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7516733-0E0B-4177-945A-D2F487ED20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1" r:id="rId1"/>
    <sheet name="KPI's &amp; Pivot Tables" sheetId="12" r:id="rId2"/>
    <sheet name="scoring_results" sheetId="10" r:id="rId3"/>
    <sheet name="model" sheetId="7" r:id="rId4"/>
    <sheet name="segment_thresholds" sheetId="9" r:id="rId5"/>
    <sheet name="scoring_weights" sheetId="8" r:id="rId6"/>
    <sheet name="clean_leads" sheetId="3" r:id="rId7"/>
    <sheet name="clean_spend" sheetId="6" r:id="rId8"/>
    <sheet name="clean_interactions" sheetId="4" r:id="rId9"/>
    <sheet name="raw_leads" sheetId="1" r:id="rId10"/>
    <sheet name="raw_spend" sheetId="5" r:id="rId11"/>
    <sheet name="raw_interactions" sheetId="2" r:id="rId12"/>
  </sheets>
  <calcPr calcId="191029"/>
  <pivotCaches>
    <pivotCache cacheId="8" r:id="rId13"/>
    <pivotCache cacheId="7" r:id="rId14"/>
    <pivotCache cacheId="21" r:id="rId15"/>
    <pivotCache cacheId="25" r:id="rId16"/>
    <pivotCache cacheId="3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9" i="10" l="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H2" i="12"/>
  <c r="G2" i="12"/>
  <c r="F2" i="12"/>
  <c r="O2" i="10"/>
  <c r="A2" i="12"/>
  <c r="K3" i="10" l="1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2" i="10"/>
  <c r="E2" i="10" a="1"/>
  <c r="E2" i="10" s="1"/>
  <c r="D2" i="10" a="1"/>
  <c r="D2" i="10" s="1"/>
  <c r="C2" i="10" a="1"/>
  <c r="C2" i="10" s="1"/>
  <c r="B2" i="10" a="1"/>
  <c r="B2" i="10" s="1"/>
  <c r="A2" i="10" a="1"/>
  <c r="A2" i="10" s="1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U726" i="7"/>
  <c r="U727" i="7"/>
  <c r="U728" i="7"/>
  <c r="U729" i="7"/>
  <c r="U730" i="7"/>
  <c r="U731" i="7"/>
  <c r="U732" i="7"/>
  <c r="U733" i="7"/>
  <c r="U734" i="7"/>
  <c r="U735" i="7"/>
  <c r="U736" i="7"/>
  <c r="U737" i="7"/>
  <c r="U738" i="7"/>
  <c r="U739" i="7"/>
  <c r="U740" i="7"/>
  <c r="U741" i="7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772" i="7"/>
  <c r="U773" i="7"/>
  <c r="U774" i="7"/>
  <c r="U775" i="7"/>
  <c r="U776" i="7"/>
  <c r="U777" i="7"/>
  <c r="U778" i="7"/>
  <c r="U779" i="7"/>
  <c r="U780" i="7"/>
  <c r="U781" i="7"/>
  <c r="U782" i="7"/>
  <c r="U783" i="7"/>
  <c r="U784" i="7"/>
  <c r="U785" i="7"/>
  <c r="U786" i="7"/>
  <c r="U787" i="7"/>
  <c r="U788" i="7"/>
  <c r="U789" i="7"/>
  <c r="U790" i="7"/>
  <c r="U791" i="7"/>
  <c r="U792" i="7"/>
  <c r="U793" i="7"/>
  <c r="U794" i="7"/>
  <c r="U795" i="7"/>
  <c r="U796" i="7"/>
  <c r="U797" i="7"/>
  <c r="U798" i="7"/>
  <c r="U799" i="7"/>
  <c r="U800" i="7"/>
  <c r="U801" i="7"/>
  <c r="U802" i="7"/>
  <c r="U803" i="7"/>
  <c r="U804" i="7"/>
  <c r="U805" i="7"/>
  <c r="U806" i="7"/>
  <c r="U807" i="7"/>
  <c r="U808" i="7"/>
  <c r="U809" i="7"/>
  <c r="U810" i="7"/>
  <c r="U811" i="7"/>
  <c r="U812" i="7"/>
  <c r="U813" i="7"/>
  <c r="U814" i="7"/>
  <c r="U815" i="7"/>
  <c r="U816" i="7"/>
  <c r="U817" i="7"/>
  <c r="U818" i="7"/>
  <c r="U819" i="7"/>
  <c r="U820" i="7"/>
  <c r="U821" i="7"/>
  <c r="U822" i="7"/>
  <c r="U823" i="7"/>
  <c r="U824" i="7"/>
  <c r="U825" i="7"/>
  <c r="U826" i="7"/>
  <c r="U827" i="7"/>
  <c r="U828" i="7"/>
  <c r="U829" i="7"/>
  <c r="U830" i="7"/>
  <c r="U831" i="7"/>
  <c r="U832" i="7"/>
  <c r="U833" i="7"/>
  <c r="U834" i="7"/>
  <c r="U835" i="7"/>
  <c r="U836" i="7"/>
  <c r="U837" i="7"/>
  <c r="U838" i="7"/>
  <c r="U839" i="7"/>
  <c r="U840" i="7"/>
  <c r="U841" i="7"/>
  <c r="U842" i="7"/>
  <c r="U843" i="7"/>
  <c r="U844" i="7"/>
  <c r="U845" i="7"/>
  <c r="U846" i="7"/>
  <c r="U847" i="7"/>
  <c r="U848" i="7"/>
  <c r="U849" i="7"/>
  <c r="U850" i="7"/>
  <c r="U851" i="7"/>
  <c r="U852" i="7"/>
  <c r="U853" i="7"/>
  <c r="U854" i="7"/>
  <c r="U855" i="7"/>
  <c r="U856" i="7"/>
  <c r="U857" i="7"/>
  <c r="U858" i="7"/>
  <c r="U859" i="7"/>
  <c r="U860" i="7"/>
  <c r="U861" i="7"/>
  <c r="U862" i="7"/>
  <c r="U863" i="7"/>
  <c r="U864" i="7"/>
  <c r="U865" i="7"/>
  <c r="U866" i="7"/>
  <c r="U867" i="7"/>
  <c r="U868" i="7"/>
  <c r="U869" i="7"/>
  <c r="U870" i="7"/>
  <c r="U871" i="7"/>
  <c r="U872" i="7"/>
  <c r="U873" i="7"/>
  <c r="U874" i="7"/>
  <c r="U875" i="7"/>
  <c r="U876" i="7"/>
  <c r="U877" i="7"/>
  <c r="U878" i="7"/>
  <c r="U879" i="7"/>
  <c r="U880" i="7"/>
  <c r="U881" i="7"/>
  <c r="U882" i="7"/>
  <c r="U883" i="7"/>
  <c r="U884" i="7"/>
  <c r="U885" i="7"/>
  <c r="U886" i="7"/>
  <c r="U887" i="7"/>
  <c r="U888" i="7"/>
  <c r="U889" i="7"/>
  <c r="U890" i="7"/>
  <c r="U891" i="7"/>
  <c r="U892" i="7"/>
  <c r="U893" i="7"/>
  <c r="U894" i="7"/>
  <c r="U895" i="7"/>
  <c r="U896" i="7"/>
  <c r="U897" i="7"/>
  <c r="U898" i="7"/>
  <c r="U899" i="7"/>
  <c r="U900" i="7"/>
  <c r="U901" i="7"/>
  <c r="U902" i="7"/>
  <c r="U903" i="7"/>
  <c r="U904" i="7"/>
  <c r="U905" i="7"/>
  <c r="U906" i="7"/>
  <c r="U907" i="7"/>
  <c r="U908" i="7"/>
  <c r="U909" i="7"/>
  <c r="U910" i="7"/>
  <c r="U911" i="7"/>
  <c r="U912" i="7"/>
  <c r="U913" i="7"/>
  <c r="U914" i="7"/>
  <c r="U915" i="7"/>
  <c r="U916" i="7"/>
  <c r="U917" i="7"/>
  <c r="U918" i="7"/>
  <c r="U919" i="7"/>
  <c r="U920" i="7"/>
  <c r="U921" i="7"/>
  <c r="U922" i="7"/>
  <c r="U923" i="7"/>
  <c r="U924" i="7"/>
  <c r="U925" i="7"/>
  <c r="U926" i="7"/>
  <c r="U927" i="7"/>
  <c r="U928" i="7"/>
  <c r="U929" i="7"/>
  <c r="U930" i="7"/>
  <c r="U931" i="7"/>
  <c r="U932" i="7"/>
  <c r="U933" i="7"/>
  <c r="U934" i="7"/>
  <c r="U935" i="7"/>
  <c r="U936" i="7"/>
  <c r="U937" i="7"/>
  <c r="U938" i="7"/>
  <c r="U939" i="7"/>
  <c r="U940" i="7"/>
  <c r="U941" i="7"/>
  <c r="U942" i="7"/>
  <c r="U943" i="7"/>
  <c r="U944" i="7"/>
  <c r="U945" i="7"/>
  <c r="U946" i="7"/>
  <c r="U947" i="7"/>
  <c r="U948" i="7"/>
  <c r="U949" i="7"/>
  <c r="U950" i="7"/>
  <c r="U951" i="7"/>
  <c r="U952" i="7"/>
  <c r="U953" i="7"/>
  <c r="U954" i="7"/>
  <c r="U955" i="7"/>
  <c r="U956" i="7"/>
  <c r="U957" i="7"/>
  <c r="U958" i="7"/>
  <c r="U959" i="7"/>
  <c r="U960" i="7"/>
  <c r="U961" i="7"/>
  <c r="U962" i="7"/>
  <c r="U963" i="7"/>
  <c r="U964" i="7"/>
  <c r="U965" i="7"/>
  <c r="U966" i="7"/>
  <c r="U967" i="7"/>
  <c r="U968" i="7"/>
  <c r="U969" i="7"/>
  <c r="U970" i="7"/>
  <c r="U971" i="7"/>
  <c r="U972" i="7"/>
  <c r="U973" i="7"/>
  <c r="U974" i="7"/>
  <c r="U975" i="7"/>
  <c r="U976" i="7"/>
  <c r="U977" i="7"/>
  <c r="U978" i="7"/>
  <c r="U979" i="7"/>
  <c r="U980" i="7"/>
  <c r="U981" i="7"/>
  <c r="U982" i="7"/>
  <c r="U983" i="7"/>
  <c r="U984" i="7"/>
  <c r="U985" i="7"/>
  <c r="U986" i="7"/>
  <c r="U987" i="7"/>
  <c r="U988" i="7"/>
  <c r="U989" i="7"/>
  <c r="U990" i="7"/>
  <c r="U991" i="7"/>
  <c r="U992" i="7"/>
  <c r="U993" i="7"/>
  <c r="U994" i="7"/>
  <c r="U995" i="7"/>
  <c r="U996" i="7"/>
  <c r="U997" i="7"/>
  <c r="U998" i="7"/>
  <c r="U999" i="7"/>
  <c r="U1000" i="7"/>
  <c r="U1001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R714" i="7"/>
  <c r="R715" i="7"/>
  <c r="R716" i="7"/>
  <c r="R717" i="7"/>
  <c r="R718" i="7"/>
  <c r="R719" i="7"/>
  <c r="R720" i="7"/>
  <c r="R721" i="7"/>
  <c r="R722" i="7"/>
  <c r="R723" i="7"/>
  <c r="R724" i="7"/>
  <c r="R725" i="7"/>
  <c r="R726" i="7"/>
  <c r="R727" i="7"/>
  <c r="R728" i="7"/>
  <c r="R729" i="7"/>
  <c r="R730" i="7"/>
  <c r="R731" i="7"/>
  <c r="R732" i="7"/>
  <c r="R733" i="7"/>
  <c r="R734" i="7"/>
  <c r="R735" i="7"/>
  <c r="R736" i="7"/>
  <c r="R737" i="7"/>
  <c r="R738" i="7"/>
  <c r="R739" i="7"/>
  <c r="R740" i="7"/>
  <c r="R741" i="7"/>
  <c r="R742" i="7"/>
  <c r="R743" i="7"/>
  <c r="R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U2" i="7"/>
  <c r="T2" i="7"/>
  <c r="S2" i="7"/>
  <c r="R2" i="7"/>
  <c r="Q2" i="7"/>
  <c r="P2" i="7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I2" i="7" a="1"/>
  <c r="I2" i="7" s="1"/>
  <c r="E2" i="7" a="1"/>
  <c r="E2" i="7" s="1"/>
  <c r="D2" i="7" a="1"/>
  <c r="D2" i="7" s="1"/>
  <c r="C2" i="7" a="1"/>
  <c r="C2" i="7" s="1"/>
  <c r="B2" i="7" a="1"/>
  <c r="B2" i="7" s="1"/>
  <c r="A2" i="7" a="1"/>
  <c r="A2" i="7" s="1"/>
  <c r="N2" i="4" a="1"/>
  <c r="N2" i="4" s="1"/>
  <c r="M2" i="4" a="1"/>
  <c r="M2" i="4" s="1"/>
  <c r="L2" i="4" a="1"/>
  <c r="L2" i="4" s="1"/>
  <c r="K2" i="4" a="1"/>
  <c r="K2" i="4" s="1"/>
  <c r="J2" i="4" a="1"/>
  <c r="J2" i="4" s="1"/>
  <c r="I2" i="4" a="1"/>
  <c r="I2" i="4" s="1"/>
  <c r="H2" i="4" a="1"/>
  <c r="H2" i="4" s="1"/>
  <c r="G2" i="4" a="1"/>
  <c r="G2" i="4" s="1"/>
  <c r="F2" i="4" a="1"/>
  <c r="F2" i="4" s="1"/>
  <c r="E2" i="4" a="1"/>
  <c r="E2" i="4" s="1"/>
  <c r="D2" i="4" a="1"/>
  <c r="D2" i="4" s="1"/>
  <c r="C2" i="4" a="1"/>
  <c r="C2" i="4" s="1"/>
  <c r="B2" i="4" a="1"/>
  <c r="B2" i="4" s="1"/>
  <c r="A2" i="4" a="1"/>
  <c r="A2" i="4" s="1"/>
  <c r="Q2" i="6" a="1"/>
  <c r="Q2" i="6" s="1"/>
  <c r="P2" i="6" a="1"/>
  <c r="P2" i="6" s="1"/>
  <c r="O2" i="6" a="1"/>
  <c r="O2" i="6" s="1"/>
  <c r="N2" i="6" a="1"/>
  <c r="N2" i="6" s="1"/>
  <c r="M2" i="6" a="1"/>
  <c r="M2" i="6" s="1"/>
  <c r="L2" i="6" a="1"/>
  <c r="L2" i="6" s="1"/>
  <c r="K2" i="6" a="1"/>
  <c r="K2" i="6" s="1"/>
  <c r="J2" i="6" a="1"/>
  <c r="J2" i="6" s="1"/>
  <c r="I2" i="6" a="1"/>
  <c r="I2" i="6" s="1"/>
  <c r="H2" i="6" a="1"/>
  <c r="H2" i="6" s="1"/>
  <c r="G2" i="6" a="1"/>
  <c r="G2" i="6" s="1"/>
  <c r="F2" i="6" a="1"/>
  <c r="F2" i="6" s="1"/>
  <c r="E2" i="6" a="1"/>
  <c r="E2" i="6" s="1"/>
  <c r="D2" i="6" a="1"/>
  <c r="D2" i="6" s="1"/>
  <c r="V129" i="7" s="1"/>
  <c r="C2" i="6" a="1"/>
  <c r="C2" i="6" s="1"/>
  <c r="B2" i="6" a="1"/>
  <c r="B2" i="6" s="1"/>
  <c r="A2" i="6" a="1"/>
  <c r="A2" i="6" s="1"/>
  <c r="S2" i="3" a="1"/>
  <c r="S2" i="3" s="1"/>
  <c r="R2" i="3" a="1"/>
  <c r="R2" i="3" s="1"/>
  <c r="Q2" i="3" a="1"/>
  <c r="Q2" i="3" s="1"/>
  <c r="P2" i="3" a="1"/>
  <c r="P2" i="3" s="1"/>
  <c r="H2" i="7" s="1" a="1"/>
  <c r="H2" i="7" s="1"/>
  <c r="O2" i="3" a="1"/>
  <c r="O2" i="3" s="1"/>
  <c r="G2" i="7" s="1" a="1"/>
  <c r="G2" i="7" s="1"/>
  <c r="N2" i="3" a="1"/>
  <c r="N2" i="3" s="1"/>
  <c r="F2" i="7" s="1" a="1"/>
  <c r="F2" i="7" s="1"/>
  <c r="M2" i="3" a="1"/>
  <c r="M2" i="3" s="1"/>
  <c r="M2" i="7" s="1" a="1"/>
  <c r="M2" i="7" s="1"/>
  <c r="L2" i="3" a="1"/>
  <c r="L2" i="3" s="1"/>
  <c r="K2" i="3" a="1"/>
  <c r="K2" i="3" s="1"/>
  <c r="L2" i="7" s="1" a="1"/>
  <c r="J2" i="3" a="1"/>
  <c r="J2" i="3" s="1"/>
  <c r="K2" i="7" s="1" a="1"/>
  <c r="I2" i="3" a="1"/>
  <c r="I2" i="3" s="1"/>
  <c r="H2" i="3" a="1"/>
  <c r="H2" i="3" s="1"/>
  <c r="G2" i="3" a="1"/>
  <c r="G2" i="3" s="1"/>
  <c r="F2" i="3" a="1"/>
  <c r="F2" i="3" s="1"/>
  <c r="E2" i="3" a="1"/>
  <c r="E2" i="3" s="1"/>
  <c r="D2" i="3" a="1"/>
  <c r="D2" i="3" s="1"/>
  <c r="C2" i="3" a="1"/>
  <c r="C2" i="3" s="1"/>
  <c r="B2" i="3" a="1"/>
  <c r="B2" i="3" s="1"/>
  <c r="A2" i="3" a="1"/>
  <c r="A2" i="3" s="1"/>
  <c r="V994" i="7" l="1"/>
  <c r="V910" i="7"/>
  <c r="V991" i="7"/>
  <c r="V979" i="7"/>
  <c r="V967" i="7"/>
  <c r="V955" i="7"/>
  <c r="V943" i="7"/>
  <c r="V931" i="7"/>
  <c r="V919" i="7"/>
  <c r="V907" i="7"/>
  <c r="V895" i="7"/>
  <c r="V883" i="7"/>
  <c r="V871" i="7"/>
  <c r="V859" i="7"/>
  <c r="V847" i="7"/>
  <c r="V835" i="7"/>
  <c r="V823" i="7"/>
  <c r="V811" i="7"/>
  <c r="V799" i="7"/>
  <c r="V787" i="7"/>
  <c r="V775" i="7"/>
  <c r="V763" i="7"/>
  <c r="V751" i="7"/>
  <c r="V739" i="7"/>
  <c r="V727" i="7"/>
  <c r="V715" i="7"/>
  <c r="V703" i="7"/>
  <c r="V691" i="7"/>
  <c r="V679" i="7"/>
  <c r="V667" i="7"/>
  <c r="V655" i="7"/>
  <c r="V643" i="7"/>
  <c r="V630" i="7"/>
  <c r="V617" i="7"/>
  <c r="V604" i="7"/>
  <c r="V591" i="7"/>
  <c r="V578" i="7"/>
  <c r="V565" i="7"/>
  <c r="V552" i="7"/>
  <c r="V537" i="7"/>
  <c r="V521" i="7"/>
  <c r="V506" i="7"/>
  <c r="V488" i="7"/>
  <c r="V465" i="7"/>
  <c r="V440" i="7"/>
  <c r="V405" i="7"/>
  <c r="V369" i="7"/>
  <c r="V333" i="7"/>
  <c r="V297" i="7"/>
  <c r="V261" i="7"/>
  <c r="V225" i="7"/>
  <c r="V189" i="7"/>
  <c r="V153" i="7"/>
  <c r="V970" i="7"/>
  <c r="V2" i="7"/>
  <c r="V990" i="7"/>
  <c r="V978" i="7"/>
  <c r="V966" i="7"/>
  <c r="V954" i="7"/>
  <c r="V942" i="7"/>
  <c r="V930" i="7"/>
  <c r="V918" i="7"/>
  <c r="V906" i="7"/>
  <c r="V894" i="7"/>
  <c r="V882" i="7"/>
  <c r="V870" i="7"/>
  <c r="V858" i="7"/>
  <c r="V846" i="7"/>
  <c r="V834" i="7"/>
  <c r="V822" i="7"/>
  <c r="V810" i="7"/>
  <c r="V798" i="7"/>
  <c r="V786" i="7"/>
  <c r="V774" i="7"/>
  <c r="V762" i="7"/>
  <c r="V750" i="7"/>
  <c r="V738" i="7"/>
  <c r="V726" i="7"/>
  <c r="V714" i="7"/>
  <c r="V702" i="7"/>
  <c r="V690" i="7"/>
  <c r="V678" i="7"/>
  <c r="V666" i="7"/>
  <c r="V654" i="7"/>
  <c r="V642" i="7"/>
  <c r="V629" i="7"/>
  <c r="V616" i="7"/>
  <c r="V603" i="7"/>
  <c r="V590" i="7"/>
  <c r="V577" i="7"/>
  <c r="V564" i="7"/>
  <c r="V551" i="7"/>
  <c r="V536" i="7"/>
  <c r="V520" i="7"/>
  <c r="V505" i="7"/>
  <c r="V486" i="7"/>
  <c r="V464" i="7"/>
  <c r="V437" i="7"/>
  <c r="V404" i="7"/>
  <c r="V368" i="7"/>
  <c r="V332" i="7"/>
  <c r="V296" i="7"/>
  <c r="V260" i="7"/>
  <c r="V224" i="7"/>
  <c r="V188" i="7"/>
  <c r="V147" i="7"/>
  <c r="W2" i="7"/>
  <c r="V1001" i="7"/>
  <c r="V989" i="7"/>
  <c r="V977" i="7"/>
  <c r="V965" i="7"/>
  <c r="V953" i="7"/>
  <c r="V941" i="7"/>
  <c r="V929" i="7"/>
  <c r="V917" i="7"/>
  <c r="V905" i="7"/>
  <c r="V893" i="7"/>
  <c r="V881" i="7"/>
  <c r="V869" i="7"/>
  <c r="V857" i="7"/>
  <c r="V845" i="7"/>
  <c r="V833" i="7"/>
  <c r="V821" i="7"/>
  <c r="V809" i="7"/>
  <c r="V797" i="7"/>
  <c r="V785" i="7"/>
  <c r="V773" i="7"/>
  <c r="V761" i="7"/>
  <c r="V749" i="7"/>
  <c r="V737" i="7"/>
  <c r="V725" i="7"/>
  <c r="V713" i="7"/>
  <c r="V701" i="7"/>
  <c r="V689" i="7"/>
  <c r="V677" i="7"/>
  <c r="V665" i="7"/>
  <c r="V653" i="7"/>
  <c r="V641" i="7"/>
  <c r="V628" i="7"/>
  <c r="V615" i="7"/>
  <c r="V602" i="7"/>
  <c r="V589" i="7"/>
  <c r="V576" i="7"/>
  <c r="V563" i="7"/>
  <c r="V549" i="7"/>
  <c r="V534" i="7"/>
  <c r="V519" i="7"/>
  <c r="V504" i="7"/>
  <c r="V485" i="7"/>
  <c r="V461" i="7"/>
  <c r="V435" i="7"/>
  <c r="V399" i="7"/>
  <c r="V363" i="7"/>
  <c r="V327" i="7"/>
  <c r="V291" i="7"/>
  <c r="V255" i="7"/>
  <c r="V219" i="7"/>
  <c r="V183" i="7"/>
  <c r="V141" i="7"/>
  <c r="V1000" i="7"/>
  <c r="V988" i="7"/>
  <c r="V976" i="7"/>
  <c r="V964" i="7"/>
  <c r="V952" i="7"/>
  <c r="V940" i="7"/>
  <c r="V928" i="7"/>
  <c r="V916" i="7"/>
  <c r="V904" i="7"/>
  <c r="V892" i="7"/>
  <c r="V880" i="7"/>
  <c r="V868" i="7"/>
  <c r="V856" i="7"/>
  <c r="V844" i="7"/>
  <c r="V832" i="7"/>
  <c r="V820" i="7"/>
  <c r="V808" i="7"/>
  <c r="V796" i="7"/>
  <c r="V784" i="7"/>
  <c r="V772" i="7"/>
  <c r="V760" i="7"/>
  <c r="V748" i="7"/>
  <c r="V736" i="7"/>
  <c r="V724" i="7"/>
  <c r="V712" i="7"/>
  <c r="V700" i="7"/>
  <c r="V688" i="7"/>
  <c r="V676" i="7"/>
  <c r="V664" i="7"/>
  <c r="V652" i="7"/>
  <c r="V640" i="7"/>
  <c r="V627" i="7"/>
  <c r="V614" i="7"/>
  <c r="V601" i="7"/>
  <c r="V588" i="7"/>
  <c r="V575" i="7"/>
  <c r="V562" i="7"/>
  <c r="V548" i="7"/>
  <c r="V533" i="7"/>
  <c r="V518" i="7"/>
  <c r="V501" i="7"/>
  <c r="V483" i="7"/>
  <c r="V459" i="7"/>
  <c r="V433" i="7"/>
  <c r="V397" i="7"/>
  <c r="V361" i="7"/>
  <c r="V325" i="7"/>
  <c r="V289" i="7"/>
  <c r="V253" i="7"/>
  <c r="V217" i="7"/>
  <c r="V181" i="7"/>
  <c r="V135" i="7"/>
  <c r="V999" i="7"/>
  <c r="V987" i="7"/>
  <c r="V975" i="7"/>
  <c r="V951" i="7"/>
  <c r="V939" i="7"/>
  <c r="V927" i="7"/>
  <c r="V915" i="7"/>
  <c r="V903" i="7"/>
  <c r="V891" i="7"/>
  <c r="V879" i="7"/>
  <c r="V867" i="7"/>
  <c r="V855" i="7"/>
  <c r="V843" i="7"/>
  <c r="V831" i="7"/>
  <c r="V819" i="7"/>
  <c r="V807" i="7"/>
  <c r="V795" i="7"/>
  <c r="V783" i="7"/>
  <c r="V771" i="7"/>
  <c r="V759" i="7"/>
  <c r="V747" i="7"/>
  <c r="V735" i="7"/>
  <c r="V723" i="7"/>
  <c r="V711" i="7"/>
  <c r="V699" i="7"/>
  <c r="V687" i="7"/>
  <c r="V675" i="7"/>
  <c r="V663" i="7"/>
  <c r="V651" i="7"/>
  <c r="V639" i="7"/>
  <c r="V626" i="7"/>
  <c r="V613" i="7"/>
  <c r="V600" i="7"/>
  <c r="V587" i="7"/>
  <c r="V574" i="7"/>
  <c r="V561" i="7"/>
  <c r="V546" i="7"/>
  <c r="V532" i="7"/>
  <c r="V517" i="7"/>
  <c r="V500" i="7"/>
  <c r="V481" i="7"/>
  <c r="V457" i="7"/>
  <c r="V429" i="7"/>
  <c r="V393" i="7"/>
  <c r="V357" i="7"/>
  <c r="V321" i="7"/>
  <c r="V285" i="7"/>
  <c r="V249" i="7"/>
  <c r="V213" i="7"/>
  <c r="V177" i="7"/>
  <c r="Y562" i="7"/>
  <c r="Y574" i="7"/>
  <c r="Y910" i="7"/>
  <c r="Y970" i="7"/>
  <c r="Y994" i="7"/>
  <c r="Y551" i="7"/>
  <c r="Y563" i="7"/>
  <c r="Y575" i="7"/>
  <c r="Y587" i="7"/>
  <c r="Y504" i="7"/>
  <c r="Y552" i="7"/>
  <c r="Y564" i="7"/>
  <c r="Y576" i="7"/>
  <c r="Y588" i="7"/>
  <c r="Y600" i="7"/>
  <c r="Y181" i="7"/>
  <c r="Y217" i="7"/>
  <c r="Y253" i="7"/>
  <c r="Y289" i="7"/>
  <c r="Y325" i="7"/>
  <c r="Y361" i="7"/>
  <c r="Y397" i="7"/>
  <c r="Y433" i="7"/>
  <c r="Y457" i="7"/>
  <c r="Y481" i="7"/>
  <c r="Y505" i="7"/>
  <c r="Y517" i="7"/>
  <c r="Y565" i="7"/>
  <c r="Y577" i="7"/>
  <c r="Y589" i="7"/>
  <c r="Y601" i="7"/>
  <c r="Y613" i="7"/>
  <c r="Y506" i="7"/>
  <c r="Y518" i="7"/>
  <c r="Y578" i="7"/>
  <c r="Y590" i="7"/>
  <c r="Y602" i="7"/>
  <c r="Y614" i="7"/>
  <c r="Y626" i="7"/>
  <c r="Y135" i="7"/>
  <c r="Y147" i="7"/>
  <c r="Y183" i="7"/>
  <c r="Y219" i="7"/>
  <c r="Y255" i="7"/>
  <c r="Y291" i="7"/>
  <c r="Y327" i="7"/>
  <c r="Y363" i="7"/>
  <c r="Y399" i="7"/>
  <c r="Y435" i="7"/>
  <c r="Y459" i="7"/>
  <c r="Y483" i="7"/>
  <c r="Y519" i="7"/>
  <c r="Y591" i="7"/>
  <c r="Y603" i="7"/>
  <c r="Y615" i="7"/>
  <c r="Y627" i="7"/>
  <c r="Y639" i="7"/>
  <c r="Y651" i="7"/>
  <c r="Y663" i="7"/>
  <c r="Y675" i="7"/>
  <c r="Y687" i="7"/>
  <c r="Y699" i="7"/>
  <c r="Y711" i="7"/>
  <c r="Y723" i="7"/>
  <c r="Y735" i="7"/>
  <c r="Y747" i="7"/>
  <c r="Y759" i="7"/>
  <c r="Y771" i="7"/>
  <c r="Y783" i="7"/>
  <c r="Y795" i="7"/>
  <c r="Y807" i="7"/>
  <c r="Y819" i="7"/>
  <c r="Y831" i="7"/>
  <c r="Y843" i="7"/>
  <c r="Y855" i="7"/>
  <c r="Y867" i="7"/>
  <c r="Y879" i="7"/>
  <c r="Y891" i="7"/>
  <c r="Y903" i="7"/>
  <c r="Y915" i="7"/>
  <c r="Y927" i="7"/>
  <c r="Y939" i="7"/>
  <c r="Y951" i="7"/>
  <c r="Y975" i="7"/>
  <c r="Y987" i="7"/>
  <c r="Y999" i="7"/>
  <c r="Y520" i="7"/>
  <c r="Y532" i="7"/>
  <c r="Y604" i="7"/>
  <c r="Y616" i="7"/>
  <c r="Y628" i="7"/>
  <c r="Y640" i="7"/>
  <c r="Y652" i="7"/>
  <c r="Y437" i="7"/>
  <c r="Y461" i="7"/>
  <c r="Y485" i="7"/>
  <c r="Y521" i="7"/>
  <c r="Y533" i="7"/>
  <c r="Y486" i="7"/>
  <c r="Y534" i="7"/>
  <c r="Y546" i="7"/>
  <c r="Y630" i="7"/>
  <c r="Y642" i="7"/>
  <c r="Y129" i="7"/>
  <c r="Y141" i="7"/>
  <c r="Y153" i="7"/>
  <c r="Y177" i="7"/>
  <c r="Y189" i="7"/>
  <c r="Y213" i="7"/>
  <c r="Y225" i="7"/>
  <c r="Y249" i="7"/>
  <c r="Y261" i="7"/>
  <c r="Y285" i="7"/>
  <c r="Y297" i="7"/>
  <c r="Y321" i="7"/>
  <c r="Y333" i="7"/>
  <c r="Y357" i="7"/>
  <c r="Y369" i="7"/>
  <c r="Y393" i="7"/>
  <c r="Y405" i="7"/>
  <c r="Y429" i="7"/>
  <c r="Y465" i="7"/>
  <c r="Y501" i="7"/>
  <c r="Y537" i="7"/>
  <c r="Y549" i="7"/>
  <c r="Y561" i="7"/>
  <c r="Y641" i="7"/>
  <c r="Y667" i="7"/>
  <c r="Y703" i="7"/>
  <c r="Y739" i="7"/>
  <c r="Y775" i="7"/>
  <c r="Y811" i="7"/>
  <c r="Y847" i="7"/>
  <c r="Y883" i="7"/>
  <c r="Y919" i="7"/>
  <c r="Y955" i="7"/>
  <c r="Y991" i="7"/>
  <c r="Y536" i="7"/>
  <c r="Y643" i="7"/>
  <c r="Y688" i="7"/>
  <c r="Y724" i="7"/>
  <c r="Y760" i="7"/>
  <c r="Y796" i="7"/>
  <c r="Y832" i="7"/>
  <c r="Y868" i="7"/>
  <c r="Y260" i="7"/>
  <c r="Y404" i="7"/>
  <c r="Y548" i="7"/>
  <c r="Y689" i="7"/>
  <c r="Y725" i="7"/>
  <c r="Y761" i="7"/>
  <c r="Y797" i="7"/>
  <c r="Y833" i="7"/>
  <c r="Y690" i="7"/>
  <c r="Y726" i="7"/>
  <c r="Y762" i="7"/>
  <c r="Y798" i="7"/>
  <c r="Y834" i="7"/>
  <c r="Y870" i="7"/>
  <c r="Y653" i="7"/>
  <c r="Y691" i="7"/>
  <c r="Y727" i="7"/>
  <c r="Y763" i="7"/>
  <c r="Y799" i="7"/>
  <c r="Y835" i="7"/>
  <c r="Y871" i="7"/>
  <c r="Y907" i="7"/>
  <c r="Y943" i="7"/>
  <c r="Y979" i="7"/>
  <c r="Y296" i="7"/>
  <c r="Y440" i="7"/>
  <c r="Y654" i="7"/>
  <c r="Y676" i="7"/>
  <c r="Y712" i="7"/>
  <c r="Y748" i="7"/>
  <c r="Y784" i="7"/>
  <c r="Y820" i="7"/>
  <c r="Y856" i="7"/>
  <c r="Y892" i="7"/>
  <c r="Y928" i="7"/>
  <c r="Y964" i="7"/>
  <c r="Y1000" i="7"/>
  <c r="Y655" i="7"/>
  <c r="Y677" i="7"/>
  <c r="Y713" i="7"/>
  <c r="Y749" i="7"/>
  <c r="Y785" i="7"/>
  <c r="Y821" i="7"/>
  <c r="Y464" i="7"/>
  <c r="Y678" i="7"/>
  <c r="Y714" i="7"/>
  <c r="Y750" i="7"/>
  <c r="Y786" i="7"/>
  <c r="Y188" i="7"/>
  <c r="Y332" i="7"/>
  <c r="Y617" i="7"/>
  <c r="Y679" i="7"/>
  <c r="Y715" i="7"/>
  <c r="Y751" i="7"/>
  <c r="Y787" i="7"/>
  <c r="Y488" i="7"/>
  <c r="Y664" i="7"/>
  <c r="Y700" i="7"/>
  <c r="Y736" i="7"/>
  <c r="Y772" i="7"/>
  <c r="Y808" i="7"/>
  <c r="Y224" i="7"/>
  <c r="Y368" i="7"/>
  <c r="Y666" i="7"/>
  <c r="Y702" i="7"/>
  <c r="Y738" i="7"/>
  <c r="Y774" i="7"/>
  <c r="Y810" i="7"/>
  <c r="Y846" i="7"/>
  <c r="Y882" i="7"/>
  <c r="Y918" i="7"/>
  <c r="Y954" i="7"/>
  <c r="Y990" i="7"/>
  <c r="Y701" i="7"/>
  <c r="Y906" i="7"/>
  <c r="Y988" i="7"/>
  <c r="W12" i="7"/>
  <c r="W24" i="7"/>
  <c r="W36" i="7"/>
  <c r="W48" i="7"/>
  <c r="W60" i="7"/>
  <c r="W72" i="7"/>
  <c r="W84" i="7"/>
  <c r="W96" i="7"/>
  <c r="W108" i="7"/>
  <c r="W120" i="7"/>
  <c r="Y880" i="7"/>
  <c r="Y965" i="7"/>
  <c r="Y989" i="7"/>
  <c r="Y737" i="7"/>
  <c r="Y844" i="7"/>
  <c r="Y881" i="7"/>
  <c r="Y940" i="7"/>
  <c r="Y966" i="7"/>
  <c r="Y845" i="7"/>
  <c r="Y941" i="7"/>
  <c r="Y967" i="7"/>
  <c r="Y773" i="7"/>
  <c r="Y857" i="7"/>
  <c r="Y916" i="7"/>
  <c r="Y942" i="7"/>
  <c r="W4" i="7"/>
  <c r="W16" i="7"/>
  <c r="W28" i="7"/>
  <c r="W40" i="7"/>
  <c r="Y858" i="7"/>
  <c r="Y893" i="7"/>
  <c r="Y917" i="7"/>
  <c r="Y1001" i="7"/>
  <c r="W5" i="7"/>
  <c r="W17" i="7"/>
  <c r="W29" i="7"/>
  <c r="Y809" i="7"/>
  <c r="Y859" i="7"/>
  <c r="Y894" i="7"/>
  <c r="Y976" i="7"/>
  <c r="Y822" i="7"/>
  <c r="Y895" i="7"/>
  <c r="Y977" i="7"/>
  <c r="Y500" i="7"/>
  <c r="Y823" i="7"/>
  <c r="Y952" i="7"/>
  <c r="Y978" i="7"/>
  <c r="Y629" i="7"/>
  <c r="Y869" i="7"/>
  <c r="Y929" i="7"/>
  <c r="Y953" i="7"/>
  <c r="Y905" i="7"/>
  <c r="Y931" i="7"/>
  <c r="W11" i="7"/>
  <c r="W18" i="7"/>
  <c r="W33" i="7"/>
  <c r="W47" i="7"/>
  <c r="W61" i="7"/>
  <c r="W74" i="7"/>
  <c r="W87" i="7"/>
  <c r="W100" i="7"/>
  <c r="W113" i="7"/>
  <c r="W126" i="7"/>
  <c r="W138" i="7"/>
  <c r="W150" i="7"/>
  <c r="W162" i="7"/>
  <c r="W174" i="7"/>
  <c r="W186" i="7"/>
  <c r="W198" i="7"/>
  <c r="W210" i="7"/>
  <c r="W222" i="7"/>
  <c r="W234" i="7"/>
  <c r="W246" i="7"/>
  <c r="W258" i="7"/>
  <c r="W270" i="7"/>
  <c r="W282" i="7"/>
  <c r="W294" i="7"/>
  <c r="W306" i="7"/>
  <c r="W318" i="7"/>
  <c r="W330" i="7"/>
  <c r="W342" i="7"/>
  <c r="W354" i="7"/>
  <c r="W366" i="7"/>
  <c r="W378" i="7"/>
  <c r="W390" i="7"/>
  <c r="W402" i="7"/>
  <c r="W414" i="7"/>
  <c r="W426" i="7"/>
  <c r="W438" i="7"/>
  <c r="W450" i="7"/>
  <c r="W462" i="7"/>
  <c r="W474" i="7"/>
  <c r="W486" i="7"/>
  <c r="W498" i="7"/>
  <c r="W510" i="7"/>
  <c r="W522" i="7"/>
  <c r="W534" i="7"/>
  <c r="W546" i="7"/>
  <c r="W558" i="7"/>
  <c r="W570" i="7"/>
  <c r="W582" i="7"/>
  <c r="W594" i="7"/>
  <c r="W606" i="7"/>
  <c r="W618" i="7"/>
  <c r="W630" i="7"/>
  <c r="W642" i="7"/>
  <c r="W654" i="7"/>
  <c r="W666" i="7"/>
  <c r="W678" i="7"/>
  <c r="W19" i="7"/>
  <c r="W34" i="7"/>
  <c r="W49" i="7"/>
  <c r="W62" i="7"/>
  <c r="W75" i="7"/>
  <c r="W88" i="7"/>
  <c r="W101" i="7"/>
  <c r="W114" i="7"/>
  <c r="W127" i="7"/>
  <c r="W139" i="7"/>
  <c r="W151" i="7"/>
  <c r="W163" i="7"/>
  <c r="W175" i="7"/>
  <c r="W187" i="7"/>
  <c r="W199" i="7"/>
  <c r="W211" i="7"/>
  <c r="W223" i="7"/>
  <c r="W235" i="7"/>
  <c r="W247" i="7"/>
  <c r="W259" i="7"/>
  <c r="W271" i="7"/>
  <c r="W283" i="7"/>
  <c r="W295" i="7"/>
  <c r="W307" i="7"/>
  <c r="W319" i="7"/>
  <c r="W331" i="7"/>
  <c r="W343" i="7"/>
  <c r="W355" i="7"/>
  <c r="W367" i="7"/>
  <c r="W379" i="7"/>
  <c r="W391" i="7"/>
  <c r="W403" i="7"/>
  <c r="W415" i="7"/>
  <c r="W427" i="7"/>
  <c r="W439" i="7"/>
  <c r="W451" i="7"/>
  <c r="W463" i="7"/>
  <c r="W475" i="7"/>
  <c r="W487" i="7"/>
  <c r="W499" i="7"/>
  <c r="W511" i="7"/>
  <c r="W523" i="7"/>
  <c r="W535" i="7"/>
  <c r="W547" i="7"/>
  <c r="W559" i="7"/>
  <c r="W571" i="7"/>
  <c r="W583" i="7"/>
  <c r="W595" i="7"/>
  <c r="W607" i="7"/>
  <c r="W619" i="7"/>
  <c r="W631" i="7"/>
  <c r="W643" i="7"/>
  <c r="W655" i="7"/>
  <c r="W667" i="7"/>
  <c r="W679" i="7"/>
  <c r="W691" i="7"/>
  <c r="W703" i="7"/>
  <c r="W715" i="7"/>
  <c r="W20" i="7"/>
  <c r="W35" i="7"/>
  <c r="W50" i="7"/>
  <c r="W63" i="7"/>
  <c r="W76" i="7"/>
  <c r="W89" i="7"/>
  <c r="W102" i="7"/>
  <c r="W115" i="7"/>
  <c r="W128" i="7"/>
  <c r="W140" i="7"/>
  <c r="W152" i="7"/>
  <c r="W164" i="7"/>
  <c r="W176" i="7"/>
  <c r="W188" i="7"/>
  <c r="W200" i="7"/>
  <c r="W212" i="7"/>
  <c r="W224" i="7"/>
  <c r="W236" i="7"/>
  <c r="W248" i="7"/>
  <c r="W260" i="7"/>
  <c r="W272" i="7"/>
  <c r="W284" i="7"/>
  <c r="W296" i="7"/>
  <c r="W308" i="7"/>
  <c r="W320" i="7"/>
  <c r="W332" i="7"/>
  <c r="W344" i="7"/>
  <c r="W356" i="7"/>
  <c r="W368" i="7"/>
  <c r="W380" i="7"/>
  <c r="W392" i="7"/>
  <c r="W404" i="7"/>
  <c r="W416" i="7"/>
  <c r="W3" i="7"/>
  <c r="W21" i="7"/>
  <c r="W37" i="7"/>
  <c r="W51" i="7"/>
  <c r="W64" i="7"/>
  <c r="W77" i="7"/>
  <c r="W90" i="7"/>
  <c r="W103" i="7"/>
  <c r="W116" i="7"/>
  <c r="W129" i="7"/>
  <c r="X129" i="7" s="1"/>
  <c r="W141" i="7"/>
  <c r="W153" i="7"/>
  <c r="W165" i="7"/>
  <c r="W177" i="7"/>
  <c r="W189" i="7"/>
  <c r="W201" i="7"/>
  <c r="W213" i="7"/>
  <c r="W225" i="7"/>
  <c r="W237" i="7"/>
  <c r="W249" i="7"/>
  <c r="W261" i="7"/>
  <c r="W273" i="7"/>
  <c r="W285" i="7"/>
  <c r="W297" i="7"/>
  <c r="W309" i="7"/>
  <c r="W321" i="7"/>
  <c r="W333" i="7"/>
  <c r="W345" i="7"/>
  <c r="W357" i="7"/>
  <c r="W369" i="7"/>
  <c r="W381" i="7"/>
  <c r="W393" i="7"/>
  <c r="W405" i="7"/>
  <c r="W417" i="7"/>
  <c r="W429" i="7"/>
  <c r="W441" i="7"/>
  <c r="W453" i="7"/>
  <c r="W465" i="7"/>
  <c r="W477" i="7"/>
  <c r="W489" i="7"/>
  <c r="W501" i="7"/>
  <c r="W513" i="7"/>
  <c r="W525" i="7"/>
  <c r="W537" i="7"/>
  <c r="W549" i="7"/>
  <c r="W561" i="7"/>
  <c r="W573" i="7"/>
  <c r="W585" i="7"/>
  <c r="W597" i="7"/>
  <c r="W609" i="7"/>
  <c r="W621" i="7"/>
  <c r="W633" i="7"/>
  <c r="W645" i="7"/>
  <c r="W657" i="7"/>
  <c r="W669" i="7"/>
  <c r="W681" i="7"/>
  <c r="W693" i="7"/>
  <c r="W705" i="7"/>
  <c r="W6" i="7"/>
  <c r="W22" i="7"/>
  <c r="W38" i="7"/>
  <c r="W52" i="7"/>
  <c r="W65" i="7"/>
  <c r="W78" i="7"/>
  <c r="W91" i="7"/>
  <c r="W104" i="7"/>
  <c r="W117" i="7"/>
  <c r="W130" i="7"/>
  <c r="W142" i="7"/>
  <c r="W154" i="7"/>
  <c r="W166" i="7"/>
  <c r="W178" i="7"/>
  <c r="W190" i="7"/>
  <c r="W202" i="7"/>
  <c r="W214" i="7"/>
  <c r="W226" i="7"/>
  <c r="W238" i="7"/>
  <c r="W250" i="7"/>
  <c r="W262" i="7"/>
  <c r="W274" i="7"/>
  <c r="W286" i="7"/>
  <c r="W298" i="7"/>
  <c r="W310" i="7"/>
  <c r="W322" i="7"/>
  <c r="W334" i="7"/>
  <c r="W346" i="7"/>
  <c r="W358" i="7"/>
  <c r="W370" i="7"/>
  <c r="W382" i="7"/>
  <c r="W394" i="7"/>
  <c r="W406" i="7"/>
  <c r="W418" i="7"/>
  <c r="W430" i="7"/>
  <c r="W442" i="7"/>
  <c r="W454" i="7"/>
  <c r="W466" i="7"/>
  <c r="W478" i="7"/>
  <c r="W490" i="7"/>
  <c r="W502" i="7"/>
  <c r="W514" i="7"/>
  <c r="W526" i="7"/>
  <c r="W538" i="7"/>
  <c r="W550" i="7"/>
  <c r="W562" i="7"/>
  <c r="W574" i="7"/>
  <c r="W586" i="7"/>
  <c r="W598" i="7"/>
  <c r="W610" i="7"/>
  <c r="W622" i="7"/>
  <c r="W634" i="7"/>
  <c r="W646" i="7"/>
  <c r="W658" i="7"/>
  <c r="W670" i="7"/>
  <c r="W682" i="7"/>
  <c r="W694" i="7"/>
  <c r="W706" i="7"/>
  <c r="W718" i="7"/>
  <c r="Y665" i="7"/>
  <c r="W7" i="7"/>
  <c r="W23" i="7"/>
  <c r="W39" i="7"/>
  <c r="W53" i="7"/>
  <c r="W66" i="7"/>
  <c r="W79" i="7"/>
  <c r="W92" i="7"/>
  <c r="W105" i="7"/>
  <c r="W118" i="7"/>
  <c r="W131" i="7"/>
  <c r="W143" i="7"/>
  <c r="W155" i="7"/>
  <c r="W167" i="7"/>
  <c r="W179" i="7"/>
  <c r="W191" i="7"/>
  <c r="W203" i="7"/>
  <c r="W215" i="7"/>
  <c r="W227" i="7"/>
  <c r="W239" i="7"/>
  <c r="W251" i="7"/>
  <c r="W263" i="7"/>
  <c r="W275" i="7"/>
  <c r="W287" i="7"/>
  <c r="W299" i="7"/>
  <c r="W311" i="7"/>
  <c r="W323" i="7"/>
  <c r="W335" i="7"/>
  <c r="W347" i="7"/>
  <c r="W359" i="7"/>
  <c r="W371" i="7"/>
  <c r="W383" i="7"/>
  <c r="W395" i="7"/>
  <c r="W407" i="7"/>
  <c r="W419" i="7"/>
  <c r="W431" i="7"/>
  <c r="W443" i="7"/>
  <c r="W455" i="7"/>
  <c r="W467" i="7"/>
  <c r="W479" i="7"/>
  <c r="W491" i="7"/>
  <c r="W503" i="7"/>
  <c r="W515" i="7"/>
  <c r="W527" i="7"/>
  <c r="W539" i="7"/>
  <c r="W551" i="7"/>
  <c r="W563" i="7"/>
  <c r="W575" i="7"/>
  <c r="W587" i="7"/>
  <c r="W599" i="7"/>
  <c r="W611" i="7"/>
  <c r="W623" i="7"/>
  <c r="W635" i="7"/>
  <c r="W647" i="7"/>
  <c r="W659" i="7"/>
  <c r="W8" i="7"/>
  <c r="W25" i="7"/>
  <c r="W41" i="7"/>
  <c r="W54" i="7"/>
  <c r="W67" i="7"/>
  <c r="W80" i="7"/>
  <c r="W93" i="7"/>
  <c r="W106" i="7"/>
  <c r="W119" i="7"/>
  <c r="W132" i="7"/>
  <c r="W144" i="7"/>
  <c r="W156" i="7"/>
  <c r="W168" i="7"/>
  <c r="W180" i="7"/>
  <c r="W192" i="7"/>
  <c r="W204" i="7"/>
  <c r="W216" i="7"/>
  <c r="W228" i="7"/>
  <c r="W240" i="7"/>
  <c r="W252" i="7"/>
  <c r="W264" i="7"/>
  <c r="W276" i="7"/>
  <c r="W288" i="7"/>
  <c r="W300" i="7"/>
  <c r="W312" i="7"/>
  <c r="W324" i="7"/>
  <c r="W336" i="7"/>
  <c r="W348" i="7"/>
  <c r="W360" i="7"/>
  <c r="W372" i="7"/>
  <c r="W384" i="7"/>
  <c r="W396" i="7"/>
  <c r="W408" i="7"/>
  <c r="W420" i="7"/>
  <c r="W432" i="7"/>
  <c r="W444" i="7"/>
  <c r="W456" i="7"/>
  <c r="W468" i="7"/>
  <c r="W480" i="7"/>
  <c r="W492" i="7"/>
  <c r="W504" i="7"/>
  <c r="W516" i="7"/>
  <c r="W528" i="7"/>
  <c r="W540" i="7"/>
  <c r="W552" i="7"/>
  <c r="W564" i="7"/>
  <c r="W576" i="7"/>
  <c r="W588" i="7"/>
  <c r="W600" i="7"/>
  <c r="W612" i="7"/>
  <c r="W624" i="7"/>
  <c r="W636" i="7"/>
  <c r="W648" i="7"/>
  <c r="W660" i="7"/>
  <c r="W672" i="7"/>
  <c r="W684" i="7"/>
  <c r="W696" i="7"/>
  <c r="W9" i="7"/>
  <c r="W26" i="7"/>
  <c r="W42" i="7"/>
  <c r="W55" i="7"/>
  <c r="W68" i="7"/>
  <c r="W81" i="7"/>
  <c r="W94" i="7"/>
  <c r="W107" i="7"/>
  <c r="W121" i="7"/>
  <c r="W133" i="7"/>
  <c r="W145" i="7"/>
  <c r="W157" i="7"/>
  <c r="W169" i="7"/>
  <c r="W181" i="7"/>
  <c r="W193" i="7"/>
  <c r="W205" i="7"/>
  <c r="W217" i="7"/>
  <c r="W229" i="7"/>
  <c r="W241" i="7"/>
  <c r="W253" i="7"/>
  <c r="W265" i="7"/>
  <c r="W277" i="7"/>
  <c r="W289" i="7"/>
  <c r="W301" i="7"/>
  <c r="W313" i="7"/>
  <c r="W325" i="7"/>
  <c r="W337" i="7"/>
  <c r="W349" i="7"/>
  <c r="W361" i="7"/>
  <c r="Y904" i="7"/>
  <c r="W10" i="7"/>
  <c r="W27" i="7"/>
  <c r="W43" i="7"/>
  <c r="W56" i="7"/>
  <c r="W69" i="7"/>
  <c r="W82" i="7"/>
  <c r="W95" i="7"/>
  <c r="W109" i="7"/>
  <c r="W122" i="7"/>
  <c r="W134" i="7"/>
  <c r="W146" i="7"/>
  <c r="W158" i="7"/>
  <c r="W170" i="7"/>
  <c r="W182" i="7"/>
  <c r="W194" i="7"/>
  <c r="W206" i="7"/>
  <c r="W218" i="7"/>
  <c r="W230" i="7"/>
  <c r="W242" i="7"/>
  <c r="W254" i="7"/>
  <c r="W266" i="7"/>
  <c r="W278" i="7"/>
  <c r="W290" i="7"/>
  <c r="W302" i="7"/>
  <c r="W314" i="7"/>
  <c r="W326" i="7"/>
  <c r="W338" i="7"/>
  <c r="W350" i="7"/>
  <c r="W362" i="7"/>
  <c r="Y930" i="7"/>
  <c r="W13" i="7"/>
  <c r="W30" i="7"/>
  <c r="W44" i="7"/>
  <c r="W57" i="7"/>
  <c r="W70" i="7"/>
  <c r="W83" i="7"/>
  <c r="W97" i="7"/>
  <c r="W110" i="7"/>
  <c r="W123" i="7"/>
  <c r="W135" i="7"/>
  <c r="W147" i="7"/>
  <c r="W159" i="7"/>
  <c r="W171" i="7"/>
  <c r="W183" i="7"/>
  <c r="W195" i="7"/>
  <c r="W207" i="7"/>
  <c r="W219" i="7"/>
  <c r="W231" i="7"/>
  <c r="W243" i="7"/>
  <c r="W255" i="7"/>
  <c r="W267" i="7"/>
  <c r="W279" i="7"/>
  <c r="W291" i="7"/>
  <c r="W303" i="7"/>
  <c r="W315" i="7"/>
  <c r="W327" i="7"/>
  <c r="W339" i="7"/>
  <c r="W351" i="7"/>
  <c r="W363" i="7"/>
  <c r="W375" i="7"/>
  <c r="W387" i="7"/>
  <c r="W399" i="7"/>
  <c r="W411" i="7"/>
  <c r="W423" i="7"/>
  <c r="W435" i="7"/>
  <c r="W447" i="7"/>
  <c r="W459" i="7"/>
  <c r="W471" i="7"/>
  <c r="W483" i="7"/>
  <c r="W495" i="7"/>
  <c r="W507" i="7"/>
  <c r="W519" i="7"/>
  <c r="W531" i="7"/>
  <c r="W543" i="7"/>
  <c r="W555" i="7"/>
  <c r="W567" i="7"/>
  <c r="W579" i="7"/>
  <c r="W591" i="7"/>
  <c r="W603" i="7"/>
  <c r="W615" i="7"/>
  <c r="W627" i="7"/>
  <c r="W639" i="7"/>
  <c r="W15" i="7"/>
  <c r="W32" i="7"/>
  <c r="W46" i="7"/>
  <c r="W59" i="7"/>
  <c r="W73" i="7"/>
  <c r="W86" i="7"/>
  <c r="W99" i="7"/>
  <c r="W112" i="7"/>
  <c r="W125" i="7"/>
  <c r="W137" i="7"/>
  <c r="W149" i="7"/>
  <c r="W161" i="7"/>
  <c r="W173" i="7"/>
  <c r="W185" i="7"/>
  <c r="W197" i="7"/>
  <c r="W209" i="7"/>
  <c r="W221" i="7"/>
  <c r="W233" i="7"/>
  <c r="W245" i="7"/>
  <c r="W257" i="7"/>
  <c r="W269" i="7"/>
  <c r="W281" i="7"/>
  <c r="W293" i="7"/>
  <c r="W305" i="7"/>
  <c r="W317" i="7"/>
  <c r="W329" i="7"/>
  <c r="W341" i="7"/>
  <c r="W353" i="7"/>
  <c r="W365" i="7"/>
  <c r="W377" i="7"/>
  <c r="W389" i="7"/>
  <c r="W401" i="7"/>
  <c r="W413" i="7"/>
  <c r="W425" i="7"/>
  <c r="W437" i="7"/>
  <c r="W449" i="7"/>
  <c r="W461" i="7"/>
  <c r="W473" i="7"/>
  <c r="W485" i="7"/>
  <c r="W497" i="7"/>
  <c r="W509" i="7"/>
  <c r="W521" i="7"/>
  <c r="W533" i="7"/>
  <c r="W545" i="7"/>
  <c r="W557" i="7"/>
  <c r="W569" i="7"/>
  <c r="W581" i="7"/>
  <c r="W593" i="7"/>
  <c r="W605" i="7"/>
  <c r="W617" i="7"/>
  <c r="W629" i="7"/>
  <c r="W641" i="7"/>
  <c r="W653" i="7"/>
  <c r="W71" i="7"/>
  <c r="W220" i="7"/>
  <c r="W364" i="7"/>
  <c r="W412" i="7"/>
  <c r="W452" i="7"/>
  <c r="W488" i="7"/>
  <c r="W524" i="7"/>
  <c r="W560" i="7"/>
  <c r="W596" i="7"/>
  <c r="W632" i="7"/>
  <c r="W663" i="7"/>
  <c r="W685" i="7"/>
  <c r="W701" i="7"/>
  <c r="W717" i="7"/>
  <c r="W730" i="7"/>
  <c r="W742" i="7"/>
  <c r="W754" i="7"/>
  <c r="W766" i="7"/>
  <c r="W778" i="7"/>
  <c r="W790" i="7"/>
  <c r="W802" i="7"/>
  <c r="W814" i="7"/>
  <c r="W826" i="7"/>
  <c r="W838" i="7"/>
  <c r="W850" i="7"/>
  <c r="W862" i="7"/>
  <c r="W874" i="7"/>
  <c r="W886" i="7"/>
  <c r="W898" i="7"/>
  <c r="W910" i="7"/>
  <c r="W922" i="7"/>
  <c r="W934" i="7"/>
  <c r="W946" i="7"/>
  <c r="W958" i="7"/>
  <c r="W970" i="7"/>
  <c r="W982" i="7"/>
  <c r="W994" i="7"/>
  <c r="V7" i="7"/>
  <c r="V19" i="7"/>
  <c r="V31" i="7"/>
  <c r="V43" i="7"/>
  <c r="V55" i="7"/>
  <c r="V67" i="7"/>
  <c r="V79" i="7"/>
  <c r="V91" i="7"/>
  <c r="V103" i="7"/>
  <c r="V115" i="7"/>
  <c r="V127" i="7"/>
  <c r="V139" i="7"/>
  <c r="V151" i="7"/>
  <c r="V163" i="7"/>
  <c r="V175" i="7"/>
  <c r="V187" i="7"/>
  <c r="V199" i="7"/>
  <c r="V211" i="7"/>
  <c r="V223" i="7"/>
  <c r="V235" i="7"/>
  <c r="V247" i="7"/>
  <c r="V259" i="7"/>
  <c r="V271" i="7"/>
  <c r="V283" i="7"/>
  <c r="V295" i="7"/>
  <c r="V307" i="7"/>
  <c r="V319" i="7"/>
  <c r="V331" i="7"/>
  <c r="V343" i="7"/>
  <c r="V355" i="7"/>
  <c r="V367" i="7"/>
  <c r="V379" i="7"/>
  <c r="V391" i="7"/>
  <c r="V403" i="7"/>
  <c r="V415" i="7"/>
  <c r="V427" i="7"/>
  <c r="V439" i="7"/>
  <c r="V451" i="7"/>
  <c r="V463" i="7"/>
  <c r="V475" i="7"/>
  <c r="V487" i="7"/>
  <c r="V499" i="7"/>
  <c r="V511" i="7"/>
  <c r="V523" i="7"/>
  <c r="V535" i="7"/>
  <c r="V547" i="7"/>
  <c r="V559" i="7"/>
  <c r="V571" i="7"/>
  <c r="V583" i="7"/>
  <c r="V595" i="7"/>
  <c r="V607" i="7"/>
  <c r="V619" i="7"/>
  <c r="V631" i="7"/>
  <c r="W85" i="7"/>
  <c r="W232" i="7"/>
  <c r="W373" i="7"/>
  <c r="W421" i="7"/>
  <c r="W457" i="7"/>
  <c r="W493" i="7"/>
  <c r="W529" i="7"/>
  <c r="W565" i="7"/>
  <c r="W601" i="7"/>
  <c r="W637" i="7"/>
  <c r="W664" i="7"/>
  <c r="W686" i="7"/>
  <c r="W702" i="7"/>
  <c r="W719" i="7"/>
  <c r="W731" i="7"/>
  <c r="W743" i="7"/>
  <c r="W755" i="7"/>
  <c r="W767" i="7"/>
  <c r="W779" i="7"/>
  <c r="W791" i="7"/>
  <c r="W803" i="7"/>
  <c r="W815" i="7"/>
  <c r="W827" i="7"/>
  <c r="W839" i="7"/>
  <c r="W851" i="7"/>
  <c r="W863" i="7"/>
  <c r="W875" i="7"/>
  <c r="W887" i="7"/>
  <c r="W899" i="7"/>
  <c r="W911" i="7"/>
  <c r="W923" i="7"/>
  <c r="W935" i="7"/>
  <c r="W947" i="7"/>
  <c r="W959" i="7"/>
  <c r="W971" i="7"/>
  <c r="W983" i="7"/>
  <c r="W995" i="7"/>
  <c r="V8" i="7"/>
  <c r="V20" i="7"/>
  <c r="V32" i="7"/>
  <c r="V44" i="7"/>
  <c r="V56" i="7"/>
  <c r="V68" i="7"/>
  <c r="V80" i="7"/>
  <c r="V92" i="7"/>
  <c r="V104" i="7"/>
  <c r="V116" i="7"/>
  <c r="V128" i="7"/>
  <c r="V140" i="7"/>
  <c r="V152" i="7"/>
  <c r="W98" i="7"/>
  <c r="W244" i="7"/>
  <c r="W374" i="7"/>
  <c r="W422" i="7"/>
  <c r="W458" i="7"/>
  <c r="W494" i="7"/>
  <c r="W530" i="7"/>
  <c r="W566" i="7"/>
  <c r="W602" i="7"/>
  <c r="W638" i="7"/>
  <c r="W665" i="7"/>
  <c r="W687" i="7"/>
  <c r="W704" i="7"/>
  <c r="W720" i="7"/>
  <c r="W732" i="7"/>
  <c r="W744" i="7"/>
  <c r="W756" i="7"/>
  <c r="W768" i="7"/>
  <c r="W780" i="7"/>
  <c r="W792" i="7"/>
  <c r="W804" i="7"/>
  <c r="W816" i="7"/>
  <c r="W828" i="7"/>
  <c r="W840" i="7"/>
  <c r="W852" i="7"/>
  <c r="W864" i="7"/>
  <c r="W876" i="7"/>
  <c r="W888" i="7"/>
  <c r="W900" i="7"/>
  <c r="W912" i="7"/>
  <c r="W924" i="7"/>
  <c r="W936" i="7"/>
  <c r="W948" i="7"/>
  <c r="W960" i="7"/>
  <c r="W972" i="7"/>
  <c r="W984" i="7"/>
  <c r="W996" i="7"/>
  <c r="V9" i="7"/>
  <c r="V21" i="7"/>
  <c r="V33" i="7"/>
  <c r="V45" i="7"/>
  <c r="V57" i="7"/>
  <c r="V69" i="7"/>
  <c r="V81" i="7"/>
  <c r="V93" i="7"/>
  <c r="V105" i="7"/>
  <c r="V117" i="7"/>
  <c r="W111" i="7"/>
  <c r="W256" i="7"/>
  <c r="W376" i="7"/>
  <c r="W424" i="7"/>
  <c r="W460" i="7"/>
  <c r="W496" i="7"/>
  <c r="W532" i="7"/>
  <c r="W568" i="7"/>
  <c r="W604" i="7"/>
  <c r="W640" i="7"/>
  <c r="W668" i="7"/>
  <c r="W688" i="7"/>
  <c r="W707" i="7"/>
  <c r="W721" i="7"/>
  <c r="W733" i="7"/>
  <c r="W745" i="7"/>
  <c r="W757" i="7"/>
  <c r="W769" i="7"/>
  <c r="W781" i="7"/>
  <c r="W793" i="7"/>
  <c r="W805" i="7"/>
  <c r="W817" i="7"/>
  <c r="W829" i="7"/>
  <c r="W841" i="7"/>
  <c r="W853" i="7"/>
  <c r="W865" i="7"/>
  <c r="W877" i="7"/>
  <c r="W889" i="7"/>
  <c r="W901" i="7"/>
  <c r="W913" i="7"/>
  <c r="W925" i="7"/>
  <c r="W937" i="7"/>
  <c r="W949" i="7"/>
  <c r="W961" i="7"/>
  <c r="W973" i="7"/>
  <c r="W985" i="7"/>
  <c r="W997" i="7"/>
  <c r="V10" i="7"/>
  <c r="V22" i="7"/>
  <c r="V34" i="7"/>
  <c r="V46" i="7"/>
  <c r="V58" i="7"/>
  <c r="V70" i="7"/>
  <c r="V82" i="7"/>
  <c r="V94" i="7"/>
  <c r="V106" i="7"/>
  <c r="V118" i="7"/>
  <c r="V130" i="7"/>
  <c r="V142" i="7"/>
  <c r="V154" i="7"/>
  <c r="V166" i="7"/>
  <c r="V178" i="7"/>
  <c r="V190" i="7"/>
  <c r="V202" i="7"/>
  <c r="V214" i="7"/>
  <c r="V226" i="7"/>
  <c r="V238" i="7"/>
  <c r="V250" i="7"/>
  <c r="V262" i="7"/>
  <c r="V274" i="7"/>
  <c r="V286" i="7"/>
  <c r="V298" i="7"/>
  <c r="V310" i="7"/>
  <c r="V322" i="7"/>
  <c r="V334" i="7"/>
  <c r="V346" i="7"/>
  <c r="V358" i="7"/>
  <c r="V370" i="7"/>
  <c r="V382" i="7"/>
  <c r="V394" i="7"/>
  <c r="V406" i="7"/>
  <c r="V418" i="7"/>
  <c r="V430" i="7"/>
  <c r="V442" i="7"/>
  <c r="V454" i="7"/>
  <c r="V466" i="7"/>
  <c r="V478" i="7"/>
  <c r="V490" i="7"/>
  <c r="V502" i="7"/>
  <c r="V514" i="7"/>
  <c r="V526" i="7"/>
  <c r="V538" i="7"/>
  <c r="V550" i="7"/>
  <c r="W124" i="7"/>
  <c r="W268" i="7"/>
  <c r="W385" i="7"/>
  <c r="W428" i="7"/>
  <c r="W464" i="7"/>
  <c r="W500" i="7"/>
  <c r="W536" i="7"/>
  <c r="W572" i="7"/>
  <c r="W608" i="7"/>
  <c r="W644" i="7"/>
  <c r="W671" i="7"/>
  <c r="W689" i="7"/>
  <c r="W708" i="7"/>
  <c r="W722" i="7"/>
  <c r="W734" i="7"/>
  <c r="W746" i="7"/>
  <c r="W758" i="7"/>
  <c r="W770" i="7"/>
  <c r="W782" i="7"/>
  <c r="W794" i="7"/>
  <c r="W806" i="7"/>
  <c r="W818" i="7"/>
  <c r="W830" i="7"/>
  <c r="W842" i="7"/>
  <c r="W854" i="7"/>
  <c r="W866" i="7"/>
  <c r="W878" i="7"/>
  <c r="W890" i="7"/>
  <c r="W902" i="7"/>
  <c r="W914" i="7"/>
  <c r="W926" i="7"/>
  <c r="W938" i="7"/>
  <c r="W950" i="7"/>
  <c r="W962" i="7"/>
  <c r="W974" i="7"/>
  <c r="W986" i="7"/>
  <c r="W998" i="7"/>
  <c r="V11" i="7"/>
  <c r="V23" i="7"/>
  <c r="V35" i="7"/>
  <c r="V47" i="7"/>
  <c r="V59" i="7"/>
  <c r="V71" i="7"/>
  <c r="V83" i="7"/>
  <c r="V95" i="7"/>
  <c r="V107" i="7"/>
  <c r="V119" i="7"/>
  <c r="V131" i="7"/>
  <c r="V143" i="7"/>
  <c r="V155" i="7"/>
  <c r="V167" i="7"/>
  <c r="V179" i="7"/>
  <c r="V191" i="7"/>
  <c r="V203" i="7"/>
  <c r="V215" i="7"/>
  <c r="V227" i="7"/>
  <c r="V239" i="7"/>
  <c r="V251" i="7"/>
  <c r="V263" i="7"/>
  <c r="V275" i="7"/>
  <c r="V287" i="7"/>
  <c r="V299" i="7"/>
  <c r="V311" i="7"/>
  <c r="V323" i="7"/>
  <c r="V335" i="7"/>
  <c r="V347" i="7"/>
  <c r="V359" i="7"/>
  <c r="V371" i="7"/>
  <c r="V383" i="7"/>
  <c r="V395" i="7"/>
  <c r="V407" i="7"/>
  <c r="V419" i="7"/>
  <c r="V431" i="7"/>
  <c r="V443" i="7"/>
  <c r="V455" i="7"/>
  <c r="V467" i="7"/>
  <c r="V479" i="7"/>
  <c r="V491" i="7"/>
  <c r="V503" i="7"/>
  <c r="V515" i="7"/>
  <c r="V527" i="7"/>
  <c r="W136" i="7"/>
  <c r="W280" i="7"/>
  <c r="W386" i="7"/>
  <c r="W433" i="7"/>
  <c r="W469" i="7"/>
  <c r="W505" i="7"/>
  <c r="W541" i="7"/>
  <c r="W577" i="7"/>
  <c r="W613" i="7"/>
  <c r="W649" i="7"/>
  <c r="W673" i="7"/>
  <c r="W690" i="7"/>
  <c r="W709" i="7"/>
  <c r="W723" i="7"/>
  <c r="W735" i="7"/>
  <c r="W747" i="7"/>
  <c r="W759" i="7"/>
  <c r="W771" i="7"/>
  <c r="W783" i="7"/>
  <c r="W795" i="7"/>
  <c r="W807" i="7"/>
  <c r="W819" i="7"/>
  <c r="W831" i="7"/>
  <c r="W843" i="7"/>
  <c r="W855" i="7"/>
  <c r="W867" i="7"/>
  <c r="W879" i="7"/>
  <c r="W891" i="7"/>
  <c r="W903" i="7"/>
  <c r="W915" i="7"/>
  <c r="W927" i="7"/>
  <c r="W939" i="7"/>
  <c r="W951" i="7"/>
  <c r="W963" i="7"/>
  <c r="W975" i="7"/>
  <c r="W987" i="7"/>
  <c r="W999" i="7"/>
  <c r="V12" i="7"/>
  <c r="V24" i="7"/>
  <c r="V36" i="7"/>
  <c r="V48" i="7"/>
  <c r="V60" i="7"/>
  <c r="V72" i="7"/>
  <c r="V84" i="7"/>
  <c r="V96" i="7"/>
  <c r="V108" i="7"/>
  <c r="V120" i="7"/>
  <c r="V132" i="7"/>
  <c r="V144" i="7"/>
  <c r="V156" i="7"/>
  <c r="V168" i="7"/>
  <c r="V180" i="7"/>
  <c r="V192" i="7"/>
  <c r="V204" i="7"/>
  <c r="V216" i="7"/>
  <c r="V228" i="7"/>
  <c r="V240" i="7"/>
  <c r="V252" i="7"/>
  <c r="V264" i="7"/>
  <c r="V276" i="7"/>
  <c r="V288" i="7"/>
  <c r="V300" i="7"/>
  <c r="V312" i="7"/>
  <c r="V324" i="7"/>
  <c r="V336" i="7"/>
  <c r="V348" i="7"/>
  <c r="V360" i="7"/>
  <c r="V372" i="7"/>
  <c r="V384" i="7"/>
  <c r="V396" i="7"/>
  <c r="V408" i="7"/>
  <c r="V420" i="7"/>
  <c r="V432" i="7"/>
  <c r="V444" i="7"/>
  <c r="W148" i="7"/>
  <c r="W292" i="7"/>
  <c r="W388" i="7"/>
  <c r="W434" i="7"/>
  <c r="W470" i="7"/>
  <c r="W506" i="7"/>
  <c r="W542" i="7"/>
  <c r="W578" i="7"/>
  <c r="W614" i="7"/>
  <c r="W650" i="7"/>
  <c r="W674" i="7"/>
  <c r="W692" i="7"/>
  <c r="W710" i="7"/>
  <c r="W724" i="7"/>
  <c r="W736" i="7"/>
  <c r="W748" i="7"/>
  <c r="W760" i="7"/>
  <c r="W772" i="7"/>
  <c r="W784" i="7"/>
  <c r="W796" i="7"/>
  <c r="W808" i="7"/>
  <c r="W820" i="7"/>
  <c r="W832" i="7"/>
  <c r="W844" i="7"/>
  <c r="W856" i="7"/>
  <c r="W868" i="7"/>
  <c r="W880" i="7"/>
  <c r="W892" i="7"/>
  <c r="W904" i="7"/>
  <c r="W916" i="7"/>
  <c r="W928" i="7"/>
  <c r="W940" i="7"/>
  <c r="W952" i="7"/>
  <c r="W964" i="7"/>
  <c r="W976" i="7"/>
  <c r="W988" i="7"/>
  <c r="W1000" i="7"/>
  <c r="V13" i="7"/>
  <c r="V25" i="7"/>
  <c r="V37" i="7"/>
  <c r="V49" i="7"/>
  <c r="V61" i="7"/>
  <c r="V73" i="7"/>
  <c r="V85" i="7"/>
  <c r="V97" i="7"/>
  <c r="V109" i="7"/>
  <c r="V121" i="7"/>
  <c r="V133" i="7"/>
  <c r="V145" i="7"/>
  <c r="W160" i="7"/>
  <c r="W304" i="7"/>
  <c r="W397" i="7"/>
  <c r="W436" i="7"/>
  <c r="W472" i="7"/>
  <c r="W508" i="7"/>
  <c r="W544" i="7"/>
  <c r="W580" i="7"/>
  <c r="W616" i="7"/>
  <c r="W651" i="7"/>
  <c r="W675" i="7"/>
  <c r="W695" i="7"/>
  <c r="W711" i="7"/>
  <c r="W725" i="7"/>
  <c r="W737" i="7"/>
  <c r="W749" i="7"/>
  <c r="W761" i="7"/>
  <c r="W773" i="7"/>
  <c r="W785" i="7"/>
  <c r="W797" i="7"/>
  <c r="W809" i="7"/>
  <c r="W821" i="7"/>
  <c r="W833" i="7"/>
  <c r="W845" i="7"/>
  <c r="W857" i="7"/>
  <c r="W869" i="7"/>
  <c r="W881" i="7"/>
  <c r="W893" i="7"/>
  <c r="W905" i="7"/>
  <c r="W917" i="7"/>
  <c r="W929" i="7"/>
  <c r="W941" i="7"/>
  <c r="W953" i="7"/>
  <c r="W965" i="7"/>
  <c r="W977" i="7"/>
  <c r="W989" i="7"/>
  <c r="W1001" i="7"/>
  <c r="V14" i="7"/>
  <c r="V26" i="7"/>
  <c r="V38" i="7"/>
  <c r="V50" i="7"/>
  <c r="V62" i="7"/>
  <c r="V74" i="7"/>
  <c r="V86" i="7"/>
  <c r="V98" i="7"/>
  <c r="V110" i="7"/>
  <c r="V122" i="7"/>
  <c r="V134" i="7"/>
  <c r="V146" i="7"/>
  <c r="V158" i="7"/>
  <c r="V170" i="7"/>
  <c r="V182" i="7"/>
  <c r="V194" i="7"/>
  <c r="V206" i="7"/>
  <c r="V218" i="7"/>
  <c r="V230" i="7"/>
  <c r="V242" i="7"/>
  <c r="V254" i="7"/>
  <c r="V266" i="7"/>
  <c r="V278" i="7"/>
  <c r="V290" i="7"/>
  <c r="V302" i="7"/>
  <c r="V314" i="7"/>
  <c r="V326" i="7"/>
  <c r="V338" i="7"/>
  <c r="V350" i="7"/>
  <c r="V362" i="7"/>
  <c r="V374" i="7"/>
  <c r="V386" i="7"/>
  <c r="V398" i="7"/>
  <c r="V410" i="7"/>
  <c r="V422" i="7"/>
  <c r="V434" i="7"/>
  <c r="V446" i="7"/>
  <c r="V458" i="7"/>
  <c r="V470" i="7"/>
  <c r="V482" i="7"/>
  <c r="V494" i="7"/>
  <c r="W14" i="7"/>
  <c r="W172" i="7"/>
  <c r="W316" i="7"/>
  <c r="W398" i="7"/>
  <c r="W440" i="7"/>
  <c r="W476" i="7"/>
  <c r="W512" i="7"/>
  <c r="W548" i="7"/>
  <c r="W584" i="7"/>
  <c r="W620" i="7"/>
  <c r="W652" i="7"/>
  <c r="W676" i="7"/>
  <c r="W697" i="7"/>
  <c r="W712" i="7"/>
  <c r="W726" i="7"/>
  <c r="W738" i="7"/>
  <c r="W750" i="7"/>
  <c r="W762" i="7"/>
  <c r="W774" i="7"/>
  <c r="W786" i="7"/>
  <c r="W798" i="7"/>
  <c r="W810" i="7"/>
  <c r="W822" i="7"/>
  <c r="W834" i="7"/>
  <c r="W846" i="7"/>
  <c r="W858" i="7"/>
  <c r="W870" i="7"/>
  <c r="W882" i="7"/>
  <c r="W894" i="7"/>
  <c r="W906" i="7"/>
  <c r="W918" i="7"/>
  <c r="W930" i="7"/>
  <c r="W942" i="7"/>
  <c r="W954" i="7"/>
  <c r="W966" i="7"/>
  <c r="W978" i="7"/>
  <c r="W990" i="7"/>
  <c r="V3" i="7"/>
  <c r="V15" i="7"/>
  <c r="V27" i="7"/>
  <c r="V39" i="7"/>
  <c r="V51" i="7"/>
  <c r="V63" i="7"/>
  <c r="V75" i="7"/>
  <c r="V87" i="7"/>
  <c r="V99" i="7"/>
  <c r="W31" i="7"/>
  <c r="W184" i="7"/>
  <c r="W328" i="7"/>
  <c r="W400" i="7"/>
  <c r="W445" i="7"/>
  <c r="W481" i="7"/>
  <c r="W517" i="7"/>
  <c r="W553" i="7"/>
  <c r="W589" i="7"/>
  <c r="W625" i="7"/>
  <c r="W656" i="7"/>
  <c r="W677" i="7"/>
  <c r="W698" i="7"/>
  <c r="W713" i="7"/>
  <c r="W727" i="7"/>
  <c r="W739" i="7"/>
  <c r="W751" i="7"/>
  <c r="W763" i="7"/>
  <c r="W775" i="7"/>
  <c r="W787" i="7"/>
  <c r="W799" i="7"/>
  <c r="W811" i="7"/>
  <c r="W823" i="7"/>
  <c r="W835" i="7"/>
  <c r="W847" i="7"/>
  <c r="W859" i="7"/>
  <c r="W871" i="7"/>
  <c r="W883" i="7"/>
  <c r="W895" i="7"/>
  <c r="W907" i="7"/>
  <c r="W919" i="7"/>
  <c r="W931" i="7"/>
  <c r="W943" i="7"/>
  <c r="W955" i="7"/>
  <c r="W967" i="7"/>
  <c r="W979" i="7"/>
  <c r="W991" i="7"/>
  <c r="V4" i="7"/>
  <c r="V16" i="7"/>
  <c r="V28" i="7"/>
  <c r="V40" i="7"/>
  <c r="V52" i="7"/>
  <c r="V64" i="7"/>
  <c r="V76" i="7"/>
  <c r="V88" i="7"/>
  <c r="V100" i="7"/>
  <c r="V112" i="7"/>
  <c r="V124" i="7"/>
  <c r="V136" i="7"/>
  <c r="V148" i="7"/>
  <c r="V160" i="7"/>
  <c r="V172" i="7"/>
  <c r="V184" i="7"/>
  <c r="V196" i="7"/>
  <c r="V208" i="7"/>
  <c r="V220" i="7"/>
  <c r="V232" i="7"/>
  <c r="V244" i="7"/>
  <c r="V256" i="7"/>
  <c r="V268" i="7"/>
  <c r="V280" i="7"/>
  <c r="V292" i="7"/>
  <c r="V304" i="7"/>
  <c r="V316" i="7"/>
  <c r="V328" i="7"/>
  <c r="V340" i="7"/>
  <c r="V352" i="7"/>
  <c r="V364" i="7"/>
  <c r="V376" i="7"/>
  <c r="V388" i="7"/>
  <c r="V400" i="7"/>
  <c r="V412" i="7"/>
  <c r="V424" i="7"/>
  <c r="V436" i="7"/>
  <c r="V448" i="7"/>
  <c r="V460" i="7"/>
  <c r="V472" i="7"/>
  <c r="V484" i="7"/>
  <c r="W45" i="7"/>
  <c r="W196" i="7"/>
  <c r="W340" i="7"/>
  <c r="W409" i="7"/>
  <c r="W446" i="7"/>
  <c r="W482" i="7"/>
  <c r="W518" i="7"/>
  <c r="W554" i="7"/>
  <c r="W590" i="7"/>
  <c r="W626" i="7"/>
  <c r="W661" i="7"/>
  <c r="W680" i="7"/>
  <c r="W699" i="7"/>
  <c r="W714" i="7"/>
  <c r="W728" i="7"/>
  <c r="W740" i="7"/>
  <c r="W752" i="7"/>
  <c r="W764" i="7"/>
  <c r="W776" i="7"/>
  <c r="W788" i="7"/>
  <c r="W800" i="7"/>
  <c r="W812" i="7"/>
  <c r="W824" i="7"/>
  <c r="W836" i="7"/>
  <c r="W848" i="7"/>
  <c r="W860" i="7"/>
  <c r="W872" i="7"/>
  <c r="W884" i="7"/>
  <c r="W896" i="7"/>
  <c r="W908" i="7"/>
  <c r="W920" i="7"/>
  <c r="W932" i="7"/>
  <c r="W944" i="7"/>
  <c r="W956" i="7"/>
  <c r="W968" i="7"/>
  <c r="W980" i="7"/>
  <c r="W992" i="7"/>
  <c r="V5" i="7"/>
  <c r="V17" i="7"/>
  <c r="V29" i="7"/>
  <c r="V41" i="7"/>
  <c r="V53" i="7"/>
  <c r="V65" i="7"/>
  <c r="V77" i="7"/>
  <c r="V89" i="7"/>
  <c r="V101" i="7"/>
  <c r="V113" i="7"/>
  <c r="V125" i="7"/>
  <c r="V137" i="7"/>
  <c r="V149" i="7"/>
  <c r="V161" i="7"/>
  <c r="V173" i="7"/>
  <c r="V185" i="7"/>
  <c r="V197" i="7"/>
  <c r="V209" i="7"/>
  <c r="V221" i="7"/>
  <c r="V233" i="7"/>
  <c r="V245" i="7"/>
  <c r="V257" i="7"/>
  <c r="V269" i="7"/>
  <c r="V281" i="7"/>
  <c r="V293" i="7"/>
  <c r="V305" i="7"/>
  <c r="V317" i="7"/>
  <c r="V329" i="7"/>
  <c r="V341" i="7"/>
  <c r="V353" i="7"/>
  <c r="V365" i="7"/>
  <c r="V377" i="7"/>
  <c r="V389" i="7"/>
  <c r="V401" i="7"/>
  <c r="V413" i="7"/>
  <c r="V425" i="7"/>
  <c r="W58" i="7"/>
  <c r="W208" i="7"/>
  <c r="W352" i="7"/>
  <c r="W410" i="7"/>
  <c r="W448" i="7"/>
  <c r="W484" i="7"/>
  <c r="W520" i="7"/>
  <c r="W556" i="7"/>
  <c r="W592" i="7"/>
  <c r="W628" i="7"/>
  <c r="W662" i="7"/>
  <c r="W683" i="7"/>
  <c r="W700" i="7"/>
  <c r="W716" i="7"/>
  <c r="W729" i="7"/>
  <c r="W741" i="7"/>
  <c r="W753" i="7"/>
  <c r="W765" i="7"/>
  <c r="W777" i="7"/>
  <c r="W789" i="7"/>
  <c r="W801" i="7"/>
  <c r="W813" i="7"/>
  <c r="W825" i="7"/>
  <c r="W837" i="7"/>
  <c r="W849" i="7"/>
  <c r="W861" i="7"/>
  <c r="W873" i="7"/>
  <c r="W885" i="7"/>
  <c r="W897" i="7"/>
  <c r="W909" i="7"/>
  <c r="W921" i="7"/>
  <c r="W933" i="7"/>
  <c r="W945" i="7"/>
  <c r="W957" i="7"/>
  <c r="W969" i="7"/>
  <c r="W981" i="7"/>
  <c r="W993" i="7"/>
  <c r="V6" i="7"/>
  <c r="V18" i="7"/>
  <c r="V30" i="7"/>
  <c r="V42" i="7"/>
  <c r="V54" i="7"/>
  <c r="V66" i="7"/>
  <c r="V78" i="7"/>
  <c r="V90" i="7"/>
  <c r="V102" i="7"/>
  <c r="V114" i="7"/>
  <c r="V126" i="7"/>
  <c r="V138" i="7"/>
  <c r="V150" i="7"/>
  <c r="V162" i="7"/>
  <c r="V174" i="7"/>
  <c r="V186" i="7"/>
  <c r="V198" i="7"/>
  <c r="V210" i="7"/>
  <c r="V222" i="7"/>
  <c r="V234" i="7"/>
  <c r="V246" i="7"/>
  <c r="V258" i="7"/>
  <c r="V270" i="7"/>
  <c r="V282" i="7"/>
  <c r="V294" i="7"/>
  <c r="V306" i="7"/>
  <c r="V318" i="7"/>
  <c r="V330" i="7"/>
  <c r="V342" i="7"/>
  <c r="V354" i="7"/>
  <c r="V366" i="7"/>
  <c r="V378" i="7"/>
  <c r="V390" i="7"/>
  <c r="V402" i="7"/>
  <c r="V414" i="7"/>
  <c r="V426" i="7"/>
  <c r="V438" i="7"/>
  <c r="V450" i="7"/>
  <c r="V462" i="7"/>
  <c r="V474" i="7"/>
  <c r="V998" i="7"/>
  <c r="V986" i="7"/>
  <c r="V974" i="7"/>
  <c r="V962" i="7"/>
  <c r="V950" i="7"/>
  <c r="V938" i="7"/>
  <c r="V926" i="7"/>
  <c r="V914" i="7"/>
  <c r="V902" i="7"/>
  <c r="V890" i="7"/>
  <c r="V878" i="7"/>
  <c r="V866" i="7"/>
  <c r="V854" i="7"/>
  <c r="V842" i="7"/>
  <c r="V830" i="7"/>
  <c r="V818" i="7"/>
  <c r="V806" i="7"/>
  <c r="V794" i="7"/>
  <c r="V782" i="7"/>
  <c r="V770" i="7"/>
  <c r="V758" i="7"/>
  <c r="V746" i="7"/>
  <c r="V734" i="7"/>
  <c r="V722" i="7"/>
  <c r="V710" i="7"/>
  <c r="V698" i="7"/>
  <c r="V686" i="7"/>
  <c r="V674" i="7"/>
  <c r="V662" i="7"/>
  <c r="V650" i="7"/>
  <c r="V638" i="7"/>
  <c r="V625" i="7"/>
  <c r="V612" i="7"/>
  <c r="V599" i="7"/>
  <c r="V586" i="7"/>
  <c r="V573" i="7"/>
  <c r="V560" i="7"/>
  <c r="V545" i="7"/>
  <c r="V531" i="7"/>
  <c r="V516" i="7"/>
  <c r="V498" i="7"/>
  <c r="V480" i="7"/>
  <c r="V456" i="7"/>
  <c r="V428" i="7"/>
  <c r="V392" i="7"/>
  <c r="V356" i="7"/>
  <c r="X356" i="7" s="1"/>
  <c r="V320" i="7"/>
  <c r="V284" i="7"/>
  <c r="V248" i="7"/>
  <c r="V212" i="7"/>
  <c r="V176" i="7"/>
  <c r="V123" i="7"/>
  <c r="Y2" i="7"/>
  <c r="V963" i="7"/>
  <c r="V997" i="7"/>
  <c r="V985" i="7"/>
  <c r="X985" i="7" s="1"/>
  <c r="V973" i="7"/>
  <c r="V961" i="7"/>
  <c r="V949" i="7"/>
  <c r="V937" i="7"/>
  <c r="V925" i="7"/>
  <c r="V913" i="7"/>
  <c r="V901" i="7"/>
  <c r="V889" i="7"/>
  <c r="V877" i="7"/>
  <c r="V865" i="7"/>
  <c r="V853" i="7"/>
  <c r="V841" i="7"/>
  <c r="V829" i="7"/>
  <c r="V817" i="7"/>
  <c r="V805" i="7"/>
  <c r="V793" i="7"/>
  <c r="V781" i="7"/>
  <c r="V769" i="7"/>
  <c r="V757" i="7"/>
  <c r="V745" i="7"/>
  <c r="V733" i="7"/>
  <c r="V721" i="7"/>
  <c r="V709" i="7"/>
  <c r="V697" i="7"/>
  <c r="V685" i="7"/>
  <c r="V673" i="7"/>
  <c r="V661" i="7"/>
  <c r="V649" i="7"/>
  <c r="V637" i="7"/>
  <c r="V624" i="7"/>
  <c r="V611" i="7"/>
  <c r="V598" i="7"/>
  <c r="V585" i="7"/>
  <c r="V572" i="7"/>
  <c r="V558" i="7"/>
  <c r="V544" i="7"/>
  <c r="V530" i="7"/>
  <c r="V513" i="7"/>
  <c r="V497" i="7"/>
  <c r="V477" i="7"/>
  <c r="V453" i="7"/>
  <c r="V423" i="7"/>
  <c r="V387" i="7"/>
  <c r="V351" i="7"/>
  <c r="V315" i="7"/>
  <c r="V279" i="7"/>
  <c r="V243" i="7"/>
  <c r="V207" i="7"/>
  <c r="V171" i="7"/>
  <c r="V111" i="7"/>
  <c r="V996" i="7"/>
  <c r="V984" i="7"/>
  <c r="X984" i="7" s="1"/>
  <c r="V972" i="7"/>
  <c r="V960" i="7"/>
  <c r="V948" i="7"/>
  <c r="X948" i="7" s="1"/>
  <c r="V936" i="7"/>
  <c r="V924" i="7"/>
  <c r="V912" i="7"/>
  <c r="V900" i="7"/>
  <c r="V888" i="7"/>
  <c r="V876" i="7"/>
  <c r="V864" i="7"/>
  <c r="V852" i="7"/>
  <c r="V840" i="7"/>
  <c r="V828" i="7"/>
  <c r="V816" i="7"/>
  <c r="V804" i="7"/>
  <c r="V792" i="7"/>
  <c r="V780" i="7"/>
  <c r="V768" i="7"/>
  <c r="V756" i="7"/>
  <c r="V744" i="7"/>
  <c r="V732" i="7"/>
  <c r="V720" i="7"/>
  <c r="V708" i="7"/>
  <c r="V696" i="7"/>
  <c r="V684" i="7"/>
  <c r="V672" i="7"/>
  <c r="V660" i="7"/>
  <c r="V648" i="7"/>
  <c r="V636" i="7"/>
  <c r="V623" i="7"/>
  <c r="V610" i="7"/>
  <c r="V597" i="7"/>
  <c r="V584" i="7"/>
  <c r="V570" i="7"/>
  <c r="V557" i="7"/>
  <c r="V543" i="7"/>
  <c r="V529" i="7"/>
  <c r="V512" i="7"/>
  <c r="V496" i="7"/>
  <c r="V476" i="7"/>
  <c r="V452" i="7"/>
  <c r="V421" i="7"/>
  <c r="V385" i="7"/>
  <c r="V349" i="7"/>
  <c r="V313" i="7"/>
  <c r="V277" i="7"/>
  <c r="V241" i="7"/>
  <c r="V205" i="7"/>
  <c r="V169" i="7"/>
  <c r="V983" i="7"/>
  <c r="X983" i="7" s="1"/>
  <c r="V971" i="7"/>
  <c r="V959" i="7"/>
  <c r="V947" i="7"/>
  <c r="V935" i="7"/>
  <c r="V923" i="7"/>
  <c r="V911" i="7"/>
  <c r="V899" i="7"/>
  <c r="V887" i="7"/>
  <c r="V875" i="7"/>
  <c r="X875" i="7" s="1"/>
  <c r="V863" i="7"/>
  <c r="V851" i="7"/>
  <c r="V839" i="7"/>
  <c r="X839" i="7" s="1"/>
  <c r="V827" i="7"/>
  <c r="X827" i="7" s="1"/>
  <c r="V815" i="7"/>
  <c r="V803" i="7"/>
  <c r="V791" i="7"/>
  <c r="V779" i="7"/>
  <c r="V767" i="7"/>
  <c r="V755" i="7"/>
  <c r="V743" i="7"/>
  <c r="V731" i="7"/>
  <c r="V719" i="7"/>
  <c r="V707" i="7"/>
  <c r="V695" i="7"/>
  <c r="V683" i="7"/>
  <c r="V671" i="7"/>
  <c r="V659" i="7"/>
  <c r="V647" i="7"/>
  <c r="V635" i="7"/>
  <c r="V622" i="7"/>
  <c r="V609" i="7"/>
  <c r="V596" i="7"/>
  <c r="V582" i="7"/>
  <c r="V569" i="7"/>
  <c r="V556" i="7"/>
  <c r="V542" i="7"/>
  <c r="V528" i="7"/>
  <c r="V510" i="7"/>
  <c r="V495" i="7"/>
  <c r="V473" i="7"/>
  <c r="V449" i="7"/>
  <c r="V417" i="7"/>
  <c r="V381" i="7"/>
  <c r="V345" i="7"/>
  <c r="V309" i="7"/>
  <c r="V273" i="7"/>
  <c r="V237" i="7"/>
  <c r="V201" i="7"/>
  <c r="V165" i="7"/>
  <c r="V958" i="7"/>
  <c r="V946" i="7"/>
  <c r="V934" i="7"/>
  <c r="V922" i="7"/>
  <c r="V874" i="7"/>
  <c r="V862" i="7"/>
  <c r="V850" i="7"/>
  <c r="V838" i="7"/>
  <c r="V826" i="7"/>
  <c r="V814" i="7"/>
  <c r="V802" i="7"/>
  <c r="V790" i="7"/>
  <c r="V778" i="7"/>
  <c r="V766" i="7"/>
  <c r="V754" i="7"/>
  <c r="V742" i="7"/>
  <c r="V730" i="7"/>
  <c r="V718" i="7"/>
  <c r="V706" i="7"/>
  <c r="V694" i="7"/>
  <c r="V682" i="7"/>
  <c r="V670" i="7"/>
  <c r="V658" i="7"/>
  <c r="V646" i="7"/>
  <c r="V634" i="7"/>
  <c r="V621" i="7"/>
  <c r="V608" i="7"/>
  <c r="V594" i="7"/>
  <c r="V581" i="7"/>
  <c r="V568" i="7"/>
  <c r="V555" i="7"/>
  <c r="V541" i="7"/>
  <c r="V525" i="7"/>
  <c r="V509" i="7"/>
  <c r="V493" i="7"/>
  <c r="V471" i="7"/>
  <c r="V447" i="7"/>
  <c r="V416" i="7"/>
  <c r="V380" i="7"/>
  <c r="V344" i="7"/>
  <c r="V308" i="7"/>
  <c r="V272" i="7"/>
  <c r="V236" i="7"/>
  <c r="V200" i="7"/>
  <c r="V164" i="7"/>
  <c r="V898" i="7"/>
  <c r="V993" i="7"/>
  <c r="V981" i="7"/>
  <c r="V969" i="7"/>
  <c r="V957" i="7"/>
  <c r="V945" i="7"/>
  <c r="V933" i="7"/>
  <c r="V921" i="7"/>
  <c r="V909" i="7"/>
  <c r="V897" i="7"/>
  <c r="V885" i="7"/>
  <c r="V873" i="7"/>
  <c r="V861" i="7"/>
  <c r="V849" i="7"/>
  <c r="V837" i="7"/>
  <c r="V825" i="7"/>
  <c r="V813" i="7"/>
  <c r="V801" i="7"/>
  <c r="V789" i="7"/>
  <c r="V777" i="7"/>
  <c r="V765" i="7"/>
  <c r="V753" i="7"/>
  <c r="V741" i="7"/>
  <c r="V729" i="7"/>
  <c r="V717" i="7"/>
  <c r="V705" i="7"/>
  <c r="V693" i="7"/>
  <c r="V681" i="7"/>
  <c r="V669" i="7"/>
  <c r="V657" i="7"/>
  <c r="V645" i="7"/>
  <c r="V633" i="7"/>
  <c r="V620" i="7"/>
  <c r="V606" i="7"/>
  <c r="V593" i="7"/>
  <c r="V580" i="7"/>
  <c r="V567" i="7"/>
  <c r="V554" i="7"/>
  <c r="V540" i="7"/>
  <c r="V524" i="7"/>
  <c r="V508" i="7"/>
  <c r="V492" i="7"/>
  <c r="V469" i="7"/>
  <c r="V445" i="7"/>
  <c r="V411" i="7"/>
  <c r="V375" i="7"/>
  <c r="V339" i="7"/>
  <c r="V303" i="7"/>
  <c r="V267" i="7"/>
  <c r="V231" i="7"/>
  <c r="V195" i="7"/>
  <c r="V159" i="7"/>
  <c r="V995" i="7"/>
  <c r="V982" i="7"/>
  <c r="V886" i="7"/>
  <c r="V992" i="7"/>
  <c r="V980" i="7"/>
  <c r="V968" i="7"/>
  <c r="V956" i="7"/>
  <c r="X956" i="7" s="1"/>
  <c r="V944" i="7"/>
  <c r="V932" i="7"/>
  <c r="V920" i="7"/>
  <c r="V908" i="7"/>
  <c r="V896" i="7"/>
  <c r="X896" i="7" s="1"/>
  <c r="V884" i="7"/>
  <c r="V872" i="7"/>
  <c r="V860" i="7"/>
  <c r="V848" i="7"/>
  <c r="V836" i="7"/>
  <c r="V824" i="7"/>
  <c r="X824" i="7" s="1"/>
  <c r="V812" i="7"/>
  <c r="V800" i="7"/>
  <c r="V788" i="7"/>
  <c r="V776" i="7"/>
  <c r="V764" i="7"/>
  <c r="V752" i="7"/>
  <c r="V740" i="7"/>
  <c r="V728" i="7"/>
  <c r="V716" i="7"/>
  <c r="V704" i="7"/>
  <c r="V692" i="7"/>
  <c r="V680" i="7"/>
  <c r="V668" i="7"/>
  <c r="V656" i="7"/>
  <c r="V644" i="7"/>
  <c r="V632" i="7"/>
  <c r="V618" i="7"/>
  <c r="V605" i="7"/>
  <c r="V592" i="7"/>
  <c r="V579" i="7"/>
  <c r="V566" i="7"/>
  <c r="V553" i="7"/>
  <c r="V539" i="7"/>
  <c r="V522" i="7"/>
  <c r="V507" i="7"/>
  <c r="V489" i="7"/>
  <c r="V468" i="7"/>
  <c r="V441" i="7"/>
  <c r="V409" i="7"/>
  <c r="V373" i="7"/>
  <c r="V337" i="7"/>
  <c r="V301" i="7"/>
  <c r="V265" i="7"/>
  <c r="V229" i="7"/>
  <c r="V193" i="7"/>
  <c r="V157" i="7"/>
  <c r="N2" i="7"/>
  <c r="J2" i="7" a="1"/>
  <c r="K2" i="7"/>
  <c r="H2" i="10" s="1"/>
  <c r="H6" i="10"/>
  <c r="H18" i="10"/>
  <c r="H30" i="10"/>
  <c r="H42" i="10"/>
  <c r="H54" i="10"/>
  <c r="H66" i="10"/>
  <c r="H78" i="10"/>
  <c r="H90" i="10"/>
  <c r="H102" i="10"/>
  <c r="H114" i="10"/>
  <c r="H126" i="10"/>
  <c r="H138" i="10"/>
  <c r="H150" i="10"/>
  <c r="H162" i="10"/>
  <c r="H174" i="10"/>
  <c r="H186" i="10"/>
  <c r="H198" i="10"/>
  <c r="H210" i="10"/>
  <c r="H222" i="10"/>
  <c r="H234" i="10"/>
  <c r="H246" i="10"/>
  <c r="H258" i="10"/>
  <c r="H270" i="10"/>
  <c r="H282" i="10"/>
  <c r="H294" i="10"/>
  <c r="H306" i="10"/>
  <c r="H318" i="10"/>
  <c r="H330" i="10"/>
  <c r="H342" i="10"/>
  <c r="H354" i="10"/>
  <c r="H366" i="10"/>
  <c r="H378" i="10"/>
  <c r="H390" i="10"/>
  <c r="H402" i="10"/>
  <c r="H414" i="10"/>
  <c r="H426" i="10"/>
  <c r="H438" i="10"/>
  <c r="H450" i="10"/>
  <c r="H462" i="10"/>
  <c r="H474" i="10"/>
  <c r="H486" i="10"/>
  <c r="H498" i="10"/>
  <c r="H510" i="10"/>
  <c r="H522" i="10"/>
  <c r="H534" i="10"/>
  <c r="H546" i="10"/>
  <c r="H558" i="10"/>
  <c r="H570" i="10"/>
  <c r="H582" i="10"/>
  <c r="H594" i="10"/>
  <c r="H606" i="10"/>
  <c r="H618" i="10"/>
  <c r="H630" i="10"/>
  <c r="H642" i="10"/>
  <c r="H654" i="10"/>
  <c r="H666" i="10"/>
  <c r="H678" i="10"/>
  <c r="H690" i="10"/>
  <c r="H702" i="10"/>
  <c r="H714" i="10"/>
  <c r="H726" i="10"/>
  <c r="H738" i="10"/>
  <c r="H750" i="10"/>
  <c r="H762" i="10"/>
  <c r="H774" i="10"/>
  <c r="H7" i="10"/>
  <c r="H19" i="10"/>
  <c r="H31" i="10"/>
  <c r="H43" i="10"/>
  <c r="H55" i="10"/>
  <c r="H67" i="10"/>
  <c r="H79" i="10"/>
  <c r="H91" i="10"/>
  <c r="H103" i="10"/>
  <c r="H115" i="10"/>
  <c r="H127" i="10"/>
  <c r="H139" i="10"/>
  <c r="H151" i="10"/>
  <c r="H163" i="10"/>
  <c r="H175" i="10"/>
  <c r="H187" i="10"/>
  <c r="H199" i="10"/>
  <c r="H211" i="10"/>
  <c r="H223" i="10"/>
  <c r="H235" i="10"/>
  <c r="H247" i="10"/>
  <c r="H259" i="10"/>
  <c r="H271" i="10"/>
  <c r="H283" i="10"/>
  <c r="H295" i="10"/>
  <c r="H307" i="10"/>
  <c r="H319" i="10"/>
  <c r="H331" i="10"/>
  <c r="H343" i="10"/>
  <c r="H355" i="10"/>
  <c r="H367" i="10"/>
  <c r="H379" i="10"/>
  <c r="H391" i="10"/>
  <c r="H403" i="10"/>
  <c r="H415" i="10"/>
  <c r="H427" i="10"/>
  <c r="H439" i="10"/>
  <c r="H451" i="10"/>
  <c r="H8" i="10"/>
  <c r="H20" i="10"/>
  <c r="H32" i="10"/>
  <c r="H44" i="10"/>
  <c r="H56" i="10"/>
  <c r="H68" i="10"/>
  <c r="H80" i="10"/>
  <c r="H92" i="10"/>
  <c r="H104" i="10"/>
  <c r="H116" i="10"/>
  <c r="H128" i="10"/>
  <c r="H140" i="10"/>
  <c r="H152" i="10"/>
  <c r="H164" i="10"/>
  <c r="H176" i="10"/>
  <c r="H188" i="10"/>
  <c r="H200" i="10"/>
  <c r="H212" i="10"/>
  <c r="H224" i="10"/>
  <c r="H236" i="10"/>
  <c r="H248" i="10"/>
  <c r="H260" i="10"/>
  <c r="H272" i="10"/>
  <c r="H284" i="10"/>
  <c r="H296" i="10"/>
  <c r="H308" i="10"/>
  <c r="H320" i="10"/>
  <c r="H332" i="10"/>
  <c r="H344" i="10"/>
  <c r="H356" i="10"/>
  <c r="H368" i="10"/>
  <c r="H380" i="10"/>
  <c r="H9" i="10"/>
  <c r="H21" i="10"/>
  <c r="H33" i="10"/>
  <c r="H45" i="10"/>
  <c r="H57" i="10"/>
  <c r="H69" i="10"/>
  <c r="H81" i="10"/>
  <c r="H93" i="10"/>
  <c r="H105" i="10"/>
  <c r="H117" i="10"/>
  <c r="H129" i="10"/>
  <c r="H141" i="10"/>
  <c r="H153" i="10"/>
  <c r="H165" i="10"/>
  <c r="H177" i="10"/>
  <c r="H189" i="10"/>
  <c r="H201" i="10"/>
  <c r="H213" i="10"/>
  <c r="H225" i="10"/>
  <c r="H237" i="10"/>
  <c r="H249" i="10"/>
  <c r="H261" i="10"/>
  <c r="H273" i="10"/>
  <c r="H285" i="10"/>
  <c r="H297" i="10"/>
  <c r="H309" i="10"/>
  <c r="H321" i="10"/>
  <c r="H333" i="10"/>
  <c r="H345" i="10"/>
  <c r="H357" i="10"/>
  <c r="H369" i="10"/>
  <c r="H381" i="10"/>
  <c r="H393" i="10"/>
  <c r="H405" i="10"/>
  <c r="H417" i="10"/>
  <c r="H429" i="10"/>
  <c r="H441" i="10"/>
  <c r="H453" i="10"/>
  <c r="H465" i="10"/>
  <c r="H477" i="10"/>
  <c r="H489" i="10"/>
  <c r="H501" i="10"/>
  <c r="H513" i="10"/>
  <c r="H525" i="10"/>
  <c r="H537" i="10"/>
  <c r="H549" i="10"/>
  <c r="H561" i="10"/>
  <c r="H573" i="10"/>
  <c r="H10" i="10"/>
  <c r="H22" i="10"/>
  <c r="H34" i="10"/>
  <c r="H46" i="10"/>
  <c r="H58" i="10"/>
  <c r="H70" i="10"/>
  <c r="H82" i="10"/>
  <c r="H94" i="10"/>
  <c r="H106" i="10"/>
  <c r="H118" i="10"/>
  <c r="H130" i="10"/>
  <c r="H142" i="10"/>
  <c r="H154" i="10"/>
  <c r="H166" i="10"/>
  <c r="H178" i="10"/>
  <c r="H190" i="10"/>
  <c r="H202" i="10"/>
  <c r="H214" i="10"/>
  <c r="H226" i="10"/>
  <c r="H238" i="10"/>
  <c r="H250" i="10"/>
  <c r="H262" i="10"/>
  <c r="H274" i="10"/>
  <c r="H286" i="10"/>
  <c r="H298" i="10"/>
  <c r="H310" i="10"/>
  <c r="H322" i="10"/>
  <c r="H334" i="10"/>
  <c r="H346" i="10"/>
  <c r="H358" i="10"/>
  <c r="H370" i="10"/>
  <c r="H11" i="10"/>
  <c r="H23" i="10"/>
  <c r="H35" i="10"/>
  <c r="H47" i="10"/>
  <c r="H59" i="10"/>
  <c r="H71" i="10"/>
  <c r="H83" i="10"/>
  <c r="H95" i="10"/>
  <c r="H107" i="10"/>
  <c r="H119" i="10"/>
  <c r="H131" i="10"/>
  <c r="H143" i="10"/>
  <c r="H155" i="10"/>
  <c r="H167" i="10"/>
  <c r="H179" i="10"/>
  <c r="H191" i="10"/>
  <c r="H203" i="10"/>
  <c r="H215" i="10"/>
  <c r="H227" i="10"/>
  <c r="H239" i="10"/>
  <c r="H251" i="10"/>
  <c r="H263" i="10"/>
  <c r="H275" i="10"/>
  <c r="H287" i="10"/>
  <c r="H299" i="10"/>
  <c r="H311" i="10"/>
  <c r="H323" i="10"/>
  <c r="H335" i="10"/>
  <c r="H347" i="10"/>
  <c r="H359" i="10"/>
  <c r="H371" i="10"/>
  <c r="H383" i="10"/>
  <c r="H395" i="10"/>
  <c r="H407" i="10"/>
  <c r="H419" i="10"/>
  <c r="H431" i="10"/>
  <c r="H443" i="10"/>
  <c r="H455" i="10"/>
  <c r="H467" i="10"/>
  <c r="H479" i="10"/>
  <c r="H491" i="10"/>
  <c r="H503" i="10"/>
  <c r="H515" i="10"/>
  <c r="H527" i="10"/>
  <c r="H539" i="10"/>
  <c r="H551" i="10"/>
  <c r="H563" i="10"/>
  <c r="H575" i="10"/>
  <c r="H587" i="10"/>
  <c r="H599" i="10"/>
  <c r="H611" i="10"/>
  <c r="H12" i="10"/>
  <c r="H24" i="10"/>
  <c r="H36" i="10"/>
  <c r="H48" i="10"/>
  <c r="H60" i="10"/>
  <c r="H72" i="10"/>
  <c r="H84" i="10"/>
  <c r="H96" i="10"/>
  <c r="H108" i="10"/>
  <c r="H120" i="10"/>
  <c r="H132" i="10"/>
  <c r="H144" i="10"/>
  <c r="H156" i="10"/>
  <c r="H168" i="10"/>
  <c r="H180" i="10"/>
  <c r="H192" i="10"/>
  <c r="H204" i="10"/>
  <c r="H216" i="10"/>
  <c r="H228" i="10"/>
  <c r="H240" i="10"/>
  <c r="H252" i="10"/>
  <c r="H264" i="10"/>
  <c r="H276" i="10"/>
  <c r="H288" i="10"/>
  <c r="H300" i="10"/>
  <c r="H312" i="10"/>
  <c r="H324" i="10"/>
  <c r="H336" i="10"/>
  <c r="H348" i="10"/>
  <c r="H360" i="10"/>
  <c r="H372" i="10"/>
  <c r="H13" i="10"/>
  <c r="H25" i="10"/>
  <c r="H37" i="10"/>
  <c r="H49" i="10"/>
  <c r="H61" i="10"/>
  <c r="H73" i="10"/>
  <c r="H85" i="10"/>
  <c r="H97" i="10"/>
  <c r="H109" i="10"/>
  <c r="H14" i="10"/>
  <c r="H26" i="10"/>
  <c r="H3" i="10"/>
  <c r="H15" i="10"/>
  <c r="H27" i="10"/>
  <c r="H39" i="10"/>
  <c r="H51" i="10"/>
  <c r="H63" i="10"/>
  <c r="H75" i="10"/>
  <c r="H87" i="10"/>
  <c r="H99" i="10"/>
  <c r="H111" i="10"/>
  <c r="H123" i="10"/>
  <c r="H135" i="10"/>
  <c r="H147" i="10"/>
  <c r="H159" i="10"/>
  <c r="H171" i="10"/>
  <c r="H183" i="10"/>
  <c r="H195" i="10"/>
  <c r="H207" i="10"/>
  <c r="H219" i="10"/>
  <c r="H231" i="10"/>
  <c r="H243" i="10"/>
  <c r="H255" i="10"/>
  <c r="H267" i="10"/>
  <c r="H279" i="10"/>
  <c r="H291" i="10"/>
  <c r="H303" i="10"/>
  <c r="H41" i="10"/>
  <c r="H89" i="10"/>
  <c r="H134" i="10"/>
  <c r="H170" i="10"/>
  <c r="H206" i="10"/>
  <c r="H242" i="10"/>
  <c r="H278" i="10"/>
  <c r="H314" i="10"/>
  <c r="H340" i="10"/>
  <c r="H373" i="10"/>
  <c r="H392" i="10"/>
  <c r="H410" i="10"/>
  <c r="H428" i="10"/>
  <c r="H446" i="10"/>
  <c r="H463" i="10"/>
  <c r="H480" i="10"/>
  <c r="H495" i="10"/>
  <c r="H511" i="10"/>
  <c r="H528" i="10"/>
  <c r="H543" i="10"/>
  <c r="H559" i="10"/>
  <c r="H576" i="10"/>
  <c r="H590" i="10"/>
  <c r="H604" i="10"/>
  <c r="H619" i="10"/>
  <c r="H632" i="10"/>
  <c r="H645" i="10"/>
  <c r="H658" i="10"/>
  <c r="H671" i="10"/>
  <c r="H684" i="10"/>
  <c r="H697" i="10"/>
  <c r="H710" i="10"/>
  <c r="H723" i="10"/>
  <c r="H736" i="10"/>
  <c r="H749" i="10"/>
  <c r="H763" i="10"/>
  <c r="H776" i="10"/>
  <c r="H788" i="10"/>
  <c r="H800" i="10"/>
  <c r="H812" i="10"/>
  <c r="H824" i="10"/>
  <c r="H836" i="10"/>
  <c r="H848" i="10"/>
  <c r="H860" i="10"/>
  <c r="H872" i="10"/>
  <c r="H884" i="10"/>
  <c r="H896" i="10"/>
  <c r="H908" i="10"/>
  <c r="H920" i="10"/>
  <c r="H932" i="10"/>
  <c r="H944" i="10"/>
  <c r="H956" i="10"/>
  <c r="H968" i="10"/>
  <c r="H980" i="10"/>
  <c r="H992" i="10"/>
  <c r="H50" i="10"/>
  <c r="H98" i="10"/>
  <c r="H136" i="10"/>
  <c r="H172" i="10"/>
  <c r="H208" i="10"/>
  <c r="H244" i="10"/>
  <c r="H280" i="10"/>
  <c r="H315" i="10"/>
  <c r="H341" i="10"/>
  <c r="H374" i="10"/>
  <c r="H394" i="10"/>
  <c r="H411" i="10"/>
  <c r="H430" i="10"/>
  <c r="H447" i="10"/>
  <c r="H464" i="10"/>
  <c r="H481" i="10"/>
  <c r="H496" i="10"/>
  <c r="H512" i="10"/>
  <c r="H529" i="10"/>
  <c r="H544" i="10"/>
  <c r="H560" i="10"/>
  <c r="H577" i="10"/>
  <c r="H591" i="10"/>
  <c r="H605" i="10"/>
  <c r="H620" i="10"/>
  <c r="H633" i="10"/>
  <c r="H646" i="10"/>
  <c r="H659" i="10"/>
  <c r="H672" i="10"/>
  <c r="H685" i="10"/>
  <c r="H698" i="10"/>
  <c r="H711" i="10"/>
  <c r="H724" i="10"/>
  <c r="H737" i="10"/>
  <c r="H751" i="10"/>
  <c r="H764" i="10"/>
  <c r="H777" i="10"/>
  <c r="H789" i="10"/>
  <c r="H801" i="10"/>
  <c r="H813" i="10"/>
  <c r="H825" i="10"/>
  <c r="H837" i="10"/>
  <c r="H849" i="10"/>
  <c r="H861" i="10"/>
  <c r="H873" i="10"/>
  <c r="H885" i="10"/>
  <c r="H897" i="10"/>
  <c r="H909" i="10"/>
  <c r="H921" i="10"/>
  <c r="H933" i="10"/>
  <c r="H945" i="10"/>
  <c r="H957" i="10"/>
  <c r="H969" i="10"/>
  <c r="H981" i="10"/>
  <c r="H993" i="10"/>
  <c r="H52" i="10"/>
  <c r="H100" i="10"/>
  <c r="H137" i="10"/>
  <c r="H173" i="10"/>
  <c r="H209" i="10"/>
  <c r="H245" i="10"/>
  <c r="H281" i="10"/>
  <c r="H316" i="10"/>
  <c r="H349" i="10"/>
  <c r="H375" i="10"/>
  <c r="H396" i="10"/>
  <c r="H412" i="10"/>
  <c r="H432" i="10"/>
  <c r="H448" i="10"/>
  <c r="H466" i="10"/>
  <c r="H482" i="10"/>
  <c r="H497" i="10"/>
  <c r="H514" i="10"/>
  <c r="H530" i="10"/>
  <c r="H545" i="10"/>
  <c r="H562" i="10"/>
  <c r="H578" i="10"/>
  <c r="H592" i="10"/>
  <c r="H607" i="10"/>
  <c r="H621" i="10"/>
  <c r="H634" i="10"/>
  <c r="H647" i="10"/>
  <c r="H660" i="10"/>
  <c r="H673" i="10"/>
  <c r="H686" i="10"/>
  <c r="H699" i="10"/>
  <c r="H712" i="10"/>
  <c r="H725" i="10"/>
  <c r="H739" i="10"/>
  <c r="H752" i="10"/>
  <c r="H765" i="10"/>
  <c r="H778" i="10"/>
  <c r="H790" i="10"/>
  <c r="H802" i="10"/>
  <c r="H814" i="10"/>
  <c r="H826" i="10"/>
  <c r="H838" i="10"/>
  <c r="H850" i="10"/>
  <c r="H862" i="10"/>
  <c r="H874" i="10"/>
  <c r="H886" i="10"/>
  <c r="H898" i="10"/>
  <c r="H910" i="10"/>
  <c r="H922" i="10"/>
  <c r="H934" i="10"/>
  <c r="H946" i="10"/>
  <c r="H958" i="10"/>
  <c r="H970" i="10"/>
  <c r="H982" i="10"/>
  <c r="H994" i="10"/>
  <c r="H53" i="10"/>
  <c r="H101" i="10"/>
  <c r="H145" i="10"/>
  <c r="H181" i="10"/>
  <c r="H217" i="10"/>
  <c r="H253" i="10"/>
  <c r="H289" i="10"/>
  <c r="H317" i="10"/>
  <c r="H350" i="10"/>
  <c r="H376" i="10"/>
  <c r="H397" i="10"/>
  <c r="H413" i="10"/>
  <c r="H433" i="10"/>
  <c r="H449" i="10"/>
  <c r="H468" i="10"/>
  <c r="H483" i="10"/>
  <c r="H499" i="10"/>
  <c r="H516" i="10"/>
  <c r="H531" i="10"/>
  <c r="H547" i="10"/>
  <c r="H564" i="10"/>
  <c r="H579" i="10"/>
  <c r="H593" i="10"/>
  <c r="H608" i="10"/>
  <c r="H622" i="10"/>
  <c r="H635" i="10"/>
  <c r="H648" i="10"/>
  <c r="H661" i="10"/>
  <c r="H674" i="10"/>
  <c r="H687" i="10"/>
  <c r="H700" i="10"/>
  <c r="H713" i="10"/>
  <c r="H727" i="10"/>
  <c r="H740" i="10"/>
  <c r="H753" i="10"/>
  <c r="H766" i="10"/>
  <c r="H779" i="10"/>
  <c r="H791" i="10"/>
  <c r="H803" i="10"/>
  <c r="H815" i="10"/>
  <c r="H827" i="10"/>
  <c r="H839" i="10"/>
  <c r="H851" i="10"/>
  <c r="H863" i="10"/>
  <c r="H875" i="10"/>
  <c r="H887" i="10"/>
  <c r="H899" i="10"/>
  <c r="H911" i="10"/>
  <c r="H923" i="10"/>
  <c r="H935" i="10"/>
  <c r="H947" i="10"/>
  <c r="H959" i="10"/>
  <c r="H971" i="10"/>
  <c r="H983" i="10"/>
  <c r="H995" i="10"/>
  <c r="H4" i="10"/>
  <c r="H62" i="10"/>
  <c r="H110" i="10"/>
  <c r="H146" i="10"/>
  <c r="H182" i="10"/>
  <c r="H218" i="10"/>
  <c r="H254" i="10"/>
  <c r="H290" i="10"/>
  <c r="H325" i="10"/>
  <c r="H351" i="10"/>
  <c r="H377" i="10"/>
  <c r="H398" i="10"/>
  <c r="H416" i="10"/>
  <c r="H434" i="10"/>
  <c r="H452" i="10"/>
  <c r="H469" i="10"/>
  <c r="H484" i="10"/>
  <c r="H500" i="10"/>
  <c r="H517" i="10"/>
  <c r="H532" i="10"/>
  <c r="H548" i="10"/>
  <c r="H565" i="10"/>
  <c r="H580" i="10"/>
  <c r="H595" i="10"/>
  <c r="H609" i="10"/>
  <c r="H623" i="10"/>
  <c r="H636" i="10"/>
  <c r="H649" i="10"/>
  <c r="H662" i="10"/>
  <c r="H675" i="10"/>
  <c r="H688" i="10"/>
  <c r="H701" i="10"/>
  <c r="H715" i="10"/>
  <c r="H728" i="10"/>
  <c r="H741" i="10"/>
  <c r="H754" i="10"/>
  <c r="H767" i="10"/>
  <c r="H780" i="10"/>
  <c r="H792" i="10"/>
  <c r="H804" i="10"/>
  <c r="H816" i="10"/>
  <c r="H828" i="10"/>
  <c r="H840" i="10"/>
  <c r="H852" i="10"/>
  <c r="H864" i="10"/>
  <c r="H876" i="10"/>
  <c r="H888" i="10"/>
  <c r="H900" i="10"/>
  <c r="H912" i="10"/>
  <c r="H924" i="10"/>
  <c r="H936" i="10"/>
  <c r="H948" i="10"/>
  <c r="H960" i="10"/>
  <c r="H972" i="10"/>
  <c r="H984" i="10"/>
  <c r="H996" i="10"/>
  <c r="H5" i="10"/>
  <c r="H64" i="10"/>
  <c r="H112" i="10"/>
  <c r="H148" i="10"/>
  <c r="H184" i="10"/>
  <c r="H220" i="10"/>
  <c r="H256" i="10"/>
  <c r="H292" i="10"/>
  <c r="H326" i="10"/>
  <c r="H352" i="10"/>
  <c r="H382" i="10"/>
  <c r="H399" i="10"/>
  <c r="H418" i="10"/>
  <c r="H435" i="10"/>
  <c r="H454" i="10"/>
  <c r="H470" i="10"/>
  <c r="H485" i="10"/>
  <c r="H502" i="10"/>
  <c r="H518" i="10"/>
  <c r="H533" i="10"/>
  <c r="H550" i="10"/>
  <c r="H566" i="10"/>
  <c r="H581" i="10"/>
  <c r="H596" i="10"/>
  <c r="H610" i="10"/>
  <c r="H624" i="10"/>
  <c r="H637" i="10"/>
  <c r="H650" i="10"/>
  <c r="H663" i="10"/>
  <c r="H676" i="10"/>
  <c r="H689" i="10"/>
  <c r="H703" i="10"/>
  <c r="H716" i="10"/>
  <c r="H729" i="10"/>
  <c r="H742" i="10"/>
  <c r="H755" i="10"/>
  <c r="H768" i="10"/>
  <c r="H781" i="10"/>
  <c r="H793" i="10"/>
  <c r="H805" i="10"/>
  <c r="H817" i="10"/>
  <c r="H829" i="10"/>
  <c r="H841" i="10"/>
  <c r="H853" i="10"/>
  <c r="H865" i="10"/>
  <c r="H877" i="10"/>
  <c r="H889" i="10"/>
  <c r="H901" i="10"/>
  <c r="H913" i="10"/>
  <c r="H925" i="10"/>
  <c r="H937" i="10"/>
  <c r="H949" i="10"/>
  <c r="H961" i="10"/>
  <c r="H973" i="10"/>
  <c r="H985" i="10"/>
  <c r="H997" i="10"/>
  <c r="H16" i="10"/>
  <c r="H65" i="10"/>
  <c r="H113" i="10"/>
  <c r="H149" i="10"/>
  <c r="H185" i="10"/>
  <c r="H221" i="10"/>
  <c r="H257" i="10"/>
  <c r="H293" i="10"/>
  <c r="H327" i="10"/>
  <c r="H353" i="10"/>
  <c r="H384" i="10"/>
  <c r="H400" i="10"/>
  <c r="H420" i="10"/>
  <c r="H436" i="10"/>
  <c r="H456" i="10"/>
  <c r="H471" i="10"/>
  <c r="H487" i="10"/>
  <c r="H504" i="10"/>
  <c r="H519" i="10"/>
  <c r="H535" i="10"/>
  <c r="H552" i="10"/>
  <c r="H567" i="10"/>
  <c r="H583" i="10"/>
  <c r="H597" i="10"/>
  <c r="H612" i="10"/>
  <c r="H625" i="10"/>
  <c r="H638" i="10"/>
  <c r="H651" i="10"/>
  <c r="H664" i="10"/>
  <c r="H677" i="10"/>
  <c r="H691" i="10"/>
  <c r="H704" i="10"/>
  <c r="H717" i="10"/>
  <c r="H730" i="10"/>
  <c r="H743" i="10"/>
  <c r="H756" i="10"/>
  <c r="H769" i="10"/>
  <c r="H782" i="10"/>
  <c r="H794" i="10"/>
  <c r="H806" i="10"/>
  <c r="H818" i="10"/>
  <c r="H830" i="10"/>
  <c r="H842" i="10"/>
  <c r="H854" i="10"/>
  <c r="H866" i="10"/>
  <c r="H878" i="10"/>
  <c r="H890" i="10"/>
  <c r="H902" i="10"/>
  <c r="H914" i="10"/>
  <c r="H926" i="10"/>
  <c r="H938" i="10"/>
  <c r="H950" i="10"/>
  <c r="H962" i="10"/>
  <c r="H974" i="10"/>
  <c r="H986" i="10"/>
  <c r="H998" i="10"/>
  <c r="H17" i="10"/>
  <c r="H74" i="10"/>
  <c r="H121" i="10"/>
  <c r="H157" i="10"/>
  <c r="H193" i="10"/>
  <c r="H229" i="10"/>
  <c r="H265" i="10"/>
  <c r="H301" i="10"/>
  <c r="H328" i="10"/>
  <c r="H361" i="10"/>
  <c r="H385" i="10"/>
  <c r="H401" i="10"/>
  <c r="H421" i="10"/>
  <c r="H437" i="10"/>
  <c r="H457" i="10"/>
  <c r="H472" i="10"/>
  <c r="H488" i="10"/>
  <c r="H505" i="10"/>
  <c r="H520" i="10"/>
  <c r="H536" i="10"/>
  <c r="H553" i="10"/>
  <c r="H568" i="10"/>
  <c r="H584" i="10"/>
  <c r="H598" i="10"/>
  <c r="H613" i="10"/>
  <c r="H626" i="10"/>
  <c r="H639" i="10"/>
  <c r="H652" i="10"/>
  <c r="H665" i="10"/>
  <c r="H679" i="10"/>
  <c r="H692" i="10"/>
  <c r="H705" i="10"/>
  <c r="H718" i="10"/>
  <c r="H731" i="10"/>
  <c r="H744" i="10"/>
  <c r="H757" i="10"/>
  <c r="H770" i="10"/>
  <c r="H783" i="10"/>
  <c r="H795" i="10"/>
  <c r="H807" i="10"/>
  <c r="H819" i="10"/>
  <c r="H831" i="10"/>
  <c r="H843" i="10"/>
  <c r="H855" i="10"/>
  <c r="H867" i="10"/>
  <c r="H879" i="10"/>
  <c r="H891" i="10"/>
  <c r="H903" i="10"/>
  <c r="H915" i="10"/>
  <c r="H927" i="10"/>
  <c r="H939" i="10"/>
  <c r="H951" i="10"/>
  <c r="H28" i="10"/>
  <c r="H76" i="10"/>
  <c r="H122" i="10"/>
  <c r="H158" i="10"/>
  <c r="H194" i="10"/>
  <c r="H230" i="10"/>
  <c r="H266" i="10"/>
  <c r="H302" i="10"/>
  <c r="H329" i="10"/>
  <c r="H362" i="10"/>
  <c r="H386" i="10"/>
  <c r="H404" i="10"/>
  <c r="H422" i="10"/>
  <c r="H440" i="10"/>
  <c r="H458" i="10"/>
  <c r="H473" i="10"/>
  <c r="H490" i="10"/>
  <c r="H506" i="10"/>
  <c r="H521" i="10"/>
  <c r="H538" i="10"/>
  <c r="H554" i="10"/>
  <c r="H569" i="10"/>
  <c r="H585" i="10"/>
  <c r="H600" i="10"/>
  <c r="H614" i="10"/>
  <c r="H627" i="10"/>
  <c r="H640" i="10"/>
  <c r="H653" i="10"/>
  <c r="H667" i="10"/>
  <c r="H680" i="10"/>
  <c r="H693" i="10"/>
  <c r="H706" i="10"/>
  <c r="H719" i="10"/>
  <c r="H732" i="10"/>
  <c r="H745" i="10"/>
  <c r="H758" i="10"/>
  <c r="H771" i="10"/>
  <c r="H784" i="10"/>
  <c r="H796" i="10"/>
  <c r="H808" i="10"/>
  <c r="H820" i="10"/>
  <c r="H832" i="10"/>
  <c r="H844" i="10"/>
  <c r="H856" i="10"/>
  <c r="H868" i="10"/>
  <c r="H880" i="10"/>
  <c r="H892" i="10"/>
  <c r="H904" i="10"/>
  <c r="H916" i="10"/>
  <c r="H29" i="10"/>
  <c r="H77" i="10"/>
  <c r="H124" i="10"/>
  <c r="H160" i="10"/>
  <c r="H196" i="10"/>
  <c r="H232" i="10"/>
  <c r="H268" i="10"/>
  <c r="H304" i="10"/>
  <c r="H337" i="10"/>
  <c r="H363" i="10"/>
  <c r="H387" i="10"/>
  <c r="H406" i="10"/>
  <c r="H423" i="10"/>
  <c r="H442" i="10"/>
  <c r="H459" i="10"/>
  <c r="H475" i="10"/>
  <c r="H492" i="10"/>
  <c r="H507" i="10"/>
  <c r="H523" i="10"/>
  <c r="H540" i="10"/>
  <c r="H555" i="10"/>
  <c r="H571" i="10"/>
  <c r="H586" i="10"/>
  <c r="H601" i="10"/>
  <c r="H615" i="10"/>
  <c r="H628" i="10"/>
  <c r="H641" i="10"/>
  <c r="H655" i="10"/>
  <c r="H668" i="10"/>
  <c r="H681" i="10"/>
  <c r="H694" i="10"/>
  <c r="H707" i="10"/>
  <c r="H720" i="10"/>
  <c r="H733" i="10"/>
  <c r="H746" i="10"/>
  <c r="H759" i="10"/>
  <c r="H772" i="10"/>
  <c r="H785" i="10"/>
  <c r="H797" i="10"/>
  <c r="H809" i="10"/>
  <c r="H821" i="10"/>
  <c r="H833" i="10"/>
  <c r="H845" i="10"/>
  <c r="H857" i="10"/>
  <c r="H869" i="10"/>
  <c r="H881" i="10"/>
  <c r="H893" i="10"/>
  <c r="H905" i="10"/>
  <c r="H917" i="10"/>
  <c r="H929" i="10"/>
  <c r="H941" i="10"/>
  <c r="H953" i="10"/>
  <c r="H965" i="10"/>
  <c r="H977" i="10"/>
  <c r="H989" i="10"/>
  <c r="H1001" i="10"/>
  <c r="H125" i="10"/>
  <c r="H338" i="10"/>
  <c r="H460" i="10"/>
  <c r="H556" i="10"/>
  <c r="H643" i="10"/>
  <c r="H721" i="10"/>
  <c r="H798" i="10"/>
  <c r="H870" i="10"/>
  <c r="H931" i="10"/>
  <c r="H976" i="10"/>
  <c r="H133" i="10"/>
  <c r="H339" i="10"/>
  <c r="H461" i="10"/>
  <c r="H557" i="10"/>
  <c r="H644" i="10"/>
  <c r="H722" i="10"/>
  <c r="H799" i="10"/>
  <c r="H871" i="10"/>
  <c r="H940" i="10"/>
  <c r="H978" i="10"/>
  <c r="H161" i="10"/>
  <c r="H364" i="10"/>
  <c r="H476" i="10"/>
  <c r="H572" i="10"/>
  <c r="H656" i="10"/>
  <c r="H734" i="10"/>
  <c r="H810" i="10"/>
  <c r="H882" i="10"/>
  <c r="H942" i="10"/>
  <c r="H979" i="10"/>
  <c r="H169" i="10"/>
  <c r="H365" i="10"/>
  <c r="H478" i="10"/>
  <c r="H574" i="10"/>
  <c r="H657" i="10"/>
  <c r="H735" i="10"/>
  <c r="H811" i="10"/>
  <c r="H883" i="10"/>
  <c r="H943" i="10"/>
  <c r="H987" i="10"/>
  <c r="H197" i="10"/>
  <c r="H388" i="10"/>
  <c r="H493" i="10"/>
  <c r="H588" i="10"/>
  <c r="H669" i="10"/>
  <c r="H747" i="10"/>
  <c r="H822" i="10"/>
  <c r="H894" i="10"/>
  <c r="H952" i="10"/>
  <c r="H988" i="10"/>
  <c r="H205" i="10"/>
  <c r="H389" i="10"/>
  <c r="H494" i="10"/>
  <c r="H589" i="10"/>
  <c r="H670" i="10"/>
  <c r="H748" i="10"/>
  <c r="H823" i="10"/>
  <c r="H895" i="10"/>
  <c r="H954" i="10"/>
  <c r="H990" i="10"/>
  <c r="H233" i="10"/>
  <c r="H408" i="10"/>
  <c r="H508" i="10"/>
  <c r="H602" i="10"/>
  <c r="H682" i="10"/>
  <c r="H760" i="10"/>
  <c r="H834" i="10"/>
  <c r="H906" i="10"/>
  <c r="H955" i="10"/>
  <c r="H991" i="10"/>
  <c r="H241" i="10"/>
  <c r="H409" i="10"/>
  <c r="H509" i="10"/>
  <c r="H603" i="10"/>
  <c r="H683" i="10"/>
  <c r="H761" i="10"/>
  <c r="H835" i="10"/>
  <c r="H907" i="10"/>
  <c r="H963" i="10"/>
  <c r="H999" i="10"/>
  <c r="H38" i="10"/>
  <c r="H269" i="10"/>
  <c r="H424" i="10"/>
  <c r="H524" i="10"/>
  <c r="H616" i="10"/>
  <c r="H695" i="10"/>
  <c r="H773" i="10"/>
  <c r="H846" i="10"/>
  <c r="H918" i="10"/>
  <c r="H964" i="10"/>
  <c r="H1000" i="10"/>
  <c r="H40" i="10"/>
  <c r="H277" i="10"/>
  <c r="H425" i="10"/>
  <c r="H526" i="10"/>
  <c r="H617" i="10"/>
  <c r="H696" i="10"/>
  <c r="H775" i="10"/>
  <c r="H847" i="10"/>
  <c r="H919" i="10"/>
  <c r="H966" i="10"/>
  <c r="H305" i="10"/>
  <c r="H858" i="10"/>
  <c r="H313" i="10"/>
  <c r="H859" i="10"/>
  <c r="H444" i="10"/>
  <c r="H928" i="10"/>
  <c r="H445" i="10"/>
  <c r="H930" i="10"/>
  <c r="H541" i="10"/>
  <c r="H967" i="10"/>
  <c r="H542" i="10"/>
  <c r="H975" i="10"/>
  <c r="H629" i="10"/>
  <c r="H631" i="10"/>
  <c r="H708" i="10"/>
  <c r="H709" i="10"/>
  <c r="H86" i="10"/>
  <c r="H786" i="10"/>
  <c r="H88" i="10"/>
  <c r="H787" i="10"/>
  <c r="L2" i="7"/>
  <c r="I2" i="10" s="1"/>
  <c r="I3" i="10"/>
  <c r="I4" i="10"/>
  <c r="I5" i="10"/>
  <c r="I6" i="10"/>
  <c r="I7" i="10"/>
  <c r="I19" i="10"/>
  <c r="I8" i="10"/>
  <c r="I20" i="10"/>
  <c r="I9" i="10"/>
  <c r="I21" i="10"/>
  <c r="I10" i="10"/>
  <c r="I22" i="10"/>
  <c r="I14" i="10"/>
  <c r="I26" i="10"/>
  <c r="I15" i="10"/>
  <c r="I32" i="10"/>
  <c r="I44" i="10"/>
  <c r="I56" i="10"/>
  <c r="I68" i="10"/>
  <c r="I80" i="10"/>
  <c r="I92" i="10"/>
  <c r="I104" i="10"/>
  <c r="I116" i="10"/>
  <c r="I128" i="10"/>
  <c r="I140" i="10"/>
  <c r="I152" i="10"/>
  <c r="I164" i="10"/>
  <c r="I176" i="10"/>
  <c r="I188" i="10"/>
  <c r="I200" i="10"/>
  <c r="I212" i="10"/>
  <c r="I224" i="10"/>
  <c r="I236" i="10"/>
  <c r="I248" i="10"/>
  <c r="I260" i="10"/>
  <c r="I272" i="10"/>
  <c r="I284" i="10"/>
  <c r="I296" i="10"/>
  <c r="I308" i="10"/>
  <c r="I320" i="10"/>
  <c r="I332" i="10"/>
  <c r="I344" i="10"/>
  <c r="I356" i="10"/>
  <c r="I368" i="10"/>
  <c r="I380" i="10"/>
  <c r="I392" i="10"/>
  <c r="I404" i="10"/>
  <c r="I416" i="10"/>
  <c r="I428" i="10"/>
  <c r="I440" i="10"/>
  <c r="I452" i="10"/>
  <c r="I464" i="10"/>
  <c r="I476" i="10"/>
  <c r="I488" i="10"/>
  <c r="I500" i="10"/>
  <c r="I512" i="10"/>
  <c r="I524" i="10"/>
  <c r="I536" i="10"/>
  <c r="I548" i="10"/>
  <c r="I560" i="10"/>
  <c r="I572" i="10"/>
  <c r="I584" i="10"/>
  <c r="I596" i="10"/>
  <c r="I608" i="10"/>
  <c r="I620" i="10"/>
  <c r="I632" i="10"/>
  <c r="I644" i="10"/>
  <c r="I656" i="10"/>
  <c r="I668" i="10"/>
  <c r="I680" i="10"/>
  <c r="I692" i="10"/>
  <c r="I704" i="10"/>
  <c r="I716" i="10"/>
  <c r="I728" i="10"/>
  <c r="I740" i="10"/>
  <c r="I752" i="10"/>
  <c r="I764" i="10"/>
  <c r="I776" i="10"/>
  <c r="I788" i="10"/>
  <c r="I800" i="10"/>
  <c r="I812" i="10"/>
  <c r="I824" i="10"/>
  <c r="I836" i="10"/>
  <c r="I848" i="10"/>
  <c r="I860" i="10"/>
  <c r="I872" i="10"/>
  <c r="I884" i="10"/>
  <c r="I896" i="10"/>
  <c r="I908" i="10"/>
  <c r="I920" i="10"/>
  <c r="I932" i="10"/>
  <c r="I944" i="10"/>
  <c r="I956" i="10"/>
  <c r="I16" i="10"/>
  <c r="I33" i="10"/>
  <c r="I45" i="10"/>
  <c r="I57" i="10"/>
  <c r="I69" i="10"/>
  <c r="I81" i="10"/>
  <c r="I93" i="10"/>
  <c r="I105" i="10"/>
  <c r="I117" i="10"/>
  <c r="I129" i="10"/>
  <c r="I141" i="10"/>
  <c r="I153" i="10"/>
  <c r="I165" i="10"/>
  <c r="I177" i="10"/>
  <c r="I189" i="10"/>
  <c r="I201" i="10"/>
  <c r="I213" i="10"/>
  <c r="I225" i="10"/>
  <c r="I237" i="10"/>
  <c r="I249" i="10"/>
  <c r="I261" i="10"/>
  <c r="I273" i="10"/>
  <c r="I285" i="10"/>
  <c r="I297" i="10"/>
  <c r="I309" i="10"/>
  <c r="I321" i="10"/>
  <c r="I333" i="10"/>
  <c r="I345" i="10"/>
  <c r="I357" i="10"/>
  <c r="I369" i="10"/>
  <c r="I381" i="10"/>
  <c r="I393" i="10"/>
  <c r="I405" i="10"/>
  <c r="I417" i="10"/>
  <c r="I429" i="10"/>
  <c r="I441" i="10"/>
  <c r="I453" i="10"/>
  <c r="I465" i="10"/>
  <c r="I477" i="10"/>
  <c r="I489" i="10"/>
  <c r="I501" i="10"/>
  <c r="I513" i="10"/>
  <c r="I525" i="10"/>
  <c r="I537" i="10"/>
  <c r="I549" i="10"/>
  <c r="I561" i="10"/>
  <c r="I573" i="10"/>
  <c r="I585" i="10"/>
  <c r="I597" i="10"/>
  <c r="I609" i="10"/>
  <c r="I621" i="10"/>
  <c r="I633" i="10"/>
  <c r="I645" i="10"/>
  <c r="I657" i="10"/>
  <c r="I669" i="10"/>
  <c r="I681" i="10"/>
  <c r="I693" i="10"/>
  <c r="I705" i="10"/>
  <c r="I717" i="10"/>
  <c r="I729" i="10"/>
  <c r="I741" i="10"/>
  <c r="I753" i="10"/>
  <c r="I17" i="10"/>
  <c r="I34" i="10"/>
  <c r="I46" i="10"/>
  <c r="I58" i="10"/>
  <c r="I70" i="10"/>
  <c r="I82" i="10"/>
  <c r="I94" i="10"/>
  <c r="I106" i="10"/>
  <c r="I118" i="10"/>
  <c r="I130" i="10"/>
  <c r="I142" i="10"/>
  <c r="I154" i="10"/>
  <c r="I166" i="10"/>
  <c r="I178" i="10"/>
  <c r="I190" i="10"/>
  <c r="I202" i="10"/>
  <c r="I214" i="10"/>
  <c r="I226" i="10"/>
  <c r="I238" i="10"/>
  <c r="I250" i="10"/>
  <c r="I262" i="10"/>
  <c r="I274" i="10"/>
  <c r="I286" i="10"/>
  <c r="I298" i="10"/>
  <c r="I310" i="10"/>
  <c r="I322" i="10"/>
  <c r="I334" i="10"/>
  <c r="I346" i="10"/>
  <c r="I358" i="10"/>
  <c r="I370" i="10"/>
  <c r="I382" i="10"/>
  <c r="I394" i="10"/>
  <c r="I406" i="10"/>
  <c r="I418" i="10"/>
  <c r="I430" i="10"/>
  <c r="I442" i="10"/>
  <c r="I454" i="10"/>
  <c r="I466" i="10"/>
  <c r="I478" i="10"/>
  <c r="I490" i="10"/>
  <c r="I502" i="10"/>
  <c r="I514" i="10"/>
  <c r="I526" i="10"/>
  <c r="I538" i="10"/>
  <c r="I550" i="10"/>
  <c r="I562" i="10"/>
  <c r="I574" i="10"/>
  <c r="I586" i="10"/>
  <c r="I598" i="10"/>
  <c r="I610" i="10"/>
  <c r="I622" i="10"/>
  <c r="I634" i="10"/>
  <c r="I646" i="10"/>
  <c r="I658" i="10"/>
  <c r="I670" i="10"/>
  <c r="I682" i="10"/>
  <c r="I694" i="10"/>
  <c r="I706" i="10"/>
  <c r="I18" i="10"/>
  <c r="I35" i="10"/>
  <c r="I47" i="10"/>
  <c r="I59" i="10"/>
  <c r="I71" i="10"/>
  <c r="I83" i="10"/>
  <c r="I95" i="10"/>
  <c r="I107" i="10"/>
  <c r="I119" i="10"/>
  <c r="I131" i="10"/>
  <c r="I143" i="10"/>
  <c r="I155" i="10"/>
  <c r="I167" i="10"/>
  <c r="I179" i="10"/>
  <c r="I191" i="10"/>
  <c r="I203" i="10"/>
  <c r="I215" i="10"/>
  <c r="I227" i="10"/>
  <c r="I239" i="10"/>
  <c r="I251" i="10"/>
  <c r="I263" i="10"/>
  <c r="I275" i="10"/>
  <c r="I287" i="10"/>
  <c r="I299" i="10"/>
  <c r="I311" i="10"/>
  <c r="I323" i="10"/>
  <c r="I335" i="10"/>
  <c r="I347" i="10"/>
  <c r="I359" i="10"/>
  <c r="I371" i="10"/>
  <c r="I383" i="10"/>
  <c r="I395" i="10"/>
  <c r="I407" i="10"/>
  <c r="I419" i="10"/>
  <c r="I431" i="10"/>
  <c r="I443" i="10"/>
  <c r="I455" i="10"/>
  <c r="I467" i="10"/>
  <c r="I479" i="10"/>
  <c r="I491" i="10"/>
  <c r="I503" i="10"/>
  <c r="I515" i="10"/>
  <c r="I527" i="10"/>
  <c r="I539" i="10"/>
  <c r="I551" i="10"/>
  <c r="I563" i="10"/>
  <c r="I575" i="10"/>
  <c r="I587" i="10"/>
  <c r="I599" i="10"/>
  <c r="I611" i="10"/>
  <c r="I623" i="10"/>
  <c r="I635" i="10"/>
  <c r="I647" i="10"/>
  <c r="I659" i="10"/>
  <c r="I671" i="10"/>
  <c r="I683" i="10"/>
  <c r="I695" i="10"/>
  <c r="I707" i="10"/>
  <c r="I719" i="10"/>
  <c r="I731" i="10"/>
  <c r="I743" i="10"/>
  <c r="I23" i="10"/>
  <c r="I36" i="10"/>
  <c r="I48" i="10"/>
  <c r="I60" i="10"/>
  <c r="I72" i="10"/>
  <c r="I84" i="10"/>
  <c r="I96" i="10"/>
  <c r="I108" i="10"/>
  <c r="I120" i="10"/>
  <c r="I132" i="10"/>
  <c r="I144" i="10"/>
  <c r="I156" i="10"/>
  <c r="I168" i="10"/>
  <c r="I180" i="10"/>
  <c r="I192" i="10"/>
  <c r="I204" i="10"/>
  <c r="I216" i="10"/>
  <c r="I228" i="10"/>
  <c r="I240" i="10"/>
  <c r="I252" i="10"/>
  <c r="I264" i="10"/>
  <c r="I276" i="10"/>
  <c r="I288" i="10"/>
  <c r="I300" i="10"/>
  <c r="I312" i="10"/>
  <c r="I324" i="10"/>
  <c r="I336" i="10"/>
  <c r="I348" i="10"/>
  <c r="I360" i="10"/>
  <c r="I372" i="10"/>
  <c r="I384" i="10"/>
  <c r="I396" i="10"/>
  <c r="I408" i="10"/>
  <c r="I420" i="10"/>
  <c r="I432" i="10"/>
  <c r="I444" i="10"/>
  <c r="I456" i="10"/>
  <c r="I468" i="10"/>
  <c r="I480" i="10"/>
  <c r="I492" i="10"/>
  <c r="I504" i="10"/>
  <c r="I516" i="10"/>
  <c r="I528" i="10"/>
  <c r="I540" i="10"/>
  <c r="I552" i="10"/>
  <c r="I564" i="10"/>
  <c r="I576" i="10"/>
  <c r="I588" i="10"/>
  <c r="I600" i="10"/>
  <c r="I612" i="10"/>
  <c r="I624" i="10"/>
  <c r="I636" i="10"/>
  <c r="I648" i="10"/>
  <c r="I660" i="10"/>
  <c r="I672" i="10"/>
  <c r="I684" i="10"/>
  <c r="I696" i="10"/>
  <c r="I708" i="10"/>
  <c r="I720" i="10"/>
  <c r="I732" i="10"/>
  <c r="I744" i="10"/>
  <c r="I756" i="10"/>
  <c r="I768" i="10"/>
  <c r="I780" i="10"/>
  <c r="I792" i="10"/>
  <c r="I804" i="10"/>
  <c r="I816" i="10"/>
  <c r="I828" i="10"/>
  <c r="I840" i="10"/>
  <c r="I852" i="10"/>
  <c r="I864" i="10"/>
  <c r="I876" i="10"/>
  <c r="I888" i="10"/>
  <c r="I900" i="10"/>
  <c r="I912" i="10"/>
  <c r="I924" i="10"/>
  <c r="I936" i="10"/>
  <c r="I948" i="10"/>
  <c r="I24" i="10"/>
  <c r="I37" i="10"/>
  <c r="I49" i="10"/>
  <c r="I61" i="10"/>
  <c r="I73" i="10"/>
  <c r="I85" i="10"/>
  <c r="I97" i="10"/>
  <c r="I109" i="10"/>
  <c r="I121" i="10"/>
  <c r="I133" i="10"/>
  <c r="I145" i="10"/>
  <c r="I157" i="10"/>
  <c r="I169" i="10"/>
  <c r="I181" i="10"/>
  <c r="I193" i="10"/>
  <c r="I205" i="10"/>
  <c r="I217" i="10"/>
  <c r="I229" i="10"/>
  <c r="I241" i="10"/>
  <c r="I253" i="10"/>
  <c r="I265" i="10"/>
  <c r="I277" i="10"/>
  <c r="I289" i="10"/>
  <c r="I301" i="10"/>
  <c r="I313" i="10"/>
  <c r="I325" i="10"/>
  <c r="I337" i="10"/>
  <c r="I349" i="10"/>
  <c r="I361" i="10"/>
  <c r="I373" i="10"/>
  <c r="I385" i="10"/>
  <c r="I397" i="10"/>
  <c r="I409" i="10"/>
  <c r="I421" i="10"/>
  <c r="I433" i="10"/>
  <c r="I445" i="10"/>
  <c r="I457" i="10"/>
  <c r="I469" i="10"/>
  <c r="I481" i="10"/>
  <c r="I493" i="10"/>
  <c r="I505" i="10"/>
  <c r="I517" i="10"/>
  <c r="I529" i="10"/>
  <c r="I541" i="10"/>
  <c r="I553" i="10"/>
  <c r="I565" i="10"/>
  <c r="I577" i="10"/>
  <c r="I589" i="10"/>
  <c r="I601" i="10"/>
  <c r="I613" i="10"/>
  <c r="I625" i="10"/>
  <c r="I637" i="10"/>
  <c r="I649" i="10"/>
  <c r="I661" i="10"/>
  <c r="I673" i="10"/>
  <c r="I685" i="10"/>
  <c r="I697" i="10"/>
  <c r="I709" i="10"/>
  <c r="I721" i="10"/>
  <c r="I733" i="10"/>
  <c r="I745" i="10"/>
  <c r="I757" i="10"/>
  <c r="I769" i="10"/>
  <c r="I781" i="10"/>
  <c r="I25" i="10"/>
  <c r="I38" i="10"/>
  <c r="I50" i="10"/>
  <c r="I62" i="10"/>
  <c r="I74" i="10"/>
  <c r="I86" i="10"/>
  <c r="I98" i="10"/>
  <c r="I110" i="10"/>
  <c r="I122" i="10"/>
  <c r="I134" i="10"/>
  <c r="I146" i="10"/>
  <c r="I158" i="10"/>
  <c r="I170" i="10"/>
  <c r="I182" i="10"/>
  <c r="I194" i="10"/>
  <c r="I206" i="10"/>
  <c r="I218" i="10"/>
  <c r="I230" i="10"/>
  <c r="I242" i="10"/>
  <c r="I254" i="10"/>
  <c r="I266" i="10"/>
  <c r="I278" i="10"/>
  <c r="I290" i="10"/>
  <c r="I302" i="10"/>
  <c r="I314" i="10"/>
  <c r="I326" i="10"/>
  <c r="I338" i="10"/>
  <c r="I350" i="10"/>
  <c r="I362" i="10"/>
  <c r="I374" i="10"/>
  <c r="I386" i="10"/>
  <c r="I398" i="10"/>
  <c r="I410" i="10"/>
  <c r="I422" i="10"/>
  <c r="I434" i="10"/>
  <c r="I446" i="10"/>
  <c r="I458" i="10"/>
  <c r="I470" i="10"/>
  <c r="I482" i="10"/>
  <c r="I494" i="10"/>
  <c r="I506" i="10"/>
  <c r="I518" i="10"/>
  <c r="I530" i="10"/>
  <c r="I542" i="10"/>
  <c r="I554" i="10"/>
  <c r="I566" i="10"/>
  <c r="I578" i="10"/>
  <c r="I590" i="10"/>
  <c r="I602" i="10"/>
  <c r="I614" i="10"/>
  <c r="I626" i="10"/>
  <c r="I638" i="10"/>
  <c r="I650" i="10"/>
  <c r="I662" i="10"/>
  <c r="I674" i="10"/>
  <c r="I686" i="10"/>
  <c r="I698" i="10"/>
  <c r="I710" i="10"/>
  <c r="I722" i="10"/>
  <c r="I27" i="10"/>
  <c r="I39" i="10"/>
  <c r="I51" i="10"/>
  <c r="I63" i="10"/>
  <c r="I75" i="10"/>
  <c r="I87" i="10"/>
  <c r="I99" i="10"/>
  <c r="I111" i="10"/>
  <c r="I123" i="10"/>
  <c r="I135" i="10"/>
  <c r="I147" i="10"/>
  <c r="I159" i="10"/>
  <c r="I171" i="10"/>
  <c r="I183" i="10"/>
  <c r="I195" i="10"/>
  <c r="I207" i="10"/>
  <c r="I219" i="10"/>
  <c r="I231" i="10"/>
  <c r="I243" i="10"/>
  <c r="I255" i="10"/>
  <c r="I267" i="10"/>
  <c r="I279" i="10"/>
  <c r="I291" i="10"/>
  <c r="I303" i="10"/>
  <c r="I315" i="10"/>
  <c r="I327" i="10"/>
  <c r="I339" i="10"/>
  <c r="I351" i="10"/>
  <c r="I363" i="10"/>
  <c r="I375" i="10"/>
  <c r="I387" i="10"/>
  <c r="I399" i="10"/>
  <c r="I411" i="10"/>
  <c r="I423" i="10"/>
  <c r="I435" i="10"/>
  <c r="I447" i="10"/>
  <c r="I459" i="10"/>
  <c r="I471" i="10"/>
  <c r="I483" i="10"/>
  <c r="I495" i="10"/>
  <c r="I507" i="10"/>
  <c r="I519" i="10"/>
  <c r="I531" i="10"/>
  <c r="I28" i="10"/>
  <c r="I40" i="10"/>
  <c r="I52" i="10"/>
  <c r="I64" i="10"/>
  <c r="I76" i="10"/>
  <c r="I88" i="10"/>
  <c r="I100" i="10"/>
  <c r="I112" i="10"/>
  <c r="I124" i="10"/>
  <c r="I136" i="10"/>
  <c r="I148" i="10"/>
  <c r="I160" i="10"/>
  <c r="I172" i="10"/>
  <c r="I184" i="10"/>
  <c r="I196" i="10"/>
  <c r="I208" i="10"/>
  <c r="I220" i="10"/>
  <c r="I232" i="10"/>
  <c r="I244" i="10"/>
  <c r="I256" i="10"/>
  <c r="I268" i="10"/>
  <c r="I280" i="10"/>
  <c r="I292" i="10"/>
  <c r="I304" i="10"/>
  <c r="I316" i="10"/>
  <c r="I328" i="10"/>
  <c r="I340" i="10"/>
  <c r="I352" i="10"/>
  <c r="I364" i="10"/>
  <c r="I376" i="10"/>
  <c r="I388" i="10"/>
  <c r="I400" i="10"/>
  <c r="I13" i="10"/>
  <c r="I31" i="10"/>
  <c r="I43" i="10"/>
  <c r="I55" i="10"/>
  <c r="I67" i="10"/>
  <c r="I79" i="10"/>
  <c r="I91" i="10"/>
  <c r="I103" i="10"/>
  <c r="I115" i="10"/>
  <c r="I127" i="10"/>
  <c r="I139" i="10"/>
  <c r="I151" i="10"/>
  <c r="I163" i="10"/>
  <c r="I175" i="10"/>
  <c r="I187" i="10"/>
  <c r="I199" i="10"/>
  <c r="I211" i="10"/>
  <c r="I223" i="10"/>
  <c r="I235" i="10"/>
  <c r="I247" i="10"/>
  <c r="I259" i="10"/>
  <c r="I271" i="10"/>
  <c r="I283" i="10"/>
  <c r="I295" i="10"/>
  <c r="I307" i="10"/>
  <c r="I319" i="10"/>
  <c r="I331" i="10"/>
  <c r="I343" i="10"/>
  <c r="I355" i="10"/>
  <c r="I367" i="10"/>
  <c r="I379" i="10"/>
  <c r="I391" i="10"/>
  <c r="I403" i="10"/>
  <c r="I415" i="10"/>
  <c r="I427" i="10"/>
  <c r="I439" i="10"/>
  <c r="I451" i="10"/>
  <c r="I463" i="10"/>
  <c r="I475" i="10"/>
  <c r="I487" i="10"/>
  <c r="I499" i="10"/>
  <c r="I511" i="10"/>
  <c r="I523" i="10"/>
  <c r="I535" i="10"/>
  <c r="I547" i="10"/>
  <c r="I559" i="10"/>
  <c r="I571" i="10"/>
  <c r="I583" i="10"/>
  <c r="I595" i="10"/>
  <c r="I607" i="10"/>
  <c r="I619" i="10"/>
  <c r="I631" i="10"/>
  <c r="I643" i="10"/>
  <c r="I655" i="10"/>
  <c r="I667" i="10"/>
  <c r="I29" i="10"/>
  <c r="I101" i="10"/>
  <c r="I173" i="10"/>
  <c r="I245" i="10"/>
  <c r="I317" i="10"/>
  <c r="I389" i="10"/>
  <c r="I438" i="10"/>
  <c r="I486" i="10"/>
  <c r="I534" i="10"/>
  <c r="I570" i="10"/>
  <c r="I606" i="10"/>
  <c r="I642" i="10"/>
  <c r="I678" i="10"/>
  <c r="I711" i="10"/>
  <c r="I734" i="10"/>
  <c r="I751" i="10"/>
  <c r="I770" i="10"/>
  <c r="I785" i="10"/>
  <c r="I799" i="10"/>
  <c r="I814" i="10"/>
  <c r="I829" i="10"/>
  <c r="I843" i="10"/>
  <c r="I857" i="10"/>
  <c r="I871" i="10"/>
  <c r="I886" i="10"/>
  <c r="I901" i="10"/>
  <c r="I915" i="10"/>
  <c r="I929" i="10"/>
  <c r="I943" i="10"/>
  <c r="I958" i="10"/>
  <c r="I970" i="10"/>
  <c r="I982" i="10"/>
  <c r="I994" i="10"/>
  <c r="I30" i="10"/>
  <c r="I102" i="10"/>
  <c r="I174" i="10"/>
  <c r="I246" i="10"/>
  <c r="I318" i="10"/>
  <c r="I390" i="10"/>
  <c r="I448" i="10"/>
  <c r="I496" i="10"/>
  <c r="I543" i="10"/>
  <c r="I579" i="10"/>
  <c r="I615" i="10"/>
  <c r="I651" i="10"/>
  <c r="I679" i="10"/>
  <c r="I712" i="10"/>
  <c r="I735" i="10"/>
  <c r="I754" i="10"/>
  <c r="I771" i="10"/>
  <c r="I786" i="10"/>
  <c r="I801" i="10"/>
  <c r="I815" i="10"/>
  <c r="I830" i="10"/>
  <c r="I844" i="10"/>
  <c r="I858" i="10"/>
  <c r="I873" i="10"/>
  <c r="I887" i="10"/>
  <c r="I902" i="10"/>
  <c r="I916" i="10"/>
  <c r="I930" i="10"/>
  <c r="I945" i="10"/>
  <c r="I959" i="10"/>
  <c r="I971" i="10"/>
  <c r="I983" i="10"/>
  <c r="I995" i="10"/>
  <c r="I41" i="10"/>
  <c r="I113" i="10"/>
  <c r="I185" i="10"/>
  <c r="I257" i="10"/>
  <c r="I329" i="10"/>
  <c r="I401" i="10"/>
  <c r="I449" i="10"/>
  <c r="I497" i="10"/>
  <c r="I544" i="10"/>
  <c r="I580" i="10"/>
  <c r="I616" i="10"/>
  <c r="I652" i="10"/>
  <c r="I687" i="10"/>
  <c r="I713" i="10"/>
  <c r="I736" i="10"/>
  <c r="I755" i="10"/>
  <c r="I772" i="10"/>
  <c r="I787" i="10"/>
  <c r="I802" i="10"/>
  <c r="I817" i="10"/>
  <c r="I831" i="10"/>
  <c r="I845" i="10"/>
  <c r="I859" i="10"/>
  <c r="I874" i="10"/>
  <c r="I889" i="10"/>
  <c r="I903" i="10"/>
  <c r="I917" i="10"/>
  <c r="I931" i="10"/>
  <c r="I946" i="10"/>
  <c r="I960" i="10"/>
  <c r="I972" i="10"/>
  <c r="I984" i="10"/>
  <c r="I996" i="10"/>
  <c r="I42" i="10"/>
  <c r="I114" i="10"/>
  <c r="I186" i="10"/>
  <c r="I258" i="10"/>
  <c r="I330" i="10"/>
  <c r="I402" i="10"/>
  <c r="I450" i="10"/>
  <c r="I498" i="10"/>
  <c r="I545" i="10"/>
  <c r="I581" i="10"/>
  <c r="I617" i="10"/>
  <c r="I653" i="10"/>
  <c r="I688" i="10"/>
  <c r="I714" i="10"/>
  <c r="I737" i="10"/>
  <c r="I758" i="10"/>
  <c r="I773" i="10"/>
  <c r="I789" i="10"/>
  <c r="I803" i="10"/>
  <c r="I818" i="10"/>
  <c r="I832" i="10"/>
  <c r="I846" i="10"/>
  <c r="I861" i="10"/>
  <c r="I875" i="10"/>
  <c r="I890" i="10"/>
  <c r="I904" i="10"/>
  <c r="I918" i="10"/>
  <c r="I933" i="10"/>
  <c r="I947" i="10"/>
  <c r="I961" i="10"/>
  <c r="I973" i="10"/>
  <c r="I985" i="10"/>
  <c r="I997" i="10"/>
  <c r="I53" i="10"/>
  <c r="I125" i="10"/>
  <c r="I197" i="10"/>
  <c r="I269" i="10"/>
  <c r="I341" i="10"/>
  <c r="I412" i="10"/>
  <c r="I460" i="10"/>
  <c r="I508" i="10"/>
  <c r="I546" i="10"/>
  <c r="I582" i="10"/>
  <c r="I618" i="10"/>
  <c r="I654" i="10"/>
  <c r="I689" i="10"/>
  <c r="I715" i="10"/>
  <c r="I738" i="10"/>
  <c r="I759" i="10"/>
  <c r="I774" i="10"/>
  <c r="I790" i="10"/>
  <c r="I805" i="10"/>
  <c r="I819" i="10"/>
  <c r="I833" i="10"/>
  <c r="I847" i="10"/>
  <c r="I862" i="10"/>
  <c r="I877" i="10"/>
  <c r="I891" i="10"/>
  <c r="I905" i="10"/>
  <c r="I919" i="10"/>
  <c r="I934" i="10"/>
  <c r="I949" i="10"/>
  <c r="I962" i="10"/>
  <c r="I974" i="10"/>
  <c r="I986" i="10"/>
  <c r="I998" i="10"/>
  <c r="I54" i="10"/>
  <c r="I126" i="10"/>
  <c r="I198" i="10"/>
  <c r="I270" i="10"/>
  <c r="I342" i="10"/>
  <c r="I413" i="10"/>
  <c r="I461" i="10"/>
  <c r="I509" i="10"/>
  <c r="I555" i="10"/>
  <c r="I591" i="10"/>
  <c r="I627" i="10"/>
  <c r="I663" i="10"/>
  <c r="I690" i="10"/>
  <c r="I718" i="10"/>
  <c r="I739" i="10"/>
  <c r="I760" i="10"/>
  <c r="I775" i="10"/>
  <c r="I791" i="10"/>
  <c r="I806" i="10"/>
  <c r="I820" i="10"/>
  <c r="I834" i="10"/>
  <c r="I849" i="10"/>
  <c r="I863" i="10"/>
  <c r="I878" i="10"/>
  <c r="I892" i="10"/>
  <c r="I906" i="10"/>
  <c r="I921" i="10"/>
  <c r="I935" i="10"/>
  <c r="I950" i="10"/>
  <c r="I963" i="10"/>
  <c r="I975" i="10"/>
  <c r="I987" i="10"/>
  <c r="I999" i="10"/>
  <c r="I65" i="10"/>
  <c r="I137" i="10"/>
  <c r="I209" i="10"/>
  <c r="I281" i="10"/>
  <c r="I353" i="10"/>
  <c r="I414" i="10"/>
  <c r="I462" i="10"/>
  <c r="I510" i="10"/>
  <c r="I556" i="10"/>
  <c r="I592" i="10"/>
  <c r="I628" i="10"/>
  <c r="I664" i="10"/>
  <c r="I691" i="10"/>
  <c r="I723" i="10"/>
  <c r="I742" i="10"/>
  <c r="I761" i="10"/>
  <c r="I777" i="10"/>
  <c r="I793" i="10"/>
  <c r="I807" i="10"/>
  <c r="I821" i="10"/>
  <c r="I835" i="10"/>
  <c r="I850" i="10"/>
  <c r="I865" i="10"/>
  <c r="I879" i="10"/>
  <c r="I893" i="10"/>
  <c r="I907" i="10"/>
  <c r="I922" i="10"/>
  <c r="I937" i="10"/>
  <c r="I951" i="10"/>
  <c r="I964" i="10"/>
  <c r="I976" i="10"/>
  <c r="I988" i="10"/>
  <c r="I1000" i="10"/>
  <c r="I66" i="10"/>
  <c r="I138" i="10"/>
  <c r="I210" i="10"/>
  <c r="I282" i="10"/>
  <c r="I354" i="10"/>
  <c r="I424" i="10"/>
  <c r="I472" i="10"/>
  <c r="I520" i="10"/>
  <c r="I557" i="10"/>
  <c r="I593" i="10"/>
  <c r="I629" i="10"/>
  <c r="I665" i="10"/>
  <c r="I699" i="10"/>
  <c r="I724" i="10"/>
  <c r="I746" i="10"/>
  <c r="I762" i="10"/>
  <c r="I778" i="10"/>
  <c r="I794" i="10"/>
  <c r="I808" i="10"/>
  <c r="I822" i="10"/>
  <c r="I837" i="10"/>
  <c r="I851" i="10"/>
  <c r="I866" i="10"/>
  <c r="I880" i="10"/>
  <c r="I894" i="10"/>
  <c r="I909" i="10"/>
  <c r="I923" i="10"/>
  <c r="I938" i="10"/>
  <c r="I952" i="10"/>
  <c r="I965" i="10"/>
  <c r="I977" i="10"/>
  <c r="I989" i="10"/>
  <c r="I1001" i="10"/>
  <c r="I77" i="10"/>
  <c r="I149" i="10"/>
  <c r="I221" i="10"/>
  <c r="I293" i="10"/>
  <c r="I365" i="10"/>
  <c r="I425" i="10"/>
  <c r="I473" i="10"/>
  <c r="I521" i="10"/>
  <c r="I558" i="10"/>
  <c r="I594" i="10"/>
  <c r="I630" i="10"/>
  <c r="I666" i="10"/>
  <c r="I700" i="10"/>
  <c r="I725" i="10"/>
  <c r="I747" i="10"/>
  <c r="I763" i="10"/>
  <c r="I779" i="10"/>
  <c r="I795" i="10"/>
  <c r="I809" i="10"/>
  <c r="I823" i="10"/>
  <c r="I838" i="10"/>
  <c r="I853" i="10"/>
  <c r="I867" i="10"/>
  <c r="I881" i="10"/>
  <c r="I895" i="10"/>
  <c r="I910" i="10"/>
  <c r="I925" i="10"/>
  <c r="I939" i="10"/>
  <c r="I953" i="10"/>
  <c r="I966" i="10"/>
  <c r="I978" i="10"/>
  <c r="I990" i="10"/>
  <c r="I78" i="10"/>
  <c r="I150" i="10"/>
  <c r="I222" i="10"/>
  <c r="I294" i="10"/>
  <c r="I366" i="10"/>
  <c r="I426" i="10"/>
  <c r="I474" i="10"/>
  <c r="I522" i="10"/>
  <c r="I567" i="10"/>
  <c r="I603" i="10"/>
  <c r="I639" i="10"/>
  <c r="I675" i="10"/>
  <c r="I701" i="10"/>
  <c r="I726" i="10"/>
  <c r="I748" i="10"/>
  <c r="I765" i="10"/>
  <c r="I782" i="10"/>
  <c r="I796" i="10"/>
  <c r="I810" i="10"/>
  <c r="I825" i="10"/>
  <c r="I839" i="10"/>
  <c r="I854" i="10"/>
  <c r="I868" i="10"/>
  <c r="I882" i="10"/>
  <c r="I897" i="10"/>
  <c r="I911" i="10"/>
  <c r="I926" i="10"/>
  <c r="I940" i="10"/>
  <c r="I954" i="10"/>
  <c r="I967" i="10"/>
  <c r="I979" i="10"/>
  <c r="I991" i="10"/>
  <c r="I89" i="10"/>
  <c r="I484" i="10"/>
  <c r="I702" i="10"/>
  <c r="I811" i="10"/>
  <c r="I898" i="10"/>
  <c r="I980" i="10"/>
  <c r="I90" i="10"/>
  <c r="I485" i="10"/>
  <c r="I703" i="10"/>
  <c r="I813" i="10"/>
  <c r="I899" i="10"/>
  <c r="I981" i="10"/>
  <c r="I161" i="10"/>
  <c r="I532" i="10"/>
  <c r="I727" i="10"/>
  <c r="I826" i="10"/>
  <c r="I913" i="10"/>
  <c r="I992" i="10"/>
  <c r="I162" i="10"/>
  <c r="I533" i="10"/>
  <c r="I730" i="10"/>
  <c r="I827" i="10"/>
  <c r="I914" i="10"/>
  <c r="I993" i="10"/>
  <c r="I233" i="10"/>
  <c r="I568" i="10"/>
  <c r="I749" i="10"/>
  <c r="I841" i="10"/>
  <c r="I927" i="10"/>
  <c r="I234" i="10"/>
  <c r="I569" i="10"/>
  <c r="I750" i="10"/>
  <c r="I842" i="10"/>
  <c r="I928" i="10"/>
  <c r="I305" i="10"/>
  <c r="I604" i="10"/>
  <c r="I766" i="10"/>
  <c r="I855" i="10"/>
  <c r="I941" i="10"/>
  <c r="I306" i="10"/>
  <c r="I605" i="10"/>
  <c r="I767" i="10"/>
  <c r="I856" i="10"/>
  <c r="I942" i="10"/>
  <c r="I377" i="10"/>
  <c r="I640" i="10"/>
  <c r="I783" i="10"/>
  <c r="I869" i="10"/>
  <c r="I955" i="10"/>
  <c r="I378" i="10"/>
  <c r="I641" i="10"/>
  <c r="I784" i="10"/>
  <c r="I870" i="10"/>
  <c r="I957" i="10"/>
  <c r="I676" i="10"/>
  <c r="I677" i="10"/>
  <c r="I797" i="10"/>
  <c r="I798" i="10"/>
  <c r="I883" i="10"/>
  <c r="I885" i="10"/>
  <c r="I968" i="10"/>
  <c r="I969" i="10"/>
  <c r="I11" i="10"/>
  <c r="I12" i="10"/>
  <c r="I436" i="10"/>
  <c r="I437" i="10"/>
  <c r="X265" i="7" l="1"/>
  <c r="Y265" i="7"/>
  <c r="X566" i="7"/>
  <c r="Y566" i="7"/>
  <c r="X716" i="7"/>
  <c r="Y716" i="7"/>
  <c r="X860" i="7"/>
  <c r="Y860" i="7"/>
  <c r="X886" i="7"/>
  <c r="Y886" i="7"/>
  <c r="X469" i="7"/>
  <c r="Y469" i="7"/>
  <c r="X645" i="7"/>
  <c r="Y645" i="7"/>
  <c r="X789" i="7"/>
  <c r="Y789" i="7"/>
  <c r="X933" i="7"/>
  <c r="Y933" i="7"/>
  <c r="X344" i="7"/>
  <c r="Y344" i="7"/>
  <c r="X594" i="7"/>
  <c r="Y594" i="7"/>
  <c r="X742" i="7"/>
  <c r="Y742" i="7"/>
  <c r="X922" i="7"/>
  <c r="Y922" i="7"/>
  <c r="X449" i="7"/>
  <c r="Y449" i="7"/>
  <c r="X635" i="7"/>
  <c r="Y635" i="7"/>
  <c r="X779" i="7"/>
  <c r="Y779" i="7"/>
  <c r="X923" i="7"/>
  <c r="Y923" i="7"/>
  <c r="X385" i="7"/>
  <c r="Y385" i="7"/>
  <c r="X610" i="7"/>
  <c r="Y610" i="7"/>
  <c r="X756" i="7"/>
  <c r="Y756" i="7"/>
  <c r="X900" i="7"/>
  <c r="Y900" i="7"/>
  <c r="X243" i="7"/>
  <c r="Y243" i="7"/>
  <c r="X558" i="7"/>
  <c r="Y558" i="7"/>
  <c r="X709" i="7"/>
  <c r="Y709" i="7"/>
  <c r="X853" i="7"/>
  <c r="Y853" i="7"/>
  <c r="X997" i="7"/>
  <c r="Y997" i="7"/>
  <c r="X456" i="7"/>
  <c r="Y456" i="7"/>
  <c r="X638" i="7"/>
  <c r="Y638" i="7"/>
  <c r="X782" i="7"/>
  <c r="Y782" i="7"/>
  <c r="X926" i="7"/>
  <c r="Y926" i="7"/>
  <c r="X414" i="7"/>
  <c r="Y414" i="7"/>
  <c r="X270" i="7"/>
  <c r="Y270" i="7"/>
  <c r="X126" i="7"/>
  <c r="Y126" i="7"/>
  <c r="X425" i="7"/>
  <c r="Y425" i="7"/>
  <c r="X281" i="7"/>
  <c r="Y281" i="7"/>
  <c r="X137" i="7"/>
  <c r="Y137" i="7"/>
  <c r="X352" i="7"/>
  <c r="Y352" i="7"/>
  <c r="X208" i="7"/>
  <c r="Y208" i="7"/>
  <c r="X64" i="7"/>
  <c r="Y64" i="7"/>
  <c r="X39" i="7"/>
  <c r="Y39" i="7"/>
  <c r="X410" i="7"/>
  <c r="Y410" i="7"/>
  <c r="X266" i="7"/>
  <c r="Y266" i="7"/>
  <c r="X122" i="7"/>
  <c r="Y122" i="7"/>
  <c r="X133" i="7"/>
  <c r="Y133" i="7"/>
  <c r="X444" i="7"/>
  <c r="Y444" i="7"/>
  <c r="X300" i="7"/>
  <c r="Y300" i="7"/>
  <c r="X156" i="7"/>
  <c r="Y156" i="7"/>
  <c r="X12" i="7"/>
  <c r="Y12" i="7"/>
  <c r="X419" i="7"/>
  <c r="Y419" i="7"/>
  <c r="X275" i="7"/>
  <c r="Y275" i="7"/>
  <c r="X131" i="7"/>
  <c r="Y131" i="7"/>
  <c r="X550" i="7"/>
  <c r="Y550" i="7"/>
  <c r="X406" i="7"/>
  <c r="Y406" i="7"/>
  <c r="X262" i="7"/>
  <c r="Y262" i="7"/>
  <c r="X118" i="7"/>
  <c r="Y118" i="7"/>
  <c r="X105" i="7"/>
  <c r="Y105" i="7"/>
  <c r="X128" i="7"/>
  <c r="Y128" i="7"/>
  <c r="X631" i="7"/>
  <c r="Y631" i="7"/>
  <c r="X487" i="7"/>
  <c r="Y487" i="7"/>
  <c r="X343" i="7"/>
  <c r="Y343" i="7"/>
  <c r="X199" i="7"/>
  <c r="Y199" i="7"/>
  <c r="X55" i="7"/>
  <c r="Y55" i="7"/>
  <c r="X579" i="7"/>
  <c r="Y579" i="7"/>
  <c r="X728" i="7"/>
  <c r="Y728" i="7"/>
  <c r="X872" i="7"/>
  <c r="Y872" i="7"/>
  <c r="X982" i="7"/>
  <c r="Y982" i="7"/>
  <c r="X492" i="7"/>
  <c r="Y492" i="7"/>
  <c r="X657" i="7"/>
  <c r="Y657" i="7"/>
  <c r="X801" i="7"/>
  <c r="Y801" i="7"/>
  <c r="X945" i="7"/>
  <c r="Y945" i="7"/>
  <c r="X380" i="7"/>
  <c r="Y380" i="7"/>
  <c r="X608" i="7"/>
  <c r="Y608" i="7"/>
  <c r="X754" i="7"/>
  <c r="Y754" i="7"/>
  <c r="X934" i="7"/>
  <c r="Y934" i="7"/>
  <c r="X473" i="7"/>
  <c r="Y473" i="7"/>
  <c r="X647" i="7"/>
  <c r="Y647" i="7"/>
  <c r="X791" i="7"/>
  <c r="Y791" i="7"/>
  <c r="X935" i="7"/>
  <c r="Y935" i="7"/>
  <c r="X421" i="7"/>
  <c r="Y421" i="7"/>
  <c r="X623" i="7"/>
  <c r="Y623" i="7"/>
  <c r="X768" i="7"/>
  <c r="Y768" i="7"/>
  <c r="X912" i="7"/>
  <c r="Y912" i="7"/>
  <c r="X279" i="7"/>
  <c r="Y279" i="7"/>
  <c r="X572" i="7"/>
  <c r="Y572" i="7"/>
  <c r="X721" i="7"/>
  <c r="Y721" i="7"/>
  <c r="X865" i="7"/>
  <c r="Y865" i="7"/>
  <c r="X963" i="7"/>
  <c r="Y963" i="7"/>
  <c r="X480" i="7"/>
  <c r="Y480" i="7"/>
  <c r="X650" i="7"/>
  <c r="Y650" i="7"/>
  <c r="X794" i="7"/>
  <c r="Y794" i="7"/>
  <c r="X938" i="7"/>
  <c r="Y938" i="7"/>
  <c r="X402" i="7"/>
  <c r="Y402" i="7"/>
  <c r="X258" i="7"/>
  <c r="Y258" i="7"/>
  <c r="X114" i="7"/>
  <c r="Y114" i="7"/>
  <c r="X413" i="7"/>
  <c r="Y413" i="7"/>
  <c r="X269" i="7"/>
  <c r="Y269" i="7"/>
  <c r="X125" i="7"/>
  <c r="Y125" i="7"/>
  <c r="X484" i="7"/>
  <c r="Y484" i="7"/>
  <c r="X340" i="7"/>
  <c r="Y340" i="7"/>
  <c r="X196" i="7"/>
  <c r="Y196" i="7"/>
  <c r="X52" i="7"/>
  <c r="Y52" i="7"/>
  <c r="X27" i="7"/>
  <c r="Y27" i="7"/>
  <c r="X398" i="7"/>
  <c r="Y398" i="7"/>
  <c r="X254" i="7"/>
  <c r="Y254" i="7"/>
  <c r="X110" i="7"/>
  <c r="Y110" i="7"/>
  <c r="X121" i="7"/>
  <c r="Y121" i="7"/>
  <c r="X432" i="7"/>
  <c r="Y432" i="7"/>
  <c r="X288" i="7"/>
  <c r="Y288" i="7"/>
  <c r="X144" i="7"/>
  <c r="Y144" i="7"/>
  <c r="X407" i="7"/>
  <c r="Y407" i="7"/>
  <c r="X263" i="7"/>
  <c r="Y263" i="7"/>
  <c r="X119" i="7"/>
  <c r="Y119" i="7"/>
  <c r="X538" i="7"/>
  <c r="Y538" i="7"/>
  <c r="X394" i="7"/>
  <c r="Y394" i="7"/>
  <c r="X250" i="7"/>
  <c r="Y250" i="7"/>
  <c r="X106" i="7"/>
  <c r="Y106" i="7"/>
  <c r="X93" i="7"/>
  <c r="Y93" i="7"/>
  <c r="X116" i="7"/>
  <c r="Y116" i="7"/>
  <c r="X619" i="7"/>
  <c r="Y619" i="7"/>
  <c r="X475" i="7"/>
  <c r="Y475" i="7"/>
  <c r="X331" i="7"/>
  <c r="Y331" i="7"/>
  <c r="X187" i="7"/>
  <c r="Y187" i="7"/>
  <c r="X43" i="7"/>
  <c r="Y43" i="7"/>
  <c r="Y839" i="7"/>
  <c r="X995" i="7"/>
  <c r="Y995" i="7"/>
  <c r="X508" i="7"/>
  <c r="Y508" i="7"/>
  <c r="X669" i="7"/>
  <c r="Y669" i="7"/>
  <c r="X813" i="7"/>
  <c r="Y813" i="7"/>
  <c r="X957" i="7"/>
  <c r="Y957" i="7"/>
  <c r="X416" i="7"/>
  <c r="Y416" i="7"/>
  <c r="X621" i="7"/>
  <c r="Y621" i="7"/>
  <c r="X766" i="7"/>
  <c r="Y766" i="7"/>
  <c r="X946" i="7"/>
  <c r="Y946" i="7"/>
  <c r="X495" i="7"/>
  <c r="Y495" i="7"/>
  <c r="X659" i="7"/>
  <c r="Y659" i="7"/>
  <c r="X803" i="7"/>
  <c r="Y803" i="7"/>
  <c r="X947" i="7"/>
  <c r="Y947" i="7"/>
  <c r="X452" i="7"/>
  <c r="Y452" i="7"/>
  <c r="X636" i="7"/>
  <c r="Y636" i="7"/>
  <c r="X780" i="7"/>
  <c r="Y780" i="7"/>
  <c r="X924" i="7"/>
  <c r="Y924" i="7"/>
  <c r="X315" i="7"/>
  <c r="Y315" i="7"/>
  <c r="X585" i="7"/>
  <c r="Y585" i="7"/>
  <c r="X733" i="7"/>
  <c r="Y733" i="7"/>
  <c r="X877" i="7"/>
  <c r="Y877" i="7"/>
  <c r="X498" i="7"/>
  <c r="Y498" i="7"/>
  <c r="X662" i="7"/>
  <c r="Y662" i="7"/>
  <c r="X806" i="7"/>
  <c r="Y806" i="7"/>
  <c r="X950" i="7"/>
  <c r="Y950" i="7"/>
  <c r="X390" i="7"/>
  <c r="Y390" i="7"/>
  <c r="X246" i="7"/>
  <c r="Y246" i="7"/>
  <c r="X102" i="7"/>
  <c r="Y102" i="7"/>
  <c r="X401" i="7"/>
  <c r="Y401" i="7"/>
  <c r="X257" i="7"/>
  <c r="Y257" i="7"/>
  <c r="X113" i="7"/>
  <c r="Y113" i="7"/>
  <c r="X472" i="7"/>
  <c r="Y472" i="7"/>
  <c r="X328" i="7"/>
  <c r="Y328" i="7"/>
  <c r="X184" i="7"/>
  <c r="Y184" i="7"/>
  <c r="X40" i="7"/>
  <c r="Y40" i="7"/>
  <c r="X15" i="7"/>
  <c r="Y15" i="7"/>
  <c r="X386" i="7"/>
  <c r="Y386" i="7"/>
  <c r="X242" i="7"/>
  <c r="Y242" i="7"/>
  <c r="X98" i="7"/>
  <c r="Y98" i="7"/>
  <c r="X109" i="7"/>
  <c r="Y109" i="7"/>
  <c r="X420" i="7"/>
  <c r="Y420" i="7"/>
  <c r="X276" i="7"/>
  <c r="Y276" i="7"/>
  <c r="X132" i="7"/>
  <c r="Y132" i="7"/>
  <c r="Y956" i="7"/>
  <c r="X395" i="7"/>
  <c r="Y395" i="7"/>
  <c r="X251" i="7"/>
  <c r="Y251" i="7"/>
  <c r="X107" i="7"/>
  <c r="Y107" i="7"/>
  <c r="X526" i="7"/>
  <c r="Y526" i="7"/>
  <c r="X382" i="7"/>
  <c r="Y382" i="7"/>
  <c r="X238" i="7"/>
  <c r="Y238" i="7"/>
  <c r="X94" i="7"/>
  <c r="Y94" i="7"/>
  <c r="X81" i="7"/>
  <c r="Y81" i="7"/>
  <c r="X104" i="7"/>
  <c r="Y104" i="7"/>
  <c r="X607" i="7"/>
  <c r="Y607" i="7"/>
  <c r="X463" i="7"/>
  <c r="Y463" i="7"/>
  <c r="X319" i="7"/>
  <c r="Y319" i="7"/>
  <c r="X175" i="7"/>
  <c r="Y175" i="7"/>
  <c r="X31" i="7"/>
  <c r="Y31" i="7"/>
  <c r="Y827" i="7"/>
  <c r="Y983" i="7"/>
  <c r="X884" i="7"/>
  <c r="Y884" i="7"/>
  <c r="X373" i="7"/>
  <c r="Y373" i="7"/>
  <c r="X605" i="7"/>
  <c r="Y605" i="7"/>
  <c r="X752" i="7"/>
  <c r="Y752" i="7"/>
  <c r="X159" i="7"/>
  <c r="Y159" i="7"/>
  <c r="X524" i="7"/>
  <c r="Y524" i="7"/>
  <c r="X681" i="7"/>
  <c r="Y681" i="7"/>
  <c r="X825" i="7"/>
  <c r="Y825" i="7"/>
  <c r="X969" i="7"/>
  <c r="Y969" i="7"/>
  <c r="X447" i="7"/>
  <c r="Y447" i="7"/>
  <c r="X634" i="7"/>
  <c r="Y634" i="7"/>
  <c r="X778" i="7"/>
  <c r="Y778" i="7"/>
  <c r="X958" i="7"/>
  <c r="Y958" i="7"/>
  <c r="X510" i="7"/>
  <c r="Y510" i="7"/>
  <c r="X671" i="7"/>
  <c r="Y671" i="7"/>
  <c r="X815" i="7"/>
  <c r="Y815" i="7"/>
  <c r="X959" i="7"/>
  <c r="Y959" i="7"/>
  <c r="X476" i="7"/>
  <c r="Y476" i="7"/>
  <c r="X648" i="7"/>
  <c r="Y648" i="7"/>
  <c r="X792" i="7"/>
  <c r="Y792" i="7"/>
  <c r="X936" i="7"/>
  <c r="Y936" i="7"/>
  <c r="X351" i="7"/>
  <c r="Y351" i="7"/>
  <c r="X598" i="7"/>
  <c r="Y598" i="7"/>
  <c r="X745" i="7"/>
  <c r="Y745" i="7"/>
  <c r="X889" i="7"/>
  <c r="Y889" i="7"/>
  <c r="X123" i="7"/>
  <c r="Y123" i="7"/>
  <c r="X516" i="7"/>
  <c r="Y516" i="7"/>
  <c r="X674" i="7"/>
  <c r="Y674" i="7"/>
  <c r="X818" i="7"/>
  <c r="Y818" i="7"/>
  <c r="X962" i="7"/>
  <c r="Y962" i="7"/>
  <c r="X378" i="7"/>
  <c r="Y378" i="7"/>
  <c r="X234" i="7"/>
  <c r="Y234" i="7"/>
  <c r="X90" i="7"/>
  <c r="Y90" i="7"/>
  <c r="X389" i="7"/>
  <c r="Y389" i="7"/>
  <c r="X245" i="7"/>
  <c r="Y245" i="7"/>
  <c r="X101" i="7"/>
  <c r="Y101" i="7"/>
  <c r="X460" i="7"/>
  <c r="Y460" i="7"/>
  <c r="X316" i="7"/>
  <c r="Y316" i="7"/>
  <c r="X172" i="7"/>
  <c r="Y172" i="7"/>
  <c r="X28" i="7"/>
  <c r="Y28" i="7"/>
  <c r="X3" i="7"/>
  <c r="Y3" i="7"/>
  <c r="X374" i="7"/>
  <c r="Y374" i="7"/>
  <c r="X230" i="7"/>
  <c r="Y230" i="7"/>
  <c r="X86" i="7"/>
  <c r="Y86" i="7"/>
  <c r="X97" i="7"/>
  <c r="Y97" i="7"/>
  <c r="X408" i="7"/>
  <c r="Y408" i="7"/>
  <c r="X264" i="7"/>
  <c r="Y264" i="7"/>
  <c r="X120" i="7"/>
  <c r="Y120" i="7"/>
  <c r="X527" i="7"/>
  <c r="Y527" i="7"/>
  <c r="X383" i="7"/>
  <c r="Y383" i="7"/>
  <c r="X239" i="7"/>
  <c r="Y239" i="7"/>
  <c r="X95" i="7"/>
  <c r="Y95" i="7"/>
  <c r="X514" i="7"/>
  <c r="Y514" i="7"/>
  <c r="X370" i="7"/>
  <c r="Y370" i="7"/>
  <c r="X226" i="7"/>
  <c r="Y226" i="7"/>
  <c r="X82" i="7"/>
  <c r="Y82" i="7"/>
  <c r="X69" i="7"/>
  <c r="Y69" i="7"/>
  <c r="X92" i="7"/>
  <c r="Y92" i="7"/>
  <c r="X595" i="7"/>
  <c r="Y595" i="7"/>
  <c r="X451" i="7"/>
  <c r="Y451" i="7"/>
  <c r="X307" i="7"/>
  <c r="Y307" i="7"/>
  <c r="X163" i="7"/>
  <c r="Y163" i="7"/>
  <c r="X19" i="7"/>
  <c r="Y19" i="7"/>
  <c r="X409" i="7"/>
  <c r="Y409" i="7"/>
  <c r="X618" i="7"/>
  <c r="Y618" i="7"/>
  <c r="X764" i="7"/>
  <c r="Y764" i="7"/>
  <c r="X908" i="7"/>
  <c r="Y908" i="7"/>
  <c r="X195" i="7"/>
  <c r="Y195" i="7"/>
  <c r="X540" i="7"/>
  <c r="Y540" i="7"/>
  <c r="X693" i="7"/>
  <c r="Y693" i="7"/>
  <c r="X837" i="7"/>
  <c r="Y837" i="7"/>
  <c r="X981" i="7"/>
  <c r="Y981" i="7"/>
  <c r="X471" i="7"/>
  <c r="Y471" i="7"/>
  <c r="X646" i="7"/>
  <c r="Y646" i="7"/>
  <c r="X790" i="7"/>
  <c r="Y790" i="7"/>
  <c r="X165" i="7"/>
  <c r="Y165" i="7"/>
  <c r="X528" i="7"/>
  <c r="Y528" i="7"/>
  <c r="X683" i="7"/>
  <c r="Y683" i="7"/>
  <c r="X971" i="7"/>
  <c r="Y971" i="7"/>
  <c r="X496" i="7"/>
  <c r="Y496" i="7"/>
  <c r="X660" i="7"/>
  <c r="Y660" i="7"/>
  <c r="X804" i="7"/>
  <c r="Y804" i="7"/>
  <c r="X387" i="7"/>
  <c r="Y387" i="7"/>
  <c r="X611" i="7"/>
  <c r="Y611" i="7"/>
  <c r="X757" i="7"/>
  <c r="Y757" i="7"/>
  <c r="X901" i="7"/>
  <c r="Y901" i="7"/>
  <c r="X176" i="7"/>
  <c r="Y176" i="7"/>
  <c r="X531" i="7"/>
  <c r="Y531" i="7"/>
  <c r="X686" i="7"/>
  <c r="Y686" i="7"/>
  <c r="X830" i="7"/>
  <c r="Y830" i="7"/>
  <c r="X974" i="7"/>
  <c r="Y974" i="7"/>
  <c r="X366" i="7"/>
  <c r="Y366" i="7"/>
  <c r="X222" i="7"/>
  <c r="Y222" i="7"/>
  <c r="X78" i="7"/>
  <c r="Y78" i="7"/>
  <c r="X377" i="7"/>
  <c r="Y377" i="7"/>
  <c r="X233" i="7"/>
  <c r="Y233" i="7"/>
  <c r="X89" i="7"/>
  <c r="Y89" i="7"/>
  <c r="X448" i="7"/>
  <c r="Y448" i="7"/>
  <c r="X304" i="7"/>
  <c r="Y304" i="7"/>
  <c r="X160" i="7"/>
  <c r="Y160" i="7"/>
  <c r="X16" i="7"/>
  <c r="Y16" i="7"/>
  <c r="X362" i="7"/>
  <c r="Y362" i="7"/>
  <c r="X218" i="7"/>
  <c r="Y218" i="7"/>
  <c r="X74" i="7"/>
  <c r="Y74" i="7"/>
  <c r="X85" i="7"/>
  <c r="Y85" i="7"/>
  <c r="X396" i="7"/>
  <c r="Y396" i="7"/>
  <c r="X252" i="7"/>
  <c r="Y252" i="7"/>
  <c r="X108" i="7"/>
  <c r="Y108" i="7"/>
  <c r="X515" i="7"/>
  <c r="Y515" i="7"/>
  <c r="X371" i="7"/>
  <c r="Y371" i="7"/>
  <c r="X227" i="7"/>
  <c r="Y227" i="7"/>
  <c r="X83" i="7"/>
  <c r="Y83" i="7"/>
  <c r="X502" i="7"/>
  <c r="Y502" i="7"/>
  <c r="X358" i="7"/>
  <c r="Y358" i="7"/>
  <c r="X214" i="7"/>
  <c r="Y214" i="7"/>
  <c r="X70" i="7"/>
  <c r="Y70" i="7"/>
  <c r="X57" i="7"/>
  <c r="Y57" i="7"/>
  <c r="X80" i="7"/>
  <c r="Y80" i="7"/>
  <c r="X583" i="7"/>
  <c r="Y583" i="7"/>
  <c r="X439" i="7"/>
  <c r="Y439" i="7"/>
  <c r="X295" i="7"/>
  <c r="Y295" i="7"/>
  <c r="X151" i="7"/>
  <c r="Y151" i="7"/>
  <c r="X7" i="7"/>
  <c r="Y7" i="7"/>
  <c r="Y875" i="7"/>
  <c r="Y356" i="7"/>
  <c r="X441" i="7"/>
  <c r="Y441" i="7"/>
  <c r="X632" i="7"/>
  <c r="Y632" i="7"/>
  <c r="X776" i="7"/>
  <c r="Y776" i="7"/>
  <c r="X920" i="7"/>
  <c r="Y920" i="7"/>
  <c r="X231" i="7"/>
  <c r="Y231" i="7"/>
  <c r="X554" i="7"/>
  <c r="Y554" i="7"/>
  <c r="X705" i="7"/>
  <c r="Y705" i="7"/>
  <c r="X849" i="7"/>
  <c r="Y849" i="7"/>
  <c r="X993" i="7"/>
  <c r="Y993" i="7"/>
  <c r="X493" i="7"/>
  <c r="Y493" i="7"/>
  <c r="X658" i="7"/>
  <c r="Y658" i="7"/>
  <c r="X802" i="7"/>
  <c r="Y802" i="7"/>
  <c r="X201" i="7"/>
  <c r="Y201" i="7"/>
  <c r="X542" i="7"/>
  <c r="Y542" i="7"/>
  <c r="X695" i="7"/>
  <c r="Y695" i="7"/>
  <c r="X512" i="7"/>
  <c r="Y512" i="7"/>
  <c r="X672" i="7"/>
  <c r="Y672" i="7"/>
  <c r="X816" i="7"/>
  <c r="Y816" i="7"/>
  <c r="X960" i="7"/>
  <c r="Y960" i="7"/>
  <c r="X423" i="7"/>
  <c r="Y423" i="7"/>
  <c r="X624" i="7"/>
  <c r="Y624" i="7"/>
  <c r="X769" i="7"/>
  <c r="Y769" i="7"/>
  <c r="X913" i="7"/>
  <c r="Y913" i="7"/>
  <c r="X212" i="7"/>
  <c r="Y212" i="7"/>
  <c r="X545" i="7"/>
  <c r="Y545" i="7"/>
  <c r="X698" i="7"/>
  <c r="Y698" i="7"/>
  <c r="X842" i="7"/>
  <c r="Y842" i="7"/>
  <c r="X986" i="7"/>
  <c r="Y986" i="7"/>
  <c r="X354" i="7"/>
  <c r="Y354" i="7"/>
  <c r="X210" i="7"/>
  <c r="Y210" i="7"/>
  <c r="X66" i="7"/>
  <c r="Y66" i="7"/>
  <c r="X365" i="7"/>
  <c r="Y365" i="7"/>
  <c r="X221" i="7"/>
  <c r="Y221" i="7"/>
  <c r="X77" i="7"/>
  <c r="Y77" i="7"/>
  <c r="X436" i="7"/>
  <c r="Y436" i="7"/>
  <c r="X292" i="7"/>
  <c r="Y292" i="7"/>
  <c r="X148" i="7"/>
  <c r="Y148" i="7"/>
  <c r="X4" i="7"/>
  <c r="Y4" i="7"/>
  <c r="X494" i="7"/>
  <c r="Y494" i="7"/>
  <c r="X350" i="7"/>
  <c r="Y350" i="7"/>
  <c r="X206" i="7"/>
  <c r="Y206" i="7"/>
  <c r="X62" i="7"/>
  <c r="Y62" i="7"/>
  <c r="X73" i="7"/>
  <c r="Y73" i="7"/>
  <c r="X384" i="7"/>
  <c r="Y384" i="7"/>
  <c r="X240" i="7"/>
  <c r="Y240" i="7"/>
  <c r="X96" i="7"/>
  <c r="Y96" i="7"/>
  <c r="X503" i="7"/>
  <c r="Y503" i="7"/>
  <c r="X359" i="7"/>
  <c r="Y359" i="7"/>
  <c r="X215" i="7"/>
  <c r="Y215" i="7"/>
  <c r="X71" i="7"/>
  <c r="Y71" i="7"/>
  <c r="X490" i="7"/>
  <c r="Y490" i="7"/>
  <c r="X346" i="7"/>
  <c r="Y346" i="7"/>
  <c r="X202" i="7"/>
  <c r="Y202" i="7"/>
  <c r="X58" i="7"/>
  <c r="Y58" i="7"/>
  <c r="X45" i="7"/>
  <c r="Y45" i="7"/>
  <c r="X68" i="7"/>
  <c r="Y68" i="7"/>
  <c r="X571" i="7"/>
  <c r="Y571" i="7"/>
  <c r="X427" i="7"/>
  <c r="Y427" i="7"/>
  <c r="X283" i="7"/>
  <c r="Y283" i="7"/>
  <c r="X139" i="7"/>
  <c r="Y139" i="7"/>
  <c r="X468" i="7"/>
  <c r="Y468" i="7"/>
  <c r="X644" i="7"/>
  <c r="Y644" i="7"/>
  <c r="X788" i="7"/>
  <c r="Y788" i="7"/>
  <c r="X932" i="7"/>
  <c r="Y932" i="7"/>
  <c r="X267" i="7"/>
  <c r="Y267" i="7"/>
  <c r="X567" i="7"/>
  <c r="Y567" i="7"/>
  <c r="X717" i="7"/>
  <c r="Y717" i="7"/>
  <c r="X861" i="7"/>
  <c r="Y861" i="7"/>
  <c r="X898" i="7"/>
  <c r="Y898" i="7"/>
  <c r="X509" i="7"/>
  <c r="Y509" i="7"/>
  <c r="X670" i="7"/>
  <c r="Y670" i="7"/>
  <c r="X814" i="7"/>
  <c r="Y814" i="7"/>
  <c r="X237" i="7"/>
  <c r="Y237" i="7"/>
  <c r="X556" i="7"/>
  <c r="Y556" i="7"/>
  <c r="X707" i="7"/>
  <c r="Y707" i="7"/>
  <c r="X851" i="7"/>
  <c r="Y851" i="7"/>
  <c r="X169" i="7"/>
  <c r="Y169" i="7"/>
  <c r="X529" i="7"/>
  <c r="Y529" i="7"/>
  <c r="X684" i="7"/>
  <c r="Y684" i="7"/>
  <c r="X828" i="7"/>
  <c r="Y828" i="7"/>
  <c r="X972" i="7"/>
  <c r="Y972" i="7"/>
  <c r="X453" i="7"/>
  <c r="Y453" i="7"/>
  <c r="X637" i="7"/>
  <c r="Y637" i="7"/>
  <c r="X781" i="7"/>
  <c r="Y781" i="7"/>
  <c r="X925" i="7"/>
  <c r="Y925" i="7"/>
  <c r="X248" i="7"/>
  <c r="Y248" i="7"/>
  <c r="X560" i="7"/>
  <c r="Y560" i="7"/>
  <c r="X710" i="7"/>
  <c r="Y710" i="7"/>
  <c r="X854" i="7"/>
  <c r="Y854" i="7"/>
  <c r="X998" i="7"/>
  <c r="Y998" i="7"/>
  <c r="X342" i="7"/>
  <c r="Y342" i="7"/>
  <c r="X198" i="7"/>
  <c r="Y198" i="7"/>
  <c r="X54" i="7"/>
  <c r="Y54" i="7"/>
  <c r="X353" i="7"/>
  <c r="Y353" i="7"/>
  <c r="X209" i="7"/>
  <c r="Y209" i="7"/>
  <c r="X65" i="7"/>
  <c r="Y65" i="7"/>
  <c r="X424" i="7"/>
  <c r="Y424" i="7"/>
  <c r="X280" i="7"/>
  <c r="Y280" i="7"/>
  <c r="X136" i="7"/>
  <c r="Y136" i="7"/>
  <c r="X482" i="7"/>
  <c r="Y482" i="7"/>
  <c r="X338" i="7"/>
  <c r="Y338" i="7"/>
  <c r="X194" i="7"/>
  <c r="Y194" i="7"/>
  <c r="X50" i="7"/>
  <c r="Y50" i="7"/>
  <c r="X61" i="7"/>
  <c r="Y61" i="7"/>
  <c r="X372" i="7"/>
  <c r="Y372" i="7"/>
  <c r="X228" i="7"/>
  <c r="Y228" i="7"/>
  <c r="X84" i="7"/>
  <c r="Y84" i="7"/>
  <c r="X491" i="7"/>
  <c r="Y491" i="7"/>
  <c r="X347" i="7"/>
  <c r="Y347" i="7"/>
  <c r="X203" i="7"/>
  <c r="Y203" i="7"/>
  <c r="X59" i="7"/>
  <c r="Y59" i="7"/>
  <c r="X478" i="7"/>
  <c r="Y478" i="7"/>
  <c r="X334" i="7"/>
  <c r="Y334" i="7"/>
  <c r="X190" i="7"/>
  <c r="Y190" i="7"/>
  <c r="X46" i="7"/>
  <c r="Y46" i="7"/>
  <c r="X33" i="7"/>
  <c r="Y33" i="7"/>
  <c r="X56" i="7"/>
  <c r="Y56" i="7"/>
  <c r="X559" i="7"/>
  <c r="Y559" i="7"/>
  <c r="X415" i="7"/>
  <c r="Y415" i="7"/>
  <c r="X271" i="7"/>
  <c r="Y271" i="7"/>
  <c r="X127" i="7"/>
  <c r="Y127" i="7"/>
  <c r="Y824" i="7"/>
  <c r="Y948" i="7"/>
  <c r="X489" i="7"/>
  <c r="Y489" i="7"/>
  <c r="X656" i="7"/>
  <c r="Y656" i="7"/>
  <c r="X800" i="7"/>
  <c r="Y800" i="7"/>
  <c r="X944" i="7"/>
  <c r="Y944" i="7"/>
  <c r="X303" i="7"/>
  <c r="Y303" i="7"/>
  <c r="X580" i="7"/>
  <c r="Y580" i="7"/>
  <c r="X729" i="7"/>
  <c r="Y729" i="7"/>
  <c r="X873" i="7"/>
  <c r="Y873" i="7"/>
  <c r="X164" i="7"/>
  <c r="Y164" i="7"/>
  <c r="X525" i="7"/>
  <c r="Y525" i="7"/>
  <c r="X682" i="7"/>
  <c r="Y682" i="7"/>
  <c r="X826" i="7"/>
  <c r="Y826" i="7"/>
  <c r="X273" i="7"/>
  <c r="Y273" i="7"/>
  <c r="X569" i="7"/>
  <c r="Y569" i="7"/>
  <c r="X719" i="7"/>
  <c r="Y719" i="7"/>
  <c r="X863" i="7"/>
  <c r="Y863" i="7"/>
  <c r="X205" i="7"/>
  <c r="Y205" i="7"/>
  <c r="X543" i="7"/>
  <c r="Y543" i="7"/>
  <c r="X696" i="7"/>
  <c r="Y696" i="7"/>
  <c r="X840" i="7"/>
  <c r="Y840" i="7"/>
  <c r="X477" i="7"/>
  <c r="Y477" i="7"/>
  <c r="X649" i="7"/>
  <c r="Y649" i="7"/>
  <c r="X793" i="7"/>
  <c r="Y793" i="7"/>
  <c r="X937" i="7"/>
  <c r="Y937" i="7"/>
  <c r="X284" i="7"/>
  <c r="Y284" i="7"/>
  <c r="X573" i="7"/>
  <c r="Y573" i="7"/>
  <c r="X722" i="7"/>
  <c r="Y722" i="7"/>
  <c r="X866" i="7"/>
  <c r="Y866" i="7"/>
  <c r="X474" i="7"/>
  <c r="Y474" i="7"/>
  <c r="X330" i="7"/>
  <c r="Y330" i="7"/>
  <c r="X186" i="7"/>
  <c r="Y186" i="7"/>
  <c r="X42" i="7"/>
  <c r="Y42" i="7"/>
  <c r="X341" i="7"/>
  <c r="Y341" i="7"/>
  <c r="X197" i="7"/>
  <c r="Y197" i="7"/>
  <c r="X53" i="7"/>
  <c r="Y53" i="7"/>
  <c r="X412" i="7"/>
  <c r="Y412" i="7"/>
  <c r="X268" i="7"/>
  <c r="Y268" i="7"/>
  <c r="X124" i="7"/>
  <c r="Y124" i="7"/>
  <c r="X99" i="7"/>
  <c r="Y99" i="7"/>
  <c r="X470" i="7"/>
  <c r="Y470" i="7"/>
  <c r="X326" i="7"/>
  <c r="Y326" i="7"/>
  <c r="X182" i="7"/>
  <c r="Y182" i="7"/>
  <c r="X38" i="7"/>
  <c r="Y38" i="7"/>
  <c r="X49" i="7"/>
  <c r="Y49" i="7"/>
  <c r="X360" i="7"/>
  <c r="Y360" i="7"/>
  <c r="X216" i="7"/>
  <c r="Y216" i="7"/>
  <c r="X72" i="7"/>
  <c r="Y72" i="7"/>
  <c r="X479" i="7"/>
  <c r="Y479" i="7"/>
  <c r="X335" i="7"/>
  <c r="Y335" i="7"/>
  <c r="X191" i="7"/>
  <c r="Y191" i="7"/>
  <c r="X47" i="7"/>
  <c r="Y47" i="7"/>
  <c r="X466" i="7"/>
  <c r="Y466" i="7"/>
  <c r="X322" i="7"/>
  <c r="Y322" i="7"/>
  <c r="X178" i="7"/>
  <c r="Y178" i="7"/>
  <c r="X34" i="7"/>
  <c r="Y34" i="7"/>
  <c r="X21" i="7"/>
  <c r="Y21" i="7"/>
  <c r="X44" i="7"/>
  <c r="Y44" i="7"/>
  <c r="X547" i="7"/>
  <c r="Y547" i="7"/>
  <c r="X403" i="7"/>
  <c r="Y403" i="7"/>
  <c r="X259" i="7"/>
  <c r="Y259" i="7"/>
  <c r="X115" i="7"/>
  <c r="Y115" i="7"/>
  <c r="X740" i="7"/>
  <c r="Y740" i="7"/>
  <c r="X507" i="7"/>
  <c r="Y507" i="7"/>
  <c r="X668" i="7"/>
  <c r="Y668" i="7"/>
  <c r="X812" i="7"/>
  <c r="Y812" i="7"/>
  <c r="X339" i="7"/>
  <c r="Y339" i="7"/>
  <c r="X593" i="7"/>
  <c r="Y593" i="7"/>
  <c r="X741" i="7"/>
  <c r="Y741" i="7"/>
  <c r="X885" i="7"/>
  <c r="Y885" i="7"/>
  <c r="X200" i="7"/>
  <c r="Y200" i="7"/>
  <c r="X541" i="7"/>
  <c r="Y541" i="7"/>
  <c r="X694" i="7"/>
  <c r="Y694" i="7"/>
  <c r="X838" i="7"/>
  <c r="Y838" i="7"/>
  <c r="X309" i="7"/>
  <c r="Y309" i="7"/>
  <c r="X582" i="7"/>
  <c r="Y582" i="7"/>
  <c r="X731" i="7"/>
  <c r="Y731" i="7"/>
  <c r="X241" i="7"/>
  <c r="Y241" i="7"/>
  <c r="X557" i="7"/>
  <c r="Y557" i="7"/>
  <c r="X708" i="7"/>
  <c r="Y708" i="7"/>
  <c r="X852" i="7"/>
  <c r="Y852" i="7"/>
  <c r="X996" i="7"/>
  <c r="Y996" i="7"/>
  <c r="X497" i="7"/>
  <c r="Y497" i="7"/>
  <c r="X661" i="7"/>
  <c r="Y661" i="7"/>
  <c r="X805" i="7"/>
  <c r="Y805" i="7"/>
  <c r="X949" i="7"/>
  <c r="Y949" i="7"/>
  <c r="X320" i="7"/>
  <c r="Y320" i="7"/>
  <c r="X586" i="7"/>
  <c r="Y586" i="7"/>
  <c r="X734" i="7"/>
  <c r="Y734" i="7"/>
  <c r="X878" i="7"/>
  <c r="Y878" i="7"/>
  <c r="X462" i="7"/>
  <c r="Y462" i="7"/>
  <c r="X318" i="7"/>
  <c r="Y318" i="7"/>
  <c r="X174" i="7"/>
  <c r="Y174" i="7"/>
  <c r="X30" i="7"/>
  <c r="Y30" i="7"/>
  <c r="X329" i="7"/>
  <c r="Y329" i="7"/>
  <c r="X185" i="7"/>
  <c r="Y185" i="7"/>
  <c r="X41" i="7"/>
  <c r="Y41" i="7"/>
  <c r="X400" i="7"/>
  <c r="Y400" i="7"/>
  <c r="X256" i="7"/>
  <c r="Y256" i="7"/>
  <c r="X112" i="7"/>
  <c r="Y112" i="7"/>
  <c r="X87" i="7"/>
  <c r="Y87" i="7"/>
  <c r="X458" i="7"/>
  <c r="Y458" i="7"/>
  <c r="X314" i="7"/>
  <c r="Y314" i="7"/>
  <c r="X170" i="7"/>
  <c r="Y170" i="7"/>
  <c r="X26" i="7"/>
  <c r="Y26" i="7"/>
  <c r="X37" i="7"/>
  <c r="Y37" i="7"/>
  <c r="X348" i="7"/>
  <c r="Y348" i="7"/>
  <c r="X204" i="7"/>
  <c r="Y204" i="7"/>
  <c r="X60" i="7"/>
  <c r="Y60" i="7"/>
  <c r="X467" i="7"/>
  <c r="Y467" i="7"/>
  <c r="X323" i="7"/>
  <c r="Y323" i="7"/>
  <c r="X179" i="7"/>
  <c r="Y179" i="7"/>
  <c r="X35" i="7"/>
  <c r="Y35" i="7"/>
  <c r="X454" i="7"/>
  <c r="Y454" i="7"/>
  <c r="X310" i="7"/>
  <c r="Y310" i="7"/>
  <c r="X166" i="7"/>
  <c r="Y166" i="7"/>
  <c r="X22" i="7"/>
  <c r="Y22" i="7"/>
  <c r="X9" i="7"/>
  <c r="Y9" i="7"/>
  <c r="X32" i="7"/>
  <c r="Y32" i="7"/>
  <c r="X535" i="7"/>
  <c r="Y535" i="7"/>
  <c r="X391" i="7"/>
  <c r="Y391" i="7"/>
  <c r="X247" i="7"/>
  <c r="Y247" i="7"/>
  <c r="X103" i="7"/>
  <c r="Y103" i="7"/>
  <c r="X592" i="7"/>
  <c r="Y592" i="7"/>
  <c r="X157" i="7"/>
  <c r="Y157" i="7"/>
  <c r="X522" i="7"/>
  <c r="Y522" i="7"/>
  <c r="X680" i="7"/>
  <c r="Y680" i="7"/>
  <c r="X968" i="7"/>
  <c r="Y968" i="7"/>
  <c r="X375" i="7"/>
  <c r="Y375" i="7"/>
  <c r="X606" i="7"/>
  <c r="Y606" i="7"/>
  <c r="X753" i="7"/>
  <c r="Y753" i="7"/>
  <c r="X897" i="7"/>
  <c r="Y897" i="7"/>
  <c r="X236" i="7"/>
  <c r="Y236" i="7"/>
  <c r="X555" i="7"/>
  <c r="Y555" i="7"/>
  <c r="X706" i="7"/>
  <c r="Y706" i="7"/>
  <c r="X850" i="7"/>
  <c r="Y850" i="7"/>
  <c r="X345" i="7"/>
  <c r="Y345" i="7"/>
  <c r="X596" i="7"/>
  <c r="Y596" i="7"/>
  <c r="X743" i="7"/>
  <c r="Y743" i="7"/>
  <c r="X887" i="7"/>
  <c r="Y887" i="7"/>
  <c r="X277" i="7"/>
  <c r="Y277" i="7"/>
  <c r="X570" i="7"/>
  <c r="Y570" i="7"/>
  <c r="X720" i="7"/>
  <c r="Y720" i="7"/>
  <c r="X864" i="7"/>
  <c r="Y864" i="7"/>
  <c r="X111" i="7"/>
  <c r="Y111" i="7"/>
  <c r="X513" i="7"/>
  <c r="Y513" i="7"/>
  <c r="X673" i="7"/>
  <c r="Y673" i="7"/>
  <c r="X817" i="7"/>
  <c r="Y817" i="7"/>
  <c r="X961" i="7"/>
  <c r="Y961" i="7"/>
  <c r="X599" i="7"/>
  <c r="Y599" i="7"/>
  <c r="X746" i="7"/>
  <c r="Y746" i="7"/>
  <c r="X890" i="7"/>
  <c r="Y890" i="7"/>
  <c r="X450" i="7"/>
  <c r="Y450" i="7"/>
  <c r="X306" i="7"/>
  <c r="Y306" i="7"/>
  <c r="X162" i="7"/>
  <c r="Y162" i="7"/>
  <c r="X18" i="7"/>
  <c r="Y18" i="7"/>
  <c r="X317" i="7"/>
  <c r="Y317" i="7"/>
  <c r="X173" i="7"/>
  <c r="Y173" i="7"/>
  <c r="X29" i="7"/>
  <c r="Y29" i="7"/>
  <c r="X388" i="7"/>
  <c r="Y388" i="7"/>
  <c r="X244" i="7"/>
  <c r="Y244" i="7"/>
  <c r="X100" i="7"/>
  <c r="Y100" i="7"/>
  <c r="X75" i="7"/>
  <c r="Y75" i="7"/>
  <c r="X446" i="7"/>
  <c r="Y446" i="7"/>
  <c r="X302" i="7"/>
  <c r="Y302" i="7"/>
  <c r="X158" i="7"/>
  <c r="Y158" i="7"/>
  <c r="X14" i="7"/>
  <c r="Y14" i="7"/>
  <c r="X25" i="7"/>
  <c r="Y25" i="7"/>
  <c r="X336" i="7"/>
  <c r="Y336" i="7"/>
  <c r="X192" i="7"/>
  <c r="Y192" i="7"/>
  <c r="X48" i="7"/>
  <c r="Y48" i="7"/>
  <c r="X455" i="7"/>
  <c r="Y455" i="7"/>
  <c r="X311" i="7"/>
  <c r="Y311" i="7"/>
  <c r="X167" i="7"/>
  <c r="Y167" i="7"/>
  <c r="X23" i="7"/>
  <c r="Y23" i="7"/>
  <c r="X442" i="7"/>
  <c r="Y442" i="7"/>
  <c r="X298" i="7"/>
  <c r="Y298" i="7"/>
  <c r="X154" i="7"/>
  <c r="Y154" i="7"/>
  <c r="X10" i="7"/>
  <c r="Y10" i="7"/>
  <c r="X20" i="7"/>
  <c r="Y20" i="7"/>
  <c r="X523" i="7"/>
  <c r="Y523" i="7"/>
  <c r="X379" i="7"/>
  <c r="Y379" i="7"/>
  <c r="X235" i="7"/>
  <c r="Y235" i="7"/>
  <c r="X91" i="7"/>
  <c r="Y91" i="7"/>
  <c r="X301" i="7"/>
  <c r="Y301" i="7"/>
  <c r="X193" i="7"/>
  <c r="Y193" i="7"/>
  <c r="X539" i="7"/>
  <c r="Y539" i="7"/>
  <c r="X692" i="7"/>
  <c r="Y692" i="7"/>
  <c r="X836" i="7"/>
  <c r="Y836" i="7"/>
  <c r="X980" i="7"/>
  <c r="Y980" i="7"/>
  <c r="X411" i="7"/>
  <c r="Y411" i="7"/>
  <c r="X620" i="7"/>
  <c r="Y620" i="7"/>
  <c r="X765" i="7"/>
  <c r="Y765" i="7"/>
  <c r="X909" i="7"/>
  <c r="Y909" i="7"/>
  <c r="X272" i="7"/>
  <c r="Y272" i="7"/>
  <c r="X568" i="7"/>
  <c r="Y568" i="7"/>
  <c r="X718" i="7"/>
  <c r="Y718" i="7"/>
  <c r="X862" i="7"/>
  <c r="Y862" i="7"/>
  <c r="X381" i="7"/>
  <c r="Y381" i="7"/>
  <c r="X609" i="7"/>
  <c r="Y609" i="7"/>
  <c r="X755" i="7"/>
  <c r="Y755" i="7"/>
  <c r="X899" i="7"/>
  <c r="Y899" i="7"/>
  <c r="X313" i="7"/>
  <c r="Y313" i="7"/>
  <c r="X584" i="7"/>
  <c r="Y584" i="7"/>
  <c r="X732" i="7"/>
  <c r="Y732" i="7"/>
  <c r="X876" i="7"/>
  <c r="Y876" i="7"/>
  <c r="X171" i="7"/>
  <c r="Y171" i="7"/>
  <c r="X530" i="7"/>
  <c r="Y530" i="7"/>
  <c r="X685" i="7"/>
  <c r="Y685" i="7"/>
  <c r="X829" i="7"/>
  <c r="Y829" i="7"/>
  <c r="X973" i="7"/>
  <c r="Y973" i="7"/>
  <c r="X392" i="7"/>
  <c r="Y392" i="7"/>
  <c r="X612" i="7"/>
  <c r="Y612" i="7"/>
  <c r="X758" i="7"/>
  <c r="Y758" i="7"/>
  <c r="X902" i="7"/>
  <c r="Y902" i="7"/>
  <c r="X438" i="7"/>
  <c r="Y438" i="7"/>
  <c r="X294" i="7"/>
  <c r="Y294" i="7"/>
  <c r="X150" i="7"/>
  <c r="Y150" i="7"/>
  <c r="X6" i="7"/>
  <c r="Y6" i="7"/>
  <c r="X305" i="7"/>
  <c r="Y305" i="7"/>
  <c r="X161" i="7"/>
  <c r="Y161" i="7"/>
  <c r="X17" i="7"/>
  <c r="Y17" i="7"/>
  <c r="X376" i="7"/>
  <c r="Y376" i="7"/>
  <c r="X232" i="7"/>
  <c r="Y232" i="7"/>
  <c r="X88" i="7"/>
  <c r="Y88" i="7"/>
  <c r="X63" i="7"/>
  <c r="Y63" i="7"/>
  <c r="X434" i="7"/>
  <c r="Y434" i="7"/>
  <c r="X290" i="7"/>
  <c r="Y290" i="7"/>
  <c r="X146" i="7"/>
  <c r="Y146" i="7"/>
  <c r="X13" i="7"/>
  <c r="Y13" i="7"/>
  <c r="X324" i="7"/>
  <c r="Y324" i="7"/>
  <c r="X180" i="7"/>
  <c r="Y180" i="7"/>
  <c r="X36" i="7"/>
  <c r="Y36" i="7"/>
  <c r="X443" i="7"/>
  <c r="Y443" i="7"/>
  <c r="X299" i="7"/>
  <c r="Y299" i="7"/>
  <c r="X155" i="7"/>
  <c r="Y155" i="7"/>
  <c r="X11" i="7"/>
  <c r="Y11" i="7"/>
  <c r="X430" i="7"/>
  <c r="Y430" i="7"/>
  <c r="X286" i="7"/>
  <c r="Y286" i="7"/>
  <c r="X142" i="7"/>
  <c r="Y142" i="7"/>
  <c r="X152" i="7"/>
  <c r="Y152" i="7"/>
  <c r="X8" i="7"/>
  <c r="Y8" i="7"/>
  <c r="X511" i="7"/>
  <c r="Y511" i="7"/>
  <c r="X367" i="7"/>
  <c r="Y367" i="7"/>
  <c r="X223" i="7"/>
  <c r="Y223" i="7"/>
  <c r="X79" i="7"/>
  <c r="Y79" i="7"/>
  <c r="Y985" i="7"/>
  <c r="Y896" i="7"/>
  <c r="X337" i="7"/>
  <c r="Y337" i="7"/>
  <c r="X229" i="7"/>
  <c r="Y229" i="7"/>
  <c r="X553" i="7"/>
  <c r="Y553" i="7"/>
  <c r="X704" i="7"/>
  <c r="Y704" i="7"/>
  <c r="X848" i="7"/>
  <c r="Y848" i="7"/>
  <c r="X992" i="7"/>
  <c r="Y992" i="7"/>
  <c r="X445" i="7"/>
  <c r="Y445" i="7"/>
  <c r="X633" i="7"/>
  <c r="Y633" i="7"/>
  <c r="X777" i="7"/>
  <c r="Y777" i="7"/>
  <c r="X921" i="7"/>
  <c r="Y921" i="7"/>
  <c r="X308" i="7"/>
  <c r="Y308" i="7"/>
  <c r="X581" i="7"/>
  <c r="Y581" i="7"/>
  <c r="X730" i="7"/>
  <c r="Y730" i="7"/>
  <c r="X874" i="7"/>
  <c r="Y874" i="7"/>
  <c r="X417" i="7"/>
  <c r="Y417" i="7"/>
  <c r="X622" i="7"/>
  <c r="Y622" i="7"/>
  <c r="X767" i="7"/>
  <c r="Y767" i="7"/>
  <c r="X911" i="7"/>
  <c r="Y911" i="7"/>
  <c r="X349" i="7"/>
  <c r="Y349" i="7"/>
  <c r="X597" i="7"/>
  <c r="Y597" i="7"/>
  <c r="X744" i="7"/>
  <c r="Y744" i="7"/>
  <c r="X888" i="7"/>
  <c r="Y888" i="7"/>
  <c r="X207" i="7"/>
  <c r="Y207" i="7"/>
  <c r="X544" i="7"/>
  <c r="Y544" i="7"/>
  <c r="X697" i="7"/>
  <c r="Y697" i="7"/>
  <c r="X841" i="7"/>
  <c r="Y841" i="7"/>
  <c r="X428" i="7"/>
  <c r="Y428" i="7"/>
  <c r="X625" i="7"/>
  <c r="Y625" i="7"/>
  <c r="X770" i="7"/>
  <c r="Y770" i="7"/>
  <c r="X914" i="7"/>
  <c r="Y914" i="7"/>
  <c r="X426" i="7"/>
  <c r="Y426" i="7"/>
  <c r="X282" i="7"/>
  <c r="Y282" i="7"/>
  <c r="X138" i="7"/>
  <c r="Y138" i="7"/>
  <c r="X293" i="7"/>
  <c r="Y293" i="7"/>
  <c r="X149" i="7"/>
  <c r="Y149" i="7"/>
  <c r="X5" i="7"/>
  <c r="Y5" i="7"/>
  <c r="X364" i="7"/>
  <c r="Y364" i="7"/>
  <c r="X220" i="7"/>
  <c r="Y220" i="7"/>
  <c r="X76" i="7"/>
  <c r="Y76" i="7"/>
  <c r="X51" i="7"/>
  <c r="Y51" i="7"/>
  <c r="X422" i="7"/>
  <c r="Y422" i="7"/>
  <c r="X278" i="7"/>
  <c r="Y278" i="7"/>
  <c r="X134" i="7"/>
  <c r="Y134" i="7"/>
  <c r="X145" i="7"/>
  <c r="Y145" i="7"/>
  <c r="X312" i="7"/>
  <c r="Y312" i="7"/>
  <c r="X168" i="7"/>
  <c r="Y168" i="7"/>
  <c r="X24" i="7"/>
  <c r="Y24" i="7"/>
  <c r="X431" i="7"/>
  <c r="Y431" i="7"/>
  <c r="X287" i="7"/>
  <c r="Y287" i="7"/>
  <c r="X143" i="7"/>
  <c r="Y143" i="7"/>
  <c r="X418" i="7"/>
  <c r="Y418" i="7"/>
  <c r="X274" i="7"/>
  <c r="Y274" i="7"/>
  <c r="X130" i="7"/>
  <c r="Y130" i="7"/>
  <c r="X117" i="7"/>
  <c r="Y117" i="7"/>
  <c r="X140" i="7"/>
  <c r="Y140" i="7"/>
  <c r="X499" i="7"/>
  <c r="Y499" i="7"/>
  <c r="X355" i="7"/>
  <c r="Y355" i="7"/>
  <c r="X211" i="7"/>
  <c r="Y211" i="7"/>
  <c r="X67" i="7"/>
  <c r="Y67" i="7"/>
  <c r="Y984" i="7"/>
  <c r="X500" i="7"/>
  <c r="X663" i="7"/>
  <c r="X807" i="7"/>
  <c r="X951" i="7"/>
  <c r="X433" i="7"/>
  <c r="X627" i="7"/>
  <c r="X772" i="7"/>
  <c r="X916" i="7"/>
  <c r="X291" i="7"/>
  <c r="X576" i="7"/>
  <c r="X725" i="7"/>
  <c r="X869" i="7"/>
  <c r="X505" i="7"/>
  <c r="X666" i="7"/>
  <c r="X810" i="7"/>
  <c r="X954" i="7"/>
  <c r="X369" i="7"/>
  <c r="X604" i="7"/>
  <c r="X751" i="7"/>
  <c r="X895" i="7"/>
  <c r="X517" i="7"/>
  <c r="X675" i="7"/>
  <c r="X819" i="7"/>
  <c r="X975" i="7"/>
  <c r="X459" i="7"/>
  <c r="X640" i="7"/>
  <c r="X784" i="7"/>
  <c r="X928" i="7"/>
  <c r="X327" i="7"/>
  <c r="X589" i="7"/>
  <c r="X737" i="7"/>
  <c r="X881" i="7"/>
  <c r="X147" i="7"/>
  <c r="X520" i="7"/>
  <c r="X678" i="7"/>
  <c r="X822" i="7"/>
  <c r="X966" i="7"/>
  <c r="X405" i="7"/>
  <c r="X617" i="7"/>
  <c r="X763" i="7"/>
  <c r="X907" i="7"/>
  <c r="X177" i="7"/>
  <c r="X532" i="7"/>
  <c r="X687" i="7"/>
  <c r="X831" i="7"/>
  <c r="X987" i="7"/>
  <c r="X483" i="7"/>
  <c r="X652" i="7"/>
  <c r="X796" i="7"/>
  <c r="X940" i="7"/>
  <c r="X363" i="7"/>
  <c r="X602" i="7"/>
  <c r="X749" i="7"/>
  <c r="X893" i="7"/>
  <c r="X188" i="7"/>
  <c r="X536" i="7"/>
  <c r="X690" i="7"/>
  <c r="X834" i="7"/>
  <c r="X978" i="7"/>
  <c r="X440" i="7"/>
  <c r="X630" i="7"/>
  <c r="X775" i="7"/>
  <c r="X919" i="7"/>
  <c r="X213" i="7"/>
  <c r="X546" i="7"/>
  <c r="X699" i="7"/>
  <c r="X843" i="7"/>
  <c r="X999" i="7"/>
  <c r="X501" i="7"/>
  <c r="X664" i="7"/>
  <c r="X808" i="7"/>
  <c r="X952" i="7"/>
  <c r="X399" i="7"/>
  <c r="X615" i="7"/>
  <c r="X761" i="7"/>
  <c r="X905" i="7"/>
  <c r="X224" i="7"/>
  <c r="X551" i="7"/>
  <c r="X702" i="7"/>
  <c r="X846" i="7"/>
  <c r="X990" i="7"/>
  <c r="X465" i="7"/>
  <c r="X643" i="7"/>
  <c r="X787" i="7"/>
  <c r="X931" i="7"/>
  <c r="X249" i="7"/>
  <c r="X561" i="7"/>
  <c r="X711" i="7"/>
  <c r="X855" i="7"/>
  <c r="X135" i="7"/>
  <c r="X518" i="7"/>
  <c r="X676" i="7"/>
  <c r="X820" i="7"/>
  <c r="X964" i="7"/>
  <c r="X435" i="7"/>
  <c r="X628" i="7"/>
  <c r="X773" i="7"/>
  <c r="X917" i="7"/>
  <c r="X260" i="7"/>
  <c r="X564" i="7"/>
  <c r="X714" i="7"/>
  <c r="X858" i="7"/>
  <c r="X2" i="7"/>
  <c r="X488" i="7"/>
  <c r="X655" i="7"/>
  <c r="X799" i="7"/>
  <c r="X943" i="7"/>
  <c r="X285" i="7"/>
  <c r="X574" i="7"/>
  <c r="X723" i="7"/>
  <c r="X867" i="7"/>
  <c r="X181" i="7"/>
  <c r="X533" i="7"/>
  <c r="X688" i="7"/>
  <c r="X832" i="7"/>
  <c r="X976" i="7"/>
  <c r="X461" i="7"/>
  <c r="X641" i="7"/>
  <c r="X785" i="7"/>
  <c r="X929" i="7"/>
  <c r="X296" i="7"/>
  <c r="X577" i="7"/>
  <c r="X726" i="7"/>
  <c r="X870" i="7"/>
  <c r="X970" i="7"/>
  <c r="X506" i="7"/>
  <c r="X667" i="7"/>
  <c r="X811" i="7"/>
  <c r="X955" i="7"/>
  <c r="X321" i="7"/>
  <c r="X587" i="7"/>
  <c r="X735" i="7"/>
  <c r="X879" i="7"/>
  <c r="X217" i="7"/>
  <c r="X548" i="7"/>
  <c r="X700" i="7"/>
  <c r="X844" i="7"/>
  <c r="X988" i="7"/>
  <c r="X485" i="7"/>
  <c r="X653" i="7"/>
  <c r="X797" i="7"/>
  <c r="X941" i="7"/>
  <c r="X332" i="7"/>
  <c r="X590" i="7"/>
  <c r="X738" i="7"/>
  <c r="X882" i="7"/>
  <c r="X153" i="7"/>
  <c r="X521" i="7"/>
  <c r="X679" i="7"/>
  <c r="X823" i="7"/>
  <c r="X967" i="7"/>
  <c r="X357" i="7"/>
  <c r="X600" i="7"/>
  <c r="X747" i="7"/>
  <c r="X891" i="7"/>
  <c r="X253" i="7"/>
  <c r="X562" i="7"/>
  <c r="X712" i="7"/>
  <c r="X856" i="7"/>
  <c r="X1000" i="7"/>
  <c r="X504" i="7"/>
  <c r="X665" i="7"/>
  <c r="X809" i="7"/>
  <c r="X953" i="7"/>
  <c r="X368" i="7"/>
  <c r="X603" i="7"/>
  <c r="X750" i="7"/>
  <c r="X894" i="7"/>
  <c r="X189" i="7"/>
  <c r="X537" i="7"/>
  <c r="X691" i="7"/>
  <c r="X835" i="7"/>
  <c r="X979" i="7"/>
  <c r="X393" i="7"/>
  <c r="X613" i="7"/>
  <c r="X759" i="7"/>
  <c r="X903" i="7"/>
  <c r="X289" i="7"/>
  <c r="X575" i="7"/>
  <c r="X724" i="7"/>
  <c r="X868" i="7"/>
  <c r="X141" i="7"/>
  <c r="X519" i="7"/>
  <c r="X677" i="7"/>
  <c r="X821" i="7"/>
  <c r="X965" i="7"/>
  <c r="X404" i="7"/>
  <c r="X616" i="7"/>
  <c r="X762" i="7"/>
  <c r="X906" i="7"/>
  <c r="X225" i="7"/>
  <c r="X552" i="7"/>
  <c r="X703" i="7"/>
  <c r="X847" i="7"/>
  <c r="X991" i="7"/>
  <c r="X429" i="7"/>
  <c r="X626" i="7"/>
  <c r="X771" i="7"/>
  <c r="X915" i="7"/>
  <c r="X325" i="7"/>
  <c r="X588" i="7"/>
  <c r="X736" i="7"/>
  <c r="X880" i="7"/>
  <c r="X183" i="7"/>
  <c r="X534" i="7"/>
  <c r="X689" i="7"/>
  <c r="X833" i="7"/>
  <c r="X977" i="7"/>
  <c r="X437" i="7"/>
  <c r="X629" i="7"/>
  <c r="X774" i="7"/>
  <c r="X918" i="7"/>
  <c r="X261" i="7"/>
  <c r="X565" i="7"/>
  <c r="X715" i="7"/>
  <c r="X859" i="7"/>
  <c r="X910" i="7"/>
  <c r="X457" i="7"/>
  <c r="X639" i="7"/>
  <c r="X783" i="7"/>
  <c r="X927" i="7"/>
  <c r="X361" i="7"/>
  <c r="X601" i="7"/>
  <c r="X748" i="7"/>
  <c r="X892" i="7"/>
  <c r="X219" i="7"/>
  <c r="X549" i="7"/>
  <c r="X701" i="7"/>
  <c r="X845" i="7"/>
  <c r="X989" i="7"/>
  <c r="X464" i="7"/>
  <c r="X642" i="7"/>
  <c r="X786" i="7"/>
  <c r="X930" i="7"/>
  <c r="X297" i="7"/>
  <c r="X578" i="7"/>
  <c r="X727" i="7"/>
  <c r="X871" i="7"/>
  <c r="X994" i="7"/>
  <c r="X481" i="7"/>
  <c r="X651" i="7"/>
  <c r="X795" i="7"/>
  <c r="X939" i="7"/>
  <c r="X397" i="7"/>
  <c r="X614" i="7"/>
  <c r="X760" i="7"/>
  <c r="X904" i="7"/>
  <c r="X255" i="7"/>
  <c r="X563" i="7"/>
  <c r="X713" i="7"/>
  <c r="X857" i="7"/>
  <c r="X1001" i="7"/>
  <c r="X486" i="7"/>
  <c r="X654" i="7"/>
  <c r="X798" i="7"/>
  <c r="X942" i="7"/>
  <c r="X333" i="7"/>
  <c r="X591" i="7"/>
  <c r="X739" i="7"/>
  <c r="X883" i="7"/>
  <c r="J2" i="7"/>
  <c r="G2" i="10" s="1"/>
  <c r="L2" i="10" s="1"/>
  <c r="G4" i="10"/>
  <c r="L4" i="10" s="1"/>
  <c r="G16" i="10"/>
  <c r="L16" i="10" s="1"/>
  <c r="G28" i="10"/>
  <c r="L28" i="10" s="1"/>
  <c r="G40" i="10"/>
  <c r="L40" i="10" s="1"/>
  <c r="G52" i="10"/>
  <c r="L52" i="10" s="1"/>
  <c r="G64" i="10"/>
  <c r="L64" i="10" s="1"/>
  <c r="G76" i="10"/>
  <c r="L76" i="10" s="1"/>
  <c r="G88" i="10"/>
  <c r="L88" i="10" s="1"/>
  <c r="G100" i="10"/>
  <c r="L100" i="10" s="1"/>
  <c r="G112" i="10"/>
  <c r="L112" i="10" s="1"/>
  <c r="G124" i="10"/>
  <c r="L124" i="10" s="1"/>
  <c r="G136" i="10"/>
  <c r="L136" i="10" s="1"/>
  <c r="G148" i="10"/>
  <c r="L148" i="10" s="1"/>
  <c r="G160" i="10"/>
  <c r="L160" i="10" s="1"/>
  <c r="G172" i="10"/>
  <c r="L172" i="10" s="1"/>
  <c r="G184" i="10"/>
  <c r="L184" i="10" s="1"/>
  <c r="G196" i="10"/>
  <c r="L196" i="10" s="1"/>
  <c r="G208" i="10"/>
  <c r="L208" i="10" s="1"/>
  <c r="G220" i="10"/>
  <c r="L220" i="10" s="1"/>
  <c r="G232" i="10"/>
  <c r="L232" i="10" s="1"/>
  <c r="G244" i="10"/>
  <c r="L244" i="10" s="1"/>
  <c r="G256" i="10"/>
  <c r="L256" i="10" s="1"/>
  <c r="G268" i="10"/>
  <c r="L268" i="10" s="1"/>
  <c r="G280" i="10"/>
  <c r="L280" i="10" s="1"/>
  <c r="G292" i="10"/>
  <c r="L292" i="10" s="1"/>
  <c r="G304" i="10"/>
  <c r="L304" i="10" s="1"/>
  <c r="G316" i="10"/>
  <c r="L316" i="10" s="1"/>
  <c r="G328" i="10"/>
  <c r="L328" i="10" s="1"/>
  <c r="G340" i="10"/>
  <c r="L340" i="10" s="1"/>
  <c r="G352" i="10"/>
  <c r="L352" i="10" s="1"/>
  <c r="G364" i="10"/>
  <c r="L364" i="10" s="1"/>
  <c r="G376" i="10"/>
  <c r="L376" i="10" s="1"/>
  <c r="G388" i="10"/>
  <c r="L388" i="10" s="1"/>
  <c r="G400" i="10"/>
  <c r="L400" i="10" s="1"/>
  <c r="G412" i="10"/>
  <c r="L412" i="10" s="1"/>
  <c r="G424" i="10"/>
  <c r="L424" i="10" s="1"/>
  <c r="G436" i="10"/>
  <c r="L436" i="10" s="1"/>
  <c r="G448" i="10"/>
  <c r="L448" i="10" s="1"/>
  <c r="G460" i="10"/>
  <c r="L460" i="10" s="1"/>
  <c r="G472" i="10"/>
  <c r="L472" i="10" s="1"/>
  <c r="G484" i="10"/>
  <c r="L484" i="10" s="1"/>
  <c r="G496" i="10"/>
  <c r="L496" i="10" s="1"/>
  <c r="G508" i="10"/>
  <c r="L508" i="10" s="1"/>
  <c r="G520" i="10"/>
  <c r="L520" i="10" s="1"/>
  <c r="G532" i="10"/>
  <c r="L532" i="10" s="1"/>
  <c r="G544" i="10"/>
  <c r="L544" i="10" s="1"/>
  <c r="G556" i="10"/>
  <c r="L556" i="10" s="1"/>
  <c r="G568" i="10"/>
  <c r="L568" i="10" s="1"/>
  <c r="G580" i="10"/>
  <c r="L580" i="10" s="1"/>
  <c r="G592" i="10"/>
  <c r="L592" i="10" s="1"/>
  <c r="G604" i="10"/>
  <c r="L604" i="10" s="1"/>
  <c r="G616" i="10"/>
  <c r="L616" i="10" s="1"/>
  <c r="G628" i="10"/>
  <c r="L628" i="10" s="1"/>
  <c r="G640" i="10"/>
  <c r="L640" i="10" s="1"/>
  <c r="G652" i="10"/>
  <c r="L652" i="10" s="1"/>
  <c r="G664" i="10"/>
  <c r="L664" i="10" s="1"/>
  <c r="G676" i="10"/>
  <c r="L676" i="10" s="1"/>
  <c r="G688" i="10"/>
  <c r="L688" i="10" s="1"/>
  <c r="G700" i="10"/>
  <c r="L700" i="10" s="1"/>
  <c r="G5" i="10"/>
  <c r="L5" i="10" s="1"/>
  <c r="G17" i="10"/>
  <c r="L17" i="10" s="1"/>
  <c r="G29" i="10"/>
  <c r="L29" i="10" s="1"/>
  <c r="G41" i="10"/>
  <c r="L41" i="10" s="1"/>
  <c r="G53" i="10"/>
  <c r="L53" i="10" s="1"/>
  <c r="G65" i="10"/>
  <c r="L65" i="10" s="1"/>
  <c r="G77" i="10"/>
  <c r="L77" i="10" s="1"/>
  <c r="G89" i="10"/>
  <c r="L89" i="10" s="1"/>
  <c r="G101" i="10"/>
  <c r="L101" i="10" s="1"/>
  <c r="G113" i="10"/>
  <c r="L113" i="10" s="1"/>
  <c r="G125" i="10"/>
  <c r="L125" i="10" s="1"/>
  <c r="G137" i="10"/>
  <c r="L137" i="10" s="1"/>
  <c r="G149" i="10"/>
  <c r="L149" i="10" s="1"/>
  <c r="G161" i="10"/>
  <c r="L161" i="10" s="1"/>
  <c r="G173" i="10"/>
  <c r="L173" i="10" s="1"/>
  <c r="G185" i="10"/>
  <c r="L185" i="10" s="1"/>
  <c r="G197" i="10"/>
  <c r="L197" i="10" s="1"/>
  <c r="G209" i="10"/>
  <c r="L209" i="10" s="1"/>
  <c r="G221" i="10"/>
  <c r="L221" i="10" s="1"/>
  <c r="G233" i="10"/>
  <c r="L233" i="10" s="1"/>
  <c r="G245" i="10"/>
  <c r="L245" i="10" s="1"/>
  <c r="G257" i="10"/>
  <c r="L257" i="10" s="1"/>
  <c r="G269" i="10"/>
  <c r="L269" i="10" s="1"/>
  <c r="G281" i="10"/>
  <c r="L281" i="10" s="1"/>
  <c r="G293" i="10"/>
  <c r="L293" i="10" s="1"/>
  <c r="G305" i="10"/>
  <c r="L305" i="10" s="1"/>
  <c r="G6" i="10"/>
  <c r="L6" i="10" s="1"/>
  <c r="G18" i="10"/>
  <c r="L18" i="10" s="1"/>
  <c r="G30" i="10"/>
  <c r="L30" i="10" s="1"/>
  <c r="G42" i="10"/>
  <c r="L42" i="10" s="1"/>
  <c r="G54" i="10"/>
  <c r="L54" i="10" s="1"/>
  <c r="G66" i="10"/>
  <c r="L66" i="10" s="1"/>
  <c r="G78" i="10"/>
  <c r="L78" i="10" s="1"/>
  <c r="G90" i="10"/>
  <c r="L90" i="10" s="1"/>
  <c r="G102" i="10"/>
  <c r="L102" i="10" s="1"/>
  <c r="G114" i="10"/>
  <c r="L114" i="10" s="1"/>
  <c r="G126" i="10"/>
  <c r="L126" i="10" s="1"/>
  <c r="G138" i="10"/>
  <c r="L138" i="10" s="1"/>
  <c r="G150" i="10"/>
  <c r="L150" i="10" s="1"/>
  <c r="G162" i="10"/>
  <c r="L162" i="10" s="1"/>
  <c r="G174" i="10"/>
  <c r="L174" i="10" s="1"/>
  <c r="G186" i="10"/>
  <c r="L186" i="10" s="1"/>
  <c r="G198" i="10"/>
  <c r="L198" i="10" s="1"/>
  <c r="G210" i="10"/>
  <c r="L210" i="10" s="1"/>
  <c r="G222" i="10"/>
  <c r="L222" i="10" s="1"/>
  <c r="G234" i="10"/>
  <c r="L234" i="10" s="1"/>
  <c r="G246" i="10"/>
  <c r="L246" i="10" s="1"/>
  <c r="G258" i="10"/>
  <c r="L258" i="10" s="1"/>
  <c r="G7" i="10"/>
  <c r="L7" i="10" s="1"/>
  <c r="G19" i="10"/>
  <c r="L19" i="10" s="1"/>
  <c r="G31" i="10"/>
  <c r="L31" i="10" s="1"/>
  <c r="G43" i="10"/>
  <c r="L43" i="10" s="1"/>
  <c r="G55" i="10"/>
  <c r="L55" i="10" s="1"/>
  <c r="G67" i="10"/>
  <c r="L67" i="10" s="1"/>
  <c r="G79" i="10"/>
  <c r="L79" i="10" s="1"/>
  <c r="G91" i="10"/>
  <c r="L91" i="10" s="1"/>
  <c r="G103" i="10"/>
  <c r="L103" i="10" s="1"/>
  <c r="G115" i="10"/>
  <c r="L115" i="10" s="1"/>
  <c r="G127" i="10"/>
  <c r="L127" i="10" s="1"/>
  <c r="G139" i="10"/>
  <c r="L139" i="10" s="1"/>
  <c r="G151" i="10"/>
  <c r="L151" i="10" s="1"/>
  <c r="G163" i="10"/>
  <c r="L163" i="10" s="1"/>
  <c r="G175" i="10"/>
  <c r="L175" i="10" s="1"/>
  <c r="G187" i="10"/>
  <c r="L187" i="10" s="1"/>
  <c r="G199" i="10"/>
  <c r="L199" i="10" s="1"/>
  <c r="G211" i="10"/>
  <c r="L211" i="10" s="1"/>
  <c r="G223" i="10"/>
  <c r="L223" i="10" s="1"/>
  <c r="G235" i="10"/>
  <c r="L235" i="10" s="1"/>
  <c r="G247" i="10"/>
  <c r="L247" i="10" s="1"/>
  <c r="G259" i="10"/>
  <c r="L259" i="10" s="1"/>
  <c r="G271" i="10"/>
  <c r="L271" i="10" s="1"/>
  <c r="G283" i="10"/>
  <c r="L283" i="10" s="1"/>
  <c r="G295" i="10"/>
  <c r="L295" i="10" s="1"/>
  <c r="G307" i="10"/>
  <c r="L307" i="10" s="1"/>
  <c r="G319" i="10"/>
  <c r="L319" i="10" s="1"/>
  <c r="G331" i="10"/>
  <c r="L331" i="10" s="1"/>
  <c r="G343" i="10"/>
  <c r="L343" i="10" s="1"/>
  <c r="G355" i="10"/>
  <c r="L355" i="10" s="1"/>
  <c r="G367" i="10"/>
  <c r="L367" i="10" s="1"/>
  <c r="G379" i="10"/>
  <c r="L379" i="10" s="1"/>
  <c r="G391" i="10"/>
  <c r="L391" i="10" s="1"/>
  <c r="G403" i="10"/>
  <c r="L403" i="10" s="1"/>
  <c r="G415" i="10"/>
  <c r="L415" i="10" s="1"/>
  <c r="G427" i="10"/>
  <c r="L427" i="10" s="1"/>
  <c r="G439" i="10"/>
  <c r="L439" i="10" s="1"/>
  <c r="G451" i="10"/>
  <c r="L451" i="10" s="1"/>
  <c r="G463" i="10"/>
  <c r="L463" i="10" s="1"/>
  <c r="G475" i="10"/>
  <c r="L475" i="10" s="1"/>
  <c r="G487" i="10"/>
  <c r="L487" i="10" s="1"/>
  <c r="G499" i="10"/>
  <c r="L499" i="10" s="1"/>
  <c r="G8" i="10"/>
  <c r="L8" i="10" s="1"/>
  <c r="G20" i="10"/>
  <c r="L20" i="10" s="1"/>
  <c r="G32" i="10"/>
  <c r="L32" i="10" s="1"/>
  <c r="G44" i="10"/>
  <c r="L44" i="10" s="1"/>
  <c r="G56" i="10"/>
  <c r="L56" i="10" s="1"/>
  <c r="G68" i="10"/>
  <c r="L68" i="10" s="1"/>
  <c r="G80" i="10"/>
  <c r="L80" i="10" s="1"/>
  <c r="G92" i="10"/>
  <c r="L92" i="10" s="1"/>
  <c r="G104" i="10"/>
  <c r="L104" i="10" s="1"/>
  <c r="G116" i="10"/>
  <c r="L116" i="10" s="1"/>
  <c r="G128" i="10"/>
  <c r="L128" i="10" s="1"/>
  <c r="G140" i="10"/>
  <c r="L140" i="10" s="1"/>
  <c r="G152" i="10"/>
  <c r="L152" i="10" s="1"/>
  <c r="G164" i="10"/>
  <c r="L164" i="10" s="1"/>
  <c r="G176" i="10"/>
  <c r="L176" i="10" s="1"/>
  <c r="G188" i="10"/>
  <c r="L188" i="10" s="1"/>
  <c r="G200" i="10"/>
  <c r="L200" i="10" s="1"/>
  <c r="G212" i="10"/>
  <c r="L212" i="10" s="1"/>
  <c r="G224" i="10"/>
  <c r="L224" i="10" s="1"/>
  <c r="G236" i="10"/>
  <c r="L236" i="10" s="1"/>
  <c r="G248" i="10"/>
  <c r="L248" i="10" s="1"/>
  <c r="G260" i="10"/>
  <c r="L260" i="10" s="1"/>
  <c r="G272" i="10"/>
  <c r="L272" i="10" s="1"/>
  <c r="G284" i="10"/>
  <c r="L284" i="10" s="1"/>
  <c r="G296" i="10"/>
  <c r="L296" i="10" s="1"/>
  <c r="G308" i="10"/>
  <c r="L308" i="10" s="1"/>
  <c r="G320" i="10"/>
  <c r="L320" i="10" s="1"/>
  <c r="G332" i="10"/>
  <c r="L332" i="10" s="1"/>
  <c r="G344" i="10"/>
  <c r="L344" i="10" s="1"/>
  <c r="G356" i="10"/>
  <c r="L356" i="10" s="1"/>
  <c r="G368" i="10"/>
  <c r="L368" i="10" s="1"/>
  <c r="G380" i="10"/>
  <c r="L380" i="10" s="1"/>
  <c r="G392" i="10"/>
  <c r="L392" i="10" s="1"/>
  <c r="G404" i="10"/>
  <c r="L404" i="10" s="1"/>
  <c r="G416" i="10"/>
  <c r="L416" i="10" s="1"/>
  <c r="G428" i="10"/>
  <c r="L428" i="10" s="1"/>
  <c r="G440" i="10"/>
  <c r="L440" i="10" s="1"/>
  <c r="G452" i="10"/>
  <c r="L452" i="10" s="1"/>
  <c r="G464" i="10"/>
  <c r="L464" i="10" s="1"/>
  <c r="G476" i="10"/>
  <c r="L476" i="10" s="1"/>
  <c r="G488" i="10"/>
  <c r="L488" i="10" s="1"/>
  <c r="G500" i="10"/>
  <c r="L500" i="10" s="1"/>
  <c r="G9" i="10"/>
  <c r="L9" i="10" s="1"/>
  <c r="G21" i="10"/>
  <c r="L21" i="10" s="1"/>
  <c r="G33" i="10"/>
  <c r="L33" i="10" s="1"/>
  <c r="G45" i="10"/>
  <c r="L45" i="10" s="1"/>
  <c r="G57" i="10"/>
  <c r="L57" i="10" s="1"/>
  <c r="G69" i="10"/>
  <c r="L69" i="10" s="1"/>
  <c r="G81" i="10"/>
  <c r="L81" i="10" s="1"/>
  <c r="G93" i="10"/>
  <c r="L93" i="10" s="1"/>
  <c r="G105" i="10"/>
  <c r="L105" i="10" s="1"/>
  <c r="G117" i="10"/>
  <c r="L117" i="10" s="1"/>
  <c r="G129" i="10"/>
  <c r="L129" i="10" s="1"/>
  <c r="G141" i="10"/>
  <c r="L141" i="10" s="1"/>
  <c r="G10" i="10"/>
  <c r="L10" i="10" s="1"/>
  <c r="G22" i="10"/>
  <c r="L22" i="10" s="1"/>
  <c r="G34" i="10"/>
  <c r="L34" i="10" s="1"/>
  <c r="G46" i="10"/>
  <c r="L46" i="10" s="1"/>
  <c r="G58" i="10"/>
  <c r="L58" i="10" s="1"/>
  <c r="G70" i="10"/>
  <c r="L70" i="10" s="1"/>
  <c r="G82" i="10"/>
  <c r="L82" i="10" s="1"/>
  <c r="G94" i="10"/>
  <c r="L94" i="10" s="1"/>
  <c r="G106" i="10"/>
  <c r="L106" i="10" s="1"/>
  <c r="G118" i="10"/>
  <c r="L118" i="10" s="1"/>
  <c r="G130" i="10"/>
  <c r="L130" i="10" s="1"/>
  <c r="G142" i="10"/>
  <c r="L142" i="10" s="1"/>
  <c r="G154" i="10"/>
  <c r="L154" i="10" s="1"/>
  <c r="G166" i="10"/>
  <c r="L166" i="10" s="1"/>
  <c r="G178" i="10"/>
  <c r="L178" i="10" s="1"/>
  <c r="G190" i="10"/>
  <c r="L190" i="10" s="1"/>
  <c r="G202" i="10"/>
  <c r="L202" i="10" s="1"/>
  <c r="G214" i="10"/>
  <c r="L214" i="10" s="1"/>
  <c r="G226" i="10"/>
  <c r="L226" i="10" s="1"/>
  <c r="G238" i="10"/>
  <c r="L238" i="10" s="1"/>
  <c r="G250" i="10"/>
  <c r="L250" i="10" s="1"/>
  <c r="G262" i="10"/>
  <c r="L262" i="10" s="1"/>
  <c r="G274" i="10"/>
  <c r="L274" i="10" s="1"/>
  <c r="G286" i="10"/>
  <c r="L286" i="10" s="1"/>
  <c r="G13" i="10"/>
  <c r="L13" i="10" s="1"/>
  <c r="G25" i="10"/>
  <c r="L25" i="10" s="1"/>
  <c r="G37" i="10"/>
  <c r="L37" i="10" s="1"/>
  <c r="G49" i="10"/>
  <c r="L49" i="10" s="1"/>
  <c r="G61" i="10"/>
  <c r="L61" i="10" s="1"/>
  <c r="G73" i="10"/>
  <c r="L73" i="10" s="1"/>
  <c r="G85" i="10"/>
  <c r="L85" i="10" s="1"/>
  <c r="G97" i="10"/>
  <c r="L97" i="10" s="1"/>
  <c r="G109" i="10"/>
  <c r="L109" i="10" s="1"/>
  <c r="G121" i="10"/>
  <c r="L121" i="10" s="1"/>
  <c r="G133" i="10"/>
  <c r="L133" i="10" s="1"/>
  <c r="G145" i="10"/>
  <c r="L145" i="10" s="1"/>
  <c r="G157" i="10"/>
  <c r="L157" i="10" s="1"/>
  <c r="G169" i="10"/>
  <c r="L169" i="10" s="1"/>
  <c r="G181" i="10"/>
  <c r="L181" i="10" s="1"/>
  <c r="G193" i="10"/>
  <c r="L193" i="10" s="1"/>
  <c r="G205" i="10"/>
  <c r="L205" i="10" s="1"/>
  <c r="G217" i="10"/>
  <c r="L217" i="10" s="1"/>
  <c r="G229" i="10"/>
  <c r="L229" i="10" s="1"/>
  <c r="G241" i="10"/>
  <c r="L241" i="10" s="1"/>
  <c r="G253" i="10"/>
  <c r="L253" i="10" s="1"/>
  <c r="G265" i="10"/>
  <c r="L265" i="10" s="1"/>
  <c r="G277" i="10"/>
  <c r="L277" i="10" s="1"/>
  <c r="G289" i="10"/>
  <c r="L289" i="10" s="1"/>
  <c r="G12" i="10"/>
  <c r="L12" i="10" s="1"/>
  <c r="G48" i="10"/>
  <c r="L48" i="10" s="1"/>
  <c r="G84" i="10"/>
  <c r="L84" i="10" s="1"/>
  <c r="G120" i="10"/>
  <c r="L120" i="10" s="1"/>
  <c r="G155" i="10"/>
  <c r="L155" i="10" s="1"/>
  <c r="G182" i="10"/>
  <c r="L182" i="10" s="1"/>
  <c r="M182" i="10" s="1"/>
  <c r="N182" i="10" s="1"/>
  <c r="G213" i="10"/>
  <c r="L213" i="10" s="1"/>
  <c r="G240" i="10"/>
  <c r="L240" i="10" s="1"/>
  <c r="G267" i="10"/>
  <c r="L267" i="10" s="1"/>
  <c r="G291" i="10"/>
  <c r="L291" i="10" s="1"/>
  <c r="G311" i="10"/>
  <c r="L311" i="10" s="1"/>
  <c r="G326" i="10"/>
  <c r="L326" i="10" s="1"/>
  <c r="M326" i="10" s="1"/>
  <c r="N326" i="10" s="1"/>
  <c r="G342" i="10"/>
  <c r="L342" i="10" s="1"/>
  <c r="G359" i="10"/>
  <c r="L359" i="10" s="1"/>
  <c r="G374" i="10"/>
  <c r="L374" i="10" s="1"/>
  <c r="M374" i="10" s="1"/>
  <c r="N374" i="10" s="1"/>
  <c r="G390" i="10"/>
  <c r="L390" i="10" s="1"/>
  <c r="G407" i="10"/>
  <c r="L407" i="10" s="1"/>
  <c r="G422" i="10"/>
  <c r="L422" i="10" s="1"/>
  <c r="M422" i="10" s="1"/>
  <c r="N422" i="10" s="1"/>
  <c r="G438" i="10"/>
  <c r="L438" i="10" s="1"/>
  <c r="G455" i="10"/>
  <c r="L455" i="10" s="1"/>
  <c r="G470" i="10"/>
  <c r="L470" i="10" s="1"/>
  <c r="M470" i="10" s="1"/>
  <c r="N470" i="10" s="1"/>
  <c r="G486" i="10"/>
  <c r="L486" i="10" s="1"/>
  <c r="G503" i="10"/>
  <c r="L503" i="10" s="1"/>
  <c r="G516" i="10"/>
  <c r="L516" i="10" s="1"/>
  <c r="G529" i="10"/>
  <c r="L529" i="10" s="1"/>
  <c r="G542" i="10"/>
  <c r="L542" i="10" s="1"/>
  <c r="M542" i="10" s="1"/>
  <c r="N542" i="10" s="1"/>
  <c r="G555" i="10"/>
  <c r="L555" i="10" s="1"/>
  <c r="G569" i="10"/>
  <c r="L569" i="10" s="1"/>
  <c r="G582" i="10"/>
  <c r="L582" i="10" s="1"/>
  <c r="G595" i="10"/>
  <c r="L595" i="10" s="1"/>
  <c r="G608" i="10"/>
  <c r="L608" i="10" s="1"/>
  <c r="G621" i="10"/>
  <c r="L621" i="10" s="1"/>
  <c r="G634" i="10"/>
  <c r="L634" i="10" s="1"/>
  <c r="G647" i="10"/>
  <c r="L647" i="10" s="1"/>
  <c r="G660" i="10"/>
  <c r="L660" i="10" s="1"/>
  <c r="G673" i="10"/>
  <c r="L673" i="10" s="1"/>
  <c r="G686" i="10"/>
  <c r="L686" i="10" s="1"/>
  <c r="M686" i="10" s="1"/>
  <c r="N686" i="10" s="1"/>
  <c r="G699" i="10"/>
  <c r="L699" i="10" s="1"/>
  <c r="G712" i="10"/>
  <c r="L712" i="10" s="1"/>
  <c r="G724" i="10"/>
  <c r="L724" i="10" s="1"/>
  <c r="G736" i="10"/>
  <c r="L736" i="10" s="1"/>
  <c r="G748" i="10"/>
  <c r="L748" i="10" s="1"/>
  <c r="G760" i="10"/>
  <c r="L760" i="10" s="1"/>
  <c r="G772" i="10"/>
  <c r="L772" i="10" s="1"/>
  <c r="G784" i="10"/>
  <c r="L784" i="10" s="1"/>
  <c r="G796" i="10"/>
  <c r="L796" i="10" s="1"/>
  <c r="G808" i="10"/>
  <c r="L808" i="10" s="1"/>
  <c r="G820" i="10"/>
  <c r="L820" i="10" s="1"/>
  <c r="G832" i="10"/>
  <c r="L832" i="10" s="1"/>
  <c r="G844" i="10"/>
  <c r="L844" i="10" s="1"/>
  <c r="G856" i="10"/>
  <c r="L856" i="10" s="1"/>
  <c r="G868" i="10"/>
  <c r="L868" i="10" s="1"/>
  <c r="G880" i="10"/>
  <c r="L880" i="10" s="1"/>
  <c r="G892" i="10"/>
  <c r="L892" i="10" s="1"/>
  <c r="G904" i="10"/>
  <c r="L904" i="10" s="1"/>
  <c r="G916" i="10"/>
  <c r="L916" i="10" s="1"/>
  <c r="G928" i="10"/>
  <c r="L928" i="10" s="1"/>
  <c r="G940" i="10"/>
  <c r="L940" i="10" s="1"/>
  <c r="G952" i="10"/>
  <c r="L952" i="10" s="1"/>
  <c r="G964" i="10"/>
  <c r="L964" i="10" s="1"/>
  <c r="G976" i="10"/>
  <c r="L976" i="10" s="1"/>
  <c r="G988" i="10"/>
  <c r="L988" i="10" s="1"/>
  <c r="G1000" i="10"/>
  <c r="L1000" i="10" s="1"/>
  <c r="G14" i="10"/>
  <c r="L14" i="10" s="1"/>
  <c r="M14" i="10" s="1"/>
  <c r="N14" i="10" s="1"/>
  <c r="G50" i="10"/>
  <c r="L50" i="10" s="1"/>
  <c r="G86" i="10"/>
  <c r="L86" i="10" s="1"/>
  <c r="M86" i="10" s="1"/>
  <c r="N86" i="10" s="1"/>
  <c r="G122" i="10"/>
  <c r="L122" i="10" s="1"/>
  <c r="M122" i="10" s="1"/>
  <c r="N122" i="10" s="1"/>
  <c r="G156" i="10"/>
  <c r="L156" i="10" s="1"/>
  <c r="G183" i="10"/>
  <c r="L183" i="10" s="1"/>
  <c r="G215" i="10"/>
  <c r="L215" i="10" s="1"/>
  <c r="G242" i="10"/>
  <c r="L242" i="10" s="1"/>
  <c r="M242" i="10" s="1"/>
  <c r="N242" i="10" s="1"/>
  <c r="G270" i="10"/>
  <c r="L270" i="10" s="1"/>
  <c r="G294" i="10"/>
  <c r="L294" i="10" s="1"/>
  <c r="G312" i="10"/>
  <c r="L312" i="10" s="1"/>
  <c r="G327" i="10"/>
  <c r="L327" i="10" s="1"/>
  <c r="G345" i="10"/>
  <c r="L345" i="10" s="1"/>
  <c r="G360" i="10"/>
  <c r="L360" i="10" s="1"/>
  <c r="G375" i="10"/>
  <c r="L375" i="10" s="1"/>
  <c r="G393" i="10"/>
  <c r="L393" i="10" s="1"/>
  <c r="G408" i="10"/>
  <c r="L408" i="10" s="1"/>
  <c r="G423" i="10"/>
  <c r="L423" i="10" s="1"/>
  <c r="G441" i="10"/>
  <c r="L441" i="10" s="1"/>
  <c r="G456" i="10"/>
  <c r="L456" i="10" s="1"/>
  <c r="G471" i="10"/>
  <c r="L471" i="10" s="1"/>
  <c r="G489" i="10"/>
  <c r="L489" i="10" s="1"/>
  <c r="G504" i="10"/>
  <c r="L504" i="10" s="1"/>
  <c r="G517" i="10"/>
  <c r="L517" i="10" s="1"/>
  <c r="G530" i="10"/>
  <c r="L530" i="10" s="1"/>
  <c r="M530" i="10" s="1"/>
  <c r="N530" i="10" s="1"/>
  <c r="G543" i="10"/>
  <c r="L543" i="10" s="1"/>
  <c r="G557" i="10"/>
  <c r="L557" i="10" s="1"/>
  <c r="G570" i="10"/>
  <c r="L570" i="10" s="1"/>
  <c r="G583" i="10"/>
  <c r="L583" i="10" s="1"/>
  <c r="G596" i="10"/>
  <c r="L596" i="10" s="1"/>
  <c r="G609" i="10"/>
  <c r="L609" i="10" s="1"/>
  <c r="G622" i="10"/>
  <c r="L622" i="10" s="1"/>
  <c r="G635" i="10"/>
  <c r="L635" i="10" s="1"/>
  <c r="G648" i="10"/>
  <c r="L648" i="10" s="1"/>
  <c r="G661" i="10"/>
  <c r="L661" i="10" s="1"/>
  <c r="G674" i="10"/>
  <c r="L674" i="10" s="1"/>
  <c r="M674" i="10" s="1"/>
  <c r="N674" i="10" s="1"/>
  <c r="G687" i="10"/>
  <c r="L687" i="10" s="1"/>
  <c r="G701" i="10"/>
  <c r="L701" i="10" s="1"/>
  <c r="G713" i="10"/>
  <c r="L713" i="10" s="1"/>
  <c r="G725" i="10"/>
  <c r="L725" i="10" s="1"/>
  <c r="G737" i="10"/>
  <c r="L737" i="10" s="1"/>
  <c r="G749" i="10"/>
  <c r="L749" i="10" s="1"/>
  <c r="G761" i="10"/>
  <c r="L761" i="10" s="1"/>
  <c r="G773" i="10"/>
  <c r="L773" i="10" s="1"/>
  <c r="G785" i="10"/>
  <c r="L785" i="10" s="1"/>
  <c r="G797" i="10"/>
  <c r="L797" i="10" s="1"/>
  <c r="G809" i="10"/>
  <c r="L809" i="10" s="1"/>
  <c r="G821" i="10"/>
  <c r="L821" i="10" s="1"/>
  <c r="G833" i="10"/>
  <c r="L833" i="10" s="1"/>
  <c r="G845" i="10"/>
  <c r="L845" i="10" s="1"/>
  <c r="G857" i="10"/>
  <c r="L857" i="10" s="1"/>
  <c r="G869" i="10"/>
  <c r="L869" i="10" s="1"/>
  <c r="G881" i="10"/>
  <c r="L881" i="10" s="1"/>
  <c r="G893" i="10"/>
  <c r="L893" i="10" s="1"/>
  <c r="G905" i="10"/>
  <c r="L905" i="10" s="1"/>
  <c r="G917" i="10"/>
  <c r="L917" i="10" s="1"/>
  <c r="G929" i="10"/>
  <c r="L929" i="10" s="1"/>
  <c r="G941" i="10"/>
  <c r="L941" i="10" s="1"/>
  <c r="G953" i="10"/>
  <c r="L953" i="10" s="1"/>
  <c r="G965" i="10"/>
  <c r="L965" i="10" s="1"/>
  <c r="G977" i="10"/>
  <c r="L977" i="10" s="1"/>
  <c r="G989" i="10"/>
  <c r="L989" i="10" s="1"/>
  <c r="G1001" i="10"/>
  <c r="L1001" i="10" s="1"/>
  <c r="G15" i="10"/>
  <c r="L15" i="10" s="1"/>
  <c r="G51" i="10"/>
  <c r="L51" i="10" s="1"/>
  <c r="G87" i="10"/>
  <c r="L87" i="10" s="1"/>
  <c r="G123" i="10"/>
  <c r="L123" i="10" s="1"/>
  <c r="G158" i="10"/>
  <c r="L158" i="10" s="1"/>
  <c r="M158" i="10" s="1"/>
  <c r="N158" i="10" s="1"/>
  <c r="G189" i="10"/>
  <c r="L189" i="10" s="1"/>
  <c r="G216" i="10"/>
  <c r="L216" i="10" s="1"/>
  <c r="G243" i="10"/>
  <c r="L243" i="10" s="1"/>
  <c r="G273" i="10"/>
  <c r="L273" i="10" s="1"/>
  <c r="G297" i="10"/>
  <c r="L297" i="10" s="1"/>
  <c r="G313" i="10"/>
  <c r="L313" i="10" s="1"/>
  <c r="G329" i="10"/>
  <c r="L329" i="10" s="1"/>
  <c r="G346" i="10"/>
  <c r="L346" i="10" s="1"/>
  <c r="G361" i="10"/>
  <c r="L361" i="10" s="1"/>
  <c r="G377" i="10"/>
  <c r="L377" i="10" s="1"/>
  <c r="G394" i="10"/>
  <c r="L394" i="10" s="1"/>
  <c r="G409" i="10"/>
  <c r="L409" i="10" s="1"/>
  <c r="G425" i="10"/>
  <c r="L425" i="10" s="1"/>
  <c r="G442" i="10"/>
  <c r="L442" i="10" s="1"/>
  <c r="G457" i="10"/>
  <c r="L457" i="10" s="1"/>
  <c r="G473" i="10"/>
  <c r="L473" i="10" s="1"/>
  <c r="G490" i="10"/>
  <c r="L490" i="10" s="1"/>
  <c r="G505" i="10"/>
  <c r="L505" i="10" s="1"/>
  <c r="G518" i="10"/>
  <c r="L518" i="10" s="1"/>
  <c r="M518" i="10" s="1"/>
  <c r="N518" i="10" s="1"/>
  <c r="G531" i="10"/>
  <c r="L531" i="10" s="1"/>
  <c r="G545" i="10"/>
  <c r="L545" i="10" s="1"/>
  <c r="G558" i="10"/>
  <c r="L558" i="10" s="1"/>
  <c r="G571" i="10"/>
  <c r="L571" i="10" s="1"/>
  <c r="G584" i="10"/>
  <c r="L584" i="10" s="1"/>
  <c r="G597" i="10"/>
  <c r="L597" i="10" s="1"/>
  <c r="G610" i="10"/>
  <c r="L610" i="10" s="1"/>
  <c r="G623" i="10"/>
  <c r="L623" i="10" s="1"/>
  <c r="G636" i="10"/>
  <c r="L636" i="10" s="1"/>
  <c r="G649" i="10"/>
  <c r="L649" i="10" s="1"/>
  <c r="G662" i="10"/>
  <c r="L662" i="10" s="1"/>
  <c r="M662" i="10" s="1"/>
  <c r="N662" i="10" s="1"/>
  <c r="G675" i="10"/>
  <c r="L675" i="10" s="1"/>
  <c r="G689" i="10"/>
  <c r="L689" i="10" s="1"/>
  <c r="G702" i="10"/>
  <c r="L702" i="10" s="1"/>
  <c r="G714" i="10"/>
  <c r="L714" i="10" s="1"/>
  <c r="G726" i="10"/>
  <c r="L726" i="10" s="1"/>
  <c r="G738" i="10"/>
  <c r="L738" i="10" s="1"/>
  <c r="G750" i="10"/>
  <c r="L750" i="10" s="1"/>
  <c r="G762" i="10"/>
  <c r="L762" i="10" s="1"/>
  <c r="G774" i="10"/>
  <c r="L774" i="10" s="1"/>
  <c r="G786" i="10"/>
  <c r="L786" i="10" s="1"/>
  <c r="G798" i="10"/>
  <c r="L798" i="10" s="1"/>
  <c r="G810" i="10"/>
  <c r="L810" i="10" s="1"/>
  <c r="G822" i="10"/>
  <c r="L822" i="10" s="1"/>
  <c r="G834" i="10"/>
  <c r="L834" i="10" s="1"/>
  <c r="G846" i="10"/>
  <c r="L846" i="10" s="1"/>
  <c r="G858" i="10"/>
  <c r="L858" i="10" s="1"/>
  <c r="G870" i="10"/>
  <c r="L870" i="10" s="1"/>
  <c r="G882" i="10"/>
  <c r="L882" i="10" s="1"/>
  <c r="G894" i="10"/>
  <c r="L894" i="10" s="1"/>
  <c r="G906" i="10"/>
  <c r="L906" i="10" s="1"/>
  <c r="G918" i="10"/>
  <c r="L918" i="10" s="1"/>
  <c r="G930" i="10"/>
  <c r="L930" i="10" s="1"/>
  <c r="G942" i="10"/>
  <c r="L942" i="10" s="1"/>
  <c r="G954" i="10"/>
  <c r="L954" i="10" s="1"/>
  <c r="G966" i="10"/>
  <c r="L966" i="10" s="1"/>
  <c r="G978" i="10"/>
  <c r="L978" i="10" s="1"/>
  <c r="G990" i="10"/>
  <c r="L990" i="10" s="1"/>
  <c r="G23" i="10"/>
  <c r="L23" i="10" s="1"/>
  <c r="G59" i="10"/>
  <c r="L59" i="10" s="1"/>
  <c r="G95" i="10"/>
  <c r="L95" i="10" s="1"/>
  <c r="G131" i="10"/>
  <c r="L131" i="10" s="1"/>
  <c r="G159" i="10"/>
  <c r="L159" i="10" s="1"/>
  <c r="G191" i="10"/>
  <c r="L191" i="10" s="1"/>
  <c r="G218" i="10"/>
  <c r="L218" i="10" s="1"/>
  <c r="M218" i="10" s="1"/>
  <c r="N218" i="10" s="1"/>
  <c r="G249" i="10"/>
  <c r="L249" i="10" s="1"/>
  <c r="G275" i="10"/>
  <c r="L275" i="10" s="1"/>
  <c r="G298" i="10"/>
  <c r="L298" i="10" s="1"/>
  <c r="G314" i="10"/>
  <c r="L314" i="10" s="1"/>
  <c r="M314" i="10" s="1"/>
  <c r="N314" i="10" s="1"/>
  <c r="G330" i="10"/>
  <c r="L330" i="10" s="1"/>
  <c r="G347" i="10"/>
  <c r="L347" i="10" s="1"/>
  <c r="G362" i="10"/>
  <c r="L362" i="10" s="1"/>
  <c r="M362" i="10" s="1"/>
  <c r="N362" i="10" s="1"/>
  <c r="G378" i="10"/>
  <c r="L378" i="10" s="1"/>
  <c r="G395" i="10"/>
  <c r="L395" i="10" s="1"/>
  <c r="G410" i="10"/>
  <c r="L410" i="10" s="1"/>
  <c r="M410" i="10" s="1"/>
  <c r="N410" i="10" s="1"/>
  <c r="G426" i="10"/>
  <c r="L426" i="10" s="1"/>
  <c r="G443" i="10"/>
  <c r="L443" i="10" s="1"/>
  <c r="G458" i="10"/>
  <c r="L458" i="10" s="1"/>
  <c r="M458" i="10" s="1"/>
  <c r="N458" i="10" s="1"/>
  <c r="G474" i="10"/>
  <c r="L474" i="10" s="1"/>
  <c r="G491" i="10"/>
  <c r="L491" i="10" s="1"/>
  <c r="G506" i="10"/>
  <c r="L506" i="10" s="1"/>
  <c r="M506" i="10" s="1"/>
  <c r="N506" i="10" s="1"/>
  <c r="G519" i="10"/>
  <c r="L519" i="10" s="1"/>
  <c r="G533" i="10"/>
  <c r="L533" i="10" s="1"/>
  <c r="G546" i="10"/>
  <c r="L546" i="10" s="1"/>
  <c r="G559" i="10"/>
  <c r="L559" i="10" s="1"/>
  <c r="G572" i="10"/>
  <c r="L572" i="10" s="1"/>
  <c r="G585" i="10"/>
  <c r="L585" i="10" s="1"/>
  <c r="G598" i="10"/>
  <c r="L598" i="10" s="1"/>
  <c r="G611" i="10"/>
  <c r="L611" i="10" s="1"/>
  <c r="G624" i="10"/>
  <c r="L624" i="10" s="1"/>
  <c r="G637" i="10"/>
  <c r="L637" i="10" s="1"/>
  <c r="G650" i="10"/>
  <c r="L650" i="10" s="1"/>
  <c r="M650" i="10" s="1"/>
  <c r="N650" i="10" s="1"/>
  <c r="G663" i="10"/>
  <c r="L663" i="10" s="1"/>
  <c r="G677" i="10"/>
  <c r="L677" i="10" s="1"/>
  <c r="G690" i="10"/>
  <c r="L690" i="10" s="1"/>
  <c r="G703" i="10"/>
  <c r="L703" i="10" s="1"/>
  <c r="G715" i="10"/>
  <c r="L715" i="10" s="1"/>
  <c r="G727" i="10"/>
  <c r="L727" i="10" s="1"/>
  <c r="G739" i="10"/>
  <c r="L739" i="10" s="1"/>
  <c r="G751" i="10"/>
  <c r="L751" i="10" s="1"/>
  <c r="G763" i="10"/>
  <c r="L763" i="10" s="1"/>
  <c r="G775" i="10"/>
  <c r="L775" i="10" s="1"/>
  <c r="G787" i="10"/>
  <c r="L787" i="10" s="1"/>
  <c r="G799" i="10"/>
  <c r="L799" i="10" s="1"/>
  <c r="G811" i="10"/>
  <c r="L811" i="10" s="1"/>
  <c r="G823" i="10"/>
  <c r="L823" i="10" s="1"/>
  <c r="G835" i="10"/>
  <c r="L835" i="10" s="1"/>
  <c r="G847" i="10"/>
  <c r="L847" i="10" s="1"/>
  <c r="G859" i="10"/>
  <c r="L859" i="10" s="1"/>
  <c r="G871" i="10"/>
  <c r="L871" i="10" s="1"/>
  <c r="G883" i="10"/>
  <c r="L883" i="10" s="1"/>
  <c r="G895" i="10"/>
  <c r="L895" i="10" s="1"/>
  <c r="G907" i="10"/>
  <c r="L907" i="10" s="1"/>
  <c r="G919" i="10"/>
  <c r="L919" i="10" s="1"/>
  <c r="G931" i="10"/>
  <c r="L931" i="10" s="1"/>
  <c r="G943" i="10"/>
  <c r="L943" i="10" s="1"/>
  <c r="G955" i="10"/>
  <c r="L955" i="10" s="1"/>
  <c r="G967" i="10"/>
  <c r="L967" i="10" s="1"/>
  <c r="G979" i="10"/>
  <c r="L979" i="10" s="1"/>
  <c r="G991" i="10"/>
  <c r="L991" i="10" s="1"/>
  <c r="G24" i="10"/>
  <c r="L24" i="10" s="1"/>
  <c r="G60" i="10"/>
  <c r="L60" i="10" s="1"/>
  <c r="G96" i="10"/>
  <c r="L96" i="10" s="1"/>
  <c r="G132" i="10"/>
  <c r="L132" i="10" s="1"/>
  <c r="G165" i="10"/>
  <c r="L165" i="10" s="1"/>
  <c r="G192" i="10"/>
  <c r="L192" i="10" s="1"/>
  <c r="G219" i="10"/>
  <c r="L219" i="10" s="1"/>
  <c r="G251" i="10"/>
  <c r="L251" i="10" s="1"/>
  <c r="G276" i="10"/>
  <c r="L276" i="10" s="1"/>
  <c r="G299" i="10"/>
  <c r="L299" i="10" s="1"/>
  <c r="G315" i="10"/>
  <c r="L315" i="10" s="1"/>
  <c r="G333" i="10"/>
  <c r="L333" i="10" s="1"/>
  <c r="G348" i="10"/>
  <c r="L348" i="10" s="1"/>
  <c r="G363" i="10"/>
  <c r="L363" i="10" s="1"/>
  <c r="G381" i="10"/>
  <c r="L381" i="10" s="1"/>
  <c r="G396" i="10"/>
  <c r="L396" i="10" s="1"/>
  <c r="G411" i="10"/>
  <c r="L411" i="10" s="1"/>
  <c r="G429" i="10"/>
  <c r="L429" i="10" s="1"/>
  <c r="G444" i="10"/>
  <c r="L444" i="10" s="1"/>
  <c r="G459" i="10"/>
  <c r="L459" i="10" s="1"/>
  <c r="G477" i="10"/>
  <c r="L477" i="10" s="1"/>
  <c r="G492" i="10"/>
  <c r="L492" i="10" s="1"/>
  <c r="G507" i="10"/>
  <c r="L507" i="10" s="1"/>
  <c r="G521" i="10"/>
  <c r="L521" i="10" s="1"/>
  <c r="G534" i="10"/>
  <c r="L534" i="10" s="1"/>
  <c r="G547" i="10"/>
  <c r="L547" i="10" s="1"/>
  <c r="G560" i="10"/>
  <c r="L560" i="10" s="1"/>
  <c r="G573" i="10"/>
  <c r="L573" i="10" s="1"/>
  <c r="G586" i="10"/>
  <c r="L586" i="10" s="1"/>
  <c r="G599" i="10"/>
  <c r="L599" i="10" s="1"/>
  <c r="G612" i="10"/>
  <c r="L612" i="10" s="1"/>
  <c r="G625" i="10"/>
  <c r="L625" i="10" s="1"/>
  <c r="G638" i="10"/>
  <c r="L638" i="10" s="1"/>
  <c r="M638" i="10" s="1"/>
  <c r="N638" i="10" s="1"/>
  <c r="G651" i="10"/>
  <c r="L651" i="10" s="1"/>
  <c r="G665" i="10"/>
  <c r="L665" i="10" s="1"/>
  <c r="G678" i="10"/>
  <c r="L678" i="10" s="1"/>
  <c r="G691" i="10"/>
  <c r="L691" i="10" s="1"/>
  <c r="G704" i="10"/>
  <c r="L704" i="10" s="1"/>
  <c r="G716" i="10"/>
  <c r="L716" i="10" s="1"/>
  <c r="G728" i="10"/>
  <c r="L728" i="10" s="1"/>
  <c r="G740" i="10"/>
  <c r="L740" i="10" s="1"/>
  <c r="G752" i="10"/>
  <c r="L752" i="10" s="1"/>
  <c r="G764" i="10"/>
  <c r="L764" i="10" s="1"/>
  <c r="G776" i="10"/>
  <c r="L776" i="10" s="1"/>
  <c r="G788" i="10"/>
  <c r="L788" i="10" s="1"/>
  <c r="G800" i="10"/>
  <c r="L800" i="10" s="1"/>
  <c r="G812" i="10"/>
  <c r="L812" i="10" s="1"/>
  <c r="G824" i="10"/>
  <c r="L824" i="10" s="1"/>
  <c r="G836" i="10"/>
  <c r="L836" i="10" s="1"/>
  <c r="G848" i="10"/>
  <c r="L848" i="10" s="1"/>
  <c r="G860" i="10"/>
  <c r="L860" i="10" s="1"/>
  <c r="G872" i="10"/>
  <c r="L872" i="10" s="1"/>
  <c r="G884" i="10"/>
  <c r="L884" i="10" s="1"/>
  <c r="G896" i="10"/>
  <c r="L896" i="10" s="1"/>
  <c r="G908" i="10"/>
  <c r="L908" i="10" s="1"/>
  <c r="G920" i="10"/>
  <c r="L920" i="10" s="1"/>
  <c r="G932" i="10"/>
  <c r="L932" i="10" s="1"/>
  <c r="G944" i="10"/>
  <c r="L944" i="10" s="1"/>
  <c r="G956" i="10"/>
  <c r="L956" i="10" s="1"/>
  <c r="G968" i="10"/>
  <c r="L968" i="10" s="1"/>
  <c r="G980" i="10"/>
  <c r="L980" i="10" s="1"/>
  <c r="G992" i="10"/>
  <c r="L992" i="10" s="1"/>
  <c r="G26" i="10"/>
  <c r="L26" i="10" s="1"/>
  <c r="M26" i="10" s="1"/>
  <c r="N26" i="10" s="1"/>
  <c r="G62" i="10"/>
  <c r="L62" i="10" s="1"/>
  <c r="M62" i="10" s="1"/>
  <c r="N62" i="10" s="1"/>
  <c r="G98" i="10"/>
  <c r="L98" i="10" s="1"/>
  <c r="M98" i="10" s="1"/>
  <c r="N98" i="10" s="1"/>
  <c r="G134" i="10"/>
  <c r="L134" i="10" s="1"/>
  <c r="M134" i="10" s="1"/>
  <c r="N134" i="10" s="1"/>
  <c r="G167" i="10"/>
  <c r="L167" i="10" s="1"/>
  <c r="G194" i="10"/>
  <c r="L194" i="10" s="1"/>
  <c r="G225" i="10"/>
  <c r="L225" i="10" s="1"/>
  <c r="G252" i="10"/>
  <c r="L252" i="10" s="1"/>
  <c r="G278" i="10"/>
  <c r="L278" i="10" s="1"/>
  <c r="M278" i="10" s="1"/>
  <c r="N278" i="10" s="1"/>
  <c r="G300" i="10"/>
  <c r="L300" i="10" s="1"/>
  <c r="G317" i="10"/>
  <c r="L317" i="10" s="1"/>
  <c r="G334" i="10"/>
  <c r="L334" i="10" s="1"/>
  <c r="G349" i="10"/>
  <c r="L349" i="10" s="1"/>
  <c r="G365" i="10"/>
  <c r="L365" i="10" s="1"/>
  <c r="G382" i="10"/>
  <c r="L382" i="10" s="1"/>
  <c r="G397" i="10"/>
  <c r="L397" i="10" s="1"/>
  <c r="G413" i="10"/>
  <c r="L413" i="10" s="1"/>
  <c r="G430" i="10"/>
  <c r="L430" i="10" s="1"/>
  <c r="G445" i="10"/>
  <c r="L445" i="10" s="1"/>
  <c r="G461" i="10"/>
  <c r="L461" i="10" s="1"/>
  <c r="G478" i="10"/>
  <c r="L478" i="10" s="1"/>
  <c r="G493" i="10"/>
  <c r="L493" i="10" s="1"/>
  <c r="G509" i="10"/>
  <c r="L509" i="10" s="1"/>
  <c r="G522" i="10"/>
  <c r="L522" i="10" s="1"/>
  <c r="G535" i="10"/>
  <c r="L535" i="10" s="1"/>
  <c r="G548" i="10"/>
  <c r="L548" i="10" s="1"/>
  <c r="G561" i="10"/>
  <c r="L561" i="10" s="1"/>
  <c r="G574" i="10"/>
  <c r="L574" i="10" s="1"/>
  <c r="G587" i="10"/>
  <c r="L587" i="10" s="1"/>
  <c r="G600" i="10"/>
  <c r="L600" i="10" s="1"/>
  <c r="G613" i="10"/>
  <c r="L613" i="10" s="1"/>
  <c r="G626" i="10"/>
  <c r="L626" i="10" s="1"/>
  <c r="G639" i="10"/>
  <c r="L639" i="10" s="1"/>
  <c r="G653" i="10"/>
  <c r="L653" i="10" s="1"/>
  <c r="G666" i="10"/>
  <c r="L666" i="10" s="1"/>
  <c r="G679" i="10"/>
  <c r="L679" i="10" s="1"/>
  <c r="G692" i="10"/>
  <c r="L692" i="10" s="1"/>
  <c r="G705" i="10"/>
  <c r="L705" i="10" s="1"/>
  <c r="G717" i="10"/>
  <c r="L717" i="10" s="1"/>
  <c r="G729" i="10"/>
  <c r="L729" i="10" s="1"/>
  <c r="G741" i="10"/>
  <c r="L741" i="10" s="1"/>
  <c r="G753" i="10"/>
  <c r="L753" i="10" s="1"/>
  <c r="G765" i="10"/>
  <c r="L765" i="10" s="1"/>
  <c r="G777" i="10"/>
  <c r="L777" i="10" s="1"/>
  <c r="G789" i="10"/>
  <c r="L789" i="10" s="1"/>
  <c r="G801" i="10"/>
  <c r="L801" i="10" s="1"/>
  <c r="G813" i="10"/>
  <c r="L813" i="10" s="1"/>
  <c r="G825" i="10"/>
  <c r="L825" i="10" s="1"/>
  <c r="G837" i="10"/>
  <c r="L837" i="10" s="1"/>
  <c r="G849" i="10"/>
  <c r="L849" i="10" s="1"/>
  <c r="G861" i="10"/>
  <c r="L861" i="10" s="1"/>
  <c r="G873" i="10"/>
  <c r="L873" i="10" s="1"/>
  <c r="G885" i="10"/>
  <c r="L885" i="10" s="1"/>
  <c r="G897" i="10"/>
  <c r="L897" i="10" s="1"/>
  <c r="G909" i="10"/>
  <c r="L909" i="10" s="1"/>
  <c r="G921" i="10"/>
  <c r="L921" i="10" s="1"/>
  <c r="G933" i="10"/>
  <c r="L933" i="10" s="1"/>
  <c r="G945" i="10"/>
  <c r="L945" i="10" s="1"/>
  <c r="G957" i="10"/>
  <c r="L957" i="10" s="1"/>
  <c r="G969" i="10"/>
  <c r="L969" i="10" s="1"/>
  <c r="G981" i="10"/>
  <c r="L981" i="10" s="1"/>
  <c r="G993" i="10"/>
  <c r="L993" i="10" s="1"/>
  <c r="G27" i="10"/>
  <c r="L27" i="10" s="1"/>
  <c r="G63" i="10"/>
  <c r="L63" i="10" s="1"/>
  <c r="G99" i="10"/>
  <c r="L99" i="10" s="1"/>
  <c r="G135" i="10"/>
  <c r="L135" i="10" s="1"/>
  <c r="G168" i="10"/>
  <c r="L168" i="10" s="1"/>
  <c r="G195" i="10"/>
  <c r="L195" i="10" s="1"/>
  <c r="G227" i="10"/>
  <c r="L227" i="10" s="1"/>
  <c r="G254" i="10"/>
  <c r="L254" i="10" s="1"/>
  <c r="M254" i="10" s="1"/>
  <c r="N254" i="10" s="1"/>
  <c r="G279" i="10"/>
  <c r="L279" i="10" s="1"/>
  <c r="G301" i="10"/>
  <c r="L301" i="10" s="1"/>
  <c r="G318" i="10"/>
  <c r="L318" i="10" s="1"/>
  <c r="G335" i="10"/>
  <c r="L335" i="10" s="1"/>
  <c r="G350" i="10"/>
  <c r="L350" i="10" s="1"/>
  <c r="M350" i="10" s="1"/>
  <c r="N350" i="10" s="1"/>
  <c r="G366" i="10"/>
  <c r="L366" i="10" s="1"/>
  <c r="G383" i="10"/>
  <c r="L383" i="10" s="1"/>
  <c r="G398" i="10"/>
  <c r="L398" i="10" s="1"/>
  <c r="M398" i="10" s="1"/>
  <c r="N398" i="10" s="1"/>
  <c r="G414" i="10"/>
  <c r="L414" i="10" s="1"/>
  <c r="G431" i="10"/>
  <c r="L431" i="10" s="1"/>
  <c r="G446" i="10"/>
  <c r="L446" i="10" s="1"/>
  <c r="M446" i="10" s="1"/>
  <c r="N446" i="10" s="1"/>
  <c r="G462" i="10"/>
  <c r="L462" i="10" s="1"/>
  <c r="G479" i="10"/>
  <c r="L479" i="10" s="1"/>
  <c r="G494" i="10"/>
  <c r="L494" i="10" s="1"/>
  <c r="M494" i="10" s="1"/>
  <c r="N494" i="10" s="1"/>
  <c r="G510" i="10"/>
  <c r="L510" i="10" s="1"/>
  <c r="G523" i="10"/>
  <c r="L523" i="10" s="1"/>
  <c r="G536" i="10"/>
  <c r="L536" i="10" s="1"/>
  <c r="G549" i="10"/>
  <c r="L549" i="10" s="1"/>
  <c r="G562" i="10"/>
  <c r="L562" i="10" s="1"/>
  <c r="G575" i="10"/>
  <c r="L575" i="10" s="1"/>
  <c r="G588" i="10"/>
  <c r="L588" i="10" s="1"/>
  <c r="G601" i="10"/>
  <c r="L601" i="10" s="1"/>
  <c r="G614" i="10"/>
  <c r="L614" i="10" s="1"/>
  <c r="M614" i="10" s="1"/>
  <c r="N614" i="10" s="1"/>
  <c r="G627" i="10"/>
  <c r="L627" i="10" s="1"/>
  <c r="G641" i="10"/>
  <c r="L641" i="10" s="1"/>
  <c r="G654" i="10"/>
  <c r="L654" i="10" s="1"/>
  <c r="G667" i="10"/>
  <c r="L667" i="10" s="1"/>
  <c r="G680" i="10"/>
  <c r="L680" i="10" s="1"/>
  <c r="G693" i="10"/>
  <c r="L693" i="10" s="1"/>
  <c r="G706" i="10"/>
  <c r="L706" i="10" s="1"/>
  <c r="G718" i="10"/>
  <c r="L718" i="10" s="1"/>
  <c r="G730" i="10"/>
  <c r="L730" i="10" s="1"/>
  <c r="G742" i="10"/>
  <c r="L742" i="10" s="1"/>
  <c r="G754" i="10"/>
  <c r="L754" i="10" s="1"/>
  <c r="G766" i="10"/>
  <c r="L766" i="10" s="1"/>
  <c r="G778" i="10"/>
  <c r="L778" i="10" s="1"/>
  <c r="G790" i="10"/>
  <c r="L790" i="10" s="1"/>
  <c r="G802" i="10"/>
  <c r="L802" i="10" s="1"/>
  <c r="G814" i="10"/>
  <c r="L814" i="10" s="1"/>
  <c r="G826" i="10"/>
  <c r="L826" i="10" s="1"/>
  <c r="G838" i="10"/>
  <c r="L838" i="10" s="1"/>
  <c r="G850" i="10"/>
  <c r="L850" i="10" s="1"/>
  <c r="G862" i="10"/>
  <c r="L862" i="10" s="1"/>
  <c r="G874" i="10"/>
  <c r="L874" i="10" s="1"/>
  <c r="G886" i="10"/>
  <c r="L886" i="10" s="1"/>
  <c r="G898" i="10"/>
  <c r="L898" i="10" s="1"/>
  <c r="G910" i="10"/>
  <c r="L910" i="10" s="1"/>
  <c r="G922" i="10"/>
  <c r="L922" i="10" s="1"/>
  <c r="G934" i="10"/>
  <c r="L934" i="10" s="1"/>
  <c r="G946" i="10"/>
  <c r="L946" i="10" s="1"/>
  <c r="G958" i="10"/>
  <c r="L958" i="10" s="1"/>
  <c r="G970" i="10"/>
  <c r="L970" i="10" s="1"/>
  <c r="G982" i="10"/>
  <c r="L982" i="10" s="1"/>
  <c r="G994" i="10"/>
  <c r="L994" i="10" s="1"/>
  <c r="G35" i="10"/>
  <c r="L35" i="10" s="1"/>
  <c r="G71" i="10"/>
  <c r="L71" i="10" s="1"/>
  <c r="G107" i="10"/>
  <c r="L107" i="10" s="1"/>
  <c r="G143" i="10"/>
  <c r="L143" i="10" s="1"/>
  <c r="G170" i="10"/>
  <c r="L170" i="10" s="1"/>
  <c r="M170" i="10" s="1"/>
  <c r="N170" i="10" s="1"/>
  <c r="G201" i="10"/>
  <c r="L201" i="10" s="1"/>
  <c r="G228" i="10"/>
  <c r="L228" i="10" s="1"/>
  <c r="G255" i="10"/>
  <c r="L255" i="10" s="1"/>
  <c r="G282" i="10"/>
  <c r="L282" i="10" s="1"/>
  <c r="G302" i="10"/>
  <c r="L302" i="10" s="1"/>
  <c r="M302" i="10" s="1"/>
  <c r="N302" i="10" s="1"/>
  <c r="G321" i="10"/>
  <c r="L321" i="10" s="1"/>
  <c r="G336" i="10"/>
  <c r="L336" i="10" s="1"/>
  <c r="G351" i="10"/>
  <c r="L351" i="10" s="1"/>
  <c r="G369" i="10"/>
  <c r="L369" i="10" s="1"/>
  <c r="G384" i="10"/>
  <c r="L384" i="10" s="1"/>
  <c r="G399" i="10"/>
  <c r="L399" i="10" s="1"/>
  <c r="G417" i="10"/>
  <c r="L417" i="10" s="1"/>
  <c r="G432" i="10"/>
  <c r="L432" i="10" s="1"/>
  <c r="G447" i="10"/>
  <c r="L447" i="10" s="1"/>
  <c r="G465" i="10"/>
  <c r="L465" i="10" s="1"/>
  <c r="G480" i="10"/>
  <c r="L480" i="10" s="1"/>
  <c r="G495" i="10"/>
  <c r="L495" i="10" s="1"/>
  <c r="G511" i="10"/>
  <c r="L511" i="10" s="1"/>
  <c r="G524" i="10"/>
  <c r="L524" i="10" s="1"/>
  <c r="G537" i="10"/>
  <c r="L537" i="10" s="1"/>
  <c r="G550" i="10"/>
  <c r="L550" i="10" s="1"/>
  <c r="G563" i="10"/>
  <c r="L563" i="10" s="1"/>
  <c r="G576" i="10"/>
  <c r="L576" i="10" s="1"/>
  <c r="G589" i="10"/>
  <c r="L589" i="10" s="1"/>
  <c r="G602" i="10"/>
  <c r="L602" i="10" s="1"/>
  <c r="M602" i="10" s="1"/>
  <c r="N602" i="10" s="1"/>
  <c r="G615" i="10"/>
  <c r="L615" i="10" s="1"/>
  <c r="G629" i="10"/>
  <c r="L629" i="10" s="1"/>
  <c r="G642" i="10"/>
  <c r="L642" i="10" s="1"/>
  <c r="G655" i="10"/>
  <c r="L655" i="10" s="1"/>
  <c r="G668" i="10"/>
  <c r="L668" i="10" s="1"/>
  <c r="G681" i="10"/>
  <c r="L681" i="10" s="1"/>
  <c r="G694" i="10"/>
  <c r="L694" i="10" s="1"/>
  <c r="G707" i="10"/>
  <c r="L707" i="10" s="1"/>
  <c r="G719" i="10"/>
  <c r="L719" i="10" s="1"/>
  <c r="G731" i="10"/>
  <c r="L731" i="10" s="1"/>
  <c r="G743" i="10"/>
  <c r="L743" i="10" s="1"/>
  <c r="G755" i="10"/>
  <c r="L755" i="10" s="1"/>
  <c r="G767" i="10"/>
  <c r="L767" i="10" s="1"/>
  <c r="L779" i="10"/>
  <c r="O779" i="10" s="1"/>
  <c r="G791" i="10"/>
  <c r="L791" i="10" s="1"/>
  <c r="G803" i="10"/>
  <c r="L803" i="10" s="1"/>
  <c r="G815" i="10"/>
  <c r="L815" i="10" s="1"/>
  <c r="G827" i="10"/>
  <c r="L827" i="10" s="1"/>
  <c r="G839" i="10"/>
  <c r="L839" i="10" s="1"/>
  <c r="G851" i="10"/>
  <c r="L851" i="10" s="1"/>
  <c r="G863" i="10"/>
  <c r="L863" i="10" s="1"/>
  <c r="G875" i="10"/>
  <c r="L875" i="10" s="1"/>
  <c r="G887" i="10"/>
  <c r="L887" i="10" s="1"/>
  <c r="G899" i="10"/>
  <c r="L899" i="10" s="1"/>
  <c r="G911" i="10"/>
  <c r="L911" i="10" s="1"/>
  <c r="G923" i="10"/>
  <c r="L923" i="10" s="1"/>
  <c r="G935" i="10"/>
  <c r="L935" i="10" s="1"/>
  <c r="G947" i="10"/>
  <c r="L947" i="10" s="1"/>
  <c r="G959" i="10"/>
  <c r="L959" i="10" s="1"/>
  <c r="G971" i="10"/>
  <c r="L971" i="10" s="1"/>
  <c r="G983" i="10"/>
  <c r="L983" i="10" s="1"/>
  <c r="G995" i="10"/>
  <c r="L995" i="10" s="1"/>
  <c r="G36" i="10"/>
  <c r="L36" i="10" s="1"/>
  <c r="G72" i="10"/>
  <c r="L72" i="10" s="1"/>
  <c r="G108" i="10"/>
  <c r="L108" i="10" s="1"/>
  <c r="G144" i="10"/>
  <c r="L144" i="10" s="1"/>
  <c r="G171" i="10"/>
  <c r="L171" i="10" s="1"/>
  <c r="G203" i="10"/>
  <c r="L203" i="10" s="1"/>
  <c r="G230" i="10"/>
  <c r="L230" i="10" s="1"/>
  <c r="M230" i="10" s="1"/>
  <c r="N230" i="10" s="1"/>
  <c r="G261" i="10"/>
  <c r="L261" i="10" s="1"/>
  <c r="G285" i="10"/>
  <c r="L285" i="10" s="1"/>
  <c r="G303" i="10"/>
  <c r="L303" i="10" s="1"/>
  <c r="G322" i="10"/>
  <c r="L322" i="10" s="1"/>
  <c r="G337" i="10"/>
  <c r="L337" i="10" s="1"/>
  <c r="G353" i="10"/>
  <c r="L353" i="10" s="1"/>
  <c r="G370" i="10"/>
  <c r="L370" i="10" s="1"/>
  <c r="G385" i="10"/>
  <c r="L385" i="10" s="1"/>
  <c r="G401" i="10"/>
  <c r="L401" i="10" s="1"/>
  <c r="G418" i="10"/>
  <c r="L418" i="10" s="1"/>
  <c r="G433" i="10"/>
  <c r="L433" i="10" s="1"/>
  <c r="G449" i="10"/>
  <c r="L449" i="10" s="1"/>
  <c r="G466" i="10"/>
  <c r="L466" i="10" s="1"/>
  <c r="G481" i="10"/>
  <c r="L481" i="10" s="1"/>
  <c r="G497" i="10"/>
  <c r="L497" i="10" s="1"/>
  <c r="G512" i="10"/>
  <c r="L512" i="10" s="1"/>
  <c r="G525" i="10"/>
  <c r="L525" i="10" s="1"/>
  <c r="G538" i="10"/>
  <c r="L538" i="10" s="1"/>
  <c r="G551" i="10"/>
  <c r="L551" i="10" s="1"/>
  <c r="G564" i="10"/>
  <c r="L564" i="10" s="1"/>
  <c r="G577" i="10"/>
  <c r="L577" i="10" s="1"/>
  <c r="G590" i="10"/>
  <c r="L590" i="10" s="1"/>
  <c r="M590" i="10" s="1"/>
  <c r="N590" i="10" s="1"/>
  <c r="G603" i="10"/>
  <c r="L603" i="10" s="1"/>
  <c r="G617" i="10"/>
  <c r="L617" i="10" s="1"/>
  <c r="G630" i="10"/>
  <c r="L630" i="10" s="1"/>
  <c r="G643" i="10"/>
  <c r="L643" i="10" s="1"/>
  <c r="G656" i="10"/>
  <c r="L656" i="10" s="1"/>
  <c r="G669" i="10"/>
  <c r="L669" i="10" s="1"/>
  <c r="G682" i="10"/>
  <c r="L682" i="10" s="1"/>
  <c r="G695" i="10"/>
  <c r="L695" i="10" s="1"/>
  <c r="G708" i="10"/>
  <c r="L708" i="10" s="1"/>
  <c r="G720" i="10"/>
  <c r="L720" i="10" s="1"/>
  <c r="G732" i="10"/>
  <c r="L732" i="10" s="1"/>
  <c r="G744" i="10"/>
  <c r="L744" i="10" s="1"/>
  <c r="G756" i="10"/>
  <c r="L756" i="10" s="1"/>
  <c r="G768" i="10"/>
  <c r="L768" i="10" s="1"/>
  <c r="G780" i="10"/>
  <c r="L780" i="10" s="1"/>
  <c r="G792" i="10"/>
  <c r="L792" i="10" s="1"/>
  <c r="G804" i="10"/>
  <c r="L804" i="10" s="1"/>
  <c r="G816" i="10"/>
  <c r="L816" i="10" s="1"/>
  <c r="G828" i="10"/>
  <c r="L828" i="10" s="1"/>
  <c r="G840" i="10"/>
  <c r="L840" i="10" s="1"/>
  <c r="G852" i="10"/>
  <c r="L852" i="10" s="1"/>
  <c r="G864" i="10"/>
  <c r="L864" i="10" s="1"/>
  <c r="G876" i="10"/>
  <c r="L876" i="10" s="1"/>
  <c r="G888" i="10"/>
  <c r="L888" i="10" s="1"/>
  <c r="G900" i="10"/>
  <c r="L900" i="10" s="1"/>
  <c r="G912" i="10"/>
  <c r="L912" i="10" s="1"/>
  <c r="G924" i="10"/>
  <c r="L924" i="10" s="1"/>
  <c r="G936" i="10"/>
  <c r="L936" i="10" s="1"/>
  <c r="G948" i="10"/>
  <c r="L948" i="10" s="1"/>
  <c r="G960" i="10"/>
  <c r="L960" i="10" s="1"/>
  <c r="G972" i="10"/>
  <c r="L972" i="10" s="1"/>
  <c r="G984" i="10"/>
  <c r="L984" i="10" s="1"/>
  <c r="G996" i="10"/>
  <c r="L996" i="10" s="1"/>
  <c r="G38" i="10"/>
  <c r="L38" i="10" s="1"/>
  <c r="M38" i="10" s="1"/>
  <c r="N38" i="10" s="1"/>
  <c r="G74" i="10"/>
  <c r="L74" i="10" s="1"/>
  <c r="M74" i="10" s="1"/>
  <c r="N74" i="10" s="1"/>
  <c r="G110" i="10"/>
  <c r="L110" i="10" s="1"/>
  <c r="M110" i="10" s="1"/>
  <c r="N110" i="10" s="1"/>
  <c r="G146" i="10"/>
  <c r="L146" i="10" s="1"/>
  <c r="M146" i="10" s="1"/>
  <c r="N146" i="10" s="1"/>
  <c r="G177" i="10"/>
  <c r="L177" i="10" s="1"/>
  <c r="G204" i="10"/>
  <c r="L204" i="10" s="1"/>
  <c r="G231" i="10"/>
  <c r="L231" i="10" s="1"/>
  <c r="G263" i="10"/>
  <c r="L263" i="10" s="1"/>
  <c r="G287" i="10"/>
  <c r="L287" i="10" s="1"/>
  <c r="G306" i="10"/>
  <c r="L306" i="10" s="1"/>
  <c r="G323" i="10"/>
  <c r="L323" i="10" s="1"/>
  <c r="G338" i="10"/>
  <c r="L338" i="10" s="1"/>
  <c r="G354" i="10"/>
  <c r="L354" i="10" s="1"/>
  <c r="G371" i="10"/>
  <c r="L371" i="10" s="1"/>
  <c r="G386" i="10"/>
  <c r="L386" i="10" s="1"/>
  <c r="M386" i="10" s="1"/>
  <c r="N386" i="10" s="1"/>
  <c r="G402" i="10"/>
  <c r="L402" i="10" s="1"/>
  <c r="G419" i="10"/>
  <c r="L419" i="10" s="1"/>
  <c r="G434" i="10"/>
  <c r="L434" i="10" s="1"/>
  <c r="M434" i="10" s="1"/>
  <c r="N434" i="10" s="1"/>
  <c r="G450" i="10"/>
  <c r="L450" i="10" s="1"/>
  <c r="G467" i="10"/>
  <c r="L467" i="10" s="1"/>
  <c r="G482" i="10"/>
  <c r="L482" i="10" s="1"/>
  <c r="G498" i="10"/>
  <c r="L498" i="10" s="1"/>
  <c r="G513" i="10"/>
  <c r="L513" i="10" s="1"/>
  <c r="G526" i="10"/>
  <c r="L526" i="10" s="1"/>
  <c r="G539" i="10"/>
  <c r="L539" i="10" s="1"/>
  <c r="G552" i="10"/>
  <c r="L552" i="10" s="1"/>
  <c r="G565" i="10"/>
  <c r="L565" i="10" s="1"/>
  <c r="G578" i="10"/>
  <c r="L578" i="10" s="1"/>
  <c r="M578" i="10" s="1"/>
  <c r="N578" i="10" s="1"/>
  <c r="G591" i="10"/>
  <c r="L591" i="10" s="1"/>
  <c r="G605" i="10"/>
  <c r="L605" i="10" s="1"/>
  <c r="G618" i="10"/>
  <c r="L618" i="10" s="1"/>
  <c r="G631" i="10"/>
  <c r="L631" i="10" s="1"/>
  <c r="G644" i="10"/>
  <c r="L644" i="10" s="1"/>
  <c r="G657" i="10"/>
  <c r="L657" i="10" s="1"/>
  <c r="G670" i="10"/>
  <c r="L670" i="10" s="1"/>
  <c r="G683" i="10"/>
  <c r="L683" i="10" s="1"/>
  <c r="G696" i="10"/>
  <c r="L696" i="10" s="1"/>
  <c r="G709" i="10"/>
  <c r="L709" i="10" s="1"/>
  <c r="G721" i="10"/>
  <c r="L721" i="10" s="1"/>
  <c r="G733" i="10"/>
  <c r="L733" i="10" s="1"/>
  <c r="G745" i="10"/>
  <c r="L745" i="10" s="1"/>
  <c r="G757" i="10"/>
  <c r="L757" i="10" s="1"/>
  <c r="G769" i="10"/>
  <c r="L769" i="10" s="1"/>
  <c r="G781" i="10"/>
  <c r="L781" i="10" s="1"/>
  <c r="G793" i="10"/>
  <c r="L793" i="10" s="1"/>
  <c r="G805" i="10"/>
  <c r="L805" i="10" s="1"/>
  <c r="G817" i="10"/>
  <c r="L817" i="10" s="1"/>
  <c r="G829" i="10"/>
  <c r="L829" i="10" s="1"/>
  <c r="G841" i="10"/>
  <c r="L841" i="10" s="1"/>
  <c r="G853" i="10"/>
  <c r="L853" i="10" s="1"/>
  <c r="G111" i="10"/>
  <c r="L111" i="10" s="1"/>
  <c r="G288" i="10"/>
  <c r="L288" i="10" s="1"/>
  <c r="G387" i="10"/>
  <c r="L387" i="10" s="1"/>
  <c r="G483" i="10"/>
  <c r="L483" i="10" s="1"/>
  <c r="G566" i="10"/>
  <c r="L566" i="10" s="1"/>
  <c r="M566" i="10" s="1"/>
  <c r="N566" i="10" s="1"/>
  <c r="G645" i="10"/>
  <c r="L645" i="10" s="1"/>
  <c r="G722" i="10"/>
  <c r="L722" i="10" s="1"/>
  <c r="M722" i="10" s="1"/>
  <c r="N722" i="10" s="1"/>
  <c r="G794" i="10"/>
  <c r="L794" i="10" s="1"/>
  <c r="M794" i="10" s="1"/>
  <c r="N794" i="10" s="1"/>
  <c r="G865" i="10"/>
  <c r="L865" i="10" s="1"/>
  <c r="G913" i="10"/>
  <c r="L913" i="10" s="1"/>
  <c r="G961" i="10"/>
  <c r="L961" i="10" s="1"/>
  <c r="G119" i="10"/>
  <c r="L119" i="10" s="1"/>
  <c r="G290" i="10"/>
  <c r="L290" i="10" s="1"/>
  <c r="M290" i="10" s="1"/>
  <c r="N290" i="10" s="1"/>
  <c r="G389" i="10"/>
  <c r="L389" i="10" s="1"/>
  <c r="G485" i="10"/>
  <c r="L485" i="10" s="1"/>
  <c r="G567" i="10"/>
  <c r="L567" i="10" s="1"/>
  <c r="G646" i="10"/>
  <c r="L646" i="10" s="1"/>
  <c r="G723" i="10"/>
  <c r="L723" i="10" s="1"/>
  <c r="G795" i="10"/>
  <c r="L795" i="10" s="1"/>
  <c r="G866" i="10"/>
  <c r="L866" i="10" s="1"/>
  <c r="M866" i="10" s="1"/>
  <c r="N866" i="10" s="1"/>
  <c r="G914" i="10"/>
  <c r="L914" i="10" s="1"/>
  <c r="G962" i="10"/>
  <c r="L962" i="10" s="1"/>
  <c r="M962" i="10" s="1"/>
  <c r="N962" i="10" s="1"/>
  <c r="G147" i="10"/>
  <c r="L147" i="10" s="1"/>
  <c r="G309" i="10"/>
  <c r="L309" i="10" s="1"/>
  <c r="G405" i="10"/>
  <c r="L405" i="10" s="1"/>
  <c r="G501" i="10"/>
  <c r="L501" i="10" s="1"/>
  <c r="G579" i="10"/>
  <c r="L579" i="10" s="1"/>
  <c r="G658" i="10"/>
  <c r="L658" i="10" s="1"/>
  <c r="G734" i="10"/>
  <c r="L734" i="10" s="1"/>
  <c r="M734" i="10" s="1"/>
  <c r="N734" i="10" s="1"/>
  <c r="G806" i="10"/>
  <c r="L806" i="10" s="1"/>
  <c r="M806" i="10" s="1"/>
  <c r="N806" i="10" s="1"/>
  <c r="G867" i="10"/>
  <c r="L867" i="10" s="1"/>
  <c r="G915" i="10"/>
  <c r="L915" i="10" s="1"/>
  <c r="G963" i="10"/>
  <c r="L963" i="10" s="1"/>
  <c r="G153" i="10"/>
  <c r="L153" i="10" s="1"/>
  <c r="G310" i="10"/>
  <c r="L310" i="10" s="1"/>
  <c r="G406" i="10"/>
  <c r="L406" i="10" s="1"/>
  <c r="G502" i="10"/>
  <c r="L502" i="10" s="1"/>
  <c r="G581" i="10"/>
  <c r="L581" i="10" s="1"/>
  <c r="G659" i="10"/>
  <c r="L659" i="10" s="1"/>
  <c r="G735" i="10"/>
  <c r="L735" i="10" s="1"/>
  <c r="G807" i="10"/>
  <c r="L807" i="10" s="1"/>
  <c r="G877" i="10"/>
  <c r="L877" i="10" s="1"/>
  <c r="G925" i="10"/>
  <c r="L925" i="10" s="1"/>
  <c r="G973" i="10"/>
  <c r="L973" i="10" s="1"/>
  <c r="G179" i="10"/>
  <c r="L179" i="10" s="1"/>
  <c r="G324" i="10"/>
  <c r="L324" i="10" s="1"/>
  <c r="G420" i="10"/>
  <c r="L420" i="10" s="1"/>
  <c r="G514" i="10"/>
  <c r="L514" i="10" s="1"/>
  <c r="G593" i="10"/>
  <c r="L593" i="10" s="1"/>
  <c r="G671" i="10"/>
  <c r="L671" i="10" s="1"/>
  <c r="G746" i="10"/>
  <c r="L746" i="10" s="1"/>
  <c r="M746" i="10" s="1"/>
  <c r="N746" i="10" s="1"/>
  <c r="G818" i="10"/>
  <c r="L818" i="10" s="1"/>
  <c r="M818" i="10" s="1"/>
  <c r="N818" i="10" s="1"/>
  <c r="G878" i="10"/>
  <c r="L878" i="10" s="1"/>
  <c r="M878" i="10" s="1"/>
  <c r="N878" i="10" s="1"/>
  <c r="G926" i="10"/>
  <c r="L926" i="10" s="1"/>
  <c r="M926" i="10" s="1"/>
  <c r="N926" i="10" s="1"/>
  <c r="G974" i="10"/>
  <c r="L974" i="10" s="1"/>
  <c r="M974" i="10" s="1"/>
  <c r="N974" i="10" s="1"/>
  <c r="G180" i="10"/>
  <c r="L180" i="10" s="1"/>
  <c r="G325" i="10"/>
  <c r="L325" i="10" s="1"/>
  <c r="G421" i="10"/>
  <c r="L421" i="10" s="1"/>
  <c r="G515" i="10"/>
  <c r="L515" i="10" s="1"/>
  <c r="G594" i="10"/>
  <c r="L594" i="10" s="1"/>
  <c r="G672" i="10"/>
  <c r="L672" i="10" s="1"/>
  <c r="G747" i="10"/>
  <c r="L747" i="10" s="1"/>
  <c r="G819" i="10"/>
  <c r="L819" i="10" s="1"/>
  <c r="G879" i="10"/>
  <c r="L879" i="10" s="1"/>
  <c r="G927" i="10"/>
  <c r="L927" i="10" s="1"/>
  <c r="G975" i="10"/>
  <c r="L975" i="10" s="1"/>
  <c r="G3" i="10"/>
  <c r="L3" i="10" s="1"/>
  <c r="G206" i="10"/>
  <c r="L206" i="10" s="1"/>
  <c r="M206" i="10" s="1"/>
  <c r="N206" i="10" s="1"/>
  <c r="G339" i="10"/>
  <c r="L339" i="10" s="1"/>
  <c r="G435" i="10"/>
  <c r="L435" i="10" s="1"/>
  <c r="G527" i="10"/>
  <c r="L527" i="10" s="1"/>
  <c r="G606" i="10"/>
  <c r="L606" i="10" s="1"/>
  <c r="G684" i="10"/>
  <c r="L684" i="10" s="1"/>
  <c r="G758" i="10"/>
  <c r="L758" i="10" s="1"/>
  <c r="M758" i="10" s="1"/>
  <c r="N758" i="10" s="1"/>
  <c r="G830" i="10"/>
  <c r="L830" i="10" s="1"/>
  <c r="M830" i="10" s="1"/>
  <c r="N830" i="10" s="1"/>
  <c r="G889" i="10"/>
  <c r="L889" i="10" s="1"/>
  <c r="G937" i="10"/>
  <c r="L937" i="10" s="1"/>
  <c r="G985" i="10"/>
  <c r="L985" i="10" s="1"/>
  <c r="G11" i="10"/>
  <c r="L11" i="10" s="1"/>
  <c r="G207" i="10"/>
  <c r="L207" i="10" s="1"/>
  <c r="G341" i="10"/>
  <c r="L341" i="10" s="1"/>
  <c r="G437" i="10"/>
  <c r="L437" i="10" s="1"/>
  <c r="G528" i="10"/>
  <c r="L528" i="10" s="1"/>
  <c r="G607" i="10"/>
  <c r="L607" i="10" s="1"/>
  <c r="G685" i="10"/>
  <c r="L685" i="10" s="1"/>
  <c r="G759" i="10"/>
  <c r="L759" i="10" s="1"/>
  <c r="G831" i="10"/>
  <c r="L831" i="10" s="1"/>
  <c r="G890" i="10"/>
  <c r="L890" i="10" s="1"/>
  <c r="M890" i="10" s="1"/>
  <c r="N890" i="10" s="1"/>
  <c r="G938" i="10"/>
  <c r="L938" i="10" s="1"/>
  <c r="M938" i="10" s="1"/>
  <c r="N938" i="10" s="1"/>
  <c r="G986" i="10"/>
  <c r="L986" i="10" s="1"/>
  <c r="M986" i="10" s="1"/>
  <c r="N986" i="10" s="1"/>
  <c r="G39" i="10"/>
  <c r="L39" i="10" s="1"/>
  <c r="G237" i="10"/>
  <c r="L237" i="10" s="1"/>
  <c r="G357" i="10"/>
  <c r="L357" i="10" s="1"/>
  <c r="G453" i="10"/>
  <c r="L453" i="10" s="1"/>
  <c r="G540" i="10"/>
  <c r="L540" i="10" s="1"/>
  <c r="G619" i="10"/>
  <c r="L619" i="10" s="1"/>
  <c r="G697" i="10"/>
  <c r="L697" i="10" s="1"/>
  <c r="G770" i="10"/>
  <c r="L770" i="10" s="1"/>
  <c r="G842" i="10"/>
  <c r="L842" i="10" s="1"/>
  <c r="M842" i="10" s="1"/>
  <c r="N842" i="10" s="1"/>
  <c r="G891" i="10"/>
  <c r="L891" i="10" s="1"/>
  <c r="G939" i="10"/>
  <c r="L939" i="10" s="1"/>
  <c r="G987" i="10"/>
  <c r="L987" i="10" s="1"/>
  <c r="G47" i="10"/>
  <c r="L47" i="10" s="1"/>
  <c r="G239" i="10"/>
  <c r="L239" i="10" s="1"/>
  <c r="G358" i="10"/>
  <c r="L358" i="10" s="1"/>
  <c r="G454" i="10"/>
  <c r="L454" i="10" s="1"/>
  <c r="G541" i="10"/>
  <c r="L541" i="10" s="1"/>
  <c r="G620" i="10"/>
  <c r="L620" i="10" s="1"/>
  <c r="G698" i="10"/>
  <c r="L698" i="10" s="1"/>
  <c r="M698" i="10" s="1"/>
  <c r="N698" i="10" s="1"/>
  <c r="G771" i="10"/>
  <c r="L771" i="10" s="1"/>
  <c r="G843" i="10"/>
  <c r="L843" i="10" s="1"/>
  <c r="G901" i="10"/>
  <c r="L901" i="10" s="1"/>
  <c r="G949" i="10"/>
  <c r="L949" i="10" s="1"/>
  <c r="G997" i="10"/>
  <c r="L997" i="10" s="1"/>
  <c r="G75" i="10"/>
  <c r="L75" i="10" s="1"/>
  <c r="G264" i="10"/>
  <c r="L264" i="10" s="1"/>
  <c r="G372" i="10"/>
  <c r="L372" i="10" s="1"/>
  <c r="G468" i="10"/>
  <c r="L468" i="10" s="1"/>
  <c r="G553" i="10"/>
  <c r="L553" i="10" s="1"/>
  <c r="G632" i="10"/>
  <c r="L632" i="10" s="1"/>
  <c r="G710" i="10"/>
  <c r="L710" i="10" s="1"/>
  <c r="M710" i="10" s="1"/>
  <c r="N710" i="10" s="1"/>
  <c r="G782" i="10"/>
  <c r="L782" i="10" s="1"/>
  <c r="M782" i="10" s="1"/>
  <c r="N782" i="10" s="1"/>
  <c r="G854" i="10"/>
  <c r="L854" i="10" s="1"/>
  <c r="M854" i="10" s="1"/>
  <c r="N854" i="10" s="1"/>
  <c r="G902" i="10"/>
  <c r="L902" i="10" s="1"/>
  <c r="M902" i="10" s="1"/>
  <c r="N902" i="10" s="1"/>
  <c r="G950" i="10"/>
  <c r="L950" i="10" s="1"/>
  <c r="M950" i="10" s="1"/>
  <c r="N950" i="10" s="1"/>
  <c r="G998" i="10"/>
  <c r="L998" i="10" s="1"/>
  <c r="M998" i="10" s="1"/>
  <c r="N998" i="10" s="1"/>
  <c r="G83" i="10"/>
  <c r="L83" i="10" s="1"/>
  <c r="G266" i="10"/>
  <c r="L266" i="10" s="1"/>
  <c r="M266" i="10" s="1"/>
  <c r="N266" i="10" s="1"/>
  <c r="G373" i="10"/>
  <c r="L373" i="10" s="1"/>
  <c r="G469" i="10"/>
  <c r="L469" i="10" s="1"/>
  <c r="G554" i="10"/>
  <c r="L554" i="10" s="1"/>
  <c r="M554" i="10" s="1"/>
  <c r="N554" i="10" s="1"/>
  <c r="G633" i="10"/>
  <c r="L633" i="10" s="1"/>
  <c r="G711" i="10"/>
  <c r="L711" i="10" s="1"/>
  <c r="G783" i="10"/>
  <c r="L783" i="10" s="1"/>
  <c r="G855" i="10"/>
  <c r="L855" i="10" s="1"/>
  <c r="G903" i="10"/>
  <c r="L903" i="10" s="1"/>
  <c r="G951" i="10"/>
  <c r="L951" i="10" s="1"/>
  <c r="G999" i="10"/>
  <c r="L999" i="10" s="1"/>
  <c r="M711" i="10" l="1"/>
  <c r="N711" i="10" s="1"/>
  <c r="M279" i="10"/>
  <c r="N279" i="10" s="1"/>
  <c r="M783" i="10"/>
  <c r="N783" i="10" s="1"/>
  <c r="M771" i="10"/>
  <c r="N771" i="10" s="1"/>
  <c r="M770" i="10"/>
  <c r="N770" i="10" s="1"/>
  <c r="M759" i="10"/>
  <c r="N759" i="10" s="1"/>
  <c r="M747" i="10"/>
  <c r="N747" i="10" s="1"/>
  <c r="M671" i="10"/>
  <c r="N671" i="10" s="1"/>
  <c r="M581" i="10"/>
  <c r="N581" i="10" s="1"/>
  <c r="M501" i="10"/>
  <c r="N501" i="10" s="1"/>
  <c r="M389" i="10"/>
  <c r="N389" i="10" s="1"/>
  <c r="M288" i="10"/>
  <c r="N288" i="10" s="1"/>
  <c r="M733" i="10"/>
  <c r="N733" i="10" s="1"/>
  <c r="M402" i="10"/>
  <c r="N402" i="10" s="1"/>
  <c r="M900" i="10"/>
  <c r="N900" i="10" s="1"/>
  <c r="M756" i="10"/>
  <c r="N756" i="10" s="1"/>
  <c r="M603" i="10"/>
  <c r="N603" i="10" s="1"/>
  <c r="M433" i="10"/>
  <c r="N433" i="10" s="1"/>
  <c r="M203" i="10"/>
  <c r="N203" i="10" s="1"/>
  <c r="M923" i="10"/>
  <c r="N923" i="10" s="1"/>
  <c r="M779" i="10"/>
  <c r="N779" i="10" s="1"/>
  <c r="M629" i="10"/>
  <c r="N629" i="10" s="1"/>
  <c r="M465" i="10"/>
  <c r="N465" i="10" s="1"/>
  <c r="M255" i="10"/>
  <c r="N255" i="10" s="1"/>
  <c r="M946" i="10"/>
  <c r="N946" i="10" s="1"/>
  <c r="M802" i="10"/>
  <c r="N802" i="10" s="1"/>
  <c r="M654" i="10"/>
  <c r="N654" i="10" s="1"/>
  <c r="M301" i="10"/>
  <c r="N301" i="10" s="1"/>
  <c r="M969" i="10"/>
  <c r="N969" i="10" s="1"/>
  <c r="M825" i="10"/>
  <c r="N825" i="10" s="1"/>
  <c r="M679" i="10"/>
  <c r="N679" i="10" s="1"/>
  <c r="M522" i="10"/>
  <c r="N522" i="10" s="1"/>
  <c r="M334" i="10"/>
  <c r="N334" i="10" s="1"/>
  <c r="M992" i="10"/>
  <c r="N992" i="10" s="1"/>
  <c r="M848" i="10"/>
  <c r="N848" i="10" s="1"/>
  <c r="N704" i="10"/>
  <c r="M704" i="10"/>
  <c r="M547" i="10"/>
  <c r="N547" i="10" s="1"/>
  <c r="M363" i="10"/>
  <c r="N363" i="10" s="1"/>
  <c r="M60" i="10"/>
  <c r="N60" i="10" s="1"/>
  <c r="M871" i="10"/>
  <c r="N871" i="10" s="1"/>
  <c r="M727" i="10"/>
  <c r="N727" i="10" s="1"/>
  <c r="M572" i="10"/>
  <c r="N572" i="10" s="1"/>
  <c r="M395" i="10"/>
  <c r="N395" i="10" s="1"/>
  <c r="M131" i="10"/>
  <c r="N131" i="10" s="1"/>
  <c r="M894" i="10"/>
  <c r="N894" i="10" s="1"/>
  <c r="M750" i="10"/>
  <c r="N750" i="10" s="1"/>
  <c r="M597" i="10"/>
  <c r="N597" i="10" s="1"/>
  <c r="M425" i="10"/>
  <c r="N425" i="10" s="1"/>
  <c r="M189" i="10"/>
  <c r="N189" i="10" s="1"/>
  <c r="M929" i="10"/>
  <c r="N929" i="10" s="1"/>
  <c r="M785" i="10"/>
  <c r="N785" i="10" s="1"/>
  <c r="M635" i="10"/>
  <c r="N635" i="10" s="1"/>
  <c r="M471" i="10"/>
  <c r="N471" i="10" s="1"/>
  <c r="M270" i="10"/>
  <c r="N270" i="10" s="1"/>
  <c r="M964" i="10"/>
  <c r="N964" i="10" s="1"/>
  <c r="M820" i="10"/>
  <c r="N820" i="10" s="1"/>
  <c r="M673" i="10"/>
  <c r="N673" i="10" s="1"/>
  <c r="M516" i="10"/>
  <c r="N516" i="10" s="1"/>
  <c r="M289" i="10"/>
  <c r="N289" i="10" s="1"/>
  <c r="M145" i="10"/>
  <c r="N145" i="10" s="1"/>
  <c r="M286" i="10"/>
  <c r="N286" i="10" s="1"/>
  <c r="M142" i="10"/>
  <c r="N142" i="10" s="1"/>
  <c r="M141" i="10"/>
  <c r="N141" i="10" s="1"/>
  <c r="M500" i="10"/>
  <c r="N500" i="10" s="1"/>
  <c r="M356" i="10"/>
  <c r="N356" i="10" s="1"/>
  <c r="M212" i="10"/>
  <c r="N212" i="10" s="1"/>
  <c r="M68" i="10"/>
  <c r="N68" i="10" s="1"/>
  <c r="M427" i="10"/>
  <c r="N427" i="10" s="1"/>
  <c r="M283" i="10"/>
  <c r="N283" i="10" s="1"/>
  <c r="M139" i="10"/>
  <c r="N139" i="10" s="1"/>
  <c r="M258" i="10"/>
  <c r="N258" i="10" s="1"/>
  <c r="M114" i="10"/>
  <c r="N114" i="10" s="1"/>
  <c r="M281" i="10"/>
  <c r="N281" i="10" s="1"/>
  <c r="M137" i="10"/>
  <c r="N137" i="10" s="1"/>
  <c r="M700" i="10"/>
  <c r="N700" i="10" s="1"/>
  <c r="M556" i="10"/>
  <c r="N556" i="10" s="1"/>
  <c r="M412" i="10"/>
  <c r="N412" i="10" s="1"/>
  <c r="M268" i="10"/>
  <c r="N268" i="10" s="1"/>
  <c r="M124" i="10"/>
  <c r="N124" i="10" s="1"/>
  <c r="M790" i="10"/>
  <c r="N790" i="10" s="1"/>
  <c r="M691" i="10"/>
  <c r="N691" i="10" s="1"/>
  <c r="M378" i="10"/>
  <c r="N378" i="10" s="1"/>
  <c r="M773" i="10"/>
  <c r="N773" i="10" s="1"/>
  <c r="M130" i="10"/>
  <c r="N130" i="10" s="1"/>
  <c r="M271" i="10"/>
  <c r="N271" i="10" s="1"/>
  <c r="M102" i="10"/>
  <c r="N102" i="10" s="1"/>
  <c r="M406" i="10"/>
  <c r="N406" i="10" s="1"/>
  <c r="M853" i="10"/>
  <c r="N853" i="10" s="1"/>
  <c r="M709" i="10"/>
  <c r="N709" i="10" s="1"/>
  <c r="M552" i="10"/>
  <c r="N552" i="10" s="1"/>
  <c r="M371" i="10"/>
  <c r="N371" i="10" s="1"/>
  <c r="M876" i="10"/>
  <c r="N876" i="10" s="1"/>
  <c r="M732" i="10"/>
  <c r="N732" i="10" s="1"/>
  <c r="M577" i="10"/>
  <c r="N577" i="10" s="1"/>
  <c r="M401" i="10"/>
  <c r="N401" i="10" s="1"/>
  <c r="M144" i="10"/>
  <c r="N144" i="10" s="1"/>
  <c r="M899" i="10"/>
  <c r="N899" i="10" s="1"/>
  <c r="M755" i="10"/>
  <c r="N755" i="10" s="1"/>
  <c r="M432" i="10"/>
  <c r="N432" i="10" s="1"/>
  <c r="M201" i="10"/>
  <c r="N201" i="10" s="1"/>
  <c r="M922" i="10"/>
  <c r="N922" i="10" s="1"/>
  <c r="M778" i="10"/>
  <c r="N778" i="10" s="1"/>
  <c r="M627" i="10"/>
  <c r="N627" i="10" s="1"/>
  <c r="M462" i="10"/>
  <c r="N462" i="10" s="1"/>
  <c r="M945" i="10"/>
  <c r="N945" i="10" s="1"/>
  <c r="M801" i="10"/>
  <c r="N801" i="10" s="1"/>
  <c r="M653" i="10"/>
  <c r="N653" i="10" s="1"/>
  <c r="M493" i="10"/>
  <c r="N493" i="10" s="1"/>
  <c r="M300" i="10"/>
  <c r="N300" i="10" s="1"/>
  <c r="M968" i="10"/>
  <c r="N968" i="10" s="1"/>
  <c r="M824" i="10"/>
  <c r="N824" i="10" s="1"/>
  <c r="M678" i="10"/>
  <c r="N678" i="10" s="1"/>
  <c r="M521" i="10"/>
  <c r="N521" i="10" s="1"/>
  <c r="M333" i="10"/>
  <c r="N333" i="10" s="1"/>
  <c r="M991" i="10"/>
  <c r="N991" i="10" s="1"/>
  <c r="M847" i="10"/>
  <c r="N847" i="10" s="1"/>
  <c r="M703" i="10"/>
  <c r="N703" i="10" s="1"/>
  <c r="M546" i="10"/>
  <c r="N546" i="10" s="1"/>
  <c r="M59" i="10"/>
  <c r="N59" i="10" s="1"/>
  <c r="M870" i="10"/>
  <c r="N870" i="10" s="1"/>
  <c r="M726" i="10"/>
  <c r="N726" i="10" s="1"/>
  <c r="M571" i="10"/>
  <c r="N571" i="10" s="1"/>
  <c r="M394" i="10"/>
  <c r="N394" i="10" s="1"/>
  <c r="M123" i="10"/>
  <c r="N123" i="10" s="1"/>
  <c r="M905" i="10"/>
  <c r="N905" i="10" s="1"/>
  <c r="M761" i="10"/>
  <c r="N761" i="10" s="1"/>
  <c r="M609" i="10"/>
  <c r="N609" i="10" s="1"/>
  <c r="M441" i="10"/>
  <c r="N441" i="10" s="1"/>
  <c r="M215" i="10"/>
  <c r="N215" i="10" s="1"/>
  <c r="M940" i="10"/>
  <c r="N940" i="10" s="1"/>
  <c r="M796" i="10"/>
  <c r="N796" i="10" s="1"/>
  <c r="M647" i="10"/>
  <c r="N647" i="10" s="1"/>
  <c r="M486" i="10"/>
  <c r="N486" i="10" s="1"/>
  <c r="M291" i="10"/>
  <c r="N291" i="10" s="1"/>
  <c r="M265" i="10"/>
  <c r="N265" i="10" s="1"/>
  <c r="M121" i="10"/>
  <c r="N121" i="10" s="1"/>
  <c r="M262" i="10"/>
  <c r="N262" i="10" s="1"/>
  <c r="M118" i="10"/>
  <c r="N118" i="10" s="1"/>
  <c r="M117" i="10"/>
  <c r="N117" i="10" s="1"/>
  <c r="M476" i="10"/>
  <c r="N476" i="10" s="1"/>
  <c r="M332" i="10"/>
  <c r="N332" i="10" s="1"/>
  <c r="M188" i="10"/>
  <c r="N188" i="10" s="1"/>
  <c r="M44" i="10"/>
  <c r="N44" i="10" s="1"/>
  <c r="M403" i="10"/>
  <c r="N403" i="10" s="1"/>
  <c r="M259" i="10"/>
  <c r="N259" i="10" s="1"/>
  <c r="M115" i="10"/>
  <c r="N115" i="10" s="1"/>
  <c r="M234" i="10"/>
  <c r="N234" i="10" s="1"/>
  <c r="M90" i="10"/>
  <c r="N90" i="10" s="1"/>
  <c r="M257" i="10"/>
  <c r="N257" i="10" s="1"/>
  <c r="M113" i="10"/>
  <c r="N113" i="10" s="1"/>
  <c r="M676" i="10"/>
  <c r="N676" i="10" s="1"/>
  <c r="M532" i="10"/>
  <c r="N532" i="10" s="1"/>
  <c r="M388" i="10"/>
  <c r="N388" i="10" s="1"/>
  <c r="M244" i="10"/>
  <c r="N244" i="10" s="1"/>
  <c r="M100" i="10"/>
  <c r="N100" i="10" s="1"/>
  <c r="M685" i="10"/>
  <c r="N685" i="10" s="1"/>
  <c r="M721" i="10"/>
  <c r="N721" i="10" s="1"/>
  <c r="M911" i="10"/>
  <c r="N911" i="10" s="1"/>
  <c r="M957" i="10"/>
  <c r="N957" i="10" s="1"/>
  <c r="M24" i="10"/>
  <c r="N24" i="10" s="1"/>
  <c r="M738" i="10"/>
  <c r="N738" i="10" s="1"/>
  <c r="M808" i="10"/>
  <c r="N808" i="10" s="1"/>
  <c r="M344" i="10"/>
  <c r="N344" i="10" s="1"/>
  <c r="M256" i="10"/>
  <c r="N256" i="10" s="1"/>
  <c r="M607" i="10"/>
  <c r="N607" i="10" s="1"/>
  <c r="M527" i="10"/>
  <c r="N527" i="10" s="1"/>
  <c r="M841" i="10"/>
  <c r="N841" i="10" s="1"/>
  <c r="M696" i="10"/>
  <c r="N696" i="10" s="1"/>
  <c r="M539" i="10"/>
  <c r="N539" i="10" s="1"/>
  <c r="M354" i="10"/>
  <c r="N354" i="10" s="1"/>
  <c r="M864" i="10"/>
  <c r="N864" i="10" s="1"/>
  <c r="M720" i="10"/>
  <c r="N720" i="10" s="1"/>
  <c r="M564" i="10"/>
  <c r="N564" i="10" s="1"/>
  <c r="M385" i="10"/>
  <c r="N385" i="10" s="1"/>
  <c r="M108" i="10"/>
  <c r="N108" i="10" s="1"/>
  <c r="M887" i="10"/>
  <c r="N887" i="10" s="1"/>
  <c r="M743" i="10"/>
  <c r="N743" i="10" s="1"/>
  <c r="M589" i="10"/>
  <c r="N589" i="10" s="1"/>
  <c r="M417" i="10"/>
  <c r="N417" i="10" s="1"/>
  <c r="M910" i="10"/>
  <c r="N910" i="10" s="1"/>
  <c r="M766" i="10"/>
  <c r="N766" i="10" s="1"/>
  <c r="M227" i="10"/>
  <c r="N227" i="10" s="1"/>
  <c r="M933" i="10"/>
  <c r="N933" i="10" s="1"/>
  <c r="M789" i="10"/>
  <c r="N789" i="10" s="1"/>
  <c r="M639" i="10"/>
  <c r="N639" i="10" s="1"/>
  <c r="M478" i="10"/>
  <c r="N478" i="10" s="1"/>
  <c r="M956" i="10"/>
  <c r="N956" i="10" s="1"/>
  <c r="M812" i="10"/>
  <c r="N812" i="10" s="1"/>
  <c r="M665" i="10"/>
  <c r="N665" i="10" s="1"/>
  <c r="M507" i="10"/>
  <c r="N507" i="10" s="1"/>
  <c r="M315" i="10"/>
  <c r="N315" i="10" s="1"/>
  <c r="M979" i="10"/>
  <c r="N979" i="10" s="1"/>
  <c r="M835" i="10"/>
  <c r="N835" i="10" s="1"/>
  <c r="M690" i="10"/>
  <c r="N690" i="10" s="1"/>
  <c r="M533" i="10"/>
  <c r="N533" i="10" s="1"/>
  <c r="M347" i="10"/>
  <c r="N347" i="10" s="1"/>
  <c r="M23" i="10"/>
  <c r="N23" i="10" s="1"/>
  <c r="M858" i="10"/>
  <c r="N858" i="10" s="1"/>
  <c r="M714" i="10"/>
  <c r="N714" i="10" s="1"/>
  <c r="M558" i="10"/>
  <c r="N558" i="10" s="1"/>
  <c r="M377" i="10"/>
  <c r="N377" i="10" s="1"/>
  <c r="M87" i="10"/>
  <c r="N87" i="10" s="1"/>
  <c r="M893" i="10"/>
  <c r="N893" i="10" s="1"/>
  <c r="M749" i="10"/>
  <c r="N749" i="10" s="1"/>
  <c r="M596" i="10"/>
  <c r="N596" i="10" s="1"/>
  <c r="M423" i="10"/>
  <c r="N423" i="10" s="1"/>
  <c r="M183" i="10"/>
  <c r="N183" i="10" s="1"/>
  <c r="M928" i="10"/>
  <c r="N928" i="10" s="1"/>
  <c r="M784" i="10"/>
  <c r="N784" i="10" s="1"/>
  <c r="M634" i="10"/>
  <c r="N634" i="10" s="1"/>
  <c r="M267" i="10"/>
  <c r="N267" i="10" s="1"/>
  <c r="M253" i="10"/>
  <c r="N253" i="10" s="1"/>
  <c r="M109" i="10"/>
  <c r="N109" i="10" s="1"/>
  <c r="M250" i="10"/>
  <c r="N250" i="10" s="1"/>
  <c r="M106" i="10"/>
  <c r="N106" i="10" s="1"/>
  <c r="M105" i="10"/>
  <c r="N105" i="10" s="1"/>
  <c r="M464" i="10"/>
  <c r="N464" i="10" s="1"/>
  <c r="M320" i="10"/>
  <c r="N320" i="10" s="1"/>
  <c r="M176" i="10"/>
  <c r="N176" i="10" s="1"/>
  <c r="M32" i="10"/>
  <c r="N32" i="10" s="1"/>
  <c r="M391" i="10"/>
  <c r="N391" i="10" s="1"/>
  <c r="M247" i="10"/>
  <c r="N247" i="10" s="1"/>
  <c r="M103" i="10"/>
  <c r="N103" i="10" s="1"/>
  <c r="M222" i="10"/>
  <c r="N222" i="10" s="1"/>
  <c r="M78" i="10"/>
  <c r="N78" i="10" s="1"/>
  <c r="M245" i="10"/>
  <c r="N245" i="10" s="1"/>
  <c r="M101" i="10"/>
  <c r="N101" i="10" s="1"/>
  <c r="M664" i="10"/>
  <c r="N664" i="10" s="1"/>
  <c r="M520" i="10"/>
  <c r="N520" i="10" s="1"/>
  <c r="M376" i="10"/>
  <c r="N376" i="10" s="1"/>
  <c r="M232" i="10"/>
  <c r="N232" i="10" s="1"/>
  <c r="M88" i="10"/>
  <c r="N88" i="10" s="1"/>
  <c r="M479" i="10"/>
  <c r="N479" i="10" s="1"/>
  <c r="M348" i="10"/>
  <c r="N348" i="10" s="1"/>
  <c r="M584" i="10"/>
  <c r="N584" i="10" s="1"/>
  <c r="M311" i="10"/>
  <c r="N311" i="10" s="1"/>
  <c r="M400" i="10"/>
  <c r="N400" i="10" s="1"/>
  <c r="M619" i="10"/>
  <c r="N619" i="10" s="1"/>
  <c r="M541" i="10"/>
  <c r="N541" i="10" s="1"/>
  <c r="M454" i="10"/>
  <c r="N454" i="10" s="1"/>
  <c r="M421" i="10"/>
  <c r="N421" i="10" s="1"/>
  <c r="M913" i="10"/>
  <c r="N913" i="10" s="1"/>
  <c r="M996" i="10"/>
  <c r="N996" i="10" s="1"/>
  <c r="M551" i="10"/>
  <c r="N551" i="10" s="1"/>
  <c r="M875" i="10"/>
  <c r="N875" i="10" s="1"/>
  <c r="M731" i="10"/>
  <c r="N731" i="10" s="1"/>
  <c r="M576" i="10"/>
  <c r="N576" i="10" s="1"/>
  <c r="M399" i="10"/>
  <c r="N399" i="10" s="1"/>
  <c r="M143" i="10"/>
  <c r="N143" i="10" s="1"/>
  <c r="M898" i="10"/>
  <c r="N898" i="10" s="1"/>
  <c r="M754" i="10"/>
  <c r="N754" i="10" s="1"/>
  <c r="M601" i="10"/>
  <c r="N601" i="10" s="1"/>
  <c r="M431" i="10"/>
  <c r="N431" i="10" s="1"/>
  <c r="M195" i="10"/>
  <c r="N195" i="10" s="1"/>
  <c r="M921" i="10"/>
  <c r="N921" i="10" s="1"/>
  <c r="M777" i="10"/>
  <c r="N777" i="10" s="1"/>
  <c r="M626" i="10"/>
  <c r="N626" i="10" s="1"/>
  <c r="M461" i="10"/>
  <c r="N461" i="10" s="1"/>
  <c r="M252" i="10"/>
  <c r="N252" i="10" s="1"/>
  <c r="M944" i="10"/>
  <c r="N944" i="10" s="1"/>
  <c r="M800" i="10"/>
  <c r="N800" i="10" s="1"/>
  <c r="M651" i="10"/>
  <c r="N651" i="10" s="1"/>
  <c r="M492" i="10"/>
  <c r="N492" i="10" s="1"/>
  <c r="M299" i="10"/>
  <c r="N299" i="10" s="1"/>
  <c r="M967" i="10"/>
  <c r="N967" i="10" s="1"/>
  <c r="M823" i="10"/>
  <c r="N823" i="10" s="1"/>
  <c r="M677" i="10"/>
  <c r="N677" i="10" s="1"/>
  <c r="M519" i="10"/>
  <c r="N519" i="10" s="1"/>
  <c r="M330" i="10"/>
  <c r="N330" i="10" s="1"/>
  <c r="M990" i="10"/>
  <c r="N990" i="10" s="1"/>
  <c r="M846" i="10"/>
  <c r="N846" i="10" s="1"/>
  <c r="M702" i="10"/>
  <c r="N702" i="10" s="1"/>
  <c r="M545" i="10"/>
  <c r="N545" i="10" s="1"/>
  <c r="M361" i="10"/>
  <c r="N361" i="10" s="1"/>
  <c r="M51" i="10"/>
  <c r="N51" i="10" s="1"/>
  <c r="M881" i="10"/>
  <c r="N881" i="10" s="1"/>
  <c r="M737" i="10"/>
  <c r="N737" i="10" s="1"/>
  <c r="M583" i="10"/>
  <c r="N583" i="10" s="1"/>
  <c r="M408" i="10"/>
  <c r="N408" i="10" s="1"/>
  <c r="M156" i="10"/>
  <c r="N156" i="10" s="1"/>
  <c r="M916" i="10"/>
  <c r="N916" i="10" s="1"/>
  <c r="M772" i="10"/>
  <c r="N772" i="10" s="1"/>
  <c r="M621" i="10"/>
  <c r="N621" i="10" s="1"/>
  <c r="M455" i="10"/>
  <c r="N455" i="10" s="1"/>
  <c r="M240" i="10"/>
  <c r="N240" i="10" s="1"/>
  <c r="M241" i="10"/>
  <c r="N241" i="10" s="1"/>
  <c r="M97" i="10"/>
  <c r="N97" i="10" s="1"/>
  <c r="M238" i="10"/>
  <c r="N238" i="10" s="1"/>
  <c r="M94" i="10"/>
  <c r="N94" i="10" s="1"/>
  <c r="M93" i="10"/>
  <c r="N93" i="10" s="1"/>
  <c r="M452" i="10"/>
  <c r="N452" i="10" s="1"/>
  <c r="M308" i="10"/>
  <c r="N308" i="10" s="1"/>
  <c r="M164" i="10"/>
  <c r="N164" i="10" s="1"/>
  <c r="M20" i="10"/>
  <c r="N20" i="10" s="1"/>
  <c r="M379" i="10"/>
  <c r="N379" i="10" s="1"/>
  <c r="M235" i="10"/>
  <c r="N235" i="10" s="1"/>
  <c r="M91" i="10"/>
  <c r="N91" i="10" s="1"/>
  <c r="M210" i="10"/>
  <c r="N210" i="10" s="1"/>
  <c r="M66" i="10"/>
  <c r="N66" i="10" s="1"/>
  <c r="M233" i="10"/>
  <c r="N233" i="10" s="1"/>
  <c r="M89" i="10"/>
  <c r="N89" i="10" s="1"/>
  <c r="M652" i="10"/>
  <c r="N652" i="10" s="1"/>
  <c r="M508" i="10"/>
  <c r="N508" i="10" s="1"/>
  <c r="M364" i="10"/>
  <c r="N364" i="10" s="1"/>
  <c r="M220" i="10"/>
  <c r="N220" i="10" s="1"/>
  <c r="M76" i="10"/>
  <c r="N76" i="10" s="1"/>
  <c r="M405" i="10"/>
  <c r="N405" i="10" s="1"/>
  <c r="M171" i="10"/>
  <c r="N171" i="10" s="1"/>
  <c r="M666" i="10"/>
  <c r="N666" i="10" s="1"/>
  <c r="M503" i="10"/>
  <c r="N503" i="10" s="1"/>
  <c r="M200" i="10"/>
  <c r="N200" i="10" s="1"/>
  <c r="M246" i="10"/>
  <c r="N246" i="10" s="1"/>
  <c r="M632" i="10"/>
  <c r="N632" i="10" s="1"/>
  <c r="M309" i="10"/>
  <c r="N309" i="10" s="1"/>
  <c r="M540" i="10"/>
  <c r="N540" i="10" s="1"/>
  <c r="M468" i="10"/>
  <c r="N468" i="10" s="1"/>
  <c r="M437" i="10"/>
  <c r="N437" i="10" s="1"/>
  <c r="M683" i="10"/>
  <c r="N683" i="10" s="1"/>
  <c r="M338" i="10"/>
  <c r="N338" i="10" s="1"/>
  <c r="M708" i="10"/>
  <c r="N708" i="10" s="1"/>
  <c r="M72" i="10"/>
  <c r="N72" i="10" s="1"/>
  <c r="M372" i="10"/>
  <c r="N372" i="10" s="1"/>
  <c r="M357" i="10"/>
  <c r="N357" i="10" s="1"/>
  <c r="M339" i="10"/>
  <c r="N339" i="10" s="1"/>
  <c r="M179" i="10"/>
  <c r="N179" i="10" s="1"/>
  <c r="M914" i="10"/>
  <c r="N914" i="10" s="1"/>
  <c r="M817" i="10"/>
  <c r="N817" i="10" s="1"/>
  <c r="M513" i="10"/>
  <c r="N513" i="10" s="1"/>
  <c r="M984" i="10"/>
  <c r="N984" i="10" s="1"/>
  <c r="M695" i="10"/>
  <c r="N695" i="10" s="1"/>
  <c r="M353" i="10"/>
  <c r="N353" i="10" s="1"/>
  <c r="M863" i="10"/>
  <c r="N863" i="10" s="1"/>
  <c r="M563" i="10"/>
  <c r="N563" i="10" s="1"/>
  <c r="M107" i="10"/>
  <c r="N107" i="10" s="1"/>
  <c r="M886" i="10"/>
  <c r="N886" i="10" s="1"/>
  <c r="M588" i="10"/>
  <c r="N588" i="10" s="1"/>
  <c r="M414" i="10"/>
  <c r="N414" i="10" s="1"/>
  <c r="M168" i="10"/>
  <c r="N168" i="10" s="1"/>
  <c r="M909" i="10"/>
  <c r="N909" i="10" s="1"/>
  <c r="M765" i="10"/>
  <c r="N765" i="10" s="1"/>
  <c r="M613" i="10"/>
  <c r="N613" i="10" s="1"/>
  <c r="M445" i="10"/>
  <c r="N445" i="10" s="1"/>
  <c r="M225" i="10"/>
  <c r="N225" i="10" s="1"/>
  <c r="M932" i="10"/>
  <c r="N932" i="10" s="1"/>
  <c r="M788" i="10"/>
  <c r="N788" i="10" s="1"/>
  <c r="M477" i="10"/>
  <c r="N477" i="10" s="1"/>
  <c r="M276" i="10"/>
  <c r="N276" i="10" s="1"/>
  <c r="M955" i="10"/>
  <c r="N955" i="10" s="1"/>
  <c r="M811" i="10"/>
  <c r="N811" i="10" s="1"/>
  <c r="M663" i="10"/>
  <c r="N663" i="10" s="1"/>
  <c r="M978" i="10"/>
  <c r="N978" i="10" s="1"/>
  <c r="M834" i="10"/>
  <c r="N834" i="10" s="1"/>
  <c r="M689" i="10"/>
  <c r="N689" i="10" s="1"/>
  <c r="M531" i="10"/>
  <c r="N531" i="10" s="1"/>
  <c r="M346" i="10"/>
  <c r="N346" i="10" s="1"/>
  <c r="M15" i="10"/>
  <c r="N15" i="10" s="1"/>
  <c r="M869" i="10"/>
  <c r="N869" i="10" s="1"/>
  <c r="M725" i="10"/>
  <c r="N725" i="10" s="1"/>
  <c r="M570" i="10"/>
  <c r="N570" i="10" s="1"/>
  <c r="M393" i="10"/>
  <c r="N393" i="10" s="1"/>
  <c r="M904" i="10"/>
  <c r="N904" i="10" s="1"/>
  <c r="M760" i="10"/>
  <c r="N760" i="10" s="1"/>
  <c r="M608" i="10"/>
  <c r="N608" i="10" s="1"/>
  <c r="M438" i="10"/>
  <c r="N438" i="10" s="1"/>
  <c r="M213" i="10"/>
  <c r="N213" i="10" s="1"/>
  <c r="M229" i="10"/>
  <c r="N229" i="10" s="1"/>
  <c r="M85" i="10"/>
  <c r="N85" i="10" s="1"/>
  <c r="M226" i="10"/>
  <c r="N226" i="10" s="1"/>
  <c r="M82" i="10"/>
  <c r="N82" i="10" s="1"/>
  <c r="M81" i="10"/>
  <c r="N81" i="10" s="1"/>
  <c r="M440" i="10"/>
  <c r="N440" i="10" s="1"/>
  <c r="M296" i="10"/>
  <c r="N296" i="10" s="1"/>
  <c r="M152" i="10"/>
  <c r="N152" i="10" s="1"/>
  <c r="M8" i="10"/>
  <c r="N8" i="10" s="1"/>
  <c r="M367" i="10"/>
  <c r="N367" i="10" s="1"/>
  <c r="M223" i="10"/>
  <c r="N223" i="10" s="1"/>
  <c r="M79" i="10"/>
  <c r="N79" i="10" s="1"/>
  <c r="M198" i="10"/>
  <c r="N198" i="10" s="1"/>
  <c r="M54" i="10"/>
  <c r="N54" i="10" s="1"/>
  <c r="M221" i="10"/>
  <c r="N221" i="10" s="1"/>
  <c r="M77" i="10"/>
  <c r="N77" i="10" s="1"/>
  <c r="M640" i="10"/>
  <c r="N640" i="10" s="1"/>
  <c r="M496" i="10"/>
  <c r="N496" i="10" s="1"/>
  <c r="M352" i="10"/>
  <c r="N352" i="10" s="1"/>
  <c r="M208" i="10"/>
  <c r="N208" i="10" s="1"/>
  <c r="M64" i="10"/>
  <c r="N64" i="10" s="1"/>
  <c r="M593" i="10"/>
  <c r="N593" i="10" s="1"/>
  <c r="M744" i="10"/>
  <c r="N744" i="10" s="1"/>
  <c r="M228" i="10"/>
  <c r="N228" i="10" s="1"/>
  <c r="M509" i="10"/>
  <c r="N509" i="10" s="1"/>
  <c r="M715" i="10"/>
  <c r="N715" i="10" s="1"/>
  <c r="M622" i="10"/>
  <c r="N622" i="10" s="1"/>
  <c r="M129" i="10"/>
  <c r="N129" i="10" s="1"/>
  <c r="M269" i="10"/>
  <c r="N269" i="10" s="1"/>
  <c r="M620" i="10"/>
  <c r="N620" i="10" s="1"/>
  <c r="M553" i="10"/>
  <c r="N553" i="10" s="1"/>
  <c r="M147" i="10"/>
  <c r="N147" i="10" s="1"/>
  <c r="M453" i="10"/>
  <c r="N453" i="10" s="1"/>
  <c r="M435" i="10"/>
  <c r="N435" i="10" s="1"/>
  <c r="M324" i="10"/>
  <c r="N324" i="10" s="1"/>
  <c r="M153" i="10"/>
  <c r="N153" i="10" s="1"/>
  <c r="M829" i="10"/>
  <c r="N829" i="10" s="1"/>
  <c r="M526" i="10"/>
  <c r="N526" i="10" s="1"/>
  <c r="M852" i="10"/>
  <c r="N852" i="10" s="1"/>
  <c r="M370" i="10"/>
  <c r="N370" i="10" s="1"/>
  <c r="M373" i="10"/>
  <c r="N373" i="10" s="1"/>
  <c r="M358" i="10"/>
  <c r="N358" i="10" s="1"/>
  <c r="M341" i="10"/>
  <c r="N341" i="10" s="1"/>
  <c r="M325" i="10"/>
  <c r="N325" i="10" s="1"/>
  <c r="M963" i="10"/>
  <c r="N963" i="10" s="1"/>
  <c r="M865" i="10"/>
  <c r="N865" i="10" s="1"/>
  <c r="M670" i="10"/>
  <c r="N670" i="10" s="1"/>
  <c r="M323" i="10"/>
  <c r="N323" i="10" s="1"/>
  <c r="M840" i="10"/>
  <c r="N840" i="10" s="1"/>
  <c r="M538" i="10"/>
  <c r="N538" i="10" s="1"/>
  <c r="M36" i="10"/>
  <c r="N36" i="10" s="1"/>
  <c r="M719" i="10"/>
  <c r="N719" i="10" s="1"/>
  <c r="M384" i="10"/>
  <c r="N384" i="10" s="1"/>
  <c r="M742" i="10"/>
  <c r="N742" i="10" s="1"/>
  <c r="M264" i="10"/>
  <c r="N264" i="10" s="1"/>
  <c r="M239" i="10"/>
  <c r="N239" i="10" s="1"/>
  <c r="M237" i="10"/>
  <c r="N237" i="10" s="1"/>
  <c r="M207" i="10"/>
  <c r="N207" i="10" s="1"/>
  <c r="M180" i="10"/>
  <c r="N180" i="10" s="1"/>
  <c r="M973" i="10"/>
  <c r="N973" i="10" s="1"/>
  <c r="M915" i="10"/>
  <c r="N915" i="10" s="1"/>
  <c r="M805" i="10"/>
  <c r="N805" i="10" s="1"/>
  <c r="M657" i="10"/>
  <c r="N657" i="10" s="1"/>
  <c r="M498" i="10"/>
  <c r="N498" i="10" s="1"/>
  <c r="M306" i="10"/>
  <c r="N306" i="10" s="1"/>
  <c r="M972" i="10"/>
  <c r="N972" i="10" s="1"/>
  <c r="M828" i="10"/>
  <c r="N828" i="10" s="1"/>
  <c r="M682" i="10"/>
  <c r="N682" i="10" s="1"/>
  <c r="M525" i="10"/>
  <c r="N525" i="10" s="1"/>
  <c r="M337" i="10"/>
  <c r="N337" i="10" s="1"/>
  <c r="M995" i="10"/>
  <c r="N995" i="10" s="1"/>
  <c r="M851" i="10"/>
  <c r="N851" i="10" s="1"/>
  <c r="M707" i="10"/>
  <c r="N707" i="10" s="1"/>
  <c r="M550" i="10"/>
  <c r="N550" i="10" s="1"/>
  <c r="M369" i="10"/>
  <c r="N369" i="10" s="1"/>
  <c r="M71" i="10"/>
  <c r="N71" i="10" s="1"/>
  <c r="M874" i="10"/>
  <c r="N874" i="10" s="1"/>
  <c r="M730" i="10"/>
  <c r="N730" i="10" s="1"/>
  <c r="M575" i="10"/>
  <c r="N575" i="10" s="1"/>
  <c r="M135" i="10"/>
  <c r="N135" i="10" s="1"/>
  <c r="M897" i="10"/>
  <c r="N897" i="10" s="1"/>
  <c r="M753" i="10"/>
  <c r="N753" i="10" s="1"/>
  <c r="M600" i="10"/>
  <c r="N600" i="10" s="1"/>
  <c r="M430" i="10"/>
  <c r="N430" i="10" s="1"/>
  <c r="M194" i="10"/>
  <c r="N194" i="10" s="1"/>
  <c r="M920" i="10"/>
  <c r="N920" i="10" s="1"/>
  <c r="M776" i="10"/>
  <c r="N776" i="10" s="1"/>
  <c r="M625" i="10"/>
  <c r="N625" i="10" s="1"/>
  <c r="M459" i="10"/>
  <c r="N459" i="10" s="1"/>
  <c r="M251" i="10"/>
  <c r="N251" i="10" s="1"/>
  <c r="M943" i="10"/>
  <c r="N943" i="10" s="1"/>
  <c r="M799" i="10"/>
  <c r="N799" i="10" s="1"/>
  <c r="M491" i="10"/>
  <c r="N491" i="10" s="1"/>
  <c r="M298" i="10"/>
  <c r="N298" i="10" s="1"/>
  <c r="M966" i="10"/>
  <c r="N966" i="10" s="1"/>
  <c r="M822" i="10"/>
  <c r="N822" i="10" s="1"/>
  <c r="M675" i="10"/>
  <c r="N675" i="10" s="1"/>
  <c r="M329" i="10"/>
  <c r="N329" i="10" s="1"/>
  <c r="M1001" i="10"/>
  <c r="N1001" i="10" s="1"/>
  <c r="M857" i="10"/>
  <c r="N857" i="10" s="1"/>
  <c r="M713" i="10"/>
  <c r="N713" i="10" s="1"/>
  <c r="M557" i="10"/>
  <c r="N557" i="10" s="1"/>
  <c r="M375" i="10"/>
  <c r="N375" i="10" s="1"/>
  <c r="M892" i="10"/>
  <c r="N892" i="10" s="1"/>
  <c r="M748" i="10"/>
  <c r="N748" i="10" s="1"/>
  <c r="M595" i="10"/>
  <c r="N595" i="10" s="1"/>
  <c r="M217" i="10"/>
  <c r="N217" i="10" s="1"/>
  <c r="M73" i="10"/>
  <c r="N73" i="10" s="1"/>
  <c r="M214" i="10"/>
  <c r="N214" i="10" s="1"/>
  <c r="M70" i="10"/>
  <c r="N70" i="10" s="1"/>
  <c r="M69" i="10"/>
  <c r="N69" i="10" s="1"/>
  <c r="M428" i="10"/>
  <c r="N428" i="10" s="1"/>
  <c r="M284" i="10"/>
  <c r="N284" i="10" s="1"/>
  <c r="M140" i="10"/>
  <c r="N140" i="10" s="1"/>
  <c r="M499" i="10"/>
  <c r="N499" i="10" s="1"/>
  <c r="M355" i="10"/>
  <c r="N355" i="10" s="1"/>
  <c r="M211" i="10"/>
  <c r="N211" i="10" s="1"/>
  <c r="M67" i="10"/>
  <c r="N67" i="10" s="1"/>
  <c r="M186" i="10"/>
  <c r="N186" i="10" s="1"/>
  <c r="M42" i="10"/>
  <c r="N42" i="10" s="1"/>
  <c r="M209" i="10"/>
  <c r="N209" i="10" s="1"/>
  <c r="M65" i="10"/>
  <c r="N65" i="10" s="1"/>
  <c r="M628" i="10"/>
  <c r="N628" i="10" s="1"/>
  <c r="M484" i="10"/>
  <c r="N484" i="10" s="1"/>
  <c r="M340" i="10"/>
  <c r="N340" i="10" s="1"/>
  <c r="M196" i="10"/>
  <c r="N196" i="10" s="1"/>
  <c r="M52" i="10"/>
  <c r="N52" i="10" s="1"/>
  <c r="M767" i="10"/>
  <c r="N767" i="10" s="1"/>
  <c r="M836" i="10"/>
  <c r="N836" i="10" s="1"/>
  <c r="M274" i="10"/>
  <c r="N274" i="10" s="1"/>
  <c r="M127" i="10"/>
  <c r="N127" i="10" s="1"/>
  <c r="M633" i="10"/>
  <c r="N633" i="10" s="1"/>
  <c r="M119" i="10"/>
  <c r="N119" i="10" s="1"/>
  <c r="M515" i="10"/>
  <c r="N515" i="10" s="1"/>
  <c r="M39" i="10"/>
  <c r="N39" i="10" s="1"/>
  <c r="M11" i="10"/>
  <c r="N11" i="10" s="1"/>
  <c r="M3" i="10"/>
  <c r="N3" i="10" s="1"/>
  <c r="M925" i="10"/>
  <c r="N925" i="10" s="1"/>
  <c r="M867" i="10"/>
  <c r="N867" i="10" s="1"/>
  <c r="M795" i="10"/>
  <c r="N795" i="10" s="1"/>
  <c r="M793" i="10"/>
  <c r="N793" i="10" s="1"/>
  <c r="M644" i="10"/>
  <c r="N644" i="10" s="1"/>
  <c r="M482" i="10"/>
  <c r="N482" i="10" s="1"/>
  <c r="M287" i="10"/>
  <c r="N287" i="10" s="1"/>
  <c r="M960" i="10"/>
  <c r="N960" i="10" s="1"/>
  <c r="M816" i="10"/>
  <c r="N816" i="10" s="1"/>
  <c r="M669" i="10"/>
  <c r="N669" i="10" s="1"/>
  <c r="M512" i="10"/>
  <c r="N512" i="10" s="1"/>
  <c r="M322" i="10"/>
  <c r="N322" i="10" s="1"/>
  <c r="M983" i="10"/>
  <c r="N983" i="10" s="1"/>
  <c r="M839" i="10"/>
  <c r="N839" i="10" s="1"/>
  <c r="M694" i="10"/>
  <c r="N694" i="10" s="1"/>
  <c r="M537" i="10"/>
  <c r="N537" i="10" s="1"/>
  <c r="M351" i="10"/>
  <c r="N351" i="10" s="1"/>
  <c r="M35" i="10"/>
  <c r="N35" i="10" s="1"/>
  <c r="M862" i="10"/>
  <c r="N862" i="10" s="1"/>
  <c r="M718" i="10"/>
  <c r="N718" i="10" s="1"/>
  <c r="M562" i="10"/>
  <c r="N562" i="10" s="1"/>
  <c r="M383" i="10"/>
  <c r="N383" i="10" s="1"/>
  <c r="M99" i="10"/>
  <c r="N99" i="10" s="1"/>
  <c r="M885" i="10"/>
  <c r="N885" i="10" s="1"/>
  <c r="M741" i="10"/>
  <c r="N741" i="10" s="1"/>
  <c r="M587" i="10"/>
  <c r="N587" i="10" s="1"/>
  <c r="M413" i="10"/>
  <c r="N413" i="10" s="1"/>
  <c r="M167" i="10"/>
  <c r="N167" i="10" s="1"/>
  <c r="M908" i="10"/>
  <c r="N908" i="10" s="1"/>
  <c r="M764" i="10"/>
  <c r="N764" i="10" s="1"/>
  <c r="M612" i="10"/>
  <c r="N612" i="10" s="1"/>
  <c r="M444" i="10"/>
  <c r="N444" i="10" s="1"/>
  <c r="M219" i="10"/>
  <c r="N219" i="10" s="1"/>
  <c r="M931" i="10"/>
  <c r="N931" i="10" s="1"/>
  <c r="M787" i="10"/>
  <c r="N787" i="10" s="1"/>
  <c r="M637" i="10"/>
  <c r="N637" i="10" s="1"/>
  <c r="M474" i="10"/>
  <c r="N474" i="10" s="1"/>
  <c r="M275" i="10"/>
  <c r="N275" i="10" s="1"/>
  <c r="M954" i="10"/>
  <c r="N954" i="10" s="1"/>
  <c r="M810" i="10"/>
  <c r="N810" i="10" s="1"/>
  <c r="M505" i="10"/>
  <c r="N505" i="10" s="1"/>
  <c r="M313" i="10"/>
  <c r="N313" i="10" s="1"/>
  <c r="M989" i="10"/>
  <c r="N989" i="10" s="1"/>
  <c r="M845" i="10"/>
  <c r="N845" i="10" s="1"/>
  <c r="M701" i="10"/>
  <c r="N701" i="10" s="1"/>
  <c r="M543" i="10"/>
  <c r="N543" i="10" s="1"/>
  <c r="M360" i="10"/>
  <c r="N360" i="10" s="1"/>
  <c r="M50" i="10"/>
  <c r="N50" i="10" s="1"/>
  <c r="M880" i="10"/>
  <c r="N880" i="10" s="1"/>
  <c r="M736" i="10"/>
  <c r="N736" i="10" s="1"/>
  <c r="M582" i="10"/>
  <c r="N582" i="10" s="1"/>
  <c r="M407" i="10"/>
  <c r="N407" i="10" s="1"/>
  <c r="M155" i="10"/>
  <c r="N155" i="10" s="1"/>
  <c r="M205" i="10"/>
  <c r="N205" i="10" s="1"/>
  <c r="M61" i="10"/>
  <c r="N61" i="10" s="1"/>
  <c r="M202" i="10"/>
  <c r="N202" i="10" s="1"/>
  <c r="M58" i="10"/>
  <c r="N58" i="10" s="1"/>
  <c r="M57" i="10"/>
  <c r="N57" i="10" s="1"/>
  <c r="M416" i="10"/>
  <c r="N416" i="10" s="1"/>
  <c r="M272" i="10"/>
  <c r="N272" i="10" s="1"/>
  <c r="M128" i="10"/>
  <c r="N128" i="10" s="1"/>
  <c r="M487" i="10"/>
  <c r="N487" i="10" s="1"/>
  <c r="M343" i="10"/>
  <c r="N343" i="10" s="1"/>
  <c r="M199" i="10"/>
  <c r="N199" i="10" s="1"/>
  <c r="M55" i="10"/>
  <c r="N55" i="10" s="1"/>
  <c r="M174" i="10"/>
  <c r="N174" i="10" s="1"/>
  <c r="M30" i="10"/>
  <c r="N30" i="10" s="1"/>
  <c r="M197" i="10"/>
  <c r="N197" i="10" s="1"/>
  <c r="M53" i="10"/>
  <c r="N53" i="10" s="1"/>
  <c r="M616" i="10"/>
  <c r="N616" i="10" s="1"/>
  <c r="M472" i="10"/>
  <c r="N472" i="10" s="1"/>
  <c r="M328" i="10"/>
  <c r="N328" i="10" s="1"/>
  <c r="M184" i="10"/>
  <c r="N184" i="10" s="1"/>
  <c r="M40" i="10"/>
  <c r="N40" i="10" s="1"/>
  <c r="M672" i="10"/>
  <c r="N672" i="10" s="1"/>
  <c r="M888" i="10"/>
  <c r="N888" i="10" s="1"/>
  <c r="M641" i="10"/>
  <c r="N641" i="10" s="1"/>
  <c r="M534" i="10"/>
  <c r="N534" i="10" s="1"/>
  <c r="M882" i="10"/>
  <c r="N882" i="10" s="1"/>
  <c r="M456" i="10"/>
  <c r="N456" i="10" s="1"/>
  <c r="M277" i="10"/>
  <c r="N277" i="10" s="1"/>
  <c r="M415" i="10"/>
  <c r="N415" i="10" s="1"/>
  <c r="M125" i="10"/>
  <c r="N125" i="10" s="1"/>
  <c r="M514" i="10"/>
  <c r="N514" i="10" s="1"/>
  <c r="M528" i="10"/>
  <c r="N528" i="10" s="1"/>
  <c r="M469" i="10"/>
  <c r="N469" i="10" s="1"/>
  <c r="M47" i="10"/>
  <c r="N47" i="10" s="1"/>
  <c r="M997" i="10"/>
  <c r="N997" i="10" s="1"/>
  <c r="M985" i="10"/>
  <c r="N985" i="10" s="1"/>
  <c r="M877" i="10"/>
  <c r="N877" i="10" s="1"/>
  <c r="M723" i="10"/>
  <c r="N723" i="10" s="1"/>
  <c r="M645" i="10"/>
  <c r="N645" i="10" s="1"/>
  <c r="M781" i="10"/>
  <c r="N781" i="10" s="1"/>
  <c r="M631" i="10"/>
  <c r="N631" i="10" s="1"/>
  <c r="M467" i="10"/>
  <c r="N467" i="10" s="1"/>
  <c r="M263" i="10"/>
  <c r="N263" i="10" s="1"/>
  <c r="M948" i="10"/>
  <c r="N948" i="10" s="1"/>
  <c r="M804" i="10"/>
  <c r="N804" i="10" s="1"/>
  <c r="M656" i="10"/>
  <c r="N656" i="10" s="1"/>
  <c r="M497" i="10"/>
  <c r="N497" i="10" s="1"/>
  <c r="M303" i="10"/>
  <c r="N303" i="10" s="1"/>
  <c r="M971" i="10"/>
  <c r="N971" i="10" s="1"/>
  <c r="M827" i="10"/>
  <c r="N827" i="10" s="1"/>
  <c r="M681" i="10"/>
  <c r="N681" i="10" s="1"/>
  <c r="M524" i="10"/>
  <c r="N524" i="10" s="1"/>
  <c r="M336" i="10"/>
  <c r="N336" i="10" s="1"/>
  <c r="M994" i="10"/>
  <c r="N994" i="10" s="1"/>
  <c r="M850" i="10"/>
  <c r="N850" i="10" s="1"/>
  <c r="M706" i="10"/>
  <c r="N706" i="10" s="1"/>
  <c r="M549" i="10"/>
  <c r="N549" i="10" s="1"/>
  <c r="M366" i="10"/>
  <c r="N366" i="10" s="1"/>
  <c r="M63" i="10"/>
  <c r="N63" i="10" s="1"/>
  <c r="M873" i="10"/>
  <c r="N873" i="10" s="1"/>
  <c r="M729" i="10"/>
  <c r="N729" i="10" s="1"/>
  <c r="M574" i="10"/>
  <c r="N574" i="10" s="1"/>
  <c r="N397" i="10"/>
  <c r="M397" i="10"/>
  <c r="M896" i="10"/>
  <c r="N896" i="10" s="1"/>
  <c r="M752" i="10"/>
  <c r="N752" i="10" s="1"/>
  <c r="M599" i="10"/>
  <c r="N599" i="10" s="1"/>
  <c r="M429" i="10"/>
  <c r="N429" i="10" s="1"/>
  <c r="M192" i="10"/>
  <c r="N192" i="10" s="1"/>
  <c r="M919" i="10"/>
  <c r="N919" i="10" s="1"/>
  <c r="M775" i="10"/>
  <c r="N775" i="10" s="1"/>
  <c r="M624" i="10"/>
  <c r="N624" i="10" s="1"/>
  <c r="M249" i="10"/>
  <c r="N249" i="10" s="1"/>
  <c r="M942" i="10"/>
  <c r="N942" i="10" s="1"/>
  <c r="M798" i="10"/>
  <c r="N798" i="10" s="1"/>
  <c r="M649" i="10"/>
  <c r="N649" i="10" s="1"/>
  <c r="M490" i="10"/>
  <c r="N490" i="10" s="1"/>
  <c r="M297" i="10"/>
  <c r="N297" i="10" s="1"/>
  <c r="M977" i="10"/>
  <c r="N977" i="10" s="1"/>
  <c r="M833" i="10"/>
  <c r="N833" i="10" s="1"/>
  <c r="M687" i="10"/>
  <c r="N687" i="10" s="1"/>
  <c r="M345" i="10"/>
  <c r="N345" i="10" s="1"/>
  <c r="M868" i="10"/>
  <c r="N868" i="10" s="1"/>
  <c r="M724" i="10"/>
  <c r="N724" i="10" s="1"/>
  <c r="M569" i="10"/>
  <c r="N569" i="10" s="1"/>
  <c r="M390" i="10"/>
  <c r="N390" i="10" s="1"/>
  <c r="M120" i="10"/>
  <c r="N120" i="10" s="1"/>
  <c r="M193" i="10"/>
  <c r="N193" i="10" s="1"/>
  <c r="M49" i="10"/>
  <c r="N49" i="10" s="1"/>
  <c r="M190" i="10"/>
  <c r="N190" i="10" s="1"/>
  <c r="M46" i="10"/>
  <c r="N46" i="10" s="1"/>
  <c r="M45" i="10"/>
  <c r="N45" i="10" s="1"/>
  <c r="M404" i="10"/>
  <c r="N404" i="10" s="1"/>
  <c r="M260" i="10"/>
  <c r="N260" i="10" s="1"/>
  <c r="M116" i="10"/>
  <c r="N116" i="10" s="1"/>
  <c r="M475" i="10"/>
  <c r="N475" i="10" s="1"/>
  <c r="M331" i="10"/>
  <c r="N331" i="10" s="1"/>
  <c r="M187" i="10"/>
  <c r="N187" i="10" s="1"/>
  <c r="M43" i="10"/>
  <c r="N43" i="10" s="1"/>
  <c r="M162" i="10"/>
  <c r="N162" i="10" s="1"/>
  <c r="M18" i="10"/>
  <c r="N18" i="10" s="1"/>
  <c r="M185" i="10"/>
  <c r="N185" i="10" s="1"/>
  <c r="M41" i="10"/>
  <c r="N41" i="10" s="1"/>
  <c r="M604" i="10"/>
  <c r="N604" i="10" s="1"/>
  <c r="M460" i="10"/>
  <c r="N460" i="10" s="1"/>
  <c r="M316" i="10"/>
  <c r="N316" i="10" s="1"/>
  <c r="M172" i="10"/>
  <c r="N172" i="10" s="1"/>
  <c r="M28" i="10"/>
  <c r="N28" i="10" s="1"/>
  <c r="M502" i="10"/>
  <c r="N502" i="10" s="1"/>
  <c r="M418" i="10"/>
  <c r="N418" i="10" s="1"/>
  <c r="M934" i="10"/>
  <c r="N934" i="10" s="1"/>
  <c r="M980" i="10"/>
  <c r="N980" i="10" s="1"/>
  <c r="M95" i="10"/>
  <c r="N95" i="10" s="1"/>
  <c r="M952" i="10"/>
  <c r="N952" i="10" s="1"/>
  <c r="M488" i="10"/>
  <c r="N488" i="10" s="1"/>
  <c r="M544" i="10"/>
  <c r="N544" i="10" s="1"/>
  <c r="M594" i="10"/>
  <c r="N594" i="10" s="1"/>
  <c r="M961" i="10"/>
  <c r="N961" i="10" s="1"/>
  <c r="M75" i="10"/>
  <c r="N75" i="10" s="1"/>
  <c r="M999" i="10"/>
  <c r="N999" i="10" s="1"/>
  <c r="M987" i="10"/>
  <c r="N987" i="10" s="1"/>
  <c r="M939" i="10"/>
  <c r="N939" i="10" s="1"/>
  <c r="M927" i="10"/>
  <c r="N927" i="10" s="1"/>
  <c r="M769" i="10"/>
  <c r="N769" i="10" s="1"/>
  <c r="M618" i="10"/>
  <c r="N618" i="10" s="1"/>
  <c r="M450" i="10"/>
  <c r="N450" i="10" s="1"/>
  <c r="M231" i="10"/>
  <c r="N231" i="10" s="1"/>
  <c r="M936" i="10"/>
  <c r="N936" i="10" s="1"/>
  <c r="M792" i="10"/>
  <c r="N792" i="10" s="1"/>
  <c r="M643" i="10"/>
  <c r="N643" i="10" s="1"/>
  <c r="M481" i="10"/>
  <c r="N481" i="10" s="1"/>
  <c r="M285" i="10"/>
  <c r="N285" i="10" s="1"/>
  <c r="M959" i="10"/>
  <c r="N959" i="10" s="1"/>
  <c r="M815" i="10"/>
  <c r="N815" i="10" s="1"/>
  <c r="M668" i="10"/>
  <c r="N668" i="10" s="1"/>
  <c r="M511" i="10"/>
  <c r="N511" i="10" s="1"/>
  <c r="M321" i="10"/>
  <c r="N321" i="10" s="1"/>
  <c r="M982" i="10"/>
  <c r="N982" i="10" s="1"/>
  <c r="M838" i="10"/>
  <c r="N838" i="10" s="1"/>
  <c r="M693" i="10"/>
  <c r="N693" i="10" s="1"/>
  <c r="M536" i="10"/>
  <c r="N536" i="10" s="1"/>
  <c r="M27" i="10"/>
  <c r="N27" i="10" s="1"/>
  <c r="M861" i="10"/>
  <c r="N861" i="10" s="1"/>
  <c r="M717" i="10"/>
  <c r="N717" i="10" s="1"/>
  <c r="M561" i="10"/>
  <c r="N561" i="10" s="1"/>
  <c r="M382" i="10"/>
  <c r="N382" i="10" s="1"/>
  <c r="M884" i="10"/>
  <c r="N884" i="10" s="1"/>
  <c r="M740" i="10"/>
  <c r="N740" i="10" s="1"/>
  <c r="M586" i="10"/>
  <c r="N586" i="10" s="1"/>
  <c r="M411" i="10"/>
  <c r="N411" i="10" s="1"/>
  <c r="M165" i="10"/>
  <c r="N165" i="10" s="1"/>
  <c r="M907" i="10"/>
  <c r="N907" i="10" s="1"/>
  <c r="M763" i="10"/>
  <c r="N763" i="10" s="1"/>
  <c r="M611" i="10"/>
  <c r="N611" i="10" s="1"/>
  <c r="M443" i="10"/>
  <c r="N443" i="10" s="1"/>
  <c r="M930" i="10"/>
  <c r="N930" i="10" s="1"/>
  <c r="M786" i="10"/>
  <c r="N786" i="10" s="1"/>
  <c r="M636" i="10"/>
  <c r="N636" i="10" s="1"/>
  <c r="M473" i="10"/>
  <c r="N473" i="10" s="1"/>
  <c r="M273" i="10"/>
  <c r="N273" i="10" s="1"/>
  <c r="M965" i="10"/>
  <c r="N965" i="10" s="1"/>
  <c r="M821" i="10"/>
  <c r="N821" i="10" s="1"/>
  <c r="M517" i="10"/>
  <c r="N517" i="10" s="1"/>
  <c r="M327" i="10"/>
  <c r="N327" i="10" s="1"/>
  <c r="M1000" i="10"/>
  <c r="N1000" i="10" s="1"/>
  <c r="M856" i="10"/>
  <c r="N856" i="10" s="1"/>
  <c r="M712" i="10"/>
  <c r="N712" i="10" s="1"/>
  <c r="M555" i="10"/>
  <c r="N555" i="10" s="1"/>
  <c r="M84" i="10"/>
  <c r="N84" i="10" s="1"/>
  <c r="M181" i="10"/>
  <c r="N181" i="10" s="1"/>
  <c r="M37" i="10"/>
  <c r="N37" i="10" s="1"/>
  <c r="M178" i="10"/>
  <c r="N178" i="10" s="1"/>
  <c r="M34" i="10"/>
  <c r="N34" i="10" s="1"/>
  <c r="M33" i="10"/>
  <c r="N33" i="10" s="1"/>
  <c r="M392" i="10"/>
  <c r="N392" i="10" s="1"/>
  <c r="M248" i="10"/>
  <c r="N248" i="10" s="1"/>
  <c r="M104" i="10"/>
  <c r="N104" i="10" s="1"/>
  <c r="M463" i="10"/>
  <c r="N463" i="10" s="1"/>
  <c r="M319" i="10"/>
  <c r="N319" i="10" s="1"/>
  <c r="M175" i="10"/>
  <c r="N175" i="10" s="1"/>
  <c r="M31" i="10"/>
  <c r="N31" i="10" s="1"/>
  <c r="M150" i="10"/>
  <c r="N150" i="10" s="1"/>
  <c r="M6" i="10"/>
  <c r="N6" i="10" s="1"/>
  <c r="M173" i="10"/>
  <c r="N173" i="10" s="1"/>
  <c r="M29" i="10"/>
  <c r="N29" i="10" s="1"/>
  <c r="M592" i="10"/>
  <c r="N592" i="10" s="1"/>
  <c r="M448" i="10"/>
  <c r="N448" i="10" s="1"/>
  <c r="M304" i="10"/>
  <c r="N304" i="10" s="1"/>
  <c r="M160" i="10"/>
  <c r="N160" i="10" s="1"/>
  <c r="M16" i="10"/>
  <c r="N16" i="10" s="1"/>
  <c r="M684" i="10"/>
  <c r="N684" i="10" s="1"/>
  <c r="M565" i="10"/>
  <c r="N565" i="10" s="1"/>
  <c r="M447" i="10"/>
  <c r="N447" i="10" s="1"/>
  <c r="M813" i="10"/>
  <c r="N813" i="10" s="1"/>
  <c r="M859" i="10"/>
  <c r="N859" i="10" s="1"/>
  <c r="M409" i="10"/>
  <c r="N409" i="10" s="1"/>
  <c r="M660" i="10"/>
  <c r="N660" i="10" s="1"/>
  <c r="M56" i="10"/>
  <c r="N56" i="10" s="1"/>
  <c r="M688" i="10"/>
  <c r="N688" i="10" s="1"/>
  <c r="M420" i="10"/>
  <c r="N420" i="10" s="1"/>
  <c r="M83" i="10"/>
  <c r="N83" i="10" s="1"/>
  <c r="M975" i="10"/>
  <c r="N975" i="10" s="1"/>
  <c r="M807" i="10"/>
  <c r="N807" i="10" s="1"/>
  <c r="M646" i="10"/>
  <c r="N646" i="10" s="1"/>
  <c r="M903" i="10"/>
  <c r="N903" i="10" s="1"/>
  <c r="M901" i="10"/>
  <c r="N901" i="10" s="1"/>
  <c r="M891" i="10"/>
  <c r="N891" i="10" s="1"/>
  <c r="M889" i="10"/>
  <c r="N889" i="10" s="1"/>
  <c r="M879" i="10"/>
  <c r="N879" i="10" s="1"/>
  <c r="M735" i="10"/>
  <c r="N735" i="10" s="1"/>
  <c r="M567" i="10"/>
  <c r="N567" i="10" s="1"/>
  <c r="M757" i="10"/>
  <c r="N757" i="10" s="1"/>
  <c r="M605" i="10"/>
  <c r="N605" i="10" s="1"/>
  <c r="M204" i="10"/>
  <c r="N204" i="10" s="1"/>
  <c r="M630" i="10"/>
  <c r="N630" i="10" s="1"/>
  <c r="M261" i="10"/>
  <c r="N261" i="10" s="1"/>
  <c r="M655" i="10"/>
  <c r="N655" i="10" s="1"/>
  <c r="M970" i="10"/>
  <c r="N970" i="10" s="1"/>
  <c r="M826" i="10"/>
  <c r="N826" i="10" s="1"/>
  <c r="M680" i="10"/>
  <c r="N680" i="10" s="1"/>
  <c r="M523" i="10"/>
  <c r="N523" i="10" s="1"/>
  <c r="M335" i="10"/>
  <c r="N335" i="10" s="1"/>
  <c r="M993" i="10"/>
  <c r="N993" i="10" s="1"/>
  <c r="M849" i="10"/>
  <c r="N849" i="10" s="1"/>
  <c r="M705" i="10"/>
  <c r="N705" i="10" s="1"/>
  <c r="M548" i="10"/>
  <c r="N548" i="10" s="1"/>
  <c r="M365" i="10"/>
  <c r="N365" i="10" s="1"/>
  <c r="M872" i="10"/>
  <c r="N872" i="10" s="1"/>
  <c r="M728" i="10"/>
  <c r="N728" i="10" s="1"/>
  <c r="M573" i="10"/>
  <c r="N573" i="10" s="1"/>
  <c r="M396" i="10"/>
  <c r="N396" i="10" s="1"/>
  <c r="M132" i="10"/>
  <c r="N132" i="10" s="1"/>
  <c r="M895" i="10"/>
  <c r="N895" i="10" s="1"/>
  <c r="M751" i="10"/>
  <c r="N751" i="10" s="1"/>
  <c r="M598" i="10"/>
  <c r="N598" i="10" s="1"/>
  <c r="M426" i="10"/>
  <c r="N426" i="10" s="1"/>
  <c r="M191" i="10"/>
  <c r="N191" i="10" s="1"/>
  <c r="M918" i="10"/>
  <c r="N918" i="10" s="1"/>
  <c r="M774" i="10"/>
  <c r="N774" i="10" s="1"/>
  <c r="M623" i="10"/>
  <c r="N623" i="10" s="1"/>
  <c r="M457" i="10"/>
  <c r="N457" i="10" s="1"/>
  <c r="M243" i="10"/>
  <c r="N243" i="10" s="1"/>
  <c r="M953" i="10"/>
  <c r="N953" i="10" s="1"/>
  <c r="M809" i="10"/>
  <c r="N809" i="10" s="1"/>
  <c r="M661" i="10"/>
  <c r="N661" i="10" s="1"/>
  <c r="M504" i="10"/>
  <c r="N504" i="10" s="1"/>
  <c r="M312" i="10"/>
  <c r="N312" i="10" s="1"/>
  <c r="M988" i="10"/>
  <c r="N988" i="10" s="1"/>
  <c r="M844" i="10"/>
  <c r="N844" i="10" s="1"/>
  <c r="M699" i="10"/>
  <c r="N699" i="10" s="1"/>
  <c r="M359" i="10"/>
  <c r="N359" i="10" s="1"/>
  <c r="M48" i="10"/>
  <c r="N48" i="10" s="1"/>
  <c r="M169" i="10"/>
  <c r="N169" i="10" s="1"/>
  <c r="M25" i="10"/>
  <c r="N25" i="10" s="1"/>
  <c r="M166" i="10"/>
  <c r="N166" i="10" s="1"/>
  <c r="M22" i="10"/>
  <c r="N22" i="10" s="1"/>
  <c r="M21" i="10"/>
  <c r="N21" i="10" s="1"/>
  <c r="M380" i="10"/>
  <c r="N380" i="10" s="1"/>
  <c r="M236" i="10"/>
  <c r="N236" i="10" s="1"/>
  <c r="M92" i="10"/>
  <c r="N92" i="10" s="1"/>
  <c r="M451" i="10"/>
  <c r="N451" i="10" s="1"/>
  <c r="M307" i="10"/>
  <c r="N307" i="10" s="1"/>
  <c r="M163" i="10"/>
  <c r="N163" i="10" s="1"/>
  <c r="M19" i="10"/>
  <c r="N19" i="10" s="1"/>
  <c r="M138" i="10"/>
  <c r="N138" i="10" s="1"/>
  <c r="M305" i="10"/>
  <c r="N305" i="10" s="1"/>
  <c r="M161" i="10"/>
  <c r="N161" i="10" s="1"/>
  <c r="M17" i="10"/>
  <c r="N17" i="10" s="1"/>
  <c r="M580" i="10"/>
  <c r="N580" i="10" s="1"/>
  <c r="M436" i="10"/>
  <c r="N436" i="10" s="1"/>
  <c r="M292" i="10"/>
  <c r="N292" i="10" s="1"/>
  <c r="M148" i="10"/>
  <c r="N148" i="10" s="1"/>
  <c r="M4" i="10"/>
  <c r="N4" i="10" s="1"/>
  <c r="M697" i="10"/>
  <c r="N697" i="10" s="1"/>
  <c r="M111" i="10"/>
  <c r="N111" i="10" s="1"/>
  <c r="M615" i="10"/>
  <c r="N615" i="10" s="1"/>
  <c r="M317" i="10"/>
  <c r="N317" i="10" s="1"/>
  <c r="M559" i="10"/>
  <c r="N559" i="10" s="1"/>
  <c r="M917" i="10"/>
  <c r="N917" i="10" s="1"/>
  <c r="M133" i="10"/>
  <c r="N133" i="10" s="1"/>
  <c r="M112" i="10"/>
  <c r="N112" i="10" s="1"/>
  <c r="M606" i="10"/>
  <c r="N606" i="10" s="1"/>
  <c r="M310" i="10"/>
  <c r="N310" i="10" s="1"/>
  <c r="M951" i="10"/>
  <c r="N951" i="10" s="1"/>
  <c r="M949" i="10"/>
  <c r="N949" i="10" s="1"/>
  <c r="M937" i="10"/>
  <c r="N937" i="10" s="1"/>
  <c r="M658" i="10"/>
  <c r="N658" i="10" s="1"/>
  <c r="M483" i="10"/>
  <c r="N483" i="10" s="1"/>
  <c r="M924" i="10"/>
  <c r="N924" i="10" s="1"/>
  <c r="M780" i="10"/>
  <c r="N780" i="10" s="1"/>
  <c r="M466" i="10"/>
  <c r="N466" i="10" s="1"/>
  <c r="M947" i="10"/>
  <c r="N947" i="10" s="1"/>
  <c r="M803" i="10"/>
  <c r="N803" i="10" s="1"/>
  <c r="M495" i="10"/>
  <c r="N495" i="10" s="1"/>
  <c r="M855" i="10"/>
  <c r="N855" i="10" s="1"/>
  <c r="M843" i="10"/>
  <c r="N843" i="10" s="1"/>
  <c r="M831" i="10"/>
  <c r="N831" i="10" s="1"/>
  <c r="M819" i="10"/>
  <c r="N819" i="10" s="1"/>
  <c r="M659" i="10"/>
  <c r="N659" i="10" s="1"/>
  <c r="M579" i="10"/>
  <c r="N579" i="10" s="1"/>
  <c r="M485" i="10"/>
  <c r="N485" i="10" s="1"/>
  <c r="M387" i="10"/>
  <c r="N387" i="10" s="1"/>
  <c r="M745" i="10"/>
  <c r="N745" i="10" s="1"/>
  <c r="M591" i="10"/>
  <c r="N591" i="10" s="1"/>
  <c r="M419" i="10"/>
  <c r="N419" i="10" s="1"/>
  <c r="M177" i="10"/>
  <c r="N177" i="10" s="1"/>
  <c r="M912" i="10"/>
  <c r="N912" i="10" s="1"/>
  <c r="M768" i="10"/>
  <c r="N768" i="10" s="1"/>
  <c r="M617" i="10"/>
  <c r="N617" i="10" s="1"/>
  <c r="M449" i="10"/>
  <c r="N449" i="10" s="1"/>
  <c r="M935" i="10"/>
  <c r="N935" i="10" s="1"/>
  <c r="M791" i="10"/>
  <c r="N791" i="10" s="1"/>
  <c r="M642" i="10"/>
  <c r="N642" i="10" s="1"/>
  <c r="M480" i="10"/>
  <c r="N480" i="10" s="1"/>
  <c r="M282" i="10"/>
  <c r="N282" i="10" s="1"/>
  <c r="M958" i="10"/>
  <c r="N958" i="10" s="1"/>
  <c r="M814" i="10"/>
  <c r="N814" i="10" s="1"/>
  <c r="M667" i="10"/>
  <c r="N667" i="10" s="1"/>
  <c r="M510" i="10"/>
  <c r="N510" i="10" s="1"/>
  <c r="M318" i="10"/>
  <c r="N318" i="10" s="1"/>
  <c r="M981" i="10"/>
  <c r="N981" i="10" s="1"/>
  <c r="M837" i="10"/>
  <c r="N837" i="10" s="1"/>
  <c r="M692" i="10"/>
  <c r="N692" i="10" s="1"/>
  <c r="M535" i="10"/>
  <c r="N535" i="10" s="1"/>
  <c r="M349" i="10"/>
  <c r="N349" i="10" s="1"/>
  <c r="M860" i="10"/>
  <c r="N860" i="10" s="1"/>
  <c r="M716" i="10"/>
  <c r="N716" i="10" s="1"/>
  <c r="M560" i="10"/>
  <c r="N560" i="10" s="1"/>
  <c r="M381" i="10"/>
  <c r="N381" i="10" s="1"/>
  <c r="M96" i="10"/>
  <c r="N96" i="10" s="1"/>
  <c r="M883" i="10"/>
  <c r="N883" i="10" s="1"/>
  <c r="M739" i="10"/>
  <c r="N739" i="10" s="1"/>
  <c r="M585" i="10"/>
  <c r="N585" i="10" s="1"/>
  <c r="M159" i="10"/>
  <c r="N159" i="10" s="1"/>
  <c r="M906" i="10"/>
  <c r="N906" i="10" s="1"/>
  <c r="M762" i="10"/>
  <c r="N762" i="10" s="1"/>
  <c r="M610" i="10"/>
  <c r="N610" i="10" s="1"/>
  <c r="M442" i="10"/>
  <c r="N442" i="10" s="1"/>
  <c r="M216" i="10"/>
  <c r="N216" i="10" s="1"/>
  <c r="M941" i="10"/>
  <c r="N941" i="10" s="1"/>
  <c r="M797" i="10"/>
  <c r="N797" i="10" s="1"/>
  <c r="M648" i="10"/>
  <c r="N648" i="10" s="1"/>
  <c r="M489" i="10"/>
  <c r="N489" i="10" s="1"/>
  <c r="M294" i="10"/>
  <c r="N294" i="10" s="1"/>
  <c r="M976" i="10"/>
  <c r="N976" i="10" s="1"/>
  <c r="M832" i="10"/>
  <c r="N832" i="10" s="1"/>
  <c r="M529" i="10"/>
  <c r="N529" i="10" s="1"/>
  <c r="M342" i="10"/>
  <c r="N342" i="10" s="1"/>
  <c r="M12" i="10"/>
  <c r="N12" i="10" s="1"/>
  <c r="M157" i="10"/>
  <c r="N157" i="10" s="1"/>
  <c r="M13" i="10"/>
  <c r="N13" i="10" s="1"/>
  <c r="M154" i="10"/>
  <c r="N154" i="10" s="1"/>
  <c r="M10" i="10"/>
  <c r="N10" i="10" s="1"/>
  <c r="M9" i="10"/>
  <c r="N9" i="10" s="1"/>
  <c r="M368" i="10"/>
  <c r="N368" i="10" s="1"/>
  <c r="M224" i="10"/>
  <c r="N224" i="10" s="1"/>
  <c r="M80" i="10"/>
  <c r="N80" i="10" s="1"/>
  <c r="M439" i="10"/>
  <c r="N439" i="10" s="1"/>
  <c r="M295" i="10"/>
  <c r="N295" i="10" s="1"/>
  <c r="M151" i="10"/>
  <c r="N151" i="10" s="1"/>
  <c r="M7" i="10"/>
  <c r="N7" i="10" s="1"/>
  <c r="M126" i="10"/>
  <c r="N126" i="10" s="1"/>
  <c r="M293" i="10"/>
  <c r="N293" i="10" s="1"/>
  <c r="M149" i="10"/>
  <c r="N149" i="10" s="1"/>
  <c r="M5" i="10"/>
  <c r="N5" i="10" s="1"/>
  <c r="M568" i="10"/>
  <c r="N568" i="10" s="1"/>
  <c r="M424" i="10"/>
  <c r="N424" i="10" s="1"/>
  <c r="M280" i="10"/>
  <c r="N280" i="10" s="1"/>
  <c r="M136" i="10"/>
  <c r="N136" i="10" s="1"/>
  <c r="E2" i="12"/>
  <c r="M2" i="10"/>
  <c r="N2" i="10" s="1"/>
  <c r="C2" i="12" l="1"/>
  <c r="D2" i="12"/>
  <c r="B2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<sst xmlns="http://schemas.openxmlformats.org/spreadsheetml/2006/main" count="38414" uniqueCount="8221">
  <si>
    <t>lead_id</t>
  </si>
  <si>
    <t>clicks</t>
  </si>
  <si>
    <t>company_size</t>
  </si>
  <si>
    <t>last_activity</t>
  </si>
  <si>
    <t>source</t>
  </si>
  <si>
    <t>no</t>
  </si>
  <si>
    <t>Organic</t>
  </si>
  <si>
    <t>yes</t>
  </si>
  <si>
    <t>Referral</t>
  </si>
  <si>
    <t>referral</t>
  </si>
  <si>
    <t>meta</t>
  </si>
  <si>
    <t>No</t>
  </si>
  <si>
    <t>Yes</t>
  </si>
  <si>
    <t>META</t>
  </si>
  <si>
    <t>YES</t>
  </si>
  <si>
    <t>google</t>
  </si>
  <si>
    <t>month</t>
  </si>
  <si>
    <t>Meta</t>
  </si>
  <si>
    <t>Google</t>
  </si>
  <si>
    <t>name</t>
  </si>
  <si>
    <t>email</t>
  </si>
  <si>
    <t>phone</t>
  </si>
  <si>
    <t>company</t>
  </si>
  <si>
    <t>email_opens</t>
  </si>
  <si>
    <t>website_visits</t>
  </si>
  <si>
    <t>demo_requested</t>
  </si>
  <si>
    <t>lead_status</t>
  </si>
  <si>
    <t>industry</t>
  </si>
  <si>
    <t>job_title</t>
  </si>
  <si>
    <t>country</t>
  </si>
  <si>
    <t>annual_revenue</t>
  </si>
  <si>
    <t>lead_created_date</t>
  </si>
  <si>
    <t>linkedin_url</t>
  </si>
  <si>
    <t>L0001</t>
  </si>
  <si>
    <t xml:space="preserve">  Liora Jackson </t>
  </si>
  <si>
    <t>liora.jackson@airtable.com</t>
  </si>
  <si>
    <t>232-130-2535</t>
  </si>
  <si>
    <t>AIRTABLE</t>
  </si>
  <si>
    <t>smb</t>
  </si>
  <si>
    <t>n</t>
  </si>
  <si>
    <t>ENGAGED</t>
  </si>
  <si>
    <t>SaaS</t>
  </si>
  <si>
    <t>Product Manager</t>
  </si>
  <si>
    <t>Thailand</t>
  </si>
  <si>
    <t>$100M-500M</t>
  </si>
  <si>
    <t>L0002</t>
  </si>
  <si>
    <t>Yara Malik</t>
  </si>
  <si>
    <t>yara.malik@airtable.com</t>
  </si>
  <si>
    <t>airtable</t>
  </si>
  <si>
    <t>Smb</t>
  </si>
  <si>
    <t>event</t>
  </si>
  <si>
    <t>Qualified</t>
  </si>
  <si>
    <t>Retail</t>
  </si>
  <si>
    <t>Sales Engineer</t>
  </si>
  <si>
    <t>india</t>
  </si>
  <si>
    <t>$1B+</t>
  </si>
  <si>
    <t>LinkedIn.com/in/dashiellpopov22</t>
  </si>
  <si>
    <t>L0003</t>
  </si>
  <si>
    <t>Luna Harris</t>
  </si>
  <si>
    <t>luna.harris@crowdstrike.com</t>
  </si>
  <si>
    <t>434.941.1525</t>
  </si>
  <si>
    <t>crowd strike</t>
  </si>
  <si>
    <t>small business</t>
  </si>
  <si>
    <t>EVENT</t>
  </si>
  <si>
    <t>y</t>
  </si>
  <si>
    <t>QUALIFIED</t>
  </si>
  <si>
    <t>AI/ML</t>
  </si>
  <si>
    <t>Business Development Rep</t>
  </si>
  <si>
    <t>australia</t>
  </si>
  <si>
    <t>$50M - $100M</t>
  </si>
  <si>
    <t>https://linkedin.com/in/xylanguyen47</t>
  </si>
  <si>
    <t>L0004</t>
  </si>
  <si>
    <t>James Nakamura</t>
  </si>
  <si>
    <t>james.nakamura@hubspot.com</t>
  </si>
  <si>
    <t>hub spot</t>
  </si>
  <si>
    <t>Startup</t>
  </si>
  <si>
    <t>Partner</t>
  </si>
  <si>
    <t>0</t>
  </si>
  <si>
    <t xml:space="preserve">new </t>
  </si>
  <si>
    <t>Logistics</t>
  </si>
  <si>
    <t>RevOps Manager</t>
  </si>
  <si>
    <t>Netherlands</t>
  </si>
  <si>
    <t>Unknown</t>
  </si>
  <si>
    <t>https://linkedin.com/in/ravischneider98</t>
  </si>
  <si>
    <t>L0005</t>
  </si>
  <si>
    <t>Bastian Mishra</t>
  </si>
  <si>
    <t>bastian.mishra@dropbox.com</t>
  </si>
  <si>
    <t>+1-997-643-1009</t>
  </si>
  <si>
    <t>dropbox</t>
  </si>
  <si>
    <t xml:space="preserve">Yes </t>
  </si>
  <si>
    <t>NURTURING</t>
  </si>
  <si>
    <t>HEALTHCARE</t>
  </si>
  <si>
    <t>CTO</t>
  </si>
  <si>
    <t>Australia</t>
  </si>
  <si>
    <t xml:space="preserve"> linkedin.com/in/deepasaxena70 </t>
  </si>
  <si>
    <t>L0006</t>
  </si>
  <si>
    <t>Yuki Robinson</t>
  </si>
  <si>
    <t>yuki.robinson@cloudflare.com</t>
  </si>
  <si>
    <t>CLOUDFLARE</t>
  </si>
  <si>
    <t>1</t>
  </si>
  <si>
    <t>qualified</t>
  </si>
  <si>
    <t>fintech</t>
  </si>
  <si>
    <t>Program Manager</t>
  </si>
  <si>
    <t>CA</t>
  </si>
  <si>
    <t>1M-10M</t>
  </si>
  <si>
    <t>L0007</t>
  </si>
  <si>
    <t>Uriel Jensen</t>
  </si>
  <si>
    <t>uriel.jensen@stripeinc.com</t>
  </si>
  <si>
    <t>(946) 155-2612</t>
  </si>
  <si>
    <t>stripe inc</t>
  </si>
  <si>
    <t>COLD_EMAIL</t>
  </si>
  <si>
    <t>FALSE</t>
  </si>
  <si>
    <t>E-commerce</t>
  </si>
  <si>
    <t>Sales Operations</t>
  </si>
  <si>
    <t>DE</t>
  </si>
  <si>
    <t>www.linkedin.com/in/jasminesanchez53</t>
  </si>
  <si>
    <t>L0008</t>
  </si>
  <si>
    <t>Vivian Young</t>
  </si>
  <si>
    <t>vivian.young@google.com</t>
  </si>
  <si>
    <t>633-813-8973</t>
  </si>
  <si>
    <t>mid market</t>
  </si>
  <si>
    <t xml:space="preserve"> social</t>
  </si>
  <si>
    <t>true</t>
  </si>
  <si>
    <t>Automotive</t>
  </si>
  <si>
    <t>Intern</t>
  </si>
  <si>
    <t>www.linkedin.com/in/umbraiyer31</t>
  </si>
  <si>
    <t>L0009</t>
  </si>
  <si>
    <t>Elena Pandey</t>
  </si>
  <si>
    <t>elena.pandey@elastic.com</t>
  </si>
  <si>
    <t>467-309-6147</t>
  </si>
  <si>
    <t>elastic</t>
  </si>
  <si>
    <t>SMB</t>
  </si>
  <si>
    <t xml:space="preserve">  No</t>
  </si>
  <si>
    <t>CONVERTED</t>
  </si>
  <si>
    <t>Legal Tech</t>
  </si>
  <si>
    <t>L0010</t>
  </si>
  <si>
    <t>Priya Muller</t>
  </si>
  <si>
    <t>priya.muller@paloalto.com</t>
  </si>
  <si>
    <t>3069993200</t>
  </si>
  <si>
    <t>palo alto</t>
  </si>
  <si>
    <t>mid-market</t>
  </si>
  <si>
    <t>PAID</t>
  </si>
  <si>
    <t>proptech</t>
  </si>
  <si>
    <t>Head of Growth</t>
  </si>
  <si>
    <t>germany</t>
  </si>
  <si>
    <t>Series C+</t>
  </si>
  <si>
    <t xml:space="preserve"> linkedin.com/in/liorascott21 </t>
  </si>
  <si>
    <t>L0011</t>
  </si>
  <si>
    <t>Landon Rossi</t>
  </si>
  <si>
    <t>landon.rossi@crowdstrike.com</t>
  </si>
  <si>
    <t>(351) 540-3088</t>
  </si>
  <si>
    <t>CONTACTED</t>
  </si>
  <si>
    <t>ai/ml</t>
  </si>
  <si>
    <t>Growth Hacker</t>
  </si>
  <si>
    <t>Series B</t>
  </si>
  <si>
    <t>L0012</t>
  </si>
  <si>
    <t>Jamal Soto</t>
  </si>
  <si>
    <t>jamal.soto@notion.com</t>
  </si>
  <si>
    <t>681.327.4269</t>
  </si>
  <si>
    <t xml:space="preserve"> Notion</t>
  </si>
  <si>
    <t>cold email</t>
  </si>
  <si>
    <t>ENERGY</t>
  </si>
  <si>
    <t>PR Manager</t>
  </si>
  <si>
    <t>Mexico</t>
  </si>
  <si>
    <t>$50M-100M</t>
  </si>
  <si>
    <t>LinkedIn.com/in/ravijones14</t>
  </si>
  <si>
    <t>L0013</t>
  </si>
  <si>
    <t>Julian Shah</t>
  </si>
  <si>
    <t>julian.shah@dropbox.com</t>
  </si>
  <si>
    <t>Dropbox</t>
  </si>
  <si>
    <t>STARTUP</t>
  </si>
  <si>
    <t>organic</t>
  </si>
  <si>
    <t xml:space="preserve">  contacted</t>
  </si>
  <si>
    <t>Cybersecurity</t>
  </si>
  <si>
    <t>Marketing Coordinator</t>
  </si>
  <si>
    <t>Ireland</t>
  </si>
  <si>
    <t>50M+</t>
  </si>
  <si>
    <t>L0014</t>
  </si>
  <si>
    <t>Finn Torres</t>
  </si>
  <si>
    <t>finn.torres@databricks.com</t>
  </si>
  <si>
    <t>+14155406279</t>
  </si>
  <si>
    <t>DataBricks</t>
  </si>
  <si>
    <t>partner</t>
  </si>
  <si>
    <t xml:space="preserve">  yes</t>
  </si>
  <si>
    <t>insurtech</t>
  </si>
  <si>
    <t>Marketing Analyst</t>
  </si>
  <si>
    <t>Brazil</t>
  </si>
  <si>
    <t>L0015</t>
  </si>
  <si>
    <t>Tatiana Dubois</t>
  </si>
  <si>
    <t>tatiana.dubois@elastic.com</t>
  </si>
  <si>
    <t>351.771.1090</t>
  </si>
  <si>
    <t xml:space="preserve"> elastic</t>
  </si>
  <si>
    <t>Content_Syndication</t>
  </si>
  <si>
    <t>LOST</t>
  </si>
  <si>
    <t>https://linkedin.com/in/nicoscott97</t>
  </si>
  <si>
    <t>L0016</t>
  </si>
  <si>
    <t>Liora Adams</t>
  </si>
  <si>
    <t>liora.adams@datadog.com</t>
  </si>
  <si>
    <t>753-182-3267</t>
  </si>
  <si>
    <t>Datadog</t>
  </si>
  <si>
    <t>Event</t>
  </si>
  <si>
    <t>supply chain</t>
  </si>
  <si>
    <t>CMO</t>
  </si>
  <si>
    <t>South Africa</t>
  </si>
  <si>
    <t>&lt; $1M</t>
  </si>
  <si>
    <t xml:space="preserve"> linkedin.com/in/finnolsen96 </t>
  </si>
  <si>
    <t>L0017</t>
  </si>
  <si>
    <t>Margaux Aguilar</t>
  </si>
  <si>
    <t>margaux.aguilar@asana.com</t>
  </si>
  <si>
    <t>941-269-8657</t>
  </si>
  <si>
    <t xml:space="preserve"> asana</t>
  </si>
  <si>
    <t>Mid-market</t>
  </si>
  <si>
    <t>Direct</t>
  </si>
  <si>
    <t>contacted</t>
  </si>
  <si>
    <t>CleanTech</t>
  </si>
  <si>
    <t>Channel Manager</t>
  </si>
  <si>
    <t>South Korea</t>
  </si>
  <si>
    <t>www.linkedin.com/in/finnhill11</t>
  </si>
  <si>
    <t>L0018</t>
  </si>
  <si>
    <t>Eve Mendoza</t>
  </si>
  <si>
    <t xml:space="preserve"> splunk</t>
  </si>
  <si>
    <t>webinar</t>
  </si>
  <si>
    <t>Converted</t>
  </si>
  <si>
    <t>MarTech</t>
  </si>
  <si>
    <t>https://linkedin.com/in/umaro'brien92</t>
  </si>
  <si>
    <t>L0019</t>
  </si>
  <si>
    <t>Tina Petrov</t>
  </si>
  <si>
    <t>tina.petrov@linear.com</t>
  </si>
  <si>
    <t>7799011672</t>
  </si>
  <si>
    <t xml:space="preserve"> linear</t>
  </si>
  <si>
    <t xml:space="preserve">  enterprise </t>
  </si>
  <si>
    <t>Co-Founder</t>
  </si>
  <si>
    <t>Vietnam</t>
  </si>
  <si>
    <t>$1M - $10M</t>
  </si>
  <si>
    <t>www.linkedin.com/in/kaiavega62</t>
  </si>
  <si>
    <t>L0020</t>
  </si>
  <si>
    <t>Julian Mehta</t>
  </si>
  <si>
    <t>julian.mehta@microsoft.com</t>
  </si>
  <si>
    <t>(884) 488-6511</t>
  </si>
  <si>
    <t>microsoft</t>
  </si>
  <si>
    <t>Cold_Email</t>
  </si>
  <si>
    <t>new</t>
  </si>
  <si>
    <t>HRTech</t>
  </si>
  <si>
    <t>SDR Manager</t>
  </si>
  <si>
    <t>BR</t>
  </si>
  <si>
    <t>linkedin.com/in/xiomarajohansson3</t>
  </si>
  <si>
    <t>L0021</t>
  </si>
  <si>
    <t>Zachary Allen</t>
  </si>
  <si>
    <t>zachary.allen@cloudflare.com</t>
  </si>
  <si>
    <t>5384608434</t>
  </si>
  <si>
    <t>Cloudflare</t>
  </si>
  <si>
    <t>Social</t>
  </si>
  <si>
    <t>NO</t>
  </si>
  <si>
    <t>biotech</t>
  </si>
  <si>
    <t>Head of Sales</t>
  </si>
  <si>
    <t>SG</t>
  </si>
  <si>
    <t>LinkedIn.com/in/ursulagarcia7</t>
  </si>
  <si>
    <t>L0022</t>
  </si>
  <si>
    <t>Yvonne Diaz</t>
  </si>
  <si>
    <t>yvonne.diaz@microsoftcorp.com</t>
  </si>
  <si>
    <t>388.152.5136</t>
  </si>
  <si>
    <t>microsoft corp</t>
  </si>
  <si>
    <t xml:space="preserve"> paid </t>
  </si>
  <si>
    <t>PropTech</t>
  </si>
  <si>
    <t>CEO</t>
  </si>
  <si>
    <t>Indonesia</t>
  </si>
  <si>
    <t>www.linkedin.com/in/landonnelson76</t>
  </si>
  <si>
    <t>L0023</t>
  </si>
  <si>
    <t>Camila Decker</t>
  </si>
  <si>
    <t>camila.decker@linear.com</t>
  </si>
  <si>
    <t>Linear</t>
  </si>
  <si>
    <t>MID-MARKET</t>
  </si>
  <si>
    <t>DIRECT</t>
  </si>
  <si>
    <t>disqualified</t>
  </si>
  <si>
    <t>Chief Growth Officer</t>
  </si>
  <si>
    <t>LinkedIn.com/in/zarapark15</t>
  </si>
  <si>
    <t>L0024</t>
  </si>
  <si>
    <t>George Reyes</t>
  </si>
  <si>
    <t>george.reyes@amazon.com</t>
  </si>
  <si>
    <t>+14955493037</t>
  </si>
  <si>
    <t>amazon</t>
  </si>
  <si>
    <t>growth</t>
  </si>
  <si>
    <t>cold_email</t>
  </si>
  <si>
    <t>Director of Marketing</t>
  </si>
  <si>
    <t>$5M-$25M</t>
  </si>
  <si>
    <t>LinkedIn.com/in/umbramehta35</t>
  </si>
  <si>
    <t>L0025</t>
  </si>
  <si>
    <t>Karen Ortiz</t>
  </si>
  <si>
    <t>karen.ortiz@datadog.com</t>
  </si>
  <si>
    <t>+12935816700</t>
  </si>
  <si>
    <t>DATADOG</t>
  </si>
  <si>
    <t>false</t>
  </si>
  <si>
    <t>E-COMMERCE</t>
  </si>
  <si>
    <t>Data Analyst</t>
  </si>
  <si>
    <t>Series A</t>
  </si>
  <si>
    <t>www.linkedin.com/in/quinlanbose70</t>
  </si>
  <si>
    <t>L0026</t>
  </si>
  <si>
    <t>Dante Martinez</t>
  </si>
  <si>
    <t>dante.martinez@elastic.com</t>
  </si>
  <si>
    <t>ELASTIC</t>
  </si>
  <si>
    <t>Digital Marketing Manager</t>
  </si>
  <si>
    <t>france</t>
  </si>
  <si>
    <t>https://www.linkedin.com/in/yvonnenakamura91</t>
  </si>
  <si>
    <t>L0027</t>
  </si>
  <si>
    <t>Emilia Gupta</t>
  </si>
  <si>
    <t>emilia.gupta@hubspot.com</t>
  </si>
  <si>
    <t>2713827798</t>
  </si>
  <si>
    <t xml:space="preserve"> hubspot</t>
  </si>
  <si>
    <t>SOCIAL</t>
  </si>
  <si>
    <t>logistics</t>
  </si>
  <si>
    <t>linkedin.com/in/ivannair53</t>
  </si>
  <si>
    <t>L0028</t>
  </si>
  <si>
    <t>Farhan Mendoza</t>
  </si>
  <si>
    <t>farhan.mendoza@paloalto.com</t>
  </si>
  <si>
    <t>329.614.6439</t>
  </si>
  <si>
    <t>PALO ALTO</t>
  </si>
  <si>
    <t>engaged</t>
  </si>
  <si>
    <t>Technical Lead</t>
  </si>
  <si>
    <t>Argentina</t>
  </si>
  <si>
    <t>www.linkedin.com/in/idrismedina98</t>
  </si>
  <si>
    <t>L0029</t>
  </si>
  <si>
    <t>Leandro Jones</t>
  </si>
  <si>
    <t>leandro.jones@datadog.com</t>
  </si>
  <si>
    <t xml:space="preserve"> datadog</t>
  </si>
  <si>
    <t xml:space="preserve">ENTERPRISE </t>
  </si>
  <si>
    <t>N</t>
  </si>
  <si>
    <t>Contacted</t>
  </si>
  <si>
    <t>Media</t>
  </si>
  <si>
    <t>IN</t>
  </si>
  <si>
    <t>Under $1M</t>
  </si>
  <si>
    <t>L0030</t>
  </si>
  <si>
    <t>Xyla Thompson</t>
  </si>
  <si>
    <t>3611758237</t>
  </si>
  <si>
    <t>palo alto networks</t>
  </si>
  <si>
    <t xml:space="preserve"> smb</t>
  </si>
  <si>
    <t>NEW</t>
  </si>
  <si>
    <t>LOGISTICS</t>
  </si>
  <si>
    <t>VP Revenue</t>
  </si>
  <si>
    <t>L0031</t>
  </si>
  <si>
    <t>Xanthe Vega</t>
  </si>
  <si>
    <t>xanthe.vega@canva.com</t>
  </si>
  <si>
    <t>CANVA</t>
  </si>
  <si>
    <t>startup</t>
  </si>
  <si>
    <t>WEBINAR</t>
  </si>
  <si>
    <t>L0032</t>
  </si>
  <si>
    <t>Hassan Soto</t>
  </si>
  <si>
    <t>hassan.soto@datadog.com</t>
  </si>
  <si>
    <t>502.864.6549</t>
  </si>
  <si>
    <t>datadog</t>
  </si>
  <si>
    <t>Gaming</t>
  </si>
  <si>
    <t>VP Marketing</t>
  </si>
  <si>
    <t>L0033</t>
  </si>
  <si>
    <t>Valentina Mehta</t>
  </si>
  <si>
    <t xml:space="preserve">  (426) 763-2035 </t>
  </si>
  <si>
    <t>docu sign</t>
  </si>
  <si>
    <t>Partnerships Manager</t>
  </si>
  <si>
    <t>self-funded</t>
  </si>
  <si>
    <t>L0034</t>
  </si>
  <si>
    <t>Xiomara Dubois</t>
  </si>
  <si>
    <t>xiomara.dubois@cloudflare.com</t>
  </si>
  <si>
    <t xml:space="preserve">  (902) 476-9920 </t>
  </si>
  <si>
    <t xml:space="preserve">  organic</t>
  </si>
  <si>
    <t xml:space="preserve">fintech </t>
  </si>
  <si>
    <t>Customer Success Manager</t>
  </si>
  <si>
    <t>LinkedIn.com/in/ivanahmed19</t>
  </si>
  <si>
    <t>L0035</t>
  </si>
  <si>
    <t>Alice Adams</t>
  </si>
  <si>
    <t>alice.adams@notionlabs.com</t>
  </si>
  <si>
    <t>notion labs</t>
  </si>
  <si>
    <t>social</t>
  </si>
  <si>
    <t>DevOps</t>
  </si>
  <si>
    <t>Associate</t>
  </si>
  <si>
    <t>France</t>
  </si>
  <si>
    <t>0-1M</t>
  </si>
  <si>
    <t>www.linkedin.com/in/quinlanhoffman39</t>
  </si>
  <si>
    <t>L0036</t>
  </si>
  <si>
    <t xml:space="preserve">  Magnus Malhotra </t>
  </si>
  <si>
    <t>magnus.malhotra@asana.com</t>
  </si>
  <si>
    <t>Asana</t>
  </si>
  <si>
    <t>ENTERPRISE</t>
  </si>
  <si>
    <t>Nurturing</t>
  </si>
  <si>
    <t>www.linkedin.com/in/opalvargas28</t>
  </si>
  <si>
    <t>L0037</t>
  </si>
  <si>
    <t>Nico Kapoor</t>
  </si>
  <si>
    <t>nico.kapoor@zendesk.com</t>
  </si>
  <si>
    <t>(356) 803-8770</t>
  </si>
  <si>
    <t xml:space="preserve"> zendesk</t>
  </si>
  <si>
    <t>Paid</t>
  </si>
  <si>
    <t>Colombia</t>
  </si>
  <si>
    <t>LinkedIn.com/in/nickmalhotra37</t>
  </si>
  <si>
    <t>L0038</t>
  </si>
  <si>
    <t>Dmitri Malik</t>
  </si>
  <si>
    <t>dmitri.malik@freshworks.com</t>
  </si>
  <si>
    <t>980.385.4705</t>
  </si>
  <si>
    <t>FRESHWORKS</t>
  </si>
  <si>
    <t>Y</t>
  </si>
  <si>
    <t>Italy</t>
  </si>
  <si>
    <t>linkedin.com/in/kiraguerrero82</t>
  </si>
  <si>
    <t>L0039</t>
  </si>
  <si>
    <t>Xander Mendoza</t>
  </si>
  <si>
    <t>xander.mendoza@slack.com</t>
  </si>
  <si>
    <t>286-153-3549</t>
  </si>
  <si>
    <t>slack</t>
  </si>
  <si>
    <t>telecom</t>
  </si>
  <si>
    <t xml:space="preserve"> UK</t>
  </si>
  <si>
    <t>$100M+</t>
  </si>
  <si>
    <t>L0040</t>
  </si>
  <si>
    <t xml:space="preserve">  Zion Novak </t>
  </si>
  <si>
    <t>zion.novak@linear.com</t>
  </si>
  <si>
    <t>LINEAR</t>
  </si>
  <si>
    <t>Growth</t>
  </si>
  <si>
    <t>FINTECH</t>
  </si>
  <si>
    <t>Marketing Operations</t>
  </si>
  <si>
    <t>United States</t>
  </si>
  <si>
    <t>$10M-50M</t>
  </si>
  <si>
    <t>linkedin.com/in/liorachen38</t>
  </si>
  <si>
    <t>L0041</t>
  </si>
  <si>
    <t>Bennett Williams</t>
  </si>
  <si>
    <t>bennett.williams@docusign.com</t>
  </si>
  <si>
    <t>+1-449-546-7560</t>
  </si>
  <si>
    <t>DocuSign</t>
  </si>
  <si>
    <t>DISQUALIFIED</t>
  </si>
  <si>
    <t>Engineering Manager</t>
  </si>
  <si>
    <t>AU</t>
  </si>
  <si>
    <t>L0042</t>
  </si>
  <si>
    <t>Perseus Wilson</t>
  </si>
  <si>
    <t>perseus.wilson@miro.com</t>
  </si>
  <si>
    <t>858.750.6295</t>
  </si>
  <si>
    <t xml:space="preserve"> miro</t>
  </si>
  <si>
    <t>Bangladesh</t>
  </si>
  <si>
    <t>$1M-10M</t>
  </si>
  <si>
    <t>LinkedIn.com/in/xanderdubois77</t>
  </si>
  <si>
    <t>L0043</t>
  </si>
  <si>
    <t>Winston Costa</t>
  </si>
  <si>
    <t>winston.costa@meta.com</t>
  </si>
  <si>
    <t>(687) 613-3471</t>
  </si>
  <si>
    <t>AI / ML</t>
  </si>
  <si>
    <t>Saudi Arabia</t>
  </si>
  <si>
    <t>$10M+</t>
  </si>
  <si>
    <t>linkedin.com/in/juniperreyes43</t>
  </si>
  <si>
    <t>L0044</t>
  </si>
  <si>
    <t>Isla Taylor</t>
  </si>
  <si>
    <t>isla.taylor@paloaltonetworks.com</t>
  </si>
  <si>
    <t>Palo Alto Networks</t>
  </si>
  <si>
    <t xml:space="preserve">  mid-market</t>
  </si>
  <si>
    <t>unknown</t>
  </si>
  <si>
    <t>L0045</t>
  </si>
  <si>
    <t>Deepa Ali</t>
  </si>
  <si>
    <t>deepa.ali@hubspot.com</t>
  </si>
  <si>
    <t>(752) 955-9626</t>
  </si>
  <si>
    <t>HubSpot</t>
  </si>
  <si>
    <t>Events Manager</t>
  </si>
  <si>
    <t>UAE</t>
  </si>
  <si>
    <t>https://linkedin.com/in/marisolking69</t>
  </si>
  <si>
    <t>L0046</t>
  </si>
  <si>
    <t>Dmitri Malhotra</t>
  </si>
  <si>
    <t>dmitri.malhotra@cloudflare.com</t>
  </si>
  <si>
    <t>+1-996-491-9239</t>
  </si>
  <si>
    <t>REFERRAL</t>
  </si>
  <si>
    <t>TRUE</t>
  </si>
  <si>
    <t>VP Sales</t>
  </si>
  <si>
    <t>Germany</t>
  </si>
  <si>
    <t>www.linkedin.com/in/xanderverma29</t>
  </si>
  <si>
    <t>L0047</t>
  </si>
  <si>
    <t xml:space="preserve">  Nolan Tiwari </t>
  </si>
  <si>
    <t>nolan.tiwari@notion.com</t>
  </si>
  <si>
    <t>301.959.6493</t>
  </si>
  <si>
    <t>notion</t>
  </si>
  <si>
    <t>Mid-Market</t>
  </si>
  <si>
    <t>director of demand gen</t>
  </si>
  <si>
    <t>India</t>
  </si>
  <si>
    <t>linkedin.com/in/jasminenelson16</t>
  </si>
  <si>
    <t>L0048</t>
  </si>
  <si>
    <t>Kevin Chen</t>
  </si>
  <si>
    <t xml:space="preserve"> kevin.chen@canva.com</t>
  </si>
  <si>
    <t>energy</t>
  </si>
  <si>
    <t>L0049</t>
  </si>
  <si>
    <t>Thea Hill</t>
  </si>
  <si>
    <t>thea.hill@notion.com</t>
  </si>
  <si>
    <t>5402361726</t>
  </si>
  <si>
    <t>Notion</t>
  </si>
  <si>
    <t>Growth Lead</t>
  </si>
  <si>
    <t>www.linkedin.com/in/doriano'brien70</t>
  </si>
  <si>
    <t>L0050</t>
  </si>
  <si>
    <t>Nadia Jones</t>
  </si>
  <si>
    <t>nadia.jones@meta.com</t>
  </si>
  <si>
    <t>+16098618204</t>
  </si>
  <si>
    <t xml:space="preserve">Meta </t>
  </si>
  <si>
    <t xml:space="preserve">  Referral</t>
  </si>
  <si>
    <t>converted</t>
  </si>
  <si>
    <t>BIOTECH</t>
  </si>
  <si>
    <t>Operations Manager</t>
  </si>
  <si>
    <t>www.linkedin.com/in/henriksanchez89</t>
  </si>
  <si>
    <t>L0051</t>
  </si>
  <si>
    <t xml:space="preserve">  Nolan Johansson </t>
  </si>
  <si>
    <t>nolan.johansson@asana.com</t>
  </si>
  <si>
    <t>L0052</t>
  </si>
  <si>
    <t>Nico Verma</t>
  </si>
  <si>
    <t>nico.verma@hubspot.com</t>
  </si>
  <si>
    <t>automotive</t>
  </si>
  <si>
    <t>vp marketing</t>
  </si>
  <si>
    <t>FR</t>
  </si>
  <si>
    <t>https://www.linkedin.com/in/wendydominguez88</t>
  </si>
  <si>
    <t>L0053</t>
  </si>
  <si>
    <t>Soren Shah</t>
  </si>
  <si>
    <t>soren.shah@snowflake.com</t>
  </si>
  <si>
    <t>(570) 620-4673</t>
  </si>
  <si>
    <t>SNOWFLAKE</t>
  </si>
  <si>
    <t>VP of Marketing</t>
  </si>
  <si>
    <t>$25M-$100M</t>
  </si>
  <si>
    <t>https://www.linkedin.com/in/vesperwilson17</t>
  </si>
  <si>
    <t>L0054</t>
  </si>
  <si>
    <t>Magnus Wilson</t>
  </si>
  <si>
    <t>magnus.wilson@workday.com</t>
  </si>
  <si>
    <t>+1-256-951-3034</t>
  </si>
  <si>
    <t>WORKDAY</t>
  </si>
  <si>
    <t>New</t>
  </si>
  <si>
    <t>BioTech</t>
  </si>
  <si>
    <t>Sweden</t>
  </si>
  <si>
    <t>LinkedIn.com/in/noahsanchez85</t>
  </si>
  <si>
    <t>L0055</t>
  </si>
  <si>
    <t>Cordelia Ali</t>
  </si>
  <si>
    <t>cordelia.ali@googleinc.com</t>
  </si>
  <si>
    <t>+1-415-885-7825</t>
  </si>
  <si>
    <t>GOOGLE INC</t>
  </si>
  <si>
    <t>healthcare</t>
  </si>
  <si>
    <t>Philippines</t>
  </si>
  <si>
    <t>L0056</t>
  </si>
  <si>
    <t>Farhan Castillo</t>
  </si>
  <si>
    <t>farhan.castillo@linear.com</t>
  </si>
  <si>
    <t>473-560-5061</t>
  </si>
  <si>
    <t>linear</t>
  </si>
  <si>
    <t>Lost</t>
  </si>
  <si>
    <t>Turkey</t>
  </si>
  <si>
    <t>L0057</t>
  </si>
  <si>
    <t>Yasmin Schneider</t>
  </si>
  <si>
    <t>(681) 392-9793</t>
  </si>
  <si>
    <t>Chief Marketing Officer</t>
  </si>
  <si>
    <t>New Zealand</t>
  </si>
  <si>
    <t>https://www.linkedin.com/in/ginataylor51</t>
  </si>
  <si>
    <t>L0058</t>
  </si>
  <si>
    <t>Katrina Fischer</t>
  </si>
  <si>
    <t>katrina.fischer@dropbox.com</t>
  </si>
  <si>
    <t>685-631-8487</t>
  </si>
  <si>
    <t>Head of Strategy</t>
  </si>
  <si>
    <t>L0059</t>
  </si>
  <si>
    <t xml:space="preserve">  Yuki Ivanov </t>
  </si>
  <si>
    <t>yuki.ivanov@palantirtechnologies.com</t>
  </si>
  <si>
    <t>Palantir Technologies</t>
  </si>
  <si>
    <t>media</t>
  </si>
  <si>
    <t>LinkedIn.com/in/paulherrera18</t>
  </si>
  <si>
    <t>L0060</t>
  </si>
  <si>
    <t>Carlos Fischer</t>
  </si>
  <si>
    <t>carlos.fischer@twilio.com</t>
  </si>
  <si>
    <t>+1-892-890-5331</t>
  </si>
  <si>
    <t>Twilio</t>
  </si>
  <si>
    <t>Director of Analytics</t>
  </si>
  <si>
    <t>https://www.linkedin.com/in/margauxsingh51</t>
  </si>
  <si>
    <t>L0061</t>
  </si>
  <si>
    <t xml:space="preserve">  Liam Gonzalez </t>
  </si>
  <si>
    <t>liam.gonzalez@intercom.com</t>
  </si>
  <si>
    <t>477-675-5450</t>
  </si>
  <si>
    <t>Intercom</t>
  </si>
  <si>
    <t>CYBERSECURITY</t>
  </si>
  <si>
    <t>Marketing Manager</t>
  </si>
  <si>
    <t>linkedin.com/in/gabriellabaker83</t>
  </si>
  <si>
    <t>L0062</t>
  </si>
  <si>
    <t>Wendy Cruz</t>
  </si>
  <si>
    <t>wendy.cruz@meta.com</t>
  </si>
  <si>
    <t>Enterprise</t>
  </si>
  <si>
    <t>Junior Analyst</t>
  </si>
  <si>
    <t>L0063</t>
  </si>
  <si>
    <t>Penelope Reyes</t>
  </si>
  <si>
    <t>penelope.reyes@snowflake.com</t>
  </si>
  <si>
    <t>+1-615-946-8007</t>
  </si>
  <si>
    <t>Snowflake</t>
  </si>
  <si>
    <t>GTM Lead</t>
  </si>
  <si>
    <t xml:space="preserve">  US</t>
  </si>
  <si>
    <t>10M-50M</t>
  </si>
  <si>
    <t>L0064</t>
  </si>
  <si>
    <t>Qasim Gomez</t>
  </si>
  <si>
    <t>qasim.gomez@slack.com</t>
  </si>
  <si>
    <t xml:space="preserve">  (518) 806-2923 </t>
  </si>
  <si>
    <t>L0065</t>
  </si>
  <si>
    <t>Nikolai Joshi</t>
  </si>
  <si>
    <t>nikolai.joshi@atlassian.com</t>
  </si>
  <si>
    <t>+17001939361</t>
  </si>
  <si>
    <t>atlassian</t>
  </si>
  <si>
    <t>Engaged</t>
  </si>
  <si>
    <t>linkedin.com/in/racheltiwari61</t>
  </si>
  <si>
    <t>L0066</t>
  </si>
  <si>
    <t>Xavier Kim</t>
  </si>
  <si>
    <t>xavier.kim@airtable.com</t>
  </si>
  <si>
    <t xml:space="preserve">  (586) 484-2314 </t>
  </si>
  <si>
    <t>SAAS</t>
  </si>
  <si>
    <t>L0067</t>
  </si>
  <si>
    <t>Penelope Shah</t>
  </si>
  <si>
    <t>penelope.shah@linear.com</t>
  </si>
  <si>
    <t>(216) 346-4376</t>
  </si>
  <si>
    <t>ORGANIC</t>
  </si>
  <si>
    <t xml:space="preserve">no </t>
  </si>
  <si>
    <t>Content Marketing Lead</t>
  </si>
  <si>
    <t>Israel</t>
  </si>
  <si>
    <t>L0068</t>
  </si>
  <si>
    <t>Kira Ramos</t>
  </si>
  <si>
    <t>kira.ramos@workday.com</t>
  </si>
  <si>
    <t>(637) 669-9120</t>
  </si>
  <si>
    <t xml:space="preserve"> workday</t>
  </si>
  <si>
    <t>legaltech</t>
  </si>
  <si>
    <t>https://linkedin.com/in/ximenalopez33</t>
  </si>
  <si>
    <t>L0069</t>
  </si>
  <si>
    <t>Isla Reyes</t>
  </si>
  <si>
    <t>isla.reyes@servicenow.com</t>
  </si>
  <si>
    <t>817-140-2192</t>
  </si>
  <si>
    <t>Service Now</t>
  </si>
  <si>
    <t>nurturing</t>
  </si>
  <si>
    <t>japan</t>
  </si>
  <si>
    <t>https://www.linkedin.com/in/onyxmalik40</t>
  </si>
  <si>
    <t>L0070</t>
  </si>
  <si>
    <t>Qasim Nakamura</t>
  </si>
  <si>
    <t>qasim.nakamura@hashicorp.com</t>
  </si>
  <si>
    <t xml:space="preserve">  (623) 146-4625 </t>
  </si>
  <si>
    <t>Hashicorp</t>
  </si>
  <si>
    <t>Account Executive</t>
  </si>
  <si>
    <t>Egypt</t>
  </si>
  <si>
    <t>Over $1B</t>
  </si>
  <si>
    <t xml:space="preserve"> linkedin.com/in/opheliasanchez18 </t>
  </si>
  <si>
    <t>L0071</t>
  </si>
  <si>
    <t>Margaux Moreau</t>
  </si>
  <si>
    <t>margaux.moreau@amazon.com</t>
  </si>
  <si>
    <t>+12498821104</t>
  </si>
  <si>
    <t>US</t>
  </si>
  <si>
    <t>linkedin.com/in/ursulaolsen37</t>
  </si>
  <si>
    <t>L0072</t>
  </si>
  <si>
    <t>Adeline Chandra</t>
  </si>
  <si>
    <t>adeline.chandra@stripe.com</t>
  </si>
  <si>
    <t>stripe</t>
  </si>
  <si>
    <t>ecommerce</t>
  </si>
  <si>
    <t>L0073</t>
  </si>
  <si>
    <t>Samir Anderson</t>
  </si>
  <si>
    <t>samir.anderson@palantir.com</t>
  </si>
  <si>
    <t>4353168790</t>
  </si>
  <si>
    <t>palantir</t>
  </si>
  <si>
    <t>paid</t>
  </si>
  <si>
    <t>Communications Director</t>
  </si>
  <si>
    <t xml:space="preserve"> linkedin.com/in/islakumar97 </t>
  </si>
  <si>
    <t>L0074</t>
  </si>
  <si>
    <t>James Rojas</t>
  </si>
  <si>
    <t>987.728.7499</t>
  </si>
  <si>
    <t>mongodb</t>
  </si>
  <si>
    <t>https://www.linkedin.com/in/noahguerrero50</t>
  </si>
  <si>
    <t>L0075</t>
  </si>
  <si>
    <t>Qasim Moore</t>
  </si>
  <si>
    <t>qasim.moore@linear.com</t>
  </si>
  <si>
    <t>(768) 624-7685</t>
  </si>
  <si>
    <t>enterprise</t>
  </si>
  <si>
    <t>Senior Associate</t>
  </si>
  <si>
    <t>$500M-1B</t>
  </si>
  <si>
    <t>https://www.linkedin.com/in/quinnsanchez56</t>
  </si>
  <si>
    <t>L0076</t>
  </si>
  <si>
    <t>Finn Nelson</t>
  </si>
  <si>
    <t>finn.nelson@notion.com</t>
  </si>
  <si>
    <t>+13384111110</t>
  </si>
  <si>
    <t>hrtech</t>
  </si>
  <si>
    <t>https://linkedin.com/in/xiomaramalhotra74</t>
  </si>
  <si>
    <t>L0077</t>
  </si>
  <si>
    <t>Hugo Singh</t>
  </si>
  <si>
    <t>hugo.singh@palantir.com</t>
  </si>
  <si>
    <t xml:space="preserve">  (227) 844-8563 </t>
  </si>
  <si>
    <t>lost</t>
  </si>
  <si>
    <t>Telecom</t>
  </si>
  <si>
    <t>linkedin.com/in/zinniachen70</t>
  </si>
  <si>
    <t>L0078</t>
  </si>
  <si>
    <t>Qasim Diaz</t>
  </si>
  <si>
    <t>qasim.diaz@amazoninc.com</t>
  </si>
  <si>
    <t>Amazon Inc</t>
  </si>
  <si>
    <t>www.linkedin.com/in/mayashah4</t>
  </si>
  <si>
    <t>L0079</t>
  </si>
  <si>
    <t>Aisha Gonzalez</t>
  </si>
  <si>
    <t>aisha.gonzalez@airtable.com</t>
  </si>
  <si>
    <t>Revenue Operations</t>
  </si>
  <si>
    <t>L0080</t>
  </si>
  <si>
    <t>Raphael Park</t>
  </si>
  <si>
    <t>raphael.park@stripe.com</t>
  </si>
  <si>
    <t>+14025608037</t>
  </si>
  <si>
    <t>STRIPE</t>
  </si>
  <si>
    <t>Webinar</t>
  </si>
  <si>
    <t xml:space="preserve"> linkedin.com/in/tarachandra87 </t>
  </si>
  <si>
    <t>L0081</t>
  </si>
  <si>
    <t>Amara Das</t>
  </si>
  <si>
    <t>amara.das@salesforce.com</t>
  </si>
  <si>
    <t>SALESFORCE</t>
  </si>
  <si>
    <t>content_syndication</t>
  </si>
  <si>
    <t>L0082</t>
  </si>
  <si>
    <t>Charlie Moreau</t>
  </si>
  <si>
    <t>charlie.moreau@dropbox.com</t>
  </si>
  <si>
    <t>(654) 600-3740</t>
  </si>
  <si>
    <t>Energy</t>
  </si>
  <si>
    <t>www.linkedin.com/in/karenortiz93</t>
  </si>
  <si>
    <t>L0083</t>
  </si>
  <si>
    <t>Margaux Young</t>
  </si>
  <si>
    <t>margaux.young@miro.com</t>
  </si>
  <si>
    <t>289.549.2923</t>
  </si>
  <si>
    <t>MIRO</t>
  </si>
  <si>
    <t>United states</t>
  </si>
  <si>
    <t>L0084</t>
  </si>
  <si>
    <t>Sophie Verma</t>
  </si>
  <si>
    <t>sophie.verma@microsoft.com</t>
  </si>
  <si>
    <t>MICROSOFT</t>
  </si>
  <si>
    <t>cleantech</t>
  </si>
  <si>
    <t>Field Marketing Manager</t>
  </si>
  <si>
    <t>www.linkedin.com/in/vikramgomez48</t>
  </si>
  <si>
    <t>L0085</t>
  </si>
  <si>
    <t>Wesley Khan</t>
  </si>
  <si>
    <t>wesley.khan@microsoft.com</t>
  </si>
  <si>
    <t>+12649149756</t>
  </si>
  <si>
    <t>Microsoft</t>
  </si>
  <si>
    <t>Healthcare</t>
  </si>
  <si>
    <t>Demand Gen Manager</t>
  </si>
  <si>
    <t>L0086</t>
  </si>
  <si>
    <t>Orion Johnson</t>
  </si>
  <si>
    <t>orion.johnson@salesforcecom.com</t>
  </si>
  <si>
    <t>2957706905</t>
  </si>
  <si>
    <t>Salesforce.com</t>
  </si>
  <si>
    <t>Kenya</t>
  </si>
  <si>
    <t>linkedin.com/in/charliediaz44</t>
  </si>
  <si>
    <t>L0087</t>
  </si>
  <si>
    <t>Genevieve Gomez</t>
  </si>
  <si>
    <t>genevieve.gomez@airtable.com</t>
  </si>
  <si>
    <t xml:space="preserve">  (591) 892-3181 </t>
  </si>
  <si>
    <t>Airtable</t>
  </si>
  <si>
    <t>JP</t>
  </si>
  <si>
    <t>https://www.linkedin.com/in/nolanmalhotra55</t>
  </si>
  <si>
    <t>L0088</t>
  </si>
  <si>
    <t>James Lopez</t>
  </si>
  <si>
    <t>james.lopez@databricks.com</t>
  </si>
  <si>
    <t>databricks</t>
  </si>
  <si>
    <t>L0089</t>
  </si>
  <si>
    <t>Winona Clark</t>
  </si>
  <si>
    <t xml:space="preserve"> winona.clark@google.com</t>
  </si>
  <si>
    <t xml:space="preserve">  (607) 618-5693 </t>
  </si>
  <si>
    <t xml:space="preserve">google </t>
  </si>
  <si>
    <t>MARKETING MANAGER</t>
  </si>
  <si>
    <t xml:space="preserve"> linkedin.com/in/dmitridiaz56 </t>
  </si>
  <si>
    <t>L0090</t>
  </si>
  <si>
    <t>Kevin Davis</t>
  </si>
  <si>
    <t>kevin.davis@databricks.com</t>
  </si>
  <si>
    <t xml:space="preserve">  (322) 112-3248 </t>
  </si>
  <si>
    <t xml:space="preserve"> Databricks</t>
  </si>
  <si>
    <t>ABM Manager</t>
  </si>
  <si>
    <t>L0091</t>
  </si>
  <si>
    <t>Orion Nakamura</t>
  </si>
  <si>
    <t>orion.nakamura@cloudflare.com</t>
  </si>
  <si>
    <t>(318) 333-9336</t>
  </si>
  <si>
    <t>L0092</t>
  </si>
  <si>
    <t>Adeline Flores</t>
  </si>
  <si>
    <t>adeline.flores@meta.com</t>
  </si>
  <si>
    <t>+1-518-435-2415</t>
  </si>
  <si>
    <t xml:space="preserve">  meta</t>
  </si>
  <si>
    <t>L0093</t>
  </si>
  <si>
    <t xml:space="preserve">  Zinnia Chopra </t>
  </si>
  <si>
    <t>zinnia.chopra@cloudflare.com</t>
  </si>
  <si>
    <t>(443) 529-9061</t>
  </si>
  <si>
    <t xml:space="preserve"> cloudflare</t>
  </si>
  <si>
    <t>EdTech</t>
  </si>
  <si>
    <t>https://www.linkedin.com/in/hassanwright38</t>
  </si>
  <si>
    <t>L0094</t>
  </si>
  <si>
    <t>Elise Saxena</t>
  </si>
  <si>
    <t>elise.saxena@twilio.com</t>
  </si>
  <si>
    <t>TWILIO</t>
  </si>
  <si>
    <t>retail</t>
  </si>
  <si>
    <t>https://www.linkedin.com/in/cordeliagarcia28</t>
  </si>
  <si>
    <t>L0095</t>
  </si>
  <si>
    <t>Liam Thomas</t>
  </si>
  <si>
    <t>liam.thomas@meta.com</t>
  </si>
  <si>
    <t>Japan</t>
  </si>
  <si>
    <t>linkedin.com/in/piperdas10</t>
  </si>
  <si>
    <t>L0096</t>
  </si>
  <si>
    <t>Quinn Robinson</t>
  </si>
  <si>
    <t>quinn.robinson@atlassian.com</t>
  </si>
  <si>
    <t>+16439417471</t>
  </si>
  <si>
    <t>Atlassian</t>
  </si>
  <si>
    <t>L0097</t>
  </si>
  <si>
    <t>Finn Robinson</t>
  </si>
  <si>
    <t>finn.robinson@workday.com</t>
  </si>
  <si>
    <t>7579008940</t>
  </si>
  <si>
    <t>workday</t>
  </si>
  <si>
    <t>LinkedIn.com/in/oliviaortiz29</t>
  </si>
  <si>
    <t>L0098</t>
  </si>
  <si>
    <t>Ximena Malik</t>
  </si>
  <si>
    <t>ximena.malik@notion.com</t>
  </si>
  <si>
    <t>+1-228-820-6761</t>
  </si>
  <si>
    <t>InsurTech</t>
  </si>
  <si>
    <t>$0-1M</t>
  </si>
  <si>
    <t>https://www.linkedin.com/in/lorenzomedina23</t>
  </si>
  <si>
    <t>L0099</t>
  </si>
  <si>
    <t>Paul Williams</t>
  </si>
  <si>
    <t>paul.williams@salesforce.com</t>
  </si>
  <si>
    <t>8785052655</t>
  </si>
  <si>
    <t>salesforce</t>
  </si>
  <si>
    <t>Singapore</t>
  </si>
  <si>
    <t>LinkedIn.com/in/urielo'brien99</t>
  </si>
  <si>
    <t>L0100</t>
  </si>
  <si>
    <t>Ivy Ramirez</t>
  </si>
  <si>
    <t>ivy.ramirez@zoom.com</t>
  </si>
  <si>
    <t>2793436682</t>
  </si>
  <si>
    <t>Zoom</t>
  </si>
  <si>
    <t>Brand Manager</t>
  </si>
  <si>
    <t>L0101</t>
  </si>
  <si>
    <t>Umar Taylor</t>
  </si>
  <si>
    <t>umar.taylor@linear.com</t>
  </si>
  <si>
    <t>5011206221</t>
  </si>
  <si>
    <t>Fintech</t>
  </si>
  <si>
    <t>L0102</t>
  </si>
  <si>
    <t>Xena Kim</t>
  </si>
  <si>
    <t>xena.kim@figma.com</t>
  </si>
  <si>
    <t>762-960-9043</t>
  </si>
  <si>
    <t>FIGMA</t>
  </si>
  <si>
    <t xml:space="preserve"> linkedin.com/in/reveriescott12 </t>
  </si>
  <si>
    <t>L0103</t>
  </si>
  <si>
    <t>Margaux Kumar</t>
  </si>
  <si>
    <t>777.163.3476</t>
  </si>
  <si>
    <t>INTERCOM</t>
  </si>
  <si>
    <t xml:space="preserve"> linkedin.com/in/esmeraldaaguilar74 </t>
  </si>
  <si>
    <t>L0104</t>
  </si>
  <si>
    <t>Gideon Thompson</t>
  </si>
  <si>
    <t>gideon.thompson@slack.com</t>
  </si>
  <si>
    <t>899.545.4308</t>
  </si>
  <si>
    <t>SLACK</t>
  </si>
  <si>
    <t>saas</t>
  </si>
  <si>
    <t>LinkedIn.com/in/zanesaxena14</t>
  </si>
  <si>
    <t>L0105</t>
  </si>
  <si>
    <t>Zane Soto</t>
  </si>
  <si>
    <t>zane.soto@zendesk.com</t>
  </si>
  <si>
    <t>376-382-7602</t>
  </si>
  <si>
    <t>ZENDESK</t>
  </si>
  <si>
    <t>L0106</t>
  </si>
  <si>
    <t>Landon Vega</t>
  </si>
  <si>
    <t>landon.vega@splunk.com</t>
  </si>
  <si>
    <t>696.877.9462</t>
  </si>
  <si>
    <t>SPLUNK</t>
  </si>
  <si>
    <t>martech</t>
  </si>
  <si>
    <t>L0107</t>
  </si>
  <si>
    <t>Qasim Herrera</t>
  </si>
  <si>
    <t>qasim.herrera@okta.com</t>
  </si>
  <si>
    <t>808.556.3909</t>
  </si>
  <si>
    <t xml:space="preserve"> okta</t>
  </si>
  <si>
    <t>https://linkedin.com/in/winonasmith61</t>
  </si>
  <si>
    <t>L0108</t>
  </si>
  <si>
    <t>NYX CLARK</t>
  </si>
  <si>
    <t>nyx.clark@snowflakeinc.com</t>
  </si>
  <si>
    <t>557-570-5128</t>
  </si>
  <si>
    <t>snowflake inc</t>
  </si>
  <si>
    <t xml:space="preserve"> linkedin.com/in/pipercruz92 </t>
  </si>
  <si>
    <t>L0109</t>
  </si>
  <si>
    <t>Amara Lewis</t>
  </si>
  <si>
    <t>amara.lewis@databricks.com</t>
  </si>
  <si>
    <t>RETAIL</t>
  </si>
  <si>
    <t>Solutions Architect</t>
  </si>
  <si>
    <t>L0110</t>
  </si>
  <si>
    <t>Sebastian Lee</t>
  </si>
  <si>
    <t>sebastian.lee@stripe.com</t>
  </si>
  <si>
    <t>Stripe</t>
  </si>
  <si>
    <t>L0111</t>
  </si>
  <si>
    <t>Maya Perez</t>
  </si>
  <si>
    <t>maya.perez@docusign.com</t>
  </si>
  <si>
    <t>L0112</t>
  </si>
  <si>
    <t>Joaquin Robinson</t>
  </si>
  <si>
    <t>joaquin.robinson@miro.com</t>
  </si>
  <si>
    <t>4543316641</t>
  </si>
  <si>
    <t>COO</t>
  </si>
  <si>
    <t>Spain</t>
  </si>
  <si>
    <t>https://linkedin.com/in/bennettwilliams30</t>
  </si>
  <si>
    <t>L0113</t>
  </si>
  <si>
    <t>Hassan Young</t>
  </si>
  <si>
    <t>hassan.young@cloudflare.com</t>
  </si>
  <si>
    <t>+1-989-647-1796</t>
  </si>
  <si>
    <t>cloudflare</t>
  </si>
  <si>
    <t>USA</t>
  </si>
  <si>
    <t>LinkedIn.com/in/jameschen14</t>
  </si>
  <si>
    <t>L0114</t>
  </si>
  <si>
    <t>Gideon Martin</t>
  </si>
  <si>
    <t>gideon.martin@databricks.com</t>
  </si>
  <si>
    <t>DATABRICKS</t>
  </si>
  <si>
    <t>EDTECH</t>
  </si>
  <si>
    <t>L0115</t>
  </si>
  <si>
    <t>Oscar Reyes</t>
  </si>
  <si>
    <t>+15689206123</t>
  </si>
  <si>
    <t>DOCUSIGN</t>
  </si>
  <si>
    <t>Manufacturing</t>
  </si>
  <si>
    <t>Head of Partnerships</t>
  </si>
  <si>
    <t xml:space="preserve"> linkedin.com/in/tylergupta50 </t>
  </si>
  <si>
    <t>L0116</t>
  </si>
  <si>
    <t>Ulrich Aguilar</t>
  </si>
  <si>
    <t>ulrich.aguilar@salesforcecom.com</t>
  </si>
  <si>
    <t>PARTNER</t>
  </si>
  <si>
    <t xml:space="preserve"> linkedin.com/in/viggoberg99 </t>
  </si>
  <si>
    <t>L0117</t>
  </si>
  <si>
    <t>Vesper Vargas</t>
  </si>
  <si>
    <t>vesper.vargas@atlassian.com</t>
  </si>
  <si>
    <t>9443548895</t>
  </si>
  <si>
    <t xml:space="preserve"> Atlassian</t>
  </si>
  <si>
    <t>Head of Product</t>
  </si>
  <si>
    <t>www.linkedin.com/in/nikolaireyes49</t>
  </si>
  <si>
    <t>L0118</t>
  </si>
  <si>
    <t>Jasmine Anderson</t>
  </si>
  <si>
    <t>jasmine.anderson@canva.com</t>
  </si>
  <si>
    <t>(305) 513-7755</t>
  </si>
  <si>
    <t xml:space="preserve"> linkedin.com/in/gideonnovak61 </t>
  </si>
  <si>
    <t>L0119</t>
  </si>
  <si>
    <t>Quinlan Hussain</t>
  </si>
  <si>
    <t xml:space="preserve">  (760) 634-7125 </t>
  </si>
  <si>
    <t>L0120</t>
  </si>
  <si>
    <t>Nico Fernandez</t>
  </si>
  <si>
    <t>799.594.9328</t>
  </si>
  <si>
    <t>Chief Revenue Officer</t>
  </si>
  <si>
    <t>LinkedIn.com/in/doriannelson90</t>
  </si>
  <si>
    <t>L0121</t>
  </si>
  <si>
    <t>Elise Medina</t>
  </si>
  <si>
    <t>elise.medina@shopify.com</t>
  </si>
  <si>
    <t>+1-927-765-3913</t>
  </si>
  <si>
    <t xml:space="preserve"> shopify</t>
  </si>
  <si>
    <t>L0122</t>
  </si>
  <si>
    <t>Omar Baker</t>
  </si>
  <si>
    <t>omar.baker@snowflake.com</t>
  </si>
  <si>
    <t xml:space="preserve">  (830) 988-4675 </t>
  </si>
  <si>
    <t>L0123</t>
  </si>
  <si>
    <t>Killian Herrera</t>
  </si>
  <si>
    <t>killian.herrera@airtable.com</t>
  </si>
  <si>
    <t>381-799-2220</t>
  </si>
  <si>
    <t xml:space="preserve"> airtable</t>
  </si>
  <si>
    <t>https://www.linkedin.com/in/freyasharma85</t>
  </si>
  <si>
    <t>L0124</t>
  </si>
  <si>
    <t>Xiomara Rojas</t>
  </si>
  <si>
    <t>xiomara.rojas@twilio.com</t>
  </si>
  <si>
    <t>+1-363-525-9897</t>
  </si>
  <si>
    <t>www.linkedin.com/in/winonakapoor42</t>
  </si>
  <si>
    <t>L0125</t>
  </si>
  <si>
    <t>Derek Kumar</t>
  </si>
  <si>
    <t>derek.kumar@dropbox.com</t>
  </si>
  <si>
    <t>2444034154</t>
  </si>
  <si>
    <t xml:space="preserve"> dropbox</t>
  </si>
  <si>
    <t>https://linkedin.com/in/sammendoza88</t>
  </si>
  <si>
    <t>L0126</t>
  </si>
  <si>
    <t>Grace Fernandez</t>
  </si>
  <si>
    <t>grace.fernandez@stripe.com</t>
  </si>
  <si>
    <t>Disqualified</t>
  </si>
  <si>
    <t>www.linkedin.com/in/willowortiz57</t>
  </si>
  <si>
    <t>L0127</t>
  </si>
  <si>
    <t>Zion Mehta</t>
  </si>
  <si>
    <t>zion.mehta@hubspot.com</t>
  </si>
  <si>
    <t xml:space="preserve">  (849) 247-5883 </t>
  </si>
  <si>
    <t>hubspot</t>
  </si>
  <si>
    <t>https://linkedin.com/in/kiraharris24</t>
  </si>
  <si>
    <t>L0128</t>
  </si>
  <si>
    <t>Freya Gupta</t>
  </si>
  <si>
    <t>freya.gupta@palantir.com</t>
  </si>
  <si>
    <t>6727602198</t>
  </si>
  <si>
    <t>Palantir</t>
  </si>
  <si>
    <t>https://www.linkedin.com/in/siennadecker47</t>
  </si>
  <si>
    <t>L0129</t>
  </si>
  <si>
    <t xml:space="preserve">  Henrik Sanchez </t>
  </si>
  <si>
    <t>henrik.sanchez@airtable.com</t>
  </si>
  <si>
    <t>+15399988863</t>
  </si>
  <si>
    <t>LinkedIn.com/in/zephyryoung5</t>
  </si>
  <si>
    <t>L0130</t>
  </si>
  <si>
    <t>Piper Silva</t>
  </si>
  <si>
    <t>piper.silva@hubspot.com</t>
  </si>
  <si>
    <t>+1-497-237-8613</t>
  </si>
  <si>
    <t>Hubspot</t>
  </si>
  <si>
    <t>https://www.linkedin.com/in/ivanrodriguez34</t>
  </si>
  <si>
    <t>L0131</t>
  </si>
  <si>
    <t>Ivan Garcia</t>
  </si>
  <si>
    <t>ivan.garcia@okta.com</t>
  </si>
  <si>
    <t xml:space="preserve">  (531) 205-9542 </t>
  </si>
  <si>
    <t>Okta</t>
  </si>
  <si>
    <t>gaming</t>
  </si>
  <si>
    <t>linkedin.com/in/keikosanchez30</t>
  </si>
  <si>
    <t>L0132</t>
  </si>
  <si>
    <t>Dorian Reyes</t>
  </si>
  <si>
    <t>dorian.reyes@databricks.com</t>
  </si>
  <si>
    <t xml:space="preserve">  (937) 216-8889 </t>
  </si>
  <si>
    <t>Databricks</t>
  </si>
  <si>
    <t>linkedin.com/in/bodhidecker82</t>
  </si>
  <si>
    <t>L0133</t>
  </si>
  <si>
    <t>Reverie Mehta</t>
  </si>
  <si>
    <t>reverie.mehta@docusign.com</t>
  </si>
  <si>
    <t>+1-796-940-3979</t>
  </si>
  <si>
    <t>L0134</t>
  </si>
  <si>
    <t>Joaquin Schneider</t>
  </si>
  <si>
    <t xml:space="preserve"> joaquin.schneider@databricks.com</t>
  </si>
  <si>
    <t>6416347892</t>
  </si>
  <si>
    <t>direct</t>
  </si>
  <si>
    <t>linkedin.com/in/bobjensen67</t>
  </si>
  <si>
    <t>L0135</t>
  </si>
  <si>
    <t>Florian Johnson</t>
  </si>
  <si>
    <t>florian.johnson@zendesk.com</t>
  </si>
  <si>
    <t>+1-748-533-6990</t>
  </si>
  <si>
    <t>Zendesk</t>
  </si>
  <si>
    <t>LinkedIn.com/in/omartaylor28</t>
  </si>
  <si>
    <t>L0136</t>
  </si>
  <si>
    <t>Aria Soto</t>
  </si>
  <si>
    <t>(348) 582-8133</t>
  </si>
  <si>
    <t xml:space="preserve"> zscaler</t>
  </si>
  <si>
    <t>L0137</t>
  </si>
  <si>
    <t>Bodhi Nakamura</t>
  </si>
  <si>
    <t>bodhi.nakamura@meta.com</t>
  </si>
  <si>
    <t>L0138</t>
  </si>
  <si>
    <t>Tara Kim</t>
  </si>
  <si>
    <t>tara.kim@atlassiancorp.com</t>
  </si>
  <si>
    <t>+17883568254</t>
  </si>
  <si>
    <t>atlassian corp</t>
  </si>
  <si>
    <t>https://linkedin.com/in/charliediaz34</t>
  </si>
  <si>
    <t>L0139</t>
  </si>
  <si>
    <t>Xavier Thomas</t>
  </si>
  <si>
    <t>xavier.thomas@workday.com</t>
  </si>
  <si>
    <t>+14752874115</t>
  </si>
  <si>
    <t>edtech</t>
  </si>
  <si>
    <t>https://www.linkedin.com/in/karenreddy62</t>
  </si>
  <si>
    <t>L0140</t>
  </si>
  <si>
    <t>Gideon Mitchell</t>
  </si>
  <si>
    <t>gideon.mitchell@datadog.com</t>
  </si>
  <si>
    <t>(427) 868-3101</t>
  </si>
  <si>
    <t>L0141</t>
  </si>
  <si>
    <t>Elowen Iyer</t>
  </si>
  <si>
    <t>elowen.iyer@docusign.com</t>
  </si>
  <si>
    <t>6298177099</t>
  </si>
  <si>
    <t>SupplyChain</t>
  </si>
  <si>
    <t>LinkedIn.com/in/irenerao81</t>
  </si>
  <si>
    <t>L0142</t>
  </si>
  <si>
    <t>Joaquin Vargas</t>
  </si>
  <si>
    <t>https://www.linkedin.com/in/taravega37</t>
  </si>
  <si>
    <t>L0143</t>
  </si>
  <si>
    <t>Hugo Flores</t>
  </si>
  <si>
    <t>hugo.flores@amazoninc.com</t>
  </si>
  <si>
    <t>amazon inc</t>
  </si>
  <si>
    <t>https://linkedin.com/in/nicokim22</t>
  </si>
  <si>
    <t>L0144</t>
  </si>
  <si>
    <t>Frank Lee</t>
  </si>
  <si>
    <t>frank.lee@zscaler.com</t>
  </si>
  <si>
    <t>ZSCALER</t>
  </si>
  <si>
    <t>brazil</t>
  </si>
  <si>
    <t xml:space="preserve"> linkedin.com/in/samirbrown5 </t>
  </si>
  <si>
    <t>L0145</t>
  </si>
  <si>
    <t>Pedro Iyer</t>
  </si>
  <si>
    <t>pedro.iyer@servicenow.com</t>
  </si>
  <si>
    <t xml:space="preserve">  (752) 281-8480 </t>
  </si>
  <si>
    <t>service now</t>
  </si>
  <si>
    <t>L0146</t>
  </si>
  <si>
    <t>Joaquin Smith</t>
  </si>
  <si>
    <t>L0147</t>
  </si>
  <si>
    <t>Onyx Mendoza</t>
  </si>
  <si>
    <t>onyx.mendoza@amazon.com</t>
  </si>
  <si>
    <t>478-817-9060</t>
  </si>
  <si>
    <t>AMAZON</t>
  </si>
  <si>
    <t>Sales Director</t>
  </si>
  <si>
    <t xml:space="preserve"> linkedin.com/in/zaidpatel60 </t>
  </si>
  <si>
    <t>L0148</t>
  </si>
  <si>
    <t>Ivy Ahmed</t>
  </si>
  <si>
    <t>ivy.ahmed@figma.com</t>
  </si>
  <si>
    <t xml:space="preserve"> figma</t>
  </si>
  <si>
    <t>LinkedIn.com/in/karenmendoza71</t>
  </si>
  <si>
    <t>L0149</t>
  </si>
  <si>
    <t>Felix Hill</t>
  </si>
  <si>
    <t>felix.hill@metaplatforms.com</t>
  </si>
  <si>
    <t>532.115.3742</t>
  </si>
  <si>
    <t>meta platforms</t>
  </si>
  <si>
    <t>L0150</t>
  </si>
  <si>
    <t>Nyx White</t>
  </si>
  <si>
    <t>nyx.white@zoomvideo.com</t>
  </si>
  <si>
    <t>(649) 850-4161</t>
  </si>
  <si>
    <t>Zoom Video</t>
  </si>
  <si>
    <t>MARTECH</t>
  </si>
  <si>
    <t>www.linkedin.com/in/rachelberg20</t>
  </si>
  <si>
    <t>L0151</t>
  </si>
  <si>
    <t>zachary chandra</t>
  </si>
  <si>
    <t>zachary.chandra@splunk.com</t>
  </si>
  <si>
    <t>5728944912</t>
  </si>
  <si>
    <t>splunk</t>
  </si>
  <si>
    <t xml:space="preserve">  SaaS </t>
  </si>
  <si>
    <t>https://linkedin.com/in/usmanbose5</t>
  </si>
  <si>
    <t>L0152</t>
  </si>
  <si>
    <t>Brian Moreau</t>
  </si>
  <si>
    <t>brian.moreau@okta.com</t>
  </si>
  <si>
    <t>(575) 326-2161</t>
  </si>
  <si>
    <t>United Kingdom</t>
  </si>
  <si>
    <t>L0153</t>
  </si>
  <si>
    <t>Ivan Olsen</t>
  </si>
  <si>
    <t>ivan.olsen@palantir.com</t>
  </si>
  <si>
    <t xml:space="preserve">  (308) 884-6864 </t>
  </si>
  <si>
    <t>www.linkedin.com/in/siennasilva28</t>
  </si>
  <si>
    <t>L0154</t>
  </si>
  <si>
    <t>Nikolai Saxena</t>
  </si>
  <si>
    <t>UK</t>
  </si>
  <si>
    <t>L0155</t>
  </si>
  <si>
    <t>Oscar Dominguez</t>
  </si>
  <si>
    <t>oscar.dominguez@zoom.com</t>
  </si>
  <si>
    <t>zoom</t>
  </si>
  <si>
    <t>https://www.linkedin.com/in/junipersingh7</t>
  </si>
  <si>
    <t>L0156</t>
  </si>
  <si>
    <t>Hadley Garcia</t>
  </si>
  <si>
    <t>hadley.garcia@zscaler.com</t>
  </si>
  <si>
    <t>(656) 870-9269</t>
  </si>
  <si>
    <t>Zscaler</t>
  </si>
  <si>
    <t xml:space="preserve"> linkedin.com/in/zarafischer79 </t>
  </si>
  <si>
    <t>L0157</t>
  </si>
  <si>
    <t>Hadley Lopez</t>
  </si>
  <si>
    <t>hadley.lopez@crowdstrike.com</t>
  </si>
  <si>
    <t>5562956254</t>
  </si>
  <si>
    <t>Crowd Strike</t>
  </si>
  <si>
    <t>L0158</t>
  </si>
  <si>
    <t>Gideon Saxena</t>
  </si>
  <si>
    <t>gideon.saxena@atlassiancorp.com</t>
  </si>
  <si>
    <t>L0159</t>
  </si>
  <si>
    <t>Rosalind Cruz</t>
  </si>
  <si>
    <t>rosalind.cruz@paloalto.com</t>
  </si>
  <si>
    <t>https://www.linkedin.com/in/eveshah88</t>
  </si>
  <si>
    <t>L0160</t>
  </si>
  <si>
    <t>Ophelia Ivanov</t>
  </si>
  <si>
    <t>ophelia.ivanov@datadog.com</t>
  </si>
  <si>
    <t>230-668-5590</t>
  </si>
  <si>
    <t>L0161</t>
  </si>
  <si>
    <t>James Kovac</t>
  </si>
  <si>
    <t>james.kovac@twilio.com</t>
  </si>
  <si>
    <t>9882483589</t>
  </si>
  <si>
    <t>twilio</t>
  </si>
  <si>
    <t>LinkedIn.com/in/freyagreen78</t>
  </si>
  <si>
    <t>L0162</t>
  </si>
  <si>
    <t>Elowen King</t>
  </si>
  <si>
    <t>elowen.king@amazoninc.com</t>
  </si>
  <si>
    <t>929-765-7126</t>
  </si>
  <si>
    <t>canada</t>
  </si>
  <si>
    <t>L0163</t>
  </si>
  <si>
    <t>Penelope Kapoor</t>
  </si>
  <si>
    <t>penelope.kapoor@airtable.com</t>
  </si>
  <si>
    <t>+1-785-708-9784</t>
  </si>
  <si>
    <t>uk</t>
  </si>
  <si>
    <t>https://www.linkedin.com/in/quentinsanchez55</t>
  </si>
  <si>
    <t>L0164</t>
  </si>
  <si>
    <t xml:space="preserve">  Elowen Das </t>
  </si>
  <si>
    <t>elowen.das@splunk.com</t>
  </si>
  <si>
    <t>+19126593216</t>
  </si>
  <si>
    <t>LinkedIn.com/in/winstoncastillo66</t>
  </si>
  <si>
    <t>L0165</t>
  </si>
  <si>
    <t>Priya Singh</t>
  </si>
  <si>
    <t>priya.singh@atlassian.com</t>
  </si>
  <si>
    <t>+13838871840</t>
  </si>
  <si>
    <t>ATLASSIAN</t>
  </si>
  <si>
    <t>Pakistan</t>
  </si>
  <si>
    <t xml:space="preserve"> linkedin.com/in/jasmineyoung76 </t>
  </si>
  <si>
    <t>L0166</t>
  </si>
  <si>
    <t>Tatiana Fernandez</t>
  </si>
  <si>
    <t>tatiana.fernandez@notion.com</t>
  </si>
  <si>
    <t>412-150-4028</t>
  </si>
  <si>
    <t>NOTION</t>
  </si>
  <si>
    <t>https://www.linkedin.com/in/orionmendoza75</t>
  </si>
  <si>
    <t>L0167</t>
  </si>
  <si>
    <t>Jack Thomas</t>
  </si>
  <si>
    <t>jack.thomas@amazon.com</t>
  </si>
  <si>
    <t>3248115496</t>
  </si>
  <si>
    <t xml:space="preserve"> linkedin.com/in/zaidhoffman94 </t>
  </si>
  <si>
    <t>L0168</t>
  </si>
  <si>
    <t>Zaid Bianchi</t>
  </si>
  <si>
    <t xml:space="preserve"> zaid.bianchi@snowflake.com</t>
  </si>
  <si>
    <t>320.855.4396</t>
  </si>
  <si>
    <t>snowflake</t>
  </si>
  <si>
    <t>https://linkedin.com/in/freyabhatt4</t>
  </si>
  <si>
    <t>L0169</t>
  </si>
  <si>
    <t>Yusuf Ahmed</t>
  </si>
  <si>
    <t>yusuf.ahmed@freshworks.com</t>
  </si>
  <si>
    <t>749.443.8577</t>
  </si>
  <si>
    <t>freshworks</t>
  </si>
  <si>
    <t>www.linkedin.com/in/rosajensen78</t>
  </si>
  <si>
    <t>L0170</t>
  </si>
  <si>
    <t>Waqas Novak</t>
  </si>
  <si>
    <t>waqas.novak@twilio.com</t>
  </si>
  <si>
    <t>580-562-5958</t>
  </si>
  <si>
    <t>LinkedIn.com/in/kiradelgado13</t>
  </si>
  <si>
    <t>L0171</t>
  </si>
  <si>
    <t>Viggo Lee</t>
  </si>
  <si>
    <t>viggo.lee@dropbox.com</t>
  </si>
  <si>
    <t>(289) 441-8649</t>
  </si>
  <si>
    <t>DropBox</t>
  </si>
  <si>
    <t>https://www.linkedin.com/in/aishawalker70</t>
  </si>
  <si>
    <t>L0172</t>
  </si>
  <si>
    <t>Nikolai Mitchell</t>
  </si>
  <si>
    <t>nikolai.mitchell@palantir.com</t>
  </si>
  <si>
    <t>(654) 151-3131</t>
  </si>
  <si>
    <t>PALANTIR</t>
  </si>
  <si>
    <t>manufacturing</t>
  </si>
  <si>
    <t>linkedin.com/in/rosalinddecker17</t>
  </si>
  <si>
    <t>L0173</t>
  </si>
  <si>
    <t>Rosalind Taylor</t>
  </si>
  <si>
    <t>rosalind.taylor@docusign.com</t>
  </si>
  <si>
    <t>464-472-7423</t>
  </si>
  <si>
    <t>Docusign</t>
  </si>
  <si>
    <t>LinkedIn.com/in/samrojas39</t>
  </si>
  <si>
    <t>L0174</t>
  </si>
  <si>
    <t>Quentin Nguyen</t>
  </si>
  <si>
    <t>quentin.nguyen@slack.com</t>
  </si>
  <si>
    <t>+1-805-541-8132</t>
  </si>
  <si>
    <t>www.linkedin.com/in/xanthechandra77</t>
  </si>
  <si>
    <t>L0175</t>
  </si>
  <si>
    <t>Hugo Bianchi</t>
  </si>
  <si>
    <t>hugo.bianchi@hubspot.com</t>
  </si>
  <si>
    <t>https://www.linkedin.com/in/bennettreddy17</t>
  </si>
  <si>
    <t>L0176</t>
  </si>
  <si>
    <t>paul patel</t>
  </si>
  <si>
    <t>paul.patel@workday.com</t>
  </si>
  <si>
    <t xml:space="preserve">  (440) 542-7459 </t>
  </si>
  <si>
    <t>WorkDay</t>
  </si>
  <si>
    <t>https://linkedin.com/in/wesleyramos56</t>
  </si>
  <si>
    <t>L0177</t>
  </si>
  <si>
    <t>Victor Perez</t>
  </si>
  <si>
    <t>victor.perez@zscaler.com</t>
  </si>
  <si>
    <t>+17659398373</t>
  </si>
  <si>
    <t>L0178</t>
  </si>
  <si>
    <t>Hadley Nair</t>
  </si>
  <si>
    <t>hadley.nair@amazoninc.com</t>
  </si>
  <si>
    <t xml:space="preserve">  (879) 784-2279 </t>
  </si>
  <si>
    <t>Poland</t>
  </si>
  <si>
    <t xml:space="preserve"> linkedin.com/in/anselmendoza39 </t>
  </si>
  <si>
    <t>L0179</t>
  </si>
  <si>
    <t xml:space="preserve">  Sienna Scott </t>
  </si>
  <si>
    <t>sienna.scott@metaplatforms.com</t>
  </si>
  <si>
    <t>linkedin.com/in/wesleyramirez68</t>
  </si>
  <si>
    <t>L0180</t>
  </si>
  <si>
    <t>Lorenzo Anderson</t>
  </si>
  <si>
    <t>lorenzo.anderson@canva.com</t>
  </si>
  <si>
    <t>943-752-3740</t>
  </si>
  <si>
    <t>Canva</t>
  </si>
  <si>
    <t>L0181</t>
  </si>
  <si>
    <t>Marisol Singh</t>
  </si>
  <si>
    <t>marisol.singh@meta.com</t>
  </si>
  <si>
    <t>8257675466</t>
  </si>
  <si>
    <t>L0182</t>
  </si>
  <si>
    <t>Dante Taylor</t>
  </si>
  <si>
    <t>dante.taylor@hashicorp.com</t>
  </si>
  <si>
    <t>hashi corp</t>
  </si>
  <si>
    <t>singapore</t>
  </si>
  <si>
    <t xml:space="preserve"> linkedin.com/in/ursuladelgado55 </t>
  </si>
  <si>
    <t>L0183</t>
  </si>
  <si>
    <t>Soren Delgado</t>
  </si>
  <si>
    <t>soren.delgado@datadog.com</t>
  </si>
  <si>
    <t>L0184</t>
  </si>
  <si>
    <t>Nadia Vega</t>
  </si>
  <si>
    <t>L0185</t>
  </si>
  <si>
    <t>Joaquin Nair</t>
  </si>
  <si>
    <t>joaquin.nair@linear.com</t>
  </si>
  <si>
    <t xml:space="preserve">  (876) 295-5896 </t>
  </si>
  <si>
    <t>Senior Analyst</t>
  </si>
  <si>
    <t>linkedin.com/in/nicomalhotra3</t>
  </si>
  <si>
    <t>L0186</t>
  </si>
  <si>
    <t>Katrina Davis</t>
  </si>
  <si>
    <t>katrina.davis@shopifyinc.com</t>
  </si>
  <si>
    <t>(749) 252-4817</t>
  </si>
  <si>
    <t>Shopify Inc</t>
  </si>
  <si>
    <t>https://linkedin.com/in/freyaallen9</t>
  </si>
  <si>
    <t>L0187</t>
  </si>
  <si>
    <t>Henrik Ali</t>
  </si>
  <si>
    <t>henrik.ali@atlassian.com</t>
  </si>
  <si>
    <t>+1-418-882-1746</t>
  </si>
  <si>
    <t>L0188</t>
  </si>
  <si>
    <t>Wendy Herrera</t>
  </si>
  <si>
    <t>wendy.herrera@linear.com</t>
  </si>
  <si>
    <t>661-521-4919</t>
  </si>
  <si>
    <t>https://www.linkedin.com/in/idrisramos27</t>
  </si>
  <si>
    <t>L0189</t>
  </si>
  <si>
    <t>Nick Lewis</t>
  </si>
  <si>
    <t>nick.lewis@freshworks.com</t>
  </si>
  <si>
    <t xml:space="preserve"> linkedin.com/in/finnrobinson96 </t>
  </si>
  <si>
    <t>L0190</t>
  </si>
  <si>
    <t>Hugo King</t>
  </si>
  <si>
    <t>hugo.king@airtable.com</t>
  </si>
  <si>
    <t>www.linkedin.com/in/vikramperez15</t>
  </si>
  <si>
    <t>L0191</t>
  </si>
  <si>
    <t>Penelope Chen</t>
  </si>
  <si>
    <t>penelope.chen@databricks.com</t>
  </si>
  <si>
    <t>(791) 666-4763</t>
  </si>
  <si>
    <t>LinkedIn.com/in/bastianjones55</t>
  </si>
  <si>
    <t>L0192</t>
  </si>
  <si>
    <t>Yasmin Larsson</t>
  </si>
  <si>
    <t>YASMIN.LARSSON@CANVA.COM</t>
  </si>
  <si>
    <t>4232356872</t>
  </si>
  <si>
    <t>L0193</t>
  </si>
  <si>
    <t>Idris Wilson</t>
  </si>
  <si>
    <t>idris.wilson@snowflake.com</t>
  </si>
  <si>
    <t>+1-412-906-2326</t>
  </si>
  <si>
    <t>https://linkedin.com/in/wrenbose90</t>
  </si>
  <si>
    <t>L0194</t>
  </si>
  <si>
    <t>George Khan</t>
  </si>
  <si>
    <t xml:space="preserve">  (325) 581-9714 </t>
  </si>
  <si>
    <t>L0195</t>
  </si>
  <si>
    <t>Idris Williams</t>
  </si>
  <si>
    <t>idris.williams@salesforcecom.com</t>
  </si>
  <si>
    <t>https://www.linkedin.com/in/hinalarsson48</t>
  </si>
  <si>
    <t>L0196</t>
  </si>
  <si>
    <t>Mona Thompson</t>
  </si>
  <si>
    <t>mona.thompson@slack.com</t>
  </si>
  <si>
    <t>909-782-3514</t>
  </si>
  <si>
    <t>Slack</t>
  </si>
  <si>
    <t>L0197</t>
  </si>
  <si>
    <t>Grace Nguyen</t>
  </si>
  <si>
    <t>grace.nguyen@twilio.com</t>
  </si>
  <si>
    <t>+18628225842</t>
  </si>
  <si>
    <t>L0198</t>
  </si>
  <si>
    <t>Hadley Allen</t>
  </si>
  <si>
    <t>hadley.allen@amazoninc.com</t>
  </si>
  <si>
    <t>www.linkedin.com/in/wendyyoung94</t>
  </si>
  <si>
    <t>L0199</t>
  </si>
  <si>
    <t>Emilia Aguilar</t>
  </si>
  <si>
    <t>emilia.aguilar@asana.com</t>
  </si>
  <si>
    <t>+13473125968</t>
  </si>
  <si>
    <t>asana</t>
  </si>
  <si>
    <t>https://www.linkedin.com/in/brendangupta75</t>
  </si>
  <si>
    <t>L0200</t>
  </si>
  <si>
    <t>Yolanda Fischer</t>
  </si>
  <si>
    <t>yolanda.fischer@hubspot.com</t>
  </si>
  <si>
    <t>+18697815713</t>
  </si>
  <si>
    <t>Nigeria</t>
  </si>
  <si>
    <t>linkedin.com/in/piperharris75</t>
  </si>
  <si>
    <t>L0201</t>
  </si>
  <si>
    <t>Liam Mitchell</t>
  </si>
  <si>
    <t>liam.mitchell@metaplatforms.com</t>
  </si>
  <si>
    <t xml:space="preserve">  (496) 398-9677 </t>
  </si>
  <si>
    <t>www.linkedin.com/in/theavega63</t>
  </si>
  <si>
    <t>L0202</t>
  </si>
  <si>
    <t>Lorenzo Das</t>
  </si>
  <si>
    <t>lorenzo.das@zoom.com</t>
  </si>
  <si>
    <t xml:space="preserve">  (738) 966-9717 </t>
  </si>
  <si>
    <t>https://linkedin.com/in/fatimalee89</t>
  </si>
  <si>
    <t>L0203</t>
  </si>
  <si>
    <t>Yuki King</t>
  </si>
  <si>
    <t>yuki.king@asana.com</t>
  </si>
  <si>
    <t>975-541-1696</t>
  </si>
  <si>
    <t>L0204</t>
  </si>
  <si>
    <t>Vikram Verma</t>
  </si>
  <si>
    <t>vikram.verma@airtable.com</t>
  </si>
  <si>
    <t>981-114-9664</t>
  </si>
  <si>
    <t>linkedin.com/in/dorianking53</t>
  </si>
  <si>
    <t>L0205</t>
  </si>
  <si>
    <t>Elise Martin</t>
  </si>
  <si>
    <t>elise.martin@mongodb.com</t>
  </si>
  <si>
    <t>+13184945646</t>
  </si>
  <si>
    <t>mongoDB</t>
  </si>
  <si>
    <t>L0206</t>
  </si>
  <si>
    <t>Florian Ramos</t>
  </si>
  <si>
    <t>florian.ramos@zscaler.com</t>
  </si>
  <si>
    <t>2664724261</t>
  </si>
  <si>
    <t>zscaler</t>
  </si>
  <si>
    <t>L0207</t>
  </si>
  <si>
    <t>Zaid King</t>
  </si>
  <si>
    <t>zaid.king@metaplatforms.com</t>
  </si>
  <si>
    <t>https://www.linkedin.com/in/elenakumar58</t>
  </si>
  <si>
    <t>L0208</t>
  </si>
  <si>
    <t>Umar Muller</t>
  </si>
  <si>
    <t>umar.muller@snowflake.com</t>
  </si>
  <si>
    <t>+1-598-599-2792</t>
  </si>
  <si>
    <t xml:space="preserve"> Snowflake</t>
  </si>
  <si>
    <t>L0209</t>
  </si>
  <si>
    <t>Rhea Shah</t>
  </si>
  <si>
    <t>rhea.shah@elastic.com</t>
  </si>
  <si>
    <t>559-157-5001</t>
  </si>
  <si>
    <t>L0210</t>
  </si>
  <si>
    <t>Ximena Khan</t>
  </si>
  <si>
    <t>ximena.khan@crowdstrike.com</t>
  </si>
  <si>
    <t>3707295907</t>
  </si>
  <si>
    <t>crowdstrike</t>
  </si>
  <si>
    <t xml:space="preserve"> linkedin.com/in/milarojas10 </t>
  </si>
  <si>
    <t>L0211</t>
  </si>
  <si>
    <t>Brendan Schneider</t>
  </si>
  <si>
    <t>brendan.schneider@shopify.com</t>
  </si>
  <si>
    <t xml:space="preserve">  (760) 284-1304 </t>
  </si>
  <si>
    <t>Shopify</t>
  </si>
  <si>
    <t>linkedin.com/in/juliankim41</t>
  </si>
  <si>
    <t>L0212</t>
  </si>
  <si>
    <t>Killian Walker</t>
  </si>
  <si>
    <t>killian.walker@slack.com</t>
  </si>
  <si>
    <t>linkedin.com/in/wesleysoto3</t>
  </si>
  <si>
    <t>L0213</t>
  </si>
  <si>
    <t>Victor Mitchell</t>
  </si>
  <si>
    <t>victor.mitchell@zendesk.com</t>
  </si>
  <si>
    <t>941-962-3302</t>
  </si>
  <si>
    <t>L0214</t>
  </si>
  <si>
    <t>Genevieve Young</t>
  </si>
  <si>
    <t>genevieve.young@intercom.com</t>
  </si>
  <si>
    <t>+1-916-215-6185</t>
  </si>
  <si>
    <t>intercom</t>
  </si>
  <si>
    <t>https://linkedin.com/in/xanthemartin69</t>
  </si>
  <si>
    <t>L0215</t>
  </si>
  <si>
    <t xml:space="preserve">  Landon Kumar </t>
  </si>
  <si>
    <t>landon.kumar@figma.com</t>
  </si>
  <si>
    <t>364.549.6196</t>
  </si>
  <si>
    <t>figma</t>
  </si>
  <si>
    <t>L0216</t>
  </si>
  <si>
    <t>Zinnia Brown</t>
  </si>
  <si>
    <t>zinnia.brown@intercom.com</t>
  </si>
  <si>
    <t>(521) 689-2347</t>
  </si>
  <si>
    <t>linkedin.com/in/urielallen3</t>
  </si>
  <si>
    <t>L0217</t>
  </si>
  <si>
    <t>Paloma Reyes</t>
  </si>
  <si>
    <t>paloma.reyes@docusign.com</t>
  </si>
  <si>
    <t>639-714-5262</t>
  </si>
  <si>
    <t>HRTECH</t>
  </si>
  <si>
    <t>L0218</t>
  </si>
  <si>
    <t>Ethan Mehta</t>
  </si>
  <si>
    <t xml:space="preserve"> ethan.mehta@zendesk.com</t>
  </si>
  <si>
    <t>LinkedIn.com/in/sebastianmishra46</t>
  </si>
  <si>
    <t>L0219</t>
  </si>
  <si>
    <t>Tallulah Malhotra</t>
  </si>
  <si>
    <t>tallulah.malhotra@google.com</t>
  </si>
  <si>
    <t>+1-579-235-1673</t>
  </si>
  <si>
    <t>L0220</t>
  </si>
  <si>
    <t>Ravi Dubois</t>
  </si>
  <si>
    <t>ravi.dubois@asana.com</t>
  </si>
  <si>
    <t>(354) 669-8208</t>
  </si>
  <si>
    <t>L0221</t>
  </si>
  <si>
    <t>Willow Ramirez</t>
  </si>
  <si>
    <t>willow.ramirez@palantir.com</t>
  </si>
  <si>
    <t>+17388853958</t>
  </si>
  <si>
    <t>us</t>
  </si>
  <si>
    <t>linkedin.com/in/sophienovak85</t>
  </si>
  <si>
    <t>L0222</t>
  </si>
  <si>
    <t>Isla Garcia</t>
  </si>
  <si>
    <t>isla.garcia@airtable.com</t>
  </si>
  <si>
    <t>https://www.linkedin.com/in/perseuswhite16</t>
  </si>
  <si>
    <t>L0223</t>
  </si>
  <si>
    <t>Xiomara Aguilar</t>
  </si>
  <si>
    <t>xiomara.aguilar@crowdstrike.com</t>
  </si>
  <si>
    <t>+14046018298</t>
  </si>
  <si>
    <t>L0224</t>
  </si>
  <si>
    <t>Yolanda Berg</t>
  </si>
  <si>
    <t>+1-900-407-5073</t>
  </si>
  <si>
    <t>www.linkedin.com/in/usmansoto24</t>
  </si>
  <si>
    <t>L0225</t>
  </si>
  <si>
    <t>Leo Anderson</t>
  </si>
  <si>
    <t>leo.anderson@hashicorp.com</t>
  </si>
  <si>
    <t>(391) 316-4032</t>
  </si>
  <si>
    <t>Chile</t>
  </si>
  <si>
    <t xml:space="preserve"> linkedin.com/in/freyahussain89 </t>
  </si>
  <si>
    <t>L0226</t>
  </si>
  <si>
    <t>Yuki Flores</t>
  </si>
  <si>
    <t>yuki.flores@google.com</t>
  </si>
  <si>
    <t xml:space="preserve">  Google </t>
  </si>
  <si>
    <t>www.linkedin.com/in/wesleyyamamoto3</t>
  </si>
  <si>
    <t>L0227</t>
  </si>
  <si>
    <t>Xyla Lopez</t>
  </si>
  <si>
    <t>xyla.lopez@metaplatforms.com</t>
  </si>
  <si>
    <t xml:space="preserve">  (625) 968-9121 </t>
  </si>
  <si>
    <t xml:space="preserve"> linkedin.com/in/derekbianchi80 </t>
  </si>
  <si>
    <t>L0228</t>
  </si>
  <si>
    <t>MILA JOHANSSON</t>
  </si>
  <si>
    <t>mila.johansson@stripe.com</t>
  </si>
  <si>
    <t>901-447-8675</t>
  </si>
  <si>
    <t xml:space="preserve"> Stripe</t>
  </si>
  <si>
    <t>L0229</t>
  </si>
  <si>
    <t>Eve Malik</t>
  </si>
  <si>
    <t>+13236754671</t>
  </si>
  <si>
    <t xml:space="preserve"> canva</t>
  </si>
  <si>
    <t xml:space="preserve"> linkedin.com/in/bastianmoore22 </t>
  </si>
  <si>
    <t>L0230</t>
  </si>
  <si>
    <t>Elena Bose</t>
  </si>
  <si>
    <t>elena.bose@hashicorp.com</t>
  </si>
  <si>
    <t>hashicorp</t>
  </si>
  <si>
    <t>LinkedIn.com/in/mayaruiz97</t>
  </si>
  <si>
    <t>L0231</t>
  </si>
  <si>
    <t>Finn Soto</t>
  </si>
  <si>
    <t>finn.soto@zendesk.com</t>
  </si>
  <si>
    <t>230.553.3385</t>
  </si>
  <si>
    <t>marketing manager</t>
  </si>
  <si>
    <t>LinkedIn.com/in/milasmith36</t>
  </si>
  <si>
    <t>L0232</t>
  </si>
  <si>
    <t>Elowen Das</t>
  </si>
  <si>
    <t>elowen.das@workday.com</t>
  </si>
  <si>
    <t>8645144232</t>
  </si>
  <si>
    <t>L0233</t>
  </si>
  <si>
    <t>Brendan Vargas</t>
  </si>
  <si>
    <t>brendan.vargas@cloudflare.com</t>
  </si>
  <si>
    <t>+1-327-559-5881</t>
  </si>
  <si>
    <t>www.linkedin.com/in/yusufmehta47</t>
  </si>
  <si>
    <t>L0234</t>
  </si>
  <si>
    <t>Zane Thompson</t>
  </si>
  <si>
    <t>zane.thompson@amazon.com</t>
  </si>
  <si>
    <t>https://linkedin.com/in/ingridmartin89</t>
  </si>
  <si>
    <t>L0235</t>
  </si>
  <si>
    <t xml:space="preserve">  Orion Yamamoto </t>
  </si>
  <si>
    <t>orion.yamamoto@salesforce.com</t>
  </si>
  <si>
    <t>(241) 635-3511</t>
  </si>
  <si>
    <t>https://www.linkedin.com/in/dmitridecker58</t>
  </si>
  <si>
    <t>L0236</t>
  </si>
  <si>
    <t>Umar Yamamoto</t>
  </si>
  <si>
    <t>umar.yamamoto@hubspot.com</t>
  </si>
  <si>
    <t>945.433.2463</t>
  </si>
  <si>
    <t>linkedin.com/in/leandrojensen97</t>
  </si>
  <si>
    <t>L0237</t>
  </si>
  <si>
    <t>Tobias Hoffman</t>
  </si>
  <si>
    <t>tobias.hoffman@salesforce.com</t>
  </si>
  <si>
    <t>(410) 351-8278</t>
  </si>
  <si>
    <t>L0238</t>
  </si>
  <si>
    <t>Vera Hill</t>
  </si>
  <si>
    <t>vera.hill@crowdstrike.com</t>
  </si>
  <si>
    <t>CrowdStrike</t>
  </si>
  <si>
    <t xml:space="preserve"> linkedin.com/in/vivianbrown53 </t>
  </si>
  <si>
    <t>L0239</t>
  </si>
  <si>
    <t>Ivan Mishra</t>
  </si>
  <si>
    <t>ivan.mishra@crowdstrike.com</t>
  </si>
  <si>
    <t>L0240</t>
  </si>
  <si>
    <t>Vivian Green</t>
  </si>
  <si>
    <t>vivian.green@mongodb.com</t>
  </si>
  <si>
    <t>+1-365-856-9750</t>
  </si>
  <si>
    <t>MongoDB</t>
  </si>
  <si>
    <t>Malaysia</t>
  </si>
  <si>
    <t xml:space="preserve"> linkedin.com/in/bodhiahmed3 </t>
  </si>
  <si>
    <t>L0241</t>
  </si>
  <si>
    <t>irene reyes</t>
  </si>
  <si>
    <t>irene.reyes@google.com</t>
  </si>
  <si>
    <t>(980) 502-9816</t>
  </si>
  <si>
    <t>GOOGLE</t>
  </si>
  <si>
    <t>L0242</t>
  </si>
  <si>
    <t>Vikram Rivera</t>
  </si>
  <si>
    <t>vikram.rivera@databricks.com</t>
  </si>
  <si>
    <t>+15711375599</t>
  </si>
  <si>
    <t>https://linkedin.com/in/floriancastillo36</t>
  </si>
  <si>
    <t>L0243</t>
  </si>
  <si>
    <t>Viggo Williams</t>
  </si>
  <si>
    <t>VIGGO.WILLIAMS@NOTIONLABS.COM</t>
  </si>
  <si>
    <t>889.765.1849</t>
  </si>
  <si>
    <t>linkedin.com/in/georgegomez55</t>
  </si>
  <si>
    <t>L0244</t>
  </si>
  <si>
    <t>Marcus Robinson</t>
  </si>
  <si>
    <t>542-960-5102</t>
  </si>
  <si>
    <t>L0245</t>
  </si>
  <si>
    <t>Zinnia Rodriguez</t>
  </si>
  <si>
    <t>zinnia.rodriguez@metaplatforms.com</t>
  </si>
  <si>
    <t>772.153.5831</t>
  </si>
  <si>
    <t>Meta Platforms</t>
  </si>
  <si>
    <t>L0246</t>
  </si>
  <si>
    <t>Yusuf Moore</t>
  </si>
  <si>
    <t>yusuf.moore@stripe.com</t>
  </si>
  <si>
    <t>692-842-8284</t>
  </si>
  <si>
    <t>https://linkedin.com/in/viggothompson8</t>
  </si>
  <si>
    <t>L0247</t>
  </si>
  <si>
    <t>Bastian Chandra</t>
  </si>
  <si>
    <t>bastian.chandra@shopify.com</t>
  </si>
  <si>
    <t>shopify</t>
  </si>
  <si>
    <t xml:space="preserve"> linkedin.com/in/deepawright62 </t>
  </si>
  <si>
    <t>L0248</t>
  </si>
  <si>
    <t>Isla Dominguez</t>
  </si>
  <si>
    <t>isla.dominguez@google.com</t>
  </si>
  <si>
    <t>L0249</t>
  </si>
  <si>
    <t>Viggo Perez</t>
  </si>
  <si>
    <t>viggo.perez@shopify.com</t>
  </si>
  <si>
    <t xml:space="preserve">  (739) 918-8106 </t>
  </si>
  <si>
    <t>L0250</t>
  </si>
  <si>
    <t>Gina Reddy</t>
  </si>
  <si>
    <t>gina.reddy@airtable.com</t>
  </si>
  <si>
    <t>L0251</t>
  </si>
  <si>
    <t>Ahmed Johansson</t>
  </si>
  <si>
    <t>ahmed.johansson@cloudflare.com</t>
  </si>
  <si>
    <t>3378692376</t>
  </si>
  <si>
    <t>L0252</t>
  </si>
  <si>
    <t>Victor Gonzalez</t>
  </si>
  <si>
    <t>victor.gonzalez@datadog.com</t>
  </si>
  <si>
    <t xml:space="preserve"> linkedin.com/in/perseussmith61 </t>
  </si>
  <si>
    <t>L0253</t>
  </si>
  <si>
    <t>Dorian Ortiz</t>
  </si>
  <si>
    <t>dorian.ortiz@hashicorp.com</t>
  </si>
  <si>
    <t>9755798559</t>
  </si>
  <si>
    <t>cybersecurity</t>
  </si>
  <si>
    <t xml:space="preserve"> linkedin.com/in/xantheruiz52 </t>
  </si>
  <si>
    <t>L0254</t>
  </si>
  <si>
    <t>KAIA NELSON</t>
  </si>
  <si>
    <t>kaia.nelson@hubspot.com</t>
  </si>
  <si>
    <t>+18177227404</t>
  </si>
  <si>
    <t>L0255</t>
  </si>
  <si>
    <t>Winston Baker</t>
  </si>
  <si>
    <t>(620) 500-3572</t>
  </si>
  <si>
    <t>docusign</t>
  </si>
  <si>
    <t>LinkedIn.com/in/marisolrodriguez52</t>
  </si>
  <si>
    <t>L0256</t>
  </si>
  <si>
    <t>Marcus Berg</t>
  </si>
  <si>
    <t>marcus.berg@docusign.com</t>
  </si>
  <si>
    <t>+16674555873</t>
  </si>
  <si>
    <t>www.linkedin.com/in/ethanmishra64</t>
  </si>
  <si>
    <t>L0257</t>
  </si>
  <si>
    <t>Opal Martin</t>
  </si>
  <si>
    <t>opal.martin@linear.com</t>
  </si>
  <si>
    <t>L0258</t>
  </si>
  <si>
    <t>Quinlan Lopez</t>
  </si>
  <si>
    <t>QUINLAN.LOPEZ@DATADOG.COM</t>
  </si>
  <si>
    <t>https://www.linkedin.com/in/aishakumar89</t>
  </si>
  <si>
    <t>L0259</t>
  </si>
  <si>
    <t>Landon Martinez</t>
  </si>
  <si>
    <t>landon.martinez@shopify.com</t>
  </si>
  <si>
    <t>L0260</t>
  </si>
  <si>
    <t>Carlos Tiwari</t>
  </si>
  <si>
    <t>CARLOS.TIWARI@SHOPIFYINC.COM</t>
  </si>
  <si>
    <t>+12124984485</t>
  </si>
  <si>
    <t xml:space="preserve"> linkedin.com/in/jamalclark82 </t>
  </si>
  <si>
    <t>L0261</t>
  </si>
  <si>
    <t>farhan reddy</t>
  </si>
  <si>
    <t>farhan.reddy@confluent.com</t>
  </si>
  <si>
    <t>(921) 113-4811</t>
  </si>
  <si>
    <t>confluent</t>
  </si>
  <si>
    <t xml:space="preserve"> linkedin.com/in/ireneadams41 </t>
  </si>
  <si>
    <t>L0262</t>
  </si>
  <si>
    <t>Karen Hoffman</t>
  </si>
  <si>
    <t>L0263</t>
  </si>
  <si>
    <t>Tara Petrov</t>
  </si>
  <si>
    <t>+1-450-534-3890</t>
  </si>
  <si>
    <t>www.linkedin.com/in/vivianwilliams98</t>
  </si>
  <si>
    <t>L0264</t>
  </si>
  <si>
    <t>Henrik Nair</t>
  </si>
  <si>
    <t>henrik.nair@servicenow.com</t>
  </si>
  <si>
    <t>+1-664-390-7146</t>
  </si>
  <si>
    <t>L0265</t>
  </si>
  <si>
    <t>Camila Reyes</t>
  </si>
  <si>
    <t>camila.reyes@salesforce.com</t>
  </si>
  <si>
    <t>+1-461-889-6711</t>
  </si>
  <si>
    <t xml:space="preserve">  Salesforce</t>
  </si>
  <si>
    <t>Founder</t>
  </si>
  <si>
    <t>linkedin.com/in/reveriesharma21</t>
  </si>
  <si>
    <t>L0266</t>
  </si>
  <si>
    <t>Derek Delgado</t>
  </si>
  <si>
    <t>derek.delgado@zscaler.com</t>
  </si>
  <si>
    <t>linkedin.com/in/bobsanchez63</t>
  </si>
  <si>
    <t>L0267</t>
  </si>
  <si>
    <t>Yara Rodriguez</t>
  </si>
  <si>
    <t>yara.rodriguez@datadog.com</t>
  </si>
  <si>
    <t>+1-402-598-3981</t>
  </si>
  <si>
    <t>L0268</t>
  </si>
  <si>
    <t>jasmine larsson</t>
  </si>
  <si>
    <t xml:space="preserve"> jasmine.larsson@figma.com</t>
  </si>
  <si>
    <t>299.316.9557</t>
  </si>
  <si>
    <t>L0269</t>
  </si>
  <si>
    <t>Orion Bose</t>
  </si>
  <si>
    <t>9699345072</t>
  </si>
  <si>
    <t>L0270</t>
  </si>
  <si>
    <t>Henrik Pandey</t>
  </si>
  <si>
    <t>henrik.pandey@zscaler.com</t>
  </si>
  <si>
    <t>linkedin.com/in/quinlandiaz12</t>
  </si>
  <si>
    <t>L0271</t>
  </si>
  <si>
    <t xml:space="preserve">  Julian Medina </t>
  </si>
  <si>
    <t>julian.medina@okta.com</t>
  </si>
  <si>
    <t>+1-886-226-3224</t>
  </si>
  <si>
    <t>okta</t>
  </si>
  <si>
    <t>L0272</t>
  </si>
  <si>
    <t>Zephyr Tiwari</t>
  </si>
  <si>
    <t>zephyr.tiwari@salesforcecom.com</t>
  </si>
  <si>
    <t>salesforce.com</t>
  </si>
  <si>
    <t>www.linkedin.com/in/zacharysharma29</t>
  </si>
  <si>
    <t>L0273</t>
  </si>
  <si>
    <t>Winona Fernandez</t>
  </si>
  <si>
    <t xml:space="preserve">  (480) 968-8836 </t>
  </si>
  <si>
    <t>L0274</t>
  </si>
  <si>
    <t>Frank Rossi</t>
  </si>
  <si>
    <t>frank.rossi@mongodb.com</t>
  </si>
  <si>
    <t>+19132999978</t>
  </si>
  <si>
    <t>https://linkedin.com/in/vespermoore87</t>
  </si>
  <si>
    <t>L0275</t>
  </si>
  <si>
    <t>Umar Verma</t>
  </si>
  <si>
    <t>umar.verma@metaplatforms.com</t>
  </si>
  <si>
    <t>linkedin.com/in/stefansmith16</t>
  </si>
  <si>
    <t>L0276</t>
  </si>
  <si>
    <t>Victor Martin</t>
  </si>
  <si>
    <t>victor.martin@googleinc.com</t>
  </si>
  <si>
    <t>+12969133967</t>
  </si>
  <si>
    <t>google inc</t>
  </si>
  <si>
    <t>LinkedIn.com/in/zinniaramirez1</t>
  </si>
  <si>
    <t>L0277</t>
  </si>
  <si>
    <t>Marisol Aguilar</t>
  </si>
  <si>
    <t>marisol.aguilar@paloalto.com</t>
  </si>
  <si>
    <t xml:space="preserve"> linkedin.com/in/carlosgomez13 </t>
  </si>
  <si>
    <t>L0278</t>
  </si>
  <si>
    <t xml:space="preserve">  Leo Wright </t>
  </si>
  <si>
    <t>leo.wright@zoom.com</t>
  </si>
  <si>
    <t>(331) 846-7914</t>
  </si>
  <si>
    <t>L0279</t>
  </si>
  <si>
    <t>Noah Mitchell</t>
  </si>
  <si>
    <t>noah.mitchell@databricks.com</t>
  </si>
  <si>
    <t xml:space="preserve">  (616) 167-6396 </t>
  </si>
  <si>
    <t>LinkedIn.com/in/willowrossi35</t>
  </si>
  <si>
    <t>L0280</t>
  </si>
  <si>
    <t xml:space="preserve">  Zane Rao </t>
  </si>
  <si>
    <t>zane.rao@stripe.com</t>
  </si>
  <si>
    <t>+18089707597</t>
  </si>
  <si>
    <t>devops</t>
  </si>
  <si>
    <t>LinkedIn.com/in/xavieradams55</t>
  </si>
  <si>
    <t>L0281</t>
  </si>
  <si>
    <t>Hina Carter</t>
  </si>
  <si>
    <t>hina.carter@linear.com</t>
  </si>
  <si>
    <t>(295) 269-1940</t>
  </si>
  <si>
    <t>https://linkedin.com/in/joaquinmendoza45</t>
  </si>
  <si>
    <t>L0282</t>
  </si>
  <si>
    <t>Reverie Verma</t>
  </si>
  <si>
    <t>reverie.verma@crowdstrike.com</t>
  </si>
  <si>
    <t>982-636-4687</t>
  </si>
  <si>
    <t xml:space="preserve"> linkedin.com/in/yasminyoung40 </t>
  </si>
  <si>
    <t>L0283</t>
  </si>
  <si>
    <t>Dorian Mehta</t>
  </si>
  <si>
    <t xml:space="preserve">  (309) 105-6729 </t>
  </si>
  <si>
    <t xml:space="preserve"> freshworks</t>
  </si>
  <si>
    <t>www.linkedin.com/in/brianmuller85</t>
  </si>
  <si>
    <t>L0284</t>
  </si>
  <si>
    <t>Omar Perez</t>
  </si>
  <si>
    <t>omar.perez@hashicorp.com</t>
  </si>
  <si>
    <t>961-439-1517</t>
  </si>
  <si>
    <t>L0285</t>
  </si>
  <si>
    <t>Adeline Smith</t>
  </si>
  <si>
    <t>ADELINE.SMITH@ATLASSIANCORP.COM</t>
  </si>
  <si>
    <t>488.597.2353</t>
  </si>
  <si>
    <t xml:space="preserve"> linkedin.com/in/xenanair76 </t>
  </si>
  <si>
    <t>L0286</t>
  </si>
  <si>
    <t>Killian White</t>
  </si>
  <si>
    <t>killian.white@stripe.com</t>
  </si>
  <si>
    <t>linkedin.com/in/veragarcia1</t>
  </si>
  <si>
    <t>L0287</t>
  </si>
  <si>
    <t>Reverie Mendoza</t>
  </si>
  <si>
    <t>reverie.mendoza@databricks.com</t>
  </si>
  <si>
    <t xml:space="preserve">  (511) 214-2587 </t>
  </si>
  <si>
    <t>L0288</t>
  </si>
  <si>
    <t>Perseus Chandra</t>
  </si>
  <si>
    <t>perseus.chandra@amazon.com</t>
  </si>
  <si>
    <t xml:space="preserve">  (979) 306-9741 </t>
  </si>
  <si>
    <t xml:space="preserve">amazon </t>
  </si>
  <si>
    <t>L0289</t>
  </si>
  <si>
    <t>Bodhi Adams</t>
  </si>
  <si>
    <t>706.801.9723</t>
  </si>
  <si>
    <t>L0290</t>
  </si>
  <si>
    <t>Sophie Rossi</t>
  </si>
  <si>
    <t xml:space="preserve">  (476) 994-1844 </t>
  </si>
  <si>
    <t>L0291</t>
  </si>
  <si>
    <t>VIKRAM CLARK</t>
  </si>
  <si>
    <t>vikram.clark@confluent.com</t>
  </si>
  <si>
    <t>841.749.4377</t>
  </si>
  <si>
    <t>L0292</t>
  </si>
  <si>
    <t>Willow Williams</t>
  </si>
  <si>
    <t>willow.williams@crowdstrike.com</t>
  </si>
  <si>
    <t>L0293</t>
  </si>
  <si>
    <t>Charlie Bhatt</t>
  </si>
  <si>
    <t>charlie.bhatt@hashicorp.com</t>
  </si>
  <si>
    <t>+13674146435</t>
  </si>
  <si>
    <t>L0294</t>
  </si>
  <si>
    <t>Xavier Allen</t>
  </si>
  <si>
    <t>xavier.allen@hashicorp.com</t>
  </si>
  <si>
    <t>HASHICORP</t>
  </si>
  <si>
    <t>https://www.linkedin.com/in/xaviershah14</t>
  </si>
  <si>
    <t>L0295</t>
  </si>
  <si>
    <t>Zaid Ramos</t>
  </si>
  <si>
    <t>zaid.ramos@amazon.com</t>
  </si>
  <si>
    <t>+13504273421</t>
  </si>
  <si>
    <t>L0296</t>
  </si>
  <si>
    <t>Perseus Das</t>
  </si>
  <si>
    <t>perseus.das@servicenow.com</t>
  </si>
  <si>
    <t>SERVICENOW</t>
  </si>
  <si>
    <t>L0297</t>
  </si>
  <si>
    <t>Opal Tiwari</t>
  </si>
  <si>
    <t>opal.tiwari@metaplatforms.com</t>
  </si>
  <si>
    <t xml:space="preserve"> linkedin.com/in/sebastianmendoza18 </t>
  </si>
  <si>
    <t>L0298</t>
  </si>
  <si>
    <t>Ingrid Diaz</t>
  </si>
  <si>
    <t>ingrid.diaz@intercom.com</t>
  </si>
  <si>
    <t>www.linkedin.com/in/ginamendoza28</t>
  </si>
  <si>
    <t>L0299</t>
  </si>
  <si>
    <t>Gideon Davis</t>
  </si>
  <si>
    <t>gideon.davis@workday.com</t>
  </si>
  <si>
    <t>868.757.7637</t>
  </si>
  <si>
    <t>L0300</t>
  </si>
  <si>
    <t>Dmitri Lewis</t>
  </si>
  <si>
    <t>dmitri.lewis@figma.com</t>
  </si>
  <si>
    <t>6951461787</t>
  </si>
  <si>
    <t>www.linkedin.com/in/gracepetrov49</t>
  </si>
  <si>
    <t>L0301</t>
  </si>
  <si>
    <t>Yael Bose</t>
  </si>
  <si>
    <t>https://linkedin.com/in/winonakumar31</t>
  </si>
  <si>
    <t>L0302</t>
  </si>
  <si>
    <t>Elowen Eriksson</t>
  </si>
  <si>
    <t xml:space="preserve"> elowen.eriksson@canva.com</t>
  </si>
  <si>
    <t>+12896102541</t>
  </si>
  <si>
    <t>https://www.linkedin.com/in/wesleygarcia47</t>
  </si>
  <si>
    <t>L0303</t>
  </si>
  <si>
    <t>Aria Kim</t>
  </si>
  <si>
    <t>aria.kim@cloudflare.com</t>
  </si>
  <si>
    <t>www.linkedin.com/in/tallulahthomas45</t>
  </si>
  <si>
    <t>L0304</t>
  </si>
  <si>
    <t>Rosalind Reyes</t>
  </si>
  <si>
    <t>rosalind.reyes@stripe.com</t>
  </si>
  <si>
    <t>(404) 511-6385</t>
  </si>
  <si>
    <t>https://linkedin.com/in/tatianayoung7</t>
  </si>
  <si>
    <t>L0305</t>
  </si>
  <si>
    <t>Frank Verma</t>
  </si>
  <si>
    <t>frank.verma@stripe.com</t>
  </si>
  <si>
    <t>+1-929-562-7876</t>
  </si>
  <si>
    <t xml:space="preserve"> linkedin.com/in/anselrobinson10 </t>
  </si>
  <si>
    <t>L0306</t>
  </si>
  <si>
    <t>Soren Kovac</t>
  </si>
  <si>
    <t>soren.kovac@airtable.com</t>
  </si>
  <si>
    <t>https://linkedin.com/in/rosanovak49</t>
  </si>
  <si>
    <t>L0307</t>
  </si>
  <si>
    <t>Nolan Walker</t>
  </si>
  <si>
    <t>nolan.walker@google.com</t>
  </si>
  <si>
    <t xml:space="preserve">  (327) 816-9177 </t>
  </si>
  <si>
    <t>LinkedIn.com/in/killianbaker90</t>
  </si>
  <si>
    <t>L0308</t>
  </si>
  <si>
    <t>Zane Thomas</t>
  </si>
  <si>
    <t>zane.thomas@databricks.com</t>
  </si>
  <si>
    <t>+1-757-202-8276</t>
  </si>
  <si>
    <t>L0309</t>
  </si>
  <si>
    <t>Quinlan Scott</t>
  </si>
  <si>
    <t>quinlan.scott@crowdstrike.com</t>
  </si>
  <si>
    <t>LinkedIn.com/in/taranguyen41</t>
  </si>
  <si>
    <t>L0310</t>
  </si>
  <si>
    <t>Priya Tanaka</t>
  </si>
  <si>
    <t>priya.tanaka@salesforce.com</t>
  </si>
  <si>
    <t>4669573605</t>
  </si>
  <si>
    <t>L0311</t>
  </si>
  <si>
    <t>Fatima Nelson</t>
  </si>
  <si>
    <t>fatima.nelson@cloudflare.com</t>
  </si>
  <si>
    <t>(842) 123-2694</t>
  </si>
  <si>
    <t xml:space="preserve"> linkedin.com/in/umarkapoor41 </t>
  </si>
  <si>
    <t>L0312</t>
  </si>
  <si>
    <t>Nico Dominguez</t>
  </si>
  <si>
    <t>nico.dominguez@paloaltonetworks.com</t>
  </si>
  <si>
    <t>(555) 595-9953</t>
  </si>
  <si>
    <t>L0313</t>
  </si>
  <si>
    <t>Vivian Robinson</t>
  </si>
  <si>
    <t>vivian.robinson@snowflake.com</t>
  </si>
  <si>
    <t>397-356-3833</t>
  </si>
  <si>
    <t>L0314</t>
  </si>
  <si>
    <t xml:space="preserve">  Juniper Chandra </t>
  </si>
  <si>
    <t>juniper.chandra@dropbox.com</t>
  </si>
  <si>
    <t>(743) 460-7525</t>
  </si>
  <si>
    <t>www.linkedin.com/in/ivanfischer9</t>
  </si>
  <si>
    <t>L0315</t>
  </si>
  <si>
    <t>Willow Eriksson</t>
  </si>
  <si>
    <t>willow.eriksson@hashicorp.com</t>
  </si>
  <si>
    <t>L0316</t>
  </si>
  <si>
    <t>Magnus Soto</t>
  </si>
  <si>
    <t>magnus.soto@datadog.com</t>
  </si>
  <si>
    <t xml:space="preserve">  (740) 140-6527 </t>
  </si>
  <si>
    <t>DataDog</t>
  </si>
  <si>
    <t>https://linkedin.com/in/gideonmoore4</t>
  </si>
  <si>
    <t>L0317</t>
  </si>
  <si>
    <t xml:space="preserve">  Mona Mehta </t>
  </si>
  <si>
    <t>mona.mehta@crowdstrike.com</t>
  </si>
  <si>
    <t>(577) 935-9807</t>
  </si>
  <si>
    <t xml:space="preserve"> linkedin.com/in/xylakapoor53 </t>
  </si>
  <si>
    <t>L0318</t>
  </si>
  <si>
    <t>Marisol Torres</t>
  </si>
  <si>
    <t>marisol.torres@paloalto.com</t>
  </si>
  <si>
    <t xml:space="preserve">  (294) 370-5853 </t>
  </si>
  <si>
    <t xml:space="preserve"> linkedin.com/in/eliseortiz40 </t>
  </si>
  <si>
    <t>L0319</t>
  </si>
  <si>
    <t>Orion Cruz</t>
  </si>
  <si>
    <t>orion.cruz@zoom.com</t>
  </si>
  <si>
    <t>407-898-7556</t>
  </si>
  <si>
    <t>L0320</t>
  </si>
  <si>
    <t>Nikolai Anderson</t>
  </si>
  <si>
    <t>nikolai.anderson@asana.com</t>
  </si>
  <si>
    <t>ASANA</t>
  </si>
  <si>
    <t>L0321</t>
  </si>
  <si>
    <t>Quinn Olsen</t>
  </si>
  <si>
    <t>quinn.olsen@hashicorp.com</t>
  </si>
  <si>
    <t>908-374-9112</t>
  </si>
  <si>
    <t>L0322</t>
  </si>
  <si>
    <t>Diana Torres</t>
  </si>
  <si>
    <t>diana.torres@figma.com</t>
  </si>
  <si>
    <t xml:space="preserve"> linkedin.com/in/nolansilva33 </t>
  </si>
  <si>
    <t>L0323</t>
  </si>
  <si>
    <t>WESLEY HILL</t>
  </si>
  <si>
    <t>wesley.hill@hashicorp.com</t>
  </si>
  <si>
    <t>8105952847</t>
  </si>
  <si>
    <t>L0324</t>
  </si>
  <si>
    <t>Ursula Chopra</t>
  </si>
  <si>
    <t>ursula.chopra@servicenow.com</t>
  </si>
  <si>
    <t>8035275526</t>
  </si>
  <si>
    <t>servicenow</t>
  </si>
  <si>
    <t>https://www.linkedin.com/in/omarnelson63</t>
  </si>
  <si>
    <t>L0325</t>
  </si>
  <si>
    <t>Quinn Aguilar</t>
  </si>
  <si>
    <t>QUINN.AGUILAR@CONFLUENT.COM</t>
  </si>
  <si>
    <t>200-151-5119</t>
  </si>
  <si>
    <t>CONFLUENT</t>
  </si>
  <si>
    <t>linkedin.com/in/winstonpark52</t>
  </si>
  <si>
    <t>L0326</t>
  </si>
  <si>
    <t>Piper Das</t>
  </si>
  <si>
    <t>piper.das@crowdstrike.com</t>
  </si>
  <si>
    <t>+1-456-238-7820</t>
  </si>
  <si>
    <t>L0327</t>
  </si>
  <si>
    <t>Raphael Brown</t>
  </si>
  <si>
    <t>raphael.brown@databricks.com</t>
  </si>
  <si>
    <t>(835) 656-5806</t>
  </si>
  <si>
    <t>L0328</t>
  </si>
  <si>
    <t>Xyla Flores</t>
  </si>
  <si>
    <t>xyla.flores@dropbox.com</t>
  </si>
  <si>
    <t>L0329</t>
  </si>
  <si>
    <t>Felix Nelson</t>
  </si>
  <si>
    <t>felix.nelson@workday.com</t>
  </si>
  <si>
    <t xml:space="preserve">  (326) 542-3396 </t>
  </si>
  <si>
    <t>linkedin.com/in/hankbaker59</t>
  </si>
  <si>
    <t>L0330</t>
  </si>
  <si>
    <t xml:space="preserve">  Sienna Kumar </t>
  </si>
  <si>
    <t>sienna.kumar@paloaltonetworks.com</t>
  </si>
  <si>
    <t>6798408509</t>
  </si>
  <si>
    <t>www.linkedin.com/in/nyxlarsson49</t>
  </si>
  <si>
    <t>L0331</t>
  </si>
  <si>
    <t>Dashiell Ramos</t>
  </si>
  <si>
    <t>dashiell.ramos@paloaltonetworks.com</t>
  </si>
  <si>
    <t>(556) 698-7615</t>
  </si>
  <si>
    <t>L0332</t>
  </si>
  <si>
    <t xml:space="preserve">  Nadia Jackson </t>
  </si>
  <si>
    <t>nadia.jackson@cloudflare.com</t>
  </si>
  <si>
    <t>915-560-7187</t>
  </si>
  <si>
    <t>L0333</t>
  </si>
  <si>
    <t>Bob Hussain</t>
  </si>
  <si>
    <t>bob.hussain@atlassiancorp.com</t>
  </si>
  <si>
    <t>+1-708-294-4399</t>
  </si>
  <si>
    <t>L0334</t>
  </si>
  <si>
    <t>Yvonne Saxena</t>
  </si>
  <si>
    <t>yvonne.saxena@slack.com</t>
  </si>
  <si>
    <t>+18256126115</t>
  </si>
  <si>
    <t>L0335</t>
  </si>
  <si>
    <t>Sam Dominguez</t>
  </si>
  <si>
    <t>sam.dominguez@linear.com</t>
  </si>
  <si>
    <t>+1-957-727-2320</t>
  </si>
  <si>
    <t>Canada</t>
  </si>
  <si>
    <t xml:space="preserve"> linkedin.com/in/valentinarivera88 </t>
  </si>
  <si>
    <t>L0336</t>
  </si>
  <si>
    <t>Eve Rossi</t>
  </si>
  <si>
    <t>eve.rossi@salesforcecom.com</t>
  </si>
  <si>
    <t>830-476-6763</t>
  </si>
  <si>
    <t>L0337</t>
  </si>
  <si>
    <t>Nolan Eriksson</t>
  </si>
  <si>
    <t>nolan.eriksson@databricks.com</t>
  </si>
  <si>
    <t>linkedin.com/in/harlowmoreau36</t>
  </si>
  <si>
    <t>L0338</t>
  </si>
  <si>
    <t>Bella Mishra</t>
  </si>
  <si>
    <t>bella.mishra@airtable.com</t>
  </si>
  <si>
    <t xml:space="preserve">  (236) 340-8213 </t>
  </si>
  <si>
    <t>L0339</t>
  </si>
  <si>
    <t>Quinlan Tanaka</t>
  </si>
  <si>
    <t xml:space="preserve"> quinlan.tanaka@linear.com</t>
  </si>
  <si>
    <t>468.929.4547</t>
  </si>
  <si>
    <t>https://www.linkedin.com/in/vikramaguilar88</t>
  </si>
  <si>
    <t>L0340</t>
  </si>
  <si>
    <t>Victor Lopez</t>
  </si>
  <si>
    <t>victor.lopez@meta.com</t>
  </si>
  <si>
    <t>(990) 722-1202</t>
  </si>
  <si>
    <t>L0341</t>
  </si>
  <si>
    <t>Quinn Muller</t>
  </si>
  <si>
    <t>quinn.muller@canva.com</t>
  </si>
  <si>
    <t xml:space="preserve">  (250) 338-2875 </t>
  </si>
  <si>
    <t>L0342</t>
  </si>
  <si>
    <t>Bella Khan</t>
  </si>
  <si>
    <t>bella.khan@amazon.com</t>
  </si>
  <si>
    <t xml:space="preserve">  (568) 443-7686 </t>
  </si>
  <si>
    <t xml:space="preserve"> Amazon</t>
  </si>
  <si>
    <t>linkedin.com/in/valentinaortiz84</t>
  </si>
  <si>
    <t>L0343</t>
  </si>
  <si>
    <t>Tina Bhatt</t>
  </si>
  <si>
    <t>tina.bhatt@palantir.com</t>
  </si>
  <si>
    <t xml:space="preserve"> palantir</t>
  </si>
  <si>
    <t>https://www.linkedin.com/in/celestehussain11</t>
  </si>
  <si>
    <t>L0344</t>
  </si>
  <si>
    <t>Raphael Schneider</t>
  </si>
  <si>
    <t>raphael.schneider@zoomvideo.com</t>
  </si>
  <si>
    <t>328.650.5013</t>
  </si>
  <si>
    <t>zoom video</t>
  </si>
  <si>
    <t>https://linkedin.com/in/sebastianmendoza13</t>
  </si>
  <si>
    <t>L0345</t>
  </si>
  <si>
    <t>Ivy Gupta</t>
  </si>
  <si>
    <t>ivy.gupta@salesforcecom.com</t>
  </si>
  <si>
    <t xml:space="preserve">  (330) 511-4955 </t>
  </si>
  <si>
    <t>linkedin.com/in/catalinaanderson20</t>
  </si>
  <si>
    <t>L0346</t>
  </si>
  <si>
    <t>Zephyr Petrov</t>
  </si>
  <si>
    <t>zephyr.petrov@intercom.com</t>
  </si>
  <si>
    <t>4374049082</t>
  </si>
  <si>
    <t>L0347</t>
  </si>
  <si>
    <t>Xavier Adams</t>
  </si>
  <si>
    <t>xavier.adams@figma.com</t>
  </si>
  <si>
    <t>+1-344-198-4388</t>
  </si>
  <si>
    <t>Figma</t>
  </si>
  <si>
    <t>www.linkedin.com/in/elenamuller56</t>
  </si>
  <si>
    <t>L0348</t>
  </si>
  <si>
    <t>Ravi Thomas</t>
  </si>
  <si>
    <t>ravi.thomas@salesforce.com</t>
  </si>
  <si>
    <t>Salesforce</t>
  </si>
  <si>
    <t>https://linkedin.com/in/idrissmith32</t>
  </si>
  <si>
    <t>L0349</t>
  </si>
  <si>
    <t>Yael Singh</t>
  </si>
  <si>
    <t>yael.singh@docusign.com</t>
  </si>
  <si>
    <t>+1-403-750-2453</t>
  </si>
  <si>
    <t>www.linkedin.com/in/yvonnetorres63</t>
  </si>
  <si>
    <t>L0350</t>
  </si>
  <si>
    <t>Juniper O'Brien</t>
  </si>
  <si>
    <t>juniper.o'brien@zoom.com</t>
  </si>
  <si>
    <t xml:space="preserve">  (657) 433-5053 </t>
  </si>
  <si>
    <t>https://www.linkedin.com/in/paulfischer99</t>
  </si>
  <si>
    <t>L0351</t>
  </si>
  <si>
    <t>Piper Flores</t>
  </si>
  <si>
    <t>piper.flores@oktainc.com</t>
  </si>
  <si>
    <t>Okta Inc</t>
  </si>
  <si>
    <t>linkedin.com/in/opalrodriguez84</t>
  </si>
  <si>
    <t>L0352</t>
  </si>
  <si>
    <t>Esmeralda Walker</t>
  </si>
  <si>
    <t>esmeralda.walker@servicenow.com</t>
  </si>
  <si>
    <t>https://www.linkedin.com/in/yukilopez5</t>
  </si>
  <si>
    <t>L0353</t>
  </si>
  <si>
    <t>Felix Chandra</t>
  </si>
  <si>
    <t>felix.chandra@airtable.com</t>
  </si>
  <si>
    <t>(920) 880-7805</t>
  </si>
  <si>
    <t>linkedin.com/in/umargonzalez55</t>
  </si>
  <si>
    <t>L0354</t>
  </si>
  <si>
    <t>Fatima Malhotra</t>
  </si>
  <si>
    <t>FATIMA.MALHOTRA@ZSCALER.COM</t>
  </si>
  <si>
    <t xml:space="preserve">  (603) 481-9955 </t>
  </si>
  <si>
    <t>LinkedIn.com/in/tatianahoffman93</t>
  </si>
  <si>
    <t>L0355</t>
  </si>
  <si>
    <t>Ivan Davis</t>
  </si>
  <si>
    <t xml:space="preserve"> ivan.davis@atlassian.com</t>
  </si>
  <si>
    <t>205.374.4427</t>
  </si>
  <si>
    <t>www.linkedin.com/in/felixsanchez26</t>
  </si>
  <si>
    <t>L0356</t>
  </si>
  <si>
    <t>Derek Jones</t>
  </si>
  <si>
    <t>derek.jones@servicenow.com</t>
  </si>
  <si>
    <t>5032208134</t>
  </si>
  <si>
    <t>www.linkedin.com/in/rosaberg92</t>
  </si>
  <si>
    <t>L0357</t>
  </si>
  <si>
    <t>Charlie Mitchell</t>
  </si>
  <si>
    <t>charlie.mitchell@google.com</t>
  </si>
  <si>
    <t>+1-538-196-2001</t>
  </si>
  <si>
    <t>L0358</t>
  </si>
  <si>
    <t>Noah Moore</t>
  </si>
  <si>
    <t>noah.moore@microsoftcorp.com</t>
  </si>
  <si>
    <t>789.890.5542</t>
  </si>
  <si>
    <t>linkedin.com/in/hugonelson65</t>
  </si>
  <si>
    <t>L0359</t>
  </si>
  <si>
    <t>Kevin Fischer</t>
  </si>
  <si>
    <t>kevin.fischer@mongodb.com</t>
  </si>
  <si>
    <t xml:space="preserve">  (419) 270-5550 </t>
  </si>
  <si>
    <t>MONGODB</t>
  </si>
  <si>
    <t>VP Product</t>
  </si>
  <si>
    <t>L0360</t>
  </si>
  <si>
    <t>charlie robinson</t>
  </si>
  <si>
    <t>charlie.robinson@twilio.com</t>
  </si>
  <si>
    <t>(213) 721-5473</t>
  </si>
  <si>
    <t>L0361</t>
  </si>
  <si>
    <t>Stefan Brown</t>
  </si>
  <si>
    <t>stefan.brown@stripe.com</t>
  </si>
  <si>
    <t>2575542021</t>
  </si>
  <si>
    <t>L0362</t>
  </si>
  <si>
    <t>Yusuf Mehta</t>
  </si>
  <si>
    <t>yusuf.mehta@slacktechnologies.com</t>
  </si>
  <si>
    <t>3777501052</t>
  </si>
  <si>
    <t>slack technologies</t>
  </si>
  <si>
    <t>https://linkedin.com/in/penelopeanderson93</t>
  </si>
  <si>
    <t>L0363</t>
  </si>
  <si>
    <t>Camila Sharma</t>
  </si>
  <si>
    <t>camila.sharma@miro.com</t>
  </si>
  <si>
    <t>+1-382-385-3300</t>
  </si>
  <si>
    <t>Miro</t>
  </si>
  <si>
    <t>www.linkedin.com/in/jackverma75</t>
  </si>
  <si>
    <t>L0364</t>
  </si>
  <si>
    <t>Noah Olsen</t>
  </si>
  <si>
    <t>noah.olsen@splunk.com</t>
  </si>
  <si>
    <t>(715) 664-5406</t>
  </si>
  <si>
    <t>linkedin.com/in/jamalali83</t>
  </si>
  <si>
    <t>L0365</t>
  </si>
  <si>
    <t>Waqas Mishra</t>
  </si>
  <si>
    <t>+16458487542</t>
  </si>
  <si>
    <t>https://linkedin.com/in/hadleyrobinson73</t>
  </si>
  <si>
    <t>L0366</t>
  </si>
  <si>
    <t>Hassan Ramos</t>
  </si>
  <si>
    <t>hassan.ramos@twilio.com</t>
  </si>
  <si>
    <t>671-100-3416</t>
  </si>
  <si>
    <t>www.linkedin.com/in/sebastiantorres49</t>
  </si>
  <si>
    <t>L0367</t>
  </si>
  <si>
    <t>Luna Ortiz</t>
  </si>
  <si>
    <t>luna.ortiz@hubspot.com</t>
  </si>
  <si>
    <t>+1-634-711-7452</t>
  </si>
  <si>
    <t>https://linkedin.com/in/katrinakumar84</t>
  </si>
  <si>
    <t>L0368</t>
  </si>
  <si>
    <t>Genevieve White</t>
  </si>
  <si>
    <t>genevieve.white@meta.com</t>
  </si>
  <si>
    <t>+17299542743</t>
  </si>
  <si>
    <t>www.linkedin.com/in/killianjackson78</t>
  </si>
  <si>
    <t>L0369</t>
  </si>
  <si>
    <t>Adeline Patel</t>
  </si>
  <si>
    <t>adeline.patel@cloudflare.com</t>
  </si>
  <si>
    <t>(890) 181-3463</t>
  </si>
  <si>
    <t>L0370</t>
  </si>
  <si>
    <t>Zachary Malik</t>
  </si>
  <si>
    <t>zachary.malik@meta.com</t>
  </si>
  <si>
    <t>+1-454-279-2377</t>
  </si>
  <si>
    <t xml:space="preserve"> linkedin.com/in/zanesingh66 </t>
  </si>
  <si>
    <t>L0371</t>
  </si>
  <si>
    <t>Uma Ali</t>
  </si>
  <si>
    <t>uma.ali@googleinc.com</t>
  </si>
  <si>
    <t>(281) 956-8101</t>
  </si>
  <si>
    <t>L0372</t>
  </si>
  <si>
    <t>Bob Kim</t>
  </si>
  <si>
    <t>bob.kim@datadog.com</t>
  </si>
  <si>
    <t xml:space="preserve">  (426) 330-1296 </t>
  </si>
  <si>
    <t xml:space="preserve"> linkedin.com/in/zaidwalker69 </t>
  </si>
  <si>
    <t>L0373</t>
  </si>
  <si>
    <t>Samir Flores</t>
  </si>
  <si>
    <t>samir.flores@palantir.com</t>
  </si>
  <si>
    <t>4128659676</t>
  </si>
  <si>
    <t>https://linkedin.com/in/felixtaylor51</t>
  </si>
  <si>
    <t>L0374</t>
  </si>
  <si>
    <t>Deepa Jackson</t>
  </si>
  <si>
    <t>deepa.jackson@airtable.com</t>
  </si>
  <si>
    <t>L0375</t>
  </si>
  <si>
    <t>Joaquin Gupta</t>
  </si>
  <si>
    <t>joaquin.gupta@microsoft.com</t>
  </si>
  <si>
    <t>851-129-4673</t>
  </si>
  <si>
    <t xml:space="preserve"> microsoft </t>
  </si>
  <si>
    <t>L0376</t>
  </si>
  <si>
    <t>Sebastian Tiwari</t>
  </si>
  <si>
    <t>sebastian.tiwari@amazon.com</t>
  </si>
  <si>
    <t>Amazon</t>
  </si>
  <si>
    <t>L0377</t>
  </si>
  <si>
    <t>Emilia Bhatt</t>
  </si>
  <si>
    <t>emilia.bhatt@databricks.com</t>
  </si>
  <si>
    <t>943.161.5799</t>
  </si>
  <si>
    <t xml:space="preserve"> linkedin.com/in/ravitaylor43 </t>
  </si>
  <si>
    <t>L0378</t>
  </si>
  <si>
    <t>Zinnia Wilson</t>
  </si>
  <si>
    <t>zinnia.wilson@miro.com</t>
  </si>
  <si>
    <t>+1-916-364-5510</t>
  </si>
  <si>
    <t>L0379</t>
  </si>
  <si>
    <t>Yvonne Nair</t>
  </si>
  <si>
    <t>YVONNE.NAIR@SHOPIFYINC.COM</t>
  </si>
  <si>
    <t>+17208639467</t>
  </si>
  <si>
    <t>L0380</t>
  </si>
  <si>
    <t>Bella Allen</t>
  </si>
  <si>
    <t>bella.allen@salesforce.com</t>
  </si>
  <si>
    <t>212-960-9587</t>
  </si>
  <si>
    <t>https://linkedin.com/in/onyxnair32</t>
  </si>
  <si>
    <t>L0381</t>
  </si>
  <si>
    <t>Yuki Medina</t>
  </si>
  <si>
    <t>yuki.medina@workday.com</t>
  </si>
  <si>
    <t>(335) 635-5960</t>
  </si>
  <si>
    <t>www.linkedin.com/in/tobiassmith75</t>
  </si>
  <si>
    <t>L0382</t>
  </si>
  <si>
    <t>Chloe Vargas</t>
  </si>
  <si>
    <t>CHLOE.VARGAS@ELASTICNV.COM</t>
  </si>
  <si>
    <t xml:space="preserve">  (815) 377-9070 </t>
  </si>
  <si>
    <t>Elastic NV</t>
  </si>
  <si>
    <t>L0383</t>
  </si>
  <si>
    <t>Catalina Yamamoto</t>
  </si>
  <si>
    <t>catalina.yamamoto@crowdstrike.com</t>
  </si>
  <si>
    <t>751-942-3992</t>
  </si>
  <si>
    <t>www.linkedin.com/in/hugobhatt67</t>
  </si>
  <si>
    <t>L0384</t>
  </si>
  <si>
    <t>Perseus Novak</t>
  </si>
  <si>
    <t>perseus.novak@figma.com</t>
  </si>
  <si>
    <t xml:space="preserve"> linkedin.com/in/ahmedwalker85 </t>
  </si>
  <si>
    <t>L0385</t>
  </si>
  <si>
    <t>OSCAR GONZALEZ</t>
  </si>
  <si>
    <t>oscar.gonzalez@cloudflare.com</t>
  </si>
  <si>
    <t>CloudFlare</t>
  </si>
  <si>
    <t>L0386</t>
  </si>
  <si>
    <t>Lorenzo Adams</t>
  </si>
  <si>
    <t>lorenzo.adams@docusign.com</t>
  </si>
  <si>
    <t>623.944.3486</t>
  </si>
  <si>
    <t>www.linkedin.com/in/qasimjoshi99</t>
  </si>
  <si>
    <t>L0387</t>
  </si>
  <si>
    <t>Deepa Ramirez</t>
  </si>
  <si>
    <t>deepa.ramirez@shopify.com</t>
  </si>
  <si>
    <t xml:space="preserve">  (223) 243-2952 </t>
  </si>
  <si>
    <t>LinkedIn.com/in/palomavega15</t>
  </si>
  <si>
    <t>L0388</t>
  </si>
  <si>
    <t>Priya Aguilar</t>
  </si>
  <si>
    <t>priya.aguilar@docusign.com</t>
  </si>
  <si>
    <t>+16419375536</t>
  </si>
  <si>
    <t>https://www.linkedin.com/in/xylaflores99</t>
  </si>
  <si>
    <t>L0389</t>
  </si>
  <si>
    <t>Joaquin Fernandez</t>
  </si>
  <si>
    <t>joaquin.fernandez@mongodb.com</t>
  </si>
  <si>
    <t>L0390</t>
  </si>
  <si>
    <t>Ethan Delgado</t>
  </si>
  <si>
    <t>ethan.delgado@intercom.com</t>
  </si>
  <si>
    <t>(957) 313-7232</t>
  </si>
  <si>
    <t>https://linkedin.com/in/farhanchen25</t>
  </si>
  <si>
    <t>L0391</t>
  </si>
  <si>
    <t>Xander Aguilar</t>
  </si>
  <si>
    <t>3024636904</t>
  </si>
  <si>
    <t>L0392</t>
  </si>
  <si>
    <t>Zinnia Yamamoto</t>
  </si>
  <si>
    <t>zinnia.yamamoto@airtable.com</t>
  </si>
  <si>
    <t>L0393</t>
  </si>
  <si>
    <t>Hank Kapoor</t>
  </si>
  <si>
    <t>3612021244</t>
  </si>
  <si>
    <t>L0394</t>
  </si>
  <si>
    <t>Freya Torres</t>
  </si>
  <si>
    <t>freya.torres@palantir.com</t>
  </si>
  <si>
    <t xml:space="preserve">  (430) 775-2346 </t>
  </si>
  <si>
    <t>L0395</t>
  </si>
  <si>
    <t xml:space="preserve">  Winston Ivanov </t>
  </si>
  <si>
    <t>winston.ivanov@hubspot.com</t>
  </si>
  <si>
    <t>+12116858877</t>
  </si>
  <si>
    <t>HUBSPOT</t>
  </si>
  <si>
    <t>https://www.linkedin.com/in/reverietaylor86</t>
  </si>
  <si>
    <t>L0396</t>
  </si>
  <si>
    <t xml:space="preserve">  Esmeralda Scott </t>
  </si>
  <si>
    <t>esmeralda.scott@workday.com</t>
  </si>
  <si>
    <t>LinkedIn.com/in/hadleynovak20</t>
  </si>
  <si>
    <t>L0397</t>
  </si>
  <si>
    <t xml:space="preserve">  Ingrid Berg </t>
  </si>
  <si>
    <t>ingrid.berg@zscaler.com</t>
  </si>
  <si>
    <t>L0398</t>
  </si>
  <si>
    <t>Nadia Herrera</t>
  </si>
  <si>
    <t>nadia.herrera@databricks.com</t>
  </si>
  <si>
    <t>L0399</t>
  </si>
  <si>
    <t>Kira Flores</t>
  </si>
  <si>
    <t>kira.flores@dropbox.com</t>
  </si>
  <si>
    <t>876.548.5895</t>
  </si>
  <si>
    <t>L0400</t>
  </si>
  <si>
    <t>Florian Moore</t>
  </si>
  <si>
    <t>florian.moore@mongodb.com</t>
  </si>
  <si>
    <t xml:space="preserve">  (642) 531-1928 </t>
  </si>
  <si>
    <t>L0401</t>
  </si>
  <si>
    <t>Wesley Fischer</t>
  </si>
  <si>
    <t>wesley.fischer@paloaltonetworks.com</t>
  </si>
  <si>
    <t>(300) 689-2555</t>
  </si>
  <si>
    <t>www.linkedin.com/in/islataylor38</t>
  </si>
  <si>
    <t>L0402</t>
  </si>
  <si>
    <t>Hank Castillo</t>
  </si>
  <si>
    <t>hank.castillo@crowdstrike.com</t>
  </si>
  <si>
    <t xml:space="preserve">  (248) 432-8507 </t>
  </si>
  <si>
    <t>CROWDSTRIKE</t>
  </si>
  <si>
    <t>linkedin.com/in/zanedas93</t>
  </si>
  <si>
    <t>L0403</t>
  </si>
  <si>
    <t>Liora Nguyen</t>
  </si>
  <si>
    <t>liora.nguyen@cloudflare.com</t>
  </si>
  <si>
    <t>648-470-3608</t>
  </si>
  <si>
    <t>LinkedIn.com/in/liammedina44</t>
  </si>
  <si>
    <t>L0404</t>
  </si>
  <si>
    <t>Ophelia O'Brien</t>
  </si>
  <si>
    <t>ophelia.o'brien@airtable.com</t>
  </si>
  <si>
    <t>+12844314683</t>
  </si>
  <si>
    <t>https://linkedin.com/in/palomarossi73</t>
  </si>
  <si>
    <t>L0405</t>
  </si>
  <si>
    <t>Dante Ramirez</t>
  </si>
  <si>
    <t>dante.ramirez@okta.com</t>
  </si>
  <si>
    <t>4695417065</t>
  </si>
  <si>
    <t>L0406</t>
  </si>
  <si>
    <t>Nyx Rossi</t>
  </si>
  <si>
    <t>nyx.rossi@metaplatforms.com</t>
  </si>
  <si>
    <t>L0407</t>
  </si>
  <si>
    <t>Nico Carter</t>
  </si>
  <si>
    <t>nico.carter@palantir.com</t>
  </si>
  <si>
    <t>897.700.6152</t>
  </si>
  <si>
    <t>L0408</t>
  </si>
  <si>
    <t>Bennett Jensen</t>
  </si>
  <si>
    <t>bennett.jensen@cloudflare.com</t>
  </si>
  <si>
    <t>L0409</t>
  </si>
  <si>
    <t>Thea Taylor</t>
  </si>
  <si>
    <t>thea.taylor@google.com</t>
  </si>
  <si>
    <t>583-979-2136</t>
  </si>
  <si>
    <t>L0410</t>
  </si>
  <si>
    <t>Kaia Kapoor</t>
  </si>
  <si>
    <t>kaia.kapoor@twilio.com</t>
  </si>
  <si>
    <t>371-202-9153</t>
  </si>
  <si>
    <t>www.linkedin.com/in/karenmalik8</t>
  </si>
  <si>
    <t>L0411</t>
  </si>
  <si>
    <t>Quinlan Herrera</t>
  </si>
  <si>
    <t>quinlan.herrera@microsoft.com</t>
  </si>
  <si>
    <t>744.634.7458</t>
  </si>
  <si>
    <t xml:space="preserve"> linkedin.com/in/xavierdelgado88 </t>
  </si>
  <si>
    <t>L0412</t>
  </si>
  <si>
    <t>Olivia Berg</t>
  </si>
  <si>
    <t>olivia.berg@confluent.com</t>
  </si>
  <si>
    <t>(249) 647-1458</t>
  </si>
  <si>
    <t>Confluent</t>
  </si>
  <si>
    <t>www.linkedin.com/in/sammedina27</t>
  </si>
  <si>
    <t>L0413</t>
  </si>
  <si>
    <t>BELLA JENSEN</t>
  </si>
  <si>
    <t>bella.jensen@shopify.com</t>
  </si>
  <si>
    <t>875-933-6419</t>
  </si>
  <si>
    <t>SHOPIFY</t>
  </si>
  <si>
    <t>L0414</t>
  </si>
  <si>
    <t>xena chandra</t>
  </si>
  <si>
    <t>xena.chandra@zscaler.com</t>
  </si>
  <si>
    <t>(428) 172-2874</t>
  </si>
  <si>
    <t>LinkedIn.com/in/zaidrobinson17</t>
  </si>
  <si>
    <t>L0415</t>
  </si>
  <si>
    <t>Jack Yamamoto</t>
  </si>
  <si>
    <t>jack.yamamoto@okta.com</t>
  </si>
  <si>
    <t>L0416</t>
  </si>
  <si>
    <t>Magnus Davis</t>
  </si>
  <si>
    <t>magnus.davis@amazon.com</t>
  </si>
  <si>
    <t>(225) 992-8217</t>
  </si>
  <si>
    <t>L0417</t>
  </si>
  <si>
    <t xml:space="preserve">  Alice Decker </t>
  </si>
  <si>
    <t xml:space="preserve"> alice.decker@zoom.com</t>
  </si>
  <si>
    <t>ZOOM</t>
  </si>
  <si>
    <t>linkedin.com/in/omarpatel95</t>
  </si>
  <si>
    <t>L0418</t>
  </si>
  <si>
    <t>Imani Dominguez</t>
  </si>
  <si>
    <t>imani.dominguez@servicenow.com</t>
  </si>
  <si>
    <t>+14135157899</t>
  </si>
  <si>
    <t>www.linkedin.com/in/deepao'brien19</t>
  </si>
  <si>
    <t>L0419</t>
  </si>
  <si>
    <t>Brian Silva</t>
  </si>
  <si>
    <t>brian.silva@elastic.com</t>
  </si>
  <si>
    <t>+18754939478</t>
  </si>
  <si>
    <t>Elastic</t>
  </si>
  <si>
    <t>LinkedIn.com/in/elisedubois98</t>
  </si>
  <si>
    <t>L0420</t>
  </si>
  <si>
    <t>Ingrid Guerrero</t>
  </si>
  <si>
    <t xml:space="preserve"> ingrid.guerrero@amazon.com</t>
  </si>
  <si>
    <t>linkedin.com/in/mayaharris54</t>
  </si>
  <si>
    <t>L0421</t>
  </si>
  <si>
    <t>Joaquin Mishra</t>
  </si>
  <si>
    <t>joaquin.mishra@docusign.com</t>
  </si>
  <si>
    <t>L0422</t>
  </si>
  <si>
    <t>Katrina Anderson</t>
  </si>
  <si>
    <t>katrina.anderson@snowflake.com</t>
  </si>
  <si>
    <t>8843016254</t>
  </si>
  <si>
    <t>L0423</t>
  </si>
  <si>
    <t>Camila Scott</t>
  </si>
  <si>
    <t>camila.scott@miro.com</t>
  </si>
  <si>
    <t xml:space="preserve">  (232) 233-1174 </t>
  </si>
  <si>
    <t>linkedin.com/in/xiomarabaker35</t>
  </si>
  <si>
    <t>L0424</t>
  </si>
  <si>
    <t>Nico Das</t>
  </si>
  <si>
    <t xml:space="preserve"> nico.das@dropbox.com</t>
  </si>
  <si>
    <t>4481763901</t>
  </si>
  <si>
    <t>L0425</t>
  </si>
  <si>
    <t>James Robinson</t>
  </si>
  <si>
    <t xml:space="preserve"> james.robinson@hashicorp.com</t>
  </si>
  <si>
    <t>L0426</t>
  </si>
  <si>
    <t>Leandro Jensen</t>
  </si>
  <si>
    <t>leandro.jensen@amazon.com</t>
  </si>
  <si>
    <t>L0427</t>
  </si>
  <si>
    <t>Imani Anderson</t>
  </si>
  <si>
    <t>imani.anderson@miro.com</t>
  </si>
  <si>
    <t>+1-914-797-2079</t>
  </si>
  <si>
    <t>miro</t>
  </si>
  <si>
    <t>https://linkedin.com/in/quentinjohansson20</t>
  </si>
  <si>
    <t>L0428</t>
  </si>
  <si>
    <t>Winston Chen</t>
  </si>
  <si>
    <t>winston.chen@cloudflare.com</t>
  </si>
  <si>
    <t>linkedin.com/in/priyamoreau86</t>
  </si>
  <si>
    <t>L0429</t>
  </si>
  <si>
    <t>Ophelia Malhotra</t>
  </si>
  <si>
    <t>ophelia.malhotra@databricks.com</t>
  </si>
  <si>
    <t>6266021212</t>
  </si>
  <si>
    <t>L0430</t>
  </si>
  <si>
    <t>Hugo Gomez</t>
  </si>
  <si>
    <t>hugo.gomez@freshworks.com</t>
  </si>
  <si>
    <t>399.230.6272</t>
  </si>
  <si>
    <t>L0431</t>
  </si>
  <si>
    <t>Ximena Vega</t>
  </si>
  <si>
    <t>ximena.vega@cloudflare.com</t>
  </si>
  <si>
    <t>+1-535-464-8906</t>
  </si>
  <si>
    <t>https://linkedin.com/in/charlienelson34</t>
  </si>
  <si>
    <t>L0432</t>
  </si>
  <si>
    <t xml:space="preserve">  Kira Gonzalez </t>
  </si>
  <si>
    <t>kira.gonzalez@amazoninc.com</t>
  </si>
  <si>
    <t>+1-591-668-3571</t>
  </si>
  <si>
    <t>https://www.linkedin.com/in/idristanaka83</t>
  </si>
  <si>
    <t>L0433</t>
  </si>
  <si>
    <t>Zion Clark</t>
  </si>
  <si>
    <t>zion.clark@datadog.com</t>
  </si>
  <si>
    <t>+19408343160</t>
  </si>
  <si>
    <t>L0434</t>
  </si>
  <si>
    <t>Wendy Chandra</t>
  </si>
  <si>
    <t>wendy.chandra@figma.com</t>
  </si>
  <si>
    <t>L0435</t>
  </si>
  <si>
    <t xml:space="preserve">  Ahmed Petrov </t>
  </si>
  <si>
    <t>ahmed.petrov@mongodb.com</t>
  </si>
  <si>
    <t>368-506-4486</t>
  </si>
  <si>
    <t>www.linkedin.com/in/onyxtorres66</t>
  </si>
  <si>
    <t>L0436</t>
  </si>
  <si>
    <t>Bella Ramirez</t>
  </si>
  <si>
    <t>bella.ramirez@shopify.com</t>
  </si>
  <si>
    <t>8903195970</t>
  </si>
  <si>
    <t>www.linkedin.com/in/cordeliaruiz22</t>
  </si>
  <si>
    <t>L0437</t>
  </si>
  <si>
    <t>Ulrich Fischer</t>
  </si>
  <si>
    <t>https://www.linkedin.com/in/elenanelson19</t>
  </si>
  <si>
    <t>L0438</t>
  </si>
  <si>
    <t>Orion Tiwari</t>
  </si>
  <si>
    <t>orion.tiwari@salesforce.com</t>
  </si>
  <si>
    <t>linkedin.com/in/rosalindkim23</t>
  </si>
  <si>
    <t>L0439</t>
  </si>
  <si>
    <t xml:space="preserve">  Vesper Rao </t>
  </si>
  <si>
    <t>vesper.rao@datadog.com</t>
  </si>
  <si>
    <t>887-378-4081</t>
  </si>
  <si>
    <t>L0440</t>
  </si>
  <si>
    <t>Quinlan Joshi</t>
  </si>
  <si>
    <t>quinlan.joshi@airtable.com</t>
  </si>
  <si>
    <t>555-885-5791</t>
  </si>
  <si>
    <t>https://linkedin.com/in/priyareddy74</t>
  </si>
  <si>
    <t>L0441</t>
  </si>
  <si>
    <t>Bella Mehta</t>
  </si>
  <si>
    <t>bella.mehta@salesforce.com</t>
  </si>
  <si>
    <t xml:space="preserve">  (460) 663-3698 </t>
  </si>
  <si>
    <t>L0442</t>
  </si>
  <si>
    <t>Alice Rao</t>
  </si>
  <si>
    <t>alice.rao@hubspot.com</t>
  </si>
  <si>
    <t>+1-510-945-4428</t>
  </si>
  <si>
    <t>https://linkedin.com/in/lorenzokumar48</t>
  </si>
  <si>
    <t>L0443</t>
  </si>
  <si>
    <t>Brendan Park</t>
  </si>
  <si>
    <t>231.361.8759</t>
  </si>
  <si>
    <t xml:space="preserve"> linkedin.com/in/yarafernandez49 </t>
  </si>
  <si>
    <t>L0444</t>
  </si>
  <si>
    <t>Katrina Wright</t>
  </si>
  <si>
    <t>katrina.wright@workday.com</t>
  </si>
  <si>
    <t>+1-210-800-3103</t>
  </si>
  <si>
    <t>https://www.linkedin.com/in/karengonzalez77</t>
  </si>
  <si>
    <t>L0445</t>
  </si>
  <si>
    <t>Henrik Jackson</t>
  </si>
  <si>
    <t xml:space="preserve"> henrik.jackson@freshworks.com</t>
  </si>
  <si>
    <t>(380) 891-7172</t>
  </si>
  <si>
    <t>linkedin.com/in/stefanpopov70</t>
  </si>
  <si>
    <t>L0446</t>
  </si>
  <si>
    <t xml:space="preserve">  Finn Yamamoto </t>
  </si>
  <si>
    <t>610-619-4985</t>
  </si>
  <si>
    <t>linkedin.com/in/yasminsmith48</t>
  </si>
  <si>
    <t>L0447</t>
  </si>
  <si>
    <t xml:space="preserve">  Catalina Soto </t>
  </si>
  <si>
    <t>691-920-4498</t>
  </si>
  <si>
    <t>ServiceNow</t>
  </si>
  <si>
    <t>L0448</t>
  </si>
  <si>
    <t>Idris Ruiz</t>
  </si>
  <si>
    <t>idris.ruiz@figma.com</t>
  </si>
  <si>
    <t xml:space="preserve">  (604) 128-4155 </t>
  </si>
  <si>
    <t>L0449</t>
  </si>
  <si>
    <t>Victor Herrera</t>
  </si>
  <si>
    <t>victor.herrera@cloudflare.com</t>
  </si>
  <si>
    <t>+1-549-410-9770</t>
  </si>
  <si>
    <t xml:space="preserve"> linkedin.com/in/juniperrodriguez33 </t>
  </si>
  <si>
    <t>L0450</t>
  </si>
  <si>
    <t>Sophie Tiwari</t>
  </si>
  <si>
    <t>sophie.tiwari@twilio.com</t>
  </si>
  <si>
    <t>https://www.linkedin.com/in/elenavargas93</t>
  </si>
  <si>
    <t>L0451</t>
  </si>
  <si>
    <t>Liora Lopez</t>
  </si>
  <si>
    <t>liora.lopez@stripe.com</t>
  </si>
  <si>
    <t>+1-934-377-8521</t>
  </si>
  <si>
    <t>https://www.linkedin.com/in/tatianatanaka50</t>
  </si>
  <si>
    <t>L0452</t>
  </si>
  <si>
    <t>Elena Perez</t>
  </si>
  <si>
    <t xml:space="preserve">  (330) 902-2571 </t>
  </si>
  <si>
    <t>LinkedIn.com/in/winstonwalker70</t>
  </si>
  <si>
    <t>L0453</t>
  </si>
  <si>
    <t>Eve Bhatt</t>
  </si>
  <si>
    <t>eve.bhatt@datadog.com</t>
  </si>
  <si>
    <t>447-570-3713</t>
  </si>
  <si>
    <t>L0454</t>
  </si>
  <si>
    <t>Leandro Ortiz</t>
  </si>
  <si>
    <t xml:space="preserve"> leandro.ortiz@servicenow.com</t>
  </si>
  <si>
    <t>6527214366</t>
  </si>
  <si>
    <t>www.linkedin.com/in/nicomedina3</t>
  </si>
  <si>
    <t>L0455</t>
  </si>
  <si>
    <t>URIEL SHAH</t>
  </si>
  <si>
    <t>uriel.shah@intercom.com</t>
  </si>
  <si>
    <t>L0456</t>
  </si>
  <si>
    <t>Uma Berg</t>
  </si>
  <si>
    <t>uma.berg@asana.com</t>
  </si>
  <si>
    <t>733.168.4798</t>
  </si>
  <si>
    <t>https://linkedin.com/in/stefanvargas23</t>
  </si>
  <si>
    <t>L0457</t>
  </si>
  <si>
    <t>Joaquin Tiwari</t>
  </si>
  <si>
    <t>joaquin.tiwari@slack.com</t>
  </si>
  <si>
    <t>258-503-3211</t>
  </si>
  <si>
    <t xml:space="preserve"> slack </t>
  </si>
  <si>
    <t>www.linkedin.com/in/irenejohnson37</t>
  </si>
  <si>
    <t>L0458</t>
  </si>
  <si>
    <t>Ingrid Aguilar</t>
  </si>
  <si>
    <t>ingrid.aguilar@hashicorp.com</t>
  </si>
  <si>
    <t>562.905.7638</t>
  </si>
  <si>
    <t xml:space="preserve"> linkedin.com/in/eveyoung56 </t>
  </si>
  <si>
    <t>L0459</t>
  </si>
  <si>
    <t>Liam Johansson</t>
  </si>
  <si>
    <t>liam.johansson@splunk.com</t>
  </si>
  <si>
    <t>+16493588975</t>
  </si>
  <si>
    <t>L0460</t>
  </si>
  <si>
    <t>Dorian Rossi</t>
  </si>
  <si>
    <t xml:space="preserve">  (211) 203-3391 </t>
  </si>
  <si>
    <t>Freshworks</t>
  </si>
  <si>
    <t>linkedin.com/in/imaniortiz66</t>
  </si>
  <si>
    <t>L0461</t>
  </si>
  <si>
    <t>Soren Vega</t>
  </si>
  <si>
    <t>soren.vega@hubspot.com</t>
  </si>
  <si>
    <t>939-750-5376</t>
  </si>
  <si>
    <t>https://linkedin.com/in/carlosjohnson9</t>
  </si>
  <si>
    <t>L0462</t>
  </si>
  <si>
    <t>Jack Scott</t>
  </si>
  <si>
    <t>jack.scott@slack.com</t>
  </si>
  <si>
    <t>550.731.7096</t>
  </si>
  <si>
    <t>L0463</t>
  </si>
  <si>
    <t>Bennett Martinez</t>
  </si>
  <si>
    <t>bennett.martinez@microsoftcorp.com</t>
  </si>
  <si>
    <t>Microsoft Corp</t>
  </si>
  <si>
    <t>www.linkedin.com/in/imaniwhite54</t>
  </si>
  <si>
    <t>L0464</t>
  </si>
  <si>
    <t>Hank Ahmed</t>
  </si>
  <si>
    <t>hank.ahmed@canva.com</t>
  </si>
  <si>
    <t>+1-440-393-4985</t>
  </si>
  <si>
    <t>canva</t>
  </si>
  <si>
    <t>linkedin.com/in/pedrotorres74</t>
  </si>
  <si>
    <t>L0465</t>
  </si>
  <si>
    <t>Karen Sanchez</t>
  </si>
  <si>
    <t xml:space="preserve"> KAREN.SANCHEZ@CONFLUENT.COM</t>
  </si>
  <si>
    <t>(374) 500-9034</t>
  </si>
  <si>
    <t>L0466</t>
  </si>
  <si>
    <t>Omar Gomez</t>
  </si>
  <si>
    <t>omar.gomez@snowflakeinc.com</t>
  </si>
  <si>
    <t xml:space="preserve">  (440) 913-6067 </t>
  </si>
  <si>
    <t xml:space="preserve"> linkedin.com/in/juliankim16 </t>
  </si>
  <si>
    <t>L0467</t>
  </si>
  <si>
    <t>Tallulah Pandey</t>
  </si>
  <si>
    <t>tallulah.pandey@hashicorp.com</t>
  </si>
  <si>
    <t>https://linkedin.com/in/tobiasbose90</t>
  </si>
  <si>
    <t>L0468</t>
  </si>
  <si>
    <t>Bob Bose</t>
  </si>
  <si>
    <t>bob.bose@freshworks.com</t>
  </si>
  <si>
    <t>L0469</t>
  </si>
  <si>
    <t>Jamal Rivera</t>
  </si>
  <si>
    <t>jamal.rivera@servicenow.com</t>
  </si>
  <si>
    <t>+14015451645</t>
  </si>
  <si>
    <t>L0470</t>
  </si>
  <si>
    <t xml:space="preserve">  Onyx Nair </t>
  </si>
  <si>
    <t xml:space="preserve"> onyx.nair@figma.com</t>
  </si>
  <si>
    <t>L0471</t>
  </si>
  <si>
    <t>Derek Nair</t>
  </si>
  <si>
    <t>DEREK.NAIR@ATLASSIAN.COM</t>
  </si>
  <si>
    <t>+15367625023</t>
  </si>
  <si>
    <t>L0472</t>
  </si>
  <si>
    <t>Noah Bose</t>
  </si>
  <si>
    <t>noah.bose@amazon.com</t>
  </si>
  <si>
    <t>3168838393</t>
  </si>
  <si>
    <t>linkedin.com/in/gideonaguilar99</t>
  </si>
  <si>
    <t>L0473</t>
  </si>
  <si>
    <t>Quinn Harris</t>
  </si>
  <si>
    <t>quinn.harris@servicenow.com</t>
  </si>
  <si>
    <t>548.973.7377</t>
  </si>
  <si>
    <t>linkedin.com/in/alicejensen46</t>
  </si>
  <si>
    <t>L0474</t>
  </si>
  <si>
    <t>Soren Tiwari</t>
  </si>
  <si>
    <t>soren.tiwari@google.com</t>
  </si>
  <si>
    <t>+1-808-633-2908</t>
  </si>
  <si>
    <t>www.linkedin.com/in/jamesdiaz34</t>
  </si>
  <si>
    <t>L0475</t>
  </si>
  <si>
    <t>Noah Adams</t>
  </si>
  <si>
    <t>noah.adams@servicenow.com</t>
  </si>
  <si>
    <t>226-391-6369</t>
  </si>
  <si>
    <t>LinkedIn.com/in/umadominguez92</t>
  </si>
  <si>
    <t>L0476</t>
  </si>
  <si>
    <t>Vesper Bose</t>
  </si>
  <si>
    <t>vesper.bose@snowflake.com</t>
  </si>
  <si>
    <t>6301956460</t>
  </si>
  <si>
    <t>L0477</t>
  </si>
  <si>
    <t>Waqas Cruz</t>
  </si>
  <si>
    <t>waqas.cruz@google.com</t>
  </si>
  <si>
    <t>+18986214909</t>
  </si>
  <si>
    <t>L0478</t>
  </si>
  <si>
    <t>Freya Nair</t>
  </si>
  <si>
    <t>freya.nair@databricks.com</t>
  </si>
  <si>
    <t>linkedin.com/in/chloegupta90</t>
  </si>
  <si>
    <t>L0479</t>
  </si>
  <si>
    <t>Dante Moore</t>
  </si>
  <si>
    <t>dante.moore@splunk.com</t>
  </si>
  <si>
    <t>+18756315506</t>
  </si>
  <si>
    <t>linkedin.com/in/yvonnewalker53</t>
  </si>
  <si>
    <t>L0480</t>
  </si>
  <si>
    <t>Xavier Thompson</t>
  </si>
  <si>
    <t>xavier.thompson@freshworks.com</t>
  </si>
  <si>
    <t>859-329-8362</t>
  </si>
  <si>
    <t>L0481</t>
  </si>
  <si>
    <t>Stefan Hoffman</t>
  </si>
  <si>
    <t>stefan.hoffman@dropbox.com</t>
  </si>
  <si>
    <t>3093475633</t>
  </si>
  <si>
    <t>LinkedIn.com/in/nadiadiaz35</t>
  </si>
  <si>
    <t>L0482</t>
  </si>
  <si>
    <t>Ahmed Ivanov</t>
  </si>
  <si>
    <t>ahmed.ivanov@palantir.com</t>
  </si>
  <si>
    <t>5321466507</t>
  </si>
  <si>
    <t>https://linkedin.com/in/ireneallen95</t>
  </si>
  <si>
    <t>L0483</t>
  </si>
  <si>
    <t>Ethan Patel</t>
  </si>
  <si>
    <t>ethan.patel@zendesk.com</t>
  </si>
  <si>
    <t>414-195-6583</t>
  </si>
  <si>
    <t>LinkedIn.com/in/islataylor12</t>
  </si>
  <si>
    <t>L0484</t>
  </si>
  <si>
    <t>Xyla King</t>
  </si>
  <si>
    <t>xyla.king@mongodb.com</t>
  </si>
  <si>
    <t>L0485</t>
  </si>
  <si>
    <t>Elena Vargas</t>
  </si>
  <si>
    <t>elena.vargas@linear.com</t>
  </si>
  <si>
    <t>LinkedIn.com/in/palomakapoor87</t>
  </si>
  <si>
    <t>L0486</t>
  </si>
  <si>
    <t>Zephyr Joshi</t>
  </si>
  <si>
    <t>zephyr.joshi@intercom.com</t>
  </si>
  <si>
    <t>+1-659-535-3820</t>
  </si>
  <si>
    <t xml:space="preserve"> Intercom</t>
  </si>
  <si>
    <t xml:space="preserve"> linkedin.com/in/onyxkovac92 </t>
  </si>
  <si>
    <t>L0487</t>
  </si>
  <si>
    <t>Irene Martinez</t>
  </si>
  <si>
    <t>irene.martinez@salesforcecom.com</t>
  </si>
  <si>
    <t>+1-275-347-9831</t>
  </si>
  <si>
    <t>L0488</t>
  </si>
  <si>
    <t>Killian Silva</t>
  </si>
  <si>
    <t>killian.silva@crowdstrike.com</t>
  </si>
  <si>
    <t>998.127.1396</t>
  </si>
  <si>
    <t>https://www.linkedin.com/in/bastianreyes38</t>
  </si>
  <si>
    <t>L0489</t>
  </si>
  <si>
    <t>Piper Harris</t>
  </si>
  <si>
    <t>piper.harris@palantir.com</t>
  </si>
  <si>
    <t>+1-354-279-5734</t>
  </si>
  <si>
    <t>linkedin.com/in/bennettsingh73</t>
  </si>
  <si>
    <t>L0490</t>
  </si>
  <si>
    <t>Jasmine Kim</t>
  </si>
  <si>
    <t>jasmine.kim@twilio.com</t>
  </si>
  <si>
    <t xml:space="preserve"> twilio</t>
  </si>
  <si>
    <t>L0491</t>
  </si>
  <si>
    <t>Paul Green</t>
  </si>
  <si>
    <t>paul.green@notionlabs.com</t>
  </si>
  <si>
    <t>205.367.5237</t>
  </si>
  <si>
    <t xml:space="preserve"> linkedin.com/in/florianjensen83 </t>
  </si>
  <si>
    <t>L0492</t>
  </si>
  <si>
    <t>Soren Castillo</t>
  </si>
  <si>
    <t>soren.castillo@zendesk.com</t>
  </si>
  <si>
    <t>6413192705</t>
  </si>
  <si>
    <t>ZenDesk</t>
  </si>
  <si>
    <t>linkedin.com/in/zacharylewis94</t>
  </si>
  <si>
    <t>L0493</t>
  </si>
  <si>
    <t>Tallulah Anderson</t>
  </si>
  <si>
    <t>tallulah.anderson@snowflake.com</t>
  </si>
  <si>
    <t xml:space="preserve">  (223) 890-4700 </t>
  </si>
  <si>
    <t>L0494</t>
  </si>
  <si>
    <t>Ethan Walker</t>
  </si>
  <si>
    <t>ethan.walker@servicenow.com</t>
  </si>
  <si>
    <t>427.926.3316</t>
  </si>
  <si>
    <t>linkedin.com/in/ivyvargas10</t>
  </si>
  <si>
    <t>L0495</t>
  </si>
  <si>
    <t>Elowen Ortiz</t>
  </si>
  <si>
    <t>elowen.ortiz@okta.com</t>
  </si>
  <si>
    <t>(937) 984-9592</t>
  </si>
  <si>
    <t>L0496</t>
  </si>
  <si>
    <t>Ansel Martin</t>
  </si>
  <si>
    <t>ansel.martin@elastic.com</t>
  </si>
  <si>
    <t>+1-259-178-6099</t>
  </si>
  <si>
    <t>www.linkedin.com/in/liamwilson31</t>
  </si>
  <si>
    <t>L0497</t>
  </si>
  <si>
    <t>Ursula Ahmed</t>
  </si>
  <si>
    <t>ursula.ahmed@meta.com</t>
  </si>
  <si>
    <t>617.865.1702</t>
  </si>
  <si>
    <t>LinkedIn.com/in/qasimkumar51</t>
  </si>
  <si>
    <t>L0498</t>
  </si>
  <si>
    <t>WENDY CHANDRA</t>
  </si>
  <si>
    <t>9863235161</t>
  </si>
  <si>
    <t>L0499</t>
  </si>
  <si>
    <t>Ingrid Johansson</t>
  </si>
  <si>
    <t>ingrid.johansson@paloaltonetworks.com</t>
  </si>
  <si>
    <t>+1-417-339-7132</t>
  </si>
  <si>
    <t>LinkedIn.com/in/rosanguyen97</t>
  </si>
  <si>
    <t>L0500</t>
  </si>
  <si>
    <t>Uriel Santos</t>
  </si>
  <si>
    <t>uriel.santos@cloudflare.com</t>
  </si>
  <si>
    <t>(977) 714-8474</t>
  </si>
  <si>
    <t>LinkedIn.com/in/imaninguyen73</t>
  </si>
  <si>
    <t>L0501</t>
  </si>
  <si>
    <t>OLIVIA KIM</t>
  </si>
  <si>
    <t>olivia.kim@hubspot.com</t>
  </si>
  <si>
    <t>231-757-8241</t>
  </si>
  <si>
    <t>www.linkedin.com/in/zinniadecker79</t>
  </si>
  <si>
    <t>L0502</t>
  </si>
  <si>
    <t>Lorenzo Brown</t>
  </si>
  <si>
    <t>lorenzo.brown@confluent.com</t>
  </si>
  <si>
    <t>+1-295-902-7265</t>
  </si>
  <si>
    <t>L0503</t>
  </si>
  <si>
    <t>Leandro White</t>
  </si>
  <si>
    <t>leandro.white@dropbox.com</t>
  </si>
  <si>
    <t>(368) 589-4665</t>
  </si>
  <si>
    <t>LinkedIn.com/in/umarberg8</t>
  </si>
  <si>
    <t>L0504</t>
  </si>
  <si>
    <t>Nyx Adams</t>
  </si>
  <si>
    <t>nyx.adams@airtable.com</t>
  </si>
  <si>
    <t xml:space="preserve">  (734) 300-8263 </t>
  </si>
  <si>
    <t>L0505</t>
  </si>
  <si>
    <t xml:space="preserve">  James Shah </t>
  </si>
  <si>
    <t>james.shah@canva.com</t>
  </si>
  <si>
    <t>364.678.2094</t>
  </si>
  <si>
    <t>https://linkedin.com/in/umacosta2</t>
  </si>
  <si>
    <t>L0506</t>
  </si>
  <si>
    <t>rosa flores</t>
  </si>
  <si>
    <t>rosa.flores@salesforce.com</t>
  </si>
  <si>
    <t>+15252358663</t>
  </si>
  <si>
    <t>https://www.linkedin.com/in/yaratanaka36</t>
  </si>
  <si>
    <t>L0507</t>
  </si>
  <si>
    <t>Nick Wright</t>
  </si>
  <si>
    <t>nick.wright@okta.com</t>
  </si>
  <si>
    <t>711-783-9411</t>
  </si>
  <si>
    <t>www.linkedin.com/in/dashiellmuller30</t>
  </si>
  <si>
    <t>L0508</t>
  </si>
  <si>
    <t>Ivan Bose</t>
  </si>
  <si>
    <t>ivan.bose@dropbox.com</t>
  </si>
  <si>
    <t>DROPBOX</t>
  </si>
  <si>
    <t>www.linkedin.com/in/rheaortiz1</t>
  </si>
  <si>
    <t>L0509</t>
  </si>
  <si>
    <t>Leandro Thompson</t>
  </si>
  <si>
    <t>leandro.thompson@elastic.com</t>
  </si>
  <si>
    <t>875.474.1243</t>
  </si>
  <si>
    <t>www.linkedin.com/in/winonagreen31</t>
  </si>
  <si>
    <t>L0510</t>
  </si>
  <si>
    <t>Harlow Eriksson</t>
  </si>
  <si>
    <t>harlow.eriksson@slack.com</t>
  </si>
  <si>
    <t xml:space="preserve">  (819) 808-4765 </t>
  </si>
  <si>
    <t>www.linkedin.com/in/jackgomez84</t>
  </si>
  <si>
    <t>L0511</t>
  </si>
  <si>
    <t>Xander Malik</t>
  </si>
  <si>
    <t>xander.malik@intercom.com</t>
  </si>
  <si>
    <t>2267308405</t>
  </si>
  <si>
    <t>linkedin.com/in/zarabianchi96</t>
  </si>
  <si>
    <t>L0512</t>
  </si>
  <si>
    <t>Magnus Olsen</t>
  </si>
  <si>
    <t>magnus.olsen@stripe.com</t>
  </si>
  <si>
    <t>230.779.6904</t>
  </si>
  <si>
    <t>L0513</t>
  </si>
  <si>
    <t>Ophelia Mehta</t>
  </si>
  <si>
    <t>ophelia.mehta@elasticnv.com</t>
  </si>
  <si>
    <t>600.950.4640</t>
  </si>
  <si>
    <t>https://linkedin.com/in/yaelallen89</t>
  </si>
  <si>
    <t>L0514</t>
  </si>
  <si>
    <t>Lorenzo Berg</t>
  </si>
  <si>
    <t>lorenzo.berg@dropbox.com</t>
  </si>
  <si>
    <t>www.linkedin.com/in/tinasaxena15</t>
  </si>
  <si>
    <t>L0515</t>
  </si>
  <si>
    <t>Bodhi Larsson</t>
  </si>
  <si>
    <t>bodhi.larsson@atlassian.com</t>
  </si>
  <si>
    <t>(415) 503-6039</t>
  </si>
  <si>
    <t xml:space="preserve"> linkedin.com/in/sophieverma20 </t>
  </si>
  <si>
    <t>L0516</t>
  </si>
  <si>
    <t>Magnus Aguilar</t>
  </si>
  <si>
    <t>magnus.aguilar@meta.com</t>
  </si>
  <si>
    <t>+13248129580</t>
  </si>
  <si>
    <t>L0517</t>
  </si>
  <si>
    <t>Hugo Iyer</t>
  </si>
  <si>
    <t>hugo.iyer@intercom.com</t>
  </si>
  <si>
    <t>linkedin.com/in/jamalbrown18</t>
  </si>
  <si>
    <t>L0518</t>
  </si>
  <si>
    <t>Karen Garcia</t>
  </si>
  <si>
    <t>karen.garcia@confluent.com</t>
  </si>
  <si>
    <t xml:space="preserve"> linkedin.com/in/xiomarathompson64 </t>
  </si>
  <si>
    <t>L0519</t>
  </si>
  <si>
    <t>Fatima Park</t>
  </si>
  <si>
    <t>FATIMA.PARK@SNOWFLAKE.COM</t>
  </si>
  <si>
    <t>7278563747</t>
  </si>
  <si>
    <t>L0520</t>
  </si>
  <si>
    <t>XANDER DAVIS</t>
  </si>
  <si>
    <t>xander.davis@notion.com</t>
  </si>
  <si>
    <t>553-124-9724</t>
  </si>
  <si>
    <t>L0521</t>
  </si>
  <si>
    <t>Gideon Thomas</t>
  </si>
  <si>
    <t>gideon.thomas@docusign.com</t>
  </si>
  <si>
    <t>L0522</t>
  </si>
  <si>
    <t>Dante Chopra</t>
  </si>
  <si>
    <t>dante.chopra@atlassian.com</t>
  </si>
  <si>
    <t>www.linkedin.com/in/yolandaallen21</t>
  </si>
  <si>
    <t>L0523</t>
  </si>
  <si>
    <t>Yvonne Lopez</t>
  </si>
  <si>
    <t>yvonne.lopez@notionlabs.com</t>
  </si>
  <si>
    <t>+1-319-284-8320</t>
  </si>
  <si>
    <t>https://linkedin.com/in/esmeraldalopez17</t>
  </si>
  <si>
    <t>L0524</t>
  </si>
  <si>
    <t>Hank Dominguez</t>
  </si>
  <si>
    <t>hank.dominguez@cloudflare.com</t>
  </si>
  <si>
    <t>3771381728</t>
  </si>
  <si>
    <t>https://www.linkedin.com/in/karenrobinson3</t>
  </si>
  <si>
    <t>L0525</t>
  </si>
  <si>
    <t>Brendan Wright</t>
  </si>
  <si>
    <t>brendan.wright@palantir.com</t>
  </si>
  <si>
    <t>(415) 992-2533</t>
  </si>
  <si>
    <t>https://linkedin.com/in/dashiellmalhotra15</t>
  </si>
  <si>
    <t>L0526</t>
  </si>
  <si>
    <t>Zion Martinez</t>
  </si>
  <si>
    <t>zion.martinez@slack.com</t>
  </si>
  <si>
    <t>(677) 870-3287</t>
  </si>
  <si>
    <t>L0527</t>
  </si>
  <si>
    <t>yusuf tanaka</t>
  </si>
  <si>
    <t>yusuf.tanaka@stripe.com</t>
  </si>
  <si>
    <t>306-253-5621</t>
  </si>
  <si>
    <t xml:space="preserve"> linkedin.com/in/rheamalhotra45 </t>
  </si>
  <si>
    <t>L0528</t>
  </si>
  <si>
    <t>Valentina Sharma</t>
  </si>
  <si>
    <t>valentina.sharma@google.com</t>
  </si>
  <si>
    <t>331.897.9135</t>
  </si>
  <si>
    <t>L0529</t>
  </si>
  <si>
    <t>Kira Larsson</t>
  </si>
  <si>
    <t>kira.larsson@slack.com</t>
  </si>
  <si>
    <t>https://www.linkedin.com/in/fatimadiaz91</t>
  </si>
  <si>
    <t>L0530</t>
  </si>
  <si>
    <t xml:space="preserve">  IVY LOPEZ </t>
  </si>
  <si>
    <t>ivy.lopez@zendesk.com</t>
  </si>
  <si>
    <t>+1-633-905-6050</t>
  </si>
  <si>
    <t>zendesk</t>
  </si>
  <si>
    <t>L0531</t>
  </si>
  <si>
    <t>Elena Aguilar</t>
  </si>
  <si>
    <t>elena.aguilar@airtable.com</t>
  </si>
  <si>
    <t>981-192-9011</t>
  </si>
  <si>
    <t>www.linkedin.com/in/aishalopez7</t>
  </si>
  <si>
    <t>L0532</t>
  </si>
  <si>
    <t>Hina Ahmed</t>
  </si>
  <si>
    <t>hina.ahmed@mongodb.com</t>
  </si>
  <si>
    <t>L0533</t>
  </si>
  <si>
    <t>Bob Ahmed</t>
  </si>
  <si>
    <t>bob.ahmed@shopify.com</t>
  </si>
  <si>
    <t>+14609588167</t>
  </si>
  <si>
    <t>L0534</t>
  </si>
  <si>
    <t>Rachel Rojas</t>
  </si>
  <si>
    <t>RACHEL.ROJAS@DOCUSIGN.COM</t>
  </si>
  <si>
    <t>799.341.9910</t>
  </si>
  <si>
    <t xml:space="preserve"> linkedin.com/in/yolandapopov29 </t>
  </si>
  <si>
    <t>L0535</t>
  </si>
  <si>
    <t>quinn.robinson@zendesk.com</t>
  </si>
  <si>
    <t>591-201-3432</t>
  </si>
  <si>
    <t xml:space="preserve"> linkedin.com/in/ravisanchez56 </t>
  </si>
  <si>
    <t>L0536</t>
  </si>
  <si>
    <t>James Brown</t>
  </si>
  <si>
    <t>james.brown@servicenow.com</t>
  </si>
  <si>
    <t xml:space="preserve">  (876) 781-1449 </t>
  </si>
  <si>
    <t>LinkedIn.com/in/kaiaschneider81</t>
  </si>
  <si>
    <t>L0537</t>
  </si>
  <si>
    <t>yvonne.saxena@amazon.com</t>
  </si>
  <si>
    <t>+13412642970</t>
  </si>
  <si>
    <t>linkedin.com/in/xenasingh73</t>
  </si>
  <si>
    <t>L0538</t>
  </si>
  <si>
    <t>Amara Novak</t>
  </si>
  <si>
    <t>amara.novak@slack.com</t>
  </si>
  <si>
    <t>+1-369-714-7938</t>
  </si>
  <si>
    <t>L0539</t>
  </si>
  <si>
    <t>Leo Bianchi</t>
  </si>
  <si>
    <t>leo.bianchi@datadog.com</t>
  </si>
  <si>
    <t>L0540</t>
  </si>
  <si>
    <t>nico nakamura</t>
  </si>
  <si>
    <t>nico.nakamura@workday.com</t>
  </si>
  <si>
    <t>793.878.4983</t>
  </si>
  <si>
    <t>L0541</t>
  </si>
  <si>
    <t>Hadley Muller</t>
  </si>
  <si>
    <t>hadley.muller@amazon.com</t>
  </si>
  <si>
    <t>L0542</t>
  </si>
  <si>
    <t>JAMAL VEGA</t>
  </si>
  <si>
    <t>jamal.vega@datadog.com</t>
  </si>
  <si>
    <t>639.425.1517</t>
  </si>
  <si>
    <t>https://www.linkedin.com/in/opalthompson13</t>
  </si>
  <si>
    <t>L0543</t>
  </si>
  <si>
    <t>Uma Muller</t>
  </si>
  <si>
    <t>uma.muller@zoom.com</t>
  </si>
  <si>
    <t>+1-471-659-7917</t>
  </si>
  <si>
    <t>L0544</t>
  </si>
  <si>
    <t>Freya Perez</t>
  </si>
  <si>
    <t>freya.perez@crowdstrike.com</t>
  </si>
  <si>
    <t>(911) 145-6755</t>
  </si>
  <si>
    <t>linkedin.com/in/hugopatel77</t>
  </si>
  <si>
    <t>L0545</t>
  </si>
  <si>
    <t xml:space="preserve">  VALENTINA MOREAU </t>
  </si>
  <si>
    <t>valentina.moreau@palantir.com</t>
  </si>
  <si>
    <t>+13831485805</t>
  </si>
  <si>
    <t>https://www.linkedin.com/in/urieljohansson40</t>
  </si>
  <si>
    <t>L0546</t>
  </si>
  <si>
    <t>Fatima Lewis</t>
  </si>
  <si>
    <t>fatima.lewis@salesforcecom.com</t>
  </si>
  <si>
    <t>590.902.3143</t>
  </si>
  <si>
    <t xml:space="preserve"> linkedin.com/in/nicopark62 </t>
  </si>
  <si>
    <t>L0547</t>
  </si>
  <si>
    <t>Quinlan Yamamoto</t>
  </si>
  <si>
    <t>quinlan.yamamoto@amazon.com</t>
  </si>
  <si>
    <t>302.194.7103</t>
  </si>
  <si>
    <t>https://www.linkedin.com/in/pedromuller2</t>
  </si>
  <si>
    <t>L0548</t>
  </si>
  <si>
    <t>Marisol Perez</t>
  </si>
  <si>
    <t>marisol.perez@slack.com</t>
  </si>
  <si>
    <t>L0549</t>
  </si>
  <si>
    <t>Gina Martin</t>
  </si>
  <si>
    <t>gina.martin@atlassian.com</t>
  </si>
  <si>
    <t>2481328032</t>
  </si>
  <si>
    <t>https://linkedin.com/in/zionortiz27</t>
  </si>
  <si>
    <t>L0550</t>
  </si>
  <si>
    <t>Soren Gonzalez</t>
  </si>
  <si>
    <t>+13739392192</t>
  </si>
  <si>
    <t>https://linkedin.com/in/liamgreen80</t>
  </si>
  <si>
    <t>L0551</t>
  </si>
  <si>
    <t>Isla Reddy</t>
  </si>
  <si>
    <t>isla.reddy@zscaler.com</t>
  </si>
  <si>
    <t>+1-605-551-8768</t>
  </si>
  <si>
    <t xml:space="preserve"> linkedin.com/in/opalmoore2 </t>
  </si>
  <si>
    <t>L0552</t>
  </si>
  <si>
    <t>Xanthe Cruz</t>
  </si>
  <si>
    <t>xanthe.cruz@notion.com</t>
  </si>
  <si>
    <t>724.776.5185</t>
  </si>
  <si>
    <t>L0553</t>
  </si>
  <si>
    <t>Wendy Iyer</t>
  </si>
  <si>
    <t>wendy.iyer@cloudflare.com</t>
  </si>
  <si>
    <t>linkedin.com/in/esmeraldaiyer66</t>
  </si>
  <si>
    <t>L0554</t>
  </si>
  <si>
    <t>Vesper Fischer</t>
  </si>
  <si>
    <t>L0555</t>
  </si>
  <si>
    <t xml:space="preserve">  Xander Baker </t>
  </si>
  <si>
    <t>xander.baker@snowflake.com</t>
  </si>
  <si>
    <t>https://www.linkedin.com/in/verajohnson48</t>
  </si>
  <si>
    <t>L0556</t>
  </si>
  <si>
    <t>Isla Verma</t>
  </si>
  <si>
    <t>8844997915</t>
  </si>
  <si>
    <t>LinkedIn.com/in/sebastiangarcia67</t>
  </si>
  <si>
    <t>L0557</t>
  </si>
  <si>
    <t>Diana Patel</t>
  </si>
  <si>
    <t>diana.patel@workday.com</t>
  </si>
  <si>
    <t>778-736-7639</t>
  </si>
  <si>
    <t>Workday</t>
  </si>
  <si>
    <t>L0558</t>
  </si>
  <si>
    <t>Tina Decker</t>
  </si>
  <si>
    <t>tina.decker@notion.com</t>
  </si>
  <si>
    <t>982.467.8447</t>
  </si>
  <si>
    <t xml:space="preserve"> linkedin.com/in/yvonneherrera12 </t>
  </si>
  <si>
    <t>L0559</t>
  </si>
  <si>
    <t>James Moreau</t>
  </si>
  <si>
    <t>james.moreau@microsoft.com</t>
  </si>
  <si>
    <t>https://www.linkedin.com/in/theamoreau6</t>
  </si>
  <si>
    <t>L0560</t>
  </si>
  <si>
    <t>JULIAN VEGA</t>
  </si>
  <si>
    <t>julian.vega@salesforcecom.com</t>
  </si>
  <si>
    <t>(218) 851-1815</t>
  </si>
  <si>
    <t xml:space="preserve"> linkedin.com/in/esmeraldaramirez21 </t>
  </si>
  <si>
    <t>L0561</t>
  </si>
  <si>
    <t>Ravi Medina</t>
  </si>
  <si>
    <t>ravi.medina@amazon.com</t>
  </si>
  <si>
    <t>(582) 106-8888</t>
  </si>
  <si>
    <t>L0562</t>
  </si>
  <si>
    <t>Keiko Martinez</t>
  </si>
  <si>
    <t>L0563</t>
  </si>
  <si>
    <t>Oscar Adams</t>
  </si>
  <si>
    <t>oscar.adams@airtable.com</t>
  </si>
  <si>
    <t>685.307.6093</t>
  </si>
  <si>
    <t>https://www.linkedin.com/in/hadleyortiz31</t>
  </si>
  <si>
    <t>L0564</t>
  </si>
  <si>
    <t>Maya Chen</t>
  </si>
  <si>
    <t>maya.chen@workday.com</t>
  </si>
  <si>
    <t>4248345118</t>
  </si>
  <si>
    <t>L0565</t>
  </si>
  <si>
    <t>Qasim Johansson</t>
  </si>
  <si>
    <t>qasim.johansson@okta.com</t>
  </si>
  <si>
    <t>https://www.linkedin.com/in/xanthewilliams19</t>
  </si>
  <si>
    <t>L0566</t>
  </si>
  <si>
    <t>Zachary Herrera</t>
  </si>
  <si>
    <t>zachary.herrera@zscaler.com</t>
  </si>
  <si>
    <t xml:space="preserve">  (439) 422-5391 </t>
  </si>
  <si>
    <t xml:space="preserve"> linkedin.com/in/milamalhotra84 </t>
  </si>
  <si>
    <t>L0567</t>
  </si>
  <si>
    <t>Xanthe Petrov</t>
  </si>
  <si>
    <t>xanthe.petrov@meta.com</t>
  </si>
  <si>
    <t>LinkedIn.com/in/dianawalker89</t>
  </si>
  <si>
    <t>L0568</t>
  </si>
  <si>
    <t>Elena Johnson</t>
  </si>
  <si>
    <t>elena.johnson@shopifyinc.com</t>
  </si>
  <si>
    <t>2651739892</t>
  </si>
  <si>
    <t>linkedin.com/in/wesleydecker74</t>
  </si>
  <si>
    <t>L0569</t>
  </si>
  <si>
    <t>Magnus Williams</t>
  </si>
  <si>
    <t>+12458964958</t>
  </si>
  <si>
    <t>L0570</t>
  </si>
  <si>
    <t>Ethan Harris</t>
  </si>
  <si>
    <t>ethan.harris@shopifyinc.com</t>
  </si>
  <si>
    <t>+1-492-208-8526</t>
  </si>
  <si>
    <t>linkedin.com/in/leomalik32</t>
  </si>
  <si>
    <t>L0571</t>
  </si>
  <si>
    <t>Liora Ortiz</t>
  </si>
  <si>
    <t>liora.ortiz@notionlabs.com</t>
  </si>
  <si>
    <t>https://linkedin.com/in/rosao'brien6</t>
  </si>
  <si>
    <t>L0572</t>
  </si>
  <si>
    <t>kevin.chen@zscaler.com</t>
  </si>
  <si>
    <t>linkedin.com/in/rachelmalik68</t>
  </si>
  <si>
    <t>L0573</t>
  </si>
  <si>
    <t>Florian Jensen</t>
  </si>
  <si>
    <t>florian.jensen@palantir.com</t>
  </si>
  <si>
    <t>+1-748-480-6444</t>
  </si>
  <si>
    <t>LinkedIn.com/in/rachelrossi49</t>
  </si>
  <si>
    <t>L0574</t>
  </si>
  <si>
    <t>Noah Nakamura</t>
  </si>
  <si>
    <t>noah.nakamura@dropbox.com</t>
  </si>
  <si>
    <t>https://linkedin.com/in/perseusyoung94</t>
  </si>
  <si>
    <t>L0575</t>
  </si>
  <si>
    <t>Hadley Mendoza</t>
  </si>
  <si>
    <t>hadley.mendoza@mongodb.com</t>
  </si>
  <si>
    <t>953-742-1213</t>
  </si>
  <si>
    <t>www.linkedin.com/in/hassanschneider12</t>
  </si>
  <si>
    <t>L0576</t>
  </si>
  <si>
    <t xml:space="preserve">  Jamal Kapoor </t>
  </si>
  <si>
    <t>jamal.kapoor@crowdstrike.com</t>
  </si>
  <si>
    <t>6505678530</t>
  </si>
  <si>
    <t>https://linkedin.com/in/xylamendoza68</t>
  </si>
  <si>
    <t>L0577</t>
  </si>
  <si>
    <t>elena.pandey@airtable.com</t>
  </si>
  <si>
    <t>354.681.2329</t>
  </si>
  <si>
    <t>linkedin.com/in/yasminhussain47</t>
  </si>
  <si>
    <t>L0578</t>
  </si>
  <si>
    <t>Brendan Kovac</t>
  </si>
  <si>
    <t>L0579</t>
  </si>
  <si>
    <t>Dante Torres</t>
  </si>
  <si>
    <t>dante.torres@paloalto.com</t>
  </si>
  <si>
    <t>LinkedIn.com/in/raviallen26</t>
  </si>
  <si>
    <t>L0580</t>
  </si>
  <si>
    <t>Katrina Dominguez</t>
  </si>
  <si>
    <t>katrina.dominguez@datadog.com</t>
  </si>
  <si>
    <t>258-473-9710</t>
  </si>
  <si>
    <t>https://www.linkedin.com/in/yukidecker87</t>
  </si>
  <si>
    <t>L0581</t>
  </si>
  <si>
    <t>Zaid Ahmed</t>
  </si>
  <si>
    <t>zaid.ahmed@hashicorp.com</t>
  </si>
  <si>
    <t>8504434266</t>
  </si>
  <si>
    <t>L0582</t>
  </si>
  <si>
    <t>Charlie Jensen</t>
  </si>
  <si>
    <t>charlie.jensen@snowflakeinc.com</t>
  </si>
  <si>
    <t>+1-346-430-7081</t>
  </si>
  <si>
    <t>https://linkedin.com/in/xylarobinson32</t>
  </si>
  <si>
    <t>L0583</t>
  </si>
  <si>
    <t>Emilia Chandra</t>
  </si>
  <si>
    <t>emilia.chandra@shopifyinc.com</t>
  </si>
  <si>
    <t>https://linkedin.com/in/palomaadams41</t>
  </si>
  <si>
    <t>L0584</t>
  </si>
  <si>
    <t>Carlos Hussain</t>
  </si>
  <si>
    <t>carlos.hussain@stripe.com</t>
  </si>
  <si>
    <t>(896) 766-9160</t>
  </si>
  <si>
    <t>L0585</t>
  </si>
  <si>
    <t>Alice Jackson</t>
  </si>
  <si>
    <t>alice.jackson@linear.com</t>
  </si>
  <si>
    <t>7491641402</t>
  </si>
  <si>
    <t>L0586</t>
  </si>
  <si>
    <t>Uriel Gomez</t>
  </si>
  <si>
    <t>uriel.gomez@okta.com</t>
  </si>
  <si>
    <t>235-303-2992</t>
  </si>
  <si>
    <t>https://linkedin.com/in/quinlanrivera28</t>
  </si>
  <si>
    <t>L0587</t>
  </si>
  <si>
    <t>Liam Sanchez</t>
  </si>
  <si>
    <t>liam.sanchez@zoomvideo.com</t>
  </si>
  <si>
    <t>201.394.6957</t>
  </si>
  <si>
    <t>www.linkedin.com/in/priyagupta26</t>
  </si>
  <si>
    <t>L0588</t>
  </si>
  <si>
    <t xml:space="preserve">  Jack Taylor </t>
  </si>
  <si>
    <t>jack.taylor@mongodb.com</t>
  </si>
  <si>
    <t>L0589</t>
  </si>
  <si>
    <t>Ethan Gomez</t>
  </si>
  <si>
    <t>ethan.gomez@hashicorp.com</t>
  </si>
  <si>
    <t xml:space="preserve">  (357) 454-3527 </t>
  </si>
  <si>
    <t>HashiCorp</t>
  </si>
  <si>
    <t>linkedin.com/in/rachelnair83</t>
  </si>
  <si>
    <t>L0590</t>
  </si>
  <si>
    <t>Joaquin Davis</t>
  </si>
  <si>
    <t xml:space="preserve"> joaquin.davis@microsoftcorp.com</t>
  </si>
  <si>
    <t xml:space="preserve"> linkedin.com/in/winstonrodriguez41 </t>
  </si>
  <si>
    <t>L0591</t>
  </si>
  <si>
    <t>Ursula Rojas</t>
  </si>
  <si>
    <t>ursula.rojas@amazon.com</t>
  </si>
  <si>
    <t>(638) 837-5385</t>
  </si>
  <si>
    <t>L0592</t>
  </si>
  <si>
    <t>nadia sanchez</t>
  </si>
  <si>
    <t>nadia.sanchez@elastic.com</t>
  </si>
  <si>
    <t>353-414-2200</t>
  </si>
  <si>
    <t xml:space="preserve"> linkedin.com/in/waqaslee57 </t>
  </si>
  <si>
    <t>L0593</t>
  </si>
  <si>
    <t>Ximena Flores</t>
  </si>
  <si>
    <t>ximena.flores@palantir.com</t>
  </si>
  <si>
    <t xml:space="preserve">  (560) 342-4407 </t>
  </si>
  <si>
    <t>L0594</t>
  </si>
  <si>
    <t>Rachel Malik</t>
  </si>
  <si>
    <t>rachel.malik@cloudflare.com</t>
  </si>
  <si>
    <t xml:space="preserve">  (490) 591-1112 </t>
  </si>
  <si>
    <t>linkedin.com/in/ivyhill43</t>
  </si>
  <si>
    <t>L0595</t>
  </si>
  <si>
    <t>Frank Kim</t>
  </si>
  <si>
    <t>+18312908608</t>
  </si>
  <si>
    <t>linkedin.com/in/henriknelson31</t>
  </si>
  <si>
    <t>L0596</t>
  </si>
  <si>
    <t>Elise Dubois</t>
  </si>
  <si>
    <t>elise.dubois@palantir.com</t>
  </si>
  <si>
    <t>8735455063</t>
  </si>
  <si>
    <t>L0597</t>
  </si>
  <si>
    <t>TYLER CHOPRA</t>
  </si>
  <si>
    <t>tyler.chopra@paloaltonetworks.com</t>
  </si>
  <si>
    <t>+1-712-530-3102</t>
  </si>
  <si>
    <t>linkedin.com/in/derekiyer62</t>
  </si>
  <si>
    <t>L0598</t>
  </si>
  <si>
    <t>Ulrich Khan</t>
  </si>
  <si>
    <t>ulrich.khan@datadog.com</t>
  </si>
  <si>
    <t>(799) 235-3058</t>
  </si>
  <si>
    <t>https://www.linkedin.com/in/quentinahmed51</t>
  </si>
  <si>
    <t>L0599</t>
  </si>
  <si>
    <t>Ingrid Herrera</t>
  </si>
  <si>
    <t>INGRID.HERRERA@ELASTIC.COM</t>
  </si>
  <si>
    <t>(280) 687-4578</t>
  </si>
  <si>
    <t>https://linkedin.com/in/ivynair32</t>
  </si>
  <si>
    <t>L0600</t>
  </si>
  <si>
    <t>Dmitri Fernandez</t>
  </si>
  <si>
    <t>716.859.7492</t>
  </si>
  <si>
    <t>https://linkedin.com/in/xenajones39</t>
  </si>
  <si>
    <t>L0601</t>
  </si>
  <si>
    <t>Farhan Davis</t>
  </si>
  <si>
    <t>farhan.davis@cloudflare.com</t>
  </si>
  <si>
    <t>4875327403</t>
  </si>
  <si>
    <t>L0602</t>
  </si>
  <si>
    <t>Zara Hill</t>
  </si>
  <si>
    <t>zara.hill@salesforce.com</t>
  </si>
  <si>
    <t>210-548-7993</t>
  </si>
  <si>
    <t>L0603</t>
  </si>
  <si>
    <t xml:space="preserve">  Zachary Fernandez </t>
  </si>
  <si>
    <t>ZACHARY.FERNANDEZ@AIRTABLE.COM</t>
  </si>
  <si>
    <t>3662673169</t>
  </si>
  <si>
    <t>linkedin.com/in/verasaxena34</t>
  </si>
  <si>
    <t>L0604</t>
  </si>
  <si>
    <t>Winston Hussain</t>
  </si>
  <si>
    <t>winston.hussain@intercom.com</t>
  </si>
  <si>
    <t>2652843548</t>
  </si>
  <si>
    <t>L0605</t>
  </si>
  <si>
    <t>Mona Martin</t>
  </si>
  <si>
    <t>mona.martin@zscaler.com</t>
  </si>
  <si>
    <t>+18281512211</t>
  </si>
  <si>
    <t>L0606</t>
  </si>
  <si>
    <t>Yolanda Verma</t>
  </si>
  <si>
    <t xml:space="preserve"> yolanda.verma@docusign.com</t>
  </si>
  <si>
    <t>LinkedIn.com/in/esmeraldabianchi66</t>
  </si>
  <si>
    <t>L0607</t>
  </si>
  <si>
    <t>Wren Saxena</t>
  </si>
  <si>
    <t>+1-900-457-2169</t>
  </si>
  <si>
    <t>LinkedIn.com/in/priyamishra46</t>
  </si>
  <si>
    <t>L0608</t>
  </si>
  <si>
    <t>Noah Williams</t>
  </si>
  <si>
    <t>noah.williams@amazoninc.com</t>
  </si>
  <si>
    <t>+1-942-261-3472</t>
  </si>
  <si>
    <t xml:space="preserve"> linkedin.com/in/harlowvargas38 </t>
  </si>
  <si>
    <t>L0609</t>
  </si>
  <si>
    <t>Vera Garcia</t>
  </si>
  <si>
    <t>vera.garcia@elastic.com</t>
  </si>
  <si>
    <t>L0610</t>
  </si>
  <si>
    <t>Zachary Nakamura</t>
  </si>
  <si>
    <t>zachary.nakamura@servicenow.com</t>
  </si>
  <si>
    <t>(611) 405-1138</t>
  </si>
  <si>
    <t>L0611</t>
  </si>
  <si>
    <t>Ximena Popov</t>
  </si>
  <si>
    <t>ximena.popov@twilio.com</t>
  </si>
  <si>
    <t xml:space="preserve"> linkedin.com/in/catalinadas73 </t>
  </si>
  <si>
    <t>L0612</t>
  </si>
  <si>
    <t>Chloe Thomas</t>
  </si>
  <si>
    <t>chloe.thomas@linear.com</t>
  </si>
  <si>
    <t xml:space="preserve">  (907) 639-2581 </t>
  </si>
  <si>
    <t>https://linkedin.com/in/yusufsilva51</t>
  </si>
  <si>
    <t>L0613</t>
  </si>
  <si>
    <t>Yara Johnson</t>
  </si>
  <si>
    <t>yara.johnson@datadog.com</t>
  </si>
  <si>
    <t>+15636663651</t>
  </si>
  <si>
    <t>https://linkedin.com/in/umbrarojas27</t>
  </si>
  <si>
    <t>L0614</t>
  </si>
  <si>
    <t>Vivian Kim</t>
  </si>
  <si>
    <t>vivian.kim@salesforce.com</t>
  </si>
  <si>
    <t>+19865123900</t>
  </si>
  <si>
    <t>www.linkedin.com/in/georgeshah24</t>
  </si>
  <si>
    <t>L0615</t>
  </si>
  <si>
    <t>Bodhi Castillo</t>
  </si>
  <si>
    <t>bodhi.castillo@linear.com</t>
  </si>
  <si>
    <t xml:space="preserve">  (704) 494-2556 </t>
  </si>
  <si>
    <t>LinkedIn.com/in/zinniajackson46</t>
  </si>
  <si>
    <t>L0616</t>
  </si>
  <si>
    <t>Finn Kovac</t>
  </si>
  <si>
    <t>finn.kovac@snowflake.com</t>
  </si>
  <si>
    <t>https://linkedin.com/in/omarali42</t>
  </si>
  <si>
    <t>L0617</t>
  </si>
  <si>
    <t>cordelia green</t>
  </si>
  <si>
    <t>cordelia.green@intercom.com</t>
  </si>
  <si>
    <t>655-374-8785</t>
  </si>
  <si>
    <t>https://linkedin.com/in/tinabhatt66</t>
  </si>
  <si>
    <t>L0618</t>
  </si>
  <si>
    <t>Dashiell Aguilar</t>
  </si>
  <si>
    <t>dashiell.aguilar@notion.com</t>
  </si>
  <si>
    <t>608.850.9788</t>
  </si>
  <si>
    <t>L0619</t>
  </si>
  <si>
    <t>Penelope Garcia</t>
  </si>
  <si>
    <t>567.632.2710</t>
  </si>
  <si>
    <t>www.linkedin.com/in/jasminesmith20</t>
  </si>
  <si>
    <t>L0620</t>
  </si>
  <si>
    <t xml:space="preserve">  STEFAN DAS </t>
  </si>
  <si>
    <t>stefan.das@mongodb.com</t>
  </si>
  <si>
    <t xml:space="preserve">  (997) 710-6830 </t>
  </si>
  <si>
    <t>www.linkedin.com/in/ingridyamamoto21</t>
  </si>
  <si>
    <t>L0621</t>
  </si>
  <si>
    <t xml:space="preserve">  Magnus Aguilar </t>
  </si>
  <si>
    <t>magnus.aguilar@asana.com</t>
  </si>
  <si>
    <t>502-410-5129</t>
  </si>
  <si>
    <t>www.linkedin.com/in/ulrichperez41</t>
  </si>
  <si>
    <t>L0622</t>
  </si>
  <si>
    <t>Usman Ramirez</t>
  </si>
  <si>
    <t>usman.ramirez@atlassian.com</t>
  </si>
  <si>
    <t>2303649174</t>
  </si>
  <si>
    <t>L0623</t>
  </si>
  <si>
    <t>Nolan Young</t>
  </si>
  <si>
    <t xml:space="preserve">  (293) 989-2113 </t>
  </si>
  <si>
    <t xml:space="preserve"> confluent</t>
  </si>
  <si>
    <t>L0624</t>
  </si>
  <si>
    <t>Mila Perez</t>
  </si>
  <si>
    <t>mila.perez@canva.com</t>
  </si>
  <si>
    <t>linkedin.com/in/zacharyjackson60</t>
  </si>
  <si>
    <t>L0625</t>
  </si>
  <si>
    <t>Pedro Kovac</t>
  </si>
  <si>
    <t>pedro.kovac@shopify.com</t>
  </si>
  <si>
    <t>https://linkedin.com/in/palomarodriguez46</t>
  </si>
  <si>
    <t>L0626</t>
  </si>
  <si>
    <t>ULRICH SILVA</t>
  </si>
  <si>
    <t>ulrich.silva@asana.com</t>
  </si>
  <si>
    <t>L0627</t>
  </si>
  <si>
    <t>Ulrich Muller</t>
  </si>
  <si>
    <t>ulrich.muller@okta.com</t>
  </si>
  <si>
    <t>L0628</t>
  </si>
  <si>
    <t>Eve Olsen</t>
  </si>
  <si>
    <t>eve.olsen@atlassiancorp.com</t>
  </si>
  <si>
    <t>734-397-5710</t>
  </si>
  <si>
    <t>L0629</t>
  </si>
  <si>
    <t>Florian Lee</t>
  </si>
  <si>
    <t>florian.lee@metaplatforms.com</t>
  </si>
  <si>
    <t>751.723.2212</t>
  </si>
  <si>
    <t>LinkedIn.com/in/priyahoffman51</t>
  </si>
  <si>
    <t>L0630</t>
  </si>
  <si>
    <t>Aisha Anderson</t>
  </si>
  <si>
    <t>aisha.anderson@servicenow.com</t>
  </si>
  <si>
    <t>https://linkedin.com/in/genevievekovac27</t>
  </si>
  <si>
    <t>L0631</t>
  </si>
  <si>
    <t>Thea Thomas</t>
  </si>
  <si>
    <t>thea.thomas@servicenow.com</t>
  </si>
  <si>
    <t>987-956-6216</t>
  </si>
  <si>
    <t>L0632</t>
  </si>
  <si>
    <t>Henrik Garcia</t>
  </si>
  <si>
    <t>henrik.garcia@servicenow.com</t>
  </si>
  <si>
    <t>https://linkedin.com/in/ariadecker32</t>
  </si>
  <si>
    <t>L0633</t>
  </si>
  <si>
    <t>ophelia wright</t>
  </si>
  <si>
    <t>ophelia.wright@atlassian.com</t>
  </si>
  <si>
    <t xml:space="preserve">  (640) 192-7008 </t>
  </si>
  <si>
    <t>www.linkedin.com/in/catalinamishra31</t>
  </si>
  <si>
    <t>L0634</t>
  </si>
  <si>
    <t>Wesley Ramirez</t>
  </si>
  <si>
    <t>wesley.ramirez@zendesk.com</t>
  </si>
  <si>
    <t>+1-455-402-3901</t>
  </si>
  <si>
    <t>linkedin.com/in/karenpatel16</t>
  </si>
  <si>
    <t>L0635</t>
  </si>
  <si>
    <t>XENA TORRES</t>
  </si>
  <si>
    <t>7219932678</t>
  </si>
  <si>
    <t>LinkedIn.com/in/zinniadas1</t>
  </si>
  <si>
    <t>L0636</t>
  </si>
  <si>
    <t>Tara Clark</t>
  </si>
  <si>
    <t>tara.clark@databricks.com</t>
  </si>
  <si>
    <t>559.214.4885</t>
  </si>
  <si>
    <t>LinkedIn.com/in/ahmedcarter27</t>
  </si>
  <si>
    <t>L0637</t>
  </si>
  <si>
    <t>Adeline Ortiz</t>
  </si>
  <si>
    <t>adeline.ortiz@workday.com</t>
  </si>
  <si>
    <t>+19493394513</t>
  </si>
  <si>
    <t>linkedin.com/in/karensaxena34</t>
  </si>
  <si>
    <t>L0638</t>
  </si>
  <si>
    <t>Perseus Reddy</t>
  </si>
  <si>
    <t>L0639</t>
  </si>
  <si>
    <t>Harlow Larsson</t>
  </si>
  <si>
    <t>harlow.larsson@hubspot.com</t>
  </si>
  <si>
    <t>linkedin.com/in/tarachen13</t>
  </si>
  <si>
    <t>L0640</t>
  </si>
  <si>
    <t>joaquin.gupta@servicenow.com</t>
  </si>
  <si>
    <t>+13526597543</t>
  </si>
  <si>
    <t>L0641</t>
  </si>
  <si>
    <t>Katrina Costa</t>
  </si>
  <si>
    <t>katrina.costa@canva.com</t>
  </si>
  <si>
    <t>226-917-8559</t>
  </si>
  <si>
    <t>L0642</t>
  </si>
  <si>
    <t>Nadia Mitchell</t>
  </si>
  <si>
    <t>nadia.mitchell@zendesk.com</t>
  </si>
  <si>
    <t>L0643</t>
  </si>
  <si>
    <t>Deepa Mishra</t>
  </si>
  <si>
    <t>DEEPA.MISHRA@AIRTABLE.COM</t>
  </si>
  <si>
    <t>959.943.8308</t>
  </si>
  <si>
    <t>L0644</t>
  </si>
  <si>
    <t>Mila Mehta</t>
  </si>
  <si>
    <t>https://www.linkedin.com/in/sophiecarter59</t>
  </si>
  <si>
    <t>L0645</t>
  </si>
  <si>
    <t>Grace Nakamura</t>
  </si>
  <si>
    <t>grace.nakamura@microsoft.com</t>
  </si>
  <si>
    <t>+17802332404</t>
  </si>
  <si>
    <t>linkedin.com/in/karenschneider21</t>
  </si>
  <si>
    <t>L0646</t>
  </si>
  <si>
    <t>George Jensen</t>
  </si>
  <si>
    <t>george.jensen@stripe.com</t>
  </si>
  <si>
    <t xml:space="preserve">  (404) 861-9055 </t>
  </si>
  <si>
    <t>L0647</t>
  </si>
  <si>
    <t xml:space="preserve">  Chloe Dubois </t>
  </si>
  <si>
    <t>chloe.dubois@palantir.com</t>
  </si>
  <si>
    <t>+12236932512</t>
  </si>
  <si>
    <t>https://www.linkedin.com/in/nikolaipark62</t>
  </si>
  <si>
    <t>L0648</t>
  </si>
  <si>
    <t xml:space="preserve">  XIMENA LOPEZ </t>
  </si>
  <si>
    <t>ximena.lopez@confluent.com</t>
  </si>
  <si>
    <t>https://www.linkedin.com/in/sorensmith9</t>
  </si>
  <si>
    <t>L0649</t>
  </si>
  <si>
    <t>bella.khan@intercom.com</t>
  </si>
  <si>
    <t>795.820.5478</t>
  </si>
  <si>
    <t>https://linkedin.com/in/xaviermalhotra1</t>
  </si>
  <si>
    <t>L0650</t>
  </si>
  <si>
    <t xml:space="preserve">  Yasmin Thompson </t>
  </si>
  <si>
    <t>yasmin.thompson@canva.com</t>
  </si>
  <si>
    <t xml:space="preserve"> linkedin.com/in/rachelivanov23 </t>
  </si>
  <si>
    <t>L0651</t>
  </si>
  <si>
    <t>Hugo Shah</t>
  </si>
  <si>
    <t xml:space="preserve"> hugo.shah@okta.com</t>
  </si>
  <si>
    <t>L0652</t>
  </si>
  <si>
    <t>Perseus Joshi</t>
  </si>
  <si>
    <t>perseus.joshi@canva.com</t>
  </si>
  <si>
    <t>9908485236</t>
  </si>
  <si>
    <t>https://www.linkedin.com/in/bellamalhotra94</t>
  </si>
  <si>
    <t>L0653</t>
  </si>
  <si>
    <t>Xiomara Reddy</t>
  </si>
  <si>
    <t>xiomara.reddy@zendesk.com</t>
  </si>
  <si>
    <t>www.linkedin.com/in/celestenair70</t>
  </si>
  <si>
    <t>L0654</t>
  </si>
  <si>
    <t>Catalina Nair</t>
  </si>
  <si>
    <t>catalina.nair@docusign.com</t>
  </si>
  <si>
    <t>+15701151598</t>
  </si>
  <si>
    <t>https://www.linkedin.com/in/cordeliaguerrero97</t>
  </si>
  <si>
    <t>L0655</t>
  </si>
  <si>
    <t>omar malik</t>
  </si>
  <si>
    <t>omar.malik@oktainc.com</t>
  </si>
  <si>
    <t xml:space="preserve">  (984) 226-2656 </t>
  </si>
  <si>
    <t>LinkedIn.com/in/ursulapetrov54</t>
  </si>
  <si>
    <t>L0656</t>
  </si>
  <si>
    <t>frank nguyen</t>
  </si>
  <si>
    <t>frank.nguyen@microsoft.com</t>
  </si>
  <si>
    <t>https://linkedin.com/in/nickdavis26</t>
  </si>
  <si>
    <t>L0657</t>
  </si>
  <si>
    <t>Paul Diaz</t>
  </si>
  <si>
    <t>paul.diaz@confluent.com</t>
  </si>
  <si>
    <t>LinkedIn.com/in/opheliarivera92</t>
  </si>
  <si>
    <t>L0658</t>
  </si>
  <si>
    <t>Nick Vargas</t>
  </si>
  <si>
    <t>nick.vargas@elasticnv.com</t>
  </si>
  <si>
    <t>843-223-2262</t>
  </si>
  <si>
    <t>L0659</t>
  </si>
  <si>
    <t>Chloe Verma</t>
  </si>
  <si>
    <t>chloe.verma@dropbox.com</t>
  </si>
  <si>
    <t>www.linkedin.com/in/nikolaihussain46</t>
  </si>
  <si>
    <t>L0660</t>
  </si>
  <si>
    <t xml:space="preserve">  Adeline Jones </t>
  </si>
  <si>
    <t>adeline.jones@snowflake.com</t>
  </si>
  <si>
    <t>+13902662991</t>
  </si>
  <si>
    <t>https://linkedin.com/in/rheadiaz96</t>
  </si>
  <si>
    <t>L0661</t>
  </si>
  <si>
    <t xml:space="preserve">  Wendy Khan </t>
  </si>
  <si>
    <t>WENDY.KHAN@SNOWFLAKE.COM</t>
  </si>
  <si>
    <t>(422) 302-6963</t>
  </si>
  <si>
    <t>https://www.linkedin.com/in/tinachandra2</t>
  </si>
  <si>
    <t>L0662</t>
  </si>
  <si>
    <t>Hina Garcia</t>
  </si>
  <si>
    <t>hina.garcia@freshworks.com</t>
  </si>
  <si>
    <t xml:space="preserve">  (915) 397-7623 </t>
  </si>
  <si>
    <t>https://linkedin.com/in/felixmitchell61</t>
  </si>
  <si>
    <t>L0663</t>
  </si>
  <si>
    <t>Opal Ali</t>
  </si>
  <si>
    <t>opal.ali@hubspot.com</t>
  </si>
  <si>
    <t>+1-300-237-4837</t>
  </si>
  <si>
    <t>www.linkedin.com/in/stefandelgado36</t>
  </si>
  <si>
    <t>L0664</t>
  </si>
  <si>
    <t>Quentin Costa</t>
  </si>
  <si>
    <t>quentin.costa@googleinc.com</t>
  </si>
  <si>
    <t>Google Inc</t>
  </si>
  <si>
    <t xml:space="preserve"> linkedin.com/in/brendanschneider42 </t>
  </si>
  <si>
    <t>L0665</t>
  </si>
  <si>
    <t>Penelope Torres</t>
  </si>
  <si>
    <t>penelope.torres@atlassian.com</t>
  </si>
  <si>
    <t>+1-351-561-4046</t>
  </si>
  <si>
    <t>https://linkedin.com/in/jamesmalik78</t>
  </si>
  <si>
    <t>L0666</t>
  </si>
  <si>
    <t>Ethan Rao</t>
  </si>
  <si>
    <t>+1-729-635-7445</t>
  </si>
  <si>
    <t xml:space="preserve"> linkedin.com/in/charliemitchell25 </t>
  </si>
  <si>
    <t>L0667</t>
  </si>
  <si>
    <t>Perseus Guerrero</t>
  </si>
  <si>
    <t>perseus.guerrero@canva.com</t>
  </si>
  <si>
    <t>+1-362-546-2261</t>
  </si>
  <si>
    <t>L0668</t>
  </si>
  <si>
    <t>Tina Gupta</t>
  </si>
  <si>
    <t>tina.gupta@asana.com</t>
  </si>
  <si>
    <t>L0669</t>
  </si>
  <si>
    <t>Vera Mendoza</t>
  </si>
  <si>
    <t>L0670</t>
  </si>
  <si>
    <t xml:space="preserve">  Charlie Pandey </t>
  </si>
  <si>
    <t>charlie.pandey@zendesk.com</t>
  </si>
  <si>
    <t>429.973.2853</t>
  </si>
  <si>
    <t xml:space="preserve"> linkedin.com/in/nikolaikhan14 </t>
  </si>
  <si>
    <t>L0671</t>
  </si>
  <si>
    <t>Cordelia Allen</t>
  </si>
  <si>
    <t>cordelia.allen@slack.com</t>
  </si>
  <si>
    <t>L0672</t>
  </si>
  <si>
    <t>Magnus Nelson</t>
  </si>
  <si>
    <t>magnus.nelson@elastic.com</t>
  </si>
  <si>
    <t>+17179799947</t>
  </si>
  <si>
    <t>LinkedIn.com/in/amarachopra31</t>
  </si>
  <si>
    <t>L0673</t>
  </si>
  <si>
    <t>Ivy Adams</t>
  </si>
  <si>
    <t>ivy.adams@zoom.com</t>
  </si>
  <si>
    <t>LinkedIn.com/in/wrenschneider71</t>
  </si>
  <si>
    <t>L0674</t>
  </si>
  <si>
    <t>Willow Gomez</t>
  </si>
  <si>
    <t>willow.gomez@notion.com</t>
  </si>
  <si>
    <t>367-706-7991</t>
  </si>
  <si>
    <t>https://linkedin.com/in/elowennovak79</t>
  </si>
  <si>
    <t>L0675</t>
  </si>
  <si>
    <t>Olivia Martin</t>
  </si>
  <si>
    <t>olivia.martin@amazon.com</t>
  </si>
  <si>
    <t>L0676</t>
  </si>
  <si>
    <t>Aria Lee</t>
  </si>
  <si>
    <t>aria.lee@twilio.com</t>
  </si>
  <si>
    <t xml:space="preserve">  (592) 205-3324 </t>
  </si>
  <si>
    <t>L0677</t>
  </si>
  <si>
    <t xml:space="preserve">  Isla Malik </t>
  </si>
  <si>
    <t>isla.malik@linear.com</t>
  </si>
  <si>
    <t>L0678</t>
  </si>
  <si>
    <t>Umbra Khan</t>
  </si>
  <si>
    <t>umbra.khan@stripe.com</t>
  </si>
  <si>
    <t>+17041428068</t>
  </si>
  <si>
    <t>L0679</t>
  </si>
  <si>
    <t>Florian Ahmed</t>
  </si>
  <si>
    <t>florian.ahmed@servicenow.com</t>
  </si>
  <si>
    <t xml:space="preserve">  (528) 816-8163 </t>
  </si>
  <si>
    <t>L0680</t>
  </si>
  <si>
    <t>Xyla O'Brien</t>
  </si>
  <si>
    <t>879-750-7647</t>
  </si>
  <si>
    <t>L0681</t>
  </si>
  <si>
    <t>Perseus Chen</t>
  </si>
  <si>
    <t xml:space="preserve"> perseus.chen@hubspot.com</t>
  </si>
  <si>
    <t>+12536946919</t>
  </si>
  <si>
    <t>L0682</t>
  </si>
  <si>
    <t>Quentin Thomas</t>
  </si>
  <si>
    <t>quentin.thomas@google.com</t>
  </si>
  <si>
    <t>6725971610</t>
  </si>
  <si>
    <t xml:space="preserve"> linkedin.com/in/landonmehta55 </t>
  </si>
  <si>
    <t>L0683</t>
  </si>
  <si>
    <t>Liam Nair</t>
  </si>
  <si>
    <t>liam.nair@shopify.com</t>
  </si>
  <si>
    <t>+14653892526</t>
  </si>
  <si>
    <t>LinkedIn.com/in/carlosrojas33</t>
  </si>
  <si>
    <t>L0684</t>
  </si>
  <si>
    <t>Yvonne Ramirez</t>
  </si>
  <si>
    <t>yvonne.ramirez@asana.com</t>
  </si>
  <si>
    <t>L0685</t>
  </si>
  <si>
    <t>Zaid Sanchez</t>
  </si>
  <si>
    <t>zaid.sanchez@shopify.com</t>
  </si>
  <si>
    <t>211.269.6880</t>
  </si>
  <si>
    <t>www.linkedin.com/in/idriskapoor41</t>
  </si>
  <si>
    <t>L0686</t>
  </si>
  <si>
    <t>Sophie Clark</t>
  </si>
  <si>
    <t>sophie.clark@confluent.com</t>
  </si>
  <si>
    <t>6886462272</t>
  </si>
  <si>
    <t>www.linkedin.com/in/onyxmalhotra45</t>
  </si>
  <si>
    <t>L0687</t>
  </si>
  <si>
    <t>Oscar Rao</t>
  </si>
  <si>
    <t>oscar.rao@okta.com</t>
  </si>
  <si>
    <t xml:space="preserve">  (268) 476-5864 </t>
  </si>
  <si>
    <t>L0688</t>
  </si>
  <si>
    <t>Jasmine Hussain</t>
  </si>
  <si>
    <t>jasmine.hussain@meta.com</t>
  </si>
  <si>
    <t>(721) 351-4461</t>
  </si>
  <si>
    <t>LinkedIn.com/in/freyawilliams99</t>
  </si>
  <si>
    <t>L0689</t>
  </si>
  <si>
    <t>Nico Nakamura</t>
  </si>
  <si>
    <t>nico.nakamura@linear.com</t>
  </si>
  <si>
    <t>969-310-7794</t>
  </si>
  <si>
    <t>L0690</t>
  </si>
  <si>
    <t>raphael.park@oktainc.com</t>
  </si>
  <si>
    <t>www.linkedin.com/in/belladelgado30</t>
  </si>
  <si>
    <t>L0691</t>
  </si>
  <si>
    <t>Xander Fernandez</t>
  </si>
  <si>
    <t>xander.fernandez@snowflakeinc.com</t>
  </si>
  <si>
    <t>L0692</t>
  </si>
  <si>
    <t>Valentina Novak</t>
  </si>
  <si>
    <t>valentina.novak@intercom.com</t>
  </si>
  <si>
    <t xml:space="preserve">  (478) 337-9398 </t>
  </si>
  <si>
    <t xml:space="preserve"> linkedin.com/in/nickmoore49 </t>
  </si>
  <si>
    <t>L0693</t>
  </si>
  <si>
    <t>Nadia Chopra</t>
  </si>
  <si>
    <t>nadia.chopra@paloalto.com</t>
  </si>
  <si>
    <t>(247) 217-8798</t>
  </si>
  <si>
    <t>L0694</t>
  </si>
  <si>
    <t>Zachary Gupta</t>
  </si>
  <si>
    <t xml:space="preserve"> zachary.gupta@googleinc.com</t>
  </si>
  <si>
    <t xml:space="preserve">  (793) 447-4012 </t>
  </si>
  <si>
    <t>L0695</t>
  </si>
  <si>
    <t xml:space="preserve">  Irene Sharma </t>
  </si>
  <si>
    <t>irene.sharma@elasticnv.com</t>
  </si>
  <si>
    <t>L0696</t>
  </si>
  <si>
    <t>Omar Ramos</t>
  </si>
  <si>
    <t>omar.ramos@confluent.com</t>
  </si>
  <si>
    <t>+1-454-109-3992</t>
  </si>
  <si>
    <t xml:space="preserve"> linkedin.com/in/adelineruiz11 </t>
  </si>
  <si>
    <t>L0697</t>
  </si>
  <si>
    <t>Joaquin Chandra</t>
  </si>
  <si>
    <t>(722) 659-3406</t>
  </si>
  <si>
    <t>https://www.linkedin.com/in/xylawilson17</t>
  </si>
  <si>
    <t>L0698</t>
  </si>
  <si>
    <t>Wren Carter</t>
  </si>
  <si>
    <t>wren.carter@paloaltonetworks.com</t>
  </si>
  <si>
    <t>819-637-7339</t>
  </si>
  <si>
    <t>LinkedIn.com/in/yaeldas95</t>
  </si>
  <si>
    <t>L0699</t>
  </si>
  <si>
    <t>Nikolai Lopez</t>
  </si>
  <si>
    <t>nikolai.lopez@oktainc.com</t>
  </si>
  <si>
    <t>(581) 899-8107</t>
  </si>
  <si>
    <t xml:space="preserve"> linkedin.com/in/yvonnenelson7 </t>
  </si>
  <si>
    <t>L0700</t>
  </si>
  <si>
    <t>Quinlan Diaz</t>
  </si>
  <si>
    <t>quinlan.diaz@hashicorp.com</t>
  </si>
  <si>
    <t>877.332.1553</t>
  </si>
  <si>
    <t xml:space="preserve"> linkedin.com/in/amaraharris96 </t>
  </si>
  <si>
    <t>L0701</t>
  </si>
  <si>
    <t>Irene Gonzalez</t>
  </si>
  <si>
    <t>irene.gonzalez@splunk.com</t>
  </si>
  <si>
    <t>+12316838937</t>
  </si>
  <si>
    <t>www.linkedin.com/in/alicejohansson79</t>
  </si>
  <si>
    <t>L0702</t>
  </si>
  <si>
    <t>Celeste Taylor</t>
  </si>
  <si>
    <t>celeste.taylor@freshworks.com</t>
  </si>
  <si>
    <t>9893971110</t>
  </si>
  <si>
    <t>L0703</t>
  </si>
  <si>
    <t xml:space="preserve">  Zaid Shah </t>
  </si>
  <si>
    <t>zaid.shah@linear.com</t>
  </si>
  <si>
    <t>+1-836-862-2162</t>
  </si>
  <si>
    <t>https://linkedin.com/in/emiliaiyer17</t>
  </si>
  <si>
    <t>L0704</t>
  </si>
  <si>
    <t>Elise Rodriguez</t>
  </si>
  <si>
    <t>elise.rodriguez@docusign.com</t>
  </si>
  <si>
    <t>LinkedIn.com/in/palomarojas46</t>
  </si>
  <si>
    <t>L0705</t>
  </si>
  <si>
    <t>Alice Shah</t>
  </si>
  <si>
    <t>alice.shah@microsoft.com</t>
  </si>
  <si>
    <t>834-501-6992</t>
  </si>
  <si>
    <t>L0706</t>
  </si>
  <si>
    <t>Margaux White</t>
  </si>
  <si>
    <t>margaux.white@shopify.com</t>
  </si>
  <si>
    <t>+1-948-140-4908</t>
  </si>
  <si>
    <t xml:space="preserve"> linkedin.com/in/bodhiwalker27 </t>
  </si>
  <si>
    <t>L0707</t>
  </si>
  <si>
    <t>Jasmine Ali</t>
  </si>
  <si>
    <t>jasmine.ali@stripeinc.com</t>
  </si>
  <si>
    <t xml:space="preserve"> linkedin.com/in/umathomas26 </t>
  </si>
  <si>
    <t>L0708</t>
  </si>
  <si>
    <t>Liam Dominguez</t>
  </si>
  <si>
    <t>liam.dominguez@datadog.com</t>
  </si>
  <si>
    <t>(446) 290-2954</t>
  </si>
  <si>
    <t xml:space="preserve"> linkedin.com/in/oliviaiyer69 </t>
  </si>
  <si>
    <t>L0709</t>
  </si>
  <si>
    <t>Viggo Delgado</t>
  </si>
  <si>
    <t>viggo.delgado@intercom.com</t>
  </si>
  <si>
    <t>+1-786-447-4995</t>
  </si>
  <si>
    <t>https://www.linkedin.com/in/brendanwilliams17</t>
  </si>
  <si>
    <t>L0710</t>
  </si>
  <si>
    <t>Wesley Chandra</t>
  </si>
  <si>
    <t>wesley.chandra@okta.com</t>
  </si>
  <si>
    <t>L0711</t>
  </si>
  <si>
    <t xml:space="preserve">  Elena Sanchez </t>
  </si>
  <si>
    <t xml:space="preserve"> elena.sanchez@hubspot.com</t>
  </si>
  <si>
    <t>https://www.linkedin.com/in/zacharyramos42</t>
  </si>
  <si>
    <t>L0712</t>
  </si>
  <si>
    <t>Tyler Ivanov</t>
  </si>
  <si>
    <t>tyler.ivanov@miro.com</t>
  </si>
  <si>
    <t>(430) 626-2483</t>
  </si>
  <si>
    <t>LinkedIn.com/in/mayamartin64</t>
  </si>
  <si>
    <t>L0713</t>
  </si>
  <si>
    <t>yolanda martinez</t>
  </si>
  <si>
    <t>yolanda.martinez@zendesk.com</t>
  </si>
  <si>
    <t>2315581171</t>
  </si>
  <si>
    <t>https://www.linkedin.com/in/genevievebianchi13</t>
  </si>
  <si>
    <t>L0714</t>
  </si>
  <si>
    <t>Genevieve Martinez</t>
  </si>
  <si>
    <t>genevieve.martinez@salesforcecom.com</t>
  </si>
  <si>
    <t>(514) 552-5347</t>
  </si>
  <si>
    <t>linkedin.com/in/henrikahmed50</t>
  </si>
  <si>
    <t>L0715</t>
  </si>
  <si>
    <t>Opal Wright</t>
  </si>
  <si>
    <t>opal.wright@figma.com</t>
  </si>
  <si>
    <t>(583) 803-8679</t>
  </si>
  <si>
    <t>https://linkedin.com/in/ulrichyoung88</t>
  </si>
  <si>
    <t>L0716</t>
  </si>
  <si>
    <t>Carlos Decker</t>
  </si>
  <si>
    <t>carlos.decker@stripe.com</t>
  </si>
  <si>
    <t>+16049238539</t>
  </si>
  <si>
    <t>L0717</t>
  </si>
  <si>
    <t xml:space="preserve">  Yuki Johnson </t>
  </si>
  <si>
    <t>yuki.johnson@slacktechnologies.com</t>
  </si>
  <si>
    <t>875-172-9606</t>
  </si>
  <si>
    <t xml:space="preserve"> linkedin.com/in/felixbrown1 </t>
  </si>
  <si>
    <t>L0718</t>
  </si>
  <si>
    <t>Yasmin Soto</t>
  </si>
  <si>
    <t>yasmin.soto@stripe.com</t>
  </si>
  <si>
    <t>+13316048362</t>
  </si>
  <si>
    <t>L0719</t>
  </si>
  <si>
    <t>ivy.ahmed@snowflake.com</t>
  </si>
  <si>
    <t>linkedin.com/in/imanigupta21</t>
  </si>
  <si>
    <t>L0720</t>
  </si>
  <si>
    <t>Karen Lopez</t>
  </si>
  <si>
    <t>karen.lopez@mongodb.com</t>
  </si>
  <si>
    <t>4685212162</t>
  </si>
  <si>
    <t>Mongo DB</t>
  </si>
  <si>
    <t>linkedin.com/in/elisechandra41</t>
  </si>
  <si>
    <t>L0721</t>
  </si>
  <si>
    <t>Willow Novak</t>
  </si>
  <si>
    <t>willow.novak@zendesk.com</t>
  </si>
  <si>
    <t>www.linkedin.com/in/verarivera58</t>
  </si>
  <si>
    <t>L0722</t>
  </si>
  <si>
    <t>omar.perez@zscaler.com</t>
  </si>
  <si>
    <t>+18522656587</t>
  </si>
  <si>
    <t>L0723</t>
  </si>
  <si>
    <t>Tina Castillo</t>
  </si>
  <si>
    <t>tina.castillo@cloudflare.com</t>
  </si>
  <si>
    <t>477.500.1401</t>
  </si>
  <si>
    <t>www.linkedin.com/in/urielchopra19</t>
  </si>
  <si>
    <t>L0724</t>
  </si>
  <si>
    <t>VICTOR KUMAR</t>
  </si>
  <si>
    <t>victor.kumar@mongodb.com</t>
  </si>
  <si>
    <t xml:space="preserve">  (484) 438-9179 </t>
  </si>
  <si>
    <t>L0725</t>
  </si>
  <si>
    <t>Winona Davis</t>
  </si>
  <si>
    <t>winona.davis@atlassian.com</t>
  </si>
  <si>
    <t>+1-270-888-9393</t>
  </si>
  <si>
    <t>https://www.linkedin.com/in/leochopra80</t>
  </si>
  <si>
    <t>L0726</t>
  </si>
  <si>
    <t>Sophie White</t>
  </si>
  <si>
    <t>(953) 647-4659</t>
  </si>
  <si>
    <t>L0727</t>
  </si>
  <si>
    <t>Qasim Kumar</t>
  </si>
  <si>
    <t>qasim.kumar@meta.com</t>
  </si>
  <si>
    <t>(703) 406-9346</t>
  </si>
  <si>
    <t>linkedin.com/in/leoaguilar30</t>
  </si>
  <si>
    <t>L0728</t>
  </si>
  <si>
    <t>Ophelia Mishra</t>
  </si>
  <si>
    <t>OPHELIA.MISHRA@DROPBOX.COM</t>
  </si>
  <si>
    <t>L0729</t>
  </si>
  <si>
    <t>Xanthe Hoffman</t>
  </si>
  <si>
    <t>xanthe.hoffman@miro.com</t>
  </si>
  <si>
    <t>605.813.9426</t>
  </si>
  <si>
    <t>L0730</t>
  </si>
  <si>
    <t>Landon Lewis</t>
  </si>
  <si>
    <t>landon.lewis@confluent.com</t>
  </si>
  <si>
    <t>L0731</t>
  </si>
  <si>
    <t>Perseus Yamamoto</t>
  </si>
  <si>
    <t>perseus.yamamoto@googleinc.com</t>
  </si>
  <si>
    <t xml:space="preserve">  (786) 157-1588 </t>
  </si>
  <si>
    <t>L0732</t>
  </si>
  <si>
    <t>Hadley Wilson</t>
  </si>
  <si>
    <t>hadley.wilson@elastic.com</t>
  </si>
  <si>
    <t>2674612061</t>
  </si>
  <si>
    <t>L0733</t>
  </si>
  <si>
    <t>Eve Rivera</t>
  </si>
  <si>
    <t>eve.rivera@oktainc.com</t>
  </si>
  <si>
    <t xml:space="preserve">  (817) 128-6467 </t>
  </si>
  <si>
    <t>LinkedIn.com/in/ximenamedina98</t>
  </si>
  <si>
    <t>L0734</t>
  </si>
  <si>
    <t>Jack Bose</t>
  </si>
  <si>
    <t>jack.bose@freshworks.com</t>
  </si>
  <si>
    <t xml:space="preserve">  (436) 329-5503 </t>
  </si>
  <si>
    <t>L0735</t>
  </si>
  <si>
    <t>Wesley Muller</t>
  </si>
  <si>
    <t>wesley.muller@paloaltonetworks.com</t>
  </si>
  <si>
    <t>+12437976214</t>
  </si>
  <si>
    <t>L0736</t>
  </si>
  <si>
    <t>Camila Kapoor</t>
  </si>
  <si>
    <t>camila.kapoor@microsoftcorp.com</t>
  </si>
  <si>
    <t>+1-250-303-7563</t>
  </si>
  <si>
    <t>L0737</t>
  </si>
  <si>
    <t>Dorian Gonzalez</t>
  </si>
  <si>
    <t>9439768000</t>
  </si>
  <si>
    <t>L0738</t>
  </si>
  <si>
    <t>Keiko King</t>
  </si>
  <si>
    <t xml:space="preserve"> keiko.king@miro.com</t>
  </si>
  <si>
    <t>L0739</t>
  </si>
  <si>
    <t>Winston Reddy</t>
  </si>
  <si>
    <t>winston.reddy@salesforce.com</t>
  </si>
  <si>
    <t>2847428979</t>
  </si>
  <si>
    <t xml:space="preserve"> linkedin.com/in/amarasharma36 </t>
  </si>
  <si>
    <t>L0740</t>
  </si>
  <si>
    <t>Ulrich Kumar</t>
  </si>
  <si>
    <t>ulrich.kumar@workday.com</t>
  </si>
  <si>
    <t>L0741</t>
  </si>
  <si>
    <t>Penelope Martin</t>
  </si>
  <si>
    <t xml:space="preserve"> penelope.martin@asana.com</t>
  </si>
  <si>
    <t>446.384.3849</t>
  </si>
  <si>
    <t>L0742</t>
  </si>
  <si>
    <t>Nico Dubois</t>
  </si>
  <si>
    <t>nico.dubois@zendesk.com</t>
  </si>
  <si>
    <t xml:space="preserve"> linkedin.com/in/valentinarao79 </t>
  </si>
  <si>
    <t>L0743</t>
  </si>
  <si>
    <t>Jamal Malik</t>
  </si>
  <si>
    <t>jamal.malik@crowdstrike.com</t>
  </si>
  <si>
    <t>https://www.linkedin.com/in/hinajensen1</t>
  </si>
  <si>
    <t>L0744</t>
  </si>
  <si>
    <t>Sebastian Ruiz</t>
  </si>
  <si>
    <t>sebastian.ruiz@mongodb.com</t>
  </si>
  <si>
    <t>693-399-4243</t>
  </si>
  <si>
    <t>https://www.linkedin.com/in/nickdiaz68</t>
  </si>
  <si>
    <t>L0745</t>
  </si>
  <si>
    <t xml:space="preserve">  Adeline Martinez </t>
  </si>
  <si>
    <t>adeline.martinez@notion.com</t>
  </si>
  <si>
    <t>L0746</t>
  </si>
  <si>
    <t>Isla Ortiz</t>
  </si>
  <si>
    <t>isla.ortiz@splunk.com</t>
  </si>
  <si>
    <t>4023502181</t>
  </si>
  <si>
    <t>L0747</t>
  </si>
  <si>
    <t>Yvonne Soto</t>
  </si>
  <si>
    <t>yvonne.soto@microsoftcorp.com</t>
  </si>
  <si>
    <t>+12191977583</t>
  </si>
  <si>
    <t>L0748</t>
  </si>
  <si>
    <t>Reverie Guerrero</t>
  </si>
  <si>
    <t>reverie.guerrero@linear.com</t>
  </si>
  <si>
    <t>3973333855</t>
  </si>
  <si>
    <t>LinkedIn.com/in/bobclark34</t>
  </si>
  <si>
    <t>L0749</t>
  </si>
  <si>
    <t>Dorian Tanaka</t>
  </si>
  <si>
    <t>dorian.tanaka@airtable.com</t>
  </si>
  <si>
    <t xml:space="preserve">  (851) 786-8758 </t>
  </si>
  <si>
    <t>https://www.linkedin.com/in/ximenabhatt21</t>
  </si>
  <si>
    <t>L0750</t>
  </si>
  <si>
    <t>Marcus Bose</t>
  </si>
  <si>
    <t>marcus.bose@zendesk.com</t>
  </si>
  <si>
    <t>455-514-7076</t>
  </si>
  <si>
    <t>https://linkedin.com/in/yolandasaxena76</t>
  </si>
  <si>
    <t>L0751</t>
  </si>
  <si>
    <t>Amara Moore</t>
  </si>
  <si>
    <t>amara.moore@splunk.com</t>
  </si>
  <si>
    <t>429-431-5447</t>
  </si>
  <si>
    <t>https://linkedin.com/in/emiliataylor46</t>
  </si>
  <si>
    <t>L0752</t>
  </si>
  <si>
    <t>Umbra Verma</t>
  </si>
  <si>
    <t>umbra.verma@dropbox.com</t>
  </si>
  <si>
    <t>L0753</t>
  </si>
  <si>
    <t>Hassan Martin</t>
  </si>
  <si>
    <t>hassan.martin@linear.com</t>
  </si>
  <si>
    <t xml:space="preserve">  (484) 958-3361 </t>
  </si>
  <si>
    <t>www.linkedin.com/in/chloeramirez83</t>
  </si>
  <si>
    <t>L0754</t>
  </si>
  <si>
    <t>Winston Medina</t>
  </si>
  <si>
    <t xml:space="preserve"> winston.medina@intercom.com</t>
  </si>
  <si>
    <t>+1-423-436-4615</t>
  </si>
  <si>
    <t>www.linkedin.com/in/ethanyamamoto86</t>
  </si>
  <si>
    <t>L0755</t>
  </si>
  <si>
    <t>Vivian Ramos</t>
  </si>
  <si>
    <t>vivian.ramos@microsoft.com</t>
  </si>
  <si>
    <t>(290) 845-2017</t>
  </si>
  <si>
    <t>L0756</t>
  </si>
  <si>
    <t>Raphael Gupta</t>
  </si>
  <si>
    <t>raphael.gupta@zendesk.com</t>
  </si>
  <si>
    <t>linkedin.com/in/yaramoreau76</t>
  </si>
  <si>
    <t>L0757</t>
  </si>
  <si>
    <t>Bella Das</t>
  </si>
  <si>
    <t>bella.das@freshworks.com</t>
  </si>
  <si>
    <t>408.997.3215</t>
  </si>
  <si>
    <t xml:space="preserve"> linkedin.com/in/farhanperez63 </t>
  </si>
  <si>
    <t>L0758</t>
  </si>
  <si>
    <t>Tina Delgado</t>
  </si>
  <si>
    <t>tina.delgado@dropbox.com</t>
  </si>
  <si>
    <t>https://linkedin.com/in/victordas43</t>
  </si>
  <si>
    <t>L0759</t>
  </si>
  <si>
    <t>Isla Martinez</t>
  </si>
  <si>
    <t>isla.martinez@stripe.com</t>
  </si>
  <si>
    <t>371.430.3875</t>
  </si>
  <si>
    <t>L0760</t>
  </si>
  <si>
    <t>Olivia Brown</t>
  </si>
  <si>
    <t>olivia.brown@airtable.com</t>
  </si>
  <si>
    <t>413.474.6964</t>
  </si>
  <si>
    <t>L0761</t>
  </si>
  <si>
    <t>perseus das</t>
  </si>
  <si>
    <t>perseus.das@cloudflare.com</t>
  </si>
  <si>
    <t>L0762</t>
  </si>
  <si>
    <t>Adeline Vargas</t>
  </si>
  <si>
    <t>adeline.vargas@slack.com</t>
  </si>
  <si>
    <t>linkedin.com/in/derekking48</t>
  </si>
  <si>
    <t>L0763</t>
  </si>
  <si>
    <t>Derek Tiwari</t>
  </si>
  <si>
    <t>derek.tiwari@twilio.com</t>
  </si>
  <si>
    <t>+1-368-884-9693</t>
  </si>
  <si>
    <t xml:space="preserve"> linkedin.com/in/aishasantos37 </t>
  </si>
  <si>
    <t>L0764</t>
  </si>
  <si>
    <t>Isla Lopez</t>
  </si>
  <si>
    <t>isla.lopez@salesforcecom.com</t>
  </si>
  <si>
    <t>+1-468-394-8692</t>
  </si>
  <si>
    <t>linkedin.com/in/quentinfischer75</t>
  </si>
  <si>
    <t>L0765</t>
  </si>
  <si>
    <t>Soren Thompson</t>
  </si>
  <si>
    <t>soren.thompson@hashicorp.com</t>
  </si>
  <si>
    <t>6127101225</t>
  </si>
  <si>
    <t>www.linkedin.com/in/margauxpark2</t>
  </si>
  <si>
    <t>L0766</t>
  </si>
  <si>
    <t xml:space="preserve">  Rachel Castillo </t>
  </si>
  <si>
    <t>rachel.castillo@zoomvideo.com</t>
  </si>
  <si>
    <t>L0767</t>
  </si>
  <si>
    <t>Freya Harris</t>
  </si>
  <si>
    <t>freya.harris@snowflake.com</t>
  </si>
  <si>
    <t>L0768</t>
  </si>
  <si>
    <t>Zion Novak</t>
  </si>
  <si>
    <t>zion.novak@datadog.com</t>
  </si>
  <si>
    <t>https://linkedin.com/in/jamesberg50</t>
  </si>
  <si>
    <t>L0769</t>
  </si>
  <si>
    <t xml:space="preserve">  Leo Adams </t>
  </si>
  <si>
    <t>leo.adams@okta.com</t>
  </si>
  <si>
    <t>OKTA</t>
  </si>
  <si>
    <t>https://linkedin.com/in/bobo'brien29</t>
  </si>
  <si>
    <t>L0770</t>
  </si>
  <si>
    <t xml:space="preserve">  Ophelia Ruiz </t>
  </si>
  <si>
    <t>ophelia.ruiz@confluent.com</t>
  </si>
  <si>
    <t>566-107-4030</t>
  </si>
  <si>
    <t>www.linkedin.com/in/lorenzotanaka13</t>
  </si>
  <si>
    <t>L0771</t>
  </si>
  <si>
    <t>Liam Ramirez</t>
  </si>
  <si>
    <t>liam.ramirez@datadog.com</t>
  </si>
  <si>
    <t xml:space="preserve">  (814) 416-1040 </t>
  </si>
  <si>
    <t>linkedin.com/in/landonsmith95</t>
  </si>
  <si>
    <t>L0772</t>
  </si>
  <si>
    <t>Freya Gonzalez</t>
  </si>
  <si>
    <t>freya.gonzalez@zscaler.com</t>
  </si>
  <si>
    <t>6385308012</t>
  </si>
  <si>
    <t>L0773</t>
  </si>
  <si>
    <t>Luna Rodriguez</t>
  </si>
  <si>
    <t xml:space="preserve"> luna.rodriguez@crowdstrike.com</t>
  </si>
  <si>
    <t>637-309-6493</t>
  </si>
  <si>
    <t>L0774</t>
  </si>
  <si>
    <t xml:space="preserve">  DMITRI LEWIS </t>
  </si>
  <si>
    <t>dmitri.lewis@docusign.com</t>
  </si>
  <si>
    <t>778.813.3433</t>
  </si>
  <si>
    <t>L0775</t>
  </si>
  <si>
    <t>Sam Chopra</t>
  </si>
  <si>
    <t>597-923-6785</t>
  </si>
  <si>
    <t>L0776</t>
  </si>
  <si>
    <t>Winston Dubois</t>
  </si>
  <si>
    <t>winston.dubois@dropbox.com</t>
  </si>
  <si>
    <t>791.394.7022</t>
  </si>
  <si>
    <t xml:space="preserve"> linkedin.com/in/usmannovak30 </t>
  </si>
  <si>
    <t>L0777</t>
  </si>
  <si>
    <t xml:space="preserve">  Farhan Diaz </t>
  </si>
  <si>
    <t>farhan.diaz@figma.com</t>
  </si>
  <si>
    <t>L0778</t>
  </si>
  <si>
    <t>Florian Gonzalez</t>
  </si>
  <si>
    <t>florian.gonzalez@zoomvideo.com</t>
  </si>
  <si>
    <t>896.961.3359</t>
  </si>
  <si>
    <t>linkedin.com/in/florianpark26</t>
  </si>
  <si>
    <t>L0779</t>
  </si>
  <si>
    <t>Chloe Rodriguez</t>
  </si>
  <si>
    <t>chloe.rodriguez@googleinc.com</t>
  </si>
  <si>
    <t>7303999247</t>
  </si>
  <si>
    <t>L0780</t>
  </si>
  <si>
    <t>Jamal Popov</t>
  </si>
  <si>
    <t>jamal.popov@asana.com</t>
  </si>
  <si>
    <t>(629) 386-1851</t>
  </si>
  <si>
    <t>linkedin.com/in/magnusdavis70</t>
  </si>
  <si>
    <t>L0781</t>
  </si>
  <si>
    <t>Ethan Verma</t>
  </si>
  <si>
    <t>ethan.verma@airtable.com</t>
  </si>
  <si>
    <t>L0782</t>
  </si>
  <si>
    <t xml:space="preserve">  Harlow Popov </t>
  </si>
  <si>
    <t>harlow.popov@twilio.com</t>
  </si>
  <si>
    <t>(762) 368-1591</t>
  </si>
  <si>
    <t>linkedin.com/in/esmeraldapark15</t>
  </si>
  <si>
    <t>L0783</t>
  </si>
  <si>
    <t>Tobias Jensen</t>
  </si>
  <si>
    <t>tobias.jensen@palantirtechnologies.com</t>
  </si>
  <si>
    <t>L0784</t>
  </si>
  <si>
    <t>Kevin Lopez</t>
  </si>
  <si>
    <t>kevin.lopez@slack.com</t>
  </si>
  <si>
    <t>L0785</t>
  </si>
  <si>
    <t>Quentin Clark</t>
  </si>
  <si>
    <t>quentin.clark@splunk.com</t>
  </si>
  <si>
    <t>9271623696</t>
  </si>
  <si>
    <t>www.linkedin.com/in/rosaverma62</t>
  </si>
  <si>
    <t>L0786</t>
  </si>
  <si>
    <t>Sebastian Fernandez</t>
  </si>
  <si>
    <t>sebastian.fernandez@linear.com</t>
  </si>
  <si>
    <t>868-616-7388</t>
  </si>
  <si>
    <t>www.linkedin.com/in/zinniaramos58</t>
  </si>
  <si>
    <t>L0787</t>
  </si>
  <si>
    <t>Yara Ruiz</t>
  </si>
  <si>
    <t>yara.ruiz@asana.com</t>
  </si>
  <si>
    <t>5854738118</t>
  </si>
  <si>
    <t>https://www.linkedin.com/in/valentinarivera92</t>
  </si>
  <si>
    <t>L0788</t>
  </si>
  <si>
    <t>Zara Vega</t>
  </si>
  <si>
    <t>zara.vega@salesforcecom.com</t>
  </si>
  <si>
    <t>L0789</t>
  </si>
  <si>
    <t xml:space="preserve">  Maya Chen </t>
  </si>
  <si>
    <t>maya.chen@mongodb.com</t>
  </si>
  <si>
    <t>544.712.8466</t>
  </si>
  <si>
    <t xml:space="preserve"> linkedin.com/in/killiankumar37 </t>
  </si>
  <si>
    <t>L0790</t>
  </si>
  <si>
    <t>Kevin Dominguez</t>
  </si>
  <si>
    <t>kevin.dominguez@canva.com</t>
  </si>
  <si>
    <t>9976303326</t>
  </si>
  <si>
    <t>linkedin.com/in/farhanthomas76</t>
  </si>
  <si>
    <t>L0791</t>
  </si>
  <si>
    <t>Raphael Delgado</t>
  </si>
  <si>
    <t>raphael.delgado@salesforce.com</t>
  </si>
  <si>
    <t>912-842-4246</t>
  </si>
  <si>
    <t>https://linkedin.com/in/joaquinmalhotra6</t>
  </si>
  <si>
    <t>L0792</t>
  </si>
  <si>
    <t>Hadley Reyes</t>
  </si>
  <si>
    <t>+1-839-799-1828</t>
  </si>
  <si>
    <t>LinkedIn.com/in/nolannair98</t>
  </si>
  <si>
    <t>L0793</t>
  </si>
  <si>
    <t>Brendan Vega</t>
  </si>
  <si>
    <t>brendan.vega@docusign.com</t>
  </si>
  <si>
    <t>L0794</t>
  </si>
  <si>
    <t>Soren Park</t>
  </si>
  <si>
    <t>soren.park@mongodb.com</t>
  </si>
  <si>
    <t>+1-637-590-2610</t>
  </si>
  <si>
    <t>https://linkedin.com/in/ariaclark76</t>
  </si>
  <si>
    <t>L0795</t>
  </si>
  <si>
    <t>Waqas Park</t>
  </si>
  <si>
    <t>287-504-6322</t>
  </si>
  <si>
    <t>L0796</t>
  </si>
  <si>
    <t>Cordelia Sharma</t>
  </si>
  <si>
    <t>cordelia.sharma@stripeinc.com</t>
  </si>
  <si>
    <t>LinkedIn.com/in/nyxjackson40</t>
  </si>
  <si>
    <t>L0797</t>
  </si>
  <si>
    <t xml:space="preserve">  Henrik Garcia </t>
  </si>
  <si>
    <t>henrik.garcia@google.com</t>
  </si>
  <si>
    <t>+1-385-635-8327</t>
  </si>
  <si>
    <t>linkedin.com/in/samirjensen97</t>
  </si>
  <si>
    <t>L0798</t>
  </si>
  <si>
    <t>Aria Ramos</t>
  </si>
  <si>
    <t>aria.ramos@slack.com</t>
  </si>
  <si>
    <t>+18496741256</t>
  </si>
  <si>
    <t xml:space="preserve"> linkedin.com/in/killianbaker4 </t>
  </si>
  <si>
    <t>L0799</t>
  </si>
  <si>
    <t>hugo.bianchi@linear.com</t>
  </si>
  <si>
    <t>6177949127</t>
  </si>
  <si>
    <t xml:space="preserve"> linkedin.com/in/dorianrobinson86 </t>
  </si>
  <si>
    <t>L0800</t>
  </si>
  <si>
    <t>Sophie Schneider</t>
  </si>
  <si>
    <t>sophie.schneider@zoomvideo.com</t>
  </si>
  <si>
    <t>845.263.7823</t>
  </si>
  <si>
    <t xml:space="preserve"> linkedin.com/in/raphaelyoung85 </t>
  </si>
  <si>
    <t>L0801</t>
  </si>
  <si>
    <t>Nadia Nelson</t>
  </si>
  <si>
    <t>nadia.nelson@confluent.com</t>
  </si>
  <si>
    <t>L0802</t>
  </si>
  <si>
    <t>Leo Diaz</t>
  </si>
  <si>
    <t>leo.diaz@hubspot.com</t>
  </si>
  <si>
    <t>553-782-1078</t>
  </si>
  <si>
    <t>L0803</t>
  </si>
  <si>
    <t>Lorenzo King</t>
  </si>
  <si>
    <t>lorenzo.king@figma.com</t>
  </si>
  <si>
    <t>968-603-6416</t>
  </si>
  <si>
    <t>L0804</t>
  </si>
  <si>
    <t>Nick Berg</t>
  </si>
  <si>
    <t>nick.berg@hashicorp.com</t>
  </si>
  <si>
    <t>LinkedIn.com/in/ireneyamamoto24</t>
  </si>
  <si>
    <t>L0805</t>
  </si>
  <si>
    <t>Brian Chen</t>
  </si>
  <si>
    <t>brian.chen@microsoft.com</t>
  </si>
  <si>
    <t xml:space="preserve">  (687) 483-7933 </t>
  </si>
  <si>
    <t>https://linkedin.com/in/victoreriksson56</t>
  </si>
  <si>
    <t>L0806</t>
  </si>
  <si>
    <t>Frank Rojas</t>
  </si>
  <si>
    <t>frank.rojas@amazon.com</t>
  </si>
  <si>
    <t>929-437-9844</t>
  </si>
  <si>
    <t>https://www.linkedin.com/in/lunanguyen39</t>
  </si>
  <si>
    <t>L0807</t>
  </si>
  <si>
    <t>Leo Nair</t>
  </si>
  <si>
    <t>leo.nair@notion.com</t>
  </si>
  <si>
    <t>652-487-8644</t>
  </si>
  <si>
    <t>www.linkedin.com/in/priyatorres75</t>
  </si>
  <si>
    <t>L0808</t>
  </si>
  <si>
    <t>vivian martin</t>
  </si>
  <si>
    <t>vivian.martin@hubspot.com</t>
  </si>
  <si>
    <t>329.499.6566</t>
  </si>
  <si>
    <t xml:space="preserve"> linkedin.com/in/gabriellamuller28 </t>
  </si>
  <si>
    <t>L0809</t>
  </si>
  <si>
    <t>Penelope Tanaka</t>
  </si>
  <si>
    <t>penelope.tanaka@hubspot.com</t>
  </si>
  <si>
    <t>4994542326</t>
  </si>
  <si>
    <t>LinkedIn.com/in/samirnovak41</t>
  </si>
  <si>
    <t>L0810</t>
  </si>
  <si>
    <t>Aria Johansson</t>
  </si>
  <si>
    <t>aria.johansson@meta.com</t>
  </si>
  <si>
    <t>L0811</t>
  </si>
  <si>
    <t>Elise Taylor</t>
  </si>
  <si>
    <t>elise.taylor@workday.com</t>
  </si>
  <si>
    <t>760.273.6925</t>
  </si>
  <si>
    <t>www.linkedin.com/in/onyxpandey90</t>
  </si>
  <si>
    <t>L0812</t>
  </si>
  <si>
    <t>LUNA GUERRERO</t>
  </si>
  <si>
    <t>luna.guerrero@confluent.com</t>
  </si>
  <si>
    <t>L0813</t>
  </si>
  <si>
    <t>Chloe Chopra</t>
  </si>
  <si>
    <t>chloe.chopra@splunk.com</t>
  </si>
  <si>
    <t>3457317478</t>
  </si>
  <si>
    <t>Splunk</t>
  </si>
  <si>
    <t>L0814</t>
  </si>
  <si>
    <t>Aria Ortiz</t>
  </si>
  <si>
    <t>aria.ortiz@zoom.com</t>
  </si>
  <si>
    <t>+14006579597</t>
  </si>
  <si>
    <t>www.linkedin.com/in/chloewilson59</t>
  </si>
  <si>
    <t>L0815</t>
  </si>
  <si>
    <t>Yara Rivera</t>
  </si>
  <si>
    <t>yara.rivera@stripe.com</t>
  </si>
  <si>
    <t>+19545314394</t>
  </si>
  <si>
    <t xml:space="preserve"> linkedin.com/in/magnusking52 </t>
  </si>
  <si>
    <t>L0816</t>
  </si>
  <si>
    <t>Hina Gomez</t>
  </si>
  <si>
    <t>hina.gomez@stripe.com</t>
  </si>
  <si>
    <t>+18082163747</t>
  </si>
  <si>
    <t>linkedin.com/in/frankthomas69</t>
  </si>
  <si>
    <t>L0817</t>
  </si>
  <si>
    <t>Marisol Diaz</t>
  </si>
  <si>
    <t>marisol.diaz@metaplatforms.com</t>
  </si>
  <si>
    <t xml:space="preserve">  (946) 909-9530 </t>
  </si>
  <si>
    <t>www.linkedin.com/in/charlietanaka10</t>
  </si>
  <si>
    <t>L0818</t>
  </si>
  <si>
    <t>Deepa Ivanov</t>
  </si>
  <si>
    <t>deepa.ivanov@twilio.com</t>
  </si>
  <si>
    <t xml:space="preserve"> linkedin.com/in/hadleynair89 </t>
  </si>
  <si>
    <t>L0819</t>
  </si>
  <si>
    <t>Zephyr Reyes</t>
  </si>
  <si>
    <t>zephyr.reyes@slack.com</t>
  </si>
  <si>
    <t>+17111787979</t>
  </si>
  <si>
    <t>LinkedIn.com/in/leocarter89</t>
  </si>
  <si>
    <t>L0820</t>
  </si>
  <si>
    <t>Olivia Lopez</t>
  </si>
  <si>
    <t>olivia.lopez@snowflake.com</t>
  </si>
  <si>
    <t xml:space="preserve">  (631) 940-4840 </t>
  </si>
  <si>
    <t>L0821</t>
  </si>
  <si>
    <t>Paloma Chopra</t>
  </si>
  <si>
    <t>paloma.chopra@figma.com</t>
  </si>
  <si>
    <t xml:space="preserve">  (308) 938-3985 </t>
  </si>
  <si>
    <t>L0822</t>
  </si>
  <si>
    <t>Sebastian Novak</t>
  </si>
  <si>
    <t>793-651-8615</t>
  </si>
  <si>
    <t>www.linkedin.com/in/sebastianlewis55</t>
  </si>
  <si>
    <t>L0823</t>
  </si>
  <si>
    <t>Hank Larsson</t>
  </si>
  <si>
    <t xml:space="preserve"> hank.larsson@zscaler.com</t>
  </si>
  <si>
    <t xml:space="preserve">  (866) 275-3797 </t>
  </si>
  <si>
    <t>https://linkedin.com/in/dmitrigonzalez35</t>
  </si>
  <si>
    <t>L0824</t>
  </si>
  <si>
    <t>Zachary Ortiz</t>
  </si>
  <si>
    <t xml:space="preserve"> zachary.ortiz@pan.com</t>
  </si>
  <si>
    <t>PAN</t>
  </si>
  <si>
    <t>L0825</t>
  </si>
  <si>
    <t>Yolanda Shah</t>
  </si>
  <si>
    <t>yolanda.shah@stripe.com</t>
  </si>
  <si>
    <t>https://linkedin.com/in/jackpopov23</t>
  </si>
  <si>
    <t>L0826</t>
  </si>
  <si>
    <t>Ulrich Singh</t>
  </si>
  <si>
    <t>ulrich.singh@asana.com</t>
  </si>
  <si>
    <t>L0827</t>
  </si>
  <si>
    <t>Umbra Clark</t>
  </si>
  <si>
    <t>umbra.clark@shopify.com</t>
  </si>
  <si>
    <t>L0828</t>
  </si>
  <si>
    <t>Raphael Clark</t>
  </si>
  <si>
    <t>raphael.clark@atlassian.com</t>
  </si>
  <si>
    <t>222-691-6691</t>
  </si>
  <si>
    <t>L0829</t>
  </si>
  <si>
    <t>Piper Fernandez</t>
  </si>
  <si>
    <t>piper.fernandez@meta.com</t>
  </si>
  <si>
    <t>linkedin.com/in/imanikovac7</t>
  </si>
  <si>
    <t>L0830</t>
  </si>
  <si>
    <t>Piper Santos</t>
  </si>
  <si>
    <t>piper.santos@linear.com</t>
  </si>
  <si>
    <t>+16582056516</t>
  </si>
  <si>
    <t>www.linkedin.com/in/stefandubois82</t>
  </si>
  <si>
    <t>L0831</t>
  </si>
  <si>
    <t>Vesper Hoffman</t>
  </si>
  <si>
    <t>vesper.hoffman@datadog.com</t>
  </si>
  <si>
    <t>+16189774757</t>
  </si>
  <si>
    <t>L0832</t>
  </si>
  <si>
    <t>Winona Nair</t>
  </si>
  <si>
    <t>winona.nair@canva.com</t>
  </si>
  <si>
    <t xml:space="preserve">  (726) 908-2168 </t>
  </si>
  <si>
    <t>L0833</t>
  </si>
  <si>
    <t>Kira Muller</t>
  </si>
  <si>
    <t xml:space="preserve"> kira.muller@databricks.com</t>
  </si>
  <si>
    <t>+15772509023</t>
  </si>
  <si>
    <t xml:space="preserve"> linkedin.com/in/bodhisingh96 </t>
  </si>
  <si>
    <t>L0834</t>
  </si>
  <si>
    <t>Luna King</t>
  </si>
  <si>
    <t>luna.king@shopify.com</t>
  </si>
  <si>
    <t>960-148-8348</t>
  </si>
  <si>
    <t>L0835</t>
  </si>
  <si>
    <t>Xavier Cruz</t>
  </si>
  <si>
    <t>xavier.cruz@atlassian.com</t>
  </si>
  <si>
    <t>459.999.1450</t>
  </si>
  <si>
    <t>L0836</t>
  </si>
  <si>
    <t>Tina Mitchell</t>
  </si>
  <si>
    <t xml:space="preserve">  (247) 684-5550 </t>
  </si>
  <si>
    <t xml:space="preserve"> linkedin.com/in/imanijones81 </t>
  </si>
  <si>
    <t>L0837</t>
  </si>
  <si>
    <t xml:space="preserve">  Tallulah Ortiz </t>
  </si>
  <si>
    <t>tallulah.ortiz@googleinc.com</t>
  </si>
  <si>
    <t>www.linkedin.com/in/marisolsoto36</t>
  </si>
  <si>
    <t>L0838</t>
  </si>
  <si>
    <t>Henrik Wilson</t>
  </si>
  <si>
    <t>henrik.wilson@microsoft.com</t>
  </si>
  <si>
    <t xml:space="preserve">  (200) 387-8562 </t>
  </si>
  <si>
    <t>L0839</t>
  </si>
  <si>
    <t>Vera Jensen</t>
  </si>
  <si>
    <t>vera.jensen@google.com</t>
  </si>
  <si>
    <t>(632) 278-3548</t>
  </si>
  <si>
    <t>linkedin.com/in/brendanmehta17</t>
  </si>
  <si>
    <t>L0840</t>
  </si>
  <si>
    <t>xena khan</t>
  </si>
  <si>
    <t>xena.khan@miro.com</t>
  </si>
  <si>
    <t>692.760.4697</t>
  </si>
  <si>
    <t>LinkedIn.com/in/finndelgado41</t>
  </si>
  <si>
    <t>L0841</t>
  </si>
  <si>
    <t>Uma Shah</t>
  </si>
  <si>
    <t>uma.shah@servicenow.com</t>
  </si>
  <si>
    <t>535.451.1948</t>
  </si>
  <si>
    <t xml:space="preserve"> linkedin.com/in/urielthomas71 </t>
  </si>
  <si>
    <t>L0842</t>
  </si>
  <si>
    <t xml:space="preserve">  Karen Castillo </t>
  </si>
  <si>
    <t>karen.castillo@figma.com</t>
  </si>
  <si>
    <t>(377) 419-3572</t>
  </si>
  <si>
    <t>L0843</t>
  </si>
  <si>
    <t>Marcus Anderson</t>
  </si>
  <si>
    <t>marcus.anderson@metaplatforms.com</t>
  </si>
  <si>
    <t>linkedin.com/in/camilakhan39</t>
  </si>
  <si>
    <t>L0844</t>
  </si>
  <si>
    <t>Paloma Guerrero</t>
  </si>
  <si>
    <t>paloma.guerrero@zendesk.com</t>
  </si>
  <si>
    <t xml:space="preserve">  (256) 526-6026 </t>
  </si>
  <si>
    <t>L0845</t>
  </si>
  <si>
    <t>Adeline Saxena</t>
  </si>
  <si>
    <t>adeline.saxena@canva.com</t>
  </si>
  <si>
    <t>833-682-7249</t>
  </si>
  <si>
    <t>L0846</t>
  </si>
  <si>
    <t xml:space="preserve">  Liam Brown </t>
  </si>
  <si>
    <t>liam.brown@figma.com</t>
  </si>
  <si>
    <t>(395) 669-8587</t>
  </si>
  <si>
    <t>www.linkedin.com/in/verascott2</t>
  </si>
  <si>
    <t>L0847</t>
  </si>
  <si>
    <t>Pedro Reddy</t>
  </si>
  <si>
    <t>pedro.reddy@oktainc.com</t>
  </si>
  <si>
    <t xml:space="preserve">  (223) 363-2366 </t>
  </si>
  <si>
    <t>linkedin.com/in/freyasantos31</t>
  </si>
  <si>
    <t>L0848</t>
  </si>
  <si>
    <t>Bella Kumar</t>
  </si>
  <si>
    <t xml:space="preserve"> bella.kumar@hubspot.com</t>
  </si>
  <si>
    <t>https://www.linkedin.com/in/florianpetrov98</t>
  </si>
  <si>
    <t>L0849</t>
  </si>
  <si>
    <t>Luna Fischer</t>
  </si>
  <si>
    <t>luna.fischer@amazon.com</t>
  </si>
  <si>
    <t>948-148-6925</t>
  </si>
  <si>
    <t>LinkedIn.com/in/esmeraldanguyen81</t>
  </si>
  <si>
    <t>L0850</t>
  </si>
  <si>
    <t>Dante Gupta</t>
  </si>
  <si>
    <t>dante.gupta@confluent.com</t>
  </si>
  <si>
    <t>+1-879-290-3602</t>
  </si>
  <si>
    <t>LinkedIn.com/in/ariaadams42</t>
  </si>
  <si>
    <t>L0851</t>
  </si>
  <si>
    <t>Fatima Larsson</t>
  </si>
  <si>
    <t>fatima.larsson@palantir.com</t>
  </si>
  <si>
    <t>2835896281</t>
  </si>
  <si>
    <t>L0852</t>
  </si>
  <si>
    <t>Freya Santos</t>
  </si>
  <si>
    <t>freya.santos@databricks.com</t>
  </si>
  <si>
    <t>(856) 546-6090</t>
  </si>
  <si>
    <t xml:space="preserve"> linkedin.com/in/vesperyamamoto84 </t>
  </si>
  <si>
    <t>L0853</t>
  </si>
  <si>
    <t>Noah Clark</t>
  </si>
  <si>
    <t>noah.clark@linear.com</t>
  </si>
  <si>
    <t>+13715917251</t>
  </si>
  <si>
    <t>www.linkedin.com/in/jamalbose29</t>
  </si>
  <si>
    <t>L0854</t>
  </si>
  <si>
    <t>Kevin Patel</t>
  </si>
  <si>
    <t>kevin.patel@miro.com</t>
  </si>
  <si>
    <t>+1-216-453-5014</t>
  </si>
  <si>
    <t>https://linkedin.com/in/briannovak89</t>
  </si>
  <si>
    <t>L0855</t>
  </si>
  <si>
    <t>Ingrid Mehta</t>
  </si>
  <si>
    <t>ingrid.mehta@crowdstrike.com</t>
  </si>
  <si>
    <t xml:space="preserve"> linkedin.com/in/doriangreen37 </t>
  </si>
  <si>
    <t>L0856</t>
  </si>
  <si>
    <t>Zion Johnson</t>
  </si>
  <si>
    <t>zion.johnson@freshworks.com</t>
  </si>
  <si>
    <t>(783) 202-9271</t>
  </si>
  <si>
    <t>L0857</t>
  </si>
  <si>
    <t>Magnus Ali</t>
  </si>
  <si>
    <t>magnus.ali@asana.com</t>
  </si>
  <si>
    <t>L0858</t>
  </si>
  <si>
    <t>Xyla Green</t>
  </si>
  <si>
    <t>xyla.green@zendesk.com</t>
  </si>
  <si>
    <t>www.linkedin.com/in/ravigomez69</t>
  </si>
  <si>
    <t>L0859</t>
  </si>
  <si>
    <t>Irene Clark</t>
  </si>
  <si>
    <t>irene.clark@atlassian.com</t>
  </si>
  <si>
    <t>9487498992</t>
  </si>
  <si>
    <t>www.linkedin.com/in/zanecruz53</t>
  </si>
  <si>
    <t>L0860</t>
  </si>
  <si>
    <t>Leo White</t>
  </si>
  <si>
    <t>leo.white@figma.com</t>
  </si>
  <si>
    <t xml:space="preserve"> linkedin.com/in/felixfischer45 </t>
  </si>
  <si>
    <t>L0861</t>
  </si>
  <si>
    <t>Farhan Jensen</t>
  </si>
  <si>
    <t>farhan.jensen@canva.com</t>
  </si>
  <si>
    <t xml:space="preserve"> linkedin.com/in/xiomarasilva56 </t>
  </si>
  <si>
    <t>L0862</t>
  </si>
  <si>
    <t>Ansel Clark</t>
  </si>
  <si>
    <t>ansel.clark@okta.com</t>
  </si>
  <si>
    <t>+19993427950</t>
  </si>
  <si>
    <t>L0863</t>
  </si>
  <si>
    <t>Victor Malhotra</t>
  </si>
  <si>
    <t xml:space="preserve"> victor.malhotra@miro.com</t>
  </si>
  <si>
    <t>linkedin.com/in/sorensmith86</t>
  </si>
  <si>
    <t>L0864</t>
  </si>
  <si>
    <t>Orion Flores</t>
  </si>
  <si>
    <t>orion.flores@asana.com</t>
  </si>
  <si>
    <t>725-278-6614</t>
  </si>
  <si>
    <t xml:space="preserve"> linkedin.com/in/rosawilson34 </t>
  </si>
  <si>
    <t>L0865</t>
  </si>
  <si>
    <t>Quinlan Sanchez</t>
  </si>
  <si>
    <t>quinlan.sanchez@microsoftcorp.com</t>
  </si>
  <si>
    <t>350.963.6458</t>
  </si>
  <si>
    <t xml:space="preserve"> linkedin.com/in/joaquintorres98 </t>
  </si>
  <si>
    <t>L0866</t>
  </si>
  <si>
    <t>lorenzo.anderson@google.com</t>
  </si>
  <si>
    <t xml:space="preserve">  (858) 652-2642 </t>
  </si>
  <si>
    <t>L0867</t>
  </si>
  <si>
    <t>Sophie Davis</t>
  </si>
  <si>
    <t>sophie.davis@servicenow.com</t>
  </si>
  <si>
    <t>+19965045769</t>
  </si>
  <si>
    <t>linkedin.com/in/yarabianchi19</t>
  </si>
  <si>
    <t>L0868</t>
  </si>
  <si>
    <t>Willow Silva</t>
  </si>
  <si>
    <t>willow.silva@paloaltonetworks.com</t>
  </si>
  <si>
    <t>L0869</t>
  </si>
  <si>
    <t>Nadia Rojas</t>
  </si>
  <si>
    <t>nadia.rojas@hashicorp.com</t>
  </si>
  <si>
    <t xml:space="preserve"> linkedin.com/in/rachelnovak32 </t>
  </si>
  <si>
    <t>L0870</t>
  </si>
  <si>
    <t>Zion Castillo</t>
  </si>
  <si>
    <t>zion.castillo@oktainc.com</t>
  </si>
  <si>
    <t>+19741259356</t>
  </si>
  <si>
    <t>L0871</t>
  </si>
  <si>
    <t>Dmitri Ali</t>
  </si>
  <si>
    <t>dmitri.ali@crowdstrike.com</t>
  </si>
  <si>
    <t>511-148-2448</t>
  </si>
  <si>
    <t>L0872</t>
  </si>
  <si>
    <t>Mila Kim</t>
  </si>
  <si>
    <t>5371957425</t>
  </si>
  <si>
    <t>L0873</t>
  </si>
  <si>
    <t>Dmitri Khan</t>
  </si>
  <si>
    <t>dmitri.khan@confluent.com</t>
  </si>
  <si>
    <t>281.754.8740</t>
  </si>
  <si>
    <t>L0874</t>
  </si>
  <si>
    <t>Keiko Vargas</t>
  </si>
  <si>
    <t>keiko.vargas@mongodb.com</t>
  </si>
  <si>
    <t>LinkedIn.com/in/quentinwhite66</t>
  </si>
  <si>
    <t>L0875</t>
  </si>
  <si>
    <t>Orion White</t>
  </si>
  <si>
    <t>orion.white@dropbox.com</t>
  </si>
  <si>
    <t>7931109314</t>
  </si>
  <si>
    <t>www.linkedin.com/in/landonkapoor57</t>
  </si>
  <si>
    <t>L0876</t>
  </si>
  <si>
    <t>Keiko Novak</t>
  </si>
  <si>
    <t>keiko.novak@palantir.com</t>
  </si>
  <si>
    <t>L0877</t>
  </si>
  <si>
    <t>Omar King</t>
  </si>
  <si>
    <t>omar.king@hubspot.com</t>
  </si>
  <si>
    <t>223.906.7572</t>
  </si>
  <si>
    <t>L0878</t>
  </si>
  <si>
    <t>Irene Schneider</t>
  </si>
  <si>
    <t>irene.schneider@meta.com</t>
  </si>
  <si>
    <t>+1-769-444-5706</t>
  </si>
  <si>
    <t>https://www.linkedin.com/in/brendanlee47</t>
  </si>
  <si>
    <t>L0879</t>
  </si>
  <si>
    <t>hank.larsson@servicenow.com</t>
  </si>
  <si>
    <t>243-334-3130</t>
  </si>
  <si>
    <t>L0880</t>
  </si>
  <si>
    <t>Priya Dominguez</t>
  </si>
  <si>
    <t>priya.dominguez@palantir.com</t>
  </si>
  <si>
    <t>(507) 217-7997</t>
  </si>
  <si>
    <t>L0881</t>
  </si>
  <si>
    <t xml:space="preserve">  Perseus Ruiz </t>
  </si>
  <si>
    <t>perseus.ruiz@snowflake.com</t>
  </si>
  <si>
    <t>(834) 240-2116</t>
  </si>
  <si>
    <t>LinkedIn.com/in/lorenzogonzalez95</t>
  </si>
  <si>
    <t>L0882</t>
  </si>
  <si>
    <t xml:space="preserve">  Xena Robinson </t>
  </si>
  <si>
    <t>xena.robinson@canva.com</t>
  </si>
  <si>
    <t>+19247591171</t>
  </si>
  <si>
    <t>L0883</t>
  </si>
  <si>
    <t>Brian Decker</t>
  </si>
  <si>
    <t xml:space="preserve"> brian.decker@freshworks.com</t>
  </si>
  <si>
    <t>https://www.linkedin.com/in/junipermishra48</t>
  </si>
  <si>
    <t>L0884</t>
  </si>
  <si>
    <t>Felix Wilson</t>
  </si>
  <si>
    <t>felix.wilson@intercom.com</t>
  </si>
  <si>
    <t>6774428528</t>
  </si>
  <si>
    <t xml:space="preserve"> linkedin.com/in/nicowright98 </t>
  </si>
  <si>
    <t>L0885</t>
  </si>
  <si>
    <t>Julian Herrera</t>
  </si>
  <si>
    <t>julian.herrera@figma.com</t>
  </si>
  <si>
    <t>+1-511-737-8576</t>
  </si>
  <si>
    <t>L0886</t>
  </si>
  <si>
    <t>Zachary Lee</t>
  </si>
  <si>
    <t>zachary.lee@meta.com</t>
  </si>
  <si>
    <t>linkedin.com/in/ivanmartinez77</t>
  </si>
  <si>
    <t>L0887</t>
  </si>
  <si>
    <t>Sophie Saxena</t>
  </si>
  <si>
    <t>sophie.saxena@crowdstrike.com</t>
  </si>
  <si>
    <t>970.571.4020</t>
  </si>
  <si>
    <t>LinkedIn.com/in/camilaharris21</t>
  </si>
  <si>
    <t>L0888</t>
  </si>
  <si>
    <t>Kaia Popov</t>
  </si>
  <si>
    <t>kaia.popov@linear.com</t>
  </si>
  <si>
    <t>6889162350</t>
  </si>
  <si>
    <t>L0889</t>
  </si>
  <si>
    <t xml:space="preserve">  Orion Kim </t>
  </si>
  <si>
    <t>orion.kim@hubspot.com</t>
  </si>
  <si>
    <t xml:space="preserve">  (525) 366-1860 </t>
  </si>
  <si>
    <t>L0890</t>
  </si>
  <si>
    <t>Farhan Nair</t>
  </si>
  <si>
    <t>farhan.nair@stripe.com</t>
  </si>
  <si>
    <t>+19103276478</t>
  </si>
  <si>
    <t>L0891</t>
  </si>
  <si>
    <t>Tatiana Tiwari</t>
  </si>
  <si>
    <t>tatiana.tiwari@stripeinc.com</t>
  </si>
  <si>
    <t>linkedin.com/in/sophiepopov90</t>
  </si>
  <si>
    <t>L0892</t>
  </si>
  <si>
    <t>Tyler White</t>
  </si>
  <si>
    <t>tyler.white@snowflake.com</t>
  </si>
  <si>
    <t>360.480.7099</t>
  </si>
  <si>
    <t>www.linkedin.com/in/racheldubois92</t>
  </si>
  <si>
    <t>L0893</t>
  </si>
  <si>
    <t>Chloe Ahmed</t>
  </si>
  <si>
    <t>chloe.ahmed@canva.com</t>
  </si>
  <si>
    <t>3776273153</t>
  </si>
  <si>
    <t>https://www.linkedin.com/in/sammitchell6</t>
  </si>
  <si>
    <t>L0894</t>
  </si>
  <si>
    <t>Noah Davis</t>
  </si>
  <si>
    <t>noah.davis@mongodb.com</t>
  </si>
  <si>
    <t xml:space="preserve">  (513) 294-4535 </t>
  </si>
  <si>
    <t>https://linkedin.com/in/zaneolsen77</t>
  </si>
  <si>
    <t>L0895</t>
  </si>
  <si>
    <t>Jack Adams</t>
  </si>
  <si>
    <t>jack.adams@okta.com</t>
  </si>
  <si>
    <t xml:space="preserve">  (684) 824-9776 </t>
  </si>
  <si>
    <t xml:space="preserve"> linkedin.com/in/wesleyharris1 </t>
  </si>
  <si>
    <t>L0896</t>
  </si>
  <si>
    <t>Liora Rossi</t>
  </si>
  <si>
    <t>liora.rossi@intercom.com</t>
  </si>
  <si>
    <t>218-577-9450</t>
  </si>
  <si>
    <t>www.linkedin.com/in/umascott50</t>
  </si>
  <si>
    <t>L0897</t>
  </si>
  <si>
    <t xml:space="preserve">  Ravi Decker </t>
  </si>
  <si>
    <t>ravi.decker@hashicorp.com</t>
  </si>
  <si>
    <t>+17032032376</t>
  </si>
  <si>
    <t>L0898</t>
  </si>
  <si>
    <t>Mila Park</t>
  </si>
  <si>
    <t>mila.park@docusign.com</t>
  </si>
  <si>
    <t xml:space="preserve">  (301) 487-9112 </t>
  </si>
  <si>
    <t>L0899</t>
  </si>
  <si>
    <t>Quinlan Davis</t>
  </si>
  <si>
    <t>quinlan.davis@dropbox.com</t>
  </si>
  <si>
    <t>+1-763-963-4420</t>
  </si>
  <si>
    <t>https://linkedin.com/in/yvonneallen41</t>
  </si>
  <si>
    <t>L0900</t>
  </si>
  <si>
    <t>freya carter</t>
  </si>
  <si>
    <t>freya.carter@zscaler.com</t>
  </si>
  <si>
    <t>8595226146</t>
  </si>
  <si>
    <t>L0901</t>
  </si>
  <si>
    <t>Xavier Jones</t>
  </si>
  <si>
    <t>xavier.jones@microsoftcorp.com</t>
  </si>
  <si>
    <t>(244) 945-5299</t>
  </si>
  <si>
    <t>L0902</t>
  </si>
  <si>
    <t xml:space="preserve">  Killian Dubois </t>
  </si>
  <si>
    <t>killian.dubois@zendesk.com</t>
  </si>
  <si>
    <t>7649295617</t>
  </si>
  <si>
    <t>linkedin.com/in/chloemishra69</t>
  </si>
  <si>
    <t>L0903</t>
  </si>
  <si>
    <t>Noah Singh</t>
  </si>
  <si>
    <t>noah.singh@figma.com</t>
  </si>
  <si>
    <t>(206) 492-2397</t>
  </si>
  <si>
    <t>linkedin.com/in/deepagonzalez9</t>
  </si>
  <si>
    <t>L0904</t>
  </si>
  <si>
    <t>Fatima Scott</t>
  </si>
  <si>
    <t>fatima.scott@dropbox.com</t>
  </si>
  <si>
    <t>3064191159</t>
  </si>
  <si>
    <t>linkedin.com/in/penelopeberg28</t>
  </si>
  <si>
    <t>L0905</t>
  </si>
  <si>
    <t>Frank Robinson</t>
  </si>
  <si>
    <t>frank.robinson@okta.com</t>
  </si>
  <si>
    <t>https://linkedin.com/in/freyabaker12</t>
  </si>
  <si>
    <t>L0906</t>
  </si>
  <si>
    <t>Juniper Nguyen</t>
  </si>
  <si>
    <t>juniper.nguyen@google.com</t>
  </si>
  <si>
    <t>2668191745</t>
  </si>
  <si>
    <t>L0907</t>
  </si>
  <si>
    <t>Keiko Gonzalez</t>
  </si>
  <si>
    <t>keiko.gonzalez@workday.com</t>
  </si>
  <si>
    <t>+1-478-620-5134</t>
  </si>
  <si>
    <t>L0908</t>
  </si>
  <si>
    <t>Dmitri Novak</t>
  </si>
  <si>
    <t>dmitri.novak@meta.com</t>
  </si>
  <si>
    <t>L0909</t>
  </si>
  <si>
    <t>Sienna Castillo</t>
  </si>
  <si>
    <t>sienna.castillo@slack.com</t>
  </si>
  <si>
    <t>4168444836</t>
  </si>
  <si>
    <t xml:space="preserve"> linkedin.com/in/brendanortiz55 </t>
  </si>
  <si>
    <t>L0910</t>
  </si>
  <si>
    <t>Noah Green</t>
  </si>
  <si>
    <t>noah.green@shopify.com</t>
  </si>
  <si>
    <t xml:space="preserve">  (585) 978-6399 </t>
  </si>
  <si>
    <t>L0911</t>
  </si>
  <si>
    <t>Magnus Taylor</t>
  </si>
  <si>
    <t>magnus.taylor@databricks.com</t>
  </si>
  <si>
    <t>L0912</t>
  </si>
  <si>
    <t>Bob Reddy</t>
  </si>
  <si>
    <t>bob.reddy@paloalto.com</t>
  </si>
  <si>
    <t>6045073472</t>
  </si>
  <si>
    <t>L0913</t>
  </si>
  <si>
    <t>Xyla Fernandez</t>
  </si>
  <si>
    <t>xyla.fernandez@linear.com</t>
  </si>
  <si>
    <t xml:space="preserve">  (436) 101-1768 </t>
  </si>
  <si>
    <t>L0914</t>
  </si>
  <si>
    <t>Felix Bianchi</t>
  </si>
  <si>
    <t>felix.bianchi@elastic.com</t>
  </si>
  <si>
    <t>(524) 842-7864</t>
  </si>
  <si>
    <t>https://linkedin.com/in/georgegupta4</t>
  </si>
  <si>
    <t>L0915</t>
  </si>
  <si>
    <t>xena.kim@databricks.com</t>
  </si>
  <si>
    <t>805.167.7780</t>
  </si>
  <si>
    <t>LinkedIn.com/in/pipereriksson80</t>
  </si>
  <si>
    <t>L0916</t>
  </si>
  <si>
    <t>Gabriella Reddy</t>
  </si>
  <si>
    <t>gabriella.reddy@databricks.com</t>
  </si>
  <si>
    <t>978.354.8032</t>
  </si>
  <si>
    <t>linkedin.com/in/quinlansoto89</t>
  </si>
  <si>
    <t>L0917</t>
  </si>
  <si>
    <t>Liora Mishra</t>
  </si>
  <si>
    <t>liora.mishra@servicenow.com</t>
  </si>
  <si>
    <t>(300) 804-3489</t>
  </si>
  <si>
    <t>L0918</t>
  </si>
  <si>
    <t>Quinlan Santos</t>
  </si>
  <si>
    <t>quinlan.santos@zoomvideo.com</t>
  </si>
  <si>
    <t>L0919</t>
  </si>
  <si>
    <t>Ingrid Park</t>
  </si>
  <si>
    <t>ingrid.park@docusign.com</t>
  </si>
  <si>
    <t>498-847-3627</t>
  </si>
  <si>
    <t>L0920</t>
  </si>
  <si>
    <t>Sebastian Rivera</t>
  </si>
  <si>
    <t>sebastian.rivera@elasticnv.com</t>
  </si>
  <si>
    <t>497-657-6716</t>
  </si>
  <si>
    <t>L0921</t>
  </si>
  <si>
    <t xml:space="preserve"> quinn.harris@microsoft.com</t>
  </si>
  <si>
    <t>+1-233-625-2881</t>
  </si>
  <si>
    <t>L0922</t>
  </si>
  <si>
    <t>Xena Torres</t>
  </si>
  <si>
    <t>xena.torres@datadog.com</t>
  </si>
  <si>
    <t>645.885.3319</t>
  </si>
  <si>
    <t>L0923</t>
  </si>
  <si>
    <t>Eve Kumar</t>
  </si>
  <si>
    <t>7651282635</t>
  </si>
  <si>
    <t xml:space="preserve"> linkedin.com/in/celestedubois74 </t>
  </si>
  <si>
    <t>L0924</t>
  </si>
  <si>
    <t>Emilia Taylor</t>
  </si>
  <si>
    <t>emilia.taylor@slack.com</t>
  </si>
  <si>
    <t>3367761786</t>
  </si>
  <si>
    <t>linkedin.com/in/leodelgado14</t>
  </si>
  <si>
    <t>L0925</t>
  </si>
  <si>
    <t>Derek Das</t>
  </si>
  <si>
    <t>derek.das@dropbox.com</t>
  </si>
  <si>
    <t>+17656513902</t>
  </si>
  <si>
    <t>https://linkedin.com/in/dmitrimehta17</t>
  </si>
  <si>
    <t>L0926</t>
  </si>
  <si>
    <t>Dashiell Rao</t>
  </si>
  <si>
    <t>dashiell.rao@zscaler.com</t>
  </si>
  <si>
    <t>+1-246-433-6777</t>
  </si>
  <si>
    <t>www.linkedin.com/in/winonamoore12</t>
  </si>
  <si>
    <t>L0927</t>
  </si>
  <si>
    <t>Alice Rossi</t>
  </si>
  <si>
    <t>alice.rossi@servicenow.com</t>
  </si>
  <si>
    <t>556-775-3750</t>
  </si>
  <si>
    <t>L0928</t>
  </si>
  <si>
    <t>Brian Guerrero</t>
  </si>
  <si>
    <t>brian.guerrero@databricks.com</t>
  </si>
  <si>
    <t xml:space="preserve">  (329) 577-2722 </t>
  </si>
  <si>
    <t>LinkedIn.com/in/lunamartinez92</t>
  </si>
  <si>
    <t>L0929</t>
  </si>
  <si>
    <t xml:space="preserve">  Charlie Reyes </t>
  </si>
  <si>
    <t>charlie.reyes@databricks.com</t>
  </si>
  <si>
    <t>5049005533</t>
  </si>
  <si>
    <t>https://www.linkedin.com/in/hanktiwari94</t>
  </si>
  <si>
    <t>L0930</t>
  </si>
  <si>
    <t>Marcus Ali</t>
  </si>
  <si>
    <t>marcus.ali@databricks.com</t>
  </si>
  <si>
    <t>958.155.8570</t>
  </si>
  <si>
    <t>www.linkedin.com/in/zinniawalker8</t>
  </si>
  <si>
    <t>L0931</t>
  </si>
  <si>
    <t>Onyx Torres</t>
  </si>
  <si>
    <t>onyx.torres@okta.com</t>
  </si>
  <si>
    <t>https://www.linkedin.com/in/lorenzolee71</t>
  </si>
  <si>
    <t>L0932</t>
  </si>
  <si>
    <t xml:space="preserve">  Winona Delgado </t>
  </si>
  <si>
    <t>winona.delgado@hubspot.com</t>
  </si>
  <si>
    <t>https://www.linkedin.com/in/xylalopez91</t>
  </si>
  <si>
    <t>L0933</t>
  </si>
  <si>
    <t>Elise Patel</t>
  </si>
  <si>
    <t>L0934</t>
  </si>
  <si>
    <t>Bennett Moore</t>
  </si>
  <si>
    <t>bennett.moore@servicenow.com</t>
  </si>
  <si>
    <t>+1-503-390-7868</t>
  </si>
  <si>
    <t>https://linkedin.com/in/dmitrisaxena28</t>
  </si>
  <si>
    <t>L0935</t>
  </si>
  <si>
    <t>Nyx Perez</t>
  </si>
  <si>
    <t>nyx.perez@hashicorp.com</t>
  </si>
  <si>
    <t>L0936</t>
  </si>
  <si>
    <t>Aisha Fernandez</t>
  </si>
  <si>
    <t>376-139-1914</t>
  </si>
  <si>
    <t xml:space="preserve"> linkedin.com/in/vesperdas49 </t>
  </si>
  <si>
    <t>L0937</t>
  </si>
  <si>
    <t>Elowen Thompson</t>
  </si>
  <si>
    <t>elowen.thompson@freshworks.com</t>
  </si>
  <si>
    <t>+1-772-228-3380</t>
  </si>
  <si>
    <t>linkedin.com/in/zinniamendoza96</t>
  </si>
  <si>
    <t>L0938</t>
  </si>
  <si>
    <t>Uma Sanchez</t>
  </si>
  <si>
    <t>uma.sanchez@snowflake.com</t>
  </si>
  <si>
    <t>+13408585435</t>
  </si>
  <si>
    <t>https://www.linkedin.com/in/nikolaijoshi69</t>
  </si>
  <si>
    <t>L0939</t>
  </si>
  <si>
    <t xml:space="preserve">  Diana Muller </t>
  </si>
  <si>
    <t>diana.muller@zendesk.com</t>
  </si>
  <si>
    <t>linkedin.com/in/oscarmartin57</t>
  </si>
  <si>
    <t>L0940</t>
  </si>
  <si>
    <t>Alice Ali</t>
  </si>
  <si>
    <t>(210) 913-4297</t>
  </si>
  <si>
    <t>linkedin.com/in/tyleranderson52</t>
  </si>
  <si>
    <t>L0941</t>
  </si>
  <si>
    <t>Victor Jensen</t>
  </si>
  <si>
    <t>VICTOR.JENSEN@FIGMA.COM</t>
  </si>
  <si>
    <t>682.101.9428</t>
  </si>
  <si>
    <t xml:space="preserve"> linkedin.com/in/anselsingh58 </t>
  </si>
  <si>
    <t>L0942</t>
  </si>
  <si>
    <t>Maya Reyes</t>
  </si>
  <si>
    <t>maya.reyes@atlassian.com</t>
  </si>
  <si>
    <t>(200) 152-8683</t>
  </si>
  <si>
    <t>https://www.linkedin.com/in/tarasantos61</t>
  </si>
  <si>
    <t>L0943</t>
  </si>
  <si>
    <t>Harlow Rojas</t>
  </si>
  <si>
    <t>harlow.rojas@zscaler.com</t>
  </si>
  <si>
    <t xml:space="preserve"> linkedin.com/in/keikogonzalez6 </t>
  </si>
  <si>
    <t>L0944</t>
  </si>
  <si>
    <t>Rhea Thomas</t>
  </si>
  <si>
    <t>rhea.thomas@databricks.com</t>
  </si>
  <si>
    <t>+16048598328</t>
  </si>
  <si>
    <t>LinkedIn.com/in/umaadams35</t>
  </si>
  <si>
    <t>L0945</t>
  </si>
  <si>
    <t>Elowen Jones</t>
  </si>
  <si>
    <t>elowen.jones@atlassian.com</t>
  </si>
  <si>
    <t>6543615350</t>
  </si>
  <si>
    <t xml:space="preserve"> linkedin.com/in/catalinadubois71 </t>
  </si>
  <si>
    <t>L0946</t>
  </si>
  <si>
    <t>Gabriella Novak</t>
  </si>
  <si>
    <t>gabriella.novak@palantir.com</t>
  </si>
  <si>
    <t xml:space="preserve">  (664) 840-4253 </t>
  </si>
  <si>
    <t>linkedin.com/in/viviandas71</t>
  </si>
  <si>
    <t>L0947</t>
  </si>
  <si>
    <t>elowen.thompson@docusign.com</t>
  </si>
  <si>
    <t>5124951080</t>
  </si>
  <si>
    <t>www.linkedin.com/in/harlowgupta24</t>
  </si>
  <si>
    <t>L0948</t>
  </si>
  <si>
    <t>Marisol Iyer</t>
  </si>
  <si>
    <t>marisol.iyer@dropbox.com</t>
  </si>
  <si>
    <t>6814385803</t>
  </si>
  <si>
    <t>L0949</t>
  </si>
  <si>
    <t>Quinn Diaz</t>
  </si>
  <si>
    <t>quinn.diaz@dropbox.com</t>
  </si>
  <si>
    <t>+17403935826</t>
  </si>
  <si>
    <t>linkedin.com/in/elisemalhotra30</t>
  </si>
  <si>
    <t>L0950</t>
  </si>
  <si>
    <t>Umar Jones</t>
  </si>
  <si>
    <t>umar.jones@snowflake.com</t>
  </si>
  <si>
    <t>(380) 927-9061</t>
  </si>
  <si>
    <t>LinkedIn.com/in/waqasfischer63</t>
  </si>
  <si>
    <t>L0951</t>
  </si>
  <si>
    <t>Mona Joshi</t>
  </si>
  <si>
    <t>mona.joshi@snowflake.com</t>
  </si>
  <si>
    <t>4374628094</t>
  </si>
  <si>
    <t xml:space="preserve"> linkedin.com/in/tylerkumar76 </t>
  </si>
  <si>
    <t>L0952</t>
  </si>
  <si>
    <t>Dashiell Berg</t>
  </si>
  <si>
    <t>dashiell.berg@slack.com</t>
  </si>
  <si>
    <t>(236) 436-3525</t>
  </si>
  <si>
    <t xml:space="preserve"> linkedin.com/in/zacharylee57 </t>
  </si>
  <si>
    <t>L0953</t>
  </si>
  <si>
    <t>Vivian Silva</t>
  </si>
  <si>
    <t>vivian.silva@paloalto.com</t>
  </si>
  <si>
    <t>587-129-4984</t>
  </si>
  <si>
    <t>L0954</t>
  </si>
  <si>
    <t>Luna Ali</t>
  </si>
  <si>
    <t>luna.ali@salesforcecom.com</t>
  </si>
  <si>
    <t>9851371916</t>
  </si>
  <si>
    <t xml:space="preserve"> linkedin.com/in/oscargarcia98 </t>
  </si>
  <si>
    <t>L0955</t>
  </si>
  <si>
    <t>Noah Ahmed</t>
  </si>
  <si>
    <t>noah.ahmed@databricks.com</t>
  </si>
  <si>
    <t>6605691633</t>
  </si>
  <si>
    <t>https://www.linkedin.com/in/vikramnakamura86</t>
  </si>
  <si>
    <t>L0956</t>
  </si>
  <si>
    <t>Tallulah Tanaka</t>
  </si>
  <si>
    <t>tallulah.tanaka@stripe.com</t>
  </si>
  <si>
    <t>+1-816-438-6771</t>
  </si>
  <si>
    <t>https://linkedin.com/in/belladavis11</t>
  </si>
  <si>
    <t>L0957</t>
  </si>
  <si>
    <t>Mona Allen</t>
  </si>
  <si>
    <t>mona.allen@zscaler.com</t>
  </si>
  <si>
    <t xml:space="preserve"> linkedin.com/in/franklee82 </t>
  </si>
  <si>
    <t>L0958</t>
  </si>
  <si>
    <t>Nico Moreau</t>
  </si>
  <si>
    <t>nico.moreau@twilio.com</t>
  </si>
  <si>
    <t>6738135846</t>
  </si>
  <si>
    <t xml:space="preserve"> linkedin.com/in/harlowshah21 </t>
  </si>
  <si>
    <t>L0959</t>
  </si>
  <si>
    <t>Elise Lee</t>
  </si>
  <si>
    <t>elise.lee@amazon.com</t>
  </si>
  <si>
    <t>+17122672217</t>
  </si>
  <si>
    <t>https://www.linkedin.com/in/winstonortiz80</t>
  </si>
  <si>
    <t>L0960</t>
  </si>
  <si>
    <t xml:space="preserve">  Quentin Robinson </t>
  </si>
  <si>
    <t>quentin.robinson@snowflake.com</t>
  </si>
  <si>
    <t>447.276.2500</t>
  </si>
  <si>
    <t>L0961</t>
  </si>
  <si>
    <t>quinlan.sanchez@amazon.com</t>
  </si>
  <si>
    <t>458.190.3233</t>
  </si>
  <si>
    <t>L0962</t>
  </si>
  <si>
    <t>Xanthe Santos</t>
  </si>
  <si>
    <t>xanthe.santos@workday.com</t>
  </si>
  <si>
    <t>318-886-2908</t>
  </si>
  <si>
    <t>L0963</t>
  </si>
  <si>
    <t>Uriel Moore</t>
  </si>
  <si>
    <t>(944) 936-4389</t>
  </si>
  <si>
    <t>www.linkedin.com/in/bastianrojas98</t>
  </si>
  <si>
    <t>L0964</t>
  </si>
  <si>
    <t>Yvonne Jones</t>
  </si>
  <si>
    <t>yvonne.jones@hashicorp.com</t>
  </si>
  <si>
    <t>+1-478-918-5317</t>
  </si>
  <si>
    <t>linkedin.com/in/carlosmartin51</t>
  </si>
  <si>
    <t>L0965</t>
  </si>
  <si>
    <t>Zara Ramos</t>
  </si>
  <si>
    <t>zara.ramos@microsoft.com</t>
  </si>
  <si>
    <t>523.889.8200</t>
  </si>
  <si>
    <t>www.linkedin.com/in/marcusyoung89</t>
  </si>
  <si>
    <t>L0966</t>
  </si>
  <si>
    <t>Paul Brown</t>
  </si>
  <si>
    <t>paul.brown@google.com</t>
  </si>
  <si>
    <t>www.linkedin.com/in/onyxsanchez32</t>
  </si>
  <si>
    <t>L0967</t>
  </si>
  <si>
    <t>Jamal Novak</t>
  </si>
  <si>
    <t>jamal.novak@hubspot.com</t>
  </si>
  <si>
    <t>+1-344-802-7124</t>
  </si>
  <si>
    <t xml:space="preserve"> linkedin.com/in/zionchopra73 </t>
  </si>
  <si>
    <t>L0968</t>
  </si>
  <si>
    <t>Yusuf Thompson</t>
  </si>
  <si>
    <t>yusuf.thompson@zscaler.com</t>
  </si>
  <si>
    <t>+1-631-918-5480</t>
  </si>
  <si>
    <t>L0969</t>
  </si>
  <si>
    <t>Pedro Nakamura</t>
  </si>
  <si>
    <t>pedro.nakamura@figma.com</t>
  </si>
  <si>
    <t xml:space="preserve">  (923) 419-4509 </t>
  </si>
  <si>
    <t>L0970</t>
  </si>
  <si>
    <t>Nolan Mishra</t>
  </si>
  <si>
    <t>nolan.mishra@notion.com</t>
  </si>
  <si>
    <t>(437) 611-8406</t>
  </si>
  <si>
    <t>https://linkedin.com/in/mayabianchi20</t>
  </si>
  <si>
    <t>L0971</t>
  </si>
  <si>
    <t>Florian Singh</t>
  </si>
  <si>
    <t>florian.singh@salesforcecom.com</t>
  </si>
  <si>
    <t>+19619934402</t>
  </si>
  <si>
    <t>linkedin.com/in/qasimjones70</t>
  </si>
  <si>
    <t>L0972</t>
  </si>
  <si>
    <t>Rachel Lewis</t>
  </si>
  <si>
    <t xml:space="preserve"> rachel.lewis@miro.com</t>
  </si>
  <si>
    <t>457-675-5456</t>
  </si>
  <si>
    <t>https://www.linkedin.com/in/ximenapark74</t>
  </si>
  <si>
    <t>L0973</t>
  </si>
  <si>
    <t>Zachary Perez</t>
  </si>
  <si>
    <t>zachary.perez@freshworks.com</t>
  </si>
  <si>
    <t>+1-686-451-3761</t>
  </si>
  <si>
    <t xml:space="preserve"> linkedin.com/in/omarpark36 </t>
  </si>
  <si>
    <t>L0974</t>
  </si>
  <si>
    <t>Dorian Eriksson</t>
  </si>
  <si>
    <t xml:space="preserve">  (305) 228-5650 </t>
  </si>
  <si>
    <t>https://linkedin.com/in/mayasoto70</t>
  </si>
  <si>
    <t>L0975</t>
  </si>
  <si>
    <t>Liora Young</t>
  </si>
  <si>
    <t>liora.young@hashicorp.com</t>
  </si>
  <si>
    <t>(327) 775-4409</t>
  </si>
  <si>
    <t>L0976</t>
  </si>
  <si>
    <t>Alice Moreau</t>
  </si>
  <si>
    <t>+1-865-183-2688</t>
  </si>
  <si>
    <t>linkedin.com/in/yolandafernandez1</t>
  </si>
  <si>
    <t>L0977</t>
  </si>
  <si>
    <t>Sebastian Fischer</t>
  </si>
  <si>
    <t>sebastian.fischer@notion.com</t>
  </si>
  <si>
    <t>+1-944-889-1504</t>
  </si>
  <si>
    <t>L0978</t>
  </si>
  <si>
    <t>Brian Delgado</t>
  </si>
  <si>
    <t>brian.delgado@miro.com</t>
  </si>
  <si>
    <t>221.557.1764</t>
  </si>
  <si>
    <t>www.linkedin.com/in/umbragomez89</t>
  </si>
  <si>
    <t>L0979</t>
  </si>
  <si>
    <t>Xiomara Vargas</t>
  </si>
  <si>
    <t>xiomara.vargas@crowdstrike.com</t>
  </si>
  <si>
    <t>493.789.5407</t>
  </si>
  <si>
    <t>L0980</t>
  </si>
  <si>
    <t>Hassan Ruiz</t>
  </si>
  <si>
    <t>hassan.ruiz@okta.com</t>
  </si>
  <si>
    <t>L0981</t>
  </si>
  <si>
    <t>Dorian Ali</t>
  </si>
  <si>
    <t>dorian.ali@miro.com</t>
  </si>
  <si>
    <t>(693) 878-1405</t>
  </si>
  <si>
    <t>https://linkedin.com/in/florianking60</t>
  </si>
  <si>
    <t>L0982</t>
  </si>
  <si>
    <t>Fatima Bianchi</t>
  </si>
  <si>
    <t>fatima.bianchi@shopify.com</t>
  </si>
  <si>
    <t>(985) 850-1871</t>
  </si>
  <si>
    <t>L0983</t>
  </si>
  <si>
    <t>Wesley Rao</t>
  </si>
  <si>
    <t>wesley.rao@zoom.com</t>
  </si>
  <si>
    <t>+15808702862</t>
  </si>
  <si>
    <t>LinkedIn.com/in/nicorobinson83</t>
  </si>
  <si>
    <t>L0984</t>
  </si>
  <si>
    <t>Henrik Hoffman</t>
  </si>
  <si>
    <t>henrik.hoffman@salesforcecom.com</t>
  </si>
  <si>
    <t>+1-426-717-8484</t>
  </si>
  <si>
    <t>L0985</t>
  </si>
  <si>
    <t>Isla Smith</t>
  </si>
  <si>
    <t>isla.smith@splunk.com</t>
  </si>
  <si>
    <t>+16683285876</t>
  </si>
  <si>
    <t>L0986</t>
  </si>
  <si>
    <t>Aisha Khan</t>
  </si>
  <si>
    <t>aisha.khan@crowdstrike.com</t>
  </si>
  <si>
    <t>+1-810-718-5213</t>
  </si>
  <si>
    <t>L0987</t>
  </si>
  <si>
    <t>Xander Williams</t>
  </si>
  <si>
    <t>xander.williams@shopify.com</t>
  </si>
  <si>
    <t xml:space="preserve">  (559) 853-7398 </t>
  </si>
  <si>
    <t>L0988</t>
  </si>
  <si>
    <t>Esmeralda Tanaka</t>
  </si>
  <si>
    <t>esmeralda.tanaka@intercom.com</t>
  </si>
  <si>
    <t xml:space="preserve">  (973) 558-4239 </t>
  </si>
  <si>
    <t>linkedin.com/in/lioraverma72</t>
  </si>
  <si>
    <t>L0989</t>
  </si>
  <si>
    <t>Diana Baker</t>
  </si>
  <si>
    <t>diana.baker@datadog.com</t>
  </si>
  <si>
    <t xml:space="preserve">  (705) 911-4496 </t>
  </si>
  <si>
    <t>www.linkedin.com/in/brendanguerrero58</t>
  </si>
  <si>
    <t>L0990</t>
  </si>
  <si>
    <t>Xander Petrov</t>
  </si>
  <si>
    <t>xander.petrov@intercom.com</t>
  </si>
  <si>
    <t>+1-612-620-6225</t>
  </si>
  <si>
    <t>LinkedIn.com/in/ivanmalik33</t>
  </si>
  <si>
    <t>L0991</t>
  </si>
  <si>
    <t>Bennett Novak</t>
  </si>
  <si>
    <t>bennett.novak@microsoftcorp.com</t>
  </si>
  <si>
    <t>+1-265-105-9537</t>
  </si>
  <si>
    <t>https://linkedin.com/in/umapark11</t>
  </si>
  <si>
    <t>L0992</t>
  </si>
  <si>
    <t>Usman Jackson</t>
  </si>
  <si>
    <t>usman.jackson@airtable.com</t>
  </si>
  <si>
    <t xml:space="preserve">  (764) 907-7697 </t>
  </si>
  <si>
    <t>L0993</t>
  </si>
  <si>
    <t>Elise Mitchell</t>
  </si>
  <si>
    <t>elise.mitchell@confluent.com</t>
  </si>
  <si>
    <t>(308) 996-1510</t>
  </si>
  <si>
    <t>L0994</t>
  </si>
  <si>
    <t>Pedro Ali</t>
  </si>
  <si>
    <t>pedro.ali@confluent.com</t>
  </si>
  <si>
    <t>(713) 543-9068</t>
  </si>
  <si>
    <t>L0995</t>
  </si>
  <si>
    <t>Zephyr Allen</t>
  </si>
  <si>
    <t>zephyr.allen@datadog.com</t>
  </si>
  <si>
    <t>(990) 927-5344</t>
  </si>
  <si>
    <t xml:space="preserve"> linkedin.com/in/verajoshi54 </t>
  </si>
  <si>
    <t>L0996</t>
  </si>
  <si>
    <t xml:space="preserve">  Hassan Vargas </t>
  </si>
  <si>
    <t>hassan.vargas@okta.com</t>
  </si>
  <si>
    <t>702-789-2528</t>
  </si>
  <si>
    <t>https://linkedin.com/in/yolandakovac93</t>
  </si>
  <si>
    <t>L0997</t>
  </si>
  <si>
    <t>Paul Park</t>
  </si>
  <si>
    <t>paul.park@paloalto.com</t>
  </si>
  <si>
    <t>819.966.2727</t>
  </si>
  <si>
    <t>L0998</t>
  </si>
  <si>
    <t>YUKI KAPOOR</t>
  </si>
  <si>
    <t>yuki.kapoor@zendesk.com</t>
  </si>
  <si>
    <t>(711) 204-5205</t>
  </si>
  <si>
    <t>L0999</t>
  </si>
  <si>
    <t>Imani Novak</t>
  </si>
  <si>
    <t>imani.novak@mongodb.com</t>
  </si>
  <si>
    <t>480-180-5997</t>
  </si>
  <si>
    <t>L1000</t>
  </si>
  <si>
    <t>Leo Taylor</t>
  </si>
  <si>
    <t>leo.taylor@hubspot.com</t>
  </si>
  <si>
    <t>+1-888-829-7149</t>
  </si>
  <si>
    <t>LinkedIn.com/in/ariachopra71</t>
  </si>
  <si>
    <t>campaign_id</t>
  </si>
  <si>
    <t>campaign_name</t>
  </si>
  <si>
    <t>campaign_desc</t>
  </si>
  <si>
    <t>channel</t>
  </si>
  <si>
    <t>monthly_spend</t>
  </si>
  <si>
    <t>impressions</t>
  </si>
  <si>
    <t>clicks_generated</t>
  </si>
  <si>
    <t>leads_generated</t>
  </si>
  <si>
    <t>conversions</t>
  </si>
  <si>
    <t>revenue_attributed</t>
  </si>
  <si>
    <t>C007</t>
  </si>
  <si>
    <t>SEO content program</t>
  </si>
  <si>
    <t>SEO Content Program</t>
  </si>
  <si>
    <t>Blog/SEO</t>
  </si>
  <si>
    <t>2025-12</t>
  </si>
  <si>
    <t>C001</t>
  </si>
  <si>
    <t>Google ads - Search</t>
  </si>
  <si>
    <t>Google Ads — Search</t>
  </si>
  <si>
    <t>SEARCH</t>
  </si>
  <si>
    <t>2025-01</t>
  </si>
  <si>
    <t>Google Ads Search</t>
  </si>
  <si>
    <t>search</t>
  </si>
  <si>
    <t>2025-02</t>
  </si>
  <si>
    <t xml:space="preserve"> google ads search </t>
  </si>
  <si>
    <t>2025-03</t>
  </si>
  <si>
    <t>GOOGLE ADS SEARCH</t>
  </si>
  <si>
    <t>2025-04</t>
  </si>
  <si>
    <t>google ads search</t>
  </si>
  <si>
    <t>2025-05</t>
  </si>
  <si>
    <t>2025-06</t>
  </si>
  <si>
    <t>C006</t>
  </si>
  <si>
    <t>Referral Program</t>
  </si>
  <si>
    <t>2025-07</t>
  </si>
  <si>
    <t>2025-08</t>
  </si>
  <si>
    <t>Search</t>
  </si>
  <si>
    <t>2025-09</t>
  </si>
  <si>
    <t>2025-10</t>
  </si>
  <si>
    <t>2025-11</t>
  </si>
  <si>
    <t>C002</t>
  </si>
  <si>
    <t>Google Ads Display</t>
  </si>
  <si>
    <t>Google Ads — Display</t>
  </si>
  <si>
    <t>DISPLAY</t>
  </si>
  <si>
    <t>google ads display</t>
  </si>
  <si>
    <t>Display</t>
  </si>
  <si>
    <t>display</t>
  </si>
  <si>
    <t>Google ads - Display</t>
  </si>
  <si>
    <t>GOOGLE ADS DISPLAY</t>
  </si>
  <si>
    <t xml:space="preserve"> Google ads - Display </t>
  </si>
  <si>
    <t>C003</t>
  </si>
  <si>
    <t>META BRAND AWARENESS</t>
  </si>
  <si>
    <t>Meta — Brand Awareness</t>
  </si>
  <si>
    <t>facebook/instagram</t>
  </si>
  <si>
    <t xml:space="preserve"> meta — brand awareness </t>
  </si>
  <si>
    <t>meta — brand awareness</t>
  </si>
  <si>
    <t>Meta Brand Awareness</t>
  </si>
  <si>
    <t>Facebook/Instagram</t>
  </si>
  <si>
    <t>C004</t>
  </si>
  <si>
    <t>linkedin ABM campaign</t>
  </si>
  <si>
    <t>LinkedIn — ABM Campaign</t>
  </si>
  <si>
    <t>linkedin</t>
  </si>
  <si>
    <t>LinkedIn ABM Campaign</t>
  </si>
  <si>
    <t>LinkedIn</t>
  </si>
  <si>
    <t>LINKEDIN</t>
  </si>
  <si>
    <t>linkedin abm</t>
  </si>
  <si>
    <t>REFERRAL PROGRAM</t>
  </si>
  <si>
    <t>LINKEDIN ABM</t>
  </si>
  <si>
    <t>C005</t>
  </si>
  <si>
    <t>webinar Series</t>
  </si>
  <si>
    <t>Webinar Series</t>
  </si>
  <si>
    <t>OWNED MEDIA</t>
  </si>
  <si>
    <t>WEBINAR SERIES</t>
  </si>
  <si>
    <t>Owned Media</t>
  </si>
  <si>
    <t>webinar series</t>
  </si>
  <si>
    <t>owned media</t>
  </si>
  <si>
    <t>referral Program</t>
  </si>
  <si>
    <t xml:space="preserve"> referral program </t>
  </si>
  <si>
    <t>referral program</t>
  </si>
  <si>
    <t>BLOG/SEO</t>
  </si>
  <si>
    <t>seo content program</t>
  </si>
  <si>
    <t>blog/seo</t>
  </si>
  <si>
    <t>seo content</t>
  </si>
  <si>
    <t xml:space="preserve"> seo content program </t>
  </si>
  <si>
    <t>C008</t>
  </si>
  <si>
    <t>Cold Email Outbound</t>
  </si>
  <si>
    <t>COLD EMAIL OUTBOUND</t>
  </si>
  <si>
    <t>EMAIL</t>
  </si>
  <si>
    <t>cold email outbound</t>
  </si>
  <si>
    <t>Email</t>
  </si>
  <si>
    <t xml:space="preserve"> COLD EMAIL OUTBOUND </t>
  </si>
  <si>
    <t>C009</t>
  </si>
  <si>
    <t>trade shows</t>
  </si>
  <si>
    <t>Trade Show Circuit</t>
  </si>
  <si>
    <t>Events</t>
  </si>
  <si>
    <t>trade show circuit</t>
  </si>
  <si>
    <t>EVENTS</t>
  </si>
  <si>
    <t>TRADE SHOW CIRCUIT</t>
  </si>
  <si>
    <t>events</t>
  </si>
  <si>
    <t xml:space="preserve"> trade show circuit </t>
  </si>
  <si>
    <t xml:space="preserve"> Trade Show Circuit </t>
  </si>
  <si>
    <t>C010</t>
  </si>
  <si>
    <t>content synd</t>
  </si>
  <si>
    <t>Content Syndication</t>
  </si>
  <si>
    <t>CONTENT_SYNDICATION</t>
  </si>
  <si>
    <t>3rd Party</t>
  </si>
  <si>
    <t>Third Party</t>
  </si>
  <si>
    <t>3rd party</t>
  </si>
  <si>
    <t>CONTENT SYNDICATION</t>
  </si>
  <si>
    <t>interaction_id</t>
  </si>
  <si>
    <t>interaction_type</t>
  </si>
  <si>
    <t>interaction_date</t>
  </si>
  <si>
    <t>content_asset</t>
  </si>
  <si>
    <t>response</t>
  </si>
  <si>
    <t>time_spent_seconds</t>
  </si>
  <si>
    <t>device</t>
  </si>
  <si>
    <t>page_url</t>
  </si>
  <si>
    <t>notes</t>
  </si>
  <si>
    <t>INT-00001</t>
  </si>
  <si>
    <t>CASE_STUDY_VIEW</t>
  </si>
  <si>
    <t>Newsletter Issue #42</t>
  </si>
  <si>
    <t>downloaded</t>
  </si>
  <si>
    <t xml:space="preserve">Mobile </t>
  </si>
  <si>
    <t>https://example.com/case-studies</t>
  </si>
  <si>
    <t>INT-00002</t>
  </si>
  <si>
    <t>form_submit</t>
  </si>
  <si>
    <t>10 Lead Scoring Tips</t>
  </si>
  <si>
    <t>clicked</t>
  </si>
  <si>
    <t>windows</t>
  </si>
  <si>
    <t>INT-00003</t>
  </si>
  <si>
    <t>chatbot_convo</t>
  </si>
  <si>
    <t>Event Registration: Summit 2025</t>
  </si>
  <si>
    <t>bounced</t>
  </si>
  <si>
    <t>Windows</t>
  </si>
  <si>
    <t>INT-00004</t>
  </si>
  <si>
    <t>Free_Trial_Signup</t>
  </si>
  <si>
    <t>Phone</t>
  </si>
  <si>
    <t>Case Study: SMB Growth Story</t>
  </si>
  <si>
    <t>BOUNCED</t>
  </si>
  <si>
    <t>Tablet</t>
  </si>
  <si>
    <t>https://example.com/integrations</t>
  </si>
  <si>
    <t>INT-00005</t>
  </si>
  <si>
    <t>Content_Download</t>
  </si>
  <si>
    <t>Newsletter Issue #44</t>
  </si>
  <si>
    <t>registered</t>
  </si>
  <si>
    <t>INT-00006</t>
  </si>
  <si>
    <t>Unsubscribe</t>
  </si>
  <si>
    <t>WEB</t>
  </si>
  <si>
    <t xml:space="preserve"> CRM Buyer's Guide 2025</t>
  </si>
  <si>
    <t>Mobile</t>
  </si>
  <si>
    <t>https://example.com/free-trial</t>
  </si>
  <si>
    <t>INT-00007</t>
  </si>
  <si>
    <t>email_open</t>
  </si>
  <si>
    <t>In-Person</t>
  </si>
  <si>
    <t>Product Demo Video</t>
  </si>
  <si>
    <t>Desktop</t>
  </si>
  <si>
    <t>https://example.com/blog</t>
  </si>
  <si>
    <t>INT-00008</t>
  </si>
  <si>
    <t>Email_Click</t>
  </si>
  <si>
    <t>Sms</t>
  </si>
  <si>
    <t>Retargeting Ad Creative A</t>
  </si>
  <si>
    <t>OPENED</t>
  </si>
  <si>
    <t>HTTPS://EXAMPLE.COM/DEMO</t>
  </si>
  <si>
    <t>INT-00009</t>
  </si>
  <si>
    <t>Referral_Link_Click</t>
  </si>
  <si>
    <t>Template: Campaign Planning</t>
  </si>
  <si>
    <t>tablet</t>
  </si>
  <si>
    <t>INT-00010</t>
  </si>
  <si>
    <t>AD_CLICK</t>
  </si>
  <si>
    <t>Guide: Email Deliverability</t>
  </si>
  <si>
    <t>mobile</t>
  </si>
  <si>
    <t>https://example.com/contact</t>
  </si>
  <si>
    <t>HIGH INTENT</t>
  </si>
  <si>
    <t>INT-00011</t>
  </si>
  <si>
    <t>case_study_view</t>
  </si>
  <si>
    <t>chat</t>
  </si>
  <si>
    <t>Bounced</t>
  </si>
  <si>
    <t>iOS</t>
  </si>
  <si>
    <t>INT-00012</t>
  </si>
  <si>
    <t>demo_request</t>
  </si>
  <si>
    <t>Case Study: Enterprise Win</t>
  </si>
  <si>
    <t>CLICKED</t>
  </si>
  <si>
    <t>INT-00013</t>
  </si>
  <si>
    <t>social_engage</t>
  </si>
  <si>
    <t>INT-00014</t>
  </si>
  <si>
    <t>Blog_Read</t>
  </si>
  <si>
    <t>Ebook: ABM Playbook</t>
  </si>
  <si>
    <t>Clicked</t>
  </si>
  <si>
    <t>INT-00015</t>
  </si>
  <si>
    <t>Chatbot_Convo</t>
  </si>
  <si>
    <t>Whitepaper: State of GTM 2025</t>
  </si>
  <si>
    <t>opened</t>
  </si>
  <si>
    <t>https://example.com/competitors</t>
  </si>
  <si>
    <t>INT-00016</t>
  </si>
  <si>
    <t>Social_Engage</t>
  </si>
  <si>
    <t>ios</t>
  </si>
  <si>
    <t>https://example.com/blog/reduce-cac</t>
  </si>
  <si>
    <t>INT-00017</t>
  </si>
  <si>
    <t>REFERRAL_LINK_CLICK</t>
  </si>
  <si>
    <t xml:space="preserve">  opened</t>
  </si>
  <si>
    <t>proposal under review</t>
  </si>
  <si>
    <t>INT-00018</t>
  </si>
  <si>
    <t>Phone_Call</t>
  </si>
  <si>
    <t>Video: Customer Testimonial</t>
  </si>
  <si>
    <t>ignored</t>
  </si>
  <si>
    <t xml:space="preserve"> https://example.com/pricing </t>
  </si>
  <si>
    <t>INT-00019</t>
  </si>
  <si>
    <t>Social Post: Product Launch</t>
  </si>
  <si>
    <t>INT-00020</t>
  </si>
  <si>
    <t>FREE_TRIAL_SIGNUP</t>
  </si>
  <si>
    <t>no_response</t>
  </si>
  <si>
    <t>mac</t>
  </si>
  <si>
    <t>INT-00021</t>
  </si>
  <si>
    <t>PHONE_CALL</t>
  </si>
  <si>
    <t>INT-00022</t>
  </si>
  <si>
    <t>Push_Notification</t>
  </si>
  <si>
    <t>https://example.com/pricing</t>
  </si>
  <si>
    <t>INT-00023</t>
  </si>
  <si>
    <t>Blog: ABM vs Demand Gen</t>
  </si>
  <si>
    <t>https://example.com/resources/ebooks</t>
  </si>
  <si>
    <t>switching from Salesforce</t>
  </si>
  <si>
    <t>INT-00024</t>
  </si>
  <si>
    <t>referral_link_click</t>
  </si>
  <si>
    <t>Competitor Comparison Sheet</t>
  </si>
  <si>
    <t>android</t>
  </si>
  <si>
    <t>INT-00025</t>
  </si>
  <si>
    <t>UNSUBSCRIBE</t>
  </si>
  <si>
    <t>in-person</t>
  </si>
  <si>
    <t>https://example.com/roi-calculator</t>
  </si>
  <si>
    <t>INT-00026</t>
  </si>
  <si>
    <t>FORM_SUBMIT</t>
  </si>
  <si>
    <t>PHONE</t>
  </si>
  <si>
    <t>Webinar: Marketing Automation 101</t>
  </si>
  <si>
    <t>gatekeeper — need executive sponsor</t>
  </si>
  <si>
    <t>INT-00027</t>
  </si>
  <si>
    <t>email open</t>
  </si>
  <si>
    <t>sms</t>
  </si>
  <si>
    <t>Blog: 5 Metrics Every CMO Needs</t>
  </si>
  <si>
    <t>INT-00028</t>
  </si>
  <si>
    <t>unsubscribe</t>
  </si>
  <si>
    <t>https://example.com/features</t>
  </si>
  <si>
    <t>INT-00029</t>
  </si>
  <si>
    <t>Android</t>
  </si>
  <si>
    <t>INT-00030</t>
  </si>
  <si>
    <t>Pricing_Page_View</t>
  </si>
  <si>
    <t>Partial_View</t>
  </si>
  <si>
    <t>https://example.com/webinars</t>
  </si>
  <si>
    <t>INT-00031</t>
  </si>
  <si>
    <t>INT-00032</t>
  </si>
  <si>
    <t>web</t>
  </si>
  <si>
    <t>https://example.com/about</t>
  </si>
  <si>
    <t>INT-00033</t>
  </si>
  <si>
    <t>Customer Success Story</t>
  </si>
  <si>
    <t>viewed</t>
  </si>
  <si>
    <t>INT-00034</t>
  </si>
  <si>
    <t>Webinar: Lead Scoring Best Practices</t>
  </si>
  <si>
    <t xml:space="preserve"> clicked</t>
  </si>
  <si>
    <t>INT-00035</t>
  </si>
  <si>
    <t>Web</t>
  </si>
  <si>
    <t>needs SSO/SAML</t>
  </si>
  <si>
    <t>INT-00036</t>
  </si>
  <si>
    <t>webinar_attended</t>
  </si>
  <si>
    <t xml:space="preserve">  Ultimate Guide to CRM </t>
  </si>
  <si>
    <t>INT-00037</t>
  </si>
  <si>
    <t>Newsletter Issue #43</t>
  </si>
  <si>
    <t>partial_view</t>
  </si>
  <si>
    <t>INT-00038</t>
  </si>
  <si>
    <t>ROI Calculator Landing Page</t>
  </si>
  <si>
    <t>INT-00039</t>
  </si>
  <si>
    <t>Downloaded</t>
  </si>
  <si>
    <t>INT-00040</t>
  </si>
  <si>
    <t>phone_call</t>
  </si>
  <si>
    <t>CHAT</t>
  </si>
  <si>
    <t>unsubscribed</t>
  </si>
  <si>
    <t>INT-00041</t>
  </si>
  <si>
    <t>DESKTOP</t>
  </si>
  <si>
    <t>INT-00042</t>
  </si>
  <si>
    <t>Opened</t>
  </si>
  <si>
    <t>INT-00043</t>
  </si>
  <si>
    <t>PRICING_PAGE_VIEW</t>
  </si>
  <si>
    <t>INT-00044</t>
  </si>
  <si>
    <t>INT-00045</t>
  </si>
  <si>
    <t>Case Study: Mid-Market Win</t>
  </si>
  <si>
    <t>replied</t>
  </si>
  <si>
    <t>INT-00046</t>
  </si>
  <si>
    <t>MOBILE</t>
  </si>
  <si>
    <t>INT-00047</t>
  </si>
  <si>
    <t>Chat</t>
  </si>
  <si>
    <t>Ultimate Guide to CRM</t>
  </si>
  <si>
    <t>INT-00048</t>
  </si>
  <si>
    <t>free_trial_signup</t>
  </si>
  <si>
    <t>INT-00049</t>
  </si>
  <si>
    <t>INT-00050</t>
  </si>
  <si>
    <t>TABLET</t>
  </si>
  <si>
    <t>duplicate entry</t>
  </si>
  <si>
    <t>INT-00051</t>
  </si>
  <si>
    <t>INT-00052</t>
  </si>
  <si>
    <t>INT-00053</t>
  </si>
  <si>
    <t>INT-00054</t>
  </si>
  <si>
    <t>blog_read</t>
  </si>
  <si>
    <t>desktop</t>
  </si>
  <si>
    <t>INT-00055</t>
  </si>
  <si>
    <t>email_click</t>
  </si>
  <si>
    <t>INT-00056</t>
  </si>
  <si>
    <t>Webinar_Attended</t>
  </si>
  <si>
    <t>INT-00057</t>
  </si>
  <si>
    <t>push_notification</t>
  </si>
  <si>
    <t>INT-00058</t>
  </si>
  <si>
    <t>INT-00059</t>
  </si>
  <si>
    <t>CHATBOT_CONVO</t>
  </si>
  <si>
    <t>INT-00060</t>
  </si>
  <si>
    <t>Demo_Request</t>
  </si>
  <si>
    <t>INT-00061</t>
  </si>
  <si>
    <t>Chatbot: Pricing Inquiry</t>
  </si>
  <si>
    <t>INT-00062</t>
  </si>
  <si>
    <t>https://example.com/demo</t>
  </si>
  <si>
    <t>INT-00063</t>
  </si>
  <si>
    <t>INT-00064</t>
  </si>
  <si>
    <t>INT-00065</t>
  </si>
  <si>
    <t>EMAIL_CLICK</t>
  </si>
  <si>
    <t>IN-PERSON</t>
  </si>
  <si>
    <t>INT-00066</t>
  </si>
  <si>
    <t>INT-00067</t>
  </si>
  <si>
    <t>Video: Platform Overview 3min</t>
  </si>
  <si>
    <t>INT-00068</t>
  </si>
  <si>
    <t>CRM Buyer's Guide 2025</t>
  </si>
  <si>
    <t>INT-00069</t>
  </si>
  <si>
    <t>SMS</t>
  </si>
  <si>
    <t>Demo: Live Product Walkthrough</t>
  </si>
  <si>
    <t>Viewed</t>
  </si>
  <si>
    <t>Mac</t>
  </si>
  <si>
    <t>INT-00070</t>
  </si>
  <si>
    <t>INT-00071</t>
  </si>
  <si>
    <t>DEMO_REQUEST</t>
  </si>
  <si>
    <t>INT-00072</t>
  </si>
  <si>
    <t>Webinar: Advanced Analytics Deep Dive</t>
  </si>
  <si>
    <t>INT-00073</t>
  </si>
  <si>
    <t>INT-00074</t>
  </si>
  <si>
    <t>WEBSITE_VISIT</t>
  </si>
  <si>
    <t>INT-00075</t>
  </si>
  <si>
    <t>Ad_Click</t>
  </si>
  <si>
    <t>INT-00076</t>
  </si>
  <si>
    <t>INT-00077</t>
  </si>
  <si>
    <t>bad email</t>
  </si>
  <si>
    <t>INT-00078</t>
  </si>
  <si>
    <t>EMAIL_OPEN</t>
  </si>
  <si>
    <t>INT-00079</t>
  </si>
  <si>
    <t>INT-00080</t>
  </si>
  <si>
    <t>INT-00081</t>
  </si>
  <si>
    <t>Pricing Page</t>
  </si>
  <si>
    <t>INT-00082</t>
  </si>
  <si>
    <t xml:space="preserve">HIGH INTENT </t>
  </si>
  <si>
    <t>INT-00083</t>
  </si>
  <si>
    <t>Form_Submit</t>
  </si>
  <si>
    <t>INT-00084</t>
  </si>
  <si>
    <t>INT-00085</t>
  </si>
  <si>
    <t>pricing_page_view</t>
  </si>
  <si>
    <t>INT-00086</t>
  </si>
  <si>
    <t>demo scheduled for next week</t>
  </si>
  <si>
    <t>INT-00087</t>
  </si>
  <si>
    <t>INT-00088</t>
  </si>
  <si>
    <t>multi-year deal potential</t>
  </si>
  <si>
    <t>INT-00089</t>
  </si>
  <si>
    <t>content_download</t>
  </si>
  <si>
    <t>INT-00090</t>
  </si>
  <si>
    <t>Blog: How to Reduce CAC</t>
  </si>
  <si>
    <t>INT-00091</t>
  </si>
  <si>
    <t>Free Trial Signup Page</t>
  </si>
  <si>
    <t>INT-00092</t>
  </si>
  <si>
    <t>ad_click</t>
  </si>
  <si>
    <t>INT-00093</t>
  </si>
  <si>
    <t>INT-00094</t>
  </si>
  <si>
    <t>INT-00095</t>
  </si>
  <si>
    <t>wants to talk to reference customer</t>
  </si>
  <si>
    <t>INT-00096</t>
  </si>
  <si>
    <t>budget not confirmed</t>
  </si>
  <si>
    <t>INT-00097</t>
  </si>
  <si>
    <t>INT-00098</t>
  </si>
  <si>
    <t>INT-00099</t>
  </si>
  <si>
    <t>Email_Open</t>
  </si>
  <si>
    <t>INT-00100</t>
  </si>
  <si>
    <t>INT-00101</t>
  </si>
  <si>
    <t>Partner Referral Landing Page</t>
  </si>
  <si>
    <t>INT-00102</t>
  </si>
  <si>
    <t xml:space="preserve"> desktop</t>
  </si>
  <si>
    <t>INT-00103</t>
  </si>
  <si>
    <t>INT-00104</t>
  </si>
  <si>
    <t>INT-00105</t>
  </si>
  <si>
    <t>INT-00106</t>
  </si>
  <si>
    <t>INT-00107</t>
  </si>
  <si>
    <t>INT-00108</t>
  </si>
  <si>
    <t>INT-00109</t>
  </si>
  <si>
    <t>INT-00110</t>
  </si>
  <si>
    <t>INT-00111</t>
  </si>
  <si>
    <t>INT-00112</t>
  </si>
  <si>
    <t>demo request</t>
  </si>
  <si>
    <t>INT-00113</t>
  </si>
  <si>
    <t>INT-00114</t>
  </si>
  <si>
    <t>INT-00115</t>
  </si>
  <si>
    <t>video_watch</t>
  </si>
  <si>
    <t>INT-00116</t>
  </si>
  <si>
    <t>INT-00117</t>
  </si>
  <si>
    <t>INT-00118</t>
  </si>
  <si>
    <t>BLOG_READ</t>
  </si>
  <si>
    <t>INT-00119</t>
  </si>
  <si>
    <t>INT-00120</t>
  </si>
  <si>
    <t>WEBINAR_ATTENDED</t>
  </si>
  <si>
    <t>INT-00121</t>
  </si>
  <si>
    <t>INT-00122</t>
  </si>
  <si>
    <t>INT-00123</t>
  </si>
  <si>
    <t>INT-00124</t>
  </si>
  <si>
    <t>INT-00125</t>
  </si>
  <si>
    <t>follow up needed</t>
  </si>
  <si>
    <t>INT-00126</t>
  </si>
  <si>
    <t>influencer not decision maker</t>
  </si>
  <si>
    <t>INT-00127</t>
  </si>
  <si>
    <t>INT-00128</t>
  </si>
  <si>
    <t>INT-00129</t>
  </si>
  <si>
    <t>INT-00130</t>
  </si>
  <si>
    <t>VIDEO_WATCH</t>
  </si>
  <si>
    <t>INT-00131</t>
  </si>
  <si>
    <t>INT-00132</t>
  </si>
  <si>
    <t>CONTENT_DOWNLOAD</t>
  </si>
  <si>
    <t>INT-00133</t>
  </si>
  <si>
    <t>INT-00134</t>
  </si>
  <si>
    <t>INT-00135</t>
  </si>
  <si>
    <t>INT-00136</t>
  </si>
  <si>
    <t>INT-00137</t>
  </si>
  <si>
    <t>INT-00138</t>
  </si>
  <si>
    <t>INT-00139</t>
  </si>
  <si>
    <t>INT-00140</t>
  </si>
  <si>
    <t>website_visit</t>
  </si>
  <si>
    <t>INT-00141</t>
  </si>
  <si>
    <t>Website_Visit</t>
  </si>
  <si>
    <t>INT-00142</t>
  </si>
  <si>
    <t>INT-00143</t>
  </si>
  <si>
    <t>INT-00144</t>
  </si>
  <si>
    <t>INT-00145</t>
  </si>
  <si>
    <t>not interested</t>
  </si>
  <si>
    <t>INT-00146</t>
  </si>
  <si>
    <t>INT-00147</t>
  </si>
  <si>
    <t>INT-00148</t>
  </si>
  <si>
    <t>INT-00149</t>
  </si>
  <si>
    <t>budget confirmed</t>
  </si>
  <si>
    <t>INT-00150</t>
  </si>
  <si>
    <t>INT-00151</t>
  </si>
  <si>
    <t>INT-00152</t>
  </si>
  <si>
    <t>INT-00153</t>
  </si>
  <si>
    <t>INT-00154</t>
  </si>
  <si>
    <t>INT-00155</t>
  </si>
  <si>
    <t>INT-00156</t>
  </si>
  <si>
    <t>INT-00157</t>
  </si>
  <si>
    <t>INT-00158</t>
  </si>
  <si>
    <t>Case_Study_View</t>
  </si>
  <si>
    <t>INT-00159</t>
  </si>
  <si>
    <t>INT-00160</t>
  </si>
  <si>
    <t>SOCIAL_ENGAGE</t>
  </si>
  <si>
    <t>INT-00161</t>
  </si>
  <si>
    <t>INT-00162</t>
  </si>
  <si>
    <t>INT-00163</t>
  </si>
  <si>
    <t>INT-00164</t>
  </si>
  <si>
    <t>INT-00165</t>
  </si>
  <si>
    <t>INT-00166</t>
  </si>
  <si>
    <t>INT-00167</t>
  </si>
  <si>
    <t>INT-00168</t>
  </si>
  <si>
    <t>INT-00169</t>
  </si>
  <si>
    <t>INT-00170</t>
  </si>
  <si>
    <t>INT-00171</t>
  </si>
  <si>
    <t>enterprise deal — multi-seat</t>
  </si>
  <si>
    <t>INT-00172</t>
  </si>
  <si>
    <t>INT-00173</t>
  </si>
  <si>
    <t>INT-00174</t>
  </si>
  <si>
    <t>INT-00175</t>
  </si>
  <si>
    <t>INT-00176</t>
  </si>
  <si>
    <t>high intent</t>
  </si>
  <si>
    <t>INT-00177</t>
  </si>
  <si>
    <t>INT-00178</t>
  </si>
  <si>
    <t>INT-00179</t>
  </si>
  <si>
    <t>INT-00180</t>
  </si>
  <si>
    <t>INT-00181</t>
  </si>
  <si>
    <t>INT-00182</t>
  </si>
  <si>
    <t>INT-00183</t>
  </si>
  <si>
    <t>INT-00184</t>
  </si>
  <si>
    <t>INT-00185</t>
  </si>
  <si>
    <t>INT-00186</t>
  </si>
  <si>
    <t>INT-00187</t>
  </si>
  <si>
    <t>form submit</t>
  </si>
  <si>
    <t>INT-00188</t>
  </si>
  <si>
    <t>INT-00189</t>
  </si>
  <si>
    <t>INT-00190</t>
  </si>
  <si>
    <t>INT-00191</t>
  </si>
  <si>
    <t>qualified lead</t>
  </si>
  <si>
    <t>INT-00192</t>
  </si>
  <si>
    <t>INT-00193</t>
  </si>
  <si>
    <t>INT-00194</t>
  </si>
  <si>
    <t>switching from HubSpot</t>
  </si>
  <si>
    <t>INT-00195</t>
  </si>
  <si>
    <t>INT-00196</t>
  </si>
  <si>
    <t>re-engaged after 60 days</t>
  </si>
  <si>
    <t>INT-00197</t>
  </si>
  <si>
    <t>INT-00198</t>
  </si>
  <si>
    <t>INT-00199</t>
  </si>
  <si>
    <t>INT-00200</t>
  </si>
  <si>
    <t>INT-00201</t>
  </si>
  <si>
    <t>INT-00202</t>
  </si>
  <si>
    <t>INT-00203</t>
  </si>
  <si>
    <t>INT-00204</t>
  </si>
  <si>
    <t>INT-00205</t>
  </si>
  <si>
    <t>INT-00206</t>
  </si>
  <si>
    <t>INT-00207</t>
  </si>
  <si>
    <t>INT-00208</t>
  </si>
  <si>
    <t>INT-00209</t>
  </si>
  <si>
    <t>INT-00210</t>
  </si>
  <si>
    <t>INT-00211</t>
  </si>
  <si>
    <t>INT-00212</t>
  </si>
  <si>
    <t>INT-00213</t>
  </si>
  <si>
    <t>INT-00214</t>
  </si>
  <si>
    <t>INT-00215</t>
  </si>
  <si>
    <t>website visit</t>
  </si>
  <si>
    <t>INT-00216</t>
  </si>
  <si>
    <t>INT-00217</t>
  </si>
  <si>
    <t>INT-00218</t>
  </si>
  <si>
    <t>INT-00219</t>
  </si>
  <si>
    <t>INT-00220</t>
  </si>
  <si>
    <t>INT-00221</t>
  </si>
  <si>
    <t>INT-00222</t>
  </si>
  <si>
    <t>INT-00223</t>
  </si>
  <si>
    <t>INT-00224</t>
  </si>
  <si>
    <t>INT-00225</t>
  </si>
  <si>
    <t>INT-00226</t>
  </si>
  <si>
    <t>INT-00227</t>
  </si>
  <si>
    <t>INT-00228</t>
  </si>
  <si>
    <t>INT-00229</t>
  </si>
  <si>
    <t>INT-00230</t>
  </si>
  <si>
    <t>churned from competitor</t>
  </si>
  <si>
    <t>INT-00231</t>
  </si>
  <si>
    <t>INT-00232</t>
  </si>
  <si>
    <t>INT-00233</t>
  </si>
  <si>
    <t>INT-00234</t>
  </si>
  <si>
    <t>INT-00235</t>
  </si>
  <si>
    <t>INT-00236</t>
  </si>
  <si>
    <t>Video_Watch</t>
  </si>
  <si>
    <t>INT-00237</t>
  </si>
  <si>
    <t>INT-00238</t>
  </si>
  <si>
    <t>INT-00239</t>
  </si>
  <si>
    <t>INT-00240</t>
  </si>
  <si>
    <t>INT-00241</t>
  </si>
  <si>
    <t>INT-00242</t>
  </si>
  <si>
    <t>INT-00243</t>
  </si>
  <si>
    <t>INT-00244</t>
  </si>
  <si>
    <t>INT-00245</t>
  </si>
  <si>
    <t>INT-00246</t>
  </si>
  <si>
    <t>INT-00247</t>
  </si>
  <si>
    <t>INT-00248</t>
  </si>
  <si>
    <t>INT-00249</t>
  </si>
  <si>
    <t>INT-00250</t>
  </si>
  <si>
    <t>INT-00251</t>
  </si>
  <si>
    <t xml:space="preserve">  follow up needed </t>
  </si>
  <si>
    <t>INT-00252</t>
  </si>
  <si>
    <t>INT-00253</t>
  </si>
  <si>
    <t>INT-00254</t>
  </si>
  <si>
    <t>INT-00255</t>
  </si>
  <si>
    <t>INT-00256</t>
  </si>
  <si>
    <t>downloaded 3+ resources</t>
  </si>
  <si>
    <t>INT-00257</t>
  </si>
  <si>
    <t>INT-00258</t>
  </si>
  <si>
    <t>INT-00259</t>
  </si>
  <si>
    <t>INT-00260</t>
  </si>
  <si>
    <t>INT-00261</t>
  </si>
  <si>
    <t>INT-00262</t>
  </si>
  <si>
    <t>INT-00263</t>
  </si>
  <si>
    <t>INT-00264</t>
  </si>
  <si>
    <t>procurement involved</t>
  </si>
  <si>
    <t>INT-00265</t>
  </si>
  <si>
    <t>INT-00266</t>
  </si>
  <si>
    <t>INT-00267</t>
  </si>
  <si>
    <t>email click</t>
  </si>
  <si>
    <t>INT-00268</t>
  </si>
  <si>
    <t>INT-00269</t>
  </si>
  <si>
    <t>INT-00270</t>
  </si>
  <si>
    <t>sent proposal</t>
  </si>
  <si>
    <t>INT-00271</t>
  </si>
  <si>
    <t>INT-00272</t>
  </si>
  <si>
    <t>INT-00273</t>
  </si>
  <si>
    <t>INT-00274</t>
  </si>
  <si>
    <t>attended 2+ webinars</t>
  </si>
  <si>
    <t>INT-00275</t>
  </si>
  <si>
    <t>INT-00276</t>
  </si>
  <si>
    <t>INT-00277</t>
  </si>
  <si>
    <t>INT-00278</t>
  </si>
  <si>
    <t>INT-00279</t>
  </si>
  <si>
    <t>INT-00280</t>
  </si>
  <si>
    <t>INT-00281</t>
  </si>
  <si>
    <t>INT-00282</t>
  </si>
  <si>
    <t>INT-00283</t>
  </si>
  <si>
    <t>INT-00284</t>
  </si>
  <si>
    <t>INT-00285</t>
  </si>
  <si>
    <t>INT-00286</t>
  </si>
  <si>
    <t>INT-00287</t>
  </si>
  <si>
    <t>INT-00288</t>
  </si>
  <si>
    <t>INT-00289</t>
  </si>
  <si>
    <t>INT-00290</t>
  </si>
  <si>
    <t>INT-00291</t>
  </si>
  <si>
    <t>INT-00292</t>
  </si>
  <si>
    <t>INT-00293</t>
  </si>
  <si>
    <t>INT-00294</t>
  </si>
  <si>
    <t>INT-00295</t>
  </si>
  <si>
    <t>INT-00296</t>
  </si>
  <si>
    <t>INT-00297</t>
  </si>
  <si>
    <t>repeat visitor</t>
  </si>
  <si>
    <t>INT-00298</t>
  </si>
  <si>
    <t>INT-00299</t>
  </si>
  <si>
    <t>INT-00300</t>
  </si>
  <si>
    <t>INT-00301</t>
  </si>
  <si>
    <t>INT-00302</t>
  </si>
  <si>
    <t>INT-00303</t>
  </si>
  <si>
    <t>INT-00304</t>
  </si>
  <si>
    <t>INT-00305</t>
  </si>
  <si>
    <t>INT-00306</t>
  </si>
  <si>
    <t>INT-00307</t>
  </si>
  <si>
    <t>INT-00308</t>
  </si>
  <si>
    <t>INT-00309</t>
  </si>
  <si>
    <t>INT-00310</t>
  </si>
  <si>
    <t>INT-00311</t>
  </si>
  <si>
    <t>INT-00312</t>
  </si>
  <si>
    <t>INT-00313</t>
  </si>
  <si>
    <t>INT-00314</t>
  </si>
  <si>
    <t>INT-00315</t>
  </si>
  <si>
    <t>INT-00316</t>
  </si>
  <si>
    <t>INT-00317</t>
  </si>
  <si>
    <t>INT-00318</t>
  </si>
  <si>
    <t>INT-00319</t>
  </si>
  <si>
    <t>INT-00320</t>
  </si>
  <si>
    <t>INT-00321</t>
  </si>
  <si>
    <t>INT-00322</t>
  </si>
  <si>
    <t>INT-00323</t>
  </si>
  <si>
    <t>INT-00324</t>
  </si>
  <si>
    <t>INT-00325</t>
  </si>
  <si>
    <t>INT-00326</t>
  </si>
  <si>
    <t>INT-00327</t>
  </si>
  <si>
    <t>INT-00328</t>
  </si>
  <si>
    <t>INT-00329</t>
  </si>
  <si>
    <t>INT-00330</t>
  </si>
  <si>
    <t>INT-00331</t>
  </si>
  <si>
    <t>INT-00332</t>
  </si>
  <si>
    <t>INT-00333</t>
  </si>
  <si>
    <t>INT-00334</t>
  </si>
  <si>
    <t>INT-00335</t>
  </si>
  <si>
    <t>INT-00336</t>
  </si>
  <si>
    <t>INT-00337</t>
  </si>
  <si>
    <t>INT-00338</t>
  </si>
  <si>
    <t>INT-00339</t>
  </si>
  <si>
    <t>INT-00340</t>
  </si>
  <si>
    <t>INT-00341</t>
  </si>
  <si>
    <t>INT-00342</t>
  </si>
  <si>
    <t>INT-00343</t>
  </si>
  <si>
    <t>INT-00344</t>
  </si>
  <si>
    <t>timeline: Q4</t>
  </si>
  <si>
    <t>INT-00345</t>
  </si>
  <si>
    <t>INT-00346</t>
  </si>
  <si>
    <t>INT-00347</t>
  </si>
  <si>
    <t>INT-00348</t>
  </si>
  <si>
    <t>INT-00349</t>
  </si>
  <si>
    <t>INT-00350</t>
  </si>
  <si>
    <t>INT-00351</t>
  </si>
  <si>
    <t>INT-00352</t>
  </si>
  <si>
    <t>INT-00353</t>
  </si>
  <si>
    <t>INT-00354</t>
  </si>
  <si>
    <t>INT-00355</t>
  </si>
  <si>
    <t>INT-00356</t>
  </si>
  <si>
    <t>INT-00357</t>
  </si>
  <si>
    <t>INT-00358</t>
  </si>
  <si>
    <t>INT-00359</t>
  </si>
  <si>
    <t>Follow Up Needed</t>
  </si>
  <si>
    <t>INT-00360</t>
  </si>
  <si>
    <t>INT-00361</t>
  </si>
  <si>
    <t>INT-00362</t>
  </si>
  <si>
    <t>INT-00363</t>
  </si>
  <si>
    <t>INT-00364</t>
  </si>
  <si>
    <t>INT-00365</t>
  </si>
  <si>
    <t>INT-00366</t>
  </si>
  <si>
    <t>INT-00367</t>
  </si>
  <si>
    <t>INT-00368</t>
  </si>
  <si>
    <t>INT-00369</t>
  </si>
  <si>
    <t>INT-00370</t>
  </si>
  <si>
    <t>INT-00371</t>
  </si>
  <si>
    <t>INT-00372</t>
  </si>
  <si>
    <t>INT-00373</t>
  </si>
  <si>
    <t>INT-00374</t>
  </si>
  <si>
    <t>INT-00375</t>
  </si>
  <si>
    <t>INT-00376</t>
  </si>
  <si>
    <t>INT-00377</t>
  </si>
  <si>
    <t>INT-00378</t>
  </si>
  <si>
    <t>INT-00379</t>
  </si>
  <si>
    <t>INT-00380</t>
  </si>
  <si>
    <t>INT-00381</t>
  </si>
  <si>
    <t>INT-00382</t>
  </si>
  <si>
    <t>INT-00383</t>
  </si>
  <si>
    <t>INT-00384</t>
  </si>
  <si>
    <t>INT-00385</t>
  </si>
  <si>
    <t>INT-00386</t>
  </si>
  <si>
    <t>INT-00387</t>
  </si>
  <si>
    <t>INT-00388</t>
  </si>
  <si>
    <t>INT-00389</t>
  </si>
  <si>
    <t>INT-00390</t>
  </si>
  <si>
    <t>INT-00391</t>
  </si>
  <si>
    <t>INT-00392</t>
  </si>
  <si>
    <t>INT-00393</t>
  </si>
  <si>
    <t>INT-00394</t>
  </si>
  <si>
    <t>INT-00395</t>
  </si>
  <si>
    <t>INT-00396</t>
  </si>
  <si>
    <t>INT-00397</t>
  </si>
  <si>
    <t>INT-00398</t>
  </si>
  <si>
    <t>INT-00399</t>
  </si>
  <si>
    <t>INT-00400</t>
  </si>
  <si>
    <t>INT-00401</t>
  </si>
  <si>
    <t>INT-00402</t>
  </si>
  <si>
    <t>INT-00403</t>
  </si>
  <si>
    <t>INT-00404</t>
  </si>
  <si>
    <t>INT-00405</t>
  </si>
  <si>
    <t>INT-00406</t>
  </si>
  <si>
    <t>INT-00407</t>
  </si>
  <si>
    <t>timeline: Q3</t>
  </si>
  <si>
    <t>INT-00408</t>
  </si>
  <si>
    <t>INT-00409</t>
  </si>
  <si>
    <t>INT-00410</t>
  </si>
  <si>
    <t>INT-00411</t>
  </si>
  <si>
    <t>INT-00412</t>
  </si>
  <si>
    <t>INT-00413</t>
  </si>
  <si>
    <t>INT-00414</t>
  </si>
  <si>
    <t>INT-00415</t>
  </si>
  <si>
    <t>INT-00416</t>
  </si>
  <si>
    <t>INT-00417</t>
  </si>
  <si>
    <t>INT-00418</t>
  </si>
  <si>
    <t>INT-00419</t>
  </si>
  <si>
    <t>INT-00420</t>
  </si>
  <si>
    <t>INT-00421</t>
  </si>
  <si>
    <t>INT-00422</t>
  </si>
  <si>
    <t>INT-00423</t>
  </si>
  <si>
    <t>INT-00424</t>
  </si>
  <si>
    <t>INT-00425</t>
  </si>
  <si>
    <t>INT-00426</t>
  </si>
  <si>
    <t>needs approval from CFO</t>
  </si>
  <si>
    <t>INT-00427</t>
  </si>
  <si>
    <t>INT-00428</t>
  </si>
  <si>
    <t>INT-00429</t>
  </si>
  <si>
    <t>INT-00430</t>
  </si>
  <si>
    <t>INT-00431</t>
  </si>
  <si>
    <t>INT-00432</t>
  </si>
  <si>
    <t>INT-00433</t>
  </si>
  <si>
    <t>INT-00434</t>
  </si>
  <si>
    <t>INT-00435</t>
  </si>
  <si>
    <t>INT-00436</t>
  </si>
  <si>
    <t>INT-00437</t>
  </si>
  <si>
    <t>INT-00438</t>
  </si>
  <si>
    <t>INT-00439</t>
  </si>
  <si>
    <t>INT-00440</t>
  </si>
  <si>
    <t>INT-00441</t>
  </si>
  <si>
    <t>INT-00442</t>
  </si>
  <si>
    <t>INT-00443</t>
  </si>
  <si>
    <t>INT-00444</t>
  </si>
  <si>
    <t>INT-00445</t>
  </si>
  <si>
    <t>INT-00446</t>
  </si>
  <si>
    <t>INT-00447</t>
  </si>
  <si>
    <t>INT-00448</t>
  </si>
  <si>
    <t>INT-00449</t>
  </si>
  <si>
    <t>INT-00450</t>
  </si>
  <si>
    <t>INT-00451</t>
  </si>
  <si>
    <t>INT-00452</t>
  </si>
  <si>
    <t>INT-00453</t>
  </si>
  <si>
    <t>INT-00454</t>
  </si>
  <si>
    <t>INT-00455</t>
  </si>
  <si>
    <t>INT-00456</t>
  </si>
  <si>
    <t>INT-00457</t>
  </si>
  <si>
    <t>INT-00458</t>
  </si>
  <si>
    <t>INT-00459</t>
  </si>
  <si>
    <t>INT-00460</t>
  </si>
  <si>
    <t>INT-00461</t>
  </si>
  <si>
    <t>INT-00462</t>
  </si>
  <si>
    <t>INT-00463</t>
  </si>
  <si>
    <t>INT-00464</t>
  </si>
  <si>
    <t>INT-00465</t>
  </si>
  <si>
    <t>INT-00466</t>
  </si>
  <si>
    <t>INT-00467</t>
  </si>
  <si>
    <t>INT-00468</t>
  </si>
  <si>
    <t>INT-00469</t>
  </si>
  <si>
    <t>INT-00470</t>
  </si>
  <si>
    <t>INT-00471</t>
  </si>
  <si>
    <t>INT-00472</t>
  </si>
  <si>
    <t>INT-00473</t>
  </si>
  <si>
    <t>INT-00474</t>
  </si>
  <si>
    <t>INT-00475</t>
  </si>
  <si>
    <t>INT-00476</t>
  </si>
  <si>
    <t>INT-00477</t>
  </si>
  <si>
    <t>INT-00478</t>
  </si>
  <si>
    <t>INT-00479</t>
  </si>
  <si>
    <t>spoke with decision maker</t>
  </si>
  <si>
    <t>INT-00480</t>
  </si>
  <si>
    <t>INT-00481</t>
  </si>
  <si>
    <t>INT-00482</t>
  </si>
  <si>
    <t>INT-00483</t>
  </si>
  <si>
    <t>INT-00484</t>
  </si>
  <si>
    <t>INT-00485</t>
  </si>
  <si>
    <t>INT-00486</t>
  </si>
  <si>
    <t>INT-00487</t>
  </si>
  <si>
    <t>INT-00488</t>
  </si>
  <si>
    <t>INT-00489</t>
  </si>
  <si>
    <t>INT-00490</t>
  </si>
  <si>
    <t>INT-00491</t>
  </si>
  <si>
    <t>INT-00492</t>
  </si>
  <si>
    <t>INT-00493</t>
  </si>
  <si>
    <t>INT-00494</t>
  </si>
  <si>
    <t>INT-00495</t>
  </si>
  <si>
    <t>FOLLOW UP NEEDED</t>
  </si>
  <si>
    <t>INT-00496</t>
  </si>
  <si>
    <t>INT-00497</t>
  </si>
  <si>
    <t>INT-00498</t>
  </si>
  <si>
    <t>INT-00499</t>
  </si>
  <si>
    <t>INT-00500</t>
  </si>
  <si>
    <t>INT-00501</t>
  </si>
  <si>
    <t>INT-00502</t>
  </si>
  <si>
    <t>INT-00503</t>
  </si>
  <si>
    <t>INT-00504</t>
  </si>
  <si>
    <t>INT-00505</t>
  </si>
  <si>
    <t>INT-00506</t>
  </si>
  <si>
    <t>INT-00507</t>
  </si>
  <si>
    <t>INT-00508</t>
  </si>
  <si>
    <t>INT-00509</t>
  </si>
  <si>
    <t>INT-00510</t>
  </si>
  <si>
    <t>INT-00511</t>
  </si>
  <si>
    <t>INT-00512</t>
  </si>
  <si>
    <t>INT-00513</t>
  </si>
  <si>
    <t>INT-00514</t>
  </si>
  <si>
    <t>INT-00515</t>
  </si>
  <si>
    <t>INT-00516</t>
  </si>
  <si>
    <t>INT-00517</t>
  </si>
  <si>
    <t>INT-00518</t>
  </si>
  <si>
    <t>INT-00519</t>
  </si>
  <si>
    <t>INT-00520</t>
  </si>
  <si>
    <t>INT-00521</t>
  </si>
  <si>
    <t>INT-00522</t>
  </si>
  <si>
    <t>INT-00523</t>
  </si>
  <si>
    <t>INT-00524</t>
  </si>
  <si>
    <t>INT-00525</t>
  </si>
  <si>
    <t>INT-00526</t>
  </si>
  <si>
    <t>INT-00527</t>
  </si>
  <si>
    <t>INT-00528</t>
  </si>
  <si>
    <t>INT-00529</t>
  </si>
  <si>
    <t>INT-00530</t>
  </si>
  <si>
    <t>INT-00531</t>
  </si>
  <si>
    <t>INT-00532</t>
  </si>
  <si>
    <t>INT-00533</t>
  </si>
  <si>
    <t>INT-00534</t>
  </si>
  <si>
    <t>INT-00535</t>
  </si>
  <si>
    <t>INT-00536</t>
  </si>
  <si>
    <t>INT-00537</t>
  </si>
  <si>
    <t>INT-00538</t>
  </si>
  <si>
    <t>INT-00539</t>
  </si>
  <si>
    <t>INT-00540</t>
  </si>
  <si>
    <t>INT-00541</t>
  </si>
  <si>
    <t>INT-00542</t>
  </si>
  <si>
    <t>INT-00543</t>
  </si>
  <si>
    <t>INT-00544</t>
  </si>
  <si>
    <t>INT-00545</t>
  </si>
  <si>
    <t>INT-00546</t>
  </si>
  <si>
    <t>INT-00547</t>
  </si>
  <si>
    <t>INT-00548</t>
  </si>
  <si>
    <t>INT-00549</t>
  </si>
  <si>
    <t>INT-00550</t>
  </si>
  <si>
    <t>INT-00551</t>
  </si>
  <si>
    <t>INT-00552</t>
  </si>
  <si>
    <t>INT-00553</t>
  </si>
  <si>
    <t>INT-00554</t>
  </si>
  <si>
    <t>INT-00555</t>
  </si>
  <si>
    <t>INT-00556</t>
  </si>
  <si>
    <t>INT-00557</t>
  </si>
  <si>
    <t>INT-00558</t>
  </si>
  <si>
    <t>INT-00559</t>
  </si>
  <si>
    <t>INT-00560</t>
  </si>
  <si>
    <t>INT-00561</t>
  </si>
  <si>
    <t>INT-00562</t>
  </si>
  <si>
    <t>INT-00563</t>
  </si>
  <si>
    <t>INT-00564</t>
  </si>
  <si>
    <t>INT-00565</t>
  </si>
  <si>
    <t>INT-00566</t>
  </si>
  <si>
    <t>INT-00567</t>
  </si>
  <si>
    <t>INT-00568</t>
  </si>
  <si>
    <t>INT-00569</t>
  </si>
  <si>
    <t>INT-00570</t>
  </si>
  <si>
    <t>INT-00571</t>
  </si>
  <si>
    <t>requested case study</t>
  </si>
  <si>
    <t>INT-00572</t>
  </si>
  <si>
    <t>INT-00573</t>
  </si>
  <si>
    <t>INT-00574</t>
  </si>
  <si>
    <t>INT-00575</t>
  </si>
  <si>
    <t>INT-00576</t>
  </si>
  <si>
    <t>INT-00577</t>
  </si>
  <si>
    <t>INT-00578</t>
  </si>
  <si>
    <t>INT-00579</t>
  </si>
  <si>
    <t>INT-00580</t>
  </si>
  <si>
    <t>INT-00581</t>
  </si>
  <si>
    <t>INT-00582</t>
  </si>
  <si>
    <t>referred by existing customer</t>
  </si>
  <si>
    <t>INT-00583</t>
  </si>
  <si>
    <t>INT-00584</t>
  </si>
  <si>
    <t>INT-00585</t>
  </si>
  <si>
    <t>INT-00586</t>
  </si>
  <si>
    <t>INT-00587</t>
  </si>
  <si>
    <t>INT-00588</t>
  </si>
  <si>
    <t>INT-00589</t>
  </si>
  <si>
    <t>INT-00590</t>
  </si>
  <si>
    <t>INT-00591</t>
  </si>
  <si>
    <t>INT-00592</t>
  </si>
  <si>
    <t>INT-00593</t>
  </si>
  <si>
    <t>INT-00594</t>
  </si>
  <si>
    <t>INT-00595</t>
  </si>
  <si>
    <t>INT-00596</t>
  </si>
  <si>
    <t>INT-00597</t>
  </si>
  <si>
    <t>INT-00598</t>
  </si>
  <si>
    <t>INT-00599</t>
  </si>
  <si>
    <t>INT-00600</t>
  </si>
  <si>
    <t>INT-00601</t>
  </si>
  <si>
    <t>INT-00602</t>
  </si>
  <si>
    <t>INT-00603</t>
  </si>
  <si>
    <t>INT-00604</t>
  </si>
  <si>
    <t>INT-00605</t>
  </si>
  <si>
    <t>INT-00606</t>
  </si>
  <si>
    <t>INT-00607</t>
  </si>
  <si>
    <t>INT-00608</t>
  </si>
  <si>
    <t>INT-00609</t>
  </si>
  <si>
    <t>INT-00610</t>
  </si>
  <si>
    <t>INT-00611</t>
  </si>
  <si>
    <t>INT-00612</t>
  </si>
  <si>
    <t>INT-00613</t>
  </si>
  <si>
    <t>INT-00614</t>
  </si>
  <si>
    <t>INT-00615</t>
  </si>
  <si>
    <t>INT-00616</t>
  </si>
  <si>
    <t>INT-00617</t>
  </si>
  <si>
    <t>INT-00618</t>
  </si>
  <si>
    <t>INT-00619</t>
  </si>
  <si>
    <t>INT-00620</t>
  </si>
  <si>
    <t>INT-00621</t>
  </si>
  <si>
    <t>INT-00622</t>
  </si>
  <si>
    <t>asked about API integrations</t>
  </si>
  <si>
    <t>INT-00623</t>
  </si>
  <si>
    <t>INT-00624</t>
  </si>
  <si>
    <t>INT-00625</t>
  </si>
  <si>
    <t>INT-00626</t>
  </si>
  <si>
    <t>INT-00627</t>
  </si>
  <si>
    <t>INT-00628</t>
  </si>
  <si>
    <t>INT-00629</t>
  </si>
  <si>
    <t>INT-00630</t>
  </si>
  <si>
    <t>INT-00631</t>
  </si>
  <si>
    <t>INT-00632</t>
  </si>
  <si>
    <t>INT-00633</t>
  </si>
  <si>
    <t>INT-00634</t>
  </si>
  <si>
    <t>INT-00635</t>
  </si>
  <si>
    <t>INT-00636</t>
  </si>
  <si>
    <t>INT-00637</t>
  </si>
  <si>
    <t>INT-00638</t>
  </si>
  <si>
    <t>INT-00639</t>
  </si>
  <si>
    <t>INT-00640</t>
  </si>
  <si>
    <t>INT-00641</t>
  </si>
  <si>
    <t>competitor evaluation in progress</t>
  </si>
  <si>
    <t>INT-00642</t>
  </si>
  <si>
    <t>INT-00643</t>
  </si>
  <si>
    <t>INT-00644</t>
  </si>
  <si>
    <t>INT-00645</t>
  </si>
  <si>
    <t>INT-00646</t>
  </si>
  <si>
    <t>INT-00647</t>
  </si>
  <si>
    <t>INT-00648</t>
  </si>
  <si>
    <t>INT-00649</t>
  </si>
  <si>
    <t>INT-00650</t>
  </si>
  <si>
    <t>INT-00651</t>
  </si>
  <si>
    <t>INT-00652</t>
  </si>
  <si>
    <t>INT-00653</t>
  </si>
  <si>
    <t>INT-00654</t>
  </si>
  <si>
    <t>INT-00655</t>
  </si>
  <si>
    <t>INT-00656</t>
  </si>
  <si>
    <t>INT-00657</t>
  </si>
  <si>
    <t>INT-00658</t>
  </si>
  <si>
    <t>INT-00659</t>
  </si>
  <si>
    <t>INT-00660</t>
  </si>
  <si>
    <t>INT-00661</t>
  </si>
  <si>
    <t>INT-00662</t>
  </si>
  <si>
    <t>INT-00663</t>
  </si>
  <si>
    <t>INT-00664</t>
  </si>
  <si>
    <t>INT-00665</t>
  </si>
  <si>
    <t>INT-00666</t>
  </si>
  <si>
    <t>INT-00667</t>
  </si>
  <si>
    <t>INT-00668</t>
  </si>
  <si>
    <t>INT-00669</t>
  </si>
  <si>
    <t>INT-00670</t>
  </si>
  <si>
    <t>INT-00671</t>
  </si>
  <si>
    <t>INT-00672</t>
  </si>
  <si>
    <t>INT-00673</t>
  </si>
  <si>
    <t>INT-00674</t>
  </si>
  <si>
    <t>INT-00675</t>
  </si>
  <si>
    <t>INT-00676</t>
  </si>
  <si>
    <t>INT-00677</t>
  </si>
  <si>
    <t>INT-00678</t>
  </si>
  <si>
    <t>INT-00679</t>
  </si>
  <si>
    <t>INT-00680</t>
  </si>
  <si>
    <t>INT-00681</t>
  </si>
  <si>
    <t>INT-00682</t>
  </si>
  <si>
    <t>INT-00683</t>
  </si>
  <si>
    <t>INT-00684</t>
  </si>
  <si>
    <t>INT-00685</t>
  </si>
  <si>
    <t>INT-00686</t>
  </si>
  <si>
    <t>INT-00687</t>
  </si>
  <si>
    <t>INT-00688</t>
  </si>
  <si>
    <t>INT-00689</t>
  </si>
  <si>
    <t>INT-00690</t>
  </si>
  <si>
    <t>INT-00691</t>
  </si>
  <si>
    <t>engaged but no budget</t>
  </si>
  <si>
    <t>INT-00692</t>
  </si>
  <si>
    <t>INT-00693</t>
  </si>
  <si>
    <t>INT-00694</t>
  </si>
  <si>
    <t>INT-00695</t>
  </si>
  <si>
    <t>INT-00696</t>
  </si>
  <si>
    <t>INT-00697</t>
  </si>
  <si>
    <t>INT-00698</t>
  </si>
  <si>
    <t>INT-00699</t>
  </si>
  <si>
    <t>INT-00700</t>
  </si>
  <si>
    <t>previously lost — back in funnel</t>
  </si>
  <si>
    <t>INT-00701</t>
  </si>
  <si>
    <t>INT-00702</t>
  </si>
  <si>
    <t>INT-00703</t>
  </si>
  <si>
    <t>INT-00704</t>
  </si>
  <si>
    <t>INT-00705</t>
  </si>
  <si>
    <t>INT-00706</t>
  </si>
  <si>
    <t>INT-00707</t>
  </si>
  <si>
    <t>INT-00708</t>
  </si>
  <si>
    <t>INT-00709</t>
  </si>
  <si>
    <t>INT-00710</t>
  </si>
  <si>
    <t>INT-00711</t>
  </si>
  <si>
    <t>INT-00712</t>
  </si>
  <si>
    <t>INT-00713</t>
  </si>
  <si>
    <t>INT-00714</t>
  </si>
  <si>
    <t>INT-00715</t>
  </si>
  <si>
    <t>INT-00716</t>
  </si>
  <si>
    <t>INT-00717</t>
  </si>
  <si>
    <t>INT-00718</t>
  </si>
  <si>
    <t>INT-00719</t>
  </si>
  <si>
    <t>INT-00720</t>
  </si>
  <si>
    <t>INT-00721</t>
  </si>
  <si>
    <t>INT-00722</t>
  </si>
  <si>
    <t>INT-00723</t>
  </si>
  <si>
    <t>INT-00724</t>
  </si>
  <si>
    <t>INT-00725</t>
  </si>
  <si>
    <t>INT-00726</t>
  </si>
  <si>
    <t>INT-00727</t>
  </si>
  <si>
    <t>INT-00728</t>
  </si>
  <si>
    <t>INT-00729</t>
  </si>
  <si>
    <t>INT-00730</t>
  </si>
  <si>
    <t>INT-00731</t>
  </si>
  <si>
    <t>INT-00732</t>
  </si>
  <si>
    <t>INT-00733</t>
  </si>
  <si>
    <t>legal review pending</t>
  </si>
  <si>
    <t>INT-00734</t>
  </si>
  <si>
    <t>INT-00735</t>
  </si>
  <si>
    <t>INT-00736</t>
  </si>
  <si>
    <t>INT-00737</t>
  </si>
  <si>
    <t>INT-00738</t>
  </si>
  <si>
    <t>INT-00739</t>
  </si>
  <si>
    <t>INT-00740</t>
  </si>
  <si>
    <t>INT-00741</t>
  </si>
  <si>
    <t>INT-00742</t>
  </si>
  <si>
    <t>INT-00743</t>
  </si>
  <si>
    <t>INT-00744</t>
  </si>
  <si>
    <t>INT-00745</t>
  </si>
  <si>
    <t>INT-00746</t>
  </si>
  <si>
    <t>INT-00747</t>
  </si>
  <si>
    <t>INT-00748</t>
  </si>
  <si>
    <t>INT-00749</t>
  </si>
  <si>
    <t>INT-00750</t>
  </si>
  <si>
    <t>INT-00751</t>
  </si>
  <si>
    <t>INT-00752</t>
  </si>
  <si>
    <t>INT-00753</t>
  </si>
  <si>
    <t>INT-00754</t>
  </si>
  <si>
    <t>INT-00755</t>
  </si>
  <si>
    <t>INT-00756</t>
  </si>
  <si>
    <t>INT-00757</t>
  </si>
  <si>
    <t>INT-00758</t>
  </si>
  <si>
    <t>INT-00759</t>
  </si>
  <si>
    <t>INT-00760</t>
  </si>
  <si>
    <t>INT-00761</t>
  </si>
  <si>
    <t>INT-00762</t>
  </si>
  <si>
    <t>INT-00763</t>
  </si>
  <si>
    <t>INT-00764</t>
  </si>
  <si>
    <t>INT-00765</t>
  </si>
  <si>
    <t>INT-00766</t>
  </si>
  <si>
    <t>INT-00767</t>
  </si>
  <si>
    <t>INT-00768</t>
  </si>
  <si>
    <t>INT-00769</t>
  </si>
  <si>
    <t>INT-00770</t>
  </si>
  <si>
    <t>INT-00771</t>
  </si>
  <si>
    <t>INT-00772</t>
  </si>
  <si>
    <t>INT-00773</t>
  </si>
  <si>
    <t>INT-00774</t>
  </si>
  <si>
    <t>INT-00775</t>
  </si>
  <si>
    <t>INT-00776</t>
  </si>
  <si>
    <t>INT-00777</t>
  </si>
  <si>
    <t>INT-00778</t>
  </si>
  <si>
    <t>INT-00779</t>
  </si>
  <si>
    <t>INT-00780</t>
  </si>
  <si>
    <t>INT-00781</t>
  </si>
  <si>
    <t>INT-00782</t>
  </si>
  <si>
    <t>INT-00783</t>
  </si>
  <si>
    <t>INT-00784</t>
  </si>
  <si>
    <t>INT-00785</t>
  </si>
  <si>
    <t>INT-00786</t>
  </si>
  <si>
    <t>INT-00787</t>
  </si>
  <si>
    <t>INT-00788</t>
  </si>
  <si>
    <t>INT-00789</t>
  </si>
  <si>
    <t>INT-00790</t>
  </si>
  <si>
    <t>INT-00791</t>
  </si>
  <si>
    <t>INT-00792</t>
  </si>
  <si>
    <t>INT-00793</t>
  </si>
  <si>
    <t>INT-00794</t>
  </si>
  <si>
    <t>security review required</t>
  </si>
  <si>
    <t>INT-00795</t>
  </si>
  <si>
    <t>INT-00796</t>
  </si>
  <si>
    <t>INT-00797</t>
  </si>
  <si>
    <t>INT-00798</t>
  </si>
  <si>
    <t>INT-00799</t>
  </si>
  <si>
    <t>INT-00800</t>
  </si>
  <si>
    <t>INT-00801</t>
  </si>
  <si>
    <t>INT-00802</t>
  </si>
  <si>
    <t>INT-00803</t>
  </si>
  <si>
    <t>INT-00804</t>
  </si>
  <si>
    <t>INT-00805</t>
  </si>
  <si>
    <t>INT-00806</t>
  </si>
  <si>
    <t>INT-00807</t>
  </si>
  <si>
    <t>INT-00808</t>
  </si>
  <si>
    <t>INT-00809</t>
  </si>
  <si>
    <t>INT-00810</t>
  </si>
  <si>
    <t>INT-00811</t>
  </si>
  <si>
    <t>INT-00812</t>
  </si>
  <si>
    <t>INT-00813</t>
  </si>
  <si>
    <t>INT-00814</t>
  </si>
  <si>
    <t>INT-00815</t>
  </si>
  <si>
    <t>INT-00816</t>
  </si>
  <si>
    <t>INT-00817</t>
  </si>
  <si>
    <t>INT-00818</t>
  </si>
  <si>
    <t>INT-00819</t>
  </si>
  <si>
    <t>INT-00820</t>
  </si>
  <si>
    <t>INT-00821</t>
  </si>
  <si>
    <t>INT-00822</t>
  </si>
  <si>
    <t>INT-00823</t>
  </si>
  <si>
    <t>INT-00824</t>
  </si>
  <si>
    <t>INT-00825</t>
  </si>
  <si>
    <t>INT-00826</t>
  </si>
  <si>
    <t>INT-00827</t>
  </si>
  <si>
    <t>INT-00828</t>
  </si>
  <si>
    <t>INT-00829</t>
  </si>
  <si>
    <t>INT-00830</t>
  </si>
  <si>
    <t>INT-00831</t>
  </si>
  <si>
    <t>INT-00832</t>
  </si>
  <si>
    <t>INT-00833</t>
  </si>
  <si>
    <t>INT-00834</t>
  </si>
  <si>
    <t>INT-00835</t>
  </si>
  <si>
    <t>INT-00836</t>
  </si>
  <si>
    <t>INT-00837</t>
  </si>
  <si>
    <t>INT-00838</t>
  </si>
  <si>
    <t>INT-00839</t>
  </si>
  <si>
    <t>INT-00840</t>
  </si>
  <si>
    <t>INT-00841</t>
  </si>
  <si>
    <t>INT-00842</t>
  </si>
  <si>
    <t>INT-00843</t>
  </si>
  <si>
    <t>INT-00844</t>
  </si>
  <si>
    <t>INT-00845</t>
  </si>
  <si>
    <t>INT-00846</t>
  </si>
  <si>
    <t>INT-00847</t>
  </si>
  <si>
    <t>INT-00848</t>
  </si>
  <si>
    <t>INT-00849</t>
  </si>
  <si>
    <t>INT-00850</t>
  </si>
  <si>
    <t>INT-00851</t>
  </si>
  <si>
    <t>INT-00852</t>
  </si>
  <si>
    <t>INT-00853</t>
  </si>
  <si>
    <t>INT-00854</t>
  </si>
  <si>
    <t>INT-00855</t>
  </si>
  <si>
    <t>INT-00856</t>
  </si>
  <si>
    <t>INT-00857</t>
  </si>
  <si>
    <t>INT-00858</t>
  </si>
  <si>
    <t>INT-00859</t>
  </si>
  <si>
    <t>pricing discussion ongoing</t>
  </si>
  <si>
    <t>INT-00860</t>
  </si>
  <si>
    <t>INT-00861</t>
  </si>
  <si>
    <t>INT-00862</t>
  </si>
  <si>
    <t>INT-00863</t>
  </si>
  <si>
    <t>INT-00864</t>
  </si>
  <si>
    <t>INT-00865</t>
  </si>
  <si>
    <t>INT-00866</t>
  </si>
  <si>
    <t>INT-00867</t>
  </si>
  <si>
    <t>INT-00868</t>
  </si>
  <si>
    <t>INT-00869</t>
  </si>
  <si>
    <t>INT-00870</t>
  </si>
  <si>
    <t>INT-00871</t>
  </si>
  <si>
    <t>INT-00872</t>
  </si>
  <si>
    <t>INT-00873</t>
  </si>
  <si>
    <t>INT-00874</t>
  </si>
  <si>
    <t>INT-00875</t>
  </si>
  <si>
    <t>INT-00876</t>
  </si>
  <si>
    <t>INT-00877</t>
  </si>
  <si>
    <t>INT-00878</t>
  </si>
  <si>
    <t>INT-00879</t>
  </si>
  <si>
    <t>INT-00880</t>
  </si>
  <si>
    <t>INT-00881</t>
  </si>
  <si>
    <t>INT-00882</t>
  </si>
  <si>
    <t>INT-00883</t>
  </si>
  <si>
    <t>INT-00884</t>
  </si>
  <si>
    <t>INT-00885</t>
  </si>
  <si>
    <t>INT-00886</t>
  </si>
  <si>
    <t>INT-00887</t>
  </si>
  <si>
    <t>INT-00888</t>
  </si>
  <si>
    <t>INT-00889</t>
  </si>
  <si>
    <t>INT-00890</t>
  </si>
  <si>
    <t>INT-00891</t>
  </si>
  <si>
    <t>INT-00892</t>
  </si>
  <si>
    <t>INT-00893</t>
  </si>
  <si>
    <t>INT-00894</t>
  </si>
  <si>
    <t>INT-00895</t>
  </si>
  <si>
    <t>INT-00896</t>
  </si>
  <si>
    <t>INT-00897</t>
  </si>
  <si>
    <t>INT-00898</t>
  </si>
  <si>
    <t>INT-00899</t>
  </si>
  <si>
    <t>INT-00900</t>
  </si>
  <si>
    <t>INT-00901</t>
  </si>
  <si>
    <t>INT-00902</t>
  </si>
  <si>
    <t>INT-00903</t>
  </si>
  <si>
    <t>INT-00904</t>
  </si>
  <si>
    <t>INT-00905</t>
  </si>
  <si>
    <t>INT-00906</t>
  </si>
  <si>
    <t>INT-00907</t>
  </si>
  <si>
    <t>INT-00908</t>
  </si>
  <si>
    <t>INT-00909</t>
  </si>
  <si>
    <t>INT-00910</t>
  </si>
  <si>
    <t>INT-00911</t>
  </si>
  <si>
    <t>INT-00912</t>
  </si>
  <si>
    <t>INT-00913</t>
  </si>
  <si>
    <t>INT-00914</t>
  </si>
  <si>
    <t>INT-00915</t>
  </si>
  <si>
    <t>INT-00916</t>
  </si>
  <si>
    <t>INT-00917</t>
  </si>
  <si>
    <t>INT-00918</t>
  </si>
  <si>
    <t>INT-00919</t>
  </si>
  <si>
    <t>INT-00920</t>
  </si>
  <si>
    <t>INT-00921</t>
  </si>
  <si>
    <t>INT-00922</t>
  </si>
  <si>
    <t>INT-00923</t>
  </si>
  <si>
    <t>INT-00924</t>
  </si>
  <si>
    <t>INT-00925</t>
  </si>
  <si>
    <t>INT-00926</t>
  </si>
  <si>
    <t>INT-00927</t>
  </si>
  <si>
    <t>INT-00928</t>
  </si>
  <si>
    <t>INT-00929</t>
  </si>
  <si>
    <t>INT-00930</t>
  </si>
  <si>
    <t>INT-00931</t>
  </si>
  <si>
    <t>INT-00932</t>
  </si>
  <si>
    <t>INT-00933</t>
  </si>
  <si>
    <t>INT-00934</t>
  </si>
  <si>
    <t>INT-00935</t>
  </si>
  <si>
    <t>INT-00936</t>
  </si>
  <si>
    <t>INT-00937</t>
  </si>
  <si>
    <t>INT-00938</t>
  </si>
  <si>
    <t>INT-00939</t>
  </si>
  <si>
    <t>INT-00940</t>
  </si>
  <si>
    <t>INT-00941</t>
  </si>
  <si>
    <t>INT-00942</t>
  </si>
  <si>
    <t>INT-00943</t>
  </si>
  <si>
    <t>INT-00944</t>
  </si>
  <si>
    <t>INT-00945</t>
  </si>
  <si>
    <t>INT-00946</t>
  </si>
  <si>
    <t>INT-00947</t>
  </si>
  <si>
    <t>INT-00948</t>
  </si>
  <si>
    <t>INT-00949</t>
  </si>
  <si>
    <t>INT-00950</t>
  </si>
  <si>
    <t>INT-00951</t>
  </si>
  <si>
    <t>INT-00952</t>
  </si>
  <si>
    <t>INT-00953</t>
  </si>
  <si>
    <t>INT-00954</t>
  </si>
  <si>
    <t>INT-00955</t>
  </si>
  <si>
    <t>INT-00956</t>
  </si>
  <si>
    <t>INT-00957</t>
  </si>
  <si>
    <t>INT-00958</t>
  </si>
  <si>
    <t>INT-00959</t>
  </si>
  <si>
    <t>INT-00960</t>
  </si>
  <si>
    <t>INT-00961</t>
  </si>
  <si>
    <t>INT-00962</t>
  </si>
  <si>
    <t>INT-00963</t>
  </si>
  <si>
    <t>INT-00964</t>
  </si>
  <si>
    <t>INT-00965</t>
  </si>
  <si>
    <t>INT-00966</t>
  </si>
  <si>
    <t>INT-00967</t>
  </si>
  <si>
    <t>INT-00968</t>
  </si>
  <si>
    <t>INT-00969</t>
  </si>
  <si>
    <t>INT-00970</t>
  </si>
  <si>
    <t>INT-00971</t>
  </si>
  <si>
    <t>INT-00972</t>
  </si>
  <si>
    <t>INT-00973</t>
  </si>
  <si>
    <t>wrong contact</t>
  </si>
  <si>
    <t>INT-00974</t>
  </si>
  <si>
    <t>INT-00975</t>
  </si>
  <si>
    <t>INT-00976</t>
  </si>
  <si>
    <t>INT-00977</t>
  </si>
  <si>
    <t>INT-00978</t>
  </si>
  <si>
    <t>INT-00979</t>
  </si>
  <si>
    <t>INT-00980</t>
  </si>
  <si>
    <t>INT-00981</t>
  </si>
  <si>
    <t>INT-00982</t>
  </si>
  <si>
    <t>INT-00983</t>
  </si>
  <si>
    <t>INT-00984</t>
  </si>
  <si>
    <t>INT-00985</t>
  </si>
  <si>
    <t>INT-00986</t>
  </si>
  <si>
    <t>INT-00987</t>
  </si>
  <si>
    <t>INT-00988</t>
  </si>
  <si>
    <t>INT-00989</t>
  </si>
  <si>
    <t>INT-00990</t>
  </si>
  <si>
    <t>INT-00991</t>
  </si>
  <si>
    <t>INT-00992</t>
  </si>
  <si>
    <t>INT-00993</t>
  </si>
  <si>
    <t>INT-00994</t>
  </si>
  <si>
    <t>INT-00995</t>
  </si>
  <si>
    <t>INT-00996</t>
  </si>
  <si>
    <t>INT-00997</t>
  </si>
  <si>
    <t>INT-00998</t>
  </si>
  <si>
    <t>INT-00999</t>
  </si>
  <si>
    <t>INT-01000</t>
  </si>
  <si>
    <t>INT-01001</t>
  </si>
  <si>
    <t>INT-01002</t>
  </si>
  <si>
    <t>INT-01003</t>
  </si>
  <si>
    <t>INT-01004</t>
  </si>
  <si>
    <t>INT-01005</t>
  </si>
  <si>
    <t>INT-01006</t>
  </si>
  <si>
    <t>INT-01007</t>
  </si>
  <si>
    <t>INT-01008</t>
  </si>
  <si>
    <t>INT-01009</t>
  </si>
  <si>
    <t>INT-01010</t>
  </si>
  <si>
    <t>INT-01011</t>
  </si>
  <si>
    <t>INT-01012</t>
  </si>
  <si>
    <t>INT-01013</t>
  </si>
  <si>
    <t>INT-01014</t>
  </si>
  <si>
    <t>INT-01015</t>
  </si>
  <si>
    <t>INT-01016</t>
  </si>
  <si>
    <t>INT-01017</t>
  </si>
  <si>
    <t>INT-01018</t>
  </si>
  <si>
    <t>INT-01019</t>
  </si>
  <si>
    <t>INT-01020</t>
  </si>
  <si>
    <t>INT-01021</t>
  </si>
  <si>
    <t>INT-01022</t>
  </si>
  <si>
    <t>INT-01023</t>
  </si>
  <si>
    <t>INT-01024</t>
  </si>
  <si>
    <t>INT-01025</t>
  </si>
  <si>
    <t>INT-01026</t>
  </si>
  <si>
    <t>INT-01027</t>
  </si>
  <si>
    <t>INT-01028</t>
  </si>
  <si>
    <t>INT-01029</t>
  </si>
  <si>
    <t>INT-01030</t>
  </si>
  <si>
    <t>INT-01031</t>
  </si>
  <si>
    <t>INT-01032</t>
  </si>
  <si>
    <t>INT-01033</t>
  </si>
  <si>
    <t>INT-01034</t>
  </si>
  <si>
    <t>INT-01035</t>
  </si>
  <si>
    <t>INT-01036</t>
  </si>
  <si>
    <t>INT-01037</t>
  </si>
  <si>
    <t>INT-01038</t>
  </si>
  <si>
    <t>INT-01039</t>
  </si>
  <si>
    <t>INT-01040</t>
  </si>
  <si>
    <t>INT-01041</t>
  </si>
  <si>
    <t>INT-01042</t>
  </si>
  <si>
    <t>INT-01043</t>
  </si>
  <si>
    <t>INT-01044</t>
  </si>
  <si>
    <t>INT-01045</t>
  </si>
  <si>
    <t>INT-01046</t>
  </si>
  <si>
    <t>INT-01047</t>
  </si>
  <si>
    <t>INT-01048</t>
  </si>
  <si>
    <t>INT-01049</t>
  </si>
  <si>
    <t>INT-01050</t>
  </si>
  <si>
    <t>INT-01051</t>
  </si>
  <si>
    <t>INT-01052</t>
  </si>
  <si>
    <t>INT-01053</t>
  </si>
  <si>
    <t>INT-01054</t>
  </si>
  <si>
    <t>INT-01055</t>
  </si>
  <si>
    <t>INT-01056</t>
  </si>
  <si>
    <t>INT-01057</t>
  </si>
  <si>
    <t>INT-01058</t>
  </si>
  <si>
    <t>INT-01059</t>
  </si>
  <si>
    <t>INT-01060</t>
  </si>
  <si>
    <t>INT-01061</t>
  </si>
  <si>
    <t>INT-01062</t>
  </si>
  <si>
    <t>INT-01063</t>
  </si>
  <si>
    <t>INT-01064</t>
  </si>
  <si>
    <t>INT-01065</t>
  </si>
  <si>
    <t>INT-01066</t>
  </si>
  <si>
    <t>INT-01067</t>
  </si>
  <si>
    <t>INT-01068</t>
  </si>
  <si>
    <t>INT-01069</t>
  </si>
  <si>
    <t>INT-01070</t>
  </si>
  <si>
    <t>INT-01071</t>
  </si>
  <si>
    <t>INT-01072</t>
  </si>
  <si>
    <t>INT-01073</t>
  </si>
  <si>
    <t>INT-01074</t>
  </si>
  <si>
    <t>INT-01075</t>
  </si>
  <si>
    <t>INT-01076</t>
  </si>
  <si>
    <t>INT-01077</t>
  </si>
  <si>
    <t>INT-01078</t>
  </si>
  <si>
    <t>INT-01079</t>
  </si>
  <si>
    <t>INT-01080</t>
  </si>
  <si>
    <t>INT-01081</t>
  </si>
  <si>
    <t>INT-01082</t>
  </si>
  <si>
    <t>INT-01083</t>
  </si>
  <si>
    <t>INT-01084</t>
  </si>
  <si>
    <t>INT-01085</t>
  </si>
  <si>
    <t>INT-01086</t>
  </si>
  <si>
    <t>INT-01087</t>
  </si>
  <si>
    <t>INT-01088</t>
  </si>
  <si>
    <t>INT-01089</t>
  </si>
  <si>
    <t>hot lead — fast track</t>
  </si>
  <si>
    <t>INT-01090</t>
  </si>
  <si>
    <t>INT-01091</t>
  </si>
  <si>
    <t>INT-01092</t>
  </si>
  <si>
    <t>INT-01093</t>
  </si>
  <si>
    <t>INT-01094</t>
  </si>
  <si>
    <t>INT-01095</t>
  </si>
  <si>
    <t>INT-01096</t>
  </si>
  <si>
    <t>INT-01097</t>
  </si>
  <si>
    <t>INT-01098</t>
  </si>
  <si>
    <t>INT-01099</t>
  </si>
  <si>
    <t>INT-01100</t>
  </si>
  <si>
    <t>INT-01101</t>
  </si>
  <si>
    <t>INT-01102</t>
  </si>
  <si>
    <t>INT-01103</t>
  </si>
  <si>
    <t>INT-01104</t>
  </si>
  <si>
    <t>INT-01105</t>
  </si>
  <si>
    <t>INT-01106</t>
  </si>
  <si>
    <t>INT-01107</t>
  </si>
  <si>
    <t>INT-01108</t>
  </si>
  <si>
    <t>INT-01109</t>
  </si>
  <si>
    <t>INT-01110</t>
  </si>
  <si>
    <t>INT-01111</t>
  </si>
  <si>
    <t>INT-01112</t>
  </si>
  <si>
    <t>INT-01113</t>
  </si>
  <si>
    <t>INT-01114</t>
  </si>
  <si>
    <t>INT-01115</t>
  </si>
  <si>
    <t>INT-01116</t>
  </si>
  <si>
    <t>INT-01117</t>
  </si>
  <si>
    <t>INT-01118</t>
  </si>
  <si>
    <t>INT-01119</t>
  </si>
  <si>
    <t>INT-01120</t>
  </si>
  <si>
    <t>INT-01121</t>
  </si>
  <si>
    <t>INT-01122</t>
  </si>
  <si>
    <t>INT-01123</t>
  </si>
  <si>
    <t>INT-01124</t>
  </si>
  <si>
    <t>INT-01125</t>
  </si>
  <si>
    <t>INT-01126</t>
  </si>
  <si>
    <t>INT-01127</t>
  </si>
  <si>
    <t>INT-01128</t>
  </si>
  <si>
    <t>INT-01129</t>
  </si>
  <si>
    <t>INT-01130</t>
  </si>
  <si>
    <t>INT-01131</t>
  </si>
  <si>
    <t>INT-01132</t>
  </si>
  <si>
    <t>INT-01133</t>
  </si>
  <si>
    <t>INT-01134</t>
  </si>
  <si>
    <t>INT-01135</t>
  </si>
  <si>
    <t>INT-01136</t>
  </si>
  <si>
    <t>INT-01137</t>
  </si>
  <si>
    <t>INT-01138</t>
  </si>
  <si>
    <t>INT-01139</t>
  </si>
  <si>
    <t>INT-01140</t>
  </si>
  <si>
    <t>INT-01141</t>
  </si>
  <si>
    <t>INT-01142</t>
  </si>
  <si>
    <t>INT-01143</t>
  </si>
  <si>
    <t>INT-01144</t>
  </si>
  <si>
    <t>INT-01145</t>
  </si>
  <si>
    <t>INT-01146</t>
  </si>
  <si>
    <t>INT-01147</t>
  </si>
  <si>
    <t>INT-01148</t>
  </si>
  <si>
    <t>INT-01149</t>
  </si>
  <si>
    <t>INT-01150</t>
  </si>
  <si>
    <t>INT-01151</t>
  </si>
  <si>
    <t>INT-01152</t>
  </si>
  <si>
    <t>INT-01153</t>
  </si>
  <si>
    <t>INT-01154</t>
  </si>
  <si>
    <t>INT-01155</t>
  </si>
  <si>
    <t>INT-01156</t>
  </si>
  <si>
    <t>INT-01157</t>
  </si>
  <si>
    <t>INT-01158</t>
  </si>
  <si>
    <t>INT-01159</t>
  </si>
  <si>
    <t>INT-01160</t>
  </si>
  <si>
    <t>INT-01161</t>
  </si>
  <si>
    <t>INT-01162</t>
  </si>
  <si>
    <t>INT-01163</t>
  </si>
  <si>
    <t>INT-01164</t>
  </si>
  <si>
    <t>INT-01165</t>
  </si>
  <si>
    <t>INT-01166</t>
  </si>
  <si>
    <t>INT-01167</t>
  </si>
  <si>
    <t>INT-01168</t>
  </si>
  <si>
    <t>INT-01169</t>
  </si>
  <si>
    <t>INT-01170</t>
  </si>
  <si>
    <t>INT-01171</t>
  </si>
  <si>
    <t>INT-01172</t>
  </si>
  <si>
    <t>INT-01173</t>
  </si>
  <si>
    <t>INT-01174</t>
  </si>
  <si>
    <t>INT-01175</t>
  </si>
  <si>
    <t>INT-01176</t>
  </si>
  <si>
    <t>INT-01177</t>
  </si>
  <si>
    <t>INT-01178</t>
  </si>
  <si>
    <t>INT-01179</t>
  </si>
  <si>
    <t>INT-01180</t>
  </si>
  <si>
    <t>INT-01181</t>
  </si>
  <si>
    <t>INT-01182</t>
  </si>
  <si>
    <t>INT-01183</t>
  </si>
  <si>
    <t>INT-01184</t>
  </si>
  <si>
    <t>INT-01185</t>
  </si>
  <si>
    <t>INT-01186</t>
  </si>
  <si>
    <t>INT-01187</t>
  </si>
  <si>
    <t>INT-01188</t>
  </si>
  <si>
    <t>INT-01189</t>
  </si>
  <si>
    <t>INT-01190</t>
  </si>
  <si>
    <t>INT-01191</t>
  </si>
  <si>
    <t>INT-01192</t>
  </si>
  <si>
    <t>INT-01193</t>
  </si>
  <si>
    <t>INT-01194</t>
  </si>
  <si>
    <t>INT-01195</t>
  </si>
  <si>
    <t>INT-01196</t>
  </si>
  <si>
    <t>INT-01197</t>
  </si>
  <si>
    <t>INT-01198</t>
  </si>
  <si>
    <t>INT-01199</t>
  </si>
  <si>
    <t>INT-01200</t>
  </si>
  <si>
    <t>INT-01201</t>
  </si>
  <si>
    <t>INT-01202</t>
  </si>
  <si>
    <t>INT-01203</t>
  </si>
  <si>
    <t>INT-01204</t>
  </si>
  <si>
    <t>INT-01205</t>
  </si>
  <si>
    <t>INT-01206</t>
  </si>
  <si>
    <t>INT-01207</t>
  </si>
  <si>
    <t>INT-01208</t>
  </si>
  <si>
    <t>INT-01209</t>
  </si>
  <si>
    <t>INT-01210</t>
  </si>
  <si>
    <t>INT-01211</t>
  </si>
  <si>
    <t>INT-01212</t>
  </si>
  <si>
    <t>INT-01213</t>
  </si>
  <si>
    <t>INT-01214</t>
  </si>
  <si>
    <t>INT-01215</t>
  </si>
  <si>
    <t>INT-01216</t>
  </si>
  <si>
    <t>INT-01217</t>
  </si>
  <si>
    <t>INT-01218</t>
  </si>
  <si>
    <t>INT-01219</t>
  </si>
  <si>
    <t>INT-01220</t>
  </si>
  <si>
    <t>INT-01221</t>
  </si>
  <si>
    <t>INT-01222</t>
  </si>
  <si>
    <t>INT-01223</t>
  </si>
  <si>
    <t>INT-01224</t>
  </si>
  <si>
    <t>INT-01225</t>
  </si>
  <si>
    <t>INT-01226</t>
  </si>
  <si>
    <t>INT-01227</t>
  </si>
  <si>
    <t>INT-01228</t>
  </si>
  <si>
    <t>INT-01229</t>
  </si>
  <si>
    <t>INT-01230</t>
  </si>
  <si>
    <t>INT-01231</t>
  </si>
  <si>
    <t>INT-01232</t>
  </si>
  <si>
    <t>INT-01233</t>
  </si>
  <si>
    <t>INT-01234</t>
  </si>
  <si>
    <t>INT-01235</t>
  </si>
  <si>
    <t>INT-01236</t>
  </si>
  <si>
    <t>INT-01237</t>
  </si>
  <si>
    <t>INT-01238</t>
  </si>
  <si>
    <t>INT-01239</t>
  </si>
  <si>
    <t>INT-01240</t>
  </si>
  <si>
    <t>INT-01241</t>
  </si>
  <si>
    <t>INT-01242</t>
  </si>
  <si>
    <t>INT-01243</t>
  </si>
  <si>
    <t>INT-01244</t>
  </si>
  <si>
    <t>INT-01245</t>
  </si>
  <si>
    <t>INT-01246</t>
  </si>
  <si>
    <t>INT-01247</t>
  </si>
  <si>
    <t>INT-01248</t>
  </si>
  <si>
    <t>INT-01249</t>
  </si>
  <si>
    <t>INT-01250</t>
  </si>
  <si>
    <t>INT-01251</t>
  </si>
  <si>
    <t>INT-01252</t>
  </si>
  <si>
    <t>INT-01253</t>
  </si>
  <si>
    <t>INT-01254</t>
  </si>
  <si>
    <t>INT-01255</t>
  </si>
  <si>
    <t>INT-01256</t>
  </si>
  <si>
    <t>INT-01257</t>
  </si>
  <si>
    <t>INT-01258</t>
  </si>
  <si>
    <t>INT-01259</t>
  </si>
  <si>
    <t>INT-01260</t>
  </si>
  <si>
    <t>INT-01261</t>
  </si>
  <si>
    <t>INT-01262</t>
  </si>
  <si>
    <t>INT-01263</t>
  </si>
  <si>
    <t>INT-01264</t>
  </si>
  <si>
    <t>INT-01265</t>
  </si>
  <si>
    <t>INT-01266</t>
  </si>
  <si>
    <t>INT-01267</t>
  </si>
  <si>
    <t>INT-01268</t>
  </si>
  <si>
    <t>INT-01269</t>
  </si>
  <si>
    <t>INT-01270</t>
  </si>
  <si>
    <t>INT-01271</t>
  </si>
  <si>
    <t>INT-01272</t>
  </si>
  <si>
    <t>INT-01273</t>
  </si>
  <si>
    <t>INT-01274</t>
  </si>
  <si>
    <t>INT-01275</t>
  </si>
  <si>
    <t>INT-01276</t>
  </si>
  <si>
    <t>INT-01277</t>
  </si>
  <si>
    <t>INT-01278</t>
  </si>
  <si>
    <t>INT-01279</t>
  </si>
  <si>
    <t>INT-01280</t>
  </si>
  <si>
    <t>INT-01281</t>
  </si>
  <si>
    <t>INT-01282</t>
  </si>
  <si>
    <t>INT-01283</t>
  </si>
  <si>
    <t>INT-01284</t>
  </si>
  <si>
    <t>INT-01285</t>
  </si>
  <si>
    <t>INT-01286</t>
  </si>
  <si>
    <t>INT-01287</t>
  </si>
  <si>
    <t>INT-01288</t>
  </si>
  <si>
    <t>INT-01289</t>
  </si>
  <si>
    <t>INT-01290</t>
  </si>
  <si>
    <t>INT-01291</t>
  </si>
  <si>
    <t>INT-01292</t>
  </si>
  <si>
    <t>INT-01293</t>
  </si>
  <si>
    <t>INT-01294</t>
  </si>
  <si>
    <t>INT-01295</t>
  </si>
  <si>
    <t>INT-01296</t>
  </si>
  <si>
    <t>INT-01297</t>
  </si>
  <si>
    <t>INT-01298</t>
  </si>
  <si>
    <t>INT-01299</t>
  </si>
  <si>
    <t>INT-01300</t>
  </si>
  <si>
    <t>INT-01301</t>
  </si>
  <si>
    <t>INT-01302</t>
  </si>
  <si>
    <t>INT-01303</t>
  </si>
  <si>
    <t>INT-01304</t>
  </si>
  <si>
    <t>INT-01305</t>
  </si>
  <si>
    <t>INT-01306</t>
  </si>
  <si>
    <t>INT-01307</t>
  </si>
  <si>
    <t>INT-01308</t>
  </si>
  <si>
    <t>INT-01309</t>
  </si>
  <si>
    <t>INT-01310</t>
  </si>
  <si>
    <t>INT-01311</t>
  </si>
  <si>
    <t>INT-01312</t>
  </si>
  <si>
    <t>INT-01313</t>
  </si>
  <si>
    <t>INT-01314</t>
  </si>
  <si>
    <t>INT-01315</t>
  </si>
  <si>
    <t>INT-01316</t>
  </si>
  <si>
    <t>INT-01317</t>
  </si>
  <si>
    <t>INT-01318</t>
  </si>
  <si>
    <t>INT-01319</t>
  </si>
  <si>
    <t>INT-01320</t>
  </si>
  <si>
    <t>INT-01321</t>
  </si>
  <si>
    <t>INT-01322</t>
  </si>
  <si>
    <t>INT-01323</t>
  </si>
  <si>
    <t>INT-01324</t>
  </si>
  <si>
    <t>INT-01325</t>
  </si>
  <si>
    <t>INT-01326</t>
  </si>
  <si>
    <t>INT-01327</t>
  </si>
  <si>
    <t>INT-01328</t>
  </si>
  <si>
    <t>INT-01329</t>
  </si>
  <si>
    <t>INT-01330</t>
  </si>
  <si>
    <t>INT-01331</t>
  </si>
  <si>
    <t>INT-01332</t>
  </si>
  <si>
    <t>INT-01333</t>
  </si>
  <si>
    <t>INT-01334</t>
  </si>
  <si>
    <t>INT-01335</t>
  </si>
  <si>
    <t>INT-01336</t>
  </si>
  <si>
    <t>INT-01337</t>
  </si>
  <si>
    <t>INT-01338</t>
  </si>
  <si>
    <t>INT-01339</t>
  </si>
  <si>
    <t>INT-01340</t>
  </si>
  <si>
    <t>INT-01341</t>
  </si>
  <si>
    <t>INT-01342</t>
  </si>
  <si>
    <t>INT-01343</t>
  </si>
  <si>
    <t>INT-01344</t>
  </si>
  <si>
    <t>INT-01345</t>
  </si>
  <si>
    <t>INT-01346</t>
  </si>
  <si>
    <t>INT-01347</t>
  </si>
  <si>
    <t>INT-01348</t>
  </si>
  <si>
    <t>INT-01349</t>
  </si>
  <si>
    <t>INT-01350</t>
  </si>
  <si>
    <t>INT-01351</t>
  </si>
  <si>
    <t>INT-01352</t>
  </si>
  <si>
    <t>INT-01353</t>
  </si>
  <si>
    <t>INT-01354</t>
  </si>
  <si>
    <t>INT-01355</t>
  </si>
  <si>
    <t>INT-01356</t>
  </si>
  <si>
    <t>INT-01357</t>
  </si>
  <si>
    <t>INT-01358</t>
  </si>
  <si>
    <t>INT-01359</t>
  </si>
  <si>
    <t>INT-01360</t>
  </si>
  <si>
    <t>INT-01361</t>
  </si>
  <si>
    <t>INT-01362</t>
  </si>
  <si>
    <t>INT-01363</t>
  </si>
  <si>
    <t>INT-01364</t>
  </si>
  <si>
    <t>INT-01365</t>
  </si>
  <si>
    <t>INT-01366</t>
  </si>
  <si>
    <t>INT-01367</t>
  </si>
  <si>
    <t>INT-01368</t>
  </si>
  <si>
    <t>INT-01369</t>
  </si>
  <si>
    <t>INT-01370</t>
  </si>
  <si>
    <t>INT-01371</t>
  </si>
  <si>
    <t>INT-01372</t>
  </si>
  <si>
    <t>INT-01373</t>
  </si>
  <si>
    <t>INT-01374</t>
  </si>
  <si>
    <t>INT-01375</t>
  </si>
  <si>
    <t>INT-01376</t>
  </si>
  <si>
    <t>INT-01377</t>
  </si>
  <si>
    <t>INT-01378</t>
  </si>
  <si>
    <t>INT-01379</t>
  </si>
  <si>
    <t>INT-01380</t>
  </si>
  <si>
    <t>INT-01381</t>
  </si>
  <si>
    <t>INT-01382</t>
  </si>
  <si>
    <t>INT-01383</t>
  </si>
  <si>
    <t>INT-01384</t>
  </si>
  <si>
    <t>INT-01385</t>
  </si>
  <si>
    <t>INT-01386</t>
  </si>
  <si>
    <t>INT-01387</t>
  </si>
  <si>
    <t>INT-01388</t>
  </si>
  <si>
    <t>INT-01389</t>
  </si>
  <si>
    <t>INT-01390</t>
  </si>
  <si>
    <t>INT-01391</t>
  </si>
  <si>
    <t>INT-01392</t>
  </si>
  <si>
    <t>INT-01393</t>
  </si>
  <si>
    <t>INT-01394</t>
  </si>
  <si>
    <t>INT-01395</t>
  </si>
  <si>
    <t>INT-01396</t>
  </si>
  <si>
    <t>INT-01397</t>
  </si>
  <si>
    <t>INT-01398</t>
  </si>
  <si>
    <t>INT-01399</t>
  </si>
  <si>
    <t>INT-01400</t>
  </si>
  <si>
    <t>INT-01401</t>
  </si>
  <si>
    <t>INT-01402</t>
  </si>
  <si>
    <t>INT-01403</t>
  </si>
  <si>
    <t>INT-01404</t>
  </si>
  <si>
    <t>INT-01405</t>
  </si>
  <si>
    <t>INT-01406</t>
  </si>
  <si>
    <t>INT-01407</t>
  </si>
  <si>
    <t>INT-01408</t>
  </si>
  <si>
    <t>INT-01409</t>
  </si>
  <si>
    <t>INT-01410</t>
  </si>
  <si>
    <t>INT-01411</t>
  </si>
  <si>
    <t>INT-01412</t>
  </si>
  <si>
    <t>INT-01413</t>
  </si>
  <si>
    <t>INT-01414</t>
  </si>
  <si>
    <t>INT-01415</t>
  </si>
  <si>
    <t>INT-01416</t>
  </si>
  <si>
    <t>INT-01417</t>
  </si>
  <si>
    <t>INT-01418</t>
  </si>
  <si>
    <t>INT-01419</t>
  </si>
  <si>
    <t>INT-01420</t>
  </si>
  <si>
    <t>INT-01421</t>
  </si>
  <si>
    <t>INT-01422</t>
  </si>
  <si>
    <t>INT-01423</t>
  </si>
  <si>
    <t>INT-01424</t>
  </si>
  <si>
    <t>INT-01425</t>
  </si>
  <si>
    <t>INT-01426</t>
  </si>
  <si>
    <t>INT-01427</t>
  </si>
  <si>
    <t>INT-01428</t>
  </si>
  <si>
    <t>INT-01429</t>
  </si>
  <si>
    <t>INT-01430</t>
  </si>
  <si>
    <t>INT-01431</t>
  </si>
  <si>
    <t>INT-01432</t>
  </si>
  <si>
    <t>INT-01433</t>
  </si>
  <si>
    <t>INT-01434</t>
  </si>
  <si>
    <t>INT-01435</t>
  </si>
  <si>
    <t>INT-01436</t>
  </si>
  <si>
    <t>INT-01437</t>
  </si>
  <si>
    <t>INT-01438</t>
  </si>
  <si>
    <t>INT-01439</t>
  </si>
  <si>
    <t>INT-01440</t>
  </si>
  <si>
    <t>INT-01441</t>
  </si>
  <si>
    <t>INT-01442</t>
  </si>
  <si>
    <t>INT-01443</t>
  </si>
  <si>
    <t>INT-01444</t>
  </si>
  <si>
    <t>INT-01445</t>
  </si>
  <si>
    <t>INT-01446</t>
  </si>
  <si>
    <t>INT-01447</t>
  </si>
  <si>
    <t>INT-01448</t>
  </si>
  <si>
    <t>INT-01449</t>
  </si>
  <si>
    <t>INT-01450</t>
  </si>
  <si>
    <t>INT-01451</t>
  </si>
  <si>
    <t>INT-01452</t>
  </si>
  <si>
    <t>INT-01453</t>
  </si>
  <si>
    <t>INT-01454</t>
  </si>
  <si>
    <t>INT-01455</t>
  </si>
  <si>
    <t>INT-01456</t>
  </si>
  <si>
    <t>INT-01457</t>
  </si>
  <si>
    <t>INT-01458</t>
  </si>
  <si>
    <t>INT-01459</t>
  </si>
  <si>
    <t>INT-01460</t>
  </si>
  <si>
    <t>INT-01461</t>
  </si>
  <si>
    <t>INT-01462</t>
  </si>
  <si>
    <t>INT-01463</t>
  </si>
  <si>
    <t>INT-01464</t>
  </si>
  <si>
    <t>INT-01465</t>
  </si>
  <si>
    <t>INT-01466</t>
  </si>
  <si>
    <t>INT-01467</t>
  </si>
  <si>
    <t>INT-01468</t>
  </si>
  <si>
    <t>INT-01469</t>
  </si>
  <si>
    <t>INT-01470</t>
  </si>
  <si>
    <t>INT-01471</t>
  </si>
  <si>
    <t>INT-01472</t>
  </si>
  <si>
    <t>INT-01473</t>
  </si>
  <si>
    <t>INT-01474</t>
  </si>
  <si>
    <t>INT-01475</t>
  </si>
  <si>
    <t>INT-01476</t>
  </si>
  <si>
    <t>INT-01477</t>
  </si>
  <si>
    <t>INT-01478</t>
  </si>
  <si>
    <t>INT-01479</t>
  </si>
  <si>
    <t>INT-01480</t>
  </si>
  <si>
    <t>INT-01481</t>
  </si>
  <si>
    <t>INT-01482</t>
  </si>
  <si>
    <t>INT-01483</t>
  </si>
  <si>
    <t>INT-01484</t>
  </si>
  <si>
    <t>INT-01485</t>
  </si>
  <si>
    <t>INT-01486</t>
  </si>
  <si>
    <t>INT-01487</t>
  </si>
  <si>
    <t>INT-01488</t>
  </si>
  <si>
    <t>INT-01489</t>
  </si>
  <si>
    <t>INT-01490</t>
  </si>
  <si>
    <t>INT-01491</t>
  </si>
  <si>
    <t>INT-01492</t>
  </si>
  <si>
    <t>INT-01493</t>
  </si>
  <si>
    <t>INT-01494</t>
  </si>
  <si>
    <t>INT-01495</t>
  </si>
  <si>
    <t>INT-01496</t>
  </si>
  <si>
    <t>INT-01497</t>
  </si>
  <si>
    <t>INT-01498</t>
  </si>
  <si>
    <t>INT-01499</t>
  </si>
  <si>
    <t>INT-01500</t>
  </si>
  <si>
    <t>INT-01501</t>
  </si>
  <si>
    <t>INT-01502</t>
  </si>
  <si>
    <t>INT-01503</t>
  </si>
  <si>
    <t>INT-01504</t>
  </si>
  <si>
    <t>INT-01505</t>
  </si>
  <si>
    <t>INT-01506</t>
  </si>
  <si>
    <t>INT-01507</t>
  </si>
  <si>
    <t>INT-01508</t>
  </si>
  <si>
    <t>INT-01509</t>
  </si>
  <si>
    <t>INT-01510</t>
  </si>
  <si>
    <t>INT-01511</t>
  </si>
  <si>
    <t>INT-01512</t>
  </si>
  <si>
    <t>INT-01513</t>
  </si>
  <si>
    <t>INT-01514</t>
  </si>
  <si>
    <t>INT-01515</t>
  </si>
  <si>
    <t>INT-01516</t>
  </si>
  <si>
    <t>INT-01517</t>
  </si>
  <si>
    <t>INT-01518</t>
  </si>
  <si>
    <t>INT-01519</t>
  </si>
  <si>
    <t>INT-01520</t>
  </si>
  <si>
    <t>INT-01521</t>
  </si>
  <si>
    <t>INT-01522</t>
  </si>
  <si>
    <t>INT-01523</t>
  </si>
  <si>
    <t>INT-01524</t>
  </si>
  <si>
    <t>INT-01525</t>
  </si>
  <si>
    <t>INT-01526</t>
  </si>
  <si>
    <t>INT-01527</t>
  </si>
  <si>
    <t>INT-01528</t>
  </si>
  <si>
    <t>INT-01529</t>
  </si>
  <si>
    <t>INT-01530</t>
  </si>
  <si>
    <t>INT-01531</t>
  </si>
  <si>
    <t>INT-01532</t>
  </si>
  <si>
    <t>INT-01533</t>
  </si>
  <si>
    <t>INT-01534</t>
  </si>
  <si>
    <t>INT-01535</t>
  </si>
  <si>
    <t>INT-01536</t>
  </si>
  <si>
    <t>INT-01537</t>
  </si>
  <si>
    <t>INT-01538</t>
  </si>
  <si>
    <t>INT-01539</t>
  </si>
  <si>
    <t>INT-01540</t>
  </si>
  <si>
    <t>INT-01541</t>
  </si>
  <si>
    <t>INT-01542</t>
  </si>
  <si>
    <t>INT-01543</t>
  </si>
  <si>
    <t>INT-01544</t>
  </si>
  <si>
    <t>INT-01545</t>
  </si>
  <si>
    <t>INT-01546</t>
  </si>
  <si>
    <t>INT-01547</t>
  </si>
  <si>
    <t>INT-01548</t>
  </si>
  <si>
    <t>INT-01549</t>
  </si>
  <si>
    <t>INT-01550</t>
  </si>
  <si>
    <t>INT-01551</t>
  </si>
  <si>
    <t>INT-01552</t>
  </si>
  <si>
    <t>INT-01553</t>
  </si>
  <si>
    <t>INT-01554</t>
  </si>
  <si>
    <t>INT-01555</t>
  </si>
  <si>
    <t>INT-01556</t>
  </si>
  <si>
    <t>INT-01557</t>
  </si>
  <si>
    <t>INT-01558</t>
  </si>
  <si>
    <t>INT-01559</t>
  </si>
  <si>
    <t>INT-01560</t>
  </si>
  <si>
    <t>INT-01561</t>
  </si>
  <si>
    <t>INT-01562</t>
  </si>
  <si>
    <t>INT-01563</t>
  </si>
  <si>
    <t>INT-01564</t>
  </si>
  <si>
    <t>INT-01565</t>
  </si>
  <si>
    <t>INT-01566</t>
  </si>
  <si>
    <t>INT-01567</t>
  </si>
  <si>
    <t>INT-01568</t>
  </si>
  <si>
    <t>INT-01569</t>
  </si>
  <si>
    <t>INT-01570</t>
  </si>
  <si>
    <t>INT-01571</t>
  </si>
  <si>
    <t>INT-01572</t>
  </si>
  <si>
    <t>INT-01573</t>
  </si>
  <si>
    <t>INT-01574</t>
  </si>
  <si>
    <t>INT-01575</t>
  </si>
  <si>
    <t>INT-01576</t>
  </si>
  <si>
    <t>INT-01577</t>
  </si>
  <si>
    <t>INT-01578</t>
  </si>
  <si>
    <t>INT-01579</t>
  </si>
  <si>
    <t>INT-01580</t>
  </si>
  <si>
    <t>INT-01581</t>
  </si>
  <si>
    <t>INT-01582</t>
  </si>
  <si>
    <t>INT-01583</t>
  </si>
  <si>
    <t>INT-01584</t>
  </si>
  <si>
    <t>INT-01585</t>
  </si>
  <si>
    <t>INT-01586</t>
  </si>
  <si>
    <t>INT-01587</t>
  </si>
  <si>
    <t>INT-01588</t>
  </si>
  <si>
    <t>INT-01589</t>
  </si>
  <si>
    <t>INT-01590</t>
  </si>
  <si>
    <t>INT-01591</t>
  </si>
  <si>
    <t>INT-01592</t>
  </si>
  <si>
    <t>INT-01593</t>
  </si>
  <si>
    <t>INT-01594</t>
  </si>
  <si>
    <t>INT-01595</t>
  </si>
  <si>
    <t>INT-01596</t>
  </si>
  <si>
    <t>INT-01597</t>
  </si>
  <si>
    <t>INT-01598</t>
  </si>
  <si>
    <t>INT-01599</t>
  </si>
  <si>
    <t>INT-01600</t>
  </si>
  <si>
    <t>INT-01601</t>
  </si>
  <si>
    <t>INT-01602</t>
  </si>
  <si>
    <t>INT-01603</t>
  </si>
  <si>
    <t>INT-01604</t>
  </si>
  <si>
    <t>INT-01605</t>
  </si>
  <si>
    <t>INT-01606</t>
  </si>
  <si>
    <t>INT-01607</t>
  </si>
  <si>
    <t>INT-01608</t>
  </si>
  <si>
    <t>INT-01609</t>
  </si>
  <si>
    <t>INT-01610</t>
  </si>
  <si>
    <t>INT-01611</t>
  </si>
  <si>
    <t>INT-01612</t>
  </si>
  <si>
    <t>INT-01613</t>
  </si>
  <si>
    <t>INT-01614</t>
  </si>
  <si>
    <t>INT-01615</t>
  </si>
  <si>
    <t>INT-01616</t>
  </si>
  <si>
    <t>INT-01617</t>
  </si>
  <si>
    <t>INT-01618</t>
  </si>
  <si>
    <t>INT-01619</t>
  </si>
  <si>
    <t>INT-01620</t>
  </si>
  <si>
    <t>INT-01621</t>
  </si>
  <si>
    <t>INT-01622</t>
  </si>
  <si>
    <t>INT-01623</t>
  </si>
  <si>
    <t>INT-01624</t>
  </si>
  <si>
    <t>INT-01625</t>
  </si>
  <si>
    <t>INT-01626</t>
  </si>
  <si>
    <t>INT-01627</t>
  </si>
  <si>
    <t>INT-01628</t>
  </si>
  <si>
    <t>INT-01629</t>
  </si>
  <si>
    <t>INT-01630</t>
  </si>
  <si>
    <t>INT-01631</t>
  </si>
  <si>
    <t>INT-01632</t>
  </si>
  <si>
    <t>INT-01633</t>
  </si>
  <si>
    <t>INT-01634</t>
  </si>
  <si>
    <t>INT-01635</t>
  </si>
  <si>
    <t>INT-01636</t>
  </si>
  <si>
    <t>INT-01637</t>
  </si>
  <si>
    <t>INT-01638</t>
  </si>
  <si>
    <t>INT-01639</t>
  </si>
  <si>
    <t>INT-01640</t>
  </si>
  <si>
    <t>INT-01641</t>
  </si>
  <si>
    <t>INT-01642</t>
  </si>
  <si>
    <t>INT-01643</t>
  </si>
  <si>
    <t>INT-01644</t>
  </si>
  <si>
    <t>INT-01645</t>
  </si>
  <si>
    <t>INT-01646</t>
  </si>
  <si>
    <t>INT-01647</t>
  </si>
  <si>
    <t>INT-01648</t>
  </si>
  <si>
    <t>INT-01649</t>
  </si>
  <si>
    <t>INT-01650</t>
  </si>
  <si>
    <t>INT-01651</t>
  </si>
  <si>
    <t>INT-01652</t>
  </si>
  <si>
    <t>INT-01653</t>
  </si>
  <si>
    <t>INT-01654</t>
  </si>
  <si>
    <t>INT-01655</t>
  </si>
  <si>
    <t>INT-01656</t>
  </si>
  <si>
    <t>INT-01657</t>
  </si>
  <si>
    <t>INT-01658</t>
  </si>
  <si>
    <t>INT-01659</t>
  </si>
  <si>
    <t>INT-01660</t>
  </si>
  <si>
    <t>INT-01661</t>
  </si>
  <si>
    <t>INT-01662</t>
  </si>
  <si>
    <t>INT-01663</t>
  </si>
  <si>
    <t>INT-01664</t>
  </si>
  <si>
    <t>INT-01665</t>
  </si>
  <si>
    <t>INT-01666</t>
  </si>
  <si>
    <t>INT-01667</t>
  </si>
  <si>
    <t>INT-01668</t>
  </si>
  <si>
    <t>INT-01669</t>
  </si>
  <si>
    <t>INT-01670</t>
  </si>
  <si>
    <t>INT-01671</t>
  </si>
  <si>
    <t>INT-01672</t>
  </si>
  <si>
    <t>INT-01673</t>
  </si>
  <si>
    <t>INT-01674</t>
  </si>
  <si>
    <t>INT-01675</t>
  </si>
  <si>
    <t>INT-01676</t>
  </si>
  <si>
    <t>INT-01677</t>
  </si>
  <si>
    <t>INT-01678</t>
  </si>
  <si>
    <t>INT-01679</t>
  </si>
  <si>
    <t>INT-01680</t>
  </si>
  <si>
    <t>INT-01681</t>
  </si>
  <si>
    <t>INT-01682</t>
  </si>
  <si>
    <t>INT-01683</t>
  </si>
  <si>
    <t>INT-01684</t>
  </si>
  <si>
    <t>INT-01685</t>
  </si>
  <si>
    <t>INT-01686</t>
  </si>
  <si>
    <t>INT-01687</t>
  </si>
  <si>
    <t>INT-01688</t>
  </si>
  <si>
    <t>INT-01689</t>
  </si>
  <si>
    <t>INT-01690</t>
  </si>
  <si>
    <t>INT-01691</t>
  </si>
  <si>
    <t>INT-01692</t>
  </si>
  <si>
    <t>INT-01693</t>
  </si>
  <si>
    <t>INT-01694</t>
  </si>
  <si>
    <t>INT-01695</t>
  </si>
  <si>
    <t>INT-01696</t>
  </si>
  <si>
    <t>INT-01697</t>
  </si>
  <si>
    <t>INT-01698</t>
  </si>
  <si>
    <t>INT-01699</t>
  </si>
  <si>
    <t>INT-01700</t>
  </si>
  <si>
    <t>INT-01701</t>
  </si>
  <si>
    <t>INT-01702</t>
  </si>
  <si>
    <t>INT-01703</t>
  </si>
  <si>
    <t>INT-01704</t>
  </si>
  <si>
    <t>INT-01705</t>
  </si>
  <si>
    <t>INT-01706</t>
  </si>
  <si>
    <t>INT-01707</t>
  </si>
  <si>
    <t>INT-01708</t>
  </si>
  <si>
    <t>INT-01709</t>
  </si>
  <si>
    <t>INT-01710</t>
  </si>
  <si>
    <t>INT-01711</t>
  </si>
  <si>
    <t>INT-01712</t>
  </si>
  <si>
    <t>INT-01713</t>
  </si>
  <si>
    <t>INT-01714</t>
  </si>
  <si>
    <t>INT-01715</t>
  </si>
  <si>
    <t>INT-01716</t>
  </si>
  <si>
    <t>INT-01717</t>
  </si>
  <si>
    <t>INT-01718</t>
  </si>
  <si>
    <t>INT-01719</t>
  </si>
  <si>
    <t>INT-01720</t>
  </si>
  <si>
    <t>INT-01721</t>
  </si>
  <si>
    <t>INT-01722</t>
  </si>
  <si>
    <t>INT-01723</t>
  </si>
  <si>
    <t>INT-01724</t>
  </si>
  <si>
    <t>INT-01725</t>
  </si>
  <si>
    <t>INT-01726</t>
  </si>
  <si>
    <t>INT-01727</t>
  </si>
  <si>
    <t>INT-01728</t>
  </si>
  <si>
    <t>INT-01729</t>
  </si>
  <si>
    <t>INT-01730</t>
  </si>
  <si>
    <t>INT-01731</t>
  </si>
  <si>
    <t>INT-01732</t>
  </si>
  <si>
    <t>INT-01733</t>
  </si>
  <si>
    <t>INT-01734</t>
  </si>
  <si>
    <t>INT-01735</t>
  </si>
  <si>
    <t>INT-01736</t>
  </si>
  <si>
    <t>INT-01737</t>
  </si>
  <si>
    <t>INT-01738</t>
  </si>
  <si>
    <t>INT-01739</t>
  </si>
  <si>
    <t>INT-01740</t>
  </si>
  <si>
    <t>INT-01741</t>
  </si>
  <si>
    <t>INT-01742</t>
  </si>
  <si>
    <t>INT-01743</t>
  </si>
  <si>
    <t>INT-01744</t>
  </si>
  <si>
    <t>INT-01745</t>
  </si>
  <si>
    <t>INT-01746</t>
  </si>
  <si>
    <t>INT-01747</t>
  </si>
  <si>
    <t>INT-01748</t>
  </si>
  <si>
    <t>INT-01749</t>
  </si>
  <si>
    <t>INT-01750</t>
  </si>
  <si>
    <t>INT-01751</t>
  </si>
  <si>
    <t>INT-01752</t>
  </si>
  <si>
    <t>INT-01753</t>
  </si>
  <si>
    <t>INT-01754</t>
  </si>
  <si>
    <t>INT-01755</t>
  </si>
  <si>
    <t>INT-01756</t>
  </si>
  <si>
    <t>INT-01757</t>
  </si>
  <si>
    <t>INT-01758</t>
  </si>
  <si>
    <t>INT-01759</t>
  </si>
  <si>
    <t>INT-01760</t>
  </si>
  <si>
    <t>INT-01761</t>
  </si>
  <si>
    <t>INT-01762</t>
  </si>
  <si>
    <t>INT-01763</t>
  </si>
  <si>
    <t>INT-01764</t>
  </si>
  <si>
    <t>INT-01765</t>
  </si>
  <si>
    <t>INT-01766</t>
  </si>
  <si>
    <t>INT-01767</t>
  </si>
  <si>
    <t>INT-01768</t>
  </si>
  <si>
    <t>INT-01769</t>
  </si>
  <si>
    <t>INT-01770</t>
  </si>
  <si>
    <t>INT-01771</t>
  </si>
  <si>
    <t>INT-01772</t>
  </si>
  <si>
    <t>INT-01773</t>
  </si>
  <si>
    <t>INT-01774</t>
  </si>
  <si>
    <t>INT-01775</t>
  </si>
  <si>
    <t>INT-01776</t>
  </si>
  <si>
    <t>INT-01777</t>
  </si>
  <si>
    <t>INT-01778</t>
  </si>
  <si>
    <t>INT-01779</t>
  </si>
  <si>
    <t>INT-01780</t>
  </si>
  <si>
    <t>INT-01781</t>
  </si>
  <si>
    <t>INT-01782</t>
  </si>
  <si>
    <t>INT-01783</t>
  </si>
  <si>
    <t>INT-01784</t>
  </si>
  <si>
    <t>INT-01785</t>
  </si>
  <si>
    <t>INT-01786</t>
  </si>
  <si>
    <t>INT-01787</t>
  </si>
  <si>
    <t>INT-01788</t>
  </si>
  <si>
    <t>INT-01789</t>
  </si>
  <si>
    <t>INT-01790</t>
  </si>
  <si>
    <t>INT-01791</t>
  </si>
  <si>
    <t>INT-01792</t>
  </si>
  <si>
    <t>INT-01793</t>
  </si>
  <si>
    <t>INT-01794</t>
  </si>
  <si>
    <t>INT-01795</t>
  </si>
  <si>
    <t>INT-01796</t>
  </si>
  <si>
    <t>INT-01797</t>
  </si>
  <si>
    <t>INT-01798</t>
  </si>
  <si>
    <t>INT-01799</t>
  </si>
  <si>
    <t>INT-01800</t>
  </si>
  <si>
    <t>INT-01801</t>
  </si>
  <si>
    <t>INT-01802</t>
  </si>
  <si>
    <t>INT-01803</t>
  </si>
  <si>
    <t>INT-01804</t>
  </si>
  <si>
    <t>INT-01805</t>
  </si>
  <si>
    <t>INT-01806</t>
  </si>
  <si>
    <t>INT-01807</t>
  </si>
  <si>
    <t>INT-01808</t>
  </si>
  <si>
    <t>INT-01809</t>
  </si>
  <si>
    <t>INT-01810</t>
  </si>
  <si>
    <t>INT-01811</t>
  </si>
  <si>
    <t>INT-01812</t>
  </si>
  <si>
    <t>INT-01813</t>
  </si>
  <si>
    <t>INT-01814</t>
  </si>
  <si>
    <t>INT-01815</t>
  </si>
  <si>
    <t>INT-01816</t>
  </si>
  <si>
    <t>INT-01817</t>
  </si>
  <si>
    <t>INT-01818</t>
  </si>
  <si>
    <t>INT-01819</t>
  </si>
  <si>
    <t>INT-01820</t>
  </si>
  <si>
    <t>INT-01821</t>
  </si>
  <si>
    <t>INT-01822</t>
  </si>
  <si>
    <t>INT-01823</t>
  </si>
  <si>
    <t>INT-01824</t>
  </si>
  <si>
    <t>INT-01825</t>
  </si>
  <si>
    <t>INT-01826</t>
  </si>
  <si>
    <t>INT-01827</t>
  </si>
  <si>
    <t>INT-01828</t>
  </si>
  <si>
    <t>INT-01829</t>
  </si>
  <si>
    <t>INT-01830</t>
  </si>
  <si>
    <t>INT-01831</t>
  </si>
  <si>
    <t>INT-01832</t>
  </si>
  <si>
    <t>INT-01833</t>
  </si>
  <si>
    <t>INT-01834</t>
  </si>
  <si>
    <t>INT-01835</t>
  </si>
  <si>
    <t>INT-01836</t>
  </si>
  <si>
    <t>INT-01837</t>
  </si>
  <si>
    <t>INT-01838</t>
  </si>
  <si>
    <t>INT-01839</t>
  </si>
  <si>
    <t>INT-01840</t>
  </si>
  <si>
    <t>INT-01841</t>
  </si>
  <si>
    <t>INT-01842</t>
  </si>
  <si>
    <t>INT-01843</t>
  </si>
  <si>
    <t>INT-01844</t>
  </si>
  <si>
    <t>INT-01845</t>
  </si>
  <si>
    <t>INT-01846</t>
  </si>
  <si>
    <t>INT-01847</t>
  </si>
  <si>
    <t>INT-01848</t>
  </si>
  <si>
    <t>INT-01849</t>
  </si>
  <si>
    <t>INT-01850</t>
  </si>
  <si>
    <t>INT-01851</t>
  </si>
  <si>
    <t>INT-01852</t>
  </si>
  <si>
    <t>INT-01853</t>
  </si>
  <si>
    <t>INT-01854</t>
  </si>
  <si>
    <t>INT-01855</t>
  </si>
  <si>
    <t>INT-01856</t>
  </si>
  <si>
    <t>INT-01857</t>
  </si>
  <si>
    <t>INT-01858</t>
  </si>
  <si>
    <t>INT-01859</t>
  </si>
  <si>
    <t>INT-01860</t>
  </si>
  <si>
    <t>INT-01861</t>
  </si>
  <si>
    <t>INT-01862</t>
  </si>
  <si>
    <t>INT-01863</t>
  </si>
  <si>
    <t>INT-01864</t>
  </si>
  <si>
    <t>INT-01865</t>
  </si>
  <si>
    <t>INT-01866</t>
  </si>
  <si>
    <t>INT-01867</t>
  </si>
  <si>
    <t>INT-01868</t>
  </si>
  <si>
    <t>INT-01869</t>
  </si>
  <si>
    <t>INT-01870</t>
  </si>
  <si>
    <t>INT-01871</t>
  </si>
  <si>
    <t>INT-01872</t>
  </si>
  <si>
    <t>INT-01873</t>
  </si>
  <si>
    <t>INT-01874</t>
  </si>
  <si>
    <t>INT-01875</t>
  </si>
  <si>
    <t>INT-01876</t>
  </si>
  <si>
    <t>INT-01877</t>
  </si>
  <si>
    <t>INT-01878</t>
  </si>
  <si>
    <t>INT-01879</t>
  </si>
  <si>
    <t>INT-01880</t>
  </si>
  <si>
    <t>INT-01881</t>
  </si>
  <si>
    <t>INT-01882</t>
  </si>
  <si>
    <t>INT-01883</t>
  </si>
  <si>
    <t>INT-01884</t>
  </si>
  <si>
    <t>INT-01885</t>
  </si>
  <si>
    <t>INT-01886</t>
  </si>
  <si>
    <t>INT-01887</t>
  </si>
  <si>
    <t>INT-01888</t>
  </si>
  <si>
    <t>INT-01889</t>
  </si>
  <si>
    <t>INT-01890</t>
  </si>
  <si>
    <t>INT-01891</t>
  </si>
  <si>
    <t>INT-01892</t>
  </si>
  <si>
    <t>INT-01893</t>
  </si>
  <si>
    <t>INT-01894</t>
  </si>
  <si>
    <t>INT-01895</t>
  </si>
  <si>
    <t>INT-01896</t>
  </si>
  <si>
    <t>INT-01897</t>
  </si>
  <si>
    <t>INT-01898</t>
  </si>
  <si>
    <t>INT-01899</t>
  </si>
  <si>
    <t>INT-01900</t>
  </si>
  <si>
    <t>INT-01901</t>
  </si>
  <si>
    <t>INT-01902</t>
  </si>
  <si>
    <t>INT-01903</t>
  </si>
  <si>
    <t>INT-01904</t>
  </si>
  <si>
    <t>INT-01905</t>
  </si>
  <si>
    <t>INT-01906</t>
  </si>
  <si>
    <t>INT-01907</t>
  </si>
  <si>
    <t>INT-01908</t>
  </si>
  <si>
    <t>INT-01909</t>
  </si>
  <si>
    <t>INT-01910</t>
  </si>
  <si>
    <t>INT-01911</t>
  </si>
  <si>
    <t>INT-01912</t>
  </si>
  <si>
    <t>INT-01913</t>
  </si>
  <si>
    <t>INT-01914</t>
  </si>
  <si>
    <t>INT-01915</t>
  </si>
  <si>
    <t>INT-01916</t>
  </si>
  <si>
    <t>INT-01917</t>
  </si>
  <si>
    <t>INT-01918</t>
  </si>
  <si>
    <t>INT-01919</t>
  </si>
  <si>
    <t>INT-01920</t>
  </si>
  <si>
    <t>INT-01921</t>
  </si>
  <si>
    <t>INT-01922</t>
  </si>
  <si>
    <t>INT-01923</t>
  </si>
  <si>
    <t>INT-01924</t>
  </si>
  <si>
    <t>INT-01925</t>
  </si>
  <si>
    <t>INT-01926</t>
  </si>
  <si>
    <t>INT-01927</t>
  </si>
  <si>
    <t>INT-01928</t>
  </si>
  <si>
    <t>INT-01929</t>
  </si>
  <si>
    <t>INT-01930</t>
  </si>
  <si>
    <t>INT-01931</t>
  </si>
  <si>
    <t>INT-01932</t>
  </si>
  <si>
    <t>INT-01933</t>
  </si>
  <si>
    <t>INT-01934</t>
  </si>
  <si>
    <t>INT-01935</t>
  </si>
  <si>
    <t>INT-01936</t>
  </si>
  <si>
    <t>INT-01937</t>
  </si>
  <si>
    <t>INT-01938</t>
  </si>
  <si>
    <t>INT-01939</t>
  </si>
  <si>
    <t>INT-01940</t>
  </si>
  <si>
    <t>INT-01941</t>
  </si>
  <si>
    <t>INT-01942</t>
  </si>
  <si>
    <t>INT-01943</t>
  </si>
  <si>
    <t>INT-01944</t>
  </si>
  <si>
    <t>INT-01945</t>
  </si>
  <si>
    <t>INT-01946</t>
  </si>
  <si>
    <t>INT-01947</t>
  </si>
  <si>
    <t>INT-01948</t>
  </si>
  <si>
    <t>INT-01949</t>
  </si>
  <si>
    <t>INT-01950</t>
  </si>
  <si>
    <t>INT-01951</t>
  </si>
  <si>
    <t>INT-01952</t>
  </si>
  <si>
    <t>INT-01953</t>
  </si>
  <si>
    <t>INT-01954</t>
  </si>
  <si>
    <t>INT-01955</t>
  </si>
  <si>
    <t>INT-01956</t>
  </si>
  <si>
    <t>INT-01957</t>
  </si>
  <si>
    <t>INT-01958</t>
  </si>
  <si>
    <t>INT-01959</t>
  </si>
  <si>
    <t>INT-01960</t>
  </si>
  <si>
    <t>INT-01961</t>
  </si>
  <si>
    <t>INT-01962</t>
  </si>
  <si>
    <t>INT-01963</t>
  </si>
  <si>
    <t>INT-01964</t>
  </si>
  <si>
    <t>INT-01965</t>
  </si>
  <si>
    <t>INT-01966</t>
  </si>
  <si>
    <t>INT-01967</t>
  </si>
  <si>
    <t>INT-01968</t>
  </si>
  <si>
    <t>INT-01969</t>
  </si>
  <si>
    <t>INT-01970</t>
  </si>
  <si>
    <t>INT-01971</t>
  </si>
  <si>
    <t>INT-01972</t>
  </si>
  <si>
    <t>INT-01973</t>
  </si>
  <si>
    <t>INT-01974</t>
  </si>
  <si>
    <t>INT-01975</t>
  </si>
  <si>
    <t>INT-01976</t>
  </si>
  <si>
    <t>INT-01977</t>
  </si>
  <si>
    <t>INT-01978</t>
  </si>
  <si>
    <t>INT-01979</t>
  </si>
  <si>
    <t>INT-01980</t>
  </si>
  <si>
    <t>INT-01981</t>
  </si>
  <si>
    <t>INT-01982</t>
  </si>
  <si>
    <t>INT-01983</t>
  </si>
  <si>
    <t>INT-01984</t>
  </si>
  <si>
    <t>INT-01985</t>
  </si>
  <si>
    <t>INT-01986</t>
  </si>
  <si>
    <t>INT-01987</t>
  </si>
  <si>
    <t>INT-01988</t>
  </si>
  <si>
    <t>INT-01989</t>
  </si>
  <si>
    <t>INT-01990</t>
  </si>
  <si>
    <t>INT-01991</t>
  </si>
  <si>
    <t>INT-01992</t>
  </si>
  <si>
    <t>INT-01993</t>
  </si>
  <si>
    <t>INT-01994</t>
  </si>
  <si>
    <t>INT-01995</t>
  </si>
  <si>
    <t>INT-01996</t>
  </si>
  <si>
    <t>INT-01997</t>
  </si>
  <si>
    <t>INT-01998</t>
  </si>
  <si>
    <t>INT-01999</t>
  </si>
  <si>
    <t>INT-02000</t>
  </si>
  <si>
    <t>INT-02001</t>
  </si>
  <si>
    <t>INT-02002</t>
  </si>
  <si>
    <t>INT-02003</t>
  </si>
  <si>
    <t>INT-02004</t>
  </si>
  <si>
    <t>INT-02005</t>
  </si>
  <si>
    <t>INT-02006</t>
  </si>
  <si>
    <t>INT-02007</t>
  </si>
  <si>
    <t>INT-02008</t>
  </si>
  <si>
    <t>INT-02009</t>
  </si>
  <si>
    <t>INT-02010</t>
  </si>
  <si>
    <t>INT-02011</t>
  </si>
  <si>
    <t>INT-02012</t>
  </si>
  <si>
    <t>INT-02013</t>
  </si>
  <si>
    <t>INT-02014</t>
  </si>
  <si>
    <t>INT-02015</t>
  </si>
  <si>
    <t>INT-02016</t>
  </si>
  <si>
    <t>INT-02017</t>
  </si>
  <si>
    <t>INT-02018</t>
  </si>
  <si>
    <t>INT-02019</t>
  </si>
  <si>
    <t>INT-02020</t>
  </si>
  <si>
    <t>INT-02021</t>
  </si>
  <si>
    <t>INT-02022</t>
  </si>
  <si>
    <t>INT-02023</t>
  </si>
  <si>
    <t>INT-02024</t>
  </si>
  <si>
    <t>INT-02025</t>
  </si>
  <si>
    <t>INT-02026</t>
  </si>
  <si>
    <t>INT-02027</t>
  </si>
  <si>
    <t>INT-02028</t>
  </si>
  <si>
    <t>INT-02029</t>
  </si>
  <si>
    <t>INT-02030</t>
  </si>
  <si>
    <t>INT-02031</t>
  </si>
  <si>
    <t>INT-02032</t>
  </si>
  <si>
    <t>INT-02033</t>
  </si>
  <si>
    <t>INT-02034</t>
  </si>
  <si>
    <t>INT-02035</t>
  </si>
  <si>
    <t>INT-02036</t>
  </si>
  <si>
    <t>INT-02037</t>
  </si>
  <si>
    <t>INT-02038</t>
  </si>
  <si>
    <t>INT-02039</t>
  </si>
  <si>
    <t>INT-02040</t>
  </si>
  <si>
    <t>INT-02041</t>
  </si>
  <si>
    <t>INT-02042</t>
  </si>
  <si>
    <t>INT-02043</t>
  </si>
  <si>
    <t>INT-02044</t>
  </si>
  <si>
    <t>INT-02045</t>
  </si>
  <si>
    <t>INT-02046</t>
  </si>
  <si>
    <t>INT-02047</t>
  </si>
  <si>
    <t>INT-02048</t>
  </si>
  <si>
    <t>INT-02049</t>
  </si>
  <si>
    <t>INT-02050</t>
  </si>
  <si>
    <t>INT-02051</t>
  </si>
  <si>
    <t>INT-02052</t>
  </si>
  <si>
    <t>INT-02053</t>
  </si>
  <si>
    <t>INT-02054</t>
  </si>
  <si>
    <t>INT-02055</t>
  </si>
  <si>
    <t>INT-02056</t>
  </si>
  <si>
    <t>INT-02057</t>
  </si>
  <si>
    <t>INT-02058</t>
  </si>
  <si>
    <t>INT-02059</t>
  </si>
  <si>
    <t>INT-02060</t>
  </si>
  <si>
    <t>INT-02061</t>
  </si>
  <si>
    <t>INT-02062</t>
  </si>
  <si>
    <t>INT-02063</t>
  </si>
  <si>
    <t>INT-02064</t>
  </si>
  <si>
    <t>INT-02065</t>
  </si>
  <si>
    <t>INT-02066</t>
  </si>
  <si>
    <t>INT-02067</t>
  </si>
  <si>
    <t>INT-02068</t>
  </si>
  <si>
    <t>INT-02069</t>
  </si>
  <si>
    <t>INT-02070</t>
  </si>
  <si>
    <t>INT-02071</t>
  </si>
  <si>
    <t>INT-02072</t>
  </si>
  <si>
    <t>INT-02073</t>
  </si>
  <si>
    <t>INT-02074</t>
  </si>
  <si>
    <t>INT-02075</t>
  </si>
  <si>
    <t>INT-02076</t>
  </si>
  <si>
    <t>INT-02077</t>
  </si>
  <si>
    <t>INT-02078</t>
  </si>
  <si>
    <t>INT-02079</t>
  </si>
  <si>
    <t>INT-02080</t>
  </si>
  <si>
    <t>INT-02081</t>
  </si>
  <si>
    <t>INT-02082</t>
  </si>
  <si>
    <t>INT-02083</t>
  </si>
  <si>
    <t>INT-02084</t>
  </si>
  <si>
    <t>INT-02085</t>
  </si>
  <si>
    <t>INT-02086</t>
  </si>
  <si>
    <t>INT-02087</t>
  </si>
  <si>
    <t>INT-02088</t>
  </si>
  <si>
    <t>INT-02089</t>
  </si>
  <si>
    <t>INT-02090</t>
  </si>
  <si>
    <t>INT-02091</t>
  </si>
  <si>
    <t>INT-02092</t>
  </si>
  <si>
    <t>INT-02093</t>
  </si>
  <si>
    <t>INT-02094</t>
  </si>
  <si>
    <t>INT-02095</t>
  </si>
  <si>
    <t>INT-02096</t>
  </si>
  <si>
    <t>INT-02097</t>
  </si>
  <si>
    <t>INT-02098</t>
  </si>
  <si>
    <t>INT-02099</t>
  </si>
  <si>
    <t>INT-02100</t>
  </si>
  <si>
    <t>INT-02101</t>
  </si>
  <si>
    <t>INT-02102</t>
  </si>
  <si>
    <t>INT-02103</t>
  </si>
  <si>
    <t>INT-02104</t>
  </si>
  <si>
    <t>INT-02105</t>
  </si>
  <si>
    <t>INT-02106</t>
  </si>
  <si>
    <t>INT-02107</t>
  </si>
  <si>
    <t>INT-02108</t>
  </si>
  <si>
    <t>INT-02109</t>
  </si>
  <si>
    <t>INT-02110</t>
  </si>
  <si>
    <t>INT-02111</t>
  </si>
  <si>
    <t>INT-02112</t>
  </si>
  <si>
    <t>INT-02113</t>
  </si>
  <si>
    <t>INT-02114</t>
  </si>
  <si>
    <t>INT-02115</t>
  </si>
  <si>
    <t>INT-02116</t>
  </si>
  <si>
    <t>INT-02117</t>
  </si>
  <si>
    <t>INT-02118</t>
  </si>
  <si>
    <t>INT-02119</t>
  </si>
  <si>
    <t>INT-02120</t>
  </si>
  <si>
    <t>INT-02121</t>
  </si>
  <si>
    <t>INT-02122</t>
  </si>
  <si>
    <t>INT-02123</t>
  </si>
  <si>
    <t>INT-02124</t>
  </si>
  <si>
    <t>INT-02125</t>
  </si>
  <si>
    <t>INT-02126</t>
  </si>
  <si>
    <t>INT-02127</t>
  </si>
  <si>
    <t>INT-02128</t>
  </si>
  <si>
    <t>INT-02129</t>
  </si>
  <si>
    <t>INT-02130</t>
  </si>
  <si>
    <t>INT-02131</t>
  </si>
  <si>
    <t>INT-02132</t>
  </si>
  <si>
    <t>INT-02133</t>
  </si>
  <si>
    <t>INT-02134</t>
  </si>
  <si>
    <t>INT-02135</t>
  </si>
  <si>
    <t>INT-02136</t>
  </si>
  <si>
    <t>INT-02137</t>
  </si>
  <si>
    <t>INT-02138</t>
  </si>
  <si>
    <t>INT-02139</t>
  </si>
  <si>
    <t>INT-02140</t>
  </si>
  <si>
    <t>INT-02141</t>
  </si>
  <si>
    <t>INT-02142</t>
  </si>
  <si>
    <t>INT-02143</t>
  </si>
  <si>
    <t>INT-02144</t>
  </si>
  <si>
    <t>INT-02145</t>
  </si>
  <si>
    <t>INT-02146</t>
  </si>
  <si>
    <t>INT-02147</t>
  </si>
  <si>
    <t>INT-02148</t>
  </si>
  <si>
    <t>INT-02149</t>
  </si>
  <si>
    <t>INT-02150</t>
  </si>
  <si>
    <t>INT-02151</t>
  </si>
  <si>
    <t>INT-02152</t>
  </si>
  <si>
    <t>INT-02153</t>
  </si>
  <si>
    <t>INT-02154</t>
  </si>
  <si>
    <t>INT-02155</t>
  </si>
  <si>
    <t>INT-02156</t>
  </si>
  <si>
    <t>INT-02157</t>
  </si>
  <si>
    <t>INT-02158</t>
  </si>
  <si>
    <t>INT-02159</t>
  </si>
  <si>
    <t>INT-02160</t>
  </si>
  <si>
    <t>INT-02161</t>
  </si>
  <si>
    <t>INT-02162</t>
  </si>
  <si>
    <t>INT-02163</t>
  </si>
  <si>
    <t>INT-02164</t>
  </si>
  <si>
    <t>INT-02165</t>
  </si>
  <si>
    <t>INT-02166</t>
  </si>
  <si>
    <t>INT-02167</t>
  </si>
  <si>
    <t>INT-02168</t>
  </si>
  <si>
    <t>INT-02169</t>
  </si>
  <si>
    <t>INT-02170</t>
  </si>
  <si>
    <t>INT-02171</t>
  </si>
  <si>
    <t>INT-02172</t>
  </si>
  <si>
    <t>INT-02173</t>
  </si>
  <si>
    <t>INT-02174</t>
  </si>
  <si>
    <t>INT-02175</t>
  </si>
  <si>
    <t>INT-02176</t>
  </si>
  <si>
    <t>INT-02177</t>
  </si>
  <si>
    <t>INT-02178</t>
  </si>
  <si>
    <t>INT-02179</t>
  </si>
  <si>
    <t>INT-02180</t>
  </si>
  <si>
    <t>INT-02181</t>
  </si>
  <si>
    <t>INT-02182</t>
  </si>
  <si>
    <t>INT-02183</t>
  </si>
  <si>
    <t>INT-02184</t>
  </si>
  <si>
    <t>INT-02185</t>
  </si>
  <si>
    <t>INT-02186</t>
  </si>
  <si>
    <t>INT-02187</t>
  </si>
  <si>
    <t>INT-02188</t>
  </si>
  <si>
    <t>INT-02189</t>
  </si>
  <si>
    <t>INT-02190</t>
  </si>
  <si>
    <t>INT-02191</t>
  </si>
  <si>
    <t>INT-02192</t>
  </si>
  <si>
    <t>INT-02193</t>
  </si>
  <si>
    <t>INT-02194</t>
  </si>
  <si>
    <t>INT-02195</t>
  </si>
  <si>
    <t>INT-02196</t>
  </si>
  <si>
    <t>INT-02197</t>
  </si>
  <si>
    <t>INT-02198</t>
  </si>
  <si>
    <t>INT-02199</t>
  </si>
  <si>
    <t>INT-02200</t>
  </si>
  <si>
    <t>INT-02201</t>
  </si>
  <si>
    <t>INT-02202</t>
  </si>
  <si>
    <t>INT-02203</t>
  </si>
  <si>
    <t>INT-02204</t>
  </si>
  <si>
    <t>INT-02205</t>
  </si>
  <si>
    <t>INT-02206</t>
  </si>
  <si>
    <t>INT-02207</t>
  </si>
  <si>
    <t>INT-02208</t>
  </si>
  <si>
    <t>INT-02209</t>
  </si>
  <si>
    <t>INT-02210</t>
  </si>
  <si>
    <t>INT-02211</t>
  </si>
  <si>
    <t>INT-02212</t>
  </si>
  <si>
    <t>INT-02213</t>
  </si>
  <si>
    <t>INT-02214</t>
  </si>
  <si>
    <t>INT-02215</t>
  </si>
  <si>
    <t>INT-02216</t>
  </si>
  <si>
    <t>INT-02217</t>
  </si>
  <si>
    <t>INT-02218</t>
  </si>
  <si>
    <t>INT-02219</t>
  </si>
  <si>
    <t>INT-02220</t>
  </si>
  <si>
    <t>INT-02221</t>
  </si>
  <si>
    <t>INT-02222</t>
  </si>
  <si>
    <t>INT-02223</t>
  </si>
  <si>
    <t>INT-02224</t>
  </si>
  <si>
    <t>INT-02225</t>
  </si>
  <si>
    <t>INT-02226</t>
  </si>
  <si>
    <t>INT-02227</t>
  </si>
  <si>
    <t>INT-02228</t>
  </si>
  <si>
    <t>INT-02229</t>
  </si>
  <si>
    <t>INT-02230</t>
  </si>
  <si>
    <t>INT-02231</t>
  </si>
  <si>
    <t>INT-02232</t>
  </si>
  <si>
    <t>INT-02233</t>
  </si>
  <si>
    <t>INT-02234</t>
  </si>
  <si>
    <t>INT-02235</t>
  </si>
  <si>
    <t>INT-02236</t>
  </si>
  <si>
    <t>INT-02237</t>
  </si>
  <si>
    <t>INT-02238</t>
  </si>
  <si>
    <t>INT-02239</t>
  </si>
  <si>
    <t>INT-02240</t>
  </si>
  <si>
    <t>INT-02241</t>
  </si>
  <si>
    <t>INT-02242</t>
  </si>
  <si>
    <t>INT-02243</t>
  </si>
  <si>
    <t>INT-02244</t>
  </si>
  <si>
    <t>INT-02245</t>
  </si>
  <si>
    <t>INT-02246</t>
  </si>
  <si>
    <t>INT-02247</t>
  </si>
  <si>
    <t>INT-02248</t>
  </si>
  <si>
    <t>INT-02249</t>
  </si>
  <si>
    <t>INT-02250</t>
  </si>
  <si>
    <t>INT-02251</t>
  </si>
  <si>
    <t>INT-02252</t>
  </si>
  <si>
    <t>INT-02253</t>
  </si>
  <si>
    <t>INT-02254</t>
  </si>
  <si>
    <t>INT-02255</t>
  </si>
  <si>
    <t>INT-02256</t>
  </si>
  <si>
    <t>INT-02257</t>
  </si>
  <si>
    <t>INT-02258</t>
  </si>
  <si>
    <t>INT-02259</t>
  </si>
  <si>
    <t>INT-02260</t>
  </si>
  <si>
    <t>INT-02261</t>
  </si>
  <si>
    <t>INT-02262</t>
  </si>
  <si>
    <t>INT-02263</t>
  </si>
  <si>
    <t>INT-02264</t>
  </si>
  <si>
    <t>INT-02265</t>
  </si>
  <si>
    <t>INT-02266</t>
  </si>
  <si>
    <t>INT-02267</t>
  </si>
  <si>
    <t>INT-02268</t>
  </si>
  <si>
    <t>INT-02269</t>
  </si>
  <si>
    <t>INT-02270</t>
  </si>
  <si>
    <t>INT-02271</t>
  </si>
  <si>
    <t>INT-02272</t>
  </si>
  <si>
    <t>INT-02273</t>
  </si>
  <si>
    <t>INT-02274</t>
  </si>
  <si>
    <t>INT-02275</t>
  </si>
  <si>
    <t>INT-02276</t>
  </si>
  <si>
    <t>INT-02277</t>
  </si>
  <si>
    <t>INT-02278</t>
  </si>
  <si>
    <t>INT-02279</t>
  </si>
  <si>
    <t>INT-02280</t>
  </si>
  <si>
    <t>INT-02281</t>
  </si>
  <si>
    <t>INT-02282</t>
  </si>
  <si>
    <t>INT-02283</t>
  </si>
  <si>
    <t>INT-02284</t>
  </si>
  <si>
    <t>INT-02285</t>
  </si>
  <si>
    <t>INT-02286</t>
  </si>
  <si>
    <t>INT-02287</t>
  </si>
  <si>
    <t>INT-02288</t>
  </si>
  <si>
    <t>INT-02289</t>
  </si>
  <si>
    <t>INT-02290</t>
  </si>
  <si>
    <t>INT-02291</t>
  </si>
  <si>
    <t>INT-02292</t>
  </si>
  <si>
    <t>INT-02293</t>
  </si>
  <si>
    <t>INT-02294</t>
  </si>
  <si>
    <t>INT-02295</t>
  </si>
  <si>
    <t>INT-02296</t>
  </si>
  <si>
    <t>INT-02297</t>
  </si>
  <si>
    <t>INT-02298</t>
  </si>
  <si>
    <t>INT-02299</t>
  </si>
  <si>
    <t>INT-02300</t>
  </si>
  <si>
    <t>INT-02301</t>
  </si>
  <si>
    <t>INT-02302</t>
  </si>
  <si>
    <t>INT-02303</t>
  </si>
  <si>
    <t>INT-02304</t>
  </si>
  <si>
    <t>INT-02305</t>
  </si>
  <si>
    <t>INT-02306</t>
  </si>
  <si>
    <t>INT-02307</t>
  </si>
  <si>
    <t>INT-02308</t>
  </si>
  <si>
    <t>INT-02309</t>
  </si>
  <si>
    <t>INT-02310</t>
  </si>
  <si>
    <t>INT-02311</t>
  </si>
  <si>
    <t>INT-02312</t>
  </si>
  <si>
    <t>INT-02313</t>
  </si>
  <si>
    <t>INT-02314</t>
  </si>
  <si>
    <t>INT-02315</t>
  </si>
  <si>
    <t>INT-02316</t>
  </si>
  <si>
    <t>INT-02317</t>
  </si>
  <si>
    <t>INT-02318</t>
  </si>
  <si>
    <t>INT-02319</t>
  </si>
  <si>
    <t>INT-02320</t>
  </si>
  <si>
    <t>INT-02321</t>
  </si>
  <si>
    <t>INT-02322</t>
  </si>
  <si>
    <t>INT-02323</t>
  </si>
  <si>
    <t>INT-02324</t>
  </si>
  <si>
    <t>INT-02325</t>
  </si>
  <si>
    <t>INT-02326</t>
  </si>
  <si>
    <t>INT-02327</t>
  </si>
  <si>
    <t>INT-02328</t>
  </si>
  <si>
    <t>INT-02329</t>
  </si>
  <si>
    <t>INT-02330</t>
  </si>
  <si>
    <t>INT-02331</t>
  </si>
  <si>
    <t>INT-02332</t>
  </si>
  <si>
    <t>INT-02333</t>
  </si>
  <si>
    <t>INT-02334</t>
  </si>
  <si>
    <t>INT-02335</t>
  </si>
  <si>
    <t>INT-02336</t>
  </si>
  <si>
    <t>INT-02337</t>
  </si>
  <si>
    <t>INT-02338</t>
  </si>
  <si>
    <t>INT-02339</t>
  </si>
  <si>
    <t>INT-02340</t>
  </si>
  <si>
    <t>INT-02341</t>
  </si>
  <si>
    <t>INT-02342</t>
  </si>
  <si>
    <t>INT-02343</t>
  </si>
  <si>
    <t>INT-02344</t>
  </si>
  <si>
    <t>INT-02345</t>
  </si>
  <si>
    <t>INT-02346</t>
  </si>
  <si>
    <t>INT-02347</t>
  </si>
  <si>
    <t>INT-02348</t>
  </si>
  <si>
    <t>INT-02349</t>
  </si>
  <si>
    <t>INT-02350</t>
  </si>
  <si>
    <t>INT-02351</t>
  </si>
  <si>
    <t>INT-02352</t>
  </si>
  <si>
    <t>INT-02353</t>
  </si>
  <si>
    <t>INT-02354</t>
  </si>
  <si>
    <t>INT-02355</t>
  </si>
  <si>
    <t>INT-02356</t>
  </si>
  <si>
    <t>INT-02357</t>
  </si>
  <si>
    <t>INT-02358</t>
  </si>
  <si>
    <t>INT-02359</t>
  </si>
  <si>
    <t>INT-02360</t>
  </si>
  <si>
    <t>INT-02361</t>
  </si>
  <si>
    <t>INT-02362</t>
  </si>
  <si>
    <t>INT-02363</t>
  </si>
  <si>
    <t>INT-02364</t>
  </si>
  <si>
    <t>INT-02365</t>
  </si>
  <si>
    <t>INT-02366</t>
  </si>
  <si>
    <t>INT-02367</t>
  </si>
  <si>
    <t>INT-02368</t>
  </si>
  <si>
    <t>INT-02369</t>
  </si>
  <si>
    <t>INT-02370</t>
  </si>
  <si>
    <t>INT-02371</t>
  </si>
  <si>
    <t>INT-02372</t>
  </si>
  <si>
    <t>INT-02373</t>
  </si>
  <si>
    <t>INT-02374</t>
  </si>
  <si>
    <t>INT-02375</t>
  </si>
  <si>
    <t>INT-02376</t>
  </si>
  <si>
    <t>INT-02377</t>
  </si>
  <si>
    <t>INT-02378</t>
  </si>
  <si>
    <t>INT-02379</t>
  </si>
  <si>
    <t>INT-02380</t>
  </si>
  <si>
    <t>INT-02381</t>
  </si>
  <si>
    <t>INT-02382</t>
  </si>
  <si>
    <t>INT-02383</t>
  </si>
  <si>
    <t>INT-02384</t>
  </si>
  <si>
    <t>INT-02385</t>
  </si>
  <si>
    <t>INT-02386</t>
  </si>
  <si>
    <t>INT-02387</t>
  </si>
  <si>
    <t>INT-02388</t>
  </si>
  <si>
    <t>INT-02389</t>
  </si>
  <si>
    <t>INT-02390</t>
  </si>
  <si>
    <t>INT-02391</t>
  </si>
  <si>
    <t>INT-02392</t>
  </si>
  <si>
    <t>INT-02393</t>
  </si>
  <si>
    <t>INT-02394</t>
  </si>
  <si>
    <t>INT-02395</t>
  </si>
  <si>
    <t>INT-02396</t>
  </si>
  <si>
    <t>INT-02397</t>
  </si>
  <si>
    <t>INT-02398</t>
  </si>
  <si>
    <t>INT-02399</t>
  </si>
  <si>
    <t>INT-02400</t>
  </si>
  <si>
    <t>INT-02401</t>
  </si>
  <si>
    <t>INT-02402</t>
  </si>
  <si>
    <t>INT-02403</t>
  </si>
  <si>
    <t>INT-02404</t>
  </si>
  <si>
    <t>INT-02405</t>
  </si>
  <si>
    <t>INT-02406</t>
  </si>
  <si>
    <t>INT-02407</t>
  </si>
  <si>
    <t>INT-02408</t>
  </si>
  <si>
    <t>INT-02409</t>
  </si>
  <si>
    <t>INT-02410</t>
  </si>
  <si>
    <t>INT-02411</t>
  </si>
  <si>
    <t>INT-02412</t>
  </si>
  <si>
    <t>INT-02413</t>
  </si>
  <si>
    <t>INT-02414</t>
  </si>
  <si>
    <t>INT-02415</t>
  </si>
  <si>
    <t>INT-02416</t>
  </si>
  <si>
    <t>INT-02417</t>
  </si>
  <si>
    <t>INT-02418</t>
  </si>
  <si>
    <t>INT-02419</t>
  </si>
  <si>
    <t>INT-02420</t>
  </si>
  <si>
    <t>INT-02421</t>
  </si>
  <si>
    <t>INT-02422</t>
  </si>
  <si>
    <t>INT-02423</t>
  </si>
  <si>
    <t>INT-02424</t>
  </si>
  <si>
    <t>INT-02425</t>
  </si>
  <si>
    <t>INT-02426</t>
  </si>
  <si>
    <t>INT-02427</t>
  </si>
  <si>
    <t>INT-02428</t>
  </si>
  <si>
    <t>INT-02429</t>
  </si>
  <si>
    <t>INT-02430</t>
  </si>
  <si>
    <t>INT-02431</t>
  </si>
  <si>
    <t>INT-02432</t>
  </si>
  <si>
    <t>INT-02433</t>
  </si>
  <si>
    <t>INT-02434</t>
  </si>
  <si>
    <t>INT-02435</t>
  </si>
  <si>
    <t>INT-02436</t>
  </si>
  <si>
    <t>INT-02437</t>
  </si>
  <si>
    <t>INT-02438</t>
  </si>
  <si>
    <t>INT-02439</t>
  </si>
  <si>
    <t>INT-02440</t>
  </si>
  <si>
    <t>INT-02441</t>
  </si>
  <si>
    <t>INT-02442</t>
  </si>
  <si>
    <t>INT-02443</t>
  </si>
  <si>
    <t>INT-02444</t>
  </si>
  <si>
    <t>INT-02445</t>
  </si>
  <si>
    <t>INT-02446</t>
  </si>
  <si>
    <t>INT-02447</t>
  </si>
  <si>
    <t>INT-02448</t>
  </si>
  <si>
    <t>INT-02449</t>
  </si>
  <si>
    <t>INT-02450</t>
  </si>
  <si>
    <t>INT-02451</t>
  </si>
  <si>
    <t>INT-02452</t>
  </si>
  <si>
    <t>INT-02453</t>
  </si>
  <si>
    <t>INT-02454</t>
  </si>
  <si>
    <t>INT-02455</t>
  </si>
  <si>
    <t>INT-02456</t>
  </si>
  <si>
    <t>INT-02457</t>
  </si>
  <si>
    <t>INT-02458</t>
  </si>
  <si>
    <t>INT-02459</t>
  </si>
  <si>
    <t>INT-02460</t>
  </si>
  <si>
    <t>INT-02461</t>
  </si>
  <si>
    <t>INT-02462</t>
  </si>
  <si>
    <t>INT-02463</t>
  </si>
  <si>
    <t>INT-02464</t>
  </si>
  <si>
    <t>INT-02465</t>
  </si>
  <si>
    <t>INT-02466</t>
  </si>
  <si>
    <t>INT-02467</t>
  </si>
  <si>
    <t>INT-02468</t>
  </si>
  <si>
    <t>INT-02469</t>
  </si>
  <si>
    <t>INT-02470</t>
  </si>
  <si>
    <t>INT-02471</t>
  </si>
  <si>
    <t>INT-02472</t>
  </si>
  <si>
    <t>INT-02473</t>
  </si>
  <si>
    <t>INT-02474</t>
  </si>
  <si>
    <t>INT-02475</t>
  </si>
  <si>
    <t>INT-02476</t>
  </si>
  <si>
    <t>INT-02477</t>
  </si>
  <si>
    <t>INT-02478</t>
  </si>
  <si>
    <t>INT-02479</t>
  </si>
  <si>
    <t>INT-02480</t>
  </si>
  <si>
    <t>INT-02481</t>
  </si>
  <si>
    <t>INT-02482</t>
  </si>
  <si>
    <t>INT-02483</t>
  </si>
  <si>
    <t>INT-02484</t>
  </si>
  <si>
    <t>INT-02485</t>
  </si>
  <si>
    <t>INT-02486</t>
  </si>
  <si>
    <t>INT-02487</t>
  </si>
  <si>
    <t>INT-02488</t>
  </si>
  <si>
    <t>INT-02489</t>
  </si>
  <si>
    <t>INT-02490</t>
  </si>
  <si>
    <t>INT-02491</t>
  </si>
  <si>
    <t>INT-02492</t>
  </si>
  <si>
    <t>INT-02493</t>
  </si>
  <si>
    <t>INT-02494</t>
  </si>
  <si>
    <t>INT-02495</t>
  </si>
  <si>
    <t>INT-02496</t>
  </si>
  <si>
    <t>INT-02497</t>
  </si>
  <si>
    <t>INT-02498</t>
  </si>
  <si>
    <t>INT-02499</t>
  </si>
  <si>
    <t>INT-02500</t>
  </si>
  <si>
    <t>INT-02501</t>
  </si>
  <si>
    <t>INT-02502</t>
  </si>
  <si>
    <t>INT-02503</t>
  </si>
  <si>
    <t>INT-02504</t>
  </si>
  <si>
    <t>INT-02505</t>
  </si>
  <si>
    <t>INT-02506</t>
  </si>
  <si>
    <t>INT-02507</t>
  </si>
  <si>
    <t>INT-02508</t>
  </si>
  <si>
    <t>INT-02509</t>
  </si>
  <si>
    <t>INT-02510</t>
  </si>
  <si>
    <t>INT-02511</t>
  </si>
  <si>
    <t>INT-02512</t>
  </si>
  <si>
    <t>INT-02513</t>
  </si>
  <si>
    <t>INT-02514</t>
  </si>
  <si>
    <t>INT-02515</t>
  </si>
  <si>
    <t>INT-02516</t>
  </si>
  <si>
    <t>INT-02517</t>
  </si>
  <si>
    <t>INT-02518</t>
  </si>
  <si>
    <t>INT-02519</t>
  </si>
  <si>
    <t>INT-02520</t>
  </si>
  <si>
    <t>INT-02521</t>
  </si>
  <si>
    <t>INT-02522</t>
  </si>
  <si>
    <t>INT-02523</t>
  </si>
  <si>
    <t>INT-02524</t>
  </si>
  <si>
    <t>INT-02525</t>
  </si>
  <si>
    <t>INT-02526</t>
  </si>
  <si>
    <t>INT-02527</t>
  </si>
  <si>
    <t>INT-02528</t>
  </si>
  <si>
    <t>INT-02529</t>
  </si>
  <si>
    <t>INT-02530</t>
  </si>
  <si>
    <t>INT-02531</t>
  </si>
  <si>
    <t>INT-02532</t>
  </si>
  <si>
    <t>INT-02533</t>
  </si>
  <si>
    <t>INT-02534</t>
  </si>
  <si>
    <t>INT-02535</t>
  </si>
  <si>
    <t>INT-02536</t>
  </si>
  <si>
    <t>INT-02537</t>
  </si>
  <si>
    <t>INT-02538</t>
  </si>
  <si>
    <t>INT-02539</t>
  </si>
  <si>
    <t>INT-02540</t>
  </si>
  <si>
    <t>INT-02541</t>
  </si>
  <si>
    <t>INT-02542</t>
  </si>
  <si>
    <t>INT-02543</t>
  </si>
  <si>
    <t>INT-02544</t>
  </si>
  <si>
    <t>INT-02545</t>
  </si>
  <si>
    <t>INT-02546</t>
  </si>
  <si>
    <t>INT-02547</t>
  </si>
  <si>
    <t>INT-02548</t>
  </si>
  <si>
    <t>INT-02549</t>
  </si>
  <si>
    <t>INT-02550</t>
  </si>
  <si>
    <t>INT-02551</t>
  </si>
  <si>
    <t>INT-02552</t>
  </si>
  <si>
    <t>INT-02553</t>
  </si>
  <si>
    <t>INT-02554</t>
  </si>
  <si>
    <t>INT-02555</t>
  </si>
  <si>
    <t>INT-02556</t>
  </si>
  <si>
    <t>INT-02557</t>
  </si>
  <si>
    <t>INT-02558</t>
  </si>
  <si>
    <t>INT-02559</t>
  </si>
  <si>
    <t>INT-02560</t>
  </si>
  <si>
    <t>INT-02561</t>
  </si>
  <si>
    <t>INT-02562</t>
  </si>
  <si>
    <t>INT-02563</t>
  </si>
  <si>
    <t>INT-02564</t>
  </si>
  <si>
    <t>INT-02565</t>
  </si>
  <si>
    <t>INT-02566</t>
  </si>
  <si>
    <t>INT-02567</t>
  </si>
  <si>
    <t>INT-02568</t>
  </si>
  <si>
    <t>INT-02569</t>
  </si>
  <si>
    <t>INT-02570</t>
  </si>
  <si>
    <t>INT-02571</t>
  </si>
  <si>
    <t>INT-02572</t>
  </si>
  <si>
    <t>INT-02573</t>
  </si>
  <si>
    <t>INT-02574</t>
  </si>
  <si>
    <t>INT-02575</t>
  </si>
  <si>
    <t>INT-02576</t>
  </si>
  <si>
    <t>INT-02577</t>
  </si>
  <si>
    <t>INT-02578</t>
  </si>
  <si>
    <t>INT-02579</t>
  </si>
  <si>
    <t>INT-02580</t>
  </si>
  <si>
    <t>INT-02581</t>
  </si>
  <si>
    <t>INT-02582</t>
  </si>
  <si>
    <t>INT-02583</t>
  </si>
  <si>
    <t>INT-02584</t>
  </si>
  <si>
    <t>INT-02585</t>
  </si>
  <si>
    <t>INT-02586</t>
  </si>
  <si>
    <t>INT-02587</t>
  </si>
  <si>
    <t>INT-02588</t>
  </si>
  <si>
    <t>INT-02589</t>
  </si>
  <si>
    <t>INT-02590</t>
  </si>
  <si>
    <t>INT-02591</t>
  </si>
  <si>
    <t>INT-02592</t>
  </si>
  <si>
    <t>INT-02593</t>
  </si>
  <si>
    <t>INT-02594</t>
  </si>
  <si>
    <t>INT-02595</t>
  </si>
  <si>
    <t>INT-02596</t>
  </si>
  <si>
    <t>INT-02597</t>
  </si>
  <si>
    <t>INT-02598</t>
  </si>
  <si>
    <t>INT-02599</t>
  </si>
  <si>
    <t>INT-02600</t>
  </si>
  <si>
    <t>INT-02601</t>
  </si>
  <si>
    <t>INT-02602</t>
  </si>
  <si>
    <t>INT-02603</t>
  </si>
  <si>
    <t>INT-02604</t>
  </si>
  <si>
    <t>INT-02605</t>
  </si>
  <si>
    <t>INT-02606</t>
  </si>
  <si>
    <t>INT-02607</t>
  </si>
  <si>
    <t>INT-02608</t>
  </si>
  <si>
    <t>INT-02609</t>
  </si>
  <si>
    <t>INT-02610</t>
  </si>
  <si>
    <t>INT-02611</t>
  </si>
  <si>
    <t>INT-02612</t>
  </si>
  <si>
    <t>INT-02613</t>
  </si>
  <si>
    <t>INT-02614</t>
  </si>
  <si>
    <t>INT-02615</t>
  </si>
  <si>
    <t>INT-02616</t>
  </si>
  <si>
    <t>INT-02617</t>
  </si>
  <si>
    <t>INT-02618</t>
  </si>
  <si>
    <t>INT-02619</t>
  </si>
  <si>
    <t>INT-02620</t>
  </si>
  <si>
    <t>INT-02621</t>
  </si>
  <si>
    <t>INT-02622</t>
  </si>
  <si>
    <t>INT-02623</t>
  </si>
  <si>
    <t>INT-02624</t>
  </si>
  <si>
    <t>INT-02625</t>
  </si>
  <si>
    <t>INT-02626</t>
  </si>
  <si>
    <t>INT-02627</t>
  </si>
  <si>
    <t>INT-02628</t>
  </si>
  <si>
    <t>INT-02629</t>
  </si>
  <si>
    <t>INT-02630</t>
  </si>
  <si>
    <t>INT-02631</t>
  </si>
  <si>
    <t>INT-02632</t>
  </si>
  <si>
    <t>INT-02633</t>
  </si>
  <si>
    <t>INT-02634</t>
  </si>
  <si>
    <t>INT-02635</t>
  </si>
  <si>
    <t>INT-02636</t>
  </si>
  <si>
    <t>INT-02637</t>
  </si>
  <si>
    <t>INT-02638</t>
  </si>
  <si>
    <t>INT-02639</t>
  </si>
  <si>
    <t>INT-02640</t>
  </si>
  <si>
    <t>INT-02641</t>
  </si>
  <si>
    <t>INT-02642</t>
  </si>
  <si>
    <t>INT-02643</t>
  </si>
  <si>
    <t>INT-02644</t>
  </si>
  <si>
    <t>INT-02645</t>
  </si>
  <si>
    <t>INT-02646</t>
  </si>
  <si>
    <t>INT-02647</t>
  </si>
  <si>
    <t>INT-02648</t>
  </si>
  <si>
    <t>INT-02649</t>
  </si>
  <si>
    <t>INT-02650</t>
  </si>
  <si>
    <t>INT-02651</t>
  </si>
  <si>
    <t>INT-02652</t>
  </si>
  <si>
    <t>INT-02653</t>
  </si>
  <si>
    <t>INT-02654</t>
  </si>
  <si>
    <t>INT-02655</t>
  </si>
  <si>
    <t>INT-02656</t>
  </si>
  <si>
    <t>INT-02657</t>
  </si>
  <si>
    <t>INT-02658</t>
  </si>
  <si>
    <t>INT-02659</t>
  </si>
  <si>
    <t>INT-02660</t>
  </si>
  <si>
    <t>INT-02661</t>
  </si>
  <si>
    <t>INT-02662</t>
  </si>
  <si>
    <t>INT-02663</t>
  </si>
  <si>
    <t>INT-02664</t>
  </si>
  <si>
    <t>INT-02665</t>
  </si>
  <si>
    <t>INT-02666</t>
  </si>
  <si>
    <t>INT-02667</t>
  </si>
  <si>
    <t>INT-02668</t>
  </si>
  <si>
    <t>INT-02669</t>
  </si>
  <si>
    <t>INT-02670</t>
  </si>
  <si>
    <t>INT-02671</t>
  </si>
  <si>
    <t>INT-02672</t>
  </si>
  <si>
    <t>INT-02673</t>
  </si>
  <si>
    <t>INT-02674</t>
  </si>
  <si>
    <t>INT-02675</t>
  </si>
  <si>
    <t>INT-02676</t>
  </si>
  <si>
    <t>INT-02677</t>
  </si>
  <si>
    <t>INT-02678</t>
  </si>
  <si>
    <t>INT-02679</t>
  </si>
  <si>
    <t>INT-02680</t>
  </si>
  <si>
    <t>INT-02681</t>
  </si>
  <si>
    <t>INT-02682</t>
  </si>
  <si>
    <t>INT-02683</t>
  </si>
  <si>
    <t>INT-02684</t>
  </si>
  <si>
    <t>INT-02685</t>
  </si>
  <si>
    <t>INT-02686</t>
  </si>
  <si>
    <t>INT-02687</t>
  </si>
  <si>
    <t>INT-02688</t>
  </si>
  <si>
    <t>INT-02689</t>
  </si>
  <si>
    <t>INT-02690</t>
  </si>
  <si>
    <t>INT-02691</t>
  </si>
  <si>
    <t>INT-02692</t>
  </si>
  <si>
    <t>INT-02693</t>
  </si>
  <si>
    <t>INT-02694</t>
  </si>
  <si>
    <t>INT-02695</t>
  </si>
  <si>
    <t>INT-02696</t>
  </si>
  <si>
    <t>INT-02697</t>
  </si>
  <si>
    <t>INT-02698</t>
  </si>
  <si>
    <t>INT-02699</t>
  </si>
  <si>
    <t>INT-02700</t>
  </si>
  <si>
    <t>INT-02701</t>
  </si>
  <si>
    <t>INT-02702</t>
  </si>
  <si>
    <t>INT-02703</t>
  </si>
  <si>
    <t>INT-02704</t>
  </si>
  <si>
    <t>INT-02705</t>
  </si>
  <si>
    <t>INT-02706</t>
  </si>
  <si>
    <t>INT-02707</t>
  </si>
  <si>
    <t>INT-02708</t>
  </si>
  <si>
    <t>INT-02709</t>
  </si>
  <si>
    <t>INT-02710</t>
  </si>
  <si>
    <t>INT-02711</t>
  </si>
  <si>
    <t>INT-02712</t>
  </si>
  <si>
    <t>INT-02713</t>
  </si>
  <si>
    <t>INT-02714</t>
  </si>
  <si>
    <t>INT-02715</t>
  </si>
  <si>
    <t>INT-02716</t>
  </si>
  <si>
    <t>INT-02717</t>
  </si>
  <si>
    <t>INT-02718</t>
  </si>
  <si>
    <t>INT-02719</t>
  </si>
  <si>
    <t>INT-02720</t>
  </si>
  <si>
    <t>INT-02721</t>
  </si>
  <si>
    <t>INT-02722</t>
  </si>
  <si>
    <t>INT-02723</t>
  </si>
  <si>
    <t>INT-02724</t>
  </si>
  <si>
    <t>INT-02725</t>
  </si>
  <si>
    <t>INT-02726</t>
  </si>
  <si>
    <t>INT-02727</t>
  </si>
  <si>
    <t>INT-02728</t>
  </si>
  <si>
    <t>INT-02729</t>
  </si>
  <si>
    <t>INT-02730</t>
  </si>
  <si>
    <t>INT-02731</t>
  </si>
  <si>
    <t>INT-02732</t>
  </si>
  <si>
    <t>INT-02733</t>
  </si>
  <si>
    <t>INT-02734</t>
  </si>
  <si>
    <t>INT-02735</t>
  </si>
  <si>
    <t>INT-02736</t>
  </si>
  <si>
    <t>INT-02737</t>
  </si>
  <si>
    <t>INT-02738</t>
  </si>
  <si>
    <t>INT-02739</t>
  </si>
  <si>
    <t>INT-02740</t>
  </si>
  <si>
    <t>INT-02741</t>
  </si>
  <si>
    <t>INT-02742</t>
  </si>
  <si>
    <t>INT-02743</t>
  </si>
  <si>
    <t>INT-02744</t>
  </si>
  <si>
    <t>INT-02745</t>
  </si>
  <si>
    <t>INT-02746</t>
  </si>
  <si>
    <t>INT-02747</t>
  </si>
  <si>
    <t>INT-02748</t>
  </si>
  <si>
    <t>INT-02749</t>
  </si>
  <si>
    <t>INT-02750</t>
  </si>
  <si>
    <t>INT-02751</t>
  </si>
  <si>
    <t>INT-02752</t>
  </si>
  <si>
    <t>INT-02753</t>
  </si>
  <si>
    <t>INT-02754</t>
  </si>
  <si>
    <t>INT-02755</t>
  </si>
  <si>
    <t>INT-02756</t>
  </si>
  <si>
    <t>INT-02757</t>
  </si>
  <si>
    <t>INT-02758</t>
  </si>
  <si>
    <t>INT-02759</t>
  </si>
  <si>
    <t>INT-02760</t>
  </si>
  <si>
    <t>INT-02761</t>
  </si>
  <si>
    <t>INT-02762</t>
  </si>
  <si>
    <t>INT-02763</t>
  </si>
  <si>
    <t>INT-02764</t>
  </si>
  <si>
    <t>INT-02765</t>
  </si>
  <si>
    <t>INT-02766</t>
  </si>
  <si>
    <t>INT-02767</t>
  </si>
  <si>
    <t>INT-02768</t>
  </si>
  <si>
    <t>INT-02769</t>
  </si>
  <si>
    <t>INT-02770</t>
  </si>
  <si>
    <t>INT-02771</t>
  </si>
  <si>
    <t>INT-02772</t>
  </si>
  <si>
    <t>INT-02773</t>
  </si>
  <si>
    <t>INT-02774</t>
  </si>
  <si>
    <t>INT-02775</t>
  </si>
  <si>
    <t>INT-02776</t>
  </si>
  <si>
    <t>INT-02777</t>
  </si>
  <si>
    <t>INT-02778</t>
  </si>
  <si>
    <t>INT-02779</t>
  </si>
  <si>
    <t>INT-02780</t>
  </si>
  <si>
    <t>INT-02781</t>
  </si>
  <si>
    <t>INT-02782</t>
  </si>
  <si>
    <t>INT-02783</t>
  </si>
  <si>
    <t>INT-02784</t>
  </si>
  <si>
    <t>INT-02785</t>
  </si>
  <si>
    <t>INT-02786</t>
  </si>
  <si>
    <t>INT-02787</t>
  </si>
  <si>
    <t>INT-02788</t>
  </si>
  <si>
    <t>INT-02789</t>
  </si>
  <si>
    <t>INT-02790</t>
  </si>
  <si>
    <t>INT-02791</t>
  </si>
  <si>
    <t>INT-02792</t>
  </si>
  <si>
    <t>INT-02793</t>
  </si>
  <si>
    <t>INT-02794</t>
  </si>
  <si>
    <t>INT-02795</t>
  </si>
  <si>
    <t>INT-02796</t>
  </si>
  <si>
    <t>INT-02797</t>
  </si>
  <si>
    <t>INT-02798</t>
  </si>
  <si>
    <t>INT-02799</t>
  </si>
  <si>
    <t>INT-02800</t>
  </si>
  <si>
    <t>INT-02801</t>
  </si>
  <si>
    <t>INT-02802</t>
  </si>
  <si>
    <t>INT-02803</t>
  </si>
  <si>
    <t>INT-02804</t>
  </si>
  <si>
    <t>INT-02805</t>
  </si>
  <si>
    <t>INT-02806</t>
  </si>
  <si>
    <t>INT-02807</t>
  </si>
  <si>
    <t>INT-02808</t>
  </si>
  <si>
    <t>INT-02809</t>
  </si>
  <si>
    <t>INT-02810</t>
  </si>
  <si>
    <t>INT-02811</t>
  </si>
  <si>
    <t>INT-02812</t>
  </si>
  <si>
    <t>INT-02813</t>
  </si>
  <si>
    <t>INT-02814</t>
  </si>
  <si>
    <t>INT-02815</t>
  </si>
  <si>
    <t>INT-02816</t>
  </si>
  <si>
    <t>INT-02817</t>
  </si>
  <si>
    <t>INT-02818</t>
  </si>
  <si>
    <t>INT-02819</t>
  </si>
  <si>
    <t>INT-02820</t>
  </si>
  <si>
    <t>INT-02821</t>
  </si>
  <si>
    <t>INT-02822</t>
  </si>
  <si>
    <t>INT-02823</t>
  </si>
  <si>
    <t>INT-02824</t>
  </si>
  <si>
    <t>INT-02825</t>
  </si>
  <si>
    <t>INT-02826</t>
  </si>
  <si>
    <t>INT-02827</t>
  </si>
  <si>
    <t>INT-02828</t>
  </si>
  <si>
    <t>INT-02829</t>
  </si>
  <si>
    <t>INT-02830</t>
  </si>
  <si>
    <t>INT-02831</t>
  </si>
  <si>
    <t>INT-02832</t>
  </si>
  <si>
    <t>INT-02833</t>
  </si>
  <si>
    <t>INT-02834</t>
  </si>
  <si>
    <t>INT-02835</t>
  </si>
  <si>
    <t>INT-02836</t>
  </si>
  <si>
    <t>INT-02837</t>
  </si>
  <si>
    <t>INT-02838</t>
  </si>
  <si>
    <t>INT-02839</t>
  </si>
  <si>
    <t>INT-02840</t>
  </si>
  <si>
    <t>INT-02841</t>
  </si>
  <si>
    <t>INT-02842</t>
  </si>
  <si>
    <t>INT-02843</t>
  </si>
  <si>
    <t>INT-02844</t>
  </si>
  <si>
    <t>INT-02845</t>
  </si>
  <si>
    <t>INT-02846</t>
  </si>
  <si>
    <t>INT-02847</t>
  </si>
  <si>
    <t>INT-02848</t>
  </si>
  <si>
    <t>INT-02849</t>
  </si>
  <si>
    <t>INT-02850</t>
  </si>
  <si>
    <t>INT-02851</t>
  </si>
  <si>
    <t>INT-02852</t>
  </si>
  <si>
    <t>INT-02853</t>
  </si>
  <si>
    <t>INT-02854</t>
  </si>
  <si>
    <t>INT-02855</t>
  </si>
  <si>
    <t>INT-02856</t>
  </si>
  <si>
    <t>INT-02857</t>
  </si>
  <si>
    <t>INT-02858</t>
  </si>
  <si>
    <t>INT-02859</t>
  </si>
  <si>
    <t>INT-02860</t>
  </si>
  <si>
    <t>INT-02861</t>
  </si>
  <si>
    <t>INT-02862</t>
  </si>
  <si>
    <t>INT-02863</t>
  </si>
  <si>
    <t>INT-02864</t>
  </si>
  <si>
    <t>INT-02865</t>
  </si>
  <si>
    <t>INT-02866</t>
  </si>
  <si>
    <t>INT-02867</t>
  </si>
  <si>
    <t>INT-02868</t>
  </si>
  <si>
    <t>INT-02869</t>
  </si>
  <si>
    <t>INT-02870</t>
  </si>
  <si>
    <t>INT-02871</t>
  </si>
  <si>
    <t>INT-02872</t>
  </si>
  <si>
    <t>INT-02873</t>
  </si>
  <si>
    <t>INT-02874</t>
  </si>
  <si>
    <t>INT-02875</t>
  </si>
  <si>
    <t>INT-02876</t>
  </si>
  <si>
    <t>INT-02877</t>
  </si>
  <si>
    <t>INT-02878</t>
  </si>
  <si>
    <t>INT-02879</t>
  </si>
  <si>
    <t>INT-02880</t>
  </si>
  <si>
    <t>INT-02881</t>
  </si>
  <si>
    <t>INT-02882</t>
  </si>
  <si>
    <t>INT-02883</t>
  </si>
  <si>
    <t>INT-02884</t>
  </si>
  <si>
    <t>INT-02885</t>
  </si>
  <si>
    <t>INT-02886</t>
  </si>
  <si>
    <t>INT-02887</t>
  </si>
  <si>
    <t>INT-02888</t>
  </si>
  <si>
    <t>INT-02889</t>
  </si>
  <si>
    <t>INT-02890</t>
  </si>
  <si>
    <t>INT-02891</t>
  </si>
  <si>
    <t>INT-02892</t>
  </si>
  <si>
    <t>INT-02893</t>
  </si>
  <si>
    <t>INT-02894</t>
  </si>
  <si>
    <t>INT-02895</t>
  </si>
  <si>
    <t>INT-02896</t>
  </si>
  <si>
    <t>INT-02897</t>
  </si>
  <si>
    <t>INT-02898</t>
  </si>
  <si>
    <t>INT-02899</t>
  </si>
  <si>
    <t>INT-02900</t>
  </si>
  <si>
    <t>INT-02901</t>
  </si>
  <si>
    <t>INT-02902</t>
  </si>
  <si>
    <t>INT-02903</t>
  </si>
  <si>
    <t>INT-02904</t>
  </si>
  <si>
    <t>INT-02905</t>
  </si>
  <si>
    <t>INT-02906</t>
  </si>
  <si>
    <t>INT-02907</t>
  </si>
  <si>
    <t>INT-02908</t>
  </si>
  <si>
    <t>INT-02909</t>
  </si>
  <si>
    <t>INT-02910</t>
  </si>
  <si>
    <t>INT-02911</t>
  </si>
  <si>
    <t>INT-02912</t>
  </si>
  <si>
    <t>INT-02913</t>
  </si>
  <si>
    <t>INT-02914</t>
  </si>
  <si>
    <t>INT-02915</t>
  </si>
  <si>
    <t>INT-02916</t>
  </si>
  <si>
    <t>INT-02917</t>
  </si>
  <si>
    <t>INT-02918</t>
  </si>
  <si>
    <t>INT-02919</t>
  </si>
  <si>
    <t>INT-02920</t>
  </si>
  <si>
    <t>INT-02921</t>
  </si>
  <si>
    <t>INT-02922</t>
  </si>
  <si>
    <t>INT-02923</t>
  </si>
  <si>
    <t>INT-02924</t>
  </si>
  <si>
    <t>INT-02925</t>
  </si>
  <si>
    <t>INT-02926</t>
  </si>
  <si>
    <t>INT-02927</t>
  </si>
  <si>
    <t>INT-02928</t>
  </si>
  <si>
    <t>INT-02929</t>
  </si>
  <si>
    <t>INT-02930</t>
  </si>
  <si>
    <t>INT-02931</t>
  </si>
  <si>
    <t>INT-02932</t>
  </si>
  <si>
    <t>INT-02933</t>
  </si>
  <si>
    <t>INT-02934</t>
  </si>
  <si>
    <t>INT-02935</t>
  </si>
  <si>
    <t>INT-02936</t>
  </si>
  <si>
    <t>INT-02937</t>
  </si>
  <si>
    <t>INT-02938</t>
  </si>
  <si>
    <t>INT-02939</t>
  </si>
  <si>
    <t>INT-02940</t>
  </si>
  <si>
    <t>INT-02941</t>
  </si>
  <si>
    <t>INT-02942</t>
  </si>
  <si>
    <t>INT-02943</t>
  </si>
  <si>
    <t>INT-02944</t>
  </si>
  <si>
    <t>INT-02945</t>
  </si>
  <si>
    <t>INT-02946</t>
  </si>
  <si>
    <t>INT-02947</t>
  </si>
  <si>
    <t>INT-02948</t>
  </si>
  <si>
    <t>INT-02949</t>
  </si>
  <si>
    <t>INT-02950</t>
  </si>
  <si>
    <t>INT-02951</t>
  </si>
  <si>
    <t>INT-02952</t>
  </si>
  <si>
    <t>INT-02953</t>
  </si>
  <si>
    <t>INT-02954</t>
  </si>
  <si>
    <t>INT-02955</t>
  </si>
  <si>
    <t>INT-02956</t>
  </si>
  <si>
    <t>INT-02957</t>
  </si>
  <si>
    <t>INT-02958</t>
  </si>
  <si>
    <t>INT-02959</t>
  </si>
  <si>
    <t>INT-02960</t>
  </si>
  <si>
    <t>INT-02961</t>
  </si>
  <si>
    <t>INT-02962</t>
  </si>
  <si>
    <t>INT-02963</t>
  </si>
  <si>
    <t>INT-02964</t>
  </si>
  <si>
    <t>INT-02965</t>
  </si>
  <si>
    <t>INT-02966</t>
  </si>
  <si>
    <t>INT-02967</t>
  </si>
  <si>
    <t>INT-02968</t>
  </si>
  <si>
    <t>INT-02969</t>
  </si>
  <si>
    <t>INT-02970</t>
  </si>
  <si>
    <t>INT-02971</t>
  </si>
  <si>
    <t>INT-02972</t>
  </si>
  <si>
    <t>INT-02973</t>
  </si>
  <si>
    <t>INT-02974</t>
  </si>
  <si>
    <t>INT-02975</t>
  </si>
  <si>
    <t>INT-02976</t>
  </si>
  <si>
    <t>INT-02977</t>
  </si>
  <si>
    <t>INT-02978</t>
  </si>
  <si>
    <t>INT-02979</t>
  </si>
  <si>
    <t>INT-02980</t>
  </si>
  <si>
    <t>INT-02981</t>
  </si>
  <si>
    <t>INT-02982</t>
  </si>
  <si>
    <t>INT-02983</t>
  </si>
  <si>
    <t>INT-02984</t>
  </si>
  <si>
    <t>INT-02985</t>
  </si>
  <si>
    <t>INT-02986</t>
  </si>
  <si>
    <t>INT-02987</t>
  </si>
  <si>
    <t>INT-02988</t>
  </si>
  <si>
    <t>INT-02989</t>
  </si>
  <si>
    <t>INT-02990</t>
  </si>
  <si>
    <t>INT-02991</t>
  </si>
  <si>
    <t>INT-02992</t>
  </si>
  <si>
    <t>INT-02993</t>
  </si>
  <si>
    <t>INT-02994</t>
  </si>
  <si>
    <t>INT-02995</t>
  </si>
  <si>
    <t>INT-02996</t>
  </si>
  <si>
    <t>INT-02997</t>
  </si>
  <si>
    <t>INT-02998</t>
  </si>
  <si>
    <t>INT-02999</t>
  </si>
  <si>
    <t>INT-03000</t>
  </si>
  <si>
    <t>cost_per_lead</t>
  </si>
  <si>
    <t>cost_per_click</t>
  </si>
  <si>
    <t>click_through_rate</t>
  </si>
  <si>
    <t>conversion_rate</t>
  </si>
  <si>
    <t>ROAS</t>
  </si>
  <si>
    <t>time_spent_minutes</t>
  </si>
  <si>
    <t>engagement_level</t>
  </si>
  <si>
    <t>data_quality</t>
  </si>
  <si>
    <t>total_interactions</t>
  </si>
  <si>
    <t>high_engagement</t>
  </si>
  <si>
    <t>total_time_mins</t>
  </si>
  <si>
    <t>demo_requests</t>
  </si>
  <si>
    <t>content_downloads</t>
  </si>
  <si>
    <t>webinars_attended</t>
  </si>
  <si>
    <t>pricing_page_views</t>
  </si>
  <si>
    <t>source_total_spend</t>
  </si>
  <si>
    <t>source_total_leads</t>
  </si>
  <si>
    <t>source_cost_per_lead</t>
  </si>
  <si>
    <t>source_roas</t>
  </si>
  <si>
    <t>Metric</t>
  </si>
  <si>
    <t>Weight</t>
  </si>
  <si>
    <t>Max Raw</t>
  </si>
  <si>
    <t>Email Opens</t>
  </si>
  <si>
    <t>Clicks</t>
  </si>
  <si>
    <t>Website Visits</t>
  </si>
  <si>
    <t>Demo Requested</t>
  </si>
  <si>
    <t>Company Size</t>
  </si>
  <si>
    <t>Engagement Score</t>
  </si>
  <si>
    <t>Segment</t>
  </si>
  <si>
    <t>Min Score</t>
  </si>
  <si>
    <t>HOT</t>
  </si>
  <si>
    <t>WARM</t>
  </si>
  <si>
    <t>COLD</t>
  </si>
  <si>
    <t>email_opens_score</t>
  </si>
  <si>
    <t>clicks_score</t>
  </si>
  <si>
    <t>visits_score</t>
  </si>
  <si>
    <t>demo_score</t>
  </si>
  <si>
    <t>size_score</t>
  </si>
  <si>
    <t>engagement_score</t>
  </si>
  <si>
    <t>TOTAL_SCORE</t>
  </si>
  <si>
    <t>segment</t>
  </si>
  <si>
    <t>recommended_action</t>
  </si>
  <si>
    <t>Total Leads</t>
  </si>
  <si>
    <t>Hot Leads</t>
  </si>
  <si>
    <t>Warm Leads</t>
  </si>
  <si>
    <t>Cold Leads</t>
  </si>
  <si>
    <t>Avg Lead Score</t>
  </si>
  <si>
    <t>Total Campaign Spend</t>
  </si>
  <si>
    <t>Avg Cost Per Lead</t>
  </si>
  <si>
    <t>Avg ROAS</t>
  </si>
  <si>
    <t>UNKNOWN</t>
  </si>
  <si>
    <t>Grand Total</t>
  </si>
  <si>
    <t>Biotech</t>
  </si>
  <si>
    <t>Cleantech</t>
  </si>
  <si>
    <t>Devops</t>
  </si>
  <si>
    <t>E-Commerce</t>
  </si>
  <si>
    <t>Edtech</t>
  </si>
  <si>
    <t>Hrtech</t>
  </si>
  <si>
    <t>Insurtech</t>
  </si>
  <si>
    <t>Martech</t>
  </si>
  <si>
    <t>Proptech</t>
  </si>
  <si>
    <t>Saas</t>
  </si>
  <si>
    <t>Supply Chain</t>
  </si>
  <si>
    <t>score_bucket</t>
  </si>
  <si>
    <t>0-19</t>
  </si>
  <si>
    <t>20-39</t>
  </si>
  <si>
    <t>40-59</t>
  </si>
  <si>
    <t>60-79</t>
  </si>
  <si>
    <t>80-100</t>
  </si>
  <si>
    <t>Google Ads - Display</t>
  </si>
  <si>
    <t>Google Ads - Search</t>
  </si>
  <si>
    <t>LinkedIn - ABM Campaign</t>
  </si>
  <si>
    <t>Meta - Brand Awareness</t>
  </si>
  <si>
    <t>Source</t>
  </si>
  <si>
    <t>Count of Leads</t>
  </si>
  <si>
    <t>Month</t>
  </si>
  <si>
    <t>Sum of Monthly spend</t>
  </si>
  <si>
    <t>Campaign</t>
  </si>
  <si>
    <t>Sum of Monthly Spend</t>
  </si>
  <si>
    <t>Sum of Revenue Attributed</t>
  </si>
  <si>
    <t>Score Bucket</t>
  </si>
  <si>
    <t>Industry</t>
  </si>
  <si>
    <t>Name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</si>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</sst>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yyyy\-mm\-dd"/>
    <numFmt numFmtId="175" formatCode="\$#,##0.00"/>
    <numFmt numFmtId="176" formatCode="\$#,##0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Arial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0" xfId="0"/>
    <xf numFmtId="168" fontId="0" fillId="0" borderId="0" xfId="0" applyNumberFormat="1"/>
    <xf numFmtId="0" fontId="0" fillId="0" borderId="0" xfId="0"/>
    <xf numFmtId="168" fontId="0" fillId="0" borderId="0" xfId="0" applyNumberFormat="1"/>
    <xf numFmtId="0" fontId="3" fillId="2" borderId="0" xfId="0" applyFont="1" applyFill="1"/>
    <xf numFmtId="0" fontId="0" fillId="0" borderId="0" xfId="0"/>
    <xf numFmtId="175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5" fontId="3" fillId="2" borderId="0" xfId="0" applyNumberFormat="1" applyFont="1" applyFill="1"/>
    <xf numFmtId="10" fontId="3" fillId="2" borderId="0" xfId="0" applyNumberFormat="1" applyFont="1" applyFill="1"/>
    <xf numFmtId="2" fontId="3" fillId="2" borderId="0" xfId="0" applyNumberFormat="1" applyFont="1" applyFill="1"/>
    <xf numFmtId="0" fontId="5" fillId="0" borderId="0" xfId="0" applyFont="1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CC9900"/>
      <color rgb="FFFFFF00"/>
      <color rgb="FFFFFFCC"/>
      <color rgb="FF262624"/>
      <color rgb="FFFCEBEB"/>
      <color rgb="FF791F1F"/>
      <color rgb="FF633806"/>
      <color rgb="FF134A80"/>
      <color rgb="FF0C44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CTGL Porject.xlsx]KPI's &amp; Pivot 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latin typeface="Arial" panose="020B0604020202020204" pitchFamily="34" charset="0"/>
                <a:cs typeface="Arial" panose="020B0604020202020204" pitchFamily="34" charset="0"/>
              </a:rPr>
              <a:t>Leads by Source</a:t>
            </a:r>
          </a:p>
        </c:rich>
      </c:tx>
      <c:layout>
        <c:manualLayout>
          <c:xMode val="edge"/>
          <c:yMode val="edge"/>
          <c:x val="3.2333333333333297E-2"/>
          <c:y val="2.7910685805422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6350" cap="flat" cmpd="sng" algn="ctr">
              <a:solidFill>
                <a:schemeClr val="accent2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'KPI''s &amp; Pivot Tables'!$B$8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 &amp; Pivot Tables'!$A$9:$A$20</c:f>
              <c:strCache>
                <c:ptCount val="11"/>
                <c:pt idx="0">
                  <c:v>COLD_EMAIL</c:v>
                </c:pt>
                <c:pt idx="1">
                  <c:v>CONTENT_SYNDICATION</c:v>
                </c:pt>
                <c:pt idx="2">
                  <c:v>DIRECT</c:v>
                </c:pt>
                <c:pt idx="3">
                  <c:v>EVENT</c:v>
                </c:pt>
                <c:pt idx="4">
                  <c:v>ORGANIC</c:v>
                </c:pt>
                <c:pt idx="5">
                  <c:v>PAID</c:v>
                </c:pt>
                <c:pt idx="6">
                  <c:v>PARTNER</c:v>
                </c:pt>
                <c:pt idx="7">
                  <c:v>REFERRAL</c:v>
                </c:pt>
                <c:pt idx="8">
                  <c:v>SOCIAL</c:v>
                </c:pt>
                <c:pt idx="9">
                  <c:v>UNKNOWN</c:v>
                </c:pt>
                <c:pt idx="10">
                  <c:v>WEBINAR</c:v>
                </c:pt>
              </c:strCache>
            </c:strRef>
          </c:cat>
          <c:val>
            <c:numRef>
              <c:f>'KPI''s &amp; Pivot Tables'!$B$9:$B$20</c:f>
              <c:numCache>
                <c:formatCode>General</c:formatCode>
                <c:ptCount val="11"/>
                <c:pt idx="0">
                  <c:v>109</c:v>
                </c:pt>
                <c:pt idx="1">
                  <c:v>55</c:v>
                </c:pt>
                <c:pt idx="2">
                  <c:v>83</c:v>
                </c:pt>
                <c:pt idx="3">
                  <c:v>99</c:v>
                </c:pt>
                <c:pt idx="4">
                  <c:v>121</c:v>
                </c:pt>
                <c:pt idx="5">
                  <c:v>109</c:v>
                </c:pt>
                <c:pt idx="6">
                  <c:v>85</c:v>
                </c:pt>
                <c:pt idx="7">
                  <c:v>107</c:v>
                </c:pt>
                <c:pt idx="8">
                  <c:v>112</c:v>
                </c:pt>
                <c:pt idx="9">
                  <c:v>52</c:v>
                </c:pt>
                <c:pt idx="1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55-4DC1-9ADD-2A3602B79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9935439"/>
        <c:axId val="1799937359"/>
      </c:barChart>
      <c:catAx>
        <c:axId val="17999354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937359"/>
        <c:crosses val="autoZero"/>
        <c:auto val="1"/>
        <c:lblAlgn val="ctr"/>
        <c:lblOffset val="100"/>
        <c:noMultiLvlLbl val="0"/>
      </c:catAx>
      <c:valAx>
        <c:axId val="179993735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79993543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CTGL Porject.xlsx]KPI's &amp; Pivot Tables!PivotTable2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Segment distribution</a:t>
            </a:r>
            <a:endParaRPr lang="en-US" sz="1800" b="1"/>
          </a:p>
        </c:rich>
      </c:tx>
      <c:layout>
        <c:manualLayout>
          <c:xMode val="edge"/>
          <c:yMode val="edge"/>
          <c:x val="2.8647976796373861E-2"/>
          <c:y val="2.022792249679459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23029057776017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965261769616899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2A323B1-2FD4-4CFE-9DEF-8754909FBA0B}" type="CATEGORYNAM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, </a:t>
                </a:r>
                <a:fld id="{60730AAB-AF2E-4B78-845B-724A1178D44D}" type="VALU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2A323B1-2FD4-4CFE-9DEF-8754909FBA0B}" type="CATEGORYNAM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, </a:t>
                </a:r>
                <a:fld id="{60730AAB-AF2E-4B78-845B-724A1178D44D}" type="VALU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2A323B1-2FD4-4CFE-9DEF-8754909FBA0B}" type="CATEGORYNAM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, </a:t>
                </a:r>
                <a:fld id="{60730AAB-AF2E-4B78-845B-724A1178D44D}" type="VALU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549182893995369E-2"/>
              <c:y val="-8.54906828618780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788102046069613E-2"/>
              <c:y val="6.83925462895022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768215306910441"/>
              <c:y val="9.232993749082826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2A323B1-2FD4-4CFE-9DEF-8754909FBA0B}" type="CATEGORYNAM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="1" baseline="0"/>
                  <a:t>, </a:t>
                </a:r>
                <a:fld id="{60730AAB-AF2E-4B78-845B-724A1178D44D}" type="VALUE">
                  <a:rPr lang="en-US" b="1" baseline="0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="1" baseline="0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'KPI''s &amp; Pivot Tables'!$E$8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D6-45E7-948A-8F2F86D773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D6-45E7-948A-8F2F86D773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D6-45E7-948A-8F2F86D773DF}"/>
              </c:ext>
            </c:extLst>
          </c:dPt>
          <c:dLbls>
            <c:dLbl>
              <c:idx val="0"/>
              <c:layout>
                <c:manualLayout>
                  <c:x val="7.4549182893995369E-2"/>
                  <c:y val="-8.54906828618780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D6-45E7-948A-8F2F86D773DF}"/>
                </c:ext>
              </c:extLst>
            </c:dLbl>
            <c:dLbl>
              <c:idx val="1"/>
              <c:layout>
                <c:manualLayout>
                  <c:x val="7.1788102046069613E-2"/>
                  <c:y val="6.83925462895022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D6-45E7-948A-8F2F86D773DF}"/>
                </c:ext>
              </c:extLst>
            </c:dLbl>
            <c:dLbl>
              <c:idx val="2"/>
              <c:layout>
                <c:manualLayout>
                  <c:x val="-0.10768215306910441"/>
                  <c:y val="9.232993749082826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2A323B1-2FD4-4CFE-9DEF-8754909FBA0B}" type="CATEGORYNAME">
                      <a:rPr lang="en-US" b="1"/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r>
                      <a:rPr lang="en-US" b="1" baseline="0"/>
                      <a:t>, </a:t>
                    </a:r>
                    <a:fld id="{60730AAB-AF2E-4B78-845B-724A1178D44D}" type="VALUE">
                      <a:rPr lang="en-US" b="1" baseline="0"/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29D6-45E7-948A-8F2F86D773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'KPI''s &amp; Pivot Tables'!$D$9:$D$12</c:f>
              <c:strCache>
                <c:ptCount val="3"/>
                <c:pt idx="0">
                  <c:v>COLD</c:v>
                </c:pt>
                <c:pt idx="1">
                  <c:v>HOT</c:v>
                </c:pt>
                <c:pt idx="2">
                  <c:v>WARM</c:v>
                </c:pt>
              </c:strCache>
            </c:strRef>
          </c:cat>
          <c:val>
            <c:numRef>
              <c:f>'KPI''s &amp; Pivot Tables'!$E$9:$E$12</c:f>
              <c:numCache>
                <c:formatCode>General</c:formatCode>
                <c:ptCount val="3"/>
                <c:pt idx="0">
                  <c:v>353</c:v>
                </c:pt>
                <c:pt idx="1">
                  <c:v>110</c:v>
                </c:pt>
                <c:pt idx="2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9D6-45E7-948A-8F2F86D77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CTGL Porject.xlsx]KPI's &amp; Pivot 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Leads by Industry</a:t>
            </a:r>
            <a:endParaRPr lang="en-US" sz="18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1.5289336888779752E-2"/>
          <c:y val="1.9685761510874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'KPI''s &amp; Pivot Tables'!$I$8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'KPI''s &amp; Pivot Tables'!$H$9:$H$34</c:f>
              <c:strCache>
                <c:ptCount val="25"/>
                <c:pt idx="0">
                  <c:v>AI/ML</c:v>
                </c:pt>
                <c:pt idx="1">
                  <c:v>Automotive</c:v>
                </c:pt>
                <c:pt idx="2">
                  <c:v>Biotech</c:v>
                </c:pt>
                <c:pt idx="3">
                  <c:v>Cleantech</c:v>
                </c:pt>
                <c:pt idx="4">
                  <c:v>Cybersecurity</c:v>
                </c:pt>
                <c:pt idx="5">
                  <c:v>Devops</c:v>
                </c:pt>
                <c:pt idx="6">
                  <c:v>E-Commerce</c:v>
                </c:pt>
                <c:pt idx="7">
                  <c:v>Edtech</c:v>
                </c:pt>
                <c:pt idx="8">
                  <c:v>Energy</c:v>
                </c:pt>
                <c:pt idx="9">
                  <c:v>Fintech</c:v>
                </c:pt>
                <c:pt idx="10">
                  <c:v>Gaming</c:v>
                </c:pt>
                <c:pt idx="11">
                  <c:v>Healthcare</c:v>
                </c:pt>
                <c:pt idx="12">
                  <c:v>Hrtech</c:v>
                </c:pt>
                <c:pt idx="13">
                  <c:v>Insurtech</c:v>
                </c:pt>
                <c:pt idx="14">
                  <c:v>Legal Tech</c:v>
                </c:pt>
                <c:pt idx="15">
                  <c:v>Logistics</c:v>
                </c:pt>
                <c:pt idx="16">
                  <c:v>Manufacturing</c:v>
                </c:pt>
                <c:pt idx="17">
                  <c:v>Martech</c:v>
                </c:pt>
                <c:pt idx="18">
                  <c:v>Media</c:v>
                </c:pt>
                <c:pt idx="19">
                  <c:v>Proptech</c:v>
                </c:pt>
                <c:pt idx="20">
                  <c:v>Retail</c:v>
                </c:pt>
                <c:pt idx="21">
                  <c:v>Saas</c:v>
                </c:pt>
                <c:pt idx="22">
                  <c:v>Supply Chain</c:v>
                </c:pt>
                <c:pt idx="23">
                  <c:v>Telecom</c:v>
                </c:pt>
                <c:pt idx="24">
                  <c:v>Unknown</c:v>
                </c:pt>
              </c:strCache>
            </c:strRef>
          </c:cat>
          <c:val>
            <c:numRef>
              <c:f>'KPI''s &amp; Pivot Tables'!$I$9:$I$34</c:f>
              <c:numCache>
                <c:formatCode>General</c:formatCode>
                <c:ptCount val="25"/>
                <c:pt idx="0">
                  <c:v>45</c:v>
                </c:pt>
                <c:pt idx="1">
                  <c:v>34</c:v>
                </c:pt>
                <c:pt idx="2">
                  <c:v>43</c:v>
                </c:pt>
                <c:pt idx="3">
                  <c:v>33</c:v>
                </c:pt>
                <c:pt idx="4">
                  <c:v>56</c:v>
                </c:pt>
                <c:pt idx="5">
                  <c:v>35</c:v>
                </c:pt>
                <c:pt idx="6">
                  <c:v>49</c:v>
                </c:pt>
                <c:pt idx="7">
                  <c:v>48</c:v>
                </c:pt>
                <c:pt idx="8">
                  <c:v>45</c:v>
                </c:pt>
                <c:pt idx="9">
                  <c:v>55</c:v>
                </c:pt>
                <c:pt idx="10">
                  <c:v>22</c:v>
                </c:pt>
                <c:pt idx="11">
                  <c:v>54</c:v>
                </c:pt>
                <c:pt idx="12">
                  <c:v>41</c:v>
                </c:pt>
                <c:pt idx="13">
                  <c:v>30</c:v>
                </c:pt>
                <c:pt idx="14">
                  <c:v>24</c:v>
                </c:pt>
                <c:pt idx="15">
                  <c:v>53</c:v>
                </c:pt>
                <c:pt idx="16">
                  <c:v>28</c:v>
                </c:pt>
                <c:pt idx="17">
                  <c:v>45</c:v>
                </c:pt>
                <c:pt idx="18">
                  <c:v>26</c:v>
                </c:pt>
                <c:pt idx="19">
                  <c:v>30</c:v>
                </c:pt>
                <c:pt idx="20">
                  <c:v>52</c:v>
                </c:pt>
                <c:pt idx="21">
                  <c:v>49</c:v>
                </c:pt>
                <c:pt idx="22">
                  <c:v>26</c:v>
                </c:pt>
                <c:pt idx="23">
                  <c:v>34</c:v>
                </c:pt>
                <c:pt idx="2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1-4B8F-BFB7-38ACD5D43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781951"/>
        <c:axId val="982789151"/>
      </c:barChart>
      <c:catAx>
        <c:axId val="98278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89151"/>
        <c:crosses val="autoZero"/>
        <c:auto val="1"/>
        <c:lblAlgn val="ctr"/>
        <c:lblOffset val="100"/>
        <c:noMultiLvlLbl val="0"/>
      </c:catAx>
      <c:valAx>
        <c:axId val="98278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8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CTGL Porject.xlsx]KPI's &amp; Pivot Tables!PivotTable4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Monthly Spend Trend</a:t>
            </a:r>
            <a:r>
              <a:rPr lang="en-US" sz="1800" b="0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n-US" sz="18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2.0547549133316544E-2"/>
          <c:y val="1.9802047095089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'KPI''s &amp; Pivot Tables'!$B$27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'KPI''s &amp; Pivot Tables'!$A$28:$A$40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'KPI''s &amp; Pivot Tables'!$B$28:$B$40</c:f>
              <c:numCache>
                <c:formatCode>General</c:formatCode>
                <c:ptCount val="12"/>
                <c:pt idx="0">
                  <c:v>52949</c:v>
                </c:pt>
                <c:pt idx="1">
                  <c:v>50794</c:v>
                </c:pt>
                <c:pt idx="2">
                  <c:v>64081</c:v>
                </c:pt>
                <c:pt idx="3">
                  <c:v>53201</c:v>
                </c:pt>
                <c:pt idx="4">
                  <c:v>57309</c:v>
                </c:pt>
                <c:pt idx="5">
                  <c:v>54630</c:v>
                </c:pt>
                <c:pt idx="6">
                  <c:v>57655</c:v>
                </c:pt>
                <c:pt idx="7">
                  <c:v>58293</c:v>
                </c:pt>
                <c:pt idx="8">
                  <c:v>59319</c:v>
                </c:pt>
                <c:pt idx="9">
                  <c:v>80743</c:v>
                </c:pt>
                <c:pt idx="10">
                  <c:v>71190</c:v>
                </c:pt>
                <c:pt idx="11">
                  <c:v>98287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58-426A-9A23-1045DEFE5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921999"/>
        <c:axId val="1799971919"/>
      </c:lineChart>
      <c:catAx>
        <c:axId val="17999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971919"/>
        <c:crosses val="autoZero"/>
        <c:auto val="1"/>
        <c:lblAlgn val="ctr"/>
        <c:lblOffset val="100"/>
        <c:noMultiLvlLbl val="0"/>
      </c:catAx>
      <c:valAx>
        <c:axId val="179997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92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- CTGL Porject.xlsx]KPI's &amp; Pivot Tables!PivotTable11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Score Distribution</a:t>
            </a:r>
            <a:endParaRPr lang="en-US" sz="18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1250614274497282E-2"/>
          <c:y val="2.0124948994346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'KPI''s &amp; Pivot Tables'!$E$37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'KPI''s &amp; Pivot Tables'!$D$38:$D$43</c:f>
              <c:strCache>
                <c:ptCount val="5"/>
                <c:pt idx="0">
                  <c:v>0-19</c:v>
                </c:pt>
                <c:pt idx="1">
                  <c:v>20-39</c:v>
                </c:pt>
                <c:pt idx="2">
                  <c:v>40-59</c:v>
                </c:pt>
                <c:pt idx="3">
                  <c:v>60-79</c:v>
                </c:pt>
                <c:pt idx="4">
                  <c:v>80-100</c:v>
                </c:pt>
              </c:strCache>
            </c:strRef>
          </c:cat>
          <c:val>
            <c:numRef>
              <c:f>'KPI''s &amp; Pivot Tables'!$E$38:$E$43</c:f>
              <c:numCache>
                <c:formatCode>General</c:formatCode>
                <c:ptCount val="5"/>
                <c:pt idx="0">
                  <c:v>91</c:v>
                </c:pt>
                <c:pt idx="1">
                  <c:v>395</c:v>
                </c:pt>
                <c:pt idx="2">
                  <c:v>404</c:v>
                </c:pt>
                <c:pt idx="3">
                  <c:v>108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D-4C67-A9A7-C9F60B0A0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437135"/>
        <c:axId val="1362431855"/>
      </c:barChart>
      <c:catAx>
        <c:axId val="136243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31855"/>
        <c:crosses val="autoZero"/>
        <c:auto val="1"/>
        <c:lblAlgn val="ctr"/>
        <c:lblOffset val="100"/>
        <c:noMultiLvlLbl val="0"/>
      </c:catAx>
      <c:valAx>
        <c:axId val="136243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3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CTGL Porject.xlsx]KPI's &amp; Pivot Tables!PivotTable8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Campaign Performance</a:t>
            </a:r>
            <a:endParaRPr lang="en-US" sz="18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2.170935231416949E-2"/>
          <c:y val="2.0217408780882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'KPI''s &amp; Pivot Tables'!$E$19</c:f>
              <c:strCache>
                <c:ptCount val="1"/>
                <c:pt idx="0">
                  <c:v>Sum of Monthly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'KPI''s &amp; Pivot Tables'!$D$20:$D$30</c:f>
              <c:strCache>
                <c:ptCount val="10"/>
                <c:pt idx="0">
                  <c:v>Cold Email Outbound</c:v>
                </c:pt>
                <c:pt idx="1">
                  <c:v>Content Syndication</c:v>
                </c:pt>
                <c:pt idx="2">
                  <c:v>Google Ads - Display</c:v>
                </c:pt>
                <c:pt idx="3">
                  <c:v>Google Ads - Search</c:v>
                </c:pt>
                <c:pt idx="4">
                  <c:v>LinkedIn - ABM Campaign</c:v>
                </c:pt>
                <c:pt idx="5">
                  <c:v>Meta - Brand Awareness</c:v>
                </c:pt>
                <c:pt idx="6">
                  <c:v>Referral Program</c:v>
                </c:pt>
                <c:pt idx="7">
                  <c:v>SEO Content Program</c:v>
                </c:pt>
                <c:pt idx="8">
                  <c:v>Trade Show Circuit</c:v>
                </c:pt>
                <c:pt idx="9">
                  <c:v>Webinar Series</c:v>
                </c:pt>
              </c:strCache>
            </c:strRef>
          </c:cat>
          <c:val>
            <c:numRef>
              <c:f>'KPI''s &amp; Pivot Tables'!$E$20:$E$30</c:f>
              <c:numCache>
                <c:formatCode>General</c:formatCode>
                <c:ptCount val="10"/>
                <c:pt idx="0">
                  <c:v>63789</c:v>
                </c:pt>
                <c:pt idx="1">
                  <c:v>56772</c:v>
                </c:pt>
                <c:pt idx="2">
                  <c:v>56723</c:v>
                </c:pt>
                <c:pt idx="3">
                  <c:v>93070</c:v>
                </c:pt>
                <c:pt idx="4">
                  <c:v>108375</c:v>
                </c:pt>
                <c:pt idx="5">
                  <c:v>89830</c:v>
                </c:pt>
                <c:pt idx="6">
                  <c:v>37889</c:v>
                </c:pt>
                <c:pt idx="7">
                  <c:v>46997</c:v>
                </c:pt>
                <c:pt idx="8">
                  <c:v>130023</c:v>
                </c:pt>
                <c:pt idx="9">
                  <c:v>74983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B-4E92-AF28-804C81C35866}"/>
            </c:ext>
          </c:extLst>
        </c:ser>
        <c:ser>
          <c:idx val="1"/>
          <c:order val="1"/>
          <c:tx>
            <c:strRef>
              <c:f>'KPI''s &amp; Pivot Tables'!$F$19</c:f>
              <c:strCache>
                <c:ptCount val="1"/>
                <c:pt idx="0">
                  <c:v>Sum of Revenue Attributed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'KPI''s &amp; Pivot Tables'!$D$20:$D$30</c:f>
              <c:strCache>
                <c:ptCount val="10"/>
                <c:pt idx="0">
                  <c:v>Cold Email Outbound</c:v>
                </c:pt>
                <c:pt idx="1">
                  <c:v>Content Syndication</c:v>
                </c:pt>
                <c:pt idx="2">
                  <c:v>Google Ads - Display</c:v>
                </c:pt>
                <c:pt idx="3">
                  <c:v>Google Ads - Search</c:v>
                </c:pt>
                <c:pt idx="4">
                  <c:v>LinkedIn - ABM Campaign</c:v>
                </c:pt>
                <c:pt idx="5">
                  <c:v>Meta - Brand Awareness</c:v>
                </c:pt>
                <c:pt idx="6">
                  <c:v>Referral Program</c:v>
                </c:pt>
                <c:pt idx="7">
                  <c:v>SEO Content Program</c:v>
                </c:pt>
                <c:pt idx="8">
                  <c:v>Trade Show Circuit</c:v>
                </c:pt>
                <c:pt idx="9">
                  <c:v>Webinar Series</c:v>
                </c:pt>
              </c:strCache>
            </c:strRef>
          </c:cat>
          <c:val>
            <c:numRef>
              <c:f>'KPI''s &amp; Pivot Tables'!$F$20:$F$30</c:f>
              <c:numCache>
                <c:formatCode>General</c:formatCode>
                <c:ptCount val="10"/>
                <c:pt idx="0">
                  <c:v>195264</c:v>
                </c:pt>
                <c:pt idx="1">
                  <c:v>78482</c:v>
                </c:pt>
                <c:pt idx="2">
                  <c:v>173580</c:v>
                </c:pt>
                <c:pt idx="3">
                  <c:v>339161</c:v>
                </c:pt>
                <c:pt idx="4">
                  <c:v>202263</c:v>
                </c:pt>
                <c:pt idx="5">
                  <c:v>293248</c:v>
                </c:pt>
                <c:pt idx="6">
                  <c:v>364131</c:v>
                </c:pt>
                <c:pt idx="7">
                  <c:v>634186</c:v>
                </c:pt>
                <c:pt idx="8">
                  <c:v>170542</c:v>
                </c:pt>
                <c:pt idx="9">
                  <c:v>551435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B-4E92-AF28-804C81C35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407855"/>
        <c:axId val="1362409775"/>
      </c:barChart>
      <c:catAx>
        <c:axId val="136240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09775"/>
        <c:crosses val="autoZero"/>
        <c:auto val="1"/>
        <c:lblAlgn val="ctr"/>
        <c:lblOffset val="100"/>
        <c:noMultiLvlLbl val="0"/>
      </c:catAx>
      <c:valAx>
        <c:axId val="136240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0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CTGL Porject.xlsx]KPI's &amp; Pivot Tables!PivotTable12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>
                <a:latin typeface="Arial" panose="020B0604020202020204" pitchFamily="34" charset="0"/>
                <a:cs typeface="Arial" panose="020B0604020202020204" pitchFamily="34" charset="0"/>
              </a:rPr>
              <a:t>Top 10 Leads</a:t>
            </a:r>
          </a:p>
        </c:rich>
      </c:tx>
      <c:layout>
        <c:manualLayout>
          <c:xMode val="edge"/>
          <c:yMode val="edge"/>
          <c:x val="2.541586124037969E-2"/>
          <c:y val="3.264304013114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'KPI''s &amp; Pivot Tables'!$I$40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 &amp; Pivot Tables'!$H$41:$H$51</c:f>
              <c:strCache>
                <c:ptCount val="10"/>
                <c:pt idx="0">
                  <c:v>Maya Chen</c:v>
                </c:pt>
                <c:pt idx="1">
                  <c:v>Raphael Park</c:v>
                </c:pt>
                <c:pt idx="2">
                  <c:v>Wendy Chandra</c:v>
                </c:pt>
                <c:pt idx="3">
                  <c:v>Nico Nakamura</c:v>
                </c:pt>
                <c:pt idx="4">
                  <c:v>Hugo Bianchi</c:v>
                </c:pt>
                <c:pt idx="5">
                  <c:v>Xena Kim</c:v>
                </c:pt>
                <c:pt idx="6">
                  <c:v>Xena Torres</c:v>
                </c:pt>
                <c:pt idx="7">
                  <c:v>Perseus Das</c:v>
                </c:pt>
                <c:pt idx="8">
                  <c:v>Joaquin Gupta</c:v>
                </c:pt>
                <c:pt idx="9">
                  <c:v>Hank Larsson</c:v>
                </c:pt>
              </c:strCache>
            </c:strRef>
          </c:cat>
          <c:val>
            <c:numRef>
              <c:f>'KPI''s &amp; Pivot Tables'!$I$41:$I$51</c:f>
              <c:numCache>
                <c:formatCode>General</c:formatCode>
                <c:ptCount val="10"/>
                <c:pt idx="0">
                  <c:v>135</c:v>
                </c:pt>
                <c:pt idx="1">
                  <c:v>110.1</c:v>
                </c:pt>
                <c:pt idx="2">
                  <c:v>103</c:v>
                </c:pt>
                <c:pt idx="3">
                  <c:v>97.6</c:v>
                </c:pt>
                <c:pt idx="4">
                  <c:v>93.5</c:v>
                </c:pt>
                <c:pt idx="5">
                  <c:v>92</c:v>
                </c:pt>
                <c:pt idx="6">
                  <c:v>88.1</c:v>
                </c:pt>
                <c:pt idx="7">
                  <c:v>85.9</c:v>
                </c:pt>
                <c:pt idx="8">
                  <c:v>84.699999999999989</c:v>
                </c:pt>
                <c:pt idx="9">
                  <c:v>82.6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4-4C96-A278-008A0F766A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99928719"/>
        <c:axId val="1799931599"/>
      </c:barChart>
      <c:catAx>
        <c:axId val="179992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931599"/>
        <c:crosses val="autoZero"/>
        <c:auto val="1"/>
        <c:lblAlgn val="ctr"/>
        <c:lblOffset val="100"/>
        <c:noMultiLvlLbl val="0"/>
      </c:catAx>
      <c:valAx>
        <c:axId val="179993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92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12" Type="http://schemas.openxmlformats.org/officeDocument/2006/relationships/chart" Target="../charts/chart7.xml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openxmlformats.org/officeDocument/2006/relationships/image" Target="../media/image5.png"/><Relationship Id="rId15" Type="http://schemas.openxmlformats.org/officeDocument/2006/relationships/image" Target="../media/image8.png"/><Relationship Id="rId10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chart" Target="../charts/chart4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32</xdr:col>
      <xdr:colOff>364800</xdr:colOff>
      <xdr:row>83</xdr:row>
      <xdr:rowOff>28500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2569771-981C-CEBE-1297-325A9CA87C51}"/>
            </a:ext>
          </a:extLst>
        </xdr:cNvPr>
        <xdr:cNvSpPr/>
      </xdr:nvSpPr>
      <xdr:spPr>
        <a:xfrm>
          <a:off x="0" y="0"/>
          <a:ext cx="19761164" cy="15840000"/>
        </a:xfrm>
        <a:prstGeom prst="rect">
          <a:avLst/>
        </a:prstGeom>
        <a:solidFill>
          <a:srgbClr val="26262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32</xdr:col>
      <xdr:colOff>364800</xdr:colOff>
      <xdr:row>4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B61A25-FDA3-EDE9-EDFE-3417C6644CF3}"/>
            </a:ext>
          </a:extLst>
        </xdr:cNvPr>
        <xdr:cNvSpPr txBox="1"/>
      </xdr:nvSpPr>
      <xdr:spPr>
        <a:xfrm>
          <a:off x="0" y="0"/>
          <a:ext cx="19872000" cy="89916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E" sz="2800" b="1">
              <a:solidFill>
                <a:schemeClr val="bg1"/>
              </a:solidFill>
            </a:rPr>
            <a:t>CRM Analytics</a:t>
          </a:r>
          <a:r>
            <a:rPr lang="en-AE" sz="2800" b="1" baseline="0">
              <a:solidFill>
                <a:schemeClr val="bg1"/>
              </a:solidFill>
            </a:rPr>
            <a:t> Dashboard</a:t>
          </a:r>
          <a:endParaRPr lang="en-AE" sz="28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19</xdr:col>
      <xdr:colOff>402883</xdr:colOff>
      <xdr:row>1</xdr:row>
      <xdr:rowOff>49989</xdr:rowOff>
    </xdr:from>
    <xdr:to>
      <xdr:col>20</xdr:col>
      <xdr:colOff>268371</xdr:colOff>
      <xdr:row>3</xdr:row>
      <xdr:rowOff>154452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C6B20E-580D-0D7A-9C7E-4B03A67D0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0604" y="227198"/>
          <a:ext cx="468000" cy="458882"/>
        </a:xfrm>
        <a:prstGeom prst="rect">
          <a:avLst/>
        </a:prstGeom>
      </xdr:spPr>
    </xdr:pic>
    <xdr:clientData/>
  </xdr:twoCellAnchor>
  <xdr:twoCellAnchor>
    <xdr:from>
      <xdr:col>0</xdr:col>
      <xdr:colOff>321945</xdr:colOff>
      <xdr:row>5</xdr:row>
      <xdr:rowOff>175260</xdr:rowOff>
    </xdr:from>
    <xdr:to>
      <xdr:col>3</xdr:col>
      <xdr:colOff>603885</xdr:colOff>
      <xdr:row>10</xdr:row>
      <xdr:rowOff>175260</xdr:rowOff>
    </xdr:to>
    <xdr:sp macro="" textlink="'KPI''s &amp; Pivot Tables'!A2">
      <xdr:nvSpPr>
        <xdr:cNvPr id="7" name="TextBox 6">
          <a:extLst>
            <a:ext uri="{FF2B5EF4-FFF2-40B4-BE49-F238E27FC236}">
              <a16:creationId xmlns:a16="http://schemas.microsoft.com/office/drawing/2014/main" id="{5E9A2BC0-31C7-0E00-2B84-671A5B2B0942}"/>
            </a:ext>
          </a:extLst>
        </xdr:cNvPr>
        <xdr:cNvSpPr txBox="1"/>
      </xdr:nvSpPr>
      <xdr:spPr>
        <a:xfrm>
          <a:off x="321945" y="1080135"/>
          <a:ext cx="2110740" cy="904875"/>
        </a:xfrm>
        <a:prstGeom prst="roundRect">
          <a:avLst>
            <a:gd name="adj" fmla="val 8334"/>
          </a:avLst>
        </a:prstGeom>
        <a:solidFill>
          <a:srgbClr val="E6F1F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3200" b="1" i="0" u="none" strike="noStrike">
              <a:solidFill>
                <a:srgbClr val="134A80"/>
              </a:solidFill>
              <a:latin typeface="Calibri"/>
              <a:ea typeface="Calibri"/>
              <a:cs typeface="Calibri"/>
            </a:rPr>
            <a:t> </a:t>
          </a:r>
          <a:fld id="{0AA17F92-49F0-428D-8B3B-9A5CDA39D668}" type="TxLink">
            <a:rPr lang="en-US" sz="3200" b="1" i="0" u="none" strike="noStrike">
              <a:solidFill>
                <a:srgbClr val="134A80"/>
              </a:solidFill>
              <a:latin typeface="Calibri"/>
              <a:ea typeface="Calibri"/>
              <a:cs typeface="Calibri"/>
            </a:rPr>
            <a:pPr algn="l"/>
            <a:t>1000</a:t>
          </a:fld>
          <a:endParaRPr lang="en-AE" sz="3200" b="1">
            <a:solidFill>
              <a:srgbClr val="134A80"/>
            </a:solidFill>
          </a:endParaRPr>
        </a:p>
      </xdr:txBody>
    </xdr:sp>
    <xdr:clientData/>
  </xdr:twoCellAnchor>
  <xdr:twoCellAnchor>
    <xdr:from>
      <xdr:col>0</xdr:col>
      <xdr:colOff>451485</xdr:colOff>
      <xdr:row>6</xdr:row>
      <xdr:rowOff>60960</xdr:rowOff>
    </xdr:from>
    <xdr:to>
      <xdr:col>3</xdr:col>
      <xdr:colOff>230505</xdr:colOff>
      <xdr:row>8</xdr:row>
      <xdr:rowOff>30480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67A03AF-E4FB-F992-8FA3-56B47DD07B37}"/>
            </a:ext>
          </a:extLst>
        </xdr:cNvPr>
        <xdr:cNvSpPr txBox="1"/>
      </xdr:nvSpPr>
      <xdr:spPr>
        <a:xfrm>
          <a:off x="451485" y="1146810"/>
          <a:ext cx="1607820" cy="33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600" b="0">
              <a:solidFill>
                <a:srgbClr val="0C447C"/>
              </a:solidFill>
            </a:rPr>
            <a:t>Total Leads</a:t>
          </a:r>
        </a:p>
      </xdr:txBody>
    </xdr:sp>
    <xdr:clientData/>
  </xdr:twoCellAnchor>
  <xdr:twoCellAnchor>
    <xdr:from>
      <xdr:col>4</xdr:col>
      <xdr:colOff>314325</xdr:colOff>
      <xdr:row>6</xdr:row>
      <xdr:rowOff>3810</xdr:rowOff>
    </xdr:from>
    <xdr:to>
      <xdr:col>7</xdr:col>
      <xdr:colOff>596265</xdr:colOff>
      <xdr:row>11</xdr:row>
      <xdr:rowOff>3810</xdr:rowOff>
    </xdr:to>
    <xdr:sp macro="" textlink="'KPI''s &amp; Pivot Tables'!B2">
      <xdr:nvSpPr>
        <xdr:cNvPr id="9" name="TextBox 8">
          <a:extLst>
            <a:ext uri="{FF2B5EF4-FFF2-40B4-BE49-F238E27FC236}">
              <a16:creationId xmlns:a16="http://schemas.microsoft.com/office/drawing/2014/main" id="{B003706A-1D71-4414-9920-53F0EC9304EF}"/>
            </a:ext>
          </a:extLst>
        </xdr:cNvPr>
        <xdr:cNvSpPr txBox="1"/>
      </xdr:nvSpPr>
      <xdr:spPr>
        <a:xfrm>
          <a:off x="2752725" y="1089660"/>
          <a:ext cx="2110740" cy="904875"/>
        </a:xfrm>
        <a:prstGeom prst="roundRect">
          <a:avLst>
            <a:gd name="adj" fmla="val 8334"/>
          </a:avLst>
        </a:prstGeom>
        <a:solidFill>
          <a:srgbClr val="E1F5E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3200" b="1" i="0" u="none" strike="noStrike">
              <a:solidFill>
                <a:srgbClr val="1C765F"/>
              </a:solidFill>
              <a:latin typeface="Calibri"/>
              <a:ea typeface="Calibri"/>
              <a:cs typeface="Calibri"/>
            </a:rPr>
            <a:t> </a:t>
          </a:r>
          <a:fld id="{5C83725A-E622-4028-9A78-0DABAE0755C0}" type="TxLink">
            <a:rPr lang="en-US" sz="3200" b="1" i="0" u="none" strike="noStrike">
              <a:solidFill>
                <a:srgbClr val="1C765F"/>
              </a:solidFill>
              <a:latin typeface="Calibri"/>
              <a:ea typeface="Calibri"/>
              <a:cs typeface="Calibri"/>
            </a:rPr>
            <a:t>110</a:t>
          </a:fld>
          <a:endParaRPr lang="en-AE" sz="7200" b="1">
            <a:solidFill>
              <a:srgbClr val="1C765F"/>
            </a:solidFill>
          </a:endParaRPr>
        </a:p>
      </xdr:txBody>
    </xdr:sp>
    <xdr:clientData/>
  </xdr:twoCellAnchor>
  <xdr:twoCellAnchor>
    <xdr:from>
      <xdr:col>4</xdr:col>
      <xdr:colOff>443865</xdr:colOff>
      <xdr:row>6</xdr:row>
      <xdr:rowOff>70485</xdr:rowOff>
    </xdr:from>
    <xdr:to>
      <xdr:col>7</xdr:col>
      <xdr:colOff>222885</xdr:colOff>
      <xdr:row>8</xdr:row>
      <xdr:rowOff>40005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A6375DC-059D-496F-BFFD-FFA3B5ACF6A1}"/>
            </a:ext>
          </a:extLst>
        </xdr:cNvPr>
        <xdr:cNvSpPr txBox="1"/>
      </xdr:nvSpPr>
      <xdr:spPr>
        <a:xfrm>
          <a:off x="2882265" y="1156335"/>
          <a:ext cx="1607820" cy="33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600" b="0">
              <a:solidFill>
                <a:srgbClr val="1C765F"/>
              </a:solidFill>
            </a:rPr>
            <a:t>Hot Leads</a:t>
          </a:r>
        </a:p>
      </xdr:txBody>
    </xdr:sp>
    <xdr:clientData/>
  </xdr:twoCellAnchor>
  <xdr:twoCellAnchor>
    <xdr:from>
      <xdr:col>8</xdr:col>
      <xdr:colOff>321945</xdr:colOff>
      <xdr:row>6</xdr:row>
      <xdr:rowOff>0</xdr:rowOff>
    </xdr:from>
    <xdr:to>
      <xdr:col>11</xdr:col>
      <xdr:colOff>603885</xdr:colOff>
      <xdr:row>11</xdr:row>
      <xdr:rowOff>0</xdr:rowOff>
    </xdr:to>
    <xdr:sp macro="" textlink="'KPI''s &amp; Pivot Tables'!C2">
      <xdr:nvSpPr>
        <xdr:cNvPr id="11" name="TextBox 10">
          <a:extLst>
            <a:ext uri="{FF2B5EF4-FFF2-40B4-BE49-F238E27FC236}">
              <a16:creationId xmlns:a16="http://schemas.microsoft.com/office/drawing/2014/main" id="{C701EC4B-9179-4E5E-8E93-BD5B2F747655}"/>
            </a:ext>
          </a:extLst>
        </xdr:cNvPr>
        <xdr:cNvSpPr txBox="1"/>
      </xdr:nvSpPr>
      <xdr:spPr>
        <a:xfrm>
          <a:off x="5198745" y="1085850"/>
          <a:ext cx="2110740" cy="904875"/>
        </a:xfrm>
        <a:prstGeom prst="roundRect">
          <a:avLst>
            <a:gd name="adj" fmla="val 8334"/>
          </a:avLst>
        </a:prstGeom>
        <a:solidFill>
          <a:srgbClr val="FAEE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3200" b="1" i="0" u="none" strike="noStrike">
              <a:solidFill>
                <a:srgbClr val="633806"/>
              </a:solidFill>
              <a:latin typeface="Calibri"/>
              <a:ea typeface="Calibri"/>
              <a:cs typeface="Calibri"/>
            </a:rPr>
            <a:t> </a:t>
          </a:r>
          <a:fld id="{26F90CD6-3D16-423A-9E32-BD58EFC8E01B}" type="TxLink">
            <a:rPr lang="en-US" sz="3200" b="1" i="0" u="none" strike="noStrike">
              <a:solidFill>
                <a:srgbClr val="633806"/>
              </a:solidFill>
              <a:latin typeface="Calibri"/>
              <a:ea typeface="Calibri"/>
              <a:cs typeface="Calibri"/>
            </a:rPr>
            <a:t>537</a:t>
          </a:fld>
          <a:endParaRPr lang="en-AE" sz="23900" b="1">
            <a:solidFill>
              <a:srgbClr val="633806"/>
            </a:solidFill>
          </a:endParaRPr>
        </a:p>
      </xdr:txBody>
    </xdr:sp>
    <xdr:clientData/>
  </xdr:twoCellAnchor>
  <xdr:twoCellAnchor>
    <xdr:from>
      <xdr:col>8</xdr:col>
      <xdr:colOff>451485</xdr:colOff>
      <xdr:row>6</xdr:row>
      <xdr:rowOff>68580</xdr:rowOff>
    </xdr:from>
    <xdr:to>
      <xdr:col>11</xdr:col>
      <xdr:colOff>230505</xdr:colOff>
      <xdr:row>8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46B2143-2B19-41D4-B7C9-5373ED3EB590}"/>
            </a:ext>
          </a:extLst>
        </xdr:cNvPr>
        <xdr:cNvSpPr txBox="1"/>
      </xdr:nvSpPr>
      <xdr:spPr>
        <a:xfrm>
          <a:off x="5328285" y="1154430"/>
          <a:ext cx="1607820" cy="33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600" b="0">
              <a:solidFill>
                <a:srgbClr val="633806"/>
              </a:solidFill>
            </a:rPr>
            <a:t>Warm Leads</a:t>
          </a:r>
        </a:p>
      </xdr:txBody>
    </xdr:sp>
    <xdr:clientData/>
  </xdr:twoCellAnchor>
  <xdr:twoCellAnchor>
    <xdr:from>
      <xdr:col>12</xdr:col>
      <xdr:colOff>323850</xdr:colOff>
      <xdr:row>6</xdr:row>
      <xdr:rowOff>0</xdr:rowOff>
    </xdr:from>
    <xdr:to>
      <xdr:col>15</xdr:col>
      <xdr:colOff>605790</xdr:colOff>
      <xdr:row>11</xdr:row>
      <xdr:rowOff>0</xdr:rowOff>
    </xdr:to>
    <xdr:sp macro="" textlink="'KPI''s &amp; Pivot Tables'!D2">
      <xdr:nvSpPr>
        <xdr:cNvPr id="13" name="TextBox 12">
          <a:extLst>
            <a:ext uri="{FF2B5EF4-FFF2-40B4-BE49-F238E27FC236}">
              <a16:creationId xmlns:a16="http://schemas.microsoft.com/office/drawing/2014/main" id="{563E5E51-033A-4A8F-828E-DBC0073603C4}"/>
            </a:ext>
          </a:extLst>
        </xdr:cNvPr>
        <xdr:cNvSpPr txBox="1"/>
      </xdr:nvSpPr>
      <xdr:spPr>
        <a:xfrm>
          <a:off x="7639050" y="1085850"/>
          <a:ext cx="2110740" cy="904875"/>
        </a:xfrm>
        <a:prstGeom prst="roundRect">
          <a:avLst>
            <a:gd name="adj" fmla="val 8334"/>
          </a:avLst>
        </a:prstGeom>
        <a:solidFill>
          <a:srgbClr val="FCEBE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3200" b="1" i="0" u="none" strike="noStrike">
              <a:solidFill>
                <a:srgbClr val="791F1F"/>
              </a:solidFill>
              <a:latin typeface="Calibri"/>
              <a:ea typeface="Calibri"/>
              <a:cs typeface="Calibri"/>
            </a:rPr>
            <a:t> </a:t>
          </a:r>
          <a:fld id="{8C4C700A-4472-4961-832C-91D6F40BF295}" type="TxLink">
            <a:rPr lang="en-US" sz="3200" b="1" i="0" u="none" strike="noStrike">
              <a:solidFill>
                <a:srgbClr val="791F1F"/>
              </a:solidFill>
              <a:latin typeface="Calibri"/>
              <a:ea typeface="Calibri"/>
              <a:cs typeface="Calibri"/>
            </a:rPr>
            <a:t>353</a:t>
          </a:fld>
          <a:endParaRPr lang="en-AE" sz="23900" b="1">
            <a:solidFill>
              <a:srgbClr val="791F1F"/>
            </a:solidFill>
          </a:endParaRPr>
        </a:p>
      </xdr:txBody>
    </xdr:sp>
    <xdr:clientData/>
  </xdr:twoCellAnchor>
  <xdr:twoCellAnchor>
    <xdr:from>
      <xdr:col>12</xdr:col>
      <xdr:colOff>453390</xdr:colOff>
      <xdr:row>6</xdr:row>
      <xdr:rowOff>68580</xdr:rowOff>
    </xdr:from>
    <xdr:to>
      <xdr:col>15</xdr:col>
      <xdr:colOff>232410</xdr:colOff>
      <xdr:row>8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C588AF9-277B-412D-8BA0-8E4C4F116A01}"/>
            </a:ext>
          </a:extLst>
        </xdr:cNvPr>
        <xdr:cNvSpPr txBox="1"/>
      </xdr:nvSpPr>
      <xdr:spPr>
        <a:xfrm>
          <a:off x="7768590" y="1154430"/>
          <a:ext cx="1607820" cy="33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600" b="0">
              <a:solidFill>
                <a:srgbClr val="791F1F"/>
              </a:solidFill>
            </a:rPr>
            <a:t>Cold Leads</a:t>
          </a:r>
        </a:p>
      </xdr:txBody>
    </xdr:sp>
    <xdr:clientData/>
  </xdr:twoCellAnchor>
  <xdr:twoCellAnchor editAs="oneCell">
    <xdr:from>
      <xdr:col>7</xdr:col>
      <xdr:colOff>116205</xdr:colOff>
      <xdr:row>8</xdr:row>
      <xdr:rowOff>70485</xdr:rowOff>
    </xdr:from>
    <xdr:to>
      <xdr:col>7</xdr:col>
      <xdr:colOff>566466</xdr:colOff>
      <xdr:row>10</xdr:row>
      <xdr:rowOff>154986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A1660EF-A4AE-19F0-4AC5-90CD1A9ED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3405" y="1518285"/>
          <a:ext cx="450261" cy="446451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8</xdr:row>
      <xdr:rowOff>106680</xdr:rowOff>
    </xdr:from>
    <xdr:to>
      <xdr:col>11</xdr:col>
      <xdr:colOff>573405</xdr:colOff>
      <xdr:row>10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24E06EF-0F87-B80E-B775-5A66BF834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5" y="1554480"/>
          <a:ext cx="411480" cy="407670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8</xdr:row>
      <xdr:rowOff>60960</xdr:rowOff>
    </xdr:from>
    <xdr:to>
      <xdr:col>15</xdr:col>
      <xdr:colOff>582930</xdr:colOff>
      <xdr:row>10</xdr:row>
      <xdr:rowOff>144780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B4A6FB2-89A4-1254-1619-315F22772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508760"/>
          <a:ext cx="449580" cy="445770"/>
        </a:xfrm>
        <a:prstGeom prst="rect">
          <a:avLst/>
        </a:prstGeom>
      </xdr:spPr>
    </xdr:pic>
    <xdr:clientData/>
  </xdr:twoCellAnchor>
  <xdr:twoCellAnchor editAs="oneCell">
    <xdr:from>
      <xdr:col>3</xdr:col>
      <xdr:colOff>100965</xdr:colOff>
      <xdr:row>8</xdr:row>
      <xdr:rowOff>99060</xdr:rowOff>
    </xdr:from>
    <xdr:to>
      <xdr:col>3</xdr:col>
      <xdr:colOff>557555</xdr:colOff>
      <xdr:row>11</xdr:row>
      <xdr:rowOff>7010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D484098-174F-FB1C-4000-4E8CDB498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9765" y="1546860"/>
          <a:ext cx="456590" cy="4508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16</xdr:col>
      <xdr:colOff>330757</xdr:colOff>
      <xdr:row>6</xdr:row>
      <xdr:rowOff>385</xdr:rowOff>
    </xdr:from>
    <xdr:to>
      <xdr:col>19</xdr:col>
      <xdr:colOff>609233</xdr:colOff>
      <xdr:row>11</xdr:row>
      <xdr:rowOff>385</xdr:rowOff>
    </xdr:to>
    <xdr:sp macro="" textlink="'KPI''s &amp; Pivot Tables'!E2">
      <xdr:nvSpPr>
        <xdr:cNvPr id="23" name="TextBox 22">
          <a:extLst>
            <a:ext uri="{FF2B5EF4-FFF2-40B4-BE49-F238E27FC236}">
              <a16:creationId xmlns:a16="http://schemas.microsoft.com/office/drawing/2014/main" id="{984F4D9B-CF9C-4080-9200-BF8D294F09D1}"/>
            </a:ext>
          </a:extLst>
        </xdr:cNvPr>
        <xdr:cNvSpPr txBox="1"/>
      </xdr:nvSpPr>
      <xdr:spPr>
        <a:xfrm>
          <a:off x="10084357" y="1086235"/>
          <a:ext cx="2107276" cy="904875"/>
        </a:xfrm>
        <a:prstGeom prst="roundRect">
          <a:avLst>
            <a:gd name="adj" fmla="val 8334"/>
          </a:avLst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3200" b="1" i="0" u="none" strike="noStrike">
              <a:solidFill>
                <a:schemeClr val="accent6">
                  <a:lumMod val="50000"/>
                </a:schemeClr>
              </a:solidFill>
              <a:latin typeface="Calibri"/>
              <a:ea typeface="Calibri"/>
              <a:cs typeface="Calibri"/>
            </a:rPr>
            <a:t> </a:t>
          </a:r>
          <a:fld id="{7E5D7704-DFC1-4423-99C0-FCFB2A3A26B8}" type="TxLink">
            <a:rPr lang="en-US" sz="3200" b="1" i="0" u="none" strike="noStrike">
              <a:solidFill>
                <a:schemeClr val="accent6">
                  <a:lumMod val="50000"/>
                </a:schemeClr>
              </a:solidFill>
              <a:latin typeface="Calibri"/>
              <a:ea typeface="Calibri"/>
              <a:cs typeface="Calibri"/>
            </a:rPr>
            <a:t>41</a:t>
          </a:fld>
          <a:endParaRPr lang="en-AE" sz="7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456833</xdr:colOff>
      <xdr:row>6</xdr:row>
      <xdr:rowOff>68965</xdr:rowOff>
    </xdr:from>
    <xdr:to>
      <xdr:col>19</xdr:col>
      <xdr:colOff>235853</xdr:colOff>
      <xdr:row>8</xdr:row>
      <xdr:rowOff>38485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6F8EC0E-4052-4394-B11B-607618C1E42B}"/>
            </a:ext>
          </a:extLst>
        </xdr:cNvPr>
        <xdr:cNvSpPr txBox="1"/>
      </xdr:nvSpPr>
      <xdr:spPr>
        <a:xfrm>
          <a:off x="10210433" y="1154815"/>
          <a:ext cx="1607820" cy="33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600" b="0">
              <a:solidFill>
                <a:schemeClr val="accent6">
                  <a:lumMod val="50000"/>
                </a:schemeClr>
              </a:solidFill>
            </a:rPr>
            <a:t>Avg</a:t>
          </a:r>
          <a:r>
            <a:rPr lang="en-AE" sz="1600" b="0" baseline="0">
              <a:solidFill>
                <a:schemeClr val="accent6">
                  <a:lumMod val="50000"/>
                </a:schemeClr>
              </a:solidFill>
            </a:rPr>
            <a:t> Lead Score</a:t>
          </a:r>
          <a:endParaRPr lang="en-AE" sz="1600" b="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321231</xdr:colOff>
      <xdr:row>5</xdr:row>
      <xdr:rowOff>179455</xdr:rowOff>
    </xdr:from>
    <xdr:to>
      <xdr:col>23</xdr:col>
      <xdr:colOff>599708</xdr:colOff>
      <xdr:row>10</xdr:row>
      <xdr:rowOff>179455</xdr:rowOff>
    </xdr:to>
    <xdr:sp macro="" textlink="'KPI''s &amp; Pivot Tables'!F2">
      <xdr:nvSpPr>
        <xdr:cNvPr id="27" name="TextBox 26">
          <a:extLst>
            <a:ext uri="{FF2B5EF4-FFF2-40B4-BE49-F238E27FC236}">
              <a16:creationId xmlns:a16="http://schemas.microsoft.com/office/drawing/2014/main" id="{C19F5E1C-DC65-40E3-B849-E676952DFF41}"/>
            </a:ext>
          </a:extLst>
        </xdr:cNvPr>
        <xdr:cNvSpPr txBox="1"/>
      </xdr:nvSpPr>
      <xdr:spPr>
        <a:xfrm>
          <a:off x="12513231" y="1084330"/>
          <a:ext cx="2107277" cy="904875"/>
        </a:xfrm>
        <a:prstGeom prst="roundRect">
          <a:avLst>
            <a:gd name="adj" fmla="val 8334"/>
          </a:avLst>
        </a:prstGeom>
        <a:solidFill>
          <a:schemeClr val="tx2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3200" b="1" i="0" u="none" strike="noStrike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t> </a:t>
          </a:r>
          <a:fld id="{AB77B471-0C5D-4722-AF9C-7B2B7365A205}" type="TxLink">
            <a:rPr lang="en-US" sz="3200" b="1" i="0" u="none" strike="noStrike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t>$758,451</a:t>
          </a:fld>
          <a:endParaRPr lang="en-AE" sz="72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447308</xdr:colOff>
      <xdr:row>6</xdr:row>
      <xdr:rowOff>67060</xdr:rowOff>
    </xdr:from>
    <xdr:to>
      <xdr:col>23</xdr:col>
      <xdr:colOff>226329</xdr:colOff>
      <xdr:row>8</xdr:row>
      <xdr:rowOff>36580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C87BAFB-5427-453F-9CD1-C41CF0BB10EB}"/>
            </a:ext>
          </a:extLst>
        </xdr:cNvPr>
        <xdr:cNvSpPr txBox="1"/>
      </xdr:nvSpPr>
      <xdr:spPr>
        <a:xfrm>
          <a:off x="12639308" y="1152910"/>
          <a:ext cx="1607821" cy="33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600" b="0" baseline="0">
              <a:solidFill>
                <a:schemeClr val="tx2">
                  <a:lumMod val="50000"/>
                </a:schemeClr>
              </a:solidFill>
            </a:rPr>
            <a:t>Total Spend</a:t>
          </a:r>
          <a:endParaRPr lang="en-AE" sz="1600" b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24</xdr:col>
      <xdr:colOff>321232</xdr:colOff>
      <xdr:row>6</xdr:row>
      <xdr:rowOff>8005</xdr:rowOff>
    </xdr:from>
    <xdr:to>
      <xdr:col>27</xdr:col>
      <xdr:colOff>599708</xdr:colOff>
      <xdr:row>11</xdr:row>
      <xdr:rowOff>8005</xdr:rowOff>
    </xdr:to>
    <xdr:sp macro="" textlink="'KPI''s &amp; Pivot Tables'!G2">
      <xdr:nvSpPr>
        <xdr:cNvPr id="29" name="TextBox 28">
          <a:extLst>
            <a:ext uri="{FF2B5EF4-FFF2-40B4-BE49-F238E27FC236}">
              <a16:creationId xmlns:a16="http://schemas.microsoft.com/office/drawing/2014/main" id="{5BD28E13-2427-46B2-9F3E-6480FBB58510}"/>
            </a:ext>
          </a:extLst>
        </xdr:cNvPr>
        <xdr:cNvSpPr txBox="1"/>
      </xdr:nvSpPr>
      <xdr:spPr>
        <a:xfrm>
          <a:off x="14951632" y="1093855"/>
          <a:ext cx="2107276" cy="904875"/>
        </a:xfrm>
        <a:prstGeom prst="roundRect">
          <a:avLst>
            <a:gd name="adj" fmla="val 8334"/>
          </a:avLst>
        </a:prstGeom>
        <a:solidFill>
          <a:srgbClr val="FF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3200" b="1" i="0" u="none" strike="noStrike">
              <a:solidFill>
                <a:srgbClr val="CC9900"/>
              </a:solidFill>
              <a:latin typeface="Calibri"/>
              <a:ea typeface="Calibri"/>
              <a:cs typeface="Calibri"/>
            </a:rPr>
            <a:t> </a:t>
          </a:r>
          <a:fld id="{49DFAC5A-BC3B-4F1F-BC78-A9B51B921EA6}" type="TxLink">
            <a:rPr lang="en-US" sz="3200" b="1" i="0" u="none" strike="noStrike">
              <a:solidFill>
                <a:srgbClr val="CC9900"/>
              </a:solidFill>
              <a:latin typeface="Calibri"/>
              <a:ea typeface="Calibri"/>
              <a:cs typeface="Calibri"/>
            </a:rPr>
            <a:t>$184.62</a:t>
          </a:fld>
          <a:endParaRPr lang="en-AE" sz="7200" b="1">
            <a:solidFill>
              <a:srgbClr val="CC9900"/>
            </a:solidFill>
          </a:endParaRPr>
        </a:p>
      </xdr:txBody>
    </xdr:sp>
    <xdr:clientData/>
  </xdr:twoCellAnchor>
  <xdr:twoCellAnchor>
    <xdr:from>
      <xdr:col>24</xdr:col>
      <xdr:colOff>447308</xdr:colOff>
      <xdr:row>6</xdr:row>
      <xdr:rowOff>76585</xdr:rowOff>
    </xdr:from>
    <xdr:to>
      <xdr:col>27</xdr:col>
      <xdr:colOff>348248</xdr:colOff>
      <xdr:row>8</xdr:row>
      <xdr:rowOff>46105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92C8D3A-1124-4776-8F67-538162B9175B}"/>
            </a:ext>
          </a:extLst>
        </xdr:cNvPr>
        <xdr:cNvSpPr txBox="1"/>
      </xdr:nvSpPr>
      <xdr:spPr>
        <a:xfrm>
          <a:off x="15077708" y="1162435"/>
          <a:ext cx="1729740" cy="33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600" b="0">
              <a:solidFill>
                <a:srgbClr val="CC9900"/>
              </a:solidFill>
            </a:rPr>
            <a:t>Avg Cost per Lead</a:t>
          </a:r>
        </a:p>
      </xdr:txBody>
    </xdr:sp>
    <xdr:clientData/>
  </xdr:twoCellAnchor>
  <xdr:twoCellAnchor>
    <xdr:from>
      <xdr:col>28</xdr:col>
      <xdr:colOff>333008</xdr:colOff>
      <xdr:row>6</xdr:row>
      <xdr:rowOff>8005</xdr:rowOff>
    </xdr:from>
    <xdr:to>
      <xdr:col>32</xdr:col>
      <xdr:colOff>5348</xdr:colOff>
      <xdr:row>11</xdr:row>
      <xdr:rowOff>8005</xdr:rowOff>
    </xdr:to>
    <xdr:sp macro="" textlink="'KPI''s &amp; Pivot Tables'!H2">
      <xdr:nvSpPr>
        <xdr:cNvPr id="31" name="TextBox 30">
          <a:extLst>
            <a:ext uri="{FF2B5EF4-FFF2-40B4-BE49-F238E27FC236}">
              <a16:creationId xmlns:a16="http://schemas.microsoft.com/office/drawing/2014/main" id="{07C62EBC-B853-4119-B483-AFB6C4EB8028}"/>
            </a:ext>
          </a:extLst>
        </xdr:cNvPr>
        <xdr:cNvSpPr txBox="1"/>
      </xdr:nvSpPr>
      <xdr:spPr>
        <a:xfrm>
          <a:off x="17401808" y="1093855"/>
          <a:ext cx="2110740" cy="904875"/>
        </a:xfrm>
        <a:prstGeom prst="roundRect">
          <a:avLst>
            <a:gd name="adj" fmla="val 8334"/>
          </a:avLst>
        </a:prstGeom>
        <a:solidFill>
          <a:srgbClr val="99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3200" b="1" i="0" u="none" strike="noStrike">
              <a:solidFill>
                <a:schemeClr val="accent6">
                  <a:lumMod val="50000"/>
                </a:schemeClr>
              </a:solidFill>
              <a:latin typeface="Calibri"/>
              <a:ea typeface="Calibri"/>
              <a:cs typeface="Calibri"/>
            </a:rPr>
            <a:t> </a:t>
          </a:r>
          <a:fld id="{CE0DD7F6-FAD1-4789-B1B8-BCDFFF57614C}" type="TxLink">
            <a:rPr lang="en-US" sz="3200" b="1" i="0" u="none" strike="noStrike">
              <a:solidFill>
                <a:schemeClr val="accent6">
                  <a:lumMod val="50000"/>
                </a:schemeClr>
              </a:solidFill>
              <a:latin typeface="Calibri"/>
              <a:ea typeface="Calibri"/>
              <a:cs typeface="Calibri"/>
            </a:rPr>
            <a:t>4.93</a:t>
          </a:fld>
          <a:endParaRPr lang="en-AE" sz="7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28</xdr:col>
      <xdr:colOff>462548</xdr:colOff>
      <xdr:row>6</xdr:row>
      <xdr:rowOff>76585</xdr:rowOff>
    </xdr:from>
    <xdr:to>
      <xdr:col>31</xdr:col>
      <xdr:colOff>241568</xdr:colOff>
      <xdr:row>8</xdr:row>
      <xdr:rowOff>46105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8CB6B91-2785-4974-B8E8-13DC7F5670E4}"/>
            </a:ext>
          </a:extLst>
        </xdr:cNvPr>
        <xdr:cNvSpPr txBox="1"/>
      </xdr:nvSpPr>
      <xdr:spPr>
        <a:xfrm>
          <a:off x="17531348" y="1162435"/>
          <a:ext cx="1607820" cy="33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600" b="0">
              <a:solidFill>
                <a:schemeClr val="accent6">
                  <a:lumMod val="50000"/>
                </a:schemeClr>
              </a:solidFill>
            </a:rPr>
            <a:t>Avg</a:t>
          </a:r>
          <a:r>
            <a:rPr lang="en-AE" sz="1600" b="0" baseline="0">
              <a:solidFill>
                <a:schemeClr val="accent6">
                  <a:lumMod val="50000"/>
                </a:schemeClr>
              </a:solidFill>
            </a:rPr>
            <a:t> ROAS</a:t>
          </a:r>
          <a:endParaRPr lang="en-AE" sz="1600" b="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328277</xdr:colOff>
      <xdr:row>13</xdr:row>
      <xdr:rowOff>166889</xdr:rowOff>
    </xdr:from>
    <xdr:to>
      <xdr:col>7</xdr:col>
      <xdr:colOff>600074</xdr:colOff>
      <xdr:row>34</xdr:row>
      <xdr:rowOff>106358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9B2AD067-6C95-4945-AAC9-B48E0207D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297956</xdr:colOff>
      <xdr:row>13</xdr:row>
      <xdr:rowOff>158572</xdr:rowOff>
    </xdr:from>
    <xdr:to>
      <xdr:col>15</xdr:col>
      <xdr:colOff>600771</xdr:colOff>
      <xdr:row>34</xdr:row>
      <xdr:rowOff>94177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CD24901F-B035-477D-802A-ED2B7AA7A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348584</xdr:colOff>
      <xdr:row>37</xdr:row>
      <xdr:rowOff>60476</xdr:rowOff>
    </xdr:from>
    <xdr:to>
      <xdr:col>15</xdr:col>
      <xdr:colOff>597243</xdr:colOff>
      <xdr:row>58</xdr:row>
      <xdr:rowOff>28367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D8CAC93-0BEA-481A-AE68-35488639D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333953</xdr:colOff>
      <xdr:row>13</xdr:row>
      <xdr:rowOff>170293</xdr:rowOff>
    </xdr:from>
    <xdr:to>
      <xdr:col>23</xdr:col>
      <xdr:colOff>588818</xdr:colOff>
      <xdr:row>34</xdr:row>
      <xdr:rowOff>115454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5E134D5B-6D99-46C7-8AE6-7439A0E4E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313699</xdr:colOff>
      <xdr:row>13</xdr:row>
      <xdr:rowOff>182756</xdr:rowOff>
    </xdr:from>
    <xdr:to>
      <xdr:col>32</xdr:col>
      <xdr:colOff>36608</xdr:colOff>
      <xdr:row>34</xdr:row>
      <xdr:rowOff>138545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37B85202-3019-4A31-8848-6FEB2F2D6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329046</xdr:colOff>
      <xdr:row>37</xdr:row>
      <xdr:rowOff>51953</xdr:rowOff>
    </xdr:from>
    <xdr:to>
      <xdr:col>32</xdr:col>
      <xdr:colOff>60477</xdr:colOff>
      <xdr:row>58</xdr:row>
      <xdr:rowOff>17318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909AA330-B304-4092-A330-2527080D7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60</xdr:row>
      <xdr:rowOff>103907</xdr:rowOff>
    </xdr:from>
    <xdr:to>
      <xdr:col>24</xdr:col>
      <xdr:colOff>380999</xdr:colOff>
      <xdr:row>81</xdr:row>
      <xdr:rowOff>51954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F6643310-A5DE-4D9E-A9D4-8523BB073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19</xdr:col>
      <xdr:colOff>177210</xdr:colOff>
      <xdr:row>8</xdr:row>
      <xdr:rowOff>106326</xdr:rowOff>
    </xdr:from>
    <xdr:to>
      <xdr:col>19</xdr:col>
      <xdr:colOff>537210</xdr:colOff>
      <xdr:row>10</xdr:row>
      <xdr:rowOff>111907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DF93C5E-D560-CAD9-34F4-7745C491D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31" y="152400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23</xdr:col>
      <xdr:colOff>283534</xdr:colOff>
      <xdr:row>8</xdr:row>
      <xdr:rowOff>141768</xdr:rowOff>
    </xdr:from>
    <xdr:to>
      <xdr:col>24</xdr:col>
      <xdr:colOff>41022</xdr:colOff>
      <xdr:row>10</xdr:row>
      <xdr:rowOff>147349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7544626-2179-47F1-BD9A-CD8A10E23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1301" y="1559442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27</xdr:col>
      <xdr:colOff>318976</xdr:colOff>
      <xdr:row>9</xdr:row>
      <xdr:rowOff>17720</xdr:rowOff>
    </xdr:from>
    <xdr:to>
      <xdr:col>28</xdr:col>
      <xdr:colOff>4464</xdr:colOff>
      <xdr:row>10</xdr:row>
      <xdr:rowOff>128511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1AAE7F6-FA07-FF4F-8AF2-FBFD45EC9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6790" y="1612604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31</xdr:col>
      <xdr:colOff>194931</xdr:colOff>
      <xdr:row>8</xdr:row>
      <xdr:rowOff>106326</xdr:rowOff>
    </xdr:from>
    <xdr:to>
      <xdr:col>31</xdr:col>
      <xdr:colOff>554931</xdr:colOff>
      <xdr:row>10</xdr:row>
      <xdr:rowOff>111907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C67F250-0CB9-7F20-EC90-1B1478F5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72791" y="1524000"/>
          <a:ext cx="360000" cy="3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175260</xdr:rowOff>
    </xdr:from>
    <xdr:to>
      <xdr:col>2</xdr:col>
      <xdr:colOff>0</xdr:colOff>
      <xdr:row>6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2E548F-7EEE-1C0F-4207-DE3882FD797D}"/>
            </a:ext>
          </a:extLst>
        </xdr:cNvPr>
        <xdr:cNvSpPr txBox="1"/>
      </xdr:nvSpPr>
      <xdr:spPr>
        <a:xfrm>
          <a:off x="0" y="906780"/>
          <a:ext cx="2293620" cy="36576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Leads by Source</a:t>
          </a:r>
          <a:endParaRPr lang="en-AE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4</xdr:row>
      <xdr:rowOff>167640</xdr:rowOff>
    </xdr:from>
    <xdr:to>
      <xdr:col>5</xdr:col>
      <xdr:colOff>0</xdr:colOff>
      <xdr:row>6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FBE9AD-DBD1-4628-894A-8985BFA1F714}"/>
            </a:ext>
          </a:extLst>
        </xdr:cNvPr>
        <xdr:cNvSpPr txBox="1"/>
      </xdr:nvSpPr>
      <xdr:spPr>
        <a:xfrm>
          <a:off x="3375660" y="899160"/>
          <a:ext cx="1889760" cy="36576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Segment Distribution</a:t>
          </a:r>
          <a:endParaRPr lang="en-AE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0</xdr:colOff>
      <xdr:row>4</xdr:row>
      <xdr:rowOff>167640</xdr:rowOff>
    </xdr:from>
    <xdr:to>
      <xdr:col>9</xdr:col>
      <xdr:colOff>7620</xdr:colOff>
      <xdr:row>6</xdr:row>
      <xdr:rowOff>167640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E3A063-2A3D-4273-AC1C-3F9181CEC8C4}"/>
            </a:ext>
          </a:extLst>
        </xdr:cNvPr>
        <xdr:cNvSpPr txBox="1"/>
      </xdr:nvSpPr>
      <xdr:spPr>
        <a:xfrm>
          <a:off x="8001000" y="899160"/>
          <a:ext cx="2247900" cy="36576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Leads by Industry</a:t>
          </a:r>
          <a:endParaRPr lang="en-AE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7620</xdr:colOff>
      <xdr:row>23</xdr:row>
      <xdr:rowOff>167640</xdr:rowOff>
    </xdr:from>
    <xdr:to>
      <xdr:col>2</xdr:col>
      <xdr:colOff>7620</xdr:colOff>
      <xdr:row>25</xdr:row>
      <xdr:rowOff>167640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FEACF1-2DF1-4167-981D-544EA0FFD8DE}"/>
            </a:ext>
          </a:extLst>
        </xdr:cNvPr>
        <xdr:cNvSpPr txBox="1"/>
      </xdr:nvSpPr>
      <xdr:spPr>
        <a:xfrm>
          <a:off x="7620" y="4373880"/>
          <a:ext cx="2293620" cy="36576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Monthly Spend</a:t>
          </a:r>
          <a:r>
            <a:rPr lang="en-US" sz="1400" b="1" baseline="0">
              <a:solidFill>
                <a:schemeClr val="bg1"/>
              </a:solidFill>
            </a:rPr>
            <a:t> Trend</a:t>
          </a:r>
          <a:endParaRPr lang="en-AE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1074420</xdr:colOff>
      <xdr:row>15</xdr:row>
      <xdr:rowOff>175260</xdr:rowOff>
    </xdr:from>
    <xdr:to>
      <xdr:col>5</xdr:col>
      <xdr:colOff>76200</xdr:colOff>
      <xdr:row>17</xdr:row>
      <xdr:rowOff>175260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C2CC3E5-4FC9-4CF4-A23B-308D93201755}"/>
            </a:ext>
          </a:extLst>
        </xdr:cNvPr>
        <xdr:cNvSpPr txBox="1"/>
      </xdr:nvSpPr>
      <xdr:spPr>
        <a:xfrm>
          <a:off x="3368040" y="2918460"/>
          <a:ext cx="1973580" cy="36576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Campaign Performance</a:t>
          </a:r>
          <a:endParaRPr lang="en-AE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7620</xdr:colOff>
      <xdr:row>33</xdr:row>
      <xdr:rowOff>175260</xdr:rowOff>
    </xdr:from>
    <xdr:to>
      <xdr:col>5</xdr:col>
      <xdr:colOff>0</xdr:colOff>
      <xdr:row>35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EFA875-5260-4909-97A5-2F32352BC590}"/>
            </a:ext>
          </a:extLst>
        </xdr:cNvPr>
        <xdr:cNvSpPr txBox="1"/>
      </xdr:nvSpPr>
      <xdr:spPr>
        <a:xfrm>
          <a:off x="3383280" y="6210300"/>
          <a:ext cx="1882140" cy="36576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Score Distribution</a:t>
          </a:r>
          <a:endParaRPr lang="en-AE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4852</xdr:colOff>
      <xdr:row>37</xdr:row>
      <xdr:rowOff>534</xdr:rowOff>
    </xdr:from>
    <xdr:to>
      <xdr:col>8</xdr:col>
      <xdr:colOff>1023476</xdr:colOff>
      <xdr:row>39</xdr:row>
      <xdr:rowOff>533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EDF9C1F-089E-43D2-991A-E978AF9CA316}"/>
            </a:ext>
          </a:extLst>
        </xdr:cNvPr>
        <xdr:cNvSpPr txBox="1"/>
      </xdr:nvSpPr>
      <xdr:spPr>
        <a:xfrm>
          <a:off x="7367616" y="6824559"/>
          <a:ext cx="2232000" cy="36886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Top 10 Leads</a:t>
          </a:r>
          <a:endParaRPr lang="en-AE" sz="14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ais Ali" refreshedDate="46117.648953935182" createdVersion="8" refreshedVersion="8" minRefreshableVersion="3" recordCount="1000" xr:uid="{14FAD507-6D42-4CDD-BDAD-3C8BEA38BC76}">
  <cacheSource type="worksheet">
    <worksheetSource ref="A1:S1001" sheet="clean_leads"/>
  </cacheSource>
  <cacheFields count="19">
    <cacheField name="lead_id" numFmtId="0">
      <sharedItems/>
    </cacheField>
    <cacheField name="name" numFmtId="0">
      <sharedItems/>
    </cacheField>
    <cacheField name="email" numFmtId="0">
      <sharedItems/>
    </cacheField>
    <cacheField name="phone" numFmtId="0">
      <sharedItems/>
    </cacheField>
    <cacheField name="company" numFmtId="0">
      <sharedItems/>
    </cacheField>
    <cacheField name="company_size" numFmtId="0">
      <sharedItems/>
    </cacheField>
    <cacheField name="source" numFmtId="0">
      <sharedItems count="11">
        <s v="UNKNOWN"/>
        <s v="EVENT"/>
        <s v="PARTNER"/>
        <s v="ORGANIC"/>
        <s v="COLD_EMAIL"/>
        <s v="SOCIAL"/>
        <s v="PAID"/>
        <s v="CONTENT_SYNDICATION"/>
        <s v="DIRECT"/>
        <s v="WEBINAR"/>
        <s v="REFERRAL"/>
      </sharedItems>
    </cacheField>
    <cacheField name="email_opens" numFmtId="0">
      <sharedItems containsSemiMixedTypes="0" containsString="0" containsNumber="1" containsInteger="1" minValue="0" maxValue="35"/>
    </cacheField>
    <cacheField name="clicks" numFmtId="0">
      <sharedItems containsSemiMixedTypes="0" containsString="0" containsNumber="1" containsInteger="1" minValue="0" maxValue="20"/>
    </cacheField>
    <cacheField name="website_visits" numFmtId="0">
      <sharedItems containsSemiMixedTypes="0" containsString="0" containsNumber="1" containsInteger="1" minValue="0" maxValue="60"/>
    </cacheField>
    <cacheField name="demo_requested" numFmtId="0">
      <sharedItems/>
    </cacheField>
    <cacheField name="last_activity" numFmtId="14">
      <sharedItems containsDate="1" containsMixedTypes="1" minDate="2025-01-01T00:00:00" maxDate="2025-12-29T00:00:00"/>
    </cacheField>
    <cacheField name="lead_status" numFmtId="0">
      <sharedItems/>
    </cacheField>
    <cacheField name="industry" numFmtId="0">
      <sharedItems count="25">
        <s v="Saas"/>
        <s v="Retail"/>
        <s v="AI/ML"/>
        <s v="Logistics"/>
        <s v="Healthcare"/>
        <s v="Fintech"/>
        <s v="E-Commerce"/>
        <s v="Automotive"/>
        <s v="Legal Tech"/>
        <s v="Proptech"/>
        <s v="Energy"/>
        <s v="Cybersecurity"/>
        <s v="Insurtech"/>
        <s v="Unknown"/>
        <s v="Supply Chain"/>
        <s v="Cleantech"/>
        <s v="Martech"/>
        <s v="Hrtech"/>
        <s v="Biotech"/>
        <s v="Media"/>
        <s v="Gaming"/>
        <s v="Devops"/>
        <s v="Telecom"/>
        <s v="Edtech"/>
        <s v="Manufacturing"/>
      </sharedItems>
    </cacheField>
    <cacheField name="job_title" numFmtId="0">
      <sharedItems/>
    </cacheField>
    <cacheField name="country" numFmtId="0">
      <sharedItems/>
    </cacheField>
    <cacheField name="annual_revenue" numFmtId="0">
      <sharedItems/>
    </cacheField>
    <cacheField name="lead_created_date" numFmtId="14">
      <sharedItems containsDate="1" containsMixedTypes="1" minDate="2025-01-01T00:00:00" maxDate="2025-12-29T00:00:00"/>
    </cacheField>
    <cacheField name="linkedin_ur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ais Ali" refreshedDate="46117.649805324072" createdVersion="8" refreshedVersion="8" minRefreshableVersion="3" recordCount="1000" xr:uid="{652B00F4-7CA4-43E1-9462-0B8561371BFC}">
  <cacheSource type="worksheet">
    <worksheetSource ref="A1:N1001" sheet="scoring_results"/>
  </cacheSource>
  <cacheFields count="14">
    <cacheField name="lead_id" numFmtId="0">
      <sharedItems/>
    </cacheField>
    <cacheField name="name" numFmtId="0">
      <sharedItems/>
    </cacheField>
    <cacheField name="company" numFmtId="0">
      <sharedItems/>
    </cacheField>
    <cacheField name="source" numFmtId="0">
      <sharedItems/>
    </cacheField>
    <cacheField name="company_size" numFmtId="0">
      <sharedItems/>
    </cacheField>
    <cacheField name="email_opens_score" numFmtId="0">
      <sharedItems containsSemiMixedTypes="0" containsString="0" containsNumber="1" minValue="0" maxValue="10"/>
    </cacheField>
    <cacheField name="clicks_score" numFmtId="0">
      <sharedItems containsSemiMixedTypes="0" containsString="0" containsNumber="1" minValue="0" maxValue="15"/>
    </cacheField>
    <cacheField name="visits_score" numFmtId="0">
      <sharedItems containsSemiMixedTypes="0" containsString="0" containsNumber="1" minValue="0" maxValue="10"/>
    </cacheField>
    <cacheField name="demo_score" numFmtId="0">
      <sharedItems containsSemiMixedTypes="0" containsString="0" containsNumber="1" containsInteger="1" minValue="0" maxValue="20"/>
    </cacheField>
    <cacheField name="size_score" numFmtId="0">
      <sharedItems containsSemiMixedTypes="0" containsString="0" containsNumber="1" minValue="0" maxValue="15"/>
    </cacheField>
    <cacheField name="engagement_score" numFmtId="0">
      <sharedItems containsSemiMixedTypes="0" containsString="0" containsNumber="1" minValue="0" maxValue="30"/>
    </cacheField>
    <cacheField name="TOTAL_SCORE" numFmtId="0">
      <sharedItems containsSemiMixedTypes="0" containsString="0" containsNumber="1" minValue="5.3" maxValue="80.7"/>
    </cacheField>
    <cacheField name="segment" numFmtId="0">
      <sharedItems count="3">
        <s v="WARM"/>
        <s v="COLD"/>
        <s v="HOT"/>
      </sharedItems>
    </cacheField>
    <cacheField name="recommended_ac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ais Ali" refreshedDate="46117.651643865742" createdVersion="8" refreshedVersion="8" minRefreshableVersion="3" recordCount="135" xr:uid="{A62D7951-E74E-45F2-A650-2F22204C6F04}">
  <cacheSource type="worksheet">
    <worksheetSource ref="F1:Q136" sheet="clean_spend"/>
  </cacheSource>
  <cacheFields count="12">
    <cacheField name="monthly_spend" numFmtId="0">
      <sharedItems containsSemiMixedTypes="0" containsString="0" containsNumber="1" containsInteger="1" minValue="2042" maxValue="13553"/>
    </cacheField>
    <cacheField name="month" numFmtId="0">
      <sharedItems count="12">
        <s v="2025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</sharedItems>
    </cacheField>
    <cacheField name="impressions" numFmtId="0">
      <sharedItems containsSemiMixedTypes="0" containsString="0" containsNumber="1" containsInteger="1" minValue="2722" maxValue="134014"/>
    </cacheField>
    <cacheField name="clicks_generated" numFmtId="0">
      <sharedItems containsSemiMixedTypes="0" containsString="0" containsNumber="1" containsInteger="1" minValue="482" maxValue="6700"/>
    </cacheField>
    <cacheField name="leads_generated" numFmtId="0">
      <sharedItems containsSemiMixedTypes="0" containsString="0" containsNumber="1" containsInteger="1" minValue="12" maxValue="99"/>
    </cacheField>
    <cacheField name="conversions" numFmtId="0">
      <sharedItems containsSemiMixedTypes="0" containsString="0" containsNumber="1" containsInteger="1" minValue="1" maxValue="22"/>
    </cacheField>
    <cacheField name="revenue_attributed" numFmtId="0">
      <sharedItems containsSemiMixedTypes="0" containsString="0" containsNumber="1" containsInteger="1" minValue="1712" maxValue="95363"/>
    </cacheField>
    <cacheField name="cost_per_lead" numFmtId="175">
      <sharedItems containsSemiMixedTypes="0" containsString="0" containsNumber="1" minValue="38.604938271604937" maxValue="542.12"/>
    </cacheField>
    <cacheField name="cost_per_click" numFmtId="175">
      <sharedItems containsSemiMixedTypes="0" containsString="0" containsNumber="1" minValue="0.63029850746268656" maxValue="15.278761061946902"/>
    </cacheField>
    <cacheField name="click_through_rate" numFmtId="10">
      <sharedItems containsSemiMixedTypes="0" containsString="0" containsNumber="1" minValue="1.5878938021400748E-2" maxValue="0.37323165340406722"/>
    </cacheField>
    <cacheField name="conversion_rate" numFmtId="10">
      <sharedItems containsSemiMixedTypes="0" containsString="0" containsNumber="1" minValue="6.6666666666666666E-2" maxValue="0.46666666666666667"/>
    </cacheField>
    <cacheField name="ROAS" numFmtId="2">
      <sharedItems containsSemiMixedTypes="0" containsString="0" containsNumber="1" minValue="0.36805864060417592" maxValue="22.3473545842918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ais Ali" refreshedDate="46117.65964849537" createdVersion="8" refreshedVersion="8" minRefreshableVersion="3" recordCount="135" xr:uid="{2362E1A8-0D8B-427B-A129-05CBEAF8BC27}">
  <cacheSource type="worksheet">
    <worksheetSource ref="A1:Q136" sheet="clean_spend"/>
  </cacheSource>
  <cacheFields count="17">
    <cacheField name="campaign_id" numFmtId="0">
      <sharedItems/>
    </cacheField>
    <cacheField name="campaign_name" numFmtId="0">
      <sharedItems count="10">
        <s v="SEO Content Program"/>
        <s v="Google Ads - Search"/>
        <s v="Referral Program"/>
        <s v="Google Ads - Display"/>
        <s v="Meta - Brand Awareness"/>
        <s v="LinkedIn - ABM Campaign"/>
        <s v="Webinar Series"/>
        <s v="Cold Email Outbound"/>
        <s v="Trade Show Circuit"/>
        <s v="Content Syndication"/>
      </sharedItems>
    </cacheField>
    <cacheField name="campaign_desc" numFmtId="0">
      <sharedItems/>
    </cacheField>
    <cacheField name="source" numFmtId="0">
      <sharedItems/>
    </cacheField>
    <cacheField name="channel" numFmtId="0">
      <sharedItems/>
    </cacheField>
    <cacheField name="monthly_spend" numFmtId="0">
      <sharedItems containsSemiMixedTypes="0" containsString="0" containsNumber="1" containsInteger="1" minValue="2042" maxValue="13553"/>
    </cacheField>
    <cacheField name="month" numFmtId="0">
      <sharedItems/>
    </cacheField>
    <cacheField name="impressions" numFmtId="0">
      <sharedItems containsSemiMixedTypes="0" containsString="0" containsNumber="1" containsInteger="1" minValue="2722" maxValue="134014"/>
    </cacheField>
    <cacheField name="clicks_generated" numFmtId="0">
      <sharedItems containsSemiMixedTypes="0" containsString="0" containsNumber="1" containsInteger="1" minValue="482" maxValue="6700"/>
    </cacheField>
    <cacheField name="leads_generated" numFmtId="0">
      <sharedItems containsSemiMixedTypes="0" containsString="0" containsNumber="1" containsInteger="1" minValue="12" maxValue="99"/>
    </cacheField>
    <cacheField name="conversions" numFmtId="0">
      <sharedItems containsSemiMixedTypes="0" containsString="0" containsNumber="1" containsInteger="1" minValue="1" maxValue="22"/>
    </cacheField>
    <cacheField name="revenue_attributed" numFmtId="0">
      <sharedItems containsSemiMixedTypes="0" containsString="0" containsNumber="1" containsInteger="1" minValue="1712" maxValue="95363"/>
    </cacheField>
    <cacheField name="cost_per_lead" numFmtId="175">
      <sharedItems containsSemiMixedTypes="0" containsString="0" containsNumber="1" minValue="38.604938271604937" maxValue="542.12"/>
    </cacheField>
    <cacheField name="cost_per_click" numFmtId="175">
      <sharedItems containsSemiMixedTypes="0" containsString="0" containsNumber="1" minValue="0.63029850746268656" maxValue="15.278761061946902"/>
    </cacheField>
    <cacheField name="click_through_rate" numFmtId="10">
      <sharedItems containsSemiMixedTypes="0" containsString="0" containsNumber="1" minValue="1.5878938021400748E-2" maxValue="0.37323165340406722"/>
    </cacheField>
    <cacheField name="conversion_rate" numFmtId="10">
      <sharedItems containsSemiMixedTypes="0" containsString="0" containsNumber="1" minValue="6.6666666666666666E-2" maxValue="0.46666666666666667"/>
    </cacheField>
    <cacheField name="ROAS" numFmtId="2">
      <sharedItems containsSemiMixedTypes="0" containsString="0" containsNumber="1" minValue="0.36805864060417592" maxValue="22.3473545842918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ais Ali" refreshedDate="46117.669667939816" createdVersion="8" refreshedVersion="8" minRefreshableVersion="3" recordCount="1000" xr:uid="{F4C1F391-5DEE-49DB-809F-656ECE05940D}">
  <cacheSource type="worksheet">
    <worksheetSource ref="A1:O1001" sheet="scoring_results"/>
  </cacheSource>
  <cacheFields count="15">
    <cacheField name="lead_id" numFmtId="0">
      <sharedItems/>
    </cacheField>
    <cacheField name="name" numFmtId="0">
      <sharedItems count="974">
        <s v="Liora Jackson"/>
        <s v="Yara Malik"/>
        <s v="Luna Harris"/>
        <s v="James Nakamura"/>
        <s v="Bastian Mishra"/>
        <s v="Yuki Robinson"/>
        <s v="Uriel Jensen"/>
        <s v="Vivian Young"/>
        <s v="Elena Pandey"/>
        <s v="Priya Muller"/>
        <s v="Landon Rossi"/>
        <s v="Jamal Soto"/>
        <s v="Julian Shah"/>
        <s v="Finn Torres"/>
        <s v="Tatiana Dubois"/>
        <s v="Liora Adams"/>
        <s v="Margaux Aguilar"/>
        <s v="Eve Mendoza"/>
        <s v="Tina Petrov"/>
        <s v="Julian Mehta"/>
        <s v="Zachary Allen"/>
        <s v="Yvonne Diaz"/>
        <s v="Camila Decker"/>
        <s v="George Reyes"/>
        <s v="Karen Ortiz"/>
        <s v="Dante Martinez"/>
        <s v="Emilia Gupta"/>
        <s v="Farhan Mendoza"/>
        <s v="Leandro Jones"/>
        <s v="Xyla Thompson"/>
        <s v="Xanthe Vega"/>
        <s v="Hassan Soto"/>
        <s v="Valentina Mehta"/>
        <s v="Xiomara Dubois"/>
        <s v="Alice Adams"/>
        <s v="Magnus Malhotra"/>
        <s v="Nico Kapoor"/>
        <s v="Dmitri Malik"/>
        <s v="Xander Mendoza"/>
        <s v="Zion Novak"/>
        <s v="Bennett Williams"/>
        <s v="Perseus Wilson"/>
        <s v="Winston Costa"/>
        <s v="Isla Taylor"/>
        <s v="Deepa Ali"/>
        <s v="Dmitri Malhotra"/>
        <s v="Nolan Tiwari"/>
        <s v="Kevin Chen"/>
        <s v="Thea Hill"/>
        <s v="Nadia Jones"/>
        <s v="Nolan Johansson"/>
        <s v="Nico Verma"/>
        <s v="Soren Shah"/>
        <s v="Magnus Wilson"/>
        <s v="Cordelia Ali"/>
        <s v="Farhan Castillo"/>
        <s v="Yasmin Schneider"/>
        <s v="Katrina Fischer"/>
        <s v="Yuki Ivanov"/>
        <s v="Carlos Fischer"/>
        <s v="Liam Gonzalez"/>
        <s v="Wendy Cruz"/>
        <s v="Penelope Reyes"/>
        <s v="Qasim Gomez"/>
        <s v="Nikolai Joshi"/>
        <s v="Xavier Kim"/>
        <s v="Penelope Shah"/>
        <s v="Kira Ramos"/>
        <s v="Isla Reyes"/>
        <s v="Qasim Nakamura"/>
        <s v="Margaux Moreau"/>
        <s v="Adeline Chandra"/>
        <s v="Samir Anderson"/>
        <s v="James Rojas"/>
        <s v="Qasim Moore"/>
        <s v="Finn Nelson"/>
        <s v="Hugo Singh"/>
        <s v="Qasim Diaz"/>
        <s v="Aisha Gonzalez"/>
        <s v="Raphael Park"/>
        <s v="Amara Das"/>
        <s v="Charlie Moreau"/>
        <s v="Margaux Young"/>
        <s v="Sophie Verma"/>
        <s v="Wesley Khan"/>
        <s v="Orion Johnson"/>
        <s v="Genevieve Gomez"/>
        <s v="James Lopez"/>
        <s v="Winona Clark"/>
        <s v="Kevin Davis"/>
        <s v="Orion Nakamura"/>
        <s v="Adeline Flores"/>
        <s v="Zinnia Chopra"/>
        <s v="Elise Saxena"/>
        <s v="Liam Thomas"/>
        <s v="Quinn Robinson"/>
        <s v="Finn Robinson"/>
        <s v="Ximena Malik"/>
        <s v="Paul Williams"/>
        <s v="Ivy Ramirez"/>
        <s v="Umar Taylor"/>
        <s v="Xena Kim"/>
        <s v="Margaux Kumar"/>
        <s v="Gideon Thompson"/>
        <s v="Zane Soto"/>
        <s v="Landon Vega"/>
        <s v="Qasim Herrera"/>
        <s v="Nyx Clark"/>
        <s v="Amara Lewis"/>
        <s v="Sebastian Lee"/>
        <s v="Maya Perez"/>
        <s v="Joaquin Robinson"/>
        <s v="Hassan Young"/>
        <s v="Gideon Martin"/>
        <s v="Oscar Reyes"/>
        <s v="Ulrich Aguilar"/>
        <s v="Vesper Vargas"/>
        <s v="Jasmine Anderson"/>
        <s v="Quinlan Hussain"/>
        <s v="Nico Fernandez"/>
        <s v="Elise Medina"/>
        <s v="Omar Baker"/>
        <s v="Killian Herrera"/>
        <s v="Xiomara Rojas"/>
        <s v="Derek Kumar"/>
        <s v="Grace Fernandez"/>
        <s v="Zion Mehta"/>
        <s v="Freya Gupta"/>
        <s v="Henrik Sanchez"/>
        <s v="Piper Silva"/>
        <s v="Ivan Garcia"/>
        <s v="Dorian Reyes"/>
        <s v="Reverie Mehta"/>
        <s v="Joaquin Schneider"/>
        <s v="Florian Johnson"/>
        <s v="Aria Soto"/>
        <s v="Bodhi Nakamura"/>
        <s v="Tara Kim"/>
        <s v="Xavier Thomas"/>
        <s v="Gideon Mitchell"/>
        <s v="Elowen Iyer"/>
        <s v="Joaquin Vargas"/>
        <s v="Hugo Flores"/>
        <s v="Frank Lee"/>
        <s v="Pedro Iyer"/>
        <s v="Joaquin Smith"/>
        <s v="Onyx Mendoza"/>
        <s v="Ivy Ahmed"/>
        <s v="Felix Hill"/>
        <s v="Nyx White"/>
        <s v="Zachary Chandra"/>
        <s v="Brian Moreau"/>
        <s v="Ivan Olsen"/>
        <s v="Nikolai Saxena"/>
        <s v="Oscar Dominguez"/>
        <s v="Hadley Garcia"/>
        <s v="Hadley Lopez"/>
        <s v="Gideon Saxena"/>
        <s v="Rosalind Cruz"/>
        <s v="Ophelia Ivanov"/>
        <s v="James Kovac"/>
        <s v="Elowen King"/>
        <s v="Penelope Kapoor"/>
        <s v="Elowen Das"/>
        <s v="Priya Singh"/>
        <s v="Tatiana Fernandez"/>
        <s v="Jack Thomas"/>
        <s v="Zaid Bianchi"/>
        <s v="Yusuf Ahmed"/>
        <s v="Waqas Novak"/>
        <s v="Viggo Lee"/>
        <s v="Nikolai Mitchell"/>
        <s v="Rosalind Taylor"/>
        <s v="Quentin Nguyen"/>
        <s v="Hugo Bianchi"/>
        <s v="Paul Patel"/>
        <s v="Victor Perez"/>
        <s v="Hadley Nair"/>
        <s v="Sienna Scott"/>
        <s v="Lorenzo Anderson"/>
        <s v="Marisol Singh"/>
        <s v="Dante Taylor"/>
        <s v="Soren Delgado"/>
        <s v="Nadia Vega"/>
        <s v="Joaquin Nair"/>
        <s v="Katrina Davis"/>
        <s v="Henrik Ali"/>
        <s v="Wendy Herrera"/>
        <s v="Nick Lewis"/>
        <s v="Hugo King"/>
        <s v="Penelope Chen"/>
        <s v="Yasmin Larsson"/>
        <s v="Idris Wilson"/>
        <s v="George Khan"/>
        <s v="Idris Williams"/>
        <s v="Mona Thompson"/>
        <s v="Grace Nguyen"/>
        <s v="Hadley Allen"/>
        <s v="Emilia Aguilar"/>
        <s v="Yolanda Fischer"/>
        <s v="Liam Mitchell"/>
        <s v="Lorenzo Das"/>
        <s v="Yuki King"/>
        <s v="Vikram Verma"/>
        <s v="Elise Martin"/>
        <s v="Florian Ramos"/>
        <s v="Zaid King"/>
        <s v="Umar Muller"/>
        <s v="Rhea Shah"/>
        <s v="Ximena Khan"/>
        <s v="Brendan Schneider"/>
        <s v="Killian Walker"/>
        <s v="Victor Mitchell"/>
        <s v="Genevieve Young"/>
        <s v="Landon Kumar"/>
        <s v="Zinnia Brown"/>
        <s v="Paloma Reyes"/>
        <s v="Ethan Mehta"/>
        <s v="Tallulah Malhotra"/>
        <s v="Ravi Dubois"/>
        <s v="Willow Ramirez"/>
        <s v="Isla Garcia"/>
        <s v="Xiomara Aguilar"/>
        <s v="Yolanda Berg"/>
        <s v="Leo Anderson"/>
        <s v="Yuki Flores"/>
        <s v="Xyla Lopez"/>
        <s v="Mila Johansson"/>
        <s v="Eve Malik"/>
        <s v="Elena Bose"/>
        <s v="Finn Soto"/>
        <s v="Brendan Vargas"/>
        <s v="Zane Thompson"/>
        <s v="Orion Yamamoto"/>
        <s v="Umar Yamamoto"/>
        <s v="Tobias Hoffman"/>
        <s v="Vera Hill"/>
        <s v="Ivan Mishra"/>
        <s v="Vivian Green"/>
        <s v="Irene Reyes"/>
        <s v="Vikram Rivera"/>
        <s v="Viggo Williams"/>
        <s v="Marcus Robinson"/>
        <s v="Zinnia Rodriguez"/>
        <s v="Yusuf Moore"/>
        <s v="Bastian Chandra"/>
        <s v="Isla Dominguez"/>
        <s v="Viggo Perez"/>
        <s v="Gina Reddy"/>
        <s v="Ahmed Johansson"/>
        <s v="Victor Gonzalez"/>
        <s v="Dorian Ortiz"/>
        <s v="Kaia Nelson"/>
        <s v="Winston Baker"/>
        <s v="Marcus Berg"/>
        <s v="Opal Martin"/>
        <s v="Quinlan Lopez"/>
        <s v="Landon Martinez"/>
        <s v="Carlos Tiwari"/>
        <s v="Farhan Reddy"/>
        <s v="Karen Hoffman"/>
        <s v="Tara Petrov"/>
        <s v="Henrik Nair"/>
        <s v="Camila Reyes"/>
        <s v="Derek Delgado"/>
        <s v="Yara Rodriguez"/>
        <s v="Jasmine Larsson"/>
        <s v="Orion Bose"/>
        <s v="Henrik Pandey"/>
        <s v="Julian Medina"/>
        <s v="Zephyr Tiwari"/>
        <s v="Winona Fernandez"/>
        <s v="Frank Rossi"/>
        <s v="Umar Verma"/>
        <s v="Victor Martin"/>
        <s v="Marisol Aguilar"/>
        <s v="Leo Wright"/>
        <s v="Noah Mitchell"/>
        <s v="Zane Rao"/>
        <s v="Hina Carter"/>
        <s v="Reverie Verma"/>
        <s v="Dorian Mehta"/>
        <s v="Omar Perez"/>
        <s v="Adeline Smith"/>
        <s v="Killian White"/>
        <s v="Reverie Mendoza"/>
        <s v="Perseus Chandra"/>
        <s v="Bodhi Adams"/>
        <s v="Sophie Rossi"/>
        <s v="Vikram Clark"/>
        <s v="Willow Williams"/>
        <s v="Charlie Bhatt"/>
        <s v="Xavier Allen"/>
        <s v="Zaid Ramos"/>
        <s v="Perseus Das"/>
        <s v="Opal Tiwari"/>
        <s v="Ingrid Diaz"/>
        <s v="Gideon Davis"/>
        <s v="Dmitri Lewis"/>
        <s v="Yael Bose"/>
        <s v="Elowen Eriksson"/>
        <s v="Aria Kim"/>
        <s v="Rosalind Reyes"/>
        <s v="Frank Verma"/>
        <s v="Soren Kovac"/>
        <s v="Nolan Walker"/>
        <s v="Zane Thomas"/>
        <s v="Quinlan Scott"/>
        <s v="Priya Tanaka"/>
        <s v="Fatima Nelson"/>
        <s v="Nico Dominguez"/>
        <s v="Vivian Robinson"/>
        <s v="Juniper Chandra"/>
        <s v="Willow Eriksson"/>
        <s v="Magnus Soto"/>
        <s v="Mona Mehta"/>
        <s v="Marisol Torres"/>
        <s v="Orion Cruz"/>
        <s v="Nikolai Anderson"/>
        <s v="Quinn Olsen"/>
        <s v="Diana Torres"/>
        <s v="Wesley Hill"/>
        <s v="Ursula Chopra"/>
        <s v="Quinn Aguilar"/>
        <s v="Piper Das"/>
        <s v="Raphael Brown"/>
        <s v="Xyla Flores"/>
        <s v="Felix Nelson"/>
        <s v="Sienna Kumar"/>
        <s v="Dashiell Ramos"/>
        <s v="Nadia Jackson"/>
        <s v="Bob Hussain"/>
        <s v="Yvonne Saxena"/>
        <s v="Sam Dominguez"/>
        <s v="Eve Rossi"/>
        <s v="Nolan Eriksson"/>
        <s v="Bella Mishra"/>
        <s v="Quinlan Tanaka"/>
        <s v="Victor Lopez"/>
        <s v="Quinn Muller"/>
        <s v="Bella Khan"/>
        <s v="Tina Bhatt"/>
        <s v="Raphael Schneider"/>
        <s v="Ivy Gupta"/>
        <s v="Zephyr Petrov"/>
        <s v="Xavier Adams"/>
        <s v="Ravi Thomas"/>
        <s v="Yael Singh"/>
        <s v="Juniper O'Brien"/>
        <s v="Piper Flores"/>
        <s v="Esmeralda Walker"/>
        <s v="Felix Chandra"/>
        <s v="Fatima Malhotra"/>
        <s v="Ivan Davis"/>
        <s v="Derek Jones"/>
        <s v="Charlie Mitchell"/>
        <s v="Noah Moore"/>
        <s v="Kevin Fischer"/>
        <s v="Charlie Robinson"/>
        <s v="Stefan Brown"/>
        <s v="Yusuf Mehta"/>
        <s v="Camila Sharma"/>
        <s v="Noah Olsen"/>
        <s v="Waqas Mishra"/>
        <s v="Hassan Ramos"/>
        <s v="Luna Ortiz"/>
        <s v="Genevieve White"/>
        <s v="Adeline Patel"/>
        <s v="Zachary Malik"/>
        <s v="Uma Ali"/>
        <s v="Bob Kim"/>
        <s v="Samir Flores"/>
        <s v="Deepa Jackson"/>
        <s v="Joaquin Gupta"/>
        <s v="Sebastian Tiwari"/>
        <s v="Emilia Bhatt"/>
        <s v="Zinnia Wilson"/>
        <s v="Yvonne Nair"/>
        <s v="Bella Allen"/>
        <s v="Yuki Medina"/>
        <s v="Chloe Vargas"/>
        <s v="Catalina Yamamoto"/>
        <s v="Perseus Novak"/>
        <s v="Oscar Gonzalez"/>
        <s v="Lorenzo Adams"/>
        <s v="Deepa Ramirez"/>
        <s v="Priya Aguilar"/>
        <s v="Joaquin Fernandez"/>
        <s v="Ethan Delgado"/>
        <s v="Xander Aguilar"/>
        <s v="Zinnia Yamamoto"/>
        <s v="Hank Kapoor"/>
        <s v="Freya Torres"/>
        <s v="Winston Ivanov"/>
        <s v="Esmeralda Scott"/>
        <s v="Ingrid Berg"/>
        <s v="Nadia Herrera"/>
        <s v="Kira Flores"/>
        <s v="Florian Moore"/>
        <s v="Wesley Fischer"/>
        <s v="Hank Castillo"/>
        <s v="Liora Nguyen"/>
        <s v="Ophelia O'Brien"/>
        <s v="Dante Ramirez"/>
        <s v="Nyx Rossi"/>
        <s v="Nico Carter"/>
        <s v="Bennett Jensen"/>
        <s v="Thea Taylor"/>
        <s v="Kaia Kapoor"/>
        <s v="Quinlan Herrera"/>
        <s v="Olivia Berg"/>
        <s v="Bella Jensen"/>
        <s v="Xena Chandra"/>
        <s v="Jack Yamamoto"/>
        <s v="Magnus Davis"/>
        <s v="Alice Decker"/>
        <s v="Imani Dominguez"/>
        <s v="Brian Silva"/>
        <s v="Ingrid Guerrero"/>
        <s v="Joaquin Mishra"/>
        <s v="Katrina Anderson"/>
        <s v="Camila Scott"/>
        <s v="Nico Das"/>
        <s v="James Robinson"/>
        <s v="Leandro Jensen"/>
        <s v="Imani Anderson"/>
        <s v="Winston Chen"/>
        <s v="Ophelia Malhotra"/>
        <s v="Hugo Gomez"/>
        <s v="Ximena Vega"/>
        <s v="Kira Gonzalez"/>
        <s v="Zion Clark"/>
        <s v="Wendy Chandra"/>
        <s v="Ahmed Petrov"/>
        <s v="Bella Ramirez"/>
        <s v="Ulrich Fischer"/>
        <s v="Orion Tiwari"/>
        <s v="Vesper Rao"/>
        <s v="Quinlan Joshi"/>
        <s v="Bella Mehta"/>
        <s v="Alice Rao"/>
        <s v="Brendan Park"/>
        <s v="Katrina Wright"/>
        <s v="Henrik Jackson"/>
        <s v="Finn Yamamoto"/>
        <s v="Catalina Soto"/>
        <s v="Idris Ruiz"/>
        <s v="Victor Herrera"/>
        <s v="Sophie Tiwari"/>
        <s v="Liora Lopez"/>
        <s v="Elena Perez"/>
        <s v="Eve Bhatt"/>
        <s v="Leandro Ortiz"/>
        <s v="Uriel Shah"/>
        <s v="Uma Berg"/>
        <s v="Joaquin Tiwari"/>
        <s v="Ingrid Aguilar"/>
        <s v="Liam Johansson"/>
        <s v="Dorian Rossi"/>
        <s v="Soren Vega"/>
        <s v="Jack Scott"/>
        <s v="Bennett Martinez"/>
        <s v="Hank Ahmed"/>
        <s v="Karen Sanchez"/>
        <s v="Omar Gomez"/>
        <s v="Tallulah Pandey"/>
        <s v="Bob Bose"/>
        <s v="Jamal Rivera"/>
        <s v="Onyx Nair"/>
        <s v="Derek Nair"/>
        <s v="Noah Bose"/>
        <s v="Quinn Harris"/>
        <s v="Soren Tiwari"/>
        <s v="Noah Adams"/>
        <s v="Vesper Bose"/>
        <s v="Waqas Cruz"/>
        <s v="Freya Nair"/>
        <s v="Dante Moore"/>
        <s v="Xavier Thompson"/>
        <s v="Stefan Hoffman"/>
        <s v="Ahmed Ivanov"/>
        <s v="Ethan Patel"/>
        <s v="Xyla King"/>
        <s v="Elena Vargas"/>
        <s v="Zephyr Joshi"/>
        <s v="Irene Martinez"/>
        <s v="Killian Silva"/>
        <s v="Piper Harris"/>
        <s v="Jasmine Kim"/>
        <s v="Paul Green"/>
        <s v="Soren Castillo"/>
        <s v="Tallulah Anderson"/>
        <s v="Ethan Walker"/>
        <s v="Elowen Ortiz"/>
        <s v="Ansel Martin"/>
        <s v="Ursula Ahmed"/>
        <s v="Ingrid Johansson"/>
        <s v="Uriel Santos"/>
        <s v="Olivia Kim"/>
        <s v="Lorenzo Brown"/>
        <s v="Leandro White"/>
        <s v="Nyx Adams"/>
        <s v="James Shah"/>
        <s v="Rosa Flores"/>
        <s v="Nick Wright"/>
        <s v="Ivan Bose"/>
        <s v="Leandro Thompson"/>
        <s v="Harlow Eriksson"/>
        <s v="Xander Malik"/>
        <s v="Magnus Olsen"/>
        <s v="Ophelia Mehta"/>
        <s v="Lorenzo Berg"/>
        <s v="Bodhi Larsson"/>
        <s v="Magnus Aguilar"/>
        <s v="Hugo Iyer"/>
        <s v="Karen Garcia"/>
        <s v="Fatima Park"/>
        <s v="Xander Davis"/>
        <s v="Gideon Thomas"/>
        <s v="Dante Chopra"/>
        <s v="Yvonne Lopez"/>
        <s v="Hank Dominguez"/>
        <s v="Brendan Wright"/>
        <s v="Zion Martinez"/>
        <s v="Yusuf Tanaka"/>
        <s v="Valentina Sharma"/>
        <s v="Kira Larsson"/>
        <s v="Ivy Lopez"/>
        <s v="Elena Aguilar"/>
        <s v="Hina Ahmed"/>
        <s v="Bob Ahmed"/>
        <s v="Rachel Rojas"/>
        <s v="James Brown"/>
        <s v="Amara Novak"/>
        <s v="Leo Bianchi"/>
        <s v="Nico Nakamura"/>
        <s v="Hadley Muller"/>
        <s v="Jamal Vega"/>
        <s v="Uma Muller"/>
        <s v="Freya Perez"/>
        <s v="Valentina Moreau"/>
        <s v="Fatima Lewis"/>
        <s v="Quinlan Yamamoto"/>
        <s v="Marisol Perez"/>
        <s v="Gina Martin"/>
        <s v="Soren Gonzalez"/>
        <s v="Isla Reddy"/>
        <s v="Xanthe Cruz"/>
        <s v="Wendy Iyer"/>
        <s v="Vesper Fischer"/>
        <s v="Xander Baker"/>
        <s v="Isla Verma"/>
        <s v="Diana Patel"/>
        <s v="Tina Decker"/>
        <s v="James Moreau"/>
        <s v="Julian Vega"/>
        <s v="Ravi Medina"/>
        <s v="Keiko Martinez"/>
        <s v="Oscar Adams"/>
        <s v="Maya Chen"/>
        <s v="Qasim Johansson"/>
        <s v="Zachary Herrera"/>
        <s v="Xanthe Petrov"/>
        <s v="Elena Johnson"/>
        <s v="Magnus Williams"/>
        <s v="Ethan Harris"/>
        <s v="Liora Ortiz"/>
        <s v="Florian Jensen"/>
        <s v="Noah Nakamura"/>
        <s v="Hadley Mendoza"/>
        <s v="Jamal Kapoor"/>
        <s v="Brendan Kovac"/>
        <s v="Dante Torres"/>
        <s v="Katrina Dominguez"/>
        <s v="Zaid Ahmed"/>
        <s v="Charlie Jensen"/>
        <s v="Emilia Chandra"/>
        <s v="Carlos Hussain"/>
        <s v="Alice Jackson"/>
        <s v="Uriel Gomez"/>
        <s v="Liam Sanchez"/>
        <s v="Jack Taylor"/>
        <s v="Ethan Gomez"/>
        <s v="Joaquin Davis"/>
        <s v="Ursula Rojas"/>
        <s v="Nadia Sanchez"/>
        <s v="Ximena Flores"/>
        <s v="Rachel Malik"/>
        <s v="Frank Kim"/>
        <s v="Elise Dubois"/>
        <s v="Tyler Chopra"/>
        <s v="Ulrich Khan"/>
        <s v="Ingrid Herrera"/>
        <s v="Dmitri Fernandez"/>
        <s v="Farhan Davis"/>
        <s v="Zara Hill"/>
        <s v="Zachary Fernandez"/>
        <s v="Winston Hussain"/>
        <s v="Mona Martin"/>
        <s v="Yolanda Verma"/>
        <s v="Wren Saxena"/>
        <s v="Noah Williams"/>
        <s v="Vera Garcia"/>
        <s v="Zachary Nakamura"/>
        <s v="Ximena Popov"/>
        <s v="Chloe Thomas"/>
        <s v="Yara Johnson"/>
        <s v="Vivian Kim"/>
        <s v="Bodhi Castillo"/>
        <s v="Finn Kovac"/>
        <s v="Cordelia Green"/>
        <s v="Dashiell Aguilar"/>
        <s v="Penelope Garcia"/>
        <s v="Stefan Das"/>
        <s v="Usman Ramirez"/>
        <s v="Nolan Young"/>
        <s v="Mila Perez"/>
        <s v="Pedro Kovac"/>
        <s v="Ulrich Silva"/>
        <s v="Ulrich Muller"/>
        <s v="Eve Olsen"/>
        <s v="Florian Lee"/>
        <s v="Aisha Anderson"/>
        <s v="Thea Thomas"/>
        <s v="Henrik Garcia"/>
        <s v="Ophelia Wright"/>
        <s v="Wesley Ramirez"/>
        <s v="Xena Torres"/>
        <s v="Tara Clark"/>
        <s v="Adeline Ortiz"/>
        <s v="Perseus Reddy"/>
        <s v="Harlow Larsson"/>
        <s v="Katrina Costa"/>
        <s v="Nadia Mitchell"/>
        <s v="Deepa Mishra"/>
        <s v="Mila Mehta"/>
        <s v="Grace Nakamura"/>
        <s v="George Jensen"/>
        <s v="Chloe Dubois"/>
        <s v="Ximena Lopez"/>
        <s v="Yasmin Thompson"/>
        <s v="Hugo Shah"/>
        <s v="Perseus Joshi"/>
        <s v="Xiomara Reddy"/>
        <s v="Catalina Nair"/>
        <s v="Omar Malik"/>
        <s v="Frank Nguyen"/>
        <s v="Paul Diaz"/>
        <s v="Nick Vargas"/>
        <s v="Chloe Verma"/>
        <s v="Adeline Jones"/>
        <s v="Wendy Khan"/>
        <s v="Hina Garcia"/>
        <s v="Opal Ali"/>
        <s v="Quentin Costa"/>
        <s v="Penelope Torres"/>
        <s v="Ethan Rao"/>
        <s v="Perseus Guerrero"/>
        <s v="Tina Gupta"/>
        <s v="Vera Mendoza"/>
        <s v="Charlie Pandey"/>
        <s v="Cordelia Allen"/>
        <s v="Magnus Nelson"/>
        <s v="Ivy Adams"/>
        <s v="Willow Gomez"/>
        <s v="Olivia Martin"/>
        <s v="Aria Lee"/>
        <s v="Isla Malik"/>
        <s v="Umbra Khan"/>
        <s v="Florian Ahmed"/>
        <s v="Xyla O'Brien"/>
        <s v="Perseus Chen"/>
        <s v="Quentin Thomas"/>
        <s v="Liam Nair"/>
        <s v="Yvonne Ramirez"/>
        <s v="Zaid Sanchez"/>
        <s v="Sophie Clark"/>
        <s v="Oscar Rao"/>
        <s v="Jasmine Hussain"/>
        <s v="Xander Fernandez"/>
        <s v="Valentina Novak"/>
        <s v="Nadia Chopra"/>
        <s v="Zachary Gupta"/>
        <s v="Irene Sharma"/>
        <s v="Omar Ramos"/>
        <s v="Joaquin Chandra"/>
        <s v="Wren Carter"/>
        <s v="Nikolai Lopez"/>
        <s v="Quinlan Diaz"/>
        <s v="Irene Gonzalez"/>
        <s v="Celeste Taylor"/>
        <s v="Zaid Shah"/>
        <s v="Elise Rodriguez"/>
        <s v="Alice Shah"/>
        <s v="Margaux White"/>
        <s v="Jasmine Ali"/>
        <s v="Liam Dominguez"/>
        <s v="Viggo Delgado"/>
        <s v="Wesley Chandra"/>
        <s v="Elena Sanchez"/>
        <s v="Tyler Ivanov"/>
        <s v="Yolanda Martinez"/>
        <s v="Genevieve Martinez"/>
        <s v="Opal Wright"/>
        <s v="Carlos Decker"/>
        <s v="Yuki Johnson"/>
        <s v="Yasmin Soto"/>
        <s v="Karen Lopez"/>
        <s v="Willow Novak"/>
        <s v="Tina Castillo"/>
        <s v="Victor Kumar"/>
        <s v="Winona Davis"/>
        <s v="Sophie White"/>
        <s v="Qasim Kumar"/>
        <s v="Ophelia Mishra"/>
        <s v="Xanthe Hoffman"/>
        <s v="Landon Lewis"/>
        <s v="Perseus Yamamoto"/>
        <s v="Hadley Wilson"/>
        <s v="Eve Rivera"/>
        <s v="Jack Bose"/>
        <s v="Wesley Muller"/>
        <s v="Camila Kapoor"/>
        <s v="Dorian Gonzalez"/>
        <s v="Keiko King"/>
        <s v="Winston Reddy"/>
        <s v="Ulrich Kumar"/>
        <s v="Penelope Martin"/>
        <s v="Nico Dubois"/>
        <s v="Jamal Malik"/>
        <s v="Sebastian Ruiz"/>
        <s v="Adeline Martinez"/>
        <s v="Isla Ortiz"/>
        <s v="Yvonne Soto"/>
        <s v="Reverie Guerrero"/>
        <s v="Dorian Tanaka"/>
        <s v="Marcus Bose"/>
        <s v="Amara Moore"/>
        <s v="Umbra Verma"/>
        <s v="Hassan Martin"/>
        <s v="Winston Medina"/>
        <s v="Vivian Ramos"/>
        <s v="Raphael Gupta"/>
        <s v="Bella Das"/>
        <s v="Tina Delgado"/>
        <s v="Isla Martinez"/>
        <s v="Olivia Brown"/>
        <s v="Adeline Vargas"/>
        <s v="Derek Tiwari"/>
        <s v="Isla Lopez"/>
        <s v="Soren Thompson"/>
        <s v="Rachel Castillo"/>
        <s v="Freya Harris"/>
        <s v="Leo Adams"/>
        <s v="Ophelia Ruiz"/>
        <s v="Liam Ramirez"/>
        <s v="Freya Gonzalez"/>
        <s v="Luna Rodriguez"/>
        <s v="Sam Chopra"/>
        <s v="Winston Dubois"/>
        <s v="Farhan Diaz"/>
        <s v="Florian Gonzalez"/>
        <s v="Chloe Rodriguez"/>
        <s v="Jamal Popov"/>
        <s v="Ethan Verma"/>
        <s v="Harlow Popov"/>
        <s v="Tobias Jensen"/>
        <s v="Kevin Lopez"/>
        <s v="Quentin Clark"/>
        <s v="Sebastian Fernandez"/>
        <s v="Yara Ruiz"/>
        <s v="Zara Vega"/>
        <s v="Kevin Dominguez"/>
        <s v="Raphael Delgado"/>
        <s v="Hadley Reyes"/>
        <s v="Brendan Vega"/>
        <s v="Soren Park"/>
        <s v="Waqas Park"/>
        <s v="Cordelia Sharma"/>
        <s v="Aria Ramos"/>
        <s v="Sophie Schneider"/>
        <s v="Nadia Nelson"/>
        <s v="Leo Diaz"/>
        <s v="Lorenzo King"/>
        <s v="Nick Berg"/>
        <s v="Brian Chen"/>
        <s v="Frank Rojas"/>
        <s v="Leo Nair"/>
        <s v="Vivian Martin"/>
        <s v="Penelope Tanaka"/>
        <s v="Aria Johansson"/>
        <s v="Elise Taylor"/>
        <s v="Luna Guerrero"/>
        <s v="Chloe Chopra"/>
        <s v="Aria Ortiz"/>
        <s v="Yara Rivera"/>
        <s v="Hina Gomez"/>
        <s v="Marisol Diaz"/>
        <s v="Deepa Ivanov"/>
        <s v="Zephyr Reyes"/>
        <s v="Olivia Lopez"/>
        <s v="Paloma Chopra"/>
        <s v="Sebastian Novak"/>
        <s v="Hank Larsson"/>
        <s v="Zachary Ortiz"/>
        <s v="Yolanda Shah"/>
        <s v="Ulrich Singh"/>
        <s v="Umbra Clark"/>
        <s v="Raphael Clark"/>
        <s v="Piper Fernandez"/>
        <s v="Piper Santos"/>
        <s v="Vesper Hoffman"/>
        <s v="Winona Nair"/>
        <s v="Kira Muller"/>
        <s v="Luna King"/>
        <s v="Xavier Cruz"/>
        <s v="Tina Mitchell"/>
        <s v="Tallulah Ortiz"/>
        <s v="Henrik Wilson"/>
        <s v="Vera Jensen"/>
        <s v="Xena Khan"/>
        <s v="Uma Shah"/>
        <s v="Karen Castillo"/>
        <s v="Marcus Anderson"/>
        <s v="Paloma Guerrero"/>
        <s v="Adeline Saxena"/>
        <s v="Liam Brown"/>
        <s v="Pedro Reddy"/>
        <s v="Bella Kumar"/>
        <s v="Luna Fischer"/>
        <s v="Dante Gupta"/>
        <s v="Fatima Larsson"/>
        <s v="Freya Santos"/>
        <s v="Noah Clark"/>
        <s v="Kevin Patel"/>
        <s v="Ingrid Mehta"/>
        <s v="Zion Johnson"/>
        <s v="Magnus Ali"/>
        <s v="Xyla Green"/>
        <s v="Irene Clark"/>
        <s v="Leo White"/>
        <s v="Farhan Jensen"/>
        <s v="Ansel Clark"/>
        <s v="Victor Malhotra"/>
        <s v="Orion Flores"/>
        <s v="Quinlan Sanchez"/>
        <s v="Sophie Davis"/>
        <s v="Willow Silva"/>
        <s v="Nadia Rojas"/>
        <s v="Zion Castillo"/>
        <s v="Dmitri Ali"/>
        <s v="Mila Kim"/>
        <s v="Dmitri Khan"/>
        <s v="Keiko Vargas"/>
        <s v="Orion White"/>
        <s v="Keiko Novak"/>
        <s v="Omar King"/>
        <s v="Irene Schneider"/>
        <s v="Priya Dominguez"/>
        <s v="Perseus Ruiz"/>
        <s v="Xena Robinson"/>
        <s v="Brian Decker"/>
        <s v="Felix Wilson"/>
        <s v="Julian Herrera"/>
        <s v="Zachary Lee"/>
        <s v="Sophie Saxena"/>
        <s v="Kaia Popov"/>
        <s v="Orion Kim"/>
        <s v="Farhan Nair"/>
        <s v="Tatiana Tiwari"/>
        <s v="Tyler White"/>
        <s v="Chloe Ahmed"/>
        <s v="Noah Davis"/>
        <s v="Jack Adams"/>
        <s v="Liora Rossi"/>
        <s v="Ravi Decker"/>
        <s v="Mila Park"/>
        <s v="Quinlan Davis"/>
        <s v="Freya Carter"/>
        <s v="Xavier Jones"/>
        <s v="Killian Dubois"/>
        <s v="Noah Singh"/>
        <s v="Fatima Scott"/>
        <s v="Frank Robinson"/>
        <s v="Juniper Nguyen"/>
        <s v="Keiko Gonzalez"/>
        <s v="Dmitri Novak"/>
        <s v="Sienna Castillo"/>
        <s v="Noah Green"/>
        <s v="Magnus Taylor"/>
        <s v="Bob Reddy"/>
        <s v="Xyla Fernandez"/>
        <s v="Felix Bianchi"/>
        <s v="Gabriella Reddy"/>
        <s v="Liora Mishra"/>
        <s v="Quinlan Santos"/>
        <s v="Ingrid Park"/>
        <s v="Sebastian Rivera"/>
        <s v="Eve Kumar"/>
        <s v="Emilia Taylor"/>
        <s v="Derek Das"/>
        <s v="Dashiell Rao"/>
        <s v="Alice Rossi"/>
        <s v="Brian Guerrero"/>
        <s v="Charlie Reyes"/>
        <s v="Marcus Ali"/>
        <s v="Onyx Torres"/>
        <s v="Winona Delgado"/>
        <s v="Elise Patel"/>
        <s v="Bennett Moore"/>
        <s v="Nyx Perez"/>
        <s v="Aisha Fernandez"/>
        <s v="Elowen Thompson"/>
        <s v="Uma Sanchez"/>
        <s v="Diana Muller"/>
        <s v="Alice Ali"/>
        <s v="Victor Jensen"/>
        <s v="Maya Reyes"/>
        <s v="Harlow Rojas"/>
        <s v="Rhea Thomas"/>
        <s v="Elowen Jones"/>
        <s v="Gabriella Novak"/>
        <s v="Marisol Iyer"/>
        <s v="Quinn Diaz"/>
        <s v="Umar Jones"/>
        <s v="Mona Joshi"/>
        <s v="Dashiell Berg"/>
        <s v="Vivian Silva"/>
        <s v="Luna Ali"/>
        <s v="Noah Ahmed"/>
        <s v="Tallulah Tanaka"/>
        <s v="Mona Allen"/>
        <s v="Nico Moreau"/>
        <s v="Elise Lee"/>
        <s v="Quentin Robinson"/>
        <s v="Xanthe Santos"/>
        <s v="Uriel Moore"/>
        <s v="Yvonne Jones"/>
        <s v="Zara Ramos"/>
        <s v="Paul Brown"/>
        <s v="Jamal Novak"/>
        <s v="Yusuf Thompson"/>
        <s v="Pedro Nakamura"/>
        <s v="Nolan Mishra"/>
        <s v="Florian Singh"/>
        <s v="Rachel Lewis"/>
        <s v="Zachary Perez"/>
        <s v="Dorian Eriksson"/>
        <s v="Liora Young"/>
        <s v="Alice Moreau"/>
        <s v="Sebastian Fischer"/>
        <s v="Brian Delgado"/>
        <s v="Xiomara Vargas"/>
        <s v="Hassan Ruiz"/>
        <s v="Dorian Ali"/>
        <s v="Fatima Bianchi"/>
        <s v="Wesley Rao"/>
        <s v="Henrik Hoffman"/>
        <s v="Isla Smith"/>
        <s v="Aisha Khan"/>
        <s v="Xander Williams"/>
        <s v="Esmeralda Tanaka"/>
        <s v="Diana Baker"/>
        <s v="Xander Petrov"/>
        <s v="Bennett Novak"/>
        <s v="Usman Jackson"/>
        <s v="Elise Mitchell"/>
        <s v="Pedro Ali"/>
        <s v="Zephyr Allen"/>
        <s v="Hassan Vargas"/>
        <s v="Paul Park"/>
        <s v="Yuki Kapoor"/>
        <s v="Imani Novak"/>
        <s v="Leo Taylor"/>
      </sharedItems>
    </cacheField>
    <cacheField name="company" numFmtId="0">
      <sharedItems/>
    </cacheField>
    <cacheField name="source" numFmtId="0">
      <sharedItems/>
    </cacheField>
    <cacheField name="company_size" numFmtId="0">
      <sharedItems/>
    </cacheField>
    <cacheField name="email_opens_score" numFmtId="0">
      <sharedItems containsSemiMixedTypes="0" containsString="0" containsNumber="1" minValue="0" maxValue="10"/>
    </cacheField>
    <cacheField name="clicks_score" numFmtId="0">
      <sharedItems containsSemiMixedTypes="0" containsString="0" containsNumber="1" minValue="0" maxValue="15"/>
    </cacheField>
    <cacheField name="visits_score" numFmtId="0">
      <sharedItems containsSemiMixedTypes="0" containsString="0" containsNumber="1" minValue="0" maxValue="10"/>
    </cacheField>
    <cacheField name="demo_score" numFmtId="0">
      <sharedItems containsSemiMixedTypes="0" containsString="0" containsNumber="1" containsInteger="1" minValue="0" maxValue="20"/>
    </cacheField>
    <cacheField name="size_score" numFmtId="0">
      <sharedItems containsSemiMixedTypes="0" containsString="0" containsNumber="1" minValue="0" maxValue="15"/>
    </cacheField>
    <cacheField name="engagement_score" numFmtId="0">
      <sharedItems containsSemiMixedTypes="0" containsString="0" containsNumber="1" minValue="0" maxValue="30"/>
    </cacheField>
    <cacheField name="TOTAL_SCORE" numFmtId="0">
      <sharedItems containsSemiMixedTypes="0" containsString="0" containsNumber="1" minValue="5.3" maxValue="80.7"/>
    </cacheField>
    <cacheField name="segment" numFmtId="0">
      <sharedItems/>
    </cacheField>
    <cacheField name="recommended_action" numFmtId="0">
      <sharedItems/>
    </cacheField>
    <cacheField name="score_bucket" numFmtId="0">
      <sharedItems count="5">
        <s v="40-59"/>
        <s v="20-39"/>
        <s v="0-19"/>
        <s v="60-79"/>
        <s v="80-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0001"/>
    <s v="Liora Jackson"/>
    <s v="liora.jackson@airtable.com"/>
    <s v="232-130-2535"/>
    <s v="AIRTABLE"/>
    <s v="SMB"/>
    <x v="0"/>
    <n v="35"/>
    <n v="20"/>
    <n v="26"/>
    <s v="NO"/>
    <d v="2025-05-26T00:00:00"/>
    <s v="ENGAGED"/>
    <x v="0"/>
    <s v="Product Manager"/>
    <s v="Thailand"/>
    <s v="$100M-500M"/>
    <d v="2025-06-04T00:00:00"/>
    <s v="missing"/>
  </r>
  <r>
    <s v="L0002"/>
    <s v="Yara Malik"/>
    <s v="yara.malik@airtable.com"/>
    <s v="missing"/>
    <s v="AIRTABLE"/>
    <s v="SMB"/>
    <x v="1"/>
    <n v="4"/>
    <n v="0"/>
    <n v="18"/>
    <s v="YES"/>
    <d v="2025-02-13T00:00:00"/>
    <s v="QUALIFIED"/>
    <x v="1"/>
    <s v="Sales Engineer"/>
    <s v="IN"/>
    <s v="$1B+"/>
    <d v="2025-12-22T00:00:00"/>
    <s v="linkedin.com/in/dashiellpopov22"/>
  </r>
  <r>
    <s v="L0003"/>
    <s v="Luna Harris"/>
    <s v="luna.harris@crowdstrike.com"/>
    <s v="434.941.1525"/>
    <s v="CROWD STRIKE"/>
    <s v="SMB"/>
    <x v="1"/>
    <n v="13"/>
    <n v="18"/>
    <n v="20"/>
    <s v="YES"/>
    <d v="2025-07-21T00:00:00"/>
    <s v="QUALIFIED"/>
    <x v="2"/>
    <s v="Business Development Rep"/>
    <s v="AU"/>
    <s v="$50M - $100M"/>
    <d v="2025-12-19T00:00:00"/>
    <s v="https://linkedin.com/in/xylanguyen47"/>
  </r>
  <r>
    <s v="L0004"/>
    <s v="James Nakamura"/>
    <s v="james.nakamura@hubspot.com"/>
    <s v="missing"/>
    <s v="HUB SPOT"/>
    <s v="STARTUP"/>
    <x v="2"/>
    <n v="35"/>
    <n v="0"/>
    <n v="7"/>
    <s v="NO"/>
    <d v="2025-05-25T00:00:00"/>
    <s v="NEW"/>
    <x v="3"/>
    <s v="Revops Manager"/>
    <s v="Netherlands"/>
    <s v="Unknown"/>
    <s v=""/>
    <s v="https://linkedin.com/in/ravischneider98"/>
  </r>
  <r>
    <s v="L0005"/>
    <s v="Bastian Mishra"/>
    <s v="bastian.mishra@dropbox.com"/>
    <s v="+1-997-643-1009"/>
    <s v="DROPBOX"/>
    <s v="SMB"/>
    <x v="0"/>
    <n v="0"/>
    <n v="9"/>
    <n v="15"/>
    <s v="YES"/>
    <d v="2025-02-24T00:00:00"/>
    <s v="NURTURING"/>
    <x v="4"/>
    <s v="Cto"/>
    <s v="AU"/>
    <s v="$50M - $100M"/>
    <d v="2025-09-28T00:00:00"/>
    <s v="linkedin.com/in/deepasaxena70"/>
  </r>
  <r>
    <s v="L0006"/>
    <s v="Yuki Robinson"/>
    <s v="yuki.robinson@cloudflare.com"/>
    <s v="missing"/>
    <s v="CLOUDFLARE"/>
    <s v="SMB"/>
    <x v="3"/>
    <n v="14"/>
    <n v="0"/>
    <n v="0"/>
    <s v="YES"/>
    <s v=""/>
    <s v="QUALIFIED"/>
    <x v="5"/>
    <s v="Program Manager"/>
    <s v="CA"/>
    <s v="1M-10M"/>
    <d v="2025-04-18T00:00:00"/>
    <s v="missing"/>
  </r>
  <r>
    <s v="L0007"/>
    <s v="Uriel Jensen"/>
    <s v="uriel.jensen@stripeinc.com"/>
    <s v="(946) 155-2612"/>
    <s v="STRIPE INC"/>
    <s v="STARTUP"/>
    <x v="4"/>
    <n v="6"/>
    <n v="6"/>
    <n v="8"/>
    <s v="NO"/>
    <d v="2025-08-08T00:00:00"/>
    <s v="ENGAGED"/>
    <x v="6"/>
    <s v="Sales Operations"/>
    <s v="DE"/>
    <s v="Unknown"/>
    <d v="2025-01-03T00:00:00"/>
    <s v="www.linkedin.com/in/jasminesanchez53"/>
  </r>
  <r>
    <s v="L0008"/>
    <s v="Vivian Young"/>
    <s v="vivian.young@google.com"/>
    <s v="633-813-8973"/>
    <s v="GOOGLE"/>
    <s v="MID-MARKET"/>
    <x v="5"/>
    <n v="3"/>
    <n v="17"/>
    <n v="0"/>
    <s v="YES"/>
    <s v=""/>
    <s v="NEW"/>
    <x v="7"/>
    <s v="Intern"/>
    <s v="IN"/>
    <s v="Unknown"/>
    <d v="2025-03-03T00:00:00"/>
    <s v="www.linkedin.com/in/umbraiyer31"/>
  </r>
  <r>
    <s v="L0009"/>
    <s v="Elena Pandey"/>
    <s v="elena.pandey@elastic.com"/>
    <s v="467-309-6147"/>
    <s v="ELASTIC"/>
    <s v="SMB"/>
    <x v="1"/>
    <n v="19"/>
    <n v="2"/>
    <n v="0"/>
    <s v="NO"/>
    <d v="2025-02-03T00:00:00"/>
    <s v="CONVERTED"/>
    <x v="8"/>
    <s v="Intern"/>
    <s v="N/A"/>
    <s v="Unknown"/>
    <d v="2025-02-08T00:00:00"/>
    <s v="missing"/>
  </r>
  <r>
    <s v="L0010"/>
    <s v="Priya Muller"/>
    <s v="priya.muller@paloalto.com"/>
    <s v="3069993200"/>
    <s v="PALO ALTO"/>
    <s v="MID-MARKET"/>
    <x v="6"/>
    <n v="9"/>
    <n v="19"/>
    <n v="21"/>
    <s v="YES"/>
    <d v="2025-05-17T00:00:00"/>
    <s v="NURTURING"/>
    <x v="9"/>
    <s v="Head Of Growth"/>
    <s v="DE"/>
    <s v="Series C+"/>
    <d v="2025-01-11T00:00:00"/>
    <s v="linkedin.com/in/liorascott21"/>
  </r>
  <r>
    <s v="L0011"/>
    <s v="Landon Rossi"/>
    <s v="landon.rossi@crowdstrike.com"/>
    <s v="(351) 540-3088"/>
    <s v="CROWD STRIKE"/>
    <s v="SMB"/>
    <x v="1"/>
    <n v="2"/>
    <n v="6"/>
    <n v="42"/>
    <s v="NO"/>
    <d v="2025-09-28T00:00:00"/>
    <s v="CONTACTED"/>
    <x v="2"/>
    <s v="Growth Hacker"/>
    <s v="IN"/>
    <s v="Series B"/>
    <d v="2025-07-01T00:00:00"/>
    <s v="missing"/>
  </r>
  <r>
    <s v="L0012"/>
    <s v="Jamal Soto"/>
    <s v="jamal.soto@notion.com"/>
    <s v="681.327.4269"/>
    <s v="NOTION"/>
    <s v="N/A"/>
    <x v="4"/>
    <n v="14"/>
    <n v="6"/>
    <n v="17"/>
    <s v="YES"/>
    <d v="2025-05-12T00:00:00"/>
    <s v="NEW"/>
    <x v="10"/>
    <s v="Pr Manager"/>
    <s v="Mexico"/>
    <s v="$50M-100M"/>
    <d v="2025-05-06T00:00:00"/>
    <s v="linkedin.com/in/ravijones14"/>
  </r>
  <r>
    <s v="L0013"/>
    <s v="Julian Shah"/>
    <s v="julian.shah@dropbox.com"/>
    <s v="missing"/>
    <s v="DROPBOX"/>
    <s v="STARTUP"/>
    <x v="3"/>
    <n v="34"/>
    <n v="6"/>
    <n v="4"/>
    <s v="NO"/>
    <d v="2025-10-11T00:00:00"/>
    <s v="CONTACTED"/>
    <x v="11"/>
    <s v="Marketing Coordinator"/>
    <s v="Ireland"/>
    <s v="50M+"/>
    <d v="2025-05-18T00:00:00"/>
    <s v="missing"/>
  </r>
  <r>
    <s v="L0014"/>
    <s v="Finn Torres"/>
    <s v="finn.torres@databricks.com"/>
    <s v="+14155406279"/>
    <s v="DATABRICKS"/>
    <s v="N/A"/>
    <x v="2"/>
    <n v="32"/>
    <n v="5"/>
    <n v="18"/>
    <s v="YES"/>
    <d v="2025-10-11T00:00:00"/>
    <s v="QUALIFIED"/>
    <x v="12"/>
    <s v="Marketing Analyst"/>
    <s v="BR"/>
    <s v="$100M-500M"/>
    <s v=""/>
    <s v="missing"/>
  </r>
  <r>
    <s v="L0015"/>
    <s v="Tatiana Dubois"/>
    <s v="tatiana.dubois@elastic.com"/>
    <s v="351.771.1090"/>
    <s v="ELASTIC"/>
    <s v="MID-MARKET"/>
    <x v="7"/>
    <n v="33"/>
    <n v="17"/>
    <n v="54"/>
    <s v="NO"/>
    <d v="2025-08-22T00:00:00"/>
    <s v="LOST"/>
    <x v="13"/>
    <s v="Sales Operations"/>
    <s v="Thailand"/>
    <s v="$50M - $100M"/>
    <d v="2025-03-24T00:00:00"/>
    <s v="https://linkedin.com/in/nicoscott97"/>
  </r>
  <r>
    <s v="L0016"/>
    <s v="Liora Adams"/>
    <s v="liora.adams@datadog.com"/>
    <s v="753-182-3267"/>
    <s v="DATADOG"/>
    <s v="SMB"/>
    <x v="1"/>
    <n v="13"/>
    <n v="0"/>
    <n v="34"/>
    <s v="NO"/>
    <d v="2025-04-27T00:00:00"/>
    <s v="CONTACTED"/>
    <x v="14"/>
    <s v="Cmo"/>
    <s v="South Africa"/>
    <s v="&lt; $1M"/>
    <d v="2025-07-28T00:00:00"/>
    <s v="linkedin.com/in/finnolsen96"/>
  </r>
  <r>
    <s v="L0017"/>
    <s v="Margaux Aguilar"/>
    <s v="margaux.aguilar@asana.com"/>
    <s v="941-269-8657"/>
    <s v="ASANA"/>
    <s v="MID-MARKET"/>
    <x v="8"/>
    <n v="0"/>
    <n v="18"/>
    <n v="5"/>
    <s v="YES"/>
    <d v="2025-08-06T00:00:00"/>
    <s v="CONTACTED"/>
    <x v="15"/>
    <s v="Channel Manager"/>
    <s v="South Korea"/>
    <s v="50M+"/>
    <d v="2025-07-09T00:00:00"/>
    <s v="www.linkedin.com/in/finnhill11"/>
  </r>
  <r>
    <s v="L0018"/>
    <s v="Eve Mendoza"/>
    <s v="missing"/>
    <s v="missing"/>
    <s v="SPLUNK"/>
    <s v="SMB"/>
    <x v="9"/>
    <n v="9"/>
    <n v="15"/>
    <n v="36"/>
    <s v="YES"/>
    <d v="2025-05-25T00:00:00"/>
    <s v="CONVERTED"/>
    <x v="16"/>
    <s v="Revops Manager"/>
    <s v="IN"/>
    <s v="$50M-100M"/>
    <d v="2025-05-19T00:00:00"/>
    <s v="https://linkedin.com/in/umaro'brien92"/>
  </r>
  <r>
    <s v="L0019"/>
    <s v="Tina Petrov"/>
    <s v="tina.petrov@linear.com"/>
    <s v="7799011672"/>
    <s v="LINEAR"/>
    <s v="ENTERPRISE"/>
    <x v="7"/>
    <n v="4"/>
    <n v="10"/>
    <n v="0"/>
    <s v="NO"/>
    <d v="2025-02-14T00:00:00"/>
    <s v="CONVERTED"/>
    <x v="1"/>
    <s v="Co-Founder"/>
    <s v="Vietnam"/>
    <s v="$1M - $10M"/>
    <d v="2025-05-20T00:00:00"/>
    <s v="www.linkedin.com/in/kaiavega62"/>
  </r>
  <r>
    <s v="L0020"/>
    <s v="Julian Mehta"/>
    <s v="julian.mehta@microsoft.com"/>
    <s v="(884) 488-6511"/>
    <s v="MICROSOFT"/>
    <s v="N/A"/>
    <x v="4"/>
    <n v="13"/>
    <n v="8"/>
    <n v="56"/>
    <s v="NO"/>
    <d v="2025-05-18T00:00:00"/>
    <s v="NEW"/>
    <x v="17"/>
    <s v="Sdr Manager"/>
    <s v="BR"/>
    <s v="Unknown"/>
    <d v="2025-04-23T00:00:00"/>
    <s v="linkedin.com/in/xiomarajohansson3"/>
  </r>
  <r>
    <s v="L0021"/>
    <s v="Zachary Allen"/>
    <s v="zachary.allen@cloudflare.com"/>
    <s v="5384608434"/>
    <s v="CLOUDFLARE"/>
    <s v="SMB"/>
    <x v="5"/>
    <n v="12"/>
    <n v="17"/>
    <n v="44"/>
    <s v="NO"/>
    <d v="2025-12-16T00:00:00"/>
    <s v="QUALIFIED"/>
    <x v="18"/>
    <s v="Head Of Sales"/>
    <s v="SG"/>
    <s v="&lt; $1M"/>
    <d v="2025-01-23T00:00:00"/>
    <s v="linkedin.com/in/ursulagarcia7"/>
  </r>
  <r>
    <s v="L0022"/>
    <s v="Yvonne Diaz"/>
    <s v="yvonne.diaz@microsoftcorp.com"/>
    <s v="388.152.5136"/>
    <s v="MICROSOFT CORP"/>
    <s v="N/A"/>
    <x v="6"/>
    <n v="25"/>
    <n v="18"/>
    <n v="3"/>
    <s v="NO"/>
    <d v="2025-10-10T00:00:00"/>
    <s v="QUALIFIED"/>
    <x v="9"/>
    <s v="Ceo"/>
    <s v="Indonesia"/>
    <s v="Series B"/>
    <d v="2025-09-13T00:00:00"/>
    <s v="www.linkedin.com/in/landonnelson76"/>
  </r>
  <r>
    <s v="L0023"/>
    <s v="Camila Decker"/>
    <s v="camila.decker@linear.com"/>
    <s v="missing"/>
    <s v="LINEAR"/>
    <s v="MID-MARKET"/>
    <x v="8"/>
    <n v="0"/>
    <n v="0"/>
    <n v="38"/>
    <s v="NO"/>
    <d v="2025-04-10T00:00:00"/>
    <s v="DISQUALIFIED"/>
    <x v="18"/>
    <s v="Chief Growth Officer"/>
    <s v="CA"/>
    <s v="1M-10M"/>
    <d v="2025-11-19T00:00:00"/>
    <s v="linkedin.com/in/zarapark15"/>
  </r>
  <r>
    <s v="L0024"/>
    <s v="George Reyes"/>
    <s v="george.reyes@amazon.com"/>
    <s v="+14955493037"/>
    <s v="AMAZON"/>
    <s v="GROWTH"/>
    <x v="4"/>
    <n v="17"/>
    <n v="15"/>
    <n v="38"/>
    <s v="YES"/>
    <d v="2025-12-11T00:00:00"/>
    <s v="NEW"/>
    <x v="9"/>
    <s v="Director Of Marketing"/>
    <s v="DE"/>
    <s v="$5M-$25M"/>
    <d v="2025-10-19T00:00:00"/>
    <s v="linkedin.com/in/umbramehta35"/>
  </r>
  <r>
    <s v="L0025"/>
    <s v="Karen Ortiz"/>
    <s v="karen.ortiz@datadog.com"/>
    <s v="+12935816700"/>
    <s v="DATADOG"/>
    <s v="SMB"/>
    <x v="4"/>
    <n v="10"/>
    <n v="15"/>
    <n v="60"/>
    <s v="NO"/>
    <d v="2025-09-02T00:00:00"/>
    <s v="QUALIFIED"/>
    <x v="6"/>
    <s v="Data Analyst"/>
    <s v="N/A"/>
    <s v="Series A"/>
    <d v="2025-09-27T00:00:00"/>
    <s v="www.linkedin.com/in/quinlanbose70"/>
  </r>
  <r>
    <s v="L0026"/>
    <s v="Dante Martinez"/>
    <s v="dante.martinez@elastic.com"/>
    <s v="missing"/>
    <s v="ELASTIC"/>
    <s v="SMB"/>
    <x v="2"/>
    <n v="31"/>
    <n v="20"/>
    <n v="15"/>
    <s v="NO"/>
    <d v="2025-01-18T00:00:00"/>
    <s v="CONTACTED"/>
    <x v="6"/>
    <s v="Digital Marketing Manager"/>
    <s v="FR"/>
    <s v="$50M-100M"/>
    <d v="2025-03-16T00:00:00"/>
    <s v="https://www.linkedin.com/in/yvonnenakamura91"/>
  </r>
  <r>
    <s v="L0027"/>
    <s v="Emilia Gupta"/>
    <s v="emilia.gupta@hubspot.com"/>
    <s v="2713827798"/>
    <s v="HUBSPOT"/>
    <s v="N/A"/>
    <x v="5"/>
    <n v="18"/>
    <n v="18"/>
    <n v="42"/>
    <s v="NO"/>
    <d v="2025-08-18T00:00:00"/>
    <s v="NURTURING"/>
    <x v="3"/>
    <s v="Program Manager"/>
    <s v="South Africa"/>
    <s v="50M+"/>
    <d v="2025-12-08T00:00:00"/>
    <s v="linkedin.com/in/ivannair53"/>
  </r>
  <r>
    <s v="L0028"/>
    <s v="Farhan Mendoza"/>
    <s v="farhan.mendoza@paloalto.com"/>
    <s v="329.614.6439"/>
    <s v="PALO ALTO"/>
    <s v="MID-MARKET"/>
    <x v="2"/>
    <n v="0"/>
    <n v="0"/>
    <n v="26"/>
    <s v="YES"/>
    <d v="2025-02-16T00:00:00"/>
    <s v="ENGAGED"/>
    <x v="15"/>
    <s v="Technical Lead"/>
    <s v="Argentina"/>
    <s v="50M+"/>
    <d v="2025-09-13T00:00:00"/>
    <s v="www.linkedin.com/in/idrismedina98"/>
  </r>
  <r>
    <s v="L0029"/>
    <s v="Leandro Jones"/>
    <s v="leandro.jones@datadog.com"/>
    <s v="missing"/>
    <s v="DATADOG"/>
    <s v="ENTERPRISE"/>
    <x v="6"/>
    <n v="19"/>
    <n v="1"/>
    <n v="3"/>
    <s v="NO"/>
    <d v="2025-07-05T00:00:00"/>
    <s v="CONTACTED"/>
    <x v="19"/>
    <s v="Unknown"/>
    <s v="IN"/>
    <s v="Under $1M"/>
    <d v="2025-10-22T00:00:00"/>
    <s v="missing"/>
  </r>
  <r>
    <s v="L0030"/>
    <s v="Xyla Thompson"/>
    <s v="missing"/>
    <s v="3611758237"/>
    <s v="PALO ALTO NETWORKS"/>
    <s v="SMB"/>
    <x v="4"/>
    <n v="27"/>
    <n v="14"/>
    <n v="12"/>
    <s v="NO"/>
    <d v="2025-02-08T00:00:00"/>
    <s v="NEW"/>
    <x v="3"/>
    <s v="Vp Revenue"/>
    <s v="Netherlands"/>
    <s v="Unknown"/>
    <d v="2025-07-09T00:00:00"/>
    <s v="missing"/>
  </r>
  <r>
    <s v="L0031"/>
    <s v="Xanthe Vega"/>
    <s v="xanthe.vega@canva.com"/>
    <s v="missing"/>
    <s v="CANVA"/>
    <s v="STARTUP"/>
    <x v="9"/>
    <n v="16"/>
    <n v="4"/>
    <n v="57"/>
    <s v="YES"/>
    <d v="2025-05-26T00:00:00"/>
    <s v="QUALIFIED"/>
    <x v="5"/>
    <s v="Sales Engineer"/>
    <s v="AU"/>
    <s v="Unknown"/>
    <d v="2025-12-14T00:00:00"/>
    <s v="missing"/>
  </r>
  <r>
    <s v="L0032"/>
    <s v="Hassan Soto"/>
    <s v="hassan.soto@datadog.com"/>
    <s v="502.864.6549"/>
    <s v="DATADOG"/>
    <s v="MID-MARKET"/>
    <x v="2"/>
    <n v="9"/>
    <n v="7"/>
    <n v="46"/>
    <s v="NO"/>
    <d v="2025-09-12T00:00:00"/>
    <s v="QUALIFIED"/>
    <x v="20"/>
    <s v="Vp Marketing"/>
    <s v="N/A"/>
    <s v="Unknown"/>
    <d v="2025-12-22T00:00:00"/>
    <s v="missing"/>
  </r>
  <r>
    <s v="L0033"/>
    <s v="Valentina Mehta"/>
    <s v="missing"/>
    <s v="(426) 763-2035"/>
    <s v="DOCU SIGN"/>
    <s v="N/A"/>
    <x v="4"/>
    <n v="7"/>
    <n v="1"/>
    <n v="31"/>
    <s v="NO"/>
    <d v="2025-09-05T00:00:00"/>
    <s v="NEW"/>
    <x v="1"/>
    <s v="Partnerships Manager"/>
    <s v="Indonesia"/>
    <s v="self-funded"/>
    <d v="2025-07-21T00:00:00"/>
    <s v="missing"/>
  </r>
  <r>
    <s v="L0034"/>
    <s v="Xiomara Dubois"/>
    <s v="xiomara.dubois@cloudflare.com"/>
    <s v="(902) 476-9920"/>
    <s v="CLOUDFLARE"/>
    <s v="STARTUP"/>
    <x v="3"/>
    <n v="12"/>
    <n v="14"/>
    <n v="13"/>
    <s v="YES"/>
    <d v="2025-01-02T00:00:00"/>
    <s v="ENGAGED"/>
    <x v="5"/>
    <s v="Customer Success Manager"/>
    <s v="AU"/>
    <s v="$1B+"/>
    <d v="2025-09-07T00:00:00"/>
    <s v="linkedin.com/in/ivanahmed19"/>
  </r>
  <r>
    <s v="L0035"/>
    <s v="Alice Adams"/>
    <s v="alice.adams@notionlabs.com"/>
    <s v="missing"/>
    <s v="NOTION LABS"/>
    <s v="STARTUP"/>
    <x v="5"/>
    <n v="1"/>
    <n v="1"/>
    <n v="26"/>
    <s v="YES"/>
    <d v="2025-02-16T00:00:00"/>
    <s v="QUALIFIED"/>
    <x v="21"/>
    <s v="Associate"/>
    <s v="FR"/>
    <s v="0-1M"/>
    <d v="2025-01-24T00:00:00"/>
    <s v="www.linkedin.com/in/quinlanhoffman39"/>
  </r>
  <r>
    <s v="L0036"/>
    <s v="Magnus Malhotra"/>
    <s v="magnus.malhotra@asana.com"/>
    <s v="missing"/>
    <s v="ASANA"/>
    <s v="ENTERPRISE"/>
    <x v="4"/>
    <n v="4"/>
    <n v="19"/>
    <n v="35"/>
    <s v="YES"/>
    <d v="2025-10-17T00:00:00"/>
    <s v="NURTURING"/>
    <x v="1"/>
    <s v="Intern"/>
    <s v="Vietnam"/>
    <s v="Unknown"/>
    <d v="2025-11-21T00:00:00"/>
    <s v="www.linkedin.com/in/opalvargas28"/>
  </r>
  <r>
    <s v="L0037"/>
    <s v="Nico Kapoor"/>
    <s v="nico.kapoor@zendesk.com"/>
    <s v="(356) 803-8770"/>
    <s v="ZENDESK"/>
    <s v="ENTERPRISE"/>
    <x v="6"/>
    <n v="0"/>
    <n v="0"/>
    <n v="51"/>
    <s v="NO"/>
    <d v="2025-10-18T00:00:00"/>
    <s v="CONVERTED"/>
    <x v="5"/>
    <s v="Ceo"/>
    <s v="Colombia"/>
    <s v="$5M-$25M"/>
    <d v="2025-07-28T00:00:00"/>
    <s v="linkedin.com/in/nickmalhotra37"/>
  </r>
  <r>
    <s v="L0038"/>
    <s v="Dmitri Malik"/>
    <s v="dmitri.malik@freshworks.com"/>
    <s v="980.385.4705"/>
    <s v="FRESHWORKS"/>
    <s v="STARTUP"/>
    <x v="8"/>
    <n v="35"/>
    <n v="0"/>
    <n v="53"/>
    <s v="YES"/>
    <s v=""/>
    <s v="QUALIFIED"/>
    <x v="13"/>
    <s v="Technical Lead"/>
    <s v="Italy"/>
    <s v="Unknown"/>
    <d v="2025-10-22T00:00:00"/>
    <s v="linkedin.com/in/kiraguerrero82"/>
  </r>
  <r>
    <s v="L0039"/>
    <s v="Xander Mendoza"/>
    <s v="xander.mendoza@slack.com"/>
    <s v="286-153-3549"/>
    <s v="SLACK"/>
    <s v="MID-MARKET"/>
    <x v="3"/>
    <n v="17"/>
    <n v="13"/>
    <n v="28"/>
    <s v="NO"/>
    <d v="2025-09-04T00:00:00"/>
    <s v="CONVERTED"/>
    <x v="22"/>
    <s v="Revops Manager"/>
    <s v="UK"/>
    <s v="$100M+"/>
    <d v="2025-11-10T00:00:00"/>
    <s v="missing"/>
  </r>
  <r>
    <s v="L0040"/>
    <s v="Zion Novak"/>
    <s v="zion.novak@linear.com"/>
    <s v="missing"/>
    <s v="LINEAR"/>
    <s v="GROWTH"/>
    <x v="7"/>
    <n v="24"/>
    <n v="7"/>
    <n v="53"/>
    <s v="NO"/>
    <d v="2025-02-13T00:00:00"/>
    <s v="ENGAGED"/>
    <x v="5"/>
    <s v="Marketing Operations"/>
    <s v="US"/>
    <s v="$10M-50M"/>
    <d v="2025-10-14T00:00:00"/>
    <s v="linkedin.com/in/liorachen38"/>
  </r>
  <r>
    <s v="L0041"/>
    <s v="Bennett Williams"/>
    <s v="bennett.williams@docusign.com"/>
    <s v="+1-449-546-7560"/>
    <s v="DOCUSIGN"/>
    <s v="ENTERPRISE"/>
    <x v="1"/>
    <n v="21"/>
    <n v="5"/>
    <n v="0"/>
    <s v="YES"/>
    <d v="2025-09-07T00:00:00"/>
    <s v="DISQUALIFIED"/>
    <x v="3"/>
    <s v="Engineering Manager"/>
    <s v="AU"/>
    <s v="$100M-500M"/>
    <d v="2025-03-20T00:00:00"/>
    <s v="missing"/>
  </r>
  <r>
    <s v="L0042"/>
    <s v="Perseus Wilson"/>
    <s v="perseus.wilson@miro.com"/>
    <s v="858.750.6295"/>
    <s v="MIRO"/>
    <s v="ENTERPRISE"/>
    <x v="4"/>
    <n v="4"/>
    <n v="20"/>
    <n v="17"/>
    <s v="YES"/>
    <s v=""/>
    <s v="LOST"/>
    <x v="6"/>
    <s v="Marketing Analyst"/>
    <s v="Bangladesh"/>
    <s v="$1M-10M"/>
    <d v="2025-05-03T00:00:00"/>
    <s v="linkedin.com/in/xanderdubois77"/>
  </r>
  <r>
    <s v="L0043"/>
    <s v="Winston Costa"/>
    <s v="winston.costa@meta.com"/>
    <s v="(687) 613-3471"/>
    <s v="META"/>
    <s v="N/A"/>
    <x v="6"/>
    <n v="21"/>
    <n v="2"/>
    <n v="11"/>
    <s v="YES"/>
    <d v="2025-08-15T00:00:00"/>
    <s v="LOST"/>
    <x v="2"/>
    <s v="Sales Engineer"/>
    <s v="Saudi Arabia"/>
    <s v="$10M+"/>
    <d v="2025-06-22T00:00:00"/>
    <s v="linkedin.com/in/juniperreyes43"/>
  </r>
  <r>
    <s v="L0044"/>
    <s v="Isla Taylor"/>
    <s v="isla.taylor@paloaltonetworks.com"/>
    <s v="missing"/>
    <s v="PALO ALTO NETWORKS"/>
    <s v="MID-MARKET"/>
    <x v="10"/>
    <n v="19"/>
    <n v="12"/>
    <n v="45"/>
    <s v="YES"/>
    <d v="2025-07-21T00:00:00"/>
    <s v="ENGAGED"/>
    <x v="5"/>
    <s v="Cto"/>
    <s v="DE"/>
    <s v="Unknown"/>
    <d v="2025-01-12T00:00:00"/>
    <s v="missing"/>
  </r>
  <r>
    <s v="L0045"/>
    <s v="Deepa Ali"/>
    <s v="deepa.ali@hubspot.com"/>
    <s v="(752) 955-9626"/>
    <s v="HUBSPOT"/>
    <s v="MID-MARKET"/>
    <x v="4"/>
    <n v="8"/>
    <n v="4"/>
    <n v="53"/>
    <s v="NO"/>
    <d v="2025-03-24T00:00:00"/>
    <s v="QUALIFIED"/>
    <x v="5"/>
    <s v="Events Manager"/>
    <s v="Uae"/>
    <s v="0-1M"/>
    <d v="2025-10-10T00:00:00"/>
    <s v="https://linkedin.com/in/marisolking69"/>
  </r>
  <r>
    <s v="L0046"/>
    <s v="Dmitri Malhotra"/>
    <s v="dmitri.malhotra@cloudflare.com"/>
    <s v="+1-996-491-9239"/>
    <s v="CLOUDFLARE"/>
    <s v="STARTUP"/>
    <x v="10"/>
    <n v="8"/>
    <n v="1"/>
    <n v="55"/>
    <s v="YES"/>
    <d v="2025-02-23T00:00:00"/>
    <s v="ENGAGED"/>
    <x v="11"/>
    <s v="Vp Sales"/>
    <s v="DE"/>
    <s v="1M-10M"/>
    <d v="2025-09-05T00:00:00"/>
    <s v="www.linkedin.com/in/xanderverma29"/>
  </r>
  <r>
    <s v="L0047"/>
    <s v="Nolan Tiwari"/>
    <s v="nolan.tiwari@notion.com"/>
    <s v="301.959.6493"/>
    <s v="NOTION"/>
    <s v="MID-MARKET"/>
    <x v="10"/>
    <n v="0"/>
    <n v="15"/>
    <n v="8"/>
    <s v="NO"/>
    <d v="2025-01-03T00:00:00"/>
    <s v="NEW"/>
    <x v="9"/>
    <s v="Director Of Demand Gen"/>
    <s v="IN"/>
    <s v="self-funded"/>
    <d v="2025-07-04T00:00:00"/>
    <s v="linkedin.com/in/jasminenelson16"/>
  </r>
  <r>
    <s v="L0048"/>
    <s v="Kevin Chen"/>
    <s v="kevin.chen@canva.com"/>
    <s v="missing"/>
    <s v="CANVA"/>
    <s v="MID-MARKET"/>
    <x v="5"/>
    <n v="22"/>
    <n v="13"/>
    <n v="42"/>
    <s v="YES"/>
    <d v="2025-06-03T00:00:00"/>
    <s v="LOST"/>
    <x v="10"/>
    <s v="Intern"/>
    <s v="US"/>
    <s v="Unknown"/>
    <s v=""/>
    <s v="missing"/>
  </r>
  <r>
    <s v="L0049"/>
    <s v="Thea Hill"/>
    <s v="thea.hill@notion.com"/>
    <s v="5402361726"/>
    <s v="NOTION"/>
    <s v="ENTERPRISE"/>
    <x v="4"/>
    <n v="11"/>
    <n v="14"/>
    <n v="30"/>
    <s v="YES"/>
    <d v="2025-03-03T00:00:00"/>
    <s v="DISQUALIFIED"/>
    <x v="1"/>
    <s v="Growth Lead"/>
    <s v="Netherlands"/>
    <s v="Series B"/>
    <d v="2025-01-11T00:00:00"/>
    <s v="www.linkedin.com/in/doriano'brien70"/>
  </r>
  <r>
    <s v="L0050"/>
    <s v="Nadia Jones"/>
    <s v="nadia.jones@meta.com"/>
    <s v="+16098618204"/>
    <s v="META"/>
    <s v="SMB"/>
    <x v="10"/>
    <n v="31"/>
    <n v="16"/>
    <n v="5"/>
    <s v="NO"/>
    <d v="2025-10-27T00:00:00"/>
    <s v="CONVERTED"/>
    <x v="18"/>
    <s v="Operations Manager"/>
    <s v="FR"/>
    <s v="Unknown"/>
    <d v="2025-05-15T00:00:00"/>
    <s v="www.linkedin.com/in/henriksanchez89"/>
  </r>
  <r>
    <s v="L0051"/>
    <s v="Nolan Johansson"/>
    <s v="nolan.johansson@asana.com"/>
    <s v="missing"/>
    <s v="ASANA"/>
    <s v="ENTERPRISE"/>
    <x v="1"/>
    <n v="10"/>
    <n v="4"/>
    <n v="43"/>
    <s v="NO"/>
    <s v=""/>
    <s v="QUALIFIED"/>
    <x v="12"/>
    <s v="Sales Engineer"/>
    <s v="Uae"/>
    <s v="$100M+"/>
    <s v=""/>
    <s v="missing"/>
  </r>
  <r>
    <s v="L0052"/>
    <s v="Nico Verma"/>
    <s v="nico.verma@hubspot.com"/>
    <s v="missing"/>
    <s v="HUBSPOT"/>
    <s v="MID-MARKET"/>
    <x v="3"/>
    <n v="31"/>
    <n v="17"/>
    <n v="49"/>
    <s v="YES"/>
    <d v="2025-04-20T00:00:00"/>
    <s v="NURTURING"/>
    <x v="7"/>
    <s v="Vp Marketing"/>
    <s v="FR"/>
    <s v="Unknown"/>
    <d v="2025-03-23T00:00:00"/>
    <s v="https://www.linkedin.com/in/wendydominguez88"/>
  </r>
  <r>
    <s v="L0053"/>
    <s v="Soren Shah"/>
    <s v="soren.shah@snowflake.com"/>
    <s v="(570) 620-4673"/>
    <s v="SNOWFLAKE"/>
    <s v="MID-MARKET"/>
    <x v="10"/>
    <n v="31"/>
    <n v="0"/>
    <n v="23"/>
    <s v="NO"/>
    <d v="2025-09-05T00:00:00"/>
    <s v="NEW"/>
    <x v="6"/>
    <s v="Vp Of Marketing"/>
    <s v="Ireland"/>
    <s v="$25M-$100M"/>
    <d v="2025-09-14T00:00:00"/>
    <s v="https://www.linkedin.com/in/vesperwilson17"/>
  </r>
  <r>
    <s v="L0054"/>
    <s v="Magnus Wilson"/>
    <s v="magnus.wilson@workday.com"/>
    <s v="+1-256-951-3034"/>
    <s v="WORKDAY"/>
    <s v="MID-MARKET"/>
    <x v="4"/>
    <n v="20"/>
    <n v="7"/>
    <n v="60"/>
    <s v="YES"/>
    <d v="2025-02-09T00:00:00"/>
    <s v="NEW"/>
    <x v="18"/>
    <s v="Cto"/>
    <s v="Sweden"/>
    <s v="$10M-50M"/>
    <d v="2025-03-19T00:00:00"/>
    <s v="linkedin.com/in/noahsanchez85"/>
  </r>
  <r>
    <s v="L0055"/>
    <s v="Cordelia Ali"/>
    <s v="cordelia.ali@googleinc.com"/>
    <s v="+1-415-885-7825"/>
    <s v="GOOGLE INC"/>
    <s v="ENTERPRISE"/>
    <x v="3"/>
    <n v="34"/>
    <n v="9"/>
    <n v="51"/>
    <s v="NO"/>
    <d v="2025-08-03T00:00:00"/>
    <s v="DISQUALIFIED"/>
    <x v="4"/>
    <s v="Product Manager"/>
    <s v="Philippines"/>
    <s v="Unknown"/>
    <d v="2025-10-05T00:00:00"/>
    <s v="missing"/>
  </r>
  <r>
    <s v="L0056"/>
    <s v="Farhan Castillo"/>
    <s v="farhan.castillo@linear.com"/>
    <s v="473-560-5061"/>
    <s v="LINEAR"/>
    <s v="MID-MARKET"/>
    <x v="3"/>
    <n v="24"/>
    <n v="13"/>
    <n v="55"/>
    <s v="NO"/>
    <d v="2025-10-24T00:00:00"/>
    <s v="LOST"/>
    <x v="17"/>
    <s v="Product Manager"/>
    <s v="Turkey"/>
    <s v="Unknown"/>
    <d v="2025-05-16T00:00:00"/>
    <s v="missing"/>
  </r>
  <r>
    <s v="L0057"/>
    <s v="Yasmin Schneider"/>
    <s v="missing"/>
    <s v="(681) 392-9793"/>
    <s v="META"/>
    <s v="MID-MARKET"/>
    <x v="7"/>
    <n v="16"/>
    <n v="12"/>
    <n v="25"/>
    <s v="YES"/>
    <d v="2025-04-12T00:00:00"/>
    <s v="CONVERTED"/>
    <x v="18"/>
    <s v="Chief Marketing Officer"/>
    <s v="New Zealand"/>
    <s v="Series A"/>
    <d v="2025-10-22T00:00:00"/>
    <s v="https://www.linkedin.com/in/ginataylor51"/>
  </r>
  <r>
    <s v="L0058"/>
    <s v="Katrina Fischer"/>
    <s v="katrina.fischer@dropbox.com"/>
    <s v="685-631-8487"/>
    <s v="DROPBOX"/>
    <s v="MID-MARKET"/>
    <x v="0"/>
    <n v="20"/>
    <n v="19"/>
    <n v="19"/>
    <s v="YES"/>
    <d v="2025-09-18T00:00:00"/>
    <s v="NURTURING"/>
    <x v="13"/>
    <s v="Head Of Strategy"/>
    <s v="US"/>
    <s v="$5M-$25M"/>
    <d v="2025-07-19T00:00:00"/>
    <s v="missing"/>
  </r>
  <r>
    <s v="L0059"/>
    <s v="Yuki Ivanov"/>
    <s v="yuki.ivanov@palantirtechnologies.com"/>
    <s v="missing"/>
    <s v="PALANTIR TECHNOLOGIES"/>
    <s v="ENTERPRISE"/>
    <x v="1"/>
    <n v="15"/>
    <n v="0"/>
    <n v="7"/>
    <s v="YES"/>
    <s v=""/>
    <s v="LOST"/>
    <x v="19"/>
    <s v="Co-Founder"/>
    <s v="Colombia"/>
    <s v="Unknown"/>
    <d v="2025-10-16T00:00:00"/>
    <s v="linkedin.com/in/paulherrera18"/>
  </r>
  <r>
    <s v="L0060"/>
    <s v="Carlos Fischer"/>
    <s v="carlos.fischer@twilio.com"/>
    <s v="+1-892-890-5331"/>
    <s v="TWILIO"/>
    <s v="N/A"/>
    <x v="9"/>
    <n v="17"/>
    <n v="7"/>
    <n v="19"/>
    <s v="NO"/>
    <d v="2025-12-23T00:00:00"/>
    <s v="NURTURING"/>
    <x v="13"/>
    <s v="Director Of Analytics"/>
    <s v="Italy"/>
    <s v="Series B"/>
    <d v="2025-05-04T00:00:00"/>
    <s v="https://www.linkedin.com/in/margauxsingh51"/>
  </r>
  <r>
    <s v="L0061"/>
    <s v="Liam Gonzalez"/>
    <s v="liam.gonzalez@intercom.com"/>
    <s v="477-675-5450"/>
    <s v="INTERCOM"/>
    <s v="MID-MARKET"/>
    <x v="5"/>
    <n v="33"/>
    <n v="7"/>
    <n v="0"/>
    <s v="NO"/>
    <d v="2025-08-04T00:00:00"/>
    <s v="CONTACTED"/>
    <x v="11"/>
    <s v="Marketing Manager"/>
    <s v="IN"/>
    <s v="Unknown"/>
    <d v="2025-04-25T00:00:00"/>
    <s v="linkedin.com/in/gabriellabaker83"/>
  </r>
  <r>
    <s v="L0062"/>
    <s v="Wendy Cruz"/>
    <s v="wendy.cruz@meta.com"/>
    <s v="missing"/>
    <s v="META"/>
    <s v="ENTERPRISE"/>
    <x v="1"/>
    <n v="11"/>
    <n v="9"/>
    <n v="0"/>
    <s v="NO"/>
    <d v="2025-02-11T00:00:00"/>
    <s v="NURTURING"/>
    <x v="1"/>
    <s v="Junior Analyst"/>
    <s v="AU"/>
    <s v="Unknown"/>
    <d v="2025-02-11T00:00:00"/>
    <s v="missing"/>
  </r>
  <r>
    <s v="L0063"/>
    <s v="Penelope Reyes"/>
    <s v="penelope.reyes@snowflake.com"/>
    <s v="+1-615-946-8007"/>
    <s v="SNOWFLAKE"/>
    <s v="SMB"/>
    <x v="6"/>
    <n v="6"/>
    <n v="4"/>
    <n v="59"/>
    <s v="NO"/>
    <s v=""/>
    <s v="NEW"/>
    <x v="12"/>
    <s v="Gtm Lead"/>
    <s v="US"/>
    <s v="10M-50M"/>
    <d v="2025-10-01T00:00:00"/>
    <s v="missing"/>
  </r>
  <r>
    <s v="L0064"/>
    <s v="Qasim Gomez"/>
    <s v="qasim.gomez@slack.com"/>
    <s v="(518) 806-2923"/>
    <s v="SLACK"/>
    <s v="SMB"/>
    <x v="1"/>
    <n v="14"/>
    <n v="15"/>
    <n v="47"/>
    <s v="NO"/>
    <d v="2025-12-18T00:00:00"/>
    <s v="NURTURING"/>
    <x v="8"/>
    <s v="Customer Success Manager"/>
    <s v="DE"/>
    <s v="$1M - $10M"/>
    <d v="2025-02-19T00:00:00"/>
    <s v="missing"/>
  </r>
  <r>
    <s v="L0065"/>
    <s v="Nikolai Joshi"/>
    <s v="nikolai.joshi@atlassian.com"/>
    <s v="+17001939361"/>
    <s v="ATLASSIAN"/>
    <s v="ENTERPRISE"/>
    <x v="2"/>
    <n v="26"/>
    <n v="1"/>
    <n v="43"/>
    <s v="NO"/>
    <d v="2025-07-09T00:00:00"/>
    <s v="ENGAGED"/>
    <x v="0"/>
    <s v="Director Of Demand Gen"/>
    <s v="CA"/>
    <s v="Unknown"/>
    <d v="2025-02-18T00:00:00"/>
    <s v="linkedin.com/in/racheltiwari61"/>
  </r>
  <r>
    <s v="L0066"/>
    <s v="Xavier Kim"/>
    <s v="xavier.kim@airtable.com"/>
    <s v="(586) 484-2314"/>
    <s v="AIRTABLE"/>
    <s v="MID-MARKET"/>
    <x v="8"/>
    <n v="22"/>
    <n v="0"/>
    <n v="25"/>
    <s v="YES"/>
    <d v="2025-04-27T00:00:00"/>
    <s v="NEW"/>
    <x v="0"/>
    <s v="Marketing Coordinator"/>
    <s v="Bangladesh"/>
    <s v="$50M - $100M"/>
    <d v="2025-07-27T00:00:00"/>
    <s v="missing"/>
  </r>
  <r>
    <s v="L0067"/>
    <s v="Penelope Shah"/>
    <s v="penelope.shah@linear.com"/>
    <s v="(216) 346-4376"/>
    <s v="LINEAR"/>
    <s v="MID-MARKET"/>
    <x v="3"/>
    <n v="3"/>
    <n v="1"/>
    <n v="14"/>
    <s v="NO"/>
    <d v="2025-01-05T00:00:00"/>
    <s v="LOST"/>
    <x v="18"/>
    <s v="Content Marketing Lead"/>
    <s v="Israel"/>
    <s v="Series A"/>
    <d v="2025-06-08T00:00:00"/>
    <s v="missing"/>
  </r>
  <r>
    <s v="L0068"/>
    <s v="Kira Ramos"/>
    <s v="kira.ramos@workday.com"/>
    <s v="(637) 669-9120"/>
    <s v="WORKDAY"/>
    <s v="STARTUP"/>
    <x v="1"/>
    <n v="20"/>
    <n v="13"/>
    <n v="24"/>
    <s v="NO"/>
    <d v="2025-08-08T00:00:00"/>
    <s v="ENGAGED"/>
    <x v="8"/>
    <s v="Marketing Coordinator"/>
    <s v="AU"/>
    <s v="$1M-10M"/>
    <d v="2025-07-18T00:00:00"/>
    <s v="https://linkedin.com/in/ximenalopez33"/>
  </r>
  <r>
    <s v="L0069"/>
    <s v="Isla Reyes"/>
    <s v="isla.reyes@servicenow.com"/>
    <s v="817-140-2192"/>
    <s v="SERVICE NOW"/>
    <s v="SMB"/>
    <x v="8"/>
    <n v="13"/>
    <n v="10"/>
    <n v="58"/>
    <s v="YES"/>
    <d v="2025-04-24T00:00:00"/>
    <s v="NURTURING"/>
    <x v="7"/>
    <s v="Customer Success Manager"/>
    <s v="JP"/>
    <s v="0-1M"/>
    <d v="2025-05-13T00:00:00"/>
    <s v="https://www.linkedin.com/in/onyxmalik40"/>
  </r>
  <r>
    <s v="L0070"/>
    <s v="Qasim Nakamura"/>
    <s v="qasim.nakamura@hashicorp.com"/>
    <s v="(623) 146-4625"/>
    <s v="HASHICORP"/>
    <s v="MID-MARKET"/>
    <x v="3"/>
    <n v="26"/>
    <n v="6"/>
    <n v="24"/>
    <s v="YES"/>
    <d v="2025-08-18T00:00:00"/>
    <s v="NEW"/>
    <x v="3"/>
    <s v="Account Executive"/>
    <s v="Egypt"/>
    <s v="Over $1B"/>
    <d v="2025-08-06T00:00:00"/>
    <s v="linkedin.com/in/opheliasanchez18"/>
  </r>
  <r>
    <s v="L0071"/>
    <s v="Margaux Moreau"/>
    <s v="margaux.moreau@amazon.com"/>
    <s v="+12498821104"/>
    <s v="AMAZON"/>
    <s v="MID-MARKET"/>
    <x v="9"/>
    <n v="0"/>
    <n v="6"/>
    <n v="23"/>
    <s v="YES"/>
    <d v="2025-11-20T00:00:00"/>
    <s v="NURTURING"/>
    <x v="7"/>
    <s v="Cmo"/>
    <s v="US"/>
    <s v="Unknown"/>
    <s v=""/>
    <s v="linkedin.com/in/ursulaolsen37"/>
  </r>
  <r>
    <s v="L0072"/>
    <s v="Adeline Chandra"/>
    <s v="adeline.chandra@stripe.com"/>
    <s v="missing"/>
    <s v="STRIPE"/>
    <s v="N/A"/>
    <x v="5"/>
    <n v="17"/>
    <n v="2"/>
    <n v="25"/>
    <s v="NO"/>
    <d v="2025-12-08T00:00:00"/>
    <s v="NURTURING"/>
    <x v="6"/>
    <s v="Growth Lead"/>
    <s v="DE"/>
    <s v="$10M+"/>
    <d v="2025-01-21T00:00:00"/>
    <s v="missing"/>
  </r>
  <r>
    <s v="L0073"/>
    <s v="Samir Anderson"/>
    <s v="samir.anderson@palantir.com"/>
    <s v="4353168790"/>
    <s v="PALANTIR"/>
    <s v="ENTERPRISE"/>
    <x v="6"/>
    <n v="17"/>
    <n v="18"/>
    <n v="11"/>
    <s v="YES"/>
    <s v=""/>
    <s v="NEW"/>
    <x v="2"/>
    <s v="Communications Director"/>
    <s v="CA"/>
    <s v="$100M+"/>
    <d v="2025-07-22T00:00:00"/>
    <s v="linkedin.com/in/islakumar97"/>
  </r>
  <r>
    <s v="L0074"/>
    <s v="James Rojas"/>
    <s v="missing"/>
    <s v="987.728.7499"/>
    <s v="MONGODB"/>
    <s v="SMB"/>
    <x v="3"/>
    <n v="28"/>
    <n v="11"/>
    <n v="24"/>
    <s v="NO"/>
    <d v="2025-10-22T00:00:00"/>
    <s v="NEW"/>
    <x v="6"/>
    <s v="Vp Revenue"/>
    <s v="N/A"/>
    <s v="$10M-50M"/>
    <d v="2025-07-23T00:00:00"/>
    <s v="https://www.linkedin.com/in/noahguerrero50"/>
  </r>
  <r>
    <s v="L0075"/>
    <s v="Qasim Moore"/>
    <s v="qasim.moore@linear.com"/>
    <s v="(768) 624-7685"/>
    <s v="LINEAR"/>
    <s v="ENTERPRISE"/>
    <x v="6"/>
    <n v="5"/>
    <n v="10"/>
    <n v="0"/>
    <s v="NO"/>
    <d v="2025-02-24T00:00:00"/>
    <s v="CONVERTED"/>
    <x v="9"/>
    <s v="Senior Associate"/>
    <s v="IN"/>
    <s v="$500M-1B"/>
    <d v="2025-05-09T00:00:00"/>
    <s v="https://www.linkedin.com/in/quinnsanchez56"/>
  </r>
  <r>
    <s v="L0076"/>
    <s v="Finn Nelson"/>
    <s v="finn.nelson@notion.com"/>
    <s v="+13384111110"/>
    <s v="NOTION"/>
    <s v="SMB"/>
    <x v="1"/>
    <n v="21"/>
    <n v="13"/>
    <n v="55"/>
    <s v="YES"/>
    <d v="2025-03-10T00:00:00"/>
    <s v="LOST"/>
    <x v="17"/>
    <s v="Director Of Analytics"/>
    <s v="Israel"/>
    <s v="$10M+"/>
    <d v="2025-05-24T00:00:00"/>
    <s v="https://linkedin.com/in/xiomaramalhotra74"/>
  </r>
  <r>
    <s v="L0077"/>
    <s v="Hugo Singh"/>
    <s v="hugo.singh@palantir.com"/>
    <s v="(227) 844-8563"/>
    <s v="PALANTIR"/>
    <s v="MID-MARKET"/>
    <x v="2"/>
    <n v="4"/>
    <n v="13"/>
    <n v="8"/>
    <s v="YES"/>
    <d v="2025-05-22T00:00:00"/>
    <s v="LOST"/>
    <x v="22"/>
    <s v="Channel Manager"/>
    <s v="CA"/>
    <s v="Under $1M"/>
    <d v="2025-07-18T00:00:00"/>
    <s v="linkedin.com/in/zinniachen70"/>
  </r>
  <r>
    <s v="L0078"/>
    <s v="Qasim Diaz"/>
    <s v="qasim.diaz@amazoninc.com"/>
    <s v="missing"/>
    <s v="AMAZON INC"/>
    <s v="MID-MARKET"/>
    <x v="3"/>
    <n v="25"/>
    <n v="10"/>
    <n v="27"/>
    <s v="NO"/>
    <s v=""/>
    <s v="QUALIFIED"/>
    <x v="8"/>
    <s v="Associate"/>
    <s v="BR"/>
    <s v="$10M+"/>
    <d v="2025-11-19T00:00:00"/>
    <s v="www.linkedin.com/in/mayashah4"/>
  </r>
  <r>
    <s v="L0079"/>
    <s v="Aisha Gonzalez"/>
    <s v="aisha.gonzalez@airtable.com"/>
    <s v="missing"/>
    <s v="AIRTABLE"/>
    <s v="N/A"/>
    <x v="4"/>
    <n v="28"/>
    <n v="14"/>
    <n v="19"/>
    <s v="YES"/>
    <d v="2025-02-01T00:00:00"/>
    <s v="ENGAGED"/>
    <x v="3"/>
    <s v="Revenue Operations"/>
    <s v="IN"/>
    <s v="self-funded"/>
    <d v="2025-03-18T00:00:00"/>
    <s v="missing"/>
  </r>
  <r>
    <s v="L0080"/>
    <s v="Raphael Park"/>
    <s v="raphael.park@stripe.com"/>
    <s v="+14025608037"/>
    <s v="STRIPE"/>
    <s v="ENTERPRISE"/>
    <x v="9"/>
    <n v="4"/>
    <n v="17"/>
    <n v="20"/>
    <s v="YES"/>
    <d v="2025-05-22T00:00:00"/>
    <s v="ENGAGED"/>
    <x v="7"/>
    <s v="Data Analyst"/>
    <s v="New Zealand"/>
    <s v="$100M+"/>
    <d v="2025-06-28T00:00:00"/>
    <s v="linkedin.com/in/tarachandra87"/>
  </r>
  <r>
    <s v="L0081"/>
    <s v="Amara Das"/>
    <s v="amara.das@salesforce.com"/>
    <s v="missing"/>
    <s v="SALESFORCE"/>
    <s v="STARTUP"/>
    <x v="7"/>
    <n v="24"/>
    <n v="15"/>
    <n v="44"/>
    <s v="YES"/>
    <d v="2025-03-18T00:00:00"/>
    <s v="CONVERTED"/>
    <x v="7"/>
    <s v="Vp Sales"/>
    <s v="AU"/>
    <s v="Series C+"/>
    <d v="2025-01-28T00:00:00"/>
    <s v="missing"/>
  </r>
  <r>
    <s v="L0082"/>
    <s v="Charlie Moreau"/>
    <s v="charlie.moreau@dropbox.com"/>
    <s v="(654) 600-3740"/>
    <s v="DROPBOX"/>
    <s v="SMB"/>
    <x v="3"/>
    <n v="14"/>
    <n v="8"/>
    <n v="18"/>
    <s v="NO"/>
    <d v="2025-10-24T00:00:00"/>
    <s v="DISQUALIFIED"/>
    <x v="10"/>
    <s v="Associate"/>
    <s v="FR"/>
    <s v="1M-10M"/>
    <d v="2025-06-18T00:00:00"/>
    <s v="www.linkedin.com/in/karenortiz93"/>
  </r>
  <r>
    <s v="L0083"/>
    <s v="Margaux Young"/>
    <s v="margaux.young@miro.com"/>
    <s v="289.549.2923"/>
    <s v="MIRO"/>
    <s v="SMB"/>
    <x v="9"/>
    <n v="22"/>
    <n v="19"/>
    <n v="10"/>
    <s v="NO"/>
    <d v="2025-04-27T00:00:00"/>
    <s v="NEW"/>
    <x v="4"/>
    <s v="Engineering Manager"/>
    <s v="US"/>
    <s v="$500M-1B"/>
    <d v="2025-12-10T00:00:00"/>
    <s v="missing"/>
  </r>
  <r>
    <s v="L0084"/>
    <s v="Sophie Verma"/>
    <s v="sophie.verma@microsoft.com"/>
    <s v="missing"/>
    <s v="MICROSOFT"/>
    <s v="SMB"/>
    <x v="10"/>
    <n v="8"/>
    <n v="10"/>
    <n v="48"/>
    <s v="NO"/>
    <d v="2025-03-19T00:00:00"/>
    <s v="NEW"/>
    <x v="15"/>
    <s v="Field Marketing Manager"/>
    <s v="South Africa"/>
    <s v="Over $1B"/>
    <d v="2025-02-13T00:00:00"/>
    <s v="www.linkedin.com/in/vikramgomez48"/>
  </r>
  <r>
    <s v="L0085"/>
    <s v="Wesley Khan"/>
    <s v="wesley.khan@microsoft.com"/>
    <s v="+12649149756"/>
    <s v="MICROSOFT"/>
    <s v="MID-MARKET"/>
    <x v="7"/>
    <n v="31"/>
    <n v="9"/>
    <n v="36"/>
    <s v="NO"/>
    <d v="2025-08-26T00:00:00"/>
    <s v="LOST"/>
    <x v="4"/>
    <s v="Demand Gen Manager"/>
    <s v="DE"/>
    <s v="Series C+"/>
    <d v="2025-02-28T00:00:00"/>
    <s v="missing"/>
  </r>
  <r>
    <s v="L0086"/>
    <s v="Orion Johnson"/>
    <s v="orion.johnson@salesforcecom.com"/>
    <s v="2957706905"/>
    <s v="SALESFORCE.COM"/>
    <s v="ENTERPRISE"/>
    <x v="1"/>
    <n v="10"/>
    <n v="0"/>
    <n v="46"/>
    <s v="NO"/>
    <d v="2025-02-23T00:00:00"/>
    <s v="NURTURING"/>
    <x v="0"/>
    <s v="Director Of Demand Gen"/>
    <s v="Kenya"/>
    <s v="Unknown"/>
    <d v="2025-09-22T00:00:00"/>
    <s v="linkedin.com/in/charliediaz44"/>
  </r>
  <r>
    <s v="L0087"/>
    <s v="Genevieve Gomez"/>
    <s v="genevieve.gomez@airtable.com"/>
    <s v="(591) 892-3181"/>
    <s v="AIRTABLE"/>
    <s v="MID-MARKET"/>
    <x v="10"/>
    <n v="0"/>
    <n v="19"/>
    <n v="28"/>
    <s v="YES"/>
    <d v="2025-11-24T00:00:00"/>
    <s v="LOST"/>
    <x v="19"/>
    <s v="Sales Operations"/>
    <s v="JP"/>
    <s v="Unknown"/>
    <d v="2025-02-19T00:00:00"/>
    <s v="https://www.linkedin.com/in/nolanmalhotra55"/>
  </r>
  <r>
    <s v="L0088"/>
    <s v="James Lopez"/>
    <s v="james.lopez@databricks.com"/>
    <s v="missing"/>
    <s v="DATABRICKS"/>
    <s v="MID-MARKET"/>
    <x v="4"/>
    <n v="32"/>
    <n v="12"/>
    <n v="3"/>
    <s v="NO"/>
    <d v="2025-02-08T00:00:00"/>
    <s v="NURTURING"/>
    <x v="6"/>
    <s v="Vp Marketing"/>
    <s v="Uae"/>
    <s v="$100M-500M"/>
    <d v="2025-10-14T00:00:00"/>
    <s v="missing"/>
  </r>
  <r>
    <s v="L0089"/>
    <s v="Winona Clark"/>
    <s v="winona.clark@google.com"/>
    <s v="(607) 618-5693"/>
    <s v="GOOGLE"/>
    <s v="GROWTH"/>
    <x v="0"/>
    <n v="27"/>
    <n v="2"/>
    <n v="34"/>
    <s v="NO"/>
    <d v="2025-02-10T00:00:00"/>
    <s v="QUALIFIED"/>
    <x v="10"/>
    <s v="Marketing Manager"/>
    <s v="IN"/>
    <s v="$10M+"/>
    <d v="2025-11-22T00:00:00"/>
    <s v="linkedin.com/in/dmitridiaz56"/>
  </r>
  <r>
    <s v="L0090"/>
    <s v="Kevin Davis"/>
    <s v="kevin.davis@databricks.com"/>
    <s v="(322) 112-3248"/>
    <s v="DATABRICKS"/>
    <s v="ENTERPRISE"/>
    <x v="10"/>
    <n v="22"/>
    <n v="8"/>
    <n v="8"/>
    <s v="YES"/>
    <d v="2025-02-25T00:00:00"/>
    <s v="NEW"/>
    <x v="5"/>
    <s v="Abm Manager"/>
    <s v="US"/>
    <s v="1M-10M"/>
    <d v="2025-10-21T00:00:00"/>
    <s v="missing"/>
  </r>
  <r>
    <s v="L0091"/>
    <s v="Orion Nakamura"/>
    <s v="orion.nakamura@cloudflare.com"/>
    <s v="(318) 333-9336"/>
    <s v="CLOUDFLARE"/>
    <s v="ENTERPRISE"/>
    <x v="3"/>
    <n v="30"/>
    <n v="4"/>
    <n v="54"/>
    <s v="YES"/>
    <d v="2025-12-24T00:00:00"/>
    <s v="NEW"/>
    <x v="19"/>
    <s v="Digital Marketing Manager"/>
    <s v="South Korea"/>
    <s v="self-funded"/>
    <d v="2025-02-19T00:00:00"/>
    <s v="missing"/>
  </r>
  <r>
    <s v="L0092"/>
    <s v="Adeline Flores"/>
    <s v="adeline.flores@meta.com"/>
    <s v="+1-518-435-2415"/>
    <s v="META"/>
    <s v="N/A"/>
    <x v="3"/>
    <n v="18"/>
    <n v="9"/>
    <n v="15"/>
    <s v="NO"/>
    <d v="2025-08-25T00:00:00"/>
    <s v="DISQUALIFIED"/>
    <x v="17"/>
    <s v="Customer Success Manager"/>
    <s v="IN"/>
    <s v="Unknown"/>
    <d v="2025-04-18T00:00:00"/>
    <s v="missing"/>
  </r>
  <r>
    <s v="L0093"/>
    <s v="Zinnia Chopra"/>
    <s v="zinnia.chopra@cloudflare.com"/>
    <s v="(443) 529-9061"/>
    <s v="CLOUDFLARE"/>
    <s v="MID-MARKET"/>
    <x v="5"/>
    <n v="0"/>
    <n v="16"/>
    <n v="57"/>
    <s v="YES"/>
    <d v="2025-12-03T00:00:00"/>
    <s v="NEW"/>
    <x v="23"/>
    <s v="Intern"/>
    <s v="AU"/>
    <s v="$10M+"/>
    <d v="2025-10-02T00:00:00"/>
    <s v="https://www.linkedin.com/in/hassanwright38"/>
  </r>
  <r>
    <s v="L0094"/>
    <s v="Elise Saxena"/>
    <s v="elise.saxena@twilio.com"/>
    <s v="missing"/>
    <s v="TWILIO"/>
    <s v="SMB"/>
    <x v="6"/>
    <n v="10"/>
    <n v="10"/>
    <n v="34"/>
    <s v="YES"/>
    <d v="2025-04-15T00:00:00"/>
    <s v="NURTURING"/>
    <x v="1"/>
    <s v="Business Development Rep"/>
    <s v="FR"/>
    <s v="Unknown"/>
    <d v="2025-05-27T00:00:00"/>
    <s v="https://www.linkedin.com/in/cordeliagarcia28"/>
  </r>
  <r>
    <s v="L0095"/>
    <s v="Liam Thomas"/>
    <s v="liam.thomas@meta.com"/>
    <s v="missing"/>
    <s v="META"/>
    <s v="STARTUP"/>
    <x v="2"/>
    <n v="35"/>
    <n v="14"/>
    <n v="50"/>
    <s v="NO"/>
    <d v="2025-01-27T00:00:00"/>
    <s v="DISQUALIFIED"/>
    <x v="8"/>
    <s v="Cto"/>
    <s v="JP"/>
    <s v="&lt; $1M"/>
    <d v="2025-11-03T00:00:00"/>
    <s v="linkedin.com/in/piperdas10"/>
  </r>
  <r>
    <s v="L0096"/>
    <s v="Quinn Robinson"/>
    <s v="quinn.robinson@atlassian.com"/>
    <s v="+16439417471"/>
    <s v="ATLASSIAN"/>
    <s v="ENTERPRISE"/>
    <x v="1"/>
    <n v="11"/>
    <n v="5"/>
    <n v="28"/>
    <s v="NO"/>
    <s v=""/>
    <s v="NEW"/>
    <x v="9"/>
    <s v="Vp Revenue"/>
    <s v="Turkey"/>
    <s v="$50M - $100M"/>
    <d v="2025-02-09T00:00:00"/>
    <s v="missing"/>
  </r>
  <r>
    <s v="L0097"/>
    <s v="Finn Robinson"/>
    <s v="finn.robinson@workday.com"/>
    <s v="7579008940"/>
    <s v="WORKDAY"/>
    <s v="SMB"/>
    <x v="0"/>
    <n v="17"/>
    <n v="10"/>
    <n v="1"/>
    <s v="YES"/>
    <s v=""/>
    <s v="NURTURING"/>
    <x v="3"/>
    <s v="Content Marketing Lead"/>
    <s v="IN"/>
    <s v="Unknown"/>
    <d v="2025-05-18T00:00:00"/>
    <s v="linkedin.com/in/oliviaortiz29"/>
  </r>
  <r>
    <s v="L0098"/>
    <s v="Ximena Malik"/>
    <s v="ximena.malik@notion.com"/>
    <s v="+1-228-820-6761"/>
    <s v="NOTION"/>
    <s v="SMB"/>
    <x v="10"/>
    <n v="12"/>
    <n v="15"/>
    <n v="11"/>
    <s v="NO"/>
    <s v=""/>
    <s v="CONTACTED"/>
    <x v="12"/>
    <s v="Digital Marketing Manager"/>
    <s v="US"/>
    <s v="$0-1M"/>
    <d v="2025-10-07T00:00:00"/>
    <s v="https://www.linkedin.com/in/lorenzomedina23"/>
  </r>
  <r>
    <s v="L0099"/>
    <s v="Paul Williams"/>
    <s v="paul.williams@salesforce.com"/>
    <s v="8785052655"/>
    <s v="SALESFORCE"/>
    <s v="SMB"/>
    <x v="4"/>
    <n v="10"/>
    <n v="13"/>
    <n v="31"/>
    <s v="YES"/>
    <d v="2025-12-18T00:00:00"/>
    <s v="DISQUALIFIED"/>
    <x v="3"/>
    <s v="Digital Marketing Manager"/>
    <s v="SG"/>
    <s v="self-funded"/>
    <d v="2025-03-06T00:00:00"/>
    <s v="linkedin.com/in/urielo'brien99"/>
  </r>
  <r>
    <s v="L0100"/>
    <s v="Ivy Ramirez"/>
    <s v="ivy.ramirez@zoom.com"/>
    <s v="2793436682"/>
    <s v="ZOOM"/>
    <s v="MID-MARKET"/>
    <x v="6"/>
    <n v="21"/>
    <n v="8"/>
    <n v="44"/>
    <s v="YES"/>
    <d v="2025-02-24T00:00:00"/>
    <s v="NEW"/>
    <x v="4"/>
    <s v="Brand Manager"/>
    <s v="Philippines"/>
    <s v="$500M-1B"/>
    <d v="2025-08-13T00:00:00"/>
    <s v="missing"/>
  </r>
  <r>
    <s v="L0101"/>
    <s v="Umar Taylor"/>
    <s v="umar.taylor@linear.com"/>
    <s v="5011206221"/>
    <s v="LINEAR"/>
    <s v="MID-MARKET"/>
    <x v="6"/>
    <n v="24"/>
    <n v="2"/>
    <n v="57"/>
    <s v="YES"/>
    <d v="2025-10-16T00:00:00"/>
    <s v="DISQUALIFIED"/>
    <x v="5"/>
    <s v="Marketing Operations"/>
    <s v="IN"/>
    <s v="Unknown"/>
    <d v="2025-02-11T00:00:00"/>
    <s v="missing"/>
  </r>
  <r>
    <s v="L0102"/>
    <s v="Xena Kim"/>
    <s v="xena.kim@figma.com"/>
    <s v="762-960-9043"/>
    <s v="FIGMA"/>
    <s v="ENTERPRISE"/>
    <x v="1"/>
    <n v="0"/>
    <n v="0"/>
    <n v="40"/>
    <s v="NO"/>
    <d v="2025-02-01T00:00:00"/>
    <s v="NEW"/>
    <x v="16"/>
    <s v="Vp Revenue"/>
    <s v="DE"/>
    <s v="$50M-100M"/>
    <d v="2025-07-16T00:00:00"/>
    <s v="linkedin.com/in/reveriescott12"/>
  </r>
  <r>
    <s v="L0103"/>
    <s v="Margaux Kumar"/>
    <s v="missing"/>
    <s v="777.163.3476"/>
    <s v="INTERCOM"/>
    <s v="GROWTH"/>
    <x v="6"/>
    <n v="0"/>
    <n v="17"/>
    <n v="48"/>
    <s v="YES"/>
    <d v="2025-01-27T00:00:00"/>
    <s v="NEW"/>
    <x v="19"/>
    <s v="Head Of Strategy"/>
    <s v="BR"/>
    <s v="$10M-50M"/>
    <d v="2025-12-02T00:00:00"/>
    <s v="linkedin.com/in/esmeraldaaguilar74"/>
  </r>
  <r>
    <s v="L0104"/>
    <s v="Gideon Thompson"/>
    <s v="gideon.thompson@slack.com"/>
    <s v="899.545.4308"/>
    <s v="SLACK"/>
    <s v="ENTERPRISE"/>
    <x v="10"/>
    <n v="16"/>
    <n v="2"/>
    <n v="35"/>
    <s v="NO"/>
    <d v="2025-05-17T00:00:00"/>
    <s v="QUALIFIED"/>
    <x v="0"/>
    <s v="Senior Associate"/>
    <s v="Indonesia"/>
    <s v="Unknown"/>
    <d v="2025-10-19T00:00:00"/>
    <s v="linkedin.com/in/zanesaxena14"/>
  </r>
  <r>
    <s v="L0105"/>
    <s v="Zane Soto"/>
    <s v="zane.soto@zendesk.com"/>
    <s v="376-382-7602"/>
    <s v="ZENDESK"/>
    <s v="MID-MARKET"/>
    <x v="1"/>
    <n v="0"/>
    <n v="10"/>
    <n v="3"/>
    <s v="NO"/>
    <d v="2025-06-01T00:00:00"/>
    <s v="LOST"/>
    <x v="13"/>
    <s v="Marketing Analyst"/>
    <s v="US"/>
    <s v="$25M-$100M"/>
    <d v="2025-04-05T00:00:00"/>
    <s v="missing"/>
  </r>
  <r>
    <s v="L0106"/>
    <s v="Landon Vega"/>
    <s v="landon.vega@splunk.com"/>
    <s v="696.877.9462"/>
    <s v="SPLUNK"/>
    <s v="STARTUP"/>
    <x v="3"/>
    <n v="10"/>
    <n v="0"/>
    <n v="25"/>
    <s v="NO"/>
    <d v="2025-09-19T00:00:00"/>
    <s v="NEW"/>
    <x v="16"/>
    <s v="Unknown"/>
    <s v="JP"/>
    <s v="0-1M"/>
    <s v=""/>
    <s v="missing"/>
  </r>
  <r>
    <s v="L0107"/>
    <s v="Qasim Herrera"/>
    <s v="qasim.herrera@okta.com"/>
    <s v="808.556.3909"/>
    <s v="OKTA"/>
    <s v="N/A"/>
    <x v="8"/>
    <n v="10"/>
    <n v="8"/>
    <n v="44"/>
    <s v="YES"/>
    <d v="2025-07-02T00:00:00"/>
    <s v="CONVERTED"/>
    <x v="8"/>
    <s v="Digital Marketing Manager"/>
    <s v="BR"/>
    <s v="1M-10M"/>
    <d v="2025-09-01T00:00:00"/>
    <s v="https://linkedin.com/in/winonasmith61"/>
  </r>
  <r>
    <s v="L0108"/>
    <s v="Nyx Clark"/>
    <s v="nyx.clark@snowflakeinc.com"/>
    <s v="557-570-5128"/>
    <s v="SNOWFLAKE INC"/>
    <s v="N/A"/>
    <x v="4"/>
    <n v="25"/>
    <n v="0"/>
    <n v="42"/>
    <s v="YES"/>
    <d v="2025-10-20T00:00:00"/>
    <s v="NURTURING"/>
    <x v="13"/>
    <s v="Revenue Operations"/>
    <s v="Kenya"/>
    <s v="Unknown"/>
    <d v="2025-11-11T00:00:00"/>
    <s v="linkedin.com/in/pipercruz92"/>
  </r>
  <r>
    <s v="L0109"/>
    <s v="Amara Lewis"/>
    <s v="amara.lewis@databricks.com"/>
    <s v="missing"/>
    <s v="DATABRICKS"/>
    <s v="N/A"/>
    <x v="5"/>
    <n v="26"/>
    <n v="1"/>
    <n v="36"/>
    <s v="YES"/>
    <d v="2025-12-08T00:00:00"/>
    <s v="CONTACTED"/>
    <x v="1"/>
    <s v="Solutions Architect"/>
    <s v="Sweden"/>
    <s v="Series C+"/>
    <d v="2025-09-06T00:00:00"/>
    <s v="missing"/>
  </r>
  <r>
    <s v="L0110"/>
    <s v="Sebastian Lee"/>
    <s v="sebastian.lee@stripe.com"/>
    <s v="missing"/>
    <s v="STRIPE"/>
    <s v="SMB"/>
    <x v="4"/>
    <n v="21"/>
    <n v="18"/>
    <n v="54"/>
    <s v="NO"/>
    <d v="2025-11-19T00:00:00"/>
    <s v="NEW"/>
    <x v="6"/>
    <s v="Head Of Strategy"/>
    <s v="SG"/>
    <s v="$5M-$25M"/>
    <d v="2025-05-14T00:00:00"/>
    <s v="missing"/>
  </r>
  <r>
    <s v="L0111"/>
    <s v="Maya Perez"/>
    <s v="maya.perez@docusign.com"/>
    <s v="missing"/>
    <s v="DOCUSIGN"/>
    <s v="SMB"/>
    <x v="10"/>
    <n v="3"/>
    <n v="0"/>
    <n v="48"/>
    <s v="NO"/>
    <d v="2025-03-16T00:00:00"/>
    <s v="ENGAGED"/>
    <x v="6"/>
    <s v="Cto"/>
    <s v="Vietnam"/>
    <s v="$10M+"/>
    <d v="2025-08-13T00:00:00"/>
    <s v="missing"/>
  </r>
  <r>
    <s v="L0112"/>
    <s v="Joaquin Robinson"/>
    <s v="joaquin.robinson@miro.com"/>
    <s v="4543316641"/>
    <s v="MIRO"/>
    <s v="MID-MARKET"/>
    <x v="6"/>
    <n v="19"/>
    <n v="1"/>
    <n v="18"/>
    <s v="NO"/>
    <d v="2025-10-17T00:00:00"/>
    <s v="LOST"/>
    <x v="22"/>
    <s v="Coo"/>
    <s v="Spain"/>
    <s v="Unknown"/>
    <d v="2025-04-06T00:00:00"/>
    <s v="https://linkedin.com/in/bennettwilliams30"/>
  </r>
  <r>
    <s v="L0113"/>
    <s v="Hassan Young"/>
    <s v="hassan.young@cloudflare.com"/>
    <s v="+1-989-647-1796"/>
    <s v="CLOUDFLARE"/>
    <s v="ENTERPRISE"/>
    <x v="6"/>
    <n v="1"/>
    <n v="0"/>
    <n v="28"/>
    <s v="NO"/>
    <d v="2025-05-16T00:00:00"/>
    <s v="DISQUALIFIED"/>
    <x v="2"/>
    <s v="Marketing Manager"/>
    <s v="US"/>
    <s v="$5M-$25M"/>
    <d v="2025-09-09T00:00:00"/>
    <s v="linkedin.com/in/jameschen14"/>
  </r>
  <r>
    <s v="L0114"/>
    <s v="Gideon Martin"/>
    <s v="gideon.martin@databricks.com"/>
    <s v="missing"/>
    <s v="DATABRICKS"/>
    <s v="GROWTH"/>
    <x v="7"/>
    <n v="2"/>
    <n v="6"/>
    <n v="30"/>
    <s v="YES"/>
    <d v="2025-01-22T00:00:00"/>
    <s v="QUALIFIED"/>
    <x v="23"/>
    <s v="Junior Analyst"/>
    <s v="IN"/>
    <s v="Series A"/>
    <d v="2025-12-24T00:00:00"/>
    <s v="missing"/>
  </r>
  <r>
    <s v="L0115"/>
    <s v="Oscar Reyes"/>
    <s v="missing"/>
    <s v="+15689206123"/>
    <s v="DOCUSIGN"/>
    <s v="GROWTH"/>
    <x v="6"/>
    <n v="0"/>
    <n v="1"/>
    <n v="0"/>
    <s v="NO"/>
    <d v="2025-03-11T00:00:00"/>
    <s v="CONVERTED"/>
    <x v="24"/>
    <s v="Head Of Partnerships"/>
    <s v="DE"/>
    <s v="50M+"/>
    <d v="2025-07-13T00:00:00"/>
    <s v="linkedin.com/in/tylergupta50"/>
  </r>
  <r>
    <s v="L0116"/>
    <s v="Ulrich Aguilar"/>
    <s v="ulrich.aguilar@salesforcecom.com"/>
    <s v="missing"/>
    <s v="SALESFORCE.COM"/>
    <s v="STARTUP"/>
    <x v="2"/>
    <n v="28"/>
    <n v="12"/>
    <n v="39"/>
    <s v="YES"/>
    <d v="2025-12-05T00:00:00"/>
    <s v="NURTURING"/>
    <x v="7"/>
    <s v="Revops Manager"/>
    <s v="Colombia"/>
    <s v="$10M-50M"/>
    <d v="2025-06-01T00:00:00"/>
    <s v="linkedin.com/in/viggoberg99"/>
  </r>
  <r>
    <s v="L0117"/>
    <s v="Vesper Vargas"/>
    <s v="vesper.vargas@atlassian.com"/>
    <s v="9443548895"/>
    <s v="ATLASSIAN"/>
    <s v="MID-MARKET"/>
    <x v="1"/>
    <n v="35"/>
    <n v="19"/>
    <n v="0"/>
    <s v="YES"/>
    <d v="2025-09-28T00:00:00"/>
    <s v="NURTURING"/>
    <x v="10"/>
    <s v="Head Of Product"/>
    <s v="CA"/>
    <s v="50M+"/>
    <d v="2025-05-02T00:00:00"/>
    <s v="www.linkedin.com/in/nikolaireyes49"/>
  </r>
  <r>
    <s v="L0118"/>
    <s v="Jasmine Anderson"/>
    <s v="jasmine.anderson@canva.com"/>
    <s v="(305) 513-7755"/>
    <s v="CANVA"/>
    <s v="ENTERPRISE"/>
    <x v="8"/>
    <n v="0"/>
    <n v="0"/>
    <n v="39"/>
    <s v="YES"/>
    <d v="2025-09-18T00:00:00"/>
    <s v="NEW"/>
    <x v="1"/>
    <s v="Technical Lead"/>
    <s v="Uae"/>
    <s v="Series C+"/>
    <d v="2025-08-11T00:00:00"/>
    <s v="linkedin.com/in/gideonnovak61"/>
  </r>
  <r>
    <s v="L0119"/>
    <s v="Quinlan Hussain"/>
    <s v="missing"/>
    <s v="(760) 634-7125"/>
    <s v="ZOOM"/>
    <s v="MID-MARKET"/>
    <x v="3"/>
    <n v="31"/>
    <n v="13"/>
    <n v="39"/>
    <s v="YES"/>
    <d v="2025-07-07T00:00:00"/>
    <s v="QUALIFIED"/>
    <x v="17"/>
    <s v="Technical Lead"/>
    <s v="FR"/>
    <s v="$1M-10M"/>
    <d v="2025-11-19T00:00:00"/>
    <s v="missing"/>
  </r>
  <r>
    <s v="L0120"/>
    <s v="Nico Fernandez"/>
    <s v="missing"/>
    <s v="799.594.9328"/>
    <s v="CANVA"/>
    <s v="MID-MARKET"/>
    <x v="10"/>
    <n v="8"/>
    <n v="0"/>
    <n v="38"/>
    <s v="YES"/>
    <d v="2025-07-14T00:00:00"/>
    <s v="NEW"/>
    <x v="9"/>
    <s v="Chief Revenue Officer"/>
    <s v="Argentina"/>
    <s v="10M-50M"/>
    <d v="2025-03-05T00:00:00"/>
    <s v="linkedin.com/in/doriannelson90"/>
  </r>
  <r>
    <s v="L0121"/>
    <s v="Elise Medina"/>
    <s v="elise.medina@shopify.com"/>
    <s v="+1-927-765-3913"/>
    <s v="SHOPIFY"/>
    <s v="ENTERPRISE"/>
    <x v="4"/>
    <n v="22"/>
    <n v="18"/>
    <n v="42"/>
    <s v="NO"/>
    <d v="2025-09-10T00:00:00"/>
    <s v="ENGAGED"/>
    <x v="22"/>
    <s v="Vp Marketing"/>
    <s v="FR"/>
    <s v="Unknown"/>
    <d v="2025-11-02T00:00:00"/>
    <s v="missing"/>
  </r>
  <r>
    <s v="L0122"/>
    <s v="Omar Baker"/>
    <s v="omar.baker@snowflake.com"/>
    <s v="(830) 988-4675"/>
    <s v="SNOWFLAKE"/>
    <s v="ENTERPRISE"/>
    <x v="8"/>
    <n v="32"/>
    <n v="9"/>
    <n v="3"/>
    <s v="NO"/>
    <d v="2025-11-11T00:00:00"/>
    <s v="CONVERTED"/>
    <x v="4"/>
    <s v="Vp Marketing"/>
    <s v="N/A"/>
    <s v="Series A"/>
    <d v="2025-08-27T00:00:00"/>
    <s v="missing"/>
  </r>
  <r>
    <s v="L0123"/>
    <s v="Killian Herrera"/>
    <s v="killian.herrera@airtable.com"/>
    <s v="381-799-2220"/>
    <s v="AIRTABLE"/>
    <s v="MID-MARKET"/>
    <x v="0"/>
    <n v="2"/>
    <n v="17"/>
    <n v="10"/>
    <s v="YES"/>
    <d v="2025-01-11T00:00:00"/>
    <s v="QUALIFIED"/>
    <x v="2"/>
    <s v="Demand Gen Manager"/>
    <s v="IN"/>
    <s v="Under $1M"/>
    <s v=""/>
    <s v="https://www.linkedin.com/in/freyasharma85"/>
  </r>
  <r>
    <s v="L0124"/>
    <s v="Xiomara Rojas"/>
    <s v="xiomara.rojas@twilio.com"/>
    <s v="+1-363-525-9897"/>
    <s v="TWILIO"/>
    <s v="STARTUP"/>
    <x v="6"/>
    <n v="13"/>
    <n v="10"/>
    <n v="13"/>
    <s v="NO"/>
    <d v="2025-09-27T00:00:00"/>
    <s v="DISQUALIFIED"/>
    <x v="0"/>
    <s v="Revops Manager"/>
    <s v="Italy"/>
    <s v="Over $1B"/>
    <d v="2025-10-08T00:00:00"/>
    <s v="www.linkedin.com/in/winonakapoor42"/>
  </r>
  <r>
    <s v="L0125"/>
    <s v="Derek Kumar"/>
    <s v="derek.kumar@dropbox.com"/>
    <s v="2444034154"/>
    <s v="DROPBOX"/>
    <s v="N/A"/>
    <x v="6"/>
    <n v="10"/>
    <n v="17"/>
    <n v="40"/>
    <s v="YES"/>
    <d v="2025-11-25T00:00:00"/>
    <s v="NEW"/>
    <x v="22"/>
    <s v="Revenue Operations"/>
    <s v="JP"/>
    <s v="$25M-$100M"/>
    <d v="2025-12-25T00:00:00"/>
    <s v="https://linkedin.com/in/sammendoza88"/>
  </r>
  <r>
    <s v="L0126"/>
    <s v="Grace Fernandez"/>
    <s v="grace.fernandez@stripe.com"/>
    <s v="missing"/>
    <s v="STRIPE"/>
    <s v="SMB"/>
    <x v="7"/>
    <n v="25"/>
    <n v="0"/>
    <n v="7"/>
    <s v="NO"/>
    <s v=""/>
    <s v="DISQUALIFIED"/>
    <x v="4"/>
    <s v="Demand Gen Manager"/>
    <s v="CA"/>
    <s v="$1M - $10M"/>
    <d v="2025-11-10T00:00:00"/>
    <s v="www.linkedin.com/in/willowortiz57"/>
  </r>
  <r>
    <s v="L0127"/>
    <s v="Zion Mehta"/>
    <s v="zion.mehta@hubspot.com"/>
    <s v="(849) 247-5883"/>
    <s v="HUBSPOT"/>
    <s v="GROWTH"/>
    <x v="1"/>
    <n v="0"/>
    <n v="17"/>
    <n v="2"/>
    <s v="YES"/>
    <d v="2025-07-18T00:00:00"/>
    <s v="CONVERTED"/>
    <x v="6"/>
    <s v="Marketing Analyst"/>
    <s v="JP"/>
    <s v="self-funded"/>
    <d v="2025-07-21T00:00:00"/>
    <s v="https://linkedin.com/in/kiraharris24"/>
  </r>
  <r>
    <s v="L0128"/>
    <s v="Freya Gupta"/>
    <s v="freya.gupta@palantir.com"/>
    <s v="6727602198"/>
    <s v="PALANTIR"/>
    <s v="MID-MARKET"/>
    <x v="6"/>
    <n v="12"/>
    <n v="15"/>
    <n v="22"/>
    <s v="NO"/>
    <d v="2025-04-04T00:00:00"/>
    <s v="NURTURING"/>
    <x v="4"/>
    <s v="Unknown"/>
    <s v="Israel"/>
    <s v="50M+"/>
    <d v="2025-05-23T00:00:00"/>
    <s v="https://www.linkedin.com/in/siennadecker47"/>
  </r>
  <r>
    <s v="L0129"/>
    <s v="Henrik Sanchez"/>
    <s v="henrik.sanchez@airtable.com"/>
    <s v="+15399988863"/>
    <s v="AIRTABLE"/>
    <s v="N/A"/>
    <x v="4"/>
    <n v="31"/>
    <n v="5"/>
    <n v="5"/>
    <s v="YES"/>
    <d v="2025-03-18T00:00:00"/>
    <s v="NEW"/>
    <x v="15"/>
    <s v="Chief Marketing Officer"/>
    <s v="CA"/>
    <s v="$1M - $10M"/>
    <d v="2025-10-19T00:00:00"/>
    <s v="linkedin.com/in/zephyryoung5"/>
  </r>
  <r>
    <s v="L0130"/>
    <s v="Piper Silva"/>
    <s v="piper.silva@hubspot.com"/>
    <s v="+1-497-237-8613"/>
    <s v="HUBSPOT"/>
    <s v="N/A"/>
    <x v="6"/>
    <n v="32"/>
    <n v="0"/>
    <n v="51"/>
    <s v="NO"/>
    <d v="2025-09-05T00:00:00"/>
    <s v="QUALIFIED"/>
    <x v="2"/>
    <s v="Unknown"/>
    <s v="AU"/>
    <s v="Unknown"/>
    <d v="2025-01-08T00:00:00"/>
    <s v="https://www.linkedin.com/in/ivanrodriguez34"/>
  </r>
  <r>
    <s v="L0131"/>
    <s v="Ivan Garcia"/>
    <s v="ivan.garcia@okta.com"/>
    <s v="(531) 205-9542"/>
    <s v="OKTA"/>
    <s v="SMB"/>
    <x v="5"/>
    <n v="11"/>
    <n v="12"/>
    <n v="41"/>
    <s v="YES"/>
    <d v="2025-07-08T00:00:00"/>
    <s v="LOST"/>
    <x v="20"/>
    <s v="Solutions Architect"/>
    <s v="Italy"/>
    <s v="Unknown"/>
    <d v="2025-01-17T00:00:00"/>
    <s v="linkedin.com/in/keikosanchez30"/>
  </r>
  <r>
    <s v="L0132"/>
    <s v="Dorian Reyes"/>
    <s v="dorian.reyes@databricks.com"/>
    <s v="(937) 216-8889"/>
    <s v="DATABRICKS"/>
    <s v="N/A"/>
    <x v="2"/>
    <n v="10"/>
    <n v="13"/>
    <n v="0"/>
    <s v="YES"/>
    <d v="2025-10-06T00:00:00"/>
    <s v="LOST"/>
    <x v="10"/>
    <s v="Demand Gen Manager"/>
    <s v="AU"/>
    <s v="Unknown"/>
    <d v="2025-03-17T00:00:00"/>
    <s v="linkedin.com/in/bodhidecker82"/>
  </r>
  <r>
    <s v="L0133"/>
    <s v="Reverie Mehta"/>
    <s v="reverie.mehta@docusign.com"/>
    <s v="+1-796-940-3979"/>
    <s v="DOCU SIGN"/>
    <s v="MID-MARKET"/>
    <x v="0"/>
    <n v="21"/>
    <n v="19"/>
    <n v="14"/>
    <s v="NO"/>
    <d v="2025-02-01T00:00:00"/>
    <s v="NEW"/>
    <x v="10"/>
    <s v="Field Marketing Manager"/>
    <s v="IN"/>
    <s v="$500M-1B"/>
    <d v="2025-10-20T00:00:00"/>
    <s v="missing"/>
  </r>
  <r>
    <s v="L0134"/>
    <s v="Joaquin Schneider"/>
    <s v="joaquin.schneider@databricks.com"/>
    <s v="6416347892"/>
    <s v="DATABRICKS"/>
    <s v="ENTERPRISE"/>
    <x v="8"/>
    <n v="30"/>
    <n v="12"/>
    <n v="51"/>
    <s v="YES"/>
    <d v="2025-03-09T00:00:00"/>
    <s v="NURTURING"/>
    <x v="12"/>
    <s v="Sdr Manager"/>
    <s v="UK"/>
    <s v="$50M - $100M"/>
    <d v="2025-04-01T00:00:00"/>
    <s v="linkedin.com/in/bobjensen67"/>
  </r>
  <r>
    <s v="L0135"/>
    <s v="Florian Johnson"/>
    <s v="florian.johnson@zendesk.com"/>
    <s v="+1-748-533-6990"/>
    <s v="ZENDESK"/>
    <s v="SMB"/>
    <x v="1"/>
    <n v="26"/>
    <n v="17"/>
    <n v="23"/>
    <s v="NO"/>
    <d v="2025-05-10T00:00:00"/>
    <s v="NEW"/>
    <x v="3"/>
    <s v="Communications Director"/>
    <s v="AU"/>
    <s v="$5M-$25M"/>
    <d v="2025-04-15T00:00:00"/>
    <s v="linkedin.com/in/omartaylor28"/>
  </r>
  <r>
    <s v="L0136"/>
    <s v="Aria Soto"/>
    <s v="missing"/>
    <s v="(348) 582-8133"/>
    <s v="ZSCALER"/>
    <s v="ENTERPRISE"/>
    <x v="5"/>
    <n v="5"/>
    <n v="12"/>
    <n v="25"/>
    <s v="NO"/>
    <d v="2025-05-23T00:00:00"/>
    <s v="NEW"/>
    <x v="4"/>
    <s v="Unknown"/>
    <s v="Turkey"/>
    <s v="$1B+"/>
    <d v="2025-09-10T00:00:00"/>
    <s v="missing"/>
  </r>
  <r>
    <s v="L0137"/>
    <s v="Bodhi Nakamura"/>
    <s v="bodhi.nakamura@meta.com"/>
    <s v="missing"/>
    <s v="META"/>
    <s v="SMB"/>
    <x v="1"/>
    <n v="25"/>
    <n v="6"/>
    <n v="47"/>
    <s v="YES"/>
    <d v="2025-09-10T00:00:00"/>
    <s v="DISQUALIFIED"/>
    <x v="3"/>
    <s v="Engineering Manager"/>
    <s v="US"/>
    <s v="$1B+"/>
    <d v="2025-07-19T00:00:00"/>
    <s v="missing"/>
  </r>
  <r>
    <s v="L0138"/>
    <s v="Tara Kim"/>
    <s v="tara.kim@atlassiancorp.com"/>
    <s v="+17883568254"/>
    <s v="ATLASSIAN CORP"/>
    <s v="SMB"/>
    <x v="2"/>
    <n v="21"/>
    <n v="14"/>
    <n v="57"/>
    <s v="YES"/>
    <d v="2025-08-04T00:00:00"/>
    <s v="QUALIFIED"/>
    <x v="4"/>
    <s v="Channel Manager"/>
    <s v="BR"/>
    <s v="0-1M"/>
    <d v="2025-07-12T00:00:00"/>
    <s v="https://linkedin.com/in/charliediaz34"/>
  </r>
  <r>
    <s v="L0139"/>
    <s v="Xavier Thomas"/>
    <s v="xavier.thomas@workday.com"/>
    <s v="+14752874115"/>
    <s v="WORKDAY"/>
    <s v="GROWTH"/>
    <x v="9"/>
    <n v="15"/>
    <n v="6"/>
    <n v="53"/>
    <s v="NO"/>
    <d v="2025-06-05T00:00:00"/>
    <s v="DISQUALIFIED"/>
    <x v="23"/>
    <s v="Ceo"/>
    <s v="DE"/>
    <s v="$5M-$25M"/>
    <d v="2025-01-25T00:00:00"/>
    <s v="https://www.linkedin.com/in/karenreddy62"/>
  </r>
  <r>
    <s v="L0140"/>
    <s v="Gideon Mitchell"/>
    <s v="gideon.mitchell@datadog.com"/>
    <s v="(427) 868-3101"/>
    <s v="DATADOG"/>
    <s v="N/A"/>
    <x v="7"/>
    <n v="34"/>
    <n v="0"/>
    <n v="55"/>
    <s v="NO"/>
    <d v="2025-08-04T00:00:00"/>
    <s v="DISQUALIFIED"/>
    <x v="1"/>
    <s v="Data Analyst"/>
    <s v="US"/>
    <s v="Unknown"/>
    <d v="2025-10-04T00:00:00"/>
    <s v="missing"/>
  </r>
  <r>
    <s v="L0141"/>
    <s v="Elowen Iyer"/>
    <s v="elowen.iyer@docusign.com"/>
    <s v="6298177099"/>
    <s v="DOCU SIGN"/>
    <s v="STARTUP"/>
    <x v="5"/>
    <n v="8"/>
    <n v="7"/>
    <n v="46"/>
    <s v="YES"/>
    <d v="2025-09-14T00:00:00"/>
    <s v="ENGAGED"/>
    <x v="14"/>
    <s v="Vp Marketing"/>
    <s v="AU"/>
    <s v="self-funded"/>
    <d v="2025-01-06T00:00:00"/>
    <s v="linkedin.com/in/irenerao81"/>
  </r>
  <r>
    <s v="L0142"/>
    <s v="Joaquin Vargas"/>
    <s v="missing"/>
    <s v="missing"/>
    <s v="PALANTIR"/>
    <s v="SMB"/>
    <x v="2"/>
    <n v="6"/>
    <n v="10"/>
    <n v="23"/>
    <s v="NO"/>
    <d v="2025-05-12T00:00:00"/>
    <s v="NEW"/>
    <x v="19"/>
    <s v="Ceo"/>
    <s v="Italy"/>
    <s v="Under $1M"/>
    <d v="2025-10-21T00:00:00"/>
    <s v="https://www.linkedin.com/in/taravega37"/>
  </r>
  <r>
    <s v="L0143"/>
    <s v="Hugo Flores"/>
    <s v="hugo.flores@amazoninc.com"/>
    <s v="missing"/>
    <s v="AMAZON INC"/>
    <s v="MID-MARKET"/>
    <x v="4"/>
    <n v="25"/>
    <n v="2"/>
    <n v="0"/>
    <s v="YES"/>
    <d v="2025-06-21T00:00:00"/>
    <s v="NURTURING"/>
    <x v="15"/>
    <s v="Communications Director"/>
    <s v="US"/>
    <s v="Series A"/>
    <d v="2025-06-24T00:00:00"/>
    <s v="https://linkedin.com/in/nicokim22"/>
  </r>
  <r>
    <s v="L0144"/>
    <s v="Frank Lee"/>
    <s v="frank.lee@zscaler.com"/>
    <s v="missing"/>
    <s v="ZSCALER"/>
    <s v="N/A"/>
    <x v="8"/>
    <n v="0"/>
    <n v="16"/>
    <n v="5"/>
    <s v="NO"/>
    <d v="2025-03-03T00:00:00"/>
    <s v="NEW"/>
    <x v="14"/>
    <s v="Marketing Analyst"/>
    <s v="BR"/>
    <s v="10M-50M"/>
    <d v="2025-03-05T00:00:00"/>
    <s v="linkedin.com/in/samirbrown5"/>
  </r>
  <r>
    <s v="L0145"/>
    <s v="Pedro Iyer"/>
    <s v="pedro.iyer@servicenow.com"/>
    <s v="(752) 281-8480"/>
    <s v="SERVICE NOW"/>
    <s v="GROWTH"/>
    <x v="7"/>
    <n v="34"/>
    <n v="11"/>
    <n v="14"/>
    <s v="YES"/>
    <d v="2025-06-14T00:00:00"/>
    <s v="QUALIFIED"/>
    <x v="2"/>
    <s v="Marketing Coordinator"/>
    <s v="US"/>
    <s v="Unknown"/>
    <d v="2025-03-12T00:00:00"/>
    <s v="missing"/>
  </r>
  <r>
    <s v="L0146"/>
    <s v="Joaquin Smith"/>
    <s v="missing"/>
    <s v="missing"/>
    <s v="SNOWFLAKE"/>
    <s v="ENTERPRISE"/>
    <x v="8"/>
    <n v="26"/>
    <n v="13"/>
    <n v="10"/>
    <s v="YES"/>
    <d v="2025-07-08T00:00:00"/>
    <s v="QUALIFIED"/>
    <x v="6"/>
    <s v="Abm Manager"/>
    <s v="BR"/>
    <s v="Series B"/>
    <d v="2025-12-22T00:00:00"/>
    <s v="missing"/>
  </r>
  <r>
    <s v="L0147"/>
    <s v="Onyx Mendoza"/>
    <s v="onyx.mendoza@amazon.com"/>
    <s v="478-817-9060"/>
    <s v="AMAZON"/>
    <s v="SMB"/>
    <x v="3"/>
    <n v="34"/>
    <n v="0"/>
    <n v="18"/>
    <s v="YES"/>
    <d v="2025-08-24T00:00:00"/>
    <s v="NEW"/>
    <x v="12"/>
    <s v="Sales Director"/>
    <s v="IN"/>
    <s v="Unknown"/>
    <d v="2025-07-10T00:00:00"/>
    <s v="linkedin.com/in/zaidpatel60"/>
  </r>
  <r>
    <s v="L0148"/>
    <s v="Ivy Ahmed"/>
    <s v="ivy.ahmed@figma.com"/>
    <s v="missing"/>
    <s v="FIGMA"/>
    <s v="SMB"/>
    <x v="1"/>
    <n v="7"/>
    <n v="7"/>
    <n v="28"/>
    <s v="NO"/>
    <d v="2025-01-07T00:00:00"/>
    <s v="QUALIFIED"/>
    <x v="23"/>
    <s v="Senior Associate"/>
    <s v="JP"/>
    <s v="$5M-$25M"/>
    <d v="2025-06-06T00:00:00"/>
    <s v="linkedin.com/in/karenmendoza71"/>
  </r>
  <r>
    <s v="L0149"/>
    <s v="Felix Hill"/>
    <s v="felix.hill@metaplatforms.com"/>
    <s v="532.115.3742"/>
    <s v="META PLATFORMS"/>
    <s v="SMB"/>
    <x v="6"/>
    <n v="15"/>
    <n v="0"/>
    <n v="0"/>
    <s v="NO"/>
    <d v="2025-03-12T00:00:00"/>
    <s v="DISQUALIFIED"/>
    <x v="6"/>
    <s v="Customer Success Manager"/>
    <s v="IN"/>
    <s v="$5M-$25M"/>
    <d v="2025-11-02T00:00:00"/>
    <s v="missing"/>
  </r>
  <r>
    <s v="L0150"/>
    <s v="Nyx White"/>
    <s v="nyx.white@zoomvideo.com"/>
    <s v="(649) 850-4161"/>
    <s v="ZOOM VIDEO"/>
    <s v="GROWTH"/>
    <x v="1"/>
    <n v="8"/>
    <n v="1"/>
    <n v="28"/>
    <s v="NO"/>
    <d v="2025-12-16T00:00:00"/>
    <s v="NEW"/>
    <x v="16"/>
    <s v="Engineering Manager"/>
    <s v="South Korea"/>
    <s v="1M-10M"/>
    <d v="2025-10-28T00:00:00"/>
    <s v="www.linkedin.com/in/rachelberg20"/>
  </r>
  <r>
    <s v="L0151"/>
    <s v="Zachary Chandra"/>
    <s v="zachary.chandra@splunk.com"/>
    <s v="5728944912"/>
    <s v="SPLUNK"/>
    <s v="GROWTH"/>
    <x v="6"/>
    <n v="34"/>
    <n v="6"/>
    <n v="31"/>
    <s v="NO"/>
    <d v="2025-05-11T00:00:00"/>
    <s v="CONTACTED"/>
    <x v="0"/>
    <s v="Revops Manager"/>
    <s v="DE"/>
    <s v="$10M-50M"/>
    <s v=""/>
    <s v="https://linkedin.com/in/usmanbose5"/>
  </r>
  <r>
    <s v="L0152"/>
    <s v="Brian Moreau"/>
    <s v="brian.moreau@okta.com"/>
    <s v="(575) 326-2161"/>
    <s v="OKTA"/>
    <s v="MID-MARKET"/>
    <x v="0"/>
    <n v="5"/>
    <n v="20"/>
    <n v="0"/>
    <s v="NO"/>
    <d v="2025-07-27T00:00:00"/>
    <s v="CONVERTED"/>
    <x v="4"/>
    <s v="Head Of Partnerships"/>
    <s v="UK"/>
    <s v="Series C+"/>
    <d v="2025-04-17T00:00:00"/>
    <s v="missing"/>
  </r>
  <r>
    <s v="L0153"/>
    <s v="Ivan Olsen"/>
    <s v="ivan.olsen@palantir.com"/>
    <s v="(308) 884-6864"/>
    <s v="PALANTIR"/>
    <s v="N/A"/>
    <x v="7"/>
    <n v="10"/>
    <n v="17"/>
    <n v="21"/>
    <s v="NO"/>
    <d v="2025-10-15T00:00:00"/>
    <s v="CONVERTED"/>
    <x v="13"/>
    <s v="Operations Manager"/>
    <s v="Saudi Arabia"/>
    <s v="Over $1B"/>
    <d v="2025-12-11T00:00:00"/>
    <s v="www.linkedin.com/in/siennasilva28"/>
  </r>
  <r>
    <s v="L0154"/>
    <s v="Nikolai Saxena"/>
    <s v="missing"/>
    <s v="missing"/>
    <s v="OKTA"/>
    <s v="MID-MARKET"/>
    <x v="4"/>
    <n v="0"/>
    <n v="6"/>
    <n v="1"/>
    <s v="YES"/>
    <d v="2025-09-18T00:00:00"/>
    <s v="NEW"/>
    <x v="2"/>
    <s v="Head Of Sales"/>
    <s v="UK"/>
    <s v="$100M-500M"/>
    <d v="2025-06-19T00:00:00"/>
    <s v="missing"/>
  </r>
  <r>
    <s v="L0155"/>
    <s v="Oscar Dominguez"/>
    <s v="oscar.dominguez@zoom.com"/>
    <s v="missing"/>
    <s v="ZOOM"/>
    <s v="GROWTH"/>
    <x v="6"/>
    <n v="19"/>
    <n v="0"/>
    <n v="24"/>
    <s v="YES"/>
    <d v="2025-06-12T00:00:00"/>
    <s v="ENGAGED"/>
    <x v="22"/>
    <s v="Field Marketing Manager"/>
    <s v="FR"/>
    <s v="0-1M"/>
    <d v="2025-10-01T00:00:00"/>
    <s v="https://www.linkedin.com/in/junipersingh7"/>
  </r>
  <r>
    <s v="L0156"/>
    <s v="Hadley Garcia"/>
    <s v="hadley.garcia@zscaler.com"/>
    <s v="(656) 870-9269"/>
    <s v="ZSCALER"/>
    <s v="SMB"/>
    <x v="7"/>
    <n v="25"/>
    <n v="10"/>
    <n v="36"/>
    <s v="YES"/>
    <d v="2025-05-03T00:00:00"/>
    <s v="NEW"/>
    <x v="10"/>
    <s v="Marketing Operations"/>
    <s v="AU"/>
    <s v="Unknown"/>
    <d v="2025-08-13T00:00:00"/>
    <s v="linkedin.com/in/zarafischer79"/>
  </r>
  <r>
    <s v="L0157"/>
    <s v="Hadley Lopez"/>
    <s v="hadley.lopez@crowdstrike.com"/>
    <s v="5562956254"/>
    <s v="CROWD STRIKE"/>
    <s v="MID-MARKET"/>
    <x v="3"/>
    <n v="10"/>
    <n v="19"/>
    <n v="51"/>
    <s v="NO"/>
    <d v="2025-08-02T00:00:00"/>
    <s v="ENGAGED"/>
    <x v="12"/>
    <s v="Vp Marketing"/>
    <s v="Saudi Arabia"/>
    <s v="self-funded"/>
    <d v="2025-02-24T00:00:00"/>
    <s v="missing"/>
  </r>
  <r>
    <s v="L0158"/>
    <s v="Gideon Saxena"/>
    <s v="gideon.saxena@atlassiancorp.com"/>
    <s v="missing"/>
    <s v="ATLASSIAN CORP"/>
    <s v="MID-MARKET"/>
    <x v="8"/>
    <n v="34"/>
    <n v="8"/>
    <n v="39"/>
    <s v="NO"/>
    <d v="2025-11-01T00:00:00"/>
    <s v="NEW"/>
    <x v="5"/>
    <s v="Account Executive"/>
    <s v="IN"/>
    <s v="Unknown"/>
    <d v="2025-12-20T00:00:00"/>
    <s v="missing"/>
  </r>
  <r>
    <s v="L0159"/>
    <s v="Rosalind Cruz"/>
    <s v="rosalind.cruz@paloalto.com"/>
    <s v="missing"/>
    <s v="PALO ALTO"/>
    <s v="ENTERPRISE"/>
    <x v="1"/>
    <n v="24"/>
    <n v="3"/>
    <n v="31"/>
    <s v="NO"/>
    <d v="2025-03-07T00:00:00"/>
    <s v="LOST"/>
    <x v="1"/>
    <s v="Cmo"/>
    <s v="UK"/>
    <s v="$1M - $10M"/>
    <d v="2025-08-13T00:00:00"/>
    <s v="https://www.linkedin.com/in/eveshah88"/>
  </r>
  <r>
    <s v="L0160"/>
    <s v="Ophelia Ivanov"/>
    <s v="ophelia.ivanov@datadog.com"/>
    <s v="230-668-5590"/>
    <s v="DATADOG"/>
    <s v="MID-MARKET"/>
    <x v="4"/>
    <n v="8"/>
    <n v="0"/>
    <n v="43"/>
    <s v="NO"/>
    <d v="2025-11-08T00:00:00"/>
    <s v="CONTACTED"/>
    <x v="12"/>
    <s v="Co-Founder"/>
    <s v="Thailand"/>
    <s v="Under $1M"/>
    <d v="2025-09-05T00:00:00"/>
    <s v="missing"/>
  </r>
  <r>
    <s v="L0161"/>
    <s v="James Kovac"/>
    <s v="james.kovac@twilio.com"/>
    <s v="9882483589"/>
    <s v="TWILIO"/>
    <s v="ENTERPRISE"/>
    <x v="8"/>
    <n v="7"/>
    <n v="4"/>
    <n v="48"/>
    <s v="YES"/>
    <d v="2025-07-14T00:00:00"/>
    <s v="NURTURING"/>
    <x v="24"/>
    <s v="Chief Revenue Officer"/>
    <s v="IN"/>
    <s v="$50M-100M"/>
    <d v="2025-01-25T00:00:00"/>
    <s v="linkedin.com/in/freyagreen78"/>
  </r>
  <r>
    <s v="L0162"/>
    <s v="Elowen King"/>
    <s v="elowen.king@amazoninc.com"/>
    <s v="929-765-7126"/>
    <s v="AMAZON INC"/>
    <s v="STARTUP"/>
    <x v="0"/>
    <n v="10"/>
    <n v="1"/>
    <n v="0"/>
    <s v="YES"/>
    <d v="2025-04-24T00:00:00"/>
    <s v="CONTACTED"/>
    <x v="17"/>
    <s v="Marketing Manager"/>
    <s v="CA"/>
    <s v="Unknown"/>
    <d v="2025-08-23T00:00:00"/>
    <s v="missing"/>
  </r>
  <r>
    <s v="L0163"/>
    <s v="Penelope Kapoor"/>
    <s v="penelope.kapoor@airtable.com"/>
    <s v="+1-785-708-9784"/>
    <s v="AIRTABLE"/>
    <s v="ENTERPRISE"/>
    <x v="3"/>
    <n v="28"/>
    <n v="1"/>
    <n v="15"/>
    <s v="YES"/>
    <d v="2025-12-02T00:00:00"/>
    <s v="CONVERTED"/>
    <x v="14"/>
    <s v="Senior Associate"/>
    <s v="UK"/>
    <s v="Unknown"/>
    <d v="2025-05-25T00:00:00"/>
    <s v="https://www.linkedin.com/in/quentinsanchez55"/>
  </r>
  <r>
    <s v="L0164"/>
    <s v="Elowen Das"/>
    <s v="elowen.das@splunk.com"/>
    <s v="+19126593216"/>
    <s v="SPLUNK"/>
    <s v="STARTUP"/>
    <x v="4"/>
    <n v="11"/>
    <n v="6"/>
    <n v="5"/>
    <s v="YES"/>
    <d v="2025-11-23T00:00:00"/>
    <s v="ENGAGED"/>
    <x v="2"/>
    <s v="Ceo"/>
    <s v="DE"/>
    <s v="Unknown"/>
    <d v="2025-06-03T00:00:00"/>
    <s v="linkedin.com/in/winstoncastillo66"/>
  </r>
  <r>
    <s v="L0165"/>
    <s v="Priya Singh"/>
    <s v="priya.singh@atlassian.com"/>
    <s v="+13838871840"/>
    <s v="ATLASSIAN"/>
    <s v="SMB"/>
    <x v="4"/>
    <n v="28"/>
    <n v="5"/>
    <n v="8"/>
    <s v="YES"/>
    <s v=""/>
    <s v="DISQUALIFIED"/>
    <x v="9"/>
    <s v="Vp Marketing"/>
    <s v="Pakistan"/>
    <s v="Unknown"/>
    <d v="2025-01-20T00:00:00"/>
    <s v="linkedin.com/in/jasmineyoung76"/>
  </r>
  <r>
    <s v="L0166"/>
    <s v="Tatiana Fernandez"/>
    <s v="tatiana.fernandez@notion.com"/>
    <s v="412-150-4028"/>
    <s v="NOTION"/>
    <s v="ENTERPRISE"/>
    <x v="4"/>
    <n v="0"/>
    <n v="18"/>
    <n v="19"/>
    <s v="YES"/>
    <d v="2025-01-04T00:00:00"/>
    <s v="CONTACTED"/>
    <x v="16"/>
    <s v="Product Manager"/>
    <s v="UK"/>
    <s v="$25M-$100M"/>
    <d v="2025-10-26T00:00:00"/>
    <s v="https://www.linkedin.com/in/orionmendoza75"/>
  </r>
  <r>
    <s v="L0167"/>
    <s v="Jack Thomas"/>
    <s v="jack.thomas@amazon.com"/>
    <s v="3248115496"/>
    <s v="AMAZON"/>
    <s v="N/A"/>
    <x v="7"/>
    <n v="13"/>
    <n v="3"/>
    <n v="40"/>
    <s v="YES"/>
    <d v="2025-08-24T00:00:00"/>
    <s v="DISQUALIFIED"/>
    <x v="18"/>
    <s v="Abm Manager"/>
    <s v="Israel"/>
    <s v="$100M+"/>
    <d v="2025-06-05T00:00:00"/>
    <s v="linkedin.com/in/zaidhoffman94"/>
  </r>
  <r>
    <s v="L0168"/>
    <s v="Zaid Bianchi"/>
    <s v="zaid.bianchi@snowflake.com"/>
    <s v="320.855.4396"/>
    <s v="SNOWFLAKE"/>
    <s v="MID-MARKET"/>
    <x v="7"/>
    <n v="21"/>
    <n v="20"/>
    <n v="40"/>
    <s v="YES"/>
    <d v="2025-05-26T00:00:00"/>
    <s v="QUALIFIED"/>
    <x v="13"/>
    <s v="Marketing Coordinator"/>
    <s v="South Korea"/>
    <s v="$50M-100M"/>
    <d v="2025-06-13T00:00:00"/>
    <s v="https://linkedin.com/in/freyabhatt4"/>
  </r>
  <r>
    <s v="L0169"/>
    <s v="Yusuf Ahmed"/>
    <s v="yusuf.ahmed@freshworks.com"/>
    <s v="749.443.8577"/>
    <s v="FRESHWORKS"/>
    <s v="STARTUP"/>
    <x v="3"/>
    <n v="19"/>
    <n v="10"/>
    <n v="1"/>
    <s v="YES"/>
    <d v="2025-06-26T00:00:00"/>
    <s v="ENGAGED"/>
    <x v="3"/>
    <s v="Vp Of Marketing"/>
    <s v="IN"/>
    <s v="$0-1M"/>
    <d v="2025-07-21T00:00:00"/>
    <s v="www.linkedin.com/in/rosajensen78"/>
  </r>
  <r>
    <s v="L0170"/>
    <s v="Waqas Novak"/>
    <s v="waqas.novak@twilio.com"/>
    <s v="580-562-5958"/>
    <s v="TWILIO"/>
    <s v="N/A"/>
    <x v="4"/>
    <n v="23"/>
    <n v="6"/>
    <n v="28"/>
    <s v="YES"/>
    <s v=""/>
    <s v="NURTURING"/>
    <x v="10"/>
    <s v="Co-Founder"/>
    <s v="SG"/>
    <s v="Unknown"/>
    <d v="2025-09-10T00:00:00"/>
    <s v="linkedin.com/in/kiradelgado13"/>
  </r>
  <r>
    <s v="L0171"/>
    <s v="Viggo Lee"/>
    <s v="viggo.lee@dropbox.com"/>
    <s v="(289) 441-8649"/>
    <s v="DROPBOX"/>
    <s v="MID-MARKET"/>
    <x v="8"/>
    <n v="19"/>
    <n v="0"/>
    <n v="40"/>
    <s v="YES"/>
    <d v="2025-04-10T00:00:00"/>
    <s v="QUALIFIED"/>
    <x v="13"/>
    <s v="Sales Operations"/>
    <s v="FR"/>
    <s v="$500M-1B"/>
    <d v="2025-01-20T00:00:00"/>
    <s v="https://www.linkedin.com/in/aishawalker70"/>
  </r>
  <r>
    <s v="L0172"/>
    <s v="Nikolai Mitchell"/>
    <s v="nikolai.mitchell@palantir.com"/>
    <s v="(654) 151-3131"/>
    <s v="PALANTIR"/>
    <s v="N/A"/>
    <x v="3"/>
    <n v="3"/>
    <n v="0"/>
    <n v="45"/>
    <s v="NO"/>
    <d v="2025-11-27T00:00:00"/>
    <s v="DISQUALIFIED"/>
    <x v="24"/>
    <s v="Solutions Architect"/>
    <s v="Ireland"/>
    <s v="$1B+"/>
    <d v="2025-11-26T00:00:00"/>
    <s v="linkedin.com/in/rosalinddecker17"/>
  </r>
  <r>
    <s v="L0173"/>
    <s v="Rosalind Taylor"/>
    <s v="rosalind.taylor@docusign.com"/>
    <s v="464-472-7423"/>
    <s v="DOCUSIGN"/>
    <s v="GROWTH"/>
    <x v="4"/>
    <n v="20"/>
    <n v="0"/>
    <n v="0"/>
    <s v="NO"/>
    <d v="2025-08-28T00:00:00"/>
    <s v="CONVERTED"/>
    <x v="18"/>
    <s v="Engineering Manager"/>
    <s v="AU"/>
    <s v="$10M+"/>
    <d v="2025-02-11T00:00:00"/>
    <s v="linkedin.com/in/samrojas39"/>
  </r>
  <r>
    <s v="L0174"/>
    <s v="Quentin Nguyen"/>
    <s v="quentin.nguyen@slack.com"/>
    <s v="+1-805-541-8132"/>
    <s v="SLACK"/>
    <s v="SMB"/>
    <x v="8"/>
    <n v="11"/>
    <n v="2"/>
    <n v="45"/>
    <s v="YES"/>
    <d v="2025-02-19T00:00:00"/>
    <s v="NEW"/>
    <x v="1"/>
    <s v="Operations Manager"/>
    <s v="DE"/>
    <s v="$500M-1B"/>
    <d v="2025-07-03T00:00:00"/>
    <s v="www.linkedin.com/in/xanthechandra77"/>
  </r>
  <r>
    <s v="L0175"/>
    <s v="Hugo Bianchi"/>
    <s v="hugo.bianchi@hubspot.com"/>
    <s v="missing"/>
    <s v="HUBSPOT"/>
    <s v="MID-MARKET"/>
    <x v="10"/>
    <n v="18"/>
    <n v="18"/>
    <n v="13"/>
    <s v="NO"/>
    <d v="2025-05-19T00:00:00"/>
    <s v="ENGAGED"/>
    <x v="13"/>
    <s v="Marketing Operations"/>
    <s v="Italy"/>
    <s v="$100M+"/>
    <s v=""/>
    <s v="https://www.linkedin.com/in/bennettreddy17"/>
  </r>
  <r>
    <s v="L0176"/>
    <s v="Paul Patel"/>
    <s v="paul.patel@workday.com"/>
    <s v="(440) 542-7459"/>
    <s v="WORKDAY"/>
    <s v="SMB"/>
    <x v="1"/>
    <n v="27"/>
    <n v="5"/>
    <n v="12"/>
    <s v="NO"/>
    <d v="2025-06-27T00:00:00"/>
    <s v="CONTACTED"/>
    <x v="2"/>
    <s v="Vp Sales"/>
    <s v="AU"/>
    <s v="Unknown"/>
    <d v="2025-01-05T00:00:00"/>
    <s v="https://linkedin.com/in/wesleyramos56"/>
  </r>
  <r>
    <s v="L0177"/>
    <s v="Victor Perez"/>
    <s v="victor.perez@zscaler.com"/>
    <s v="+17659398373"/>
    <s v="ZSCALER"/>
    <s v="STARTUP"/>
    <x v="9"/>
    <n v="0"/>
    <n v="7"/>
    <n v="17"/>
    <s v="NO"/>
    <d v="2025-10-12T00:00:00"/>
    <s v="CONTACTED"/>
    <x v="5"/>
    <s v="Director Of Analytics"/>
    <s v="Saudi Arabia"/>
    <s v="Unknown"/>
    <d v="2025-12-03T00:00:00"/>
    <s v="missing"/>
  </r>
  <r>
    <s v="L0178"/>
    <s v="Hadley Nair"/>
    <s v="hadley.nair@amazoninc.com"/>
    <s v="(879) 784-2279"/>
    <s v="AMAZON INC"/>
    <s v="ENTERPRISE"/>
    <x v="8"/>
    <n v="19"/>
    <n v="10"/>
    <n v="0"/>
    <s v="NO"/>
    <d v="2025-08-19T00:00:00"/>
    <s v="DISQUALIFIED"/>
    <x v="5"/>
    <s v="Field Marketing Manager"/>
    <s v="Poland"/>
    <s v="Series B"/>
    <d v="2025-03-02T00:00:00"/>
    <s v="linkedin.com/in/anselmendoza39"/>
  </r>
  <r>
    <s v="L0179"/>
    <s v="Sienna Scott"/>
    <s v="sienna.scott@metaplatforms.com"/>
    <s v="missing"/>
    <s v="META PLATFORMS"/>
    <s v="N/A"/>
    <x v="6"/>
    <n v="4"/>
    <n v="8"/>
    <n v="39"/>
    <s v="YES"/>
    <d v="2025-05-01T00:00:00"/>
    <s v="DISQUALIFIED"/>
    <x v="23"/>
    <s v="Unknown"/>
    <s v="IN"/>
    <s v="&lt; $1M"/>
    <d v="2025-05-26T00:00:00"/>
    <s v="linkedin.com/in/wesleyramirez68"/>
  </r>
  <r>
    <s v="L0180"/>
    <s v="Lorenzo Anderson"/>
    <s v="lorenzo.anderson@canva.com"/>
    <s v="943-752-3740"/>
    <s v="CANVA"/>
    <s v="SMB"/>
    <x v="4"/>
    <n v="0"/>
    <n v="3"/>
    <n v="0"/>
    <s v="NO"/>
    <d v="2025-05-16T00:00:00"/>
    <s v="DISQUALIFIED"/>
    <x v="12"/>
    <s v="Channel Manager"/>
    <s v="New Zealand"/>
    <s v="$100M-500M"/>
    <d v="2025-07-01T00:00:00"/>
    <s v="missing"/>
  </r>
  <r>
    <s v="L0181"/>
    <s v="Marisol Singh"/>
    <s v="marisol.singh@meta.com"/>
    <s v="8257675466"/>
    <s v="META"/>
    <s v="SMB"/>
    <x v="5"/>
    <n v="16"/>
    <n v="12"/>
    <n v="43"/>
    <s v="NO"/>
    <d v="2025-10-25T00:00:00"/>
    <s v="NEW"/>
    <x v="3"/>
    <s v="Unknown"/>
    <s v="Israel"/>
    <s v="$5M-$25M"/>
    <s v=""/>
    <s v="missing"/>
  </r>
  <r>
    <s v="L0182"/>
    <s v="Dante Taylor"/>
    <s v="dante.taylor@hashicorp.com"/>
    <s v="missing"/>
    <s v="HASHI CORP"/>
    <s v="MID-MARKET"/>
    <x v="9"/>
    <n v="7"/>
    <n v="3"/>
    <n v="38"/>
    <s v="NO"/>
    <d v="2025-11-19T00:00:00"/>
    <s v="ENGAGED"/>
    <x v="16"/>
    <s v="Revops Manager"/>
    <s v="SG"/>
    <s v="Unknown"/>
    <d v="2025-02-21T00:00:00"/>
    <s v="linkedin.com/in/ursuladelgado55"/>
  </r>
  <r>
    <s v="L0183"/>
    <s v="Soren Delgado"/>
    <s v="soren.delgado@datadog.com"/>
    <s v="missing"/>
    <s v="DATADOG"/>
    <s v="SMB"/>
    <x v="10"/>
    <n v="31"/>
    <n v="6"/>
    <n v="11"/>
    <s v="YES"/>
    <d v="2025-03-18T00:00:00"/>
    <s v="DISQUALIFIED"/>
    <x v="22"/>
    <s v="Director Of Demand Gen"/>
    <s v="FR"/>
    <s v="$25M-$100M"/>
    <d v="2025-01-03T00:00:00"/>
    <s v="missing"/>
  </r>
  <r>
    <s v="L0184"/>
    <s v="Nadia Vega"/>
    <s v="missing"/>
    <s v="missing"/>
    <s v="SPLUNK"/>
    <s v="SMB"/>
    <x v="1"/>
    <n v="32"/>
    <n v="15"/>
    <n v="25"/>
    <s v="YES"/>
    <d v="2025-01-13T00:00:00"/>
    <s v="DISQUALIFIED"/>
    <x v="7"/>
    <s v="Ceo"/>
    <s v="Poland"/>
    <s v="10M-50M"/>
    <d v="2025-11-21T00:00:00"/>
    <s v="missing"/>
  </r>
  <r>
    <s v="L0185"/>
    <s v="Joaquin Nair"/>
    <s v="joaquin.nair@linear.com"/>
    <s v="(876) 295-5896"/>
    <s v="LINEAR"/>
    <s v="STARTUP"/>
    <x v="6"/>
    <n v="22"/>
    <n v="20"/>
    <n v="12"/>
    <s v="NO"/>
    <s v=""/>
    <s v="NEW"/>
    <x v="12"/>
    <s v="Senior Analyst"/>
    <s v="New Zealand"/>
    <s v="Unknown"/>
    <d v="2025-05-16T00:00:00"/>
    <s v="linkedin.com/in/nicomalhotra3"/>
  </r>
  <r>
    <s v="L0186"/>
    <s v="Katrina Davis"/>
    <s v="katrina.davis@shopifyinc.com"/>
    <s v="(749) 252-4817"/>
    <s v="SHOPIFY INC"/>
    <s v="ENTERPRISE"/>
    <x v="10"/>
    <n v="1"/>
    <n v="19"/>
    <n v="0"/>
    <s v="YES"/>
    <d v="2025-03-21T00:00:00"/>
    <s v="CONTACTED"/>
    <x v="13"/>
    <s v="Head Of Sales"/>
    <s v="Pakistan"/>
    <s v="Series C+"/>
    <d v="2025-02-04T00:00:00"/>
    <s v="https://linkedin.com/in/freyaallen9"/>
  </r>
  <r>
    <s v="L0187"/>
    <s v="Henrik Ali"/>
    <s v="henrik.ali@atlassian.com"/>
    <s v="+1-418-882-1746"/>
    <s v="ATLASSIAN"/>
    <s v="MID-MARKET"/>
    <x v="4"/>
    <n v="0"/>
    <n v="13"/>
    <n v="23"/>
    <s v="NO"/>
    <d v="2025-04-19T00:00:00"/>
    <s v="CONTACTED"/>
    <x v="11"/>
    <s v="Head Of Sales"/>
    <s v="South Africa"/>
    <s v="$0-1M"/>
    <d v="2025-02-01T00:00:00"/>
    <s v="missing"/>
  </r>
  <r>
    <s v="L0188"/>
    <s v="Wendy Herrera"/>
    <s v="wendy.herrera@linear.com"/>
    <s v="661-521-4919"/>
    <s v="LINEAR"/>
    <s v="MID-MARKET"/>
    <x v="3"/>
    <n v="31"/>
    <n v="2"/>
    <n v="50"/>
    <s v="NO"/>
    <d v="2025-01-18T00:00:00"/>
    <s v="CONTACTED"/>
    <x v="17"/>
    <s v="Ceo"/>
    <s v="DE"/>
    <s v="Series A"/>
    <d v="2025-09-08T00:00:00"/>
    <s v="https://www.linkedin.com/in/idrisramos27"/>
  </r>
  <r>
    <s v="L0189"/>
    <s v="Nick Lewis"/>
    <s v="nick.lewis@freshworks.com"/>
    <s v="missing"/>
    <s v="FRESHWORKS"/>
    <s v="STARTUP"/>
    <x v="5"/>
    <n v="16"/>
    <n v="14"/>
    <n v="0"/>
    <s v="YES"/>
    <d v="2025-03-06T00:00:00"/>
    <s v="ENGAGED"/>
    <x v="5"/>
    <s v="Senior Analyst"/>
    <s v="FR"/>
    <s v="Unknown"/>
    <d v="2025-08-19T00:00:00"/>
    <s v="linkedin.com/in/finnrobinson96"/>
  </r>
  <r>
    <s v="L0190"/>
    <s v="Hugo King"/>
    <s v="hugo.king@airtable.com"/>
    <s v="missing"/>
    <s v="AIRTABLE"/>
    <s v="SMB"/>
    <x v="0"/>
    <n v="0"/>
    <n v="6"/>
    <n v="29"/>
    <s v="NO"/>
    <d v="2025-03-15T00:00:00"/>
    <s v="DISQUALIFIED"/>
    <x v="17"/>
    <s v="Solutions Architect"/>
    <s v="US"/>
    <s v="$100M-500M"/>
    <s v=""/>
    <s v="www.linkedin.com/in/vikramperez15"/>
  </r>
  <r>
    <s v="L0191"/>
    <s v="Penelope Chen"/>
    <s v="penelope.chen@databricks.com"/>
    <s v="(791) 666-4763"/>
    <s v="DATABRICKS"/>
    <s v="STARTUP"/>
    <x v="8"/>
    <n v="13"/>
    <n v="14"/>
    <n v="46"/>
    <s v="NO"/>
    <d v="2025-04-08T00:00:00"/>
    <s v="LOST"/>
    <x v="22"/>
    <s v="Digital Marketing Manager"/>
    <s v="IN"/>
    <s v="$0-1M"/>
    <d v="2025-01-02T00:00:00"/>
    <s v="linkedin.com/in/bastianjones55"/>
  </r>
  <r>
    <s v="L0192"/>
    <s v="Yasmin Larsson"/>
    <s v="yasmin.larsson@canva.com"/>
    <s v="4232356872"/>
    <s v="CANVA"/>
    <s v="SMB"/>
    <x v="6"/>
    <n v="0"/>
    <n v="5"/>
    <n v="54"/>
    <s v="YES"/>
    <d v="2025-01-15T00:00:00"/>
    <s v="QUALIFIED"/>
    <x v="11"/>
    <s v="Pr Manager"/>
    <s v="SG"/>
    <s v="&lt; $1M"/>
    <d v="2025-12-21T00:00:00"/>
    <s v="missing"/>
  </r>
  <r>
    <s v="L0193"/>
    <s v="Idris Wilson"/>
    <s v="idris.wilson@snowflake.com"/>
    <s v="+1-412-906-2326"/>
    <s v="SNOWFLAKE"/>
    <s v="SMB"/>
    <x v="3"/>
    <n v="23"/>
    <n v="3"/>
    <n v="29"/>
    <s v="NO"/>
    <s v=""/>
    <s v="CONVERTED"/>
    <x v="16"/>
    <s v="Vp Of Marketing"/>
    <s v="JP"/>
    <s v="Unknown"/>
    <d v="2025-09-04T00:00:00"/>
    <s v="https://linkedin.com/in/wrenbose90"/>
  </r>
  <r>
    <s v="L0194"/>
    <s v="George Khan"/>
    <s v="missing"/>
    <s v="(325) 581-9714"/>
    <s v="DATADOG"/>
    <s v="ENTERPRISE"/>
    <x v="5"/>
    <n v="23"/>
    <n v="2"/>
    <n v="56"/>
    <s v="NO"/>
    <d v="2025-07-06T00:00:00"/>
    <s v="NURTURING"/>
    <x v="6"/>
    <s v="Revenue Operations"/>
    <s v="IN"/>
    <s v="$25M-$100M"/>
    <d v="2025-03-28T00:00:00"/>
    <s v="missing"/>
  </r>
  <r>
    <s v="L0195"/>
    <s v="Idris Williams"/>
    <s v="idris.williams@salesforcecom.com"/>
    <s v="missing"/>
    <s v="SALESFORCE.COM"/>
    <s v="MID-MARKET"/>
    <x v="6"/>
    <n v="0"/>
    <n v="16"/>
    <n v="26"/>
    <s v="YES"/>
    <d v="2025-11-26T00:00:00"/>
    <s v="LOST"/>
    <x v="7"/>
    <s v="Sales Operations"/>
    <s v="Pakistan"/>
    <s v="$100M-500M"/>
    <d v="2025-05-06T00:00:00"/>
    <s v="https://www.linkedin.com/in/hinalarsson48"/>
  </r>
  <r>
    <s v="L0196"/>
    <s v="Mona Thompson"/>
    <s v="mona.thompson@slack.com"/>
    <s v="909-782-3514"/>
    <s v="SLACK"/>
    <s v="SMB"/>
    <x v="6"/>
    <n v="0"/>
    <n v="4"/>
    <n v="23"/>
    <s v="NO"/>
    <d v="2025-12-02T00:00:00"/>
    <s v="CONTACTED"/>
    <x v="13"/>
    <s v="Engineering Manager"/>
    <s v="AU"/>
    <s v="$50M - $100M"/>
    <d v="2025-09-10T00:00:00"/>
    <s v="missing"/>
  </r>
  <r>
    <s v="L0197"/>
    <s v="Grace Nguyen"/>
    <s v="grace.nguyen@twilio.com"/>
    <s v="+18628225842"/>
    <s v="TWILIO"/>
    <s v="SMB"/>
    <x v="10"/>
    <n v="28"/>
    <n v="3"/>
    <n v="57"/>
    <s v="YES"/>
    <d v="2025-09-04T00:00:00"/>
    <s v="NURTURING"/>
    <x v="5"/>
    <s v="Pr Manager"/>
    <s v="BR"/>
    <s v="$10M-50M"/>
    <d v="2025-10-21T00:00:00"/>
    <s v="missing"/>
  </r>
  <r>
    <s v="L0198"/>
    <s v="Hadley Allen"/>
    <s v="hadley.allen@amazoninc.com"/>
    <s v="missing"/>
    <s v="AMAZON INC"/>
    <s v="N/A"/>
    <x v="1"/>
    <n v="20"/>
    <n v="16"/>
    <n v="58"/>
    <s v="NO"/>
    <d v="2025-03-23T00:00:00"/>
    <s v="ENGAGED"/>
    <x v="22"/>
    <s v="Partnerships Manager"/>
    <s v="New Zealand"/>
    <s v="10M-50M"/>
    <d v="2025-05-15T00:00:00"/>
    <s v="www.linkedin.com/in/wendyyoung94"/>
  </r>
  <r>
    <s v="L0199"/>
    <s v="Emilia Aguilar"/>
    <s v="emilia.aguilar@asana.com"/>
    <s v="+13473125968"/>
    <s v="ASANA"/>
    <s v="N/A"/>
    <x v="4"/>
    <n v="0"/>
    <n v="12"/>
    <n v="26"/>
    <s v="YES"/>
    <d v="2025-07-06T00:00:00"/>
    <s v="CONVERTED"/>
    <x v="1"/>
    <s v="Coo"/>
    <s v="JP"/>
    <s v="$10M+"/>
    <d v="2025-08-02T00:00:00"/>
    <s v="https://www.linkedin.com/in/brendangupta75"/>
  </r>
  <r>
    <s v="L0200"/>
    <s v="Yolanda Fischer"/>
    <s v="yolanda.fischer@hubspot.com"/>
    <s v="+18697815713"/>
    <s v="HUB SPOT"/>
    <s v="MID-MARKET"/>
    <x v="0"/>
    <n v="15"/>
    <n v="0"/>
    <n v="31"/>
    <s v="YES"/>
    <d v="2025-06-19T00:00:00"/>
    <s v="NURTURING"/>
    <x v="22"/>
    <s v="Business Development Rep"/>
    <s v="Nigeria"/>
    <s v="Series C+"/>
    <d v="2025-09-24T00:00:00"/>
    <s v="linkedin.com/in/piperharris75"/>
  </r>
  <r>
    <s v="L0201"/>
    <s v="Liam Mitchell"/>
    <s v="liam.mitchell@metaplatforms.com"/>
    <s v="(496) 398-9677"/>
    <s v="META PLATFORMS"/>
    <s v="ENTERPRISE"/>
    <x v="0"/>
    <n v="11"/>
    <n v="19"/>
    <n v="34"/>
    <s v="YES"/>
    <d v="2025-11-26T00:00:00"/>
    <s v="NURTURING"/>
    <x v="15"/>
    <s v="Sales Engineer"/>
    <s v="DE"/>
    <s v="&lt; $1M"/>
    <d v="2025-01-05T00:00:00"/>
    <s v="www.linkedin.com/in/theavega63"/>
  </r>
  <r>
    <s v="L0202"/>
    <s v="Lorenzo Das"/>
    <s v="lorenzo.das@zoom.com"/>
    <s v="(738) 966-9717"/>
    <s v="ZOOM"/>
    <s v="ENTERPRISE"/>
    <x v="6"/>
    <n v="4"/>
    <n v="0"/>
    <n v="1"/>
    <s v="NO"/>
    <d v="2025-12-12T00:00:00"/>
    <s v="LOST"/>
    <x v="24"/>
    <s v="Senior Associate"/>
    <s v="Spain"/>
    <s v="10M-50M"/>
    <s v=""/>
    <s v="https://linkedin.com/in/fatimalee89"/>
  </r>
  <r>
    <s v="L0203"/>
    <s v="Yuki King"/>
    <s v="yuki.king@asana.com"/>
    <s v="975-541-1696"/>
    <s v="ASANA"/>
    <s v="MID-MARKET"/>
    <x v="3"/>
    <n v="32"/>
    <n v="15"/>
    <n v="16"/>
    <s v="YES"/>
    <d v="2025-11-01T00:00:00"/>
    <s v="DISQUALIFIED"/>
    <x v="23"/>
    <s v="Ceo"/>
    <s v="JP"/>
    <s v="$1B+"/>
    <d v="2025-06-01T00:00:00"/>
    <s v="missing"/>
  </r>
  <r>
    <s v="L0204"/>
    <s v="Vikram Verma"/>
    <s v="vikram.verma@airtable.com"/>
    <s v="981-114-9664"/>
    <s v="AIRTABLE"/>
    <s v="GROWTH"/>
    <x v="9"/>
    <n v="10"/>
    <n v="17"/>
    <n v="0"/>
    <s v="NO"/>
    <d v="2025-09-28T00:00:00"/>
    <s v="DISQUALIFIED"/>
    <x v="1"/>
    <s v="Sales Engineer"/>
    <s v="SG"/>
    <s v="$50M-100M"/>
    <d v="2025-06-13T00:00:00"/>
    <s v="linkedin.com/in/dorianking53"/>
  </r>
  <r>
    <s v="L0205"/>
    <s v="Elise Martin"/>
    <s v="elise.martin@mongodb.com"/>
    <s v="+13184945646"/>
    <s v="MONGODB"/>
    <s v="MID-MARKET"/>
    <x v="4"/>
    <n v="28"/>
    <n v="13"/>
    <n v="54"/>
    <s v="NO"/>
    <d v="2025-02-27T00:00:00"/>
    <s v="ENGAGED"/>
    <x v="1"/>
    <s v="Partnerships Manager"/>
    <s v="SG"/>
    <s v="Unknown"/>
    <d v="2025-11-04T00:00:00"/>
    <s v="missing"/>
  </r>
  <r>
    <s v="L0206"/>
    <s v="Florian Ramos"/>
    <s v="florian.ramos@zscaler.com"/>
    <s v="2664724261"/>
    <s v="ZSCALER"/>
    <s v="MID-MARKET"/>
    <x v="1"/>
    <n v="27"/>
    <n v="8"/>
    <n v="49"/>
    <s v="YES"/>
    <d v="2025-11-13T00:00:00"/>
    <s v="CONVERTED"/>
    <x v="1"/>
    <s v="Pr Manager"/>
    <s v="Egypt"/>
    <s v="$100M-500M"/>
    <d v="2025-02-04T00:00:00"/>
    <s v="missing"/>
  </r>
  <r>
    <s v="L0207"/>
    <s v="Zaid King"/>
    <s v="zaid.king@metaplatforms.com"/>
    <s v="missing"/>
    <s v="META PLATFORMS"/>
    <s v="MID-MARKET"/>
    <x v="4"/>
    <n v="6"/>
    <n v="16"/>
    <n v="50"/>
    <s v="NO"/>
    <d v="2025-11-16T00:00:00"/>
    <s v="NURTURING"/>
    <x v="10"/>
    <s v="Business Development Rep"/>
    <s v="Spain"/>
    <s v="$50M - $100M"/>
    <d v="2025-01-14T00:00:00"/>
    <s v="https://www.linkedin.com/in/elenakumar58"/>
  </r>
  <r>
    <s v="L0208"/>
    <s v="Umar Muller"/>
    <s v="umar.muller@snowflake.com"/>
    <s v="+1-598-599-2792"/>
    <s v="SNOWFLAKE"/>
    <s v="MID-MARKET"/>
    <x v="0"/>
    <n v="34"/>
    <n v="15"/>
    <n v="10"/>
    <s v="YES"/>
    <s v=""/>
    <s v="QUALIFIED"/>
    <x v="10"/>
    <s v="Channel Manager"/>
    <s v="Poland"/>
    <s v="10M-50M"/>
    <d v="2025-01-19T00:00:00"/>
    <s v="missing"/>
  </r>
  <r>
    <s v="L0209"/>
    <s v="Rhea Shah"/>
    <s v="rhea.shah@elastic.com"/>
    <s v="559-157-5001"/>
    <s v="ELASTIC"/>
    <s v="SMB"/>
    <x v="4"/>
    <n v="4"/>
    <n v="3"/>
    <n v="1"/>
    <s v="NO"/>
    <d v="2025-08-22T00:00:00"/>
    <s v="ENGAGED"/>
    <x v="22"/>
    <s v="Associate"/>
    <s v="Indonesia"/>
    <s v="$25M-$100M"/>
    <d v="2025-01-11T00:00:00"/>
    <s v="missing"/>
  </r>
  <r>
    <s v="L0210"/>
    <s v="Ximena Khan"/>
    <s v="ximena.khan@crowdstrike.com"/>
    <s v="3707295907"/>
    <s v="CROWDSTRIKE"/>
    <s v="STARTUP"/>
    <x v="9"/>
    <n v="4"/>
    <n v="17"/>
    <n v="16"/>
    <s v="YES"/>
    <d v="2025-10-13T00:00:00"/>
    <s v="ENGAGED"/>
    <x v="8"/>
    <s v="Sales Director"/>
    <s v="DE"/>
    <s v="1M-10M"/>
    <d v="2025-09-16T00:00:00"/>
    <s v="linkedin.com/in/milarojas10"/>
  </r>
  <r>
    <s v="L0211"/>
    <s v="Brendan Schneider"/>
    <s v="brendan.schneider@shopify.com"/>
    <s v="(760) 284-1304"/>
    <s v="SHOPIFY"/>
    <s v="GROWTH"/>
    <x v="8"/>
    <n v="31"/>
    <n v="14"/>
    <n v="40"/>
    <s v="NO"/>
    <d v="2025-07-19T00:00:00"/>
    <s v="DISQUALIFIED"/>
    <x v="4"/>
    <s v="Senior Associate"/>
    <s v="JP"/>
    <s v="$100M-500M"/>
    <d v="2025-12-22T00:00:00"/>
    <s v="linkedin.com/in/juliankim41"/>
  </r>
  <r>
    <s v="L0212"/>
    <s v="Killian Walker"/>
    <s v="killian.walker@slack.com"/>
    <s v="missing"/>
    <s v="SLACK"/>
    <s v="MID-MARKET"/>
    <x v="3"/>
    <n v="19"/>
    <n v="17"/>
    <n v="27"/>
    <s v="YES"/>
    <d v="2025-04-06T00:00:00"/>
    <s v="QUALIFIED"/>
    <x v="11"/>
    <s v="Director Of Marketing"/>
    <s v="N/A"/>
    <s v="1M-10M"/>
    <d v="2025-03-21T00:00:00"/>
    <s v="linkedin.com/in/wesleysoto3"/>
  </r>
  <r>
    <s v="L0213"/>
    <s v="Victor Mitchell"/>
    <s v="victor.mitchell@zendesk.com"/>
    <s v="941-962-3302"/>
    <s v="ZENDESK"/>
    <s v="MID-MARKET"/>
    <x v="0"/>
    <n v="33"/>
    <n v="18"/>
    <n v="59"/>
    <s v="YES"/>
    <d v="2025-02-08T00:00:00"/>
    <s v="NEW"/>
    <x v="11"/>
    <s v="Data Analyst"/>
    <s v="Mexico"/>
    <s v="self-funded"/>
    <d v="2025-12-24T00:00:00"/>
    <s v="missing"/>
  </r>
  <r>
    <s v="L0214"/>
    <s v="Genevieve Young"/>
    <s v="genevieve.young@intercom.com"/>
    <s v="+1-916-215-6185"/>
    <s v="INTERCOM"/>
    <s v="STARTUP"/>
    <x v="2"/>
    <n v="17"/>
    <n v="4"/>
    <n v="45"/>
    <s v="YES"/>
    <d v="2025-01-21T00:00:00"/>
    <s v="NEW"/>
    <x v="5"/>
    <s v="Head Of Growth"/>
    <s v="BR"/>
    <s v="$10M+"/>
    <d v="2025-12-12T00:00:00"/>
    <s v="https://linkedin.com/in/xanthemartin69"/>
  </r>
  <r>
    <s v="L0215"/>
    <s v="Landon Kumar"/>
    <s v="landon.kumar@figma.com"/>
    <s v="364.549.6196"/>
    <s v="FIGMA"/>
    <s v="ENTERPRISE"/>
    <x v="7"/>
    <n v="17"/>
    <n v="15"/>
    <n v="26"/>
    <s v="YES"/>
    <d v="2025-02-27T00:00:00"/>
    <s v="CONVERTED"/>
    <x v="15"/>
    <s v="Intern"/>
    <s v="CA"/>
    <s v="Under $1M"/>
    <d v="2025-09-24T00:00:00"/>
    <s v="missing"/>
  </r>
  <r>
    <s v="L0216"/>
    <s v="Zinnia Brown"/>
    <s v="zinnia.brown@intercom.com"/>
    <s v="(521) 689-2347"/>
    <s v="INTERCOM"/>
    <s v="MID-MARKET"/>
    <x v="5"/>
    <n v="8"/>
    <n v="13"/>
    <n v="20"/>
    <s v="NO"/>
    <d v="2025-12-05T00:00:00"/>
    <s v="QUALIFIED"/>
    <x v="16"/>
    <s v="Operations Manager"/>
    <s v="UK"/>
    <s v="Unknown"/>
    <d v="2025-07-13T00:00:00"/>
    <s v="linkedin.com/in/urielallen3"/>
  </r>
  <r>
    <s v="L0217"/>
    <s v="Paloma Reyes"/>
    <s v="paloma.reyes@docusign.com"/>
    <s v="639-714-5262"/>
    <s v="DOCUSIGN"/>
    <s v="ENTERPRISE"/>
    <x v="1"/>
    <n v="7"/>
    <n v="0"/>
    <n v="49"/>
    <s v="NO"/>
    <d v="2025-08-04T00:00:00"/>
    <s v="CONTACTED"/>
    <x v="17"/>
    <s v="Unknown"/>
    <s v="US"/>
    <s v="Unknown"/>
    <d v="2025-07-28T00:00:00"/>
    <s v="missing"/>
  </r>
  <r>
    <s v="L0218"/>
    <s v="Ethan Mehta"/>
    <s v="ethan.mehta@zendesk.com"/>
    <s v="missing"/>
    <s v="ZENDESK"/>
    <s v="N/A"/>
    <x v="5"/>
    <n v="29"/>
    <n v="0"/>
    <n v="55"/>
    <s v="YES"/>
    <d v="2025-07-22T00:00:00"/>
    <s v="NEW"/>
    <x v="14"/>
    <s v="Abm Manager"/>
    <s v="N/A"/>
    <s v="Unknown"/>
    <d v="2025-01-11T00:00:00"/>
    <s v="linkedin.com/in/sebastianmishra46"/>
  </r>
  <r>
    <s v="L0219"/>
    <s v="Tallulah Malhotra"/>
    <s v="tallulah.malhotra@google.com"/>
    <s v="+1-579-235-1673"/>
    <s v="GOOGLE"/>
    <s v="MID-MARKET"/>
    <x v="5"/>
    <n v="31"/>
    <n v="14"/>
    <n v="20"/>
    <s v="YES"/>
    <d v="2025-05-04T00:00:00"/>
    <s v="LOST"/>
    <x v="5"/>
    <s v="Cto"/>
    <s v="Turkey"/>
    <s v="Series C+"/>
    <d v="2025-06-14T00:00:00"/>
    <s v="missing"/>
  </r>
  <r>
    <s v="L0220"/>
    <s v="Ravi Dubois"/>
    <s v="ravi.dubois@asana.com"/>
    <s v="(354) 669-8208"/>
    <s v="ASANA"/>
    <s v="MID-MARKET"/>
    <x v="10"/>
    <n v="0"/>
    <n v="15"/>
    <n v="45"/>
    <s v="NO"/>
    <d v="2025-08-02T00:00:00"/>
    <s v="QUALIFIED"/>
    <x v="3"/>
    <s v="Senior Analyst"/>
    <s v="Pakistan"/>
    <s v="self-funded"/>
    <d v="2025-02-12T00:00:00"/>
    <s v="missing"/>
  </r>
  <r>
    <s v="L0221"/>
    <s v="Willow Ramirez"/>
    <s v="willow.ramirez@palantir.com"/>
    <s v="+17388853958"/>
    <s v="PALANTIR"/>
    <s v="ENTERPRISE"/>
    <x v="5"/>
    <n v="6"/>
    <n v="0"/>
    <n v="43"/>
    <s v="NO"/>
    <d v="2025-10-04T00:00:00"/>
    <s v="ENGAGED"/>
    <x v="0"/>
    <s v="Co-Founder"/>
    <s v="US"/>
    <s v="Unknown"/>
    <d v="2025-11-16T00:00:00"/>
    <s v="linkedin.com/in/sophienovak85"/>
  </r>
  <r>
    <s v="L0222"/>
    <s v="Isla Garcia"/>
    <s v="isla.garcia@airtable.com"/>
    <s v="missing"/>
    <s v="AIRTABLE"/>
    <s v="ENTERPRISE"/>
    <x v="5"/>
    <n v="3"/>
    <n v="17"/>
    <n v="24"/>
    <s v="YES"/>
    <d v="2025-03-08T00:00:00"/>
    <s v="DISQUALIFIED"/>
    <x v="20"/>
    <s v="Sales Director"/>
    <s v="US"/>
    <s v="$500M-1B"/>
    <d v="2025-07-10T00:00:00"/>
    <s v="https://www.linkedin.com/in/perseuswhite16"/>
  </r>
  <r>
    <s v="L0223"/>
    <s v="Xiomara Aguilar"/>
    <s v="xiomara.aguilar@crowdstrike.com"/>
    <s v="+14046018298"/>
    <s v="CROWD STRIKE"/>
    <s v="N/A"/>
    <x v="5"/>
    <n v="27"/>
    <n v="0"/>
    <n v="23"/>
    <s v="NO"/>
    <d v="2025-11-14T00:00:00"/>
    <s v="QUALIFIED"/>
    <x v="5"/>
    <s v="Associate"/>
    <s v="Spain"/>
    <s v="$5M-$25M"/>
    <d v="2025-11-23T00:00:00"/>
    <s v="missing"/>
  </r>
  <r>
    <s v="L0224"/>
    <s v="Yolanda Berg"/>
    <s v="missing"/>
    <s v="+1-900-407-5073"/>
    <s v="ASANA"/>
    <s v="STARTUP"/>
    <x v="5"/>
    <n v="35"/>
    <n v="0"/>
    <n v="0"/>
    <s v="NO"/>
    <d v="2025-07-04T00:00:00"/>
    <s v="QUALIFIED"/>
    <x v="9"/>
    <s v="Solutions Architect"/>
    <s v="N/A"/>
    <s v="Series A"/>
    <d v="2025-02-24T00:00:00"/>
    <s v="www.linkedin.com/in/usmansoto24"/>
  </r>
  <r>
    <s v="L0225"/>
    <s v="Leo Anderson"/>
    <s v="leo.anderson@hashicorp.com"/>
    <s v="(391) 316-4032"/>
    <s v="HASHI CORP"/>
    <s v="GROWTH"/>
    <x v="5"/>
    <n v="6"/>
    <n v="0"/>
    <n v="0"/>
    <s v="NO"/>
    <s v=""/>
    <s v="NEW"/>
    <x v="7"/>
    <s v="Chief Growth Officer"/>
    <s v="Chile"/>
    <s v="self-funded"/>
    <d v="2025-08-10T00:00:00"/>
    <s v="linkedin.com/in/freyahussain89"/>
  </r>
  <r>
    <s v="L0226"/>
    <s v="Yuki Flores"/>
    <s v="yuki.flores@google.com"/>
    <s v="missing"/>
    <s v="GOOGLE"/>
    <s v="ENTERPRISE"/>
    <x v="9"/>
    <n v="9"/>
    <n v="13"/>
    <n v="54"/>
    <s v="NO"/>
    <d v="2025-05-25T00:00:00"/>
    <s v="QUALIFIED"/>
    <x v="2"/>
    <s v="Head Of Strategy"/>
    <s v="Thailand"/>
    <s v="Unknown"/>
    <d v="2025-03-24T00:00:00"/>
    <s v="www.linkedin.com/in/wesleyyamamoto3"/>
  </r>
  <r>
    <s v="L0227"/>
    <s v="Xyla Lopez"/>
    <s v="xyla.lopez@metaplatforms.com"/>
    <s v="(625) 968-9121"/>
    <s v="META PLATFORMS"/>
    <s v="SMB"/>
    <x v="8"/>
    <n v="2"/>
    <n v="15"/>
    <n v="46"/>
    <s v="NO"/>
    <d v="2025-08-08T00:00:00"/>
    <s v="DISQUALIFIED"/>
    <x v="4"/>
    <s v="Cmo"/>
    <s v="Thailand"/>
    <s v="$50M - $100M"/>
    <d v="2025-11-14T00:00:00"/>
    <s v="linkedin.com/in/derekbianchi80"/>
  </r>
  <r>
    <s v="L0228"/>
    <s v="Mila Johansson"/>
    <s v="mila.johansson@stripe.com"/>
    <s v="901-447-8675"/>
    <s v="STRIPE"/>
    <s v="SMB"/>
    <x v="1"/>
    <n v="23"/>
    <n v="5"/>
    <n v="18"/>
    <s v="YES"/>
    <d v="2025-03-06T00:00:00"/>
    <s v="NEW"/>
    <x v="2"/>
    <s v="Senior Analyst"/>
    <s v="DE"/>
    <s v="Unknown"/>
    <d v="2025-04-18T00:00:00"/>
    <s v="missing"/>
  </r>
  <r>
    <s v="L0229"/>
    <s v="Eve Malik"/>
    <s v="missing"/>
    <s v="+13236754671"/>
    <s v="CANVA"/>
    <s v="SMB"/>
    <x v="4"/>
    <n v="2"/>
    <n v="17"/>
    <n v="9"/>
    <s v="YES"/>
    <d v="2025-02-23T00:00:00"/>
    <s v="CONTACTED"/>
    <x v="24"/>
    <s v="Chief Growth Officer"/>
    <s v="FR"/>
    <s v="Series B"/>
    <d v="2025-02-27T00:00:00"/>
    <s v="linkedin.com/in/bastianmoore22"/>
  </r>
  <r>
    <s v="L0230"/>
    <s v="Elena Bose"/>
    <s v="elena.bose@hashicorp.com"/>
    <s v="missing"/>
    <s v="HASHICORP"/>
    <s v="ENTERPRISE"/>
    <x v="1"/>
    <n v="8"/>
    <n v="6"/>
    <n v="26"/>
    <s v="YES"/>
    <d v="2025-08-11T00:00:00"/>
    <s v="NURTURING"/>
    <x v="10"/>
    <s v="Head Of Product"/>
    <s v="DE"/>
    <s v="$25M-$100M"/>
    <d v="2025-06-21T00:00:00"/>
    <s v="linkedin.com/in/mayaruiz97"/>
  </r>
  <r>
    <s v="L0231"/>
    <s v="Finn Soto"/>
    <s v="finn.soto@zendesk.com"/>
    <s v="230.553.3385"/>
    <s v="ZENDESK"/>
    <s v="ENTERPRISE"/>
    <x v="8"/>
    <n v="5"/>
    <n v="12"/>
    <n v="10"/>
    <s v="NO"/>
    <d v="2025-01-22T00:00:00"/>
    <s v="NEW"/>
    <x v="2"/>
    <s v="Marketing Manager"/>
    <s v="Netherlands"/>
    <s v="$5M-$25M"/>
    <d v="2025-05-24T00:00:00"/>
    <s v="linkedin.com/in/milasmith36"/>
  </r>
  <r>
    <s v="L0232"/>
    <s v="Elowen Das"/>
    <s v="elowen.das@workday.com"/>
    <s v="8645144232"/>
    <s v="WORKDAY"/>
    <s v="ENTERPRISE"/>
    <x v="3"/>
    <n v="24"/>
    <n v="4"/>
    <n v="34"/>
    <s v="NO"/>
    <d v="2025-09-18T00:00:00"/>
    <s v="NURTURING"/>
    <x v="3"/>
    <s v="Product Manager"/>
    <s v="US"/>
    <s v="Unknown"/>
    <d v="2025-10-09T00:00:00"/>
    <s v="missing"/>
  </r>
  <r>
    <s v="L0233"/>
    <s v="Brendan Vargas"/>
    <s v="brendan.vargas@cloudflare.com"/>
    <s v="+1-327-559-5881"/>
    <s v="CLOUDFLARE"/>
    <s v="GROWTH"/>
    <x v="3"/>
    <n v="15"/>
    <n v="18"/>
    <n v="57"/>
    <s v="YES"/>
    <d v="2025-10-08T00:00:00"/>
    <s v="CONVERTED"/>
    <x v="13"/>
    <s v="Vp Sales"/>
    <s v="AU"/>
    <s v="$1M - $10M"/>
    <d v="2025-02-11T00:00:00"/>
    <s v="www.linkedin.com/in/yusufmehta47"/>
  </r>
  <r>
    <s v="L0234"/>
    <s v="Zane Thompson"/>
    <s v="zane.thompson@amazon.com"/>
    <s v="missing"/>
    <s v="AMAZON"/>
    <s v="MID-MARKET"/>
    <x v="8"/>
    <n v="35"/>
    <n v="12"/>
    <n v="37"/>
    <s v="NO"/>
    <d v="2025-08-23T00:00:00"/>
    <s v="NURTURING"/>
    <x v="19"/>
    <s v="Product Manager"/>
    <s v="AU"/>
    <s v="Unknown"/>
    <d v="2025-03-23T00:00:00"/>
    <s v="https://linkedin.com/in/ingridmartin89"/>
  </r>
  <r>
    <s v="L0235"/>
    <s v="Orion Yamamoto"/>
    <s v="orion.yamamoto@salesforce.com"/>
    <s v="(241) 635-3511"/>
    <s v="SALESFORCE"/>
    <s v="STARTUP"/>
    <x v="4"/>
    <n v="19"/>
    <n v="0"/>
    <n v="9"/>
    <s v="YES"/>
    <d v="2025-05-10T00:00:00"/>
    <s v="NEW"/>
    <x v="16"/>
    <s v="Senior Analyst"/>
    <s v="US"/>
    <s v="Unknown"/>
    <d v="2025-01-14T00:00:00"/>
    <s v="https://www.linkedin.com/in/dmitridecker58"/>
  </r>
  <r>
    <s v="L0236"/>
    <s v="Umar Yamamoto"/>
    <s v="umar.yamamoto@hubspot.com"/>
    <s v="945.433.2463"/>
    <s v="HUBSPOT"/>
    <s v="MID-MARKET"/>
    <x v="7"/>
    <n v="25"/>
    <n v="1"/>
    <n v="56"/>
    <s v="NO"/>
    <d v="2025-11-03T00:00:00"/>
    <s v="ENGAGED"/>
    <x v="16"/>
    <s v="Director Of Marketing"/>
    <s v="Ireland"/>
    <s v="$50M-100M"/>
    <d v="2025-02-07T00:00:00"/>
    <s v="linkedin.com/in/leandrojensen97"/>
  </r>
  <r>
    <s v="L0237"/>
    <s v="Tobias Hoffman"/>
    <s v="tobias.hoffman@salesforce.com"/>
    <s v="(410) 351-8278"/>
    <s v="SALESFORCE"/>
    <s v="ENTERPRISE"/>
    <x v="4"/>
    <n v="2"/>
    <n v="0"/>
    <n v="11"/>
    <s v="NO"/>
    <s v=""/>
    <s v="LOST"/>
    <x v="13"/>
    <s v="Channel Manager"/>
    <s v="N/A"/>
    <s v="Unknown"/>
    <d v="2025-09-06T00:00:00"/>
    <s v="missing"/>
  </r>
  <r>
    <s v="L0238"/>
    <s v="Vera Hill"/>
    <s v="vera.hill@crowdstrike.com"/>
    <s v="missing"/>
    <s v="CROWDSTRIKE"/>
    <s v="ENTERPRISE"/>
    <x v="4"/>
    <n v="20"/>
    <n v="10"/>
    <n v="60"/>
    <s v="NO"/>
    <s v=""/>
    <s v="CONTACTED"/>
    <x v="12"/>
    <s v="Junior Analyst"/>
    <s v="New Zealand"/>
    <s v="1M-10M"/>
    <d v="2025-08-18T00:00:00"/>
    <s v="linkedin.com/in/vivianbrown53"/>
  </r>
  <r>
    <s v="L0239"/>
    <s v="Ivan Mishra"/>
    <s v="ivan.mishra@crowdstrike.com"/>
    <s v="missing"/>
    <s v="CROWDSTRIKE"/>
    <s v="SMB"/>
    <x v="7"/>
    <n v="32"/>
    <n v="4"/>
    <n v="10"/>
    <s v="NO"/>
    <d v="2025-07-18T00:00:00"/>
    <s v="QUALIFIED"/>
    <x v="5"/>
    <s v="Marketing Manager"/>
    <s v="Bangladesh"/>
    <s v="Under $1M"/>
    <d v="2025-03-01T00:00:00"/>
    <s v="missing"/>
  </r>
  <r>
    <s v="L0240"/>
    <s v="Vivian Green"/>
    <s v="vivian.green@mongodb.com"/>
    <s v="+1-365-856-9750"/>
    <s v="MONGODB"/>
    <s v="ENTERPRISE"/>
    <x v="4"/>
    <n v="0"/>
    <n v="4"/>
    <n v="17"/>
    <s v="NO"/>
    <d v="2025-09-26T00:00:00"/>
    <s v="LOST"/>
    <x v="3"/>
    <s v="Business Development Rep"/>
    <s v="Malaysia"/>
    <s v="$5M-$25M"/>
    <d v="2025-06-07T00:00:00"/>
    <s v="linkedin.com/in/bodhiahmed3"/>
  </r>
  <r>
    <s v="L0241"/>
    <s v="Irene Reyes"/>
    <s v="irene.reyes@google.com"/>
    <s v="(980) 502-9816"/>
    <s v="GOOGLE"/>
    <s v="ENTERPRISE"/>
    <x v="6"/>
    <n v="28"/>
    <n v="11"/>
    <n v="24"/>
    <s v="NO"/>
    <d v="2025-03-27T00:00:00"/>
    <s v="DISQUALIFIED"/>
    <x v="0"/>
    <s v="Ceo"/>
    <s v="Bangladesh"/>
    <s v="$1B+"/>
    <d v="2025-04-24T00:00:00"/>
    <s v="missing"/>
  </r>
  <r>
    <s v="L0242"/>
    <s v="Vikram Rivera"/>
    <s v="vikram.rivera@databricks.com"/>
    <s v="+15711375599"/>
    <s v="DATABRICKS"/>
    <s v="GROWTH"/>
    <x v="9"/>
    <n v="0"/>
    <n v="20"/>
    <n v="55"/>
    <s v="YES"/>
    <d v="2025-08-06T00:00:00"/>
    <s v="CONVERTED"/>
    <x v="17"/>
    <s v="Unknown"/>
    <s v="CA"/>
    <s v="self-funded"/>
    <d v="2025-05-19T00:00:00"/>
    <s v="https://linkedin.com/in/floriancastillo36"/>
  </r>
  <r>
    <s v="L0243"/>
    <s v="Viggo Williams"/>
    <s v="viggo.williams@notionlabs.com"/>
    <s v="889.765.1849"/>
    <s v="NOTION LABS"/>
    <s v="SMB"/>
    <x v="7"/>
    <n v="26"/>
    <n v="16"/>
    <n v="23"/>
    <s v="YES"/>
    <d v="2025-12-08T00:00:00"/>
    <s v="CONTACTED"/>
    <x v="18"/>
    <s v="Field Marketing Manager"/>
    <s v="Malaysia"/>
    <s v="$10M+"/>
    <d v="2025-02-19T00:00:00"/>
    <s v="linkedin.com/in/georgegomez55"/>
  </r>
  <r>
    <s v="L0244"/>
    <s v="Marcus Robinson"/>
    <s v="missing"/>
    <s v="542-960-5102"/>
    <s v="MICROSOFT"/>
    <s v="MID-MARKET"/>
    <x v="2"/>
    <n v="21"/>
    <n v="10"/>
    <n v="15"/>
    <s v="YES"/>
    <d v="2025-10-15T00:00:00"/>
    <s v="DISQUALIFIED"/>
    <x v="23"/>
    <s v="Gtm Lead"/>
    <s v="FR"/>
    <s v="Unknown"/>
    <d v="2025-01-13T00:00:00"/>
    <s v="missing"/>
  </r>
  <r>
    <s v="L0245"/>
    <s v="Zinnia Rodriguez"/>
    <s v="zinnia.rodriguez@metaplatforms.com"/>
    <s v="772.153.5831"/>
    <s v="META PLATFORMS"/>
    <s v="STARTUP"/>
    <x v="1"/>
    <n v="0"/>
    <n v="7"/>
    <n v="50"/>
    <s v="NO"/>
    <d v="2025-08-13T00:00:00"/>
    <s v="QUALIFIED"/>
    <x v="22"/>
    <s v="Head Of Sales"/>
    <s v="Spain"/>
    <s v="$5M-$25M"/>
    <d v="2025-08-17T00:00:00"/>
    <s v="missing"/>
  </r>
  <r>
    <s v="L0246"/>
    <s v="Yusuf Moore"/>
    <s v="yusuf.moore@stripe.com"/>
    <s v="692-842-8284"/>
    <s v="STRIPE"/>
    <s v="SMB"/>
    <x v="10"/>
    <n v="3"/>
    <n v="18"/>
    <n v="41"/>
    <s v="YES"/>
    <d v="2025-09-25T00:00:00"/>
    <s v="LOST"/>
    <x v="2"/>
    <s v="Head Of Strategy"/>
    <s v="Ireland"/>
    <s v="10M-50M"/>
    <d v="2025-01-17T00:00:00"/>
    <s v="https://linkedin.com/in/viggothompson8"/>
  </r>
  <r>
    <s v="L0247"/>
    <s v="Bastian Chandra"/>
    <s v="bastian.chandra@shopify.com"/>
    <s v="missing"/>
    <s v="SHOPIFY"/>
    <s v="MID-MARKET"/>
    <x v="2"/>
    <n v="29"/>
    <n v="10"/>
    <n v="36"/>
    <s v="YES"/>
    <d v="2025-07-11T00:00:00"/>
    <s v="CONVERTED"/>
    <x v="23"/>
    <s v="Chief Growth Officer"/>
    <s v="UK"/>
    <s v="$0-1M"/>
    <d v="2025-12-08T00:00:00"/>
    <s v="linkedin.com/in/deepawright62"/>
  </r>
  <r>
    <s v="L0248"/>
    <s v="Isla Dominguez"/>
    <s v="isla.dominguez@google.com"/>
    <s v="missing"/>
    <s v="GOOGLE"/>
    <s v="SMB"/>
    <x v="2"/>
    <n v="23"/>
    <n v="0"/>
    <n v="0"/>
    <s v="YES"/>
    <d v="2025-04-09T00:00:00"/>
    <s v="DISQUALIFIED"/>
    <x v="16"/>
    <s v="Technical Lead"/>
    <s v="N/A"/>
    <s v="$0-1M"/>
    <d v="2025-05-04T00:00:00"/>
    <s v="missing"/>
  </r>
  <r>
    <s v="L0249"/>
    <s v="Viggo Perez"/>
    <s v="viggo.perez@shopify.com"/>
    <s v="(739) 918-8106"/>
    <s v="SHOPIFY"/>
    <s v="ENTERPRISE"/>
    <x v="6"/>
    <n v="8"/>
    <n v="6"/>
    <n v="44"/>
    <s v="YES"/>
    <d v="2025-07-21T00:00:00"/>
    <s v="CONTACTED"/>
    <x v="5"/>
    <s v="Unknown"/>
    <s v="Netherlands"/>
    <s v="50M+"/>
    <d v="2025-11-26T00:00:00"/>
    <s v="missing"/>
  </r>
  <r>
    <s v="L0250"/>
    <s v="Gina Reddy"/>
    <s v="gina.reddy@airtable.com"/>
    <s v="missing"/>
    <s v="AIRTABLE"/>
    <s v="N/A"/>
    <x v="1"/>
    <n v="32"/>
    <n v="16"/>
    <n v="20"/>
    <s v="YES"/>
    <d v="2025-08-23T00:00:00"/>
    <s v="NURTURING"/>
    <x v="1"/>
    <s v="Head Of Partnerships"/>
    <s v="Chile"/>
    <s v="Series B"/>
    <d v="2025-01-07T00:00:00"/>
    <s v="missing"/>
  </r>
  <r>
    <s v="L0251"/>
    <s v="Ahmed Johansson"/>
    <s v="ahmed.johansson@cloudflare.com"/>
    <s v="3378692376"/>
    <s v="CLOUDFLARE"/>
    <s v="N/A"/>
    <x v="8"/>
    <n v="2"/>
    <n v="19"/>
    <n v="28"/>
    <s v="NO"/>
    <d v="2025-06-26T00:00:00"/>
    <s v="NURTURING"/>
    <x v="13"/>
    <s v="Head Of Partnerships"/>
    <s v="South Africa"/>
    <s v="Unknown"/>
    <d v="2025-05-21T00:00:00"/>
    <s v="missing"/>
  </r>
  <r>
    <s v="L0252"/>
    <s v="Victor Gonzalez"/>
    <s v="victor.gonzalez@datadog.com"/>
    <s v="missing"/>
    <s v="DATADOG"/>
    <s v="MID-MARKET"/>
    <x v="4"/>
    <n v="21"/>
    <n v="8"/>
    <n v="38"/>
    <s v="NO"/>
    <d v="2025-12-24T00:00:00"/>
    <s v="CONVERTED"/>
    <x v="15"/>
    <s v="Vp Marketing"/>
    <s v="Sweden"/>
    <s v="&lt; $1M"/>
    <d v="2025-07-13T00:00:00"/>
    <s v="linkedin.com/in/perseussmith61"/>
  </r>
  <r>
    <s v="L0253"/>
    <s v="Dorian Ortiz"/>
    <s v="dorian.ortiz@hashicorp.com"/>
    <s v="9755798559"/>
    <s v="HASHI CORP"/>
    <s v="ENTERPRISE"/>
    <x v="4"/>
    <n v="27"/>
    <n v="13"/>
    <n v="28"/>
    <s v="NO"/>
    <s v=""/>
    <s v="LOST"/>
    <x v="11"/>
    <s v="Marketing Analyst"/>
    <s v="US"/>
    <s v="$5M-$25M"/>
    <d v="2025-06-08T00:00:00"/>
    <s v="linkedin.com/in/xantheruiz52"/>
  </r>
  <r>
    <s v="L0254"/>
    <s v="Kaia Nelson"/>
    <s v="kaia.nelson@hubspot.com"/>
    <s v="+18177227404"/>
    <s v="HUBSPOT"/>
    <s v="MID-MARKET"/>
    <x v="1"/>
    <n v="0"/>
    <n v="15"/>
    <n v="36"/>
    <s v="NO"/>
    <d v="2025-05-03T00:00:00"/>
    <s v="CONVERTED"/>
    <x v="23"/>
    <s v="Unknown"/>
    <s v="UK"/>
    <s v="Under $1M"/>
    <d v="2025-03-07T00:00:00"/>
    <s v="missing"/>
  </r>
  <r>
    <s v="L0255"/>
    <s v="Winston Baker"/>
    <s v="missing"/>
    <s v="(620) 500-3572"/>
    <s v="DOCUSIGN"/>
    <s v="MID-MARKET"/>
    <x v="8"/>
    <n v="4"/>
    <n v="6"/>
    <n v="13"/>
    <s v="NO"/>
    <d v="2025-12-22T00:00:00"/>
    <s v="NURTURING"/>
    <x v="2"/>
    <s v="Marketing Analyst"/>
    <s v="JP"/>
    <s v="$5M-$25M"/>
    <d v="2025-04-01T00:00:00"/>
    <s v="linkedin.com/in/marisolrodriguez52"/>
  </r>
  <r>
    <s v="L0256"/>
    <s v="Marcus Berg"/>
    <s v="marcus.berg@docusign.com"/>
    <s v="+16674555873"/>
    <s v="DOCUSIGN"/>
    <s v="MID-MARKET"/>
    <x v="10"/>
    <n v="11"/>
    <n v="13"/>
    <n v="58"/>
    <s v="NO"/>
    <d v="2025-10-04T00:00:00"/>
    <s v="NEW"/>
    <x v="5"/>
    <s v="Growth Hacker"/>
    <s v="IN"/>
    <s v="Over $1B"/>
    <d v="2025-11-03T00:00:00"/>
    <s v="www.linkedin.com/in/ethanmishra64"/>
  </r>
  <r>
    <s v="L0257"/>
    <s v="Opal Martin"/>
    <s v="opal.martin@linear.com"/>
    <s v="missing"/>
    <s v="LINEAR"/>
    <s v="ENTERPRISE"/>
    <x v="2"/>
    <n v="0"/>
    <n v="14"/>
    <n v="47"/>
    <s v="NO"/>
    <d v="2025-07-02T00:00:00"/>
    <s v="NEW"/>
    <x v="9"/>
    <s v="Revops Manager"/>
    <s v="AU"/>
    <s v="self-funded"/>
    <d v="2025-08-03T00:00:00"/>
    <s v="missing"/>
  </r>
  <r>
    <s v="L0258"/>
    <s v="Quinlan Lopez"/>
    <s v="quinlan.lopez@datadog.com"/>
    <s v="missing"/>
    <s v="DATADOG"/>
    <s v="SMB"/>
    <x v="6"/>
    <n v="25"/>
    <n v="0"/>
    <n v="9"/>
    <s v="NO"/>
    <d v="2025-04-23T00:00:00"/>
    <s v="CONTACTED"/>
    <x v="8"/>
    <s v="Sales Operations"/>
    <s v="UK"/>
    <s v="Series B"/>
    <d v="2025-11-23T00:00:00"/>
    <s v="https://www.linkedin.com/in/aishakumar89"/>
  </r>
  <r>
    <s v="L0259"/>
    <s v="Landon Martinez"/>
    <s v="landon.martinez@shopify.com"/>
    <s v="missing"/>
    <s v="SHOPIFY"/>
    <s v="STARTUP"/>
    <x v="3"/>
    <n v="21"/>
    <n v="2"/>
    <n v="56"/>
    <s v="NO"/>
    <d v="2025-11-06T00:00:00"/>
    <s v="DISQUALIFIED"/>
    <x v="16"/>
    <s v="Demand Gen Manager"/>
    <s v="Indonesia"/>
    <s v="Series C+"/>
    <d v="2025-09-21T00:00:00"/>
    <s v="missing"/>
  </r>
  <r>
    <s v="L0260"/>
    <s v="Carlos Tiwari"/>
    <s v="carlos.tiwari@shopifyinc.com"/>
    <s v="+12124984485"/>
    <s v="SHOPIFY INC"/>
    <s v="SMB"/>
    <x v="6"/>
    <n v="17"/>
    <n v="11"/>
    <n v="0"/>
    <s v="YES"/>
    <d v="2025-10-16T00:00:00"/>
    <s v="NURTURING"/>
    <x v="16"/>
    <s v="Account Executive"/>
    <s v="DE"/>
    <s v="Over $1B"/>
    <d v="2025-11-25T00:00:00"/>
    <s v="linkedin.com/in/jamalclark82"/>
  </r>
  <r>
    <s v="L0261"/>
    <s v="Farhan Reddy"/>
    <s v="farhan.reddy@confluent.com"/>
    <s v="(921) 113-4811"/>
    <s v="CONFLUENT"/>
    <s v="MID-MARKET"/>
    <x v="6"/>
    <n v="27"/>
    <n v="19"/>
    <n v="0"/>
    <s v="NO"/>
    <d v="2025-05-07T00:00:00"/>
    <s v="LOST"/>
    <x v="14"/>
    <s v="Marketing Manager"/>
    <s v="UK"/>
    <s v="self-funded"/>
    <d v="2025-08-24T00:00:00"/>
    <s v="linkedin.com/in/ireneadams41"/>
  </r>
  <r>
    <s v="L0262"/>
    <s v="Karen Hoffman"/>
    <s v="missing"/>
    <s v="missing"/>
    <s v="MIRO"/>
    <s v="ENTERPRISE"/>
    <x v="3"/>
    <n v="15"/>
    <n v="7"/>
    <n v="24"/>
    <s v="YES"/>
    <d v="2025-08-21T00:00:00"/>
    <s v="NEW"/>
    <x v="4"/>
    <s v="Senior Analyst"/>
    <s v="CA"/>
    <s v="$1M-10M"/>
    <d v="2025-03-07T00:00:00"/>
    <s v="missing"/>
  </r>
  <r>
    <s v="L0263"/>
    <s v="Tara Petrov"/>
    <s v="missing"/>
    <s v="+1-450-534-3890"/>
    <s v="DROPBOX"/>
    <s v="SMB"/>
    <x v="4"/>
    <n v="28"/>
    <n v="6"/>
    <n v="50"/>
    <s v="NO"/>
    <d v="2025-06-13T00:00:00"/>
    <s v="NEW"/>
    <x v="16"/>
    <s v="Head Of Strategy"/>
    <s v="Philippines"/>
    <s v="Under $1M"/>
    <d v="2025-03-27T00:00:00"/>
    <s v="www.linkedin.com/in/vivianwilliams98"/>
  </r>
  <r>
    <s v="L0264"/>
    <s v="Henrik Nair"/>
    <s v="henrik.nair@servicenow.com"/>
    <s v="+1-664-390-7146"/>
    <s v="SERVICE NOW"/>
    <s v="MID-MARKET"/>
    <x v="2"/>
    <n v="0"/>
    <n v="15"/>
    <n v="58"/>
    <s v="YES"/>
    <s v=""/>
    <s v="ENGAGED"/>
    <x v="10"/>
    <s v="Partnerships Manager"/>
    <s v="Egypt"/>
    <s v="Unknown"/>
    <d v="2025-12-12T00:00:00"/>
    <s v="missing"/>
  </r>
  <r>
    <s v="L0265"/>
    <s v="Camila Reyes"/>
    <s v="camila.reyes@salesforce.com"/>
    <s v="+1-461-889-6711"/>
    <s v="SALESFORCE"/>
    <s v="GROWTH"/>
    <x v="0"/>
    <n v="23"/>
    <n v="20"/>
    <n v="27"/>
    <s v="NO"/>
    <d v="2025-01-27T00:00:00"/>
    <s v="CONVERTED"/>
    <x v="5"/>
    <s v="Founder"/>
    <s v="N/A"/>
    <s v="$5M-$25M"/>
    <d v="2025-04-20T00:00:00"/>
    <s v="linkedin.com/in/reveriesharma21"/>
  </r>
  <r>
    <s v="L0266"/>
    <s v="Derek Delgado"/>
    <s v="derek.delgado@zscaler.com"/>
    <s v="missing"/>
    <s v="ZSCALER"/>
    <s v="STARTUP"/>
    <x v="10"/>
    <n v="16"/>
    <n v="16"/>
    <n v="42"/>
    <s v="NO"/>
    <d v="2025-12-14T00:00:00"/>
    <s v="DISQUALIFIED"/>
    <x v="6"/>
    <s v="Revenue Operations"/>
    <s v="Italy"/>
    <s v="1M-10M"/>
    <d v="2025-12-13T00:00:00"/>
    <s v="linkedin.com/in/bobsanchez63"/>
  </r>
  <r>
    <s v="L0267"/>
    <s v="Yara Rodriguez"/>
    <s v="yara.rodriguez@datadog.com"/>
    <s v="+1-402-598-3981"/>
    <s v="DATADOG"/>
    <s v="MID-MARKET"/>
    <x v="2"/>
    <n v="13"/>
    <n v="1"/>
    <n v="51"/>
    <s v="YES"/>
    <d v="2025-07-15T00:00:00"/>
    <s v="NEW"/>
    <x v="23"/>
    <s v="Head Of Product"/>
    <s v="DE"/>
    <s v="$10M+"/>
    <d v="2025-02-11T00:00:00"/>
    <s v="missing"/>
  </r>
  <r>
    <s v="L0268"/>
    <s v="Jasmine Larsson"/>
    <s v="jasmine.larsson@figma.com"/>
    <s v="299.316.9557"/>
    <s v="FIGMA"/>
    <s v="ENTERPRISE"/>
    <x v="1"/>
    <n v="17"/>
    <n v="15"/>
    <n v="38"/>
    <s v="NO"/>
    <d v="2025-11-11T00:00:00"/>
    <s v="LOST"/>
    <x v="12"/>
    <s v="Sales Engineer"/>
    <s v="Chile"/>
    <s v="$1M-10M"/>
    <d v="2025-06-26T00:00:00"/>
    <s v="missing"/>
  </r>
  <r>
    <s v="L0269"/>
    <s v="Orion Bose"/>
    <s v="missing"/>
    <s v="9699345072"/>
    <s v="HUBSPOT"/>
    <s v="N/A"/>
    <x v="2"/>
    <n v="12"/>
    <n v="0"/>
    <n v="60"/>
    <s v="YES"/>
    <s v=""/>
    <s v="CONVERTED"/>
    <x v="5"/>
    <s v="Operations Manager"/>
    <s v="Philippines"/>
    <s v="Unknown"/>
    <d v="2025-10-26T00:00:00"/>
    <s v="missing"/>
  </r>
  <r>
    <s v="L0270"/>
    <s v="Henrik Pandey"/>
    <s v="henrik.pandey@zscaler.com"/>
    <s v="missing"/>
    <s v="ZSCALER"/>
    <s v="MID-MARKET"/>
    <x v="8"/>
    <n v="32"/>
    <n v="0"/>
    <n v="5"/>
    <s v="NO"/>
    <d v="2025-09-28T00:00:00"/>
    <s v="QUALIFIED"/>
    <x v="16"/>
    <s v="Gtm Lead"/>
    <s v="FR"/>
    <s v="$50M - $100M"/>
    <d v="2025-04-06T00:00:00"/>
    <s v="linkedin.com/in/quinlandiaz12"/>
  </r>
  <r>
    <s v="L0271"/>
    <s v="Julian Medina"/>
    <s v="julian.medina@okta.com"/>
    <s v="+1-886-226-3224"/>
    <s v="OKTA"/>
    <s v="ENTERPRISE"/>
    <x v="0"/>
    <n v="0"/>
    <n v="7"/>
    <n v="49"/>
    <s v="NO"/>
    <d v="2025-06-13T00:00:00"/>
    <s v="DISQUALIFIED"/>
    <x v="14"/>
    <s v="Marketing Operations"/>
    <s v="BR"/>
    <s v="$50M-100M"/>
    <d v="2025-02-03T00:00:00"/>
    <s v="missing"/>
  </r>
  <r>
    <s v="L0272"/>
    <s v="Zephyr Tiwari"/>
    <s v="zephyr.tiwari@salesforcecom.com"/>
    <s v="missing"/>
    <s v="SALESFORCE.COM"/>
    <s v="ENTERPRISE"/>
    <x v="8"/>
    <n v="24"/>
    <n v="10"/>
    <n v="51"/>
    <s v="NO"/>
    <d v="2025-03-17T00:00:00"/>
    <s v="CONTACTED"/>
    <x v="8"/>
    <s v="Revenue Operations"/>
    <s v="Argentina"/>
    <s v="Unknown"/>
    <d v="2025-06-05T00:00:00"/>
    <s v="www.linkedin.com/in/zacharysharma29"/>
  </r>
  <r>
    <s v="L0273"/>
    <s v="Winona Fernandez"/>
    <s v="missing"/>
    <s v="(480) 968-8836"/>
    <s v="ZSCALER"/>
    <s v="MID-MARKET"/>
    <x v="0"/>
    <n v="24"/>
    <n v="0"/>
    <n v="9"/>
    <s v="YES"/>
    <d v="2025-04-23T00:00:00"/>
    <s v="DISQUALIFIED"/>
    <x v="4"/>
    <s v="Unknown"/>
    <s v="Egypt"/>
    <s v="10M-50M"/>
    <d v="2025-11-28T00:00:00"/>
    <s v="missing"/>
  </r>
  <r>
    <s v="L0274"/>
    <s v="Frank Rossi"/>
    <s v="frank.rossi@mongodb.com"/>
    <s v="+19132999978"/>
    <s v="MONGODB"/>
    <s v="MID-MARKET"/>
    <x v="10"/>
    <n v="3"/>
    <n v="9"/>
    <n v="10"/>
    <s v="YES"/>
    <d v="2025-12-16T00:00:00"/>
    <s v="NURTURING"/>
    <x v="2"/>
    <s v="Marketing Manager"/>
    <s v="JP"/>
    <s v="$1B+"/>
    <d v="2025-01-12T00:00:00"/>
    <s v="https://linkedin.com/in/vespermoore87"/>
  </r>
  <r>
    <s v="L0275"/>
    <s v="Umar Verma"/>
    <s v="umar.verma@metaplatforms.com"/>
    <s v="missing"/>
    <s v="META PLATFORMS"/>
    <s v="N/A"/>
    <x v="4"/>
    <n v="9"/>
    <n v="12"/>
    <n v="7"/>
    <s v="NO"/>
    <d v="2025-05-23T00:00:00"/>
    <s v="NEW"/>
    <x v="16"/>
    <s v="Channel Manager"/>
    <s v="DE"/>
    <s v="Series C+"/>
    <d v="2025-05-21T00:00:00"/>
    <s v="linkedin.com/in/stefansmith16"/>
  </r>
  <r>
    <s v="L0276"/>
    <s v="Victor Martin"/>
    <s v="victor.martin@googleinc.com"/>
    <s v="+12969133967"/>
    <s v="GOOGLE INC"/>
    <s v="N/A"/>
    <x v="7"/>
    <n v="8"/>
    <n v="0"/>
    <n v="0"/>
    <s v="NO"/>
    <d v="2025-12-01T00:00:00"/>
    <s v="NEW"/>
    <x v="7"/>
    <s v="Vp Of Marketing"/>
    <s v="FR"/>
    <s v="$1B+"/>
    <d v="2025-02-06T00:00:00"/>
    <s v="linkedin.com/in/zinniaramirez1"/>
  </r>
  <r>
    <s v="L0277"/>
    <s v="Marisol Aguilar"/>
    <s v="marisol.aguilar@paloalto.com"/>
    <s v="missing"/>
    <s v="PALO ALTO"/>
    <s v="MID-MARKET"/>
    <x v="0"/>
    <n v="34"/>
    <n v="0"/>
    <n v="2"/>
    <s v="YES"/>
    <d v="2025-05-22T00:00:00"/>
    <s v="CONVERTED"/>
    <x v="24"/>
    <s v="Coo"/>
    <s v="Egypt"/>
    <s v="$1M - $10M"/>
    <d v="2025-06-20T00:00:00"/>
    <s v="linkedin.com/in/carlosgomez13"/>
  </r>
  <r>
    <s v="L0278"/>
    <s v="Leo Wright"/>
    <s v="leo.wright@zoom.com"/>
    <s v="(331) 846-7914"/>
    <s v="ZOOM"/>
    <s v="ENTERPRISE"/>
    <x v="5"/>
    <n v="10"/>
    <n v="2"/>
    <n v="43"/>
    <s v="NO"/>
    <d v="2025-03-18T00:00:00"/>
    <s v="NEW"/>
    <x v="6"/>
    <s v="Head Of Partnerships"/>
    <s v="SG"/>
    <s v="$100M+"/>
    <d v="2025-09-20T00:00:00"/>
    <s v="missing"/>
  </r>
  <r>
    <s v="L0279"/>
    <s v="Noah Mitchell"/>
    <s v="noah.mitchell@databricks.com"/>
    <s v="(616) 167-6396"/>
    <s v="DATABRICKS"/>
    <s v="ENTERPRISE"/>
    <x v="1"/>
    <n v="17"/>
    <n v="7"/>
    <n v="6"/>
    <s v="NO"/>
    <d v="2025-04-13T00:00:00"/>
    <s v="NURTURING"/>
    <x v="11"/>
    <s v="Unknown"/>
    <s v="Ireland"/>
    <s v="Series B"/>
    <d v="2025-09-12T00:00:00"/>
    <s v="linkedin.com/in/willowrossi35"/>
  </r>
  <r>
    <s v="L0280"/>
    <s v="Zane Rao"/>
    <s v="zane.rao@stripe.com"/>
    <s v="+18089707597"/>
    <s v="STRIPE"/>
    <s v="SMB"/>
    <x v="10"/>
    <n v="32"/>
    <n v="4"/>
    <n v="36"/>
    <s v="YES"/>
    <s v=""/>
    <s v="DISQUALIFIED"/>
    <x v="21"/>
    <s v="Customer Success Manager"/>
    <s v="Indonesia"/>
    <s v="$500M-1B"/>
    <d v="2025-06-26T00:00:00"/>
    <s v="linkedin.com/in/xavieradams55"/>
  </r>
  <r>
    <s v="L0281"/>
    <s v="Hina Carter"/>
    <s v="hina.carter@linear.com"/>
    <s v="(295) 269-1940"/>
    <s v="LINEAR"/>
    <s v="GROWTH"/>
    <x v="5"/>
    <n v="31"/>
    <n v="0"/>
    <n v="27"/>
    <s v="NO"/>
    <d v="2025-12-05T00:00:00"/>
    <s v="NURTURING"/>
    <x v="10"/>
    <s v="Associate"/>
    <s v="FR"/>
    <s v="Under $1M"/>
    <d v="2025-12-01T00:00:00"/>
    <s v="https://linkedin.com/in/joaquinmendoza45"/>
  </r>
  <r>
    <s v="L0282"/>
    <s v="Reverie Verma"/>
    <s v="reverie.verma@crowdstrike.com"/>
    <s v="982-636-4687"/>
    <s v="CROWD STRIKE"/>
    <s v="ENTERPRISE"/>
    <x v="1"/>
    <n v="32"/>
    <n v="1"/>
    <n v="24"/>
    <s v="NO"/>
    <d v="2025-02-11T00:00:00"/>
    <s v="CONTACTED"/>
    <x v="9"/>
    <s v="Ceo"/>
    <s v="Netherlands"/>
    <s v="10M-50M"/>
    <d v="2025-01-24T00:00:00"/>
    <s v="linkedin.com/in/yasminyoung40"/>
  </r>
  <r>
    <s v="L0283"/>
    <s v="Dorian Mehta"/>
    <s v="missing"/>
    <s v="(309) 105-6729"/>
    <s v="FRESHWORKS"/>
    <s v="MID-MARKET"/>
    <x v="1"/>
    <n v="6"/>
    <n v="6"/>
    <n v="32"/>
    <s v="NO"/>
    <d v="2025-08-01T00:00:00"/>
    <s v="LOST"/>
    <x v="9"/>
    <s v="Digital Marketing Manager"/>
    <s v="Nigeria"/>
    <s v="10M-50M"/>
    <d v="2025-03-18T00:00:00"/>
    <s v="www.linkedin.com/in/brianmuller85"/>
  </r>
  <r>
    <s v="L0284"/>
    <s v="Omar Perez"/>
    <s v="omar.perez@hashicorp.com"/>
    <s v="961-439-1517"/>
    <s v="HASHICORP"/>
    <s v="MID-MARKET"/>
    <x v="9"/>
    <n v="17"/>
    <n v="0"/>
    <n v="31"/>
    <s v="NO"/>
    <d v="2025-06-25T00:00:00"/>
    <s v="DISQUALIFIED"/>
    <x v="20"/>
    <s v="Intern"/>
    <s v="New Zealand"/>
    <s v="Unknown"/>
    <d v="2025-01-05T00:00:00"/>
    <s v="missing"/>
  </r>
  <r>
    <s v="L0285"/>
    <s v="Adeline Smith"/>
    <s v="adeline.smith@atlassiancorp.com"/>
    <s v="488.597.2353"/>
    <s v="ATLASSIAN CORP"/>
    <s v="STARTUP"/>
    <x v="5"/>
    <n v="32"/>
    <n v="8"/>
    <n v="55"/>
    <s v="YES"/>
    <d v="2025-04-22T00:00:00"/>
    <s v="ENGAGED"/>
    <x v="22"/>
    <s v="Vp Marketing"/>
    <s v="Nigeria"/>
    <s v="Series B"/>
    <d v="2025-12-17T00:00:00"/>
    <s v="linkedin.com/in/xenanair76"/>
  </r>
  <r>
    <s v="L0286"/>
    <s v="Killian White"/>
    <s v="killian.white@stripe.com"/>
    <s v="missing"/>
    <s v="STRIPE"/>
    <s v="ENTERPRISE"/>
    <x v="1"/>
    <n v="19"/>
    <n v="7"/>
    <n v="27"/>
    <s v="NO"/>
    <d v="2025-07-21T00:00:00"/>
    <s v="CONTACTED"/>
    <x v="13"/>
    <s v="Revops Manager"/>
    <s v="US"/>
    <s v="&lt; $1M"/>
    <d v="2025-04-11T00:00:00"/>
    <s v="linkedin.com/in/veragarcia1"/>
  </r>
  <r>
    <s v="L0287"/>
    <s v="Reverie Mendoza"/>
    <s v="reverie.mendoza@databricks.com"/>
    <s v="(511) 214-2587"/>
    <s v="DATABRICKS"/>
    <s v="ENTERPRISE"/>
    <x v="8"/>
    <n v="8"/>
    <n v="11"/>
    <n v="37"/>
    <s v="YES"/>
    <d v="2025-04-21T00:00:00"/>
    <s v="QUALIFIED"/>
    <x v="17"/>
    <s v="Brand Manager"/>
    <s v="DE"/>
    <s v="$100M-500M"/>
    <d v="2025-10-04T00:00:00"/>
    <s v="missing"/>
  </r>
  <r>
    <s v="L0288"/>
    <s v="Perseus Chandra"/>
    <s v="perseus.chandra@amazon.com"/>
    <s v="(979) 306-9741"/>
    <s v="AMAZON"/>
    <s v="MID-MARKET"/>
    <x v="3"/>
    <n v="26"/>
    <n v="8"/>
    <n v="48"/>
    <s v="NO"/>
    <d v="2025-06-15T00:00:00"/>
    <s v="NEW"/>
    <x v="11"/>
    <s v="Marketing Operations"/>
    <s v="CA"/>
    <s v="$1M - $10M"/>
    <d v="2025-09-26T00:00:00"/>
    <s v="missing"/>
  </r>
  <r>
    <s v="L0289"/>
    <s v="Bodhi Adams"/>
    <s v="missing"/>
    <s v="706.801.9723"/>
    <s v="PALANTIR"/>
    <s v="N/A"/>
    <x v="6"/>
    <n v="32"/>
    <n v="12"/>
    <n v="17"/>
    <s v="YES"/>
    <d v="2025-03-19T00:00:00"/>
    <s v="NEW"/>
    <x v="0"/>
    <s v="Associate"/>
    <s v="Pakistan"/>
    <s v="self-funded"/>
    <d v="2025-05-28T00:00:00"/>
    <s v="missing"/>
  </r>
  <r>
    <s v="L0290"/>
    <s v="Sophie Rossi"/>
    <s v="missing"/>
    <s v="(476) 994-1844"/>
    <s v="SNOWFLAKE"/>
    <s v="SMB"/>
    <x v="9"/>
    <n v="0"/>
    <n v="20"/>
    <n v="23"/>
    <s v="YES"/>
    <d v="2025-12-18T00:00:00"/>
    <s v="QUALIFIED"/>
    <x v="11"/>
    <s v="Events Manager"/>
    <s v="Netherlands"/>
    <s v="$1M-10M"/>
    <d v="2025-01-27T00:00:00"/>
    <s v="missing"/>
  </r>
  <r>
    <s v="L0291"/>
    <s v="Vikram Clark"/>
    <s v="vikram.clark@confluent.com"/>
    <s v="841.749.4377"/>
    <s v="CONFLUENT"/>
    <s v="N/A"/>
    <x v="9"/>
    <n v="13"/>
    <n v="12"/>
    <n v="14"/>
    <s v="NO"/>
    <d v="2025-08-03T00:00:00"/>
    <s v="NURTURING"/>
    <x v="16"/>
    <s v="Chief Growth Officer"/>
    <s v="SG"/>
    <s v="$500M-1B"/>
    <d v="2025-08-24T00:00:00"/>
    <s v="missing"/>
  </r>
  <r>
    <s v="L0292"/>
    <s v="Willow Williams"/>
    <s v="willow.williams@crowdstrike.com"/>
    <s v="missing"/>
    <s v="CROWD STRIKE"/>
    <s v="ENTERPRISE"/>
    <x v="1"/>
    <n v="33"/>
    <n v="0"/>
    <n v="24"/>
    <s v="NO"/>
    <s v=""/>
    <s v="ENGAGED"/>
    <x v="0"/>
    <s v="Demand Gen Manager"/>
    <s v="AU"/>
    <s v="$10M-50M"/>
    <d v="2025-11-20T00:00:00"/>
    <s v="missing"/>
  </r>
  <r>
    <s v="L0293"/>
    <s v="Charlie Bhatt"/>
    <s v="charlie.bhatt@hashicorp.com"/>
    <s v="+13674146435"/>
    <s v="HASHICORP"/>
    <s v="MID-MARKET"/>
    <x v="5"/>
    <n v="0"/>
    <n v="20"/>
    <n v="1"/>
    <s v="YES"/>
    <d v="2025-05-04T00:00:00"/>
    <s v="LOST"/>
    <x v="19"/>
    <s v="Founder"/>
    <s v="US"/>
    <s v="$0-1M"/>
    <d v="2025-07-05T00:00:00"/>
    <s v="missing"/>
  </r>
  <r>
    <s v="L0294"/>
    <s v="Xavier Allen"/>
    <s v="xavier.allen@hashicorp.com"/>
    <s v="missing"/>
    <s v="HASHICORP"/>
    <s v="MID-MARKET"/>
    <x v="5"/>
    <n v="21"/>
    <n v="0"/>
    <n v="58"/>
    <s v="YES"/>
    <d v="2025-10-05T00:00:00"/>
    <s v="CONVERTED"/>
    <x v="22"/>
    <s v="Program Manager"/>
    <s v="SG"/>
    <s v="$100M-500M"/>
    <d v="2025-11-10T00:00:00"/>
    <s v="https://www.linkedin.com/in/xaviershah14"/>
  </r>
  <r>
    <s v="L0295"/>
    <s v="Zaid Ramos"/>
    <s v="zaid.ramos@amazon.com"/>
    <s v="+13504273421"/>
    <s v="AMAZON"/>
    <s v="N/A"/>
    <x v="2"/>
    <n v="7"/>
    <n v="8"/>
    <n v="20"/>
    <s v="NO"/>
    <d v="2025-07-12T00:00:00"/>
    <s v="LOST"/>
    <x v="10"/>
    <s v="Abm Manager"/>
    <s v="Kenya"/>
    <s v="Unknown"/>
    <d v="2025-11-11T00:00:00"/>
    <s v="missing"/>
  </r>
  <r>
    <s v="L0296"/>
    <s v="Perseus Das"/>
    <s v="perseus.das@servicenow.com"/>
    <s v="missing"/>
    <s v="SERVICENOW"/>
    <s v="GROWTH"/>
    <x v="7"/>
    <n v="14"/>
    <n v="7"/>
    <n v="13"/>
    <s v="YES"/>
    <d v="2025-08-05T00:00:00"/>
    <s v="NURTURING"/>
    <x v="4"/>
    <s v="Engineering Manager"/>
    <s v="Uae"/>
    <s v="Series A"/>
    <d v="2025-05-15T00:00:00"/>
    <s v="missing"/>
  </r>
  <r>
    <s v="L0297"/>
    <s v="Opal Tiwari"/>
    <s v="opal.tiwari@metaplatforms.com"/>
    <s v="missing"/>
    <s v="META PLATFORMS"/>
    <s v="GROWTH"/>
    <x v="3"/>
    <n v="27"/>
    <n v="3"/>
    <n v="4"/>
    <s v="NO"/>
    <d v="2025-03-01T00:00:00"/>
    <s v="LOST"/>
    <x v="21"/>
    <s v="Founder"/>
    <s v="DE"/>
    <s v="$0-1M"/>
    <d v="2025-07-05T00:00:00"/>
    <s v="linkedin.com/in/sebastianmendoza18"/>
  </r>
  <r>
    <s v="L0298"/>
    <s v="Ingrid Diaz"/>
    <s v="ingrid.diaz@intercom.com"/>
    <s v="missing"/>
    <s v="INTERCOM"/>
    <s v="ENTERPRISE"/>
    <x v="3"/>
    <n v="11"/>
    <n v="0"/>
    <n v="27"/>
    <s v="NO"/>
    <d v="2025-08-18T00:00:00"/>
    <s v="DISQUALIFIED"/>
    <x v="15"/>
    <s v="Intern"/>
    <s v="Ireland"/>
    <s v="Unknown"/>
    <d v="2025-05-03T00:00:00"/>
    <s v="www.linkedin.com/in/ginamendoza28"/>
  </r>
  <r>
    <s v="L0299"/>
    <s v="Gideon Davis"/>
    <s v="gideon.davis@workday.com"/>
    <s v="868.757.7637"/>
    <s v="WORKDAY"/>
    <s v="STARTUP"/>
    <x v="10"/>
    <n v="0"/>
    <n v="13"/>
    <n v="6"/>
    <s v="NO"/>
    <d v="2025-10-25T00:00:00"/>
    <s v="ENGAGED"/>
    <x v="5"/>
    <s v="Director Of Marketing"/>
    <s v="BR"/>
    <s v="$50M - $100M"/>
    <d v="2025-04-20T00:00:00"/>
    <s v="missing"/>
  </r>
  <r>
    <s v="L0300"/>
    <s v="Dmitri Lewis"/>
    <s v="dmitri.lewis@figma.com"/>
    <s v="6951461787"/>
    <s v="FIGMA"/>
    <s v="ENTERPRISE"/>
    <x v="4"/>
    <n v="0"/>
    <n v="9"/>
    <n v="32"/>
    <s v="YES"/>
    <d v="2025-07-24T00:00:00"/>
    <s v="CONVERTED"/>
    <x v="11"/>
    <s v="Head Of Sales"/>
    <s v="Mexico"/>
    <s v="self-funded"/>
    <d v="2025-09-26T00:00:00"/>
    <s v="www.linkedin.com/in/gracepetrov49"/>
  </r>
  <r>
    <s v="L0301"/>
    <s v="Yael Bose"/>
    <s v="missing"/>
    <s v="missing"/>
    <s v="DOCUSIGN"/>
    <s v="MID-MARKET"/>
    <x v="10"/>
    <n v="10"/>
    <n v="16"/>
    <n v="46"/>
    <s v="NO"/>
    <d v="2025-06-15T00:00:00"/>
    <s v="ENGAGED"/>
    <x v="11"/>
    <s v="Technical Lead"/>
    <s v="Netherlands"/>
    <s v="Unknown"/>
    <s v=""/>
    <s v="https://linkedin.com/in/winonakumar31"/>
  </r>
  <r>
    <s v="L0302"/>
    <s v="Elowen Eriksson"/>
    <s v="elowen.eriksson@canva.com"/>
    <s v="+12896102541"/>
    <s v="CANVA"/>
    <s v="SMB"/>
    <x v="10"/>
    <n v="10"/>
    <n v="0"/>
    <n v="22"/>
    <s v="YES"/>
    <d v="2025-12-25T00:00:00"/>
    <s v="QUALIFIED"/>
    <x v="15"/>
    <s v="Head Of Strategy"/>
    <s v="N/A"/>
    <s v="Unknown"/>
    <d v="2025-03-04T00:00:00"/>
    <s v="https://www.linkedin.com/in/wesleygarcia47"/>
  </r>
  <r>
    <s v="L0303"/>
    <s v="Aria Kim"/>
    <s v="aria.kim@cloudflare.com"/>
    <s v="missing"/>
    <s v="CLOUDFLARE"/>
    <s v="STARTUP"/>
    <x v="0"/>
    <n v="2"/>
    <n v="20"/>
    <n v="0"/>
    <s v="NO"/>
    <d v="2025-09-01T00:00:00"/>
    <s v="LOST"/>
    <x v="23"/>
    <s v="Vp Revenue"/>
    <s v="South Africa"/>
    <s v="$10M+"/>
    <d v="2025-04-13T00:00:00"/>
    <s v="www.linkedin.com/in/tallulahthomas45"/>
  </r>
  <r>
    <s v="L0304"/>
    <s v="Rosalind Reyes"/>
    <s v="rosalind.reyes@stripe.com"/>
    <s v="(404) 511-6385"/>
    <s v="STRIPE"/>
    <s v="SMB"/>
    <x v="4"/>
    <n v="31"/>
    <n v="15"/>
    <n v="29"/>
    <s v="YES"/>
    <d v="2025-08-05T00:00:00"/>
    <s v="NEW"/>
    <x v="8"/>
    <s v="Data Analyst"/>
    <s v="UK"/>
    <s v="Series A"/>
    <d v="2025-06-26T00:00:00"/>
    <s v="https://linkedin.com/in/tatianayoung7"/>
  </r>
  <r>
    <s v="L0305"/>
    <s v="Frank Verma"/>
    <s v="frank.verma@stripe.com"/>
    <s v="+1-929-562-7876"/>
    <s v="STRIPE"/>
    <s v="MID-MARKET"/>
    <x v="5"/>
    <n v="3"/>
    <n v="0"/>
    <n v="21"/>
    <s v="NO"/>
    <d v="2025-06-14T00:00:00"/>
    <s v="NURTURING"/>
    <x v="1"/>
    <s v="Product Manager"/>
    <s v="Vietnam"/>
    <s v="$25M-$100M"/>
    <d v="2025-01-18T00:00:00"/>
    <s v="linkedin.com/in/anselrobinson10"/>
  </r>
  <r>
    <s v="L0306"/>
    <s v="Soren Kovac"/>
    <s v="soren.kovac@airtable.com"/>
    <s v="missing"/>
    <s v="AIRTABLE"/>
    <s v="N/A"/>
    <x v="10"/>
    <n v="20"/>
    <n v="0"/>
    <n v="26"/>
    <s v="YES"/>
    <d v="2025-01-15T00:00:00"/>
    <s v="ENGAGED"/>
    <x v="11"/>
    <s v="Gtm Lead"/>
    <s v="DE"/>
    <s v="Unknown"/>
    <d v="2025-04-14T00:00:00"/>
    <s v="https://linkedin.com/in/rosanovak49"/>
  </r>
  <r>
    <s v="L0307"/>
    <s v="Nolan Walker"/>
    <s v="nolan.walker@google.com"/>
    <s v="(327) 816-9177"/>
    <s v="GOOGLE"/>
    <s v="N/A"/>
    <x v="7"/>
    <n v="22"/>
    <n v="13"/>
    <n v="48"/>
    <s v="YES"/>
    <d v="2025-03-15T00:00:00"/>
    <s v="CONTACTED"/>
    <x v="21"/>
    <s v="Unknown"/>
    <s v="IN"/>
    <s v="$10M+"/>
    <d v="2025-11-23T00:00:00"/>
    <s v="linkedin.com/in/killianbaker90"/>
  </r>
  <r>
    <s v="L0308"/>
    <s v="Zane Thomas"/>
    <s v="zane.thomas@databricks.com"/>
    <s v="+1-757-202-8276"/>
    <s v="DATABRICKS"/>
    <s v="SMB"/>
    <x v="3"/>
    <n v="26"/>
    <n v="14"/>
    <n v="7"/>
    <s v="YES"/>
    <d v="2025-02-12T00:00:00"/>
    <s v="ENGAGED"/>
    <x v="1"/>
    <s v="Events Manager"/>
    <s v="Argentina"/>
    <s v="Unknown"/>
    <d v="2025-04-17T00:00:00"/>
    <s v="missing"/>
  </r>
  <r>
    <s v="L0309"/>
    <s v="Quinlan Scott"/>
    <s v="quinlan.scott@crowdstrike.com"/>
    <s v="missing"/>
    <s v="CROWDSTRIKE"/>
    <s v="MID-MARKET"/>
    <x v="1"/>
    <n v="33"/>
    <n v="19"/>
    <n v="10"/>
    <s v="YES"/>
    <d v="2025-04-18T00:00:00"/>
    <s v="NEW"/>
    <x v="17"/>
    <s v="Communications Director"/>
    <s v="UK"/>
    <s v="$100M+"/>
    <d v="2025-11-13T00:00:00"/>
    <s v="linkedin.com/in/taranguyen41"/>
  </r>
  <r>
    <s v="L0310"/>
    <s v="Priya Tanaka"/>
    <s v="priya.tanaka@salesforce.com"/>
    <s v="4669573605"/>
    <s v="SALESFORCE"/>
    <s v="MID-MARKET"/>
    <x v="6"/>
    <n v="0"/>
    <n v="20"/>
    <n v="9"/>
    <s v="YES"/>
    <d v="2025-09-03T00:00:00"/>
    <s v="NEW"/>
    <x v="14"/>
    <s v="Director Of Marketing"/>
    <s v="AU"/>
    <s v="Over $1B"/>
    <d v="2025-06-06T00:00:00"/>
    <s v="missing"/>
  </r>
  <r>
    <s v="L0311"/>
    <s v="Fatima Nelson"/>
    <s v="fatima.nelson@cloudflare.com"/>
    <s v="(842) 123-2694"/>
    <s v="CLOUDFLARE"/>
    <s v="N/A"/>
    <x v="6"/>
    <n v="18"/>
    <n v="5"/>
    <n v="31"/>
    <s v="YES"/>
    <d v="2025-04-13T00:00:00"/>
    <s v="NURTURING"/>
    <x v="7"/>
    <s v="Cmo"/>
    <s v="Colombia"/>
    <s v="Unknown"/>
    <d v="2025-02-07T00:00:00"/>
    <s v="linkedin.com/in/umarkapoor41"/>
  </r>
  <r>
    <s v="L0312"/>
    <s v="Nico Dominguez"/>
    <s v="nico.dominguez@paloaltonetworks.com"/>
    <s v="(555) 595-9953"/>
    <s v="PALO ALTO NETWORKS"/>
    <s v="MID-MARKET"/>
    <x v="8"/>
    <n v="7"/>
    <n v="0"/>
    <n v="33"/>
    <s v="YES"/>
    <d v="2025-04-28T00:00:00"/>
    <s v="CONVERTED"/>
    <x v="23"/>
    <s v="Director Of Demand Gen"/>
    <s v="US"/>
    <s v="0-1M"/>
    <d v="2025-12-05T00:00:00"/>
    <s v="missing"/>
  </r>
  <r>
    <s v="L0313"/>
    <s v="Vivian Robinson"/>
    <s v="vivian.robinson@snowflake.com"/>
    <s v="397-356-3833"/>
    <s v="SNOWFLAKE"/>
    <s v="MID-MARKET"/>
    <x v="5"/>
    <n v="6"/>
    <n v="18"/>
    <n v="50"/>
    <s v="YES"/>
    <d v="2025-08-14T00:00:00"/>
    <s v="QUALIFIED"/>
    <x v="22"/>
    <s v="Head Of Partnerships"/>
    <s v="Israel"/>
    <s v="Under $1M"/>
    <d v="2025-04-19T00:00:00"/>
    <s v="missing"/>
  </r>
  <r>
    <s v="L0314"/>
    <s v="Juniper Chandra"/>
    <s v="juniper.chandra@dropbox.com"/>
    <s v="(743) 460-7525"/>
    <s v="DROPBOX"/>
    <s v="MID-MARKET"/>
    <x v="10"/>
    <n v="27"/>
    <n v="11"/>
    <n v="13"/>
    <s v="NO"/>
    <d v="2025-03-25T00:00:00"/>
    <s v="LOST"/>
    <x v="11"/>
    <s v="Vp Marketing"/>
    <s v="Israel"/>
    <s v="$25M-$100M"/>
    <d v="2025-08-19T00:00:00"/>
    <s v="www.linkedin.com/in/ivanfischer9"/>
  </r>
  <r>
    <s v="L0315"/>
    <s v="Willow Eriksson"/>
    <s v="willow.eriksson@hashicorp.com"/>
    <s v="missing"/>
    <s v="HASHICORP"/>
    <s v="ENTERPRISE"/>
    <x v="7"/>
    <n v="27"/>
    <n v="10"/>
    <n v="3"/>
    <s v="NO"/>
    <d v="2025-05-14T00:00:00"/>
    <s v="NURTURING"/>
    <x v="11"/>
    <s v="Gtm Lead"/>
    <s v="IN"/>
    <s v="$100M+"/>
    <d v="2025-10-01T00:00:00"/>
    <s v="missing"/>
  </r>
  <r>
    <s v="L0316"/>
    <s v="Magnus Soto"/>
    <s v="magnus.soto@datadog.com"/>
    <s v="(740) 140-6527"/>
    <s v="DATADOG"/>
    <s v="ENTERPRISE"/>
    <x v="6"/>
    <n v="26"/>
    <n v="8"/>
    <n v="22"/>
    <s v="NO"/>
    <d v="2025-06-16T00:00:00"/>
    <s v="NEW"/>
    <x v="4"/>
    <s v="Communications Director"/>
    <s v="Sweden"/>
    <s v="Unknown"/>
    <d v="2025-11-04T00:00:00"/>
    <s v="https://linkedin.com/in/gideonmoore4"/>
  </r>
  <r>
    <s v="L0317"/>
    <s v="Mona Mehta"/>
    <s v="mona.mehta@crowdstrike.com"/>
    <s v="(577) 935-9807"/>
    <s v="CROWD STRIKE"/>
    <s v="GROWTH"/>
    <x v="3"/>
    <n v="2"/>
    <n v="0"/>
    <n v="4"/>
    <s v="YES"/>
    <d v="2025-10-26T00:00:00"/>
    <s v="ENGAGED"/>
    <x v="14"/>
    <s v="Head Of Partnerships"/>
    <s v="IN"/>
    <s v="$100M+"/>
    <d v="2025-03-11T00:00:00"/>
    <s v="linkedin.com/in/xylakapoor53"/>
  </r>
  <r>
    <s v="L0318"/>
    <s v="Marisol Torres"/>
    <s v="marisol.torres@paloalto.com"/>
    <s v="(294) 370-5853"/>
    <s v="PALO ALTO"/>
    <s v="ENTERPRISE"/>
    <x v="4"/>
    <n v="15"/>
    <n v="6"/>
    <n v="4"/>
    <s v="NO"/>
    <d v="2025-01-22T00:00:00"/>
    <s v="NEW"/>
    <x v="1"/>
    <s v="Brand Manager"/>
    <s v="SG"/>
    <s v="50M+"/>
    <d v="2025-10-25T00:00:00"/>
    <s v="linkedin.com/in/eliseortiz40"/>
  </r>
  <r>
    <s v="L0319"/>
    <s v="Orion Cruz"/>
    <s v="orion.cruz@zoom.com"/>
    <s v="407-898-7556"/>
    <s v="ZOOM"/>
    <s v="ENTERPRISE"/>
    <x v="5"/>
    <n v="19"/>
    <n v="18"/>
    <n v="9"/>
    <s v="NO"/>
    <d v="2025-12-04T00:00:00"/>
    <s v="CONTACTED"/>
    <x v="0"/>
    <s v="Chief Growth Officer"/>
    <s v="SG"/>
    <s v="Unknown"/>
    <d v="2025-08-12T00:00:00"/>
    <s v="missing"/>
  </r>
  <r>
    <s v="L0320"/>
    <s v="Nikolai Anderson"/>
    <s v="nikolai.anderson@asana.com"/>
    <s v="missing"/>
    <s v="ASANA"/>
    <s v="ENTERPRISE"/>
    <x v="1"/>
    <n v="27"/>
    <n v="6"/>
    <n v="38"/>
    <s v="YES"/>
    <d v="2025-08-17T00:00:00"/>
    <s v="CONTACTED"/>
    <x v="23"/>
    <s v="Head Of Growth"/>
    <s v="N/A"/>
    <s v="0-1M"/>
    <d v="2025-01-19T00:00:00"/>
    <s v="missing"/>
  </r>
  <r>
    <s v="L0321"/>
    <s v="Quinn Olsen"/>
    <s v="quinn.olsen@hashicorp.com"/>
    <s v="908-374-9112"/>
    <s v="HASHICORP"/>
    <s v="MID-MARKET"/>
    <x v="9"/>
    <n v="18"/>
    <n v="9"/>
    <n v="6"/>
    <s v="NO"/>
    <d v="2025-12-20T00:00:00"/>
    <s v="NURTURING"/>
    <x v="13"/>
    <s v="Growth Hacker"/>
    <s v="IN"/>
    <s v="$10M-50M"/>
    <d v="2025-06-15T00:00:00"/>
    <s v="missing"/>
  </r>
  <r>
    <s v="L0322"/>
    <s v="Diana Torres"/>
    <s v="diana.torres@figma.com"/>
    <s v="missing"/>
    <s v="FIGMA"/>
    <s v="STARTUP"/>
    <x v="2"/>
    <n v="31"/>
    <n v="15"/>
    <n v="52"/>
    <s v="YES"/>
    <d v="2025-05-27T00:00:00"/>
    <s v="CONTACTED"/>
    <x v="10"/>
    <s v="Head Of Product"/>
    <s v="AU"/>
    <s v="$50M-100M"/>
    <d v="2025-12-11T00:00:00"/>
    <s v="linkedin.com/in/nolansilva33"/>
  </r>
  <r>
    <s v="L0323"/>
    <s v="Wesley Hill"/>
    <s v="wesley.hill@hashicorp.com"/>
    <s v="8105952847"/>
    <s v="HASHICORP"/>
    <s v="MID-MARKET"/>
    <x v="8"/>
    <n v="1"/>
    <n v="13"/>
    <n v="42"/>
    <s v="NO"/>
    <d v="2025-01-08T00:00:00"/>
    <s v="NEW"/>
    <x v="22"/>
    <s v="Sales Engineer"/>
    <s v="JP"/>
    <s v="$1B+"/>
    <d v="2025-07-21T00:00:00"/>
    <s v="missing"/>
  </r>
  <r>
    <s v="L0324"/>
    <s v="Ursula Chopra"/>
    <s v="ursula.chopra@servicenow.com"/>
    <s v="8035275526"/>
    <s v="SERVICENOW"/>
    <s v="MID-MARKET"/>
    <x v="3"/>
    <n v="21"/>
    <n v="3"/>
    <n v="29"/>
    <s v="YES"/>
    <d v="2025-06-10T00:00:00"/>
    <s v="NURTURING"/>
    <x v="0"/>
    <s v="Junior Analyst"/>
    <s v="AU"/>
    <s v="$100M-500M"/>
    <d v="2025-05-20T00:00:00"/>
    <s v="https://www.linkedin.com/in/omarnelson63"/>
  </r>
  <r>
    <s v="L0325"/>
    <s v="Quinn Aguilar"/>
    <s v="quinn.aguilar@confluent.com"/>
    <s v="200-151-5119"/>
    <s v="CONFLUENT"/>
    <s v="STARTUP"/>
    <x v="5"/>
    <n v="32"/>
    <n v="17"/>
    <n v="5"/>
    <s v="YES"/>
    <d v="2025-12-07T00:00:00"/>
    <s v="CONTACTED"/>
    <x v="6"/>
    <s v="Vp Revenue"/>
    <s v="BR"/>
    <s v="Unknown"/>
    <d v="2025-04-26T00:00:00"/>
    <s v="linkedin.com/in/winstonpark52"/>
  </r>
  <r>
    <s v="L0326"/>
    <s v="Piper Das"/>
    <s v="piper.das@crowdstrike.com"/>
    <s v="+1-456-238-7820"/>
    <s v="CROWDSTRIKE"/>
    <s v="MID-MARKET"/>
    <x v="4"/>
    <n v="19"/>
    <n v="20"/>
    <n v="11"/>
    <s v="NO"/>
    <d v="2025-07-04T00:00:00"/>
    <s v="LOST"/>
    <x v="24"/>
    <s v="Data Analyst"/>
    <s v="Poland"/>
    <s v="Unknown"/>
    <d v="2025-07-15T00:00:00"/>
    <s v="missing"/>
  </r>
  <r>
    <s v="L0327"/>
    <s v="Raphael Brown"/>
    <s v="raphael.brown@databricks.com"/>
    <s v="(835) 656-5806"/>
    <s v="DATABRICKS"/>
    <s v="STARTUP"/>
    <x v="10"/>
    <n v="0"/>
    <n v="16"/>
    <n v="3"/>
    <s v="YES"/>
    <s v=""/>
    <s v="ENGAGED"/>
    <x v="23"/>
    <s v="Program Manager"/>
    <s v="DE"/>
    <s v="$100M+"/>
    <d v="2025-06-28T00:00:00"/>
    <s v="missing"/>
  </r>
  <r>
    <s v="L0328"/>
    <s v="Xyla Flores"/>
    <s v="xyla.flores@dropbox.com"/>
    <s v="missing"/>
    <s v="DROPBOX"/>
    <s v="MID-MARKET"/>
    <x v="10"/>
    <n v="19"/>
    <n v="0"/>
    <n v="39"/>
    <s v="YES"/>
    <d v="2025-01-05T00:00:00"/>
    <s v="NEW"/>
    <x v="11"/>
    <s v="Senior Associate"/>
    <s v="DE"/>
    <s v="$50M-100M"/>
    <d v="2025-09-15T00:00:00"/>
    <s v="missing"/>
  </r>
  <r>
    <s v="L0329"/>
    <s v="Felix Nelson"/>
    <s v="felix.nelson@workday.com"/>
    <s v="(326) 542-3396"/>
    <s v="WORKDAY"/>
    <s v="ENTERPRISE"/>
    <x v="10"/>
    <n v="15"/>
    <n v="17"/>
    <n v="30"/>
    <s v="NO"/>
    <d v="2025-02-19T00:00:00"/>
    <s v="NURTURING"/>
    <x v="21"/>
    <s v="Chief Revenue Officer"/>
    <s v="Argentina"/>
    <s v="Series B"/>
    <d v="2025-07-27T00:00:00"/>
    <s v="linkedin.com/in/hankbaker59"/>
  </r>
  <r>
    <s v="L0330"/>
    <s v="Sienna Kumar"/>
    <s v="sienna.kumar@paloaltonetworks.com"/>
    <s v="6798408509"/>
    <s v="PALO ALTO NETWORKS"/>
    <s v="ENTERPRISE"/>
    <x v="10"/>
    <n v="32"/>
    <n v="16"/>
    <n v="4"/>
    <s v="NO"/>
    <d v="2025-06-21T00:00:00"/>
    <s v="DISQUALIFIED"/>
    <x v="3"/>
    <s v="Chief Growth Officer"/>
    <s v="AU"/>
    <s v="Series A"/>
    <d v="2025-07-03T00:00:00"/>
    <s v="www.linkedin.com/in/nyxlarsson49"/>
  </r>
  <r>
    <s v="L0331"/>
    <s v="Dashiell Ramos"/>
    <s v="dashiell.ramos@paloaltonetworks.com"/>
    <s v="(556) 698-7615"/>
    <s v="PALO ALTO NETWORKS"/>
    <s v="ENTERPRISE"/>
    <x v="3"/>
    <n v="10"/>
    <n v="3"/>
    <n v="43"/>
    <s v="NO"/>
    <d v="2025-04-25T00:00:00"/>
    <s v="ENGAGED"/>
    <x v="12"/>
    <s v="Revenue Operations"/>
    <s v="SG"/>
    <s v="$10M+"/>
    <d v="2025-07-03T00:00:00"/>
    <s v="missing"/>
  </r>
  <r>
    <s v="L0332"/>
    <s v="Nadia Jackson"/>
    <s v="nadia.jackson@cloudflare.com"/>
    <s v="915-560-7187"/>
    <s v="CLOUDFLARE"/>
    <s v="ENTERPRISE"/>
    <x v="8"/>
    <n v="16"/>
    <n v="9"/>
    <n v="47"/>
    <s v="NO"/>
    <d v="2025-09-26T00:00:00"/>
    <s v="ENGAGED"/>
    <x v="17"/>
    <s v="Sales Director"/>
    <s v="US"/>
    <s v="$5M-$25M"/>
    <d v="2025-01-26T00:00:00"/>
    <s v="missing"/>
  </r>
  <r>
    <s v="L0333"/>
    <s v="Bob Hussain"/>
    <s v="bob.hussain@atlassiancorp.com"/>
    <s v="+1-708-294-4399"/>
    <s v="ATLASSIAN CORP"/>
    <s v="N/A"/>
    <x v="0"/>
    <n v="35"/>
    <n v="2"/>
    <n v="40"/>
    <s v="NO"/>
    <d v="2025-10-03T00:00:00"/>
    <s v="LOST"/>
    <x v="13"/>
    <s v="Head Of Sales"/>
    <s v="FR"/>
    <s v="$1M-10M"/>
    <d v="2025-06-01T00:00:00"/>
    <s v="missing"/>
  </r>
  <r>
    <s v="L0334"/>
    <s v="Yvonne Saxena"/>
    <s v="yvonne.saxena@slack.com"/>
    <s v="+18256126115"/>
    <s v="SLACK"/>
    <s v="MID-MARKET"/>
    <x v="3"/>
    <n v="7"/>
    <n v="8"/>
    <n v="2"/>
    <s v="YES"/>
    <d v="2025-04-11T00:00:00"/>
    <s v="DISQUALIFIED"/>
    <x v="4"/>
    <s v="Coo"/>
    <s v="JP"/>
    <s v="self-funded"/>
    <d v="2025-11-02T00:00:00"/>
    <s v="missing"/>
  </r>
  <r>
    <s v="L0335"/>
    <s v="Sam Dominguez"/>
    <s v="sam.dominguez@linear.com"/>
    <s v="+1-957-727-2320"/>
    <s v="LINEAR"/>
    <s v="N/A"/>
    <x v="10"/>
    <n v="2"/>
    <n v="0"/>
    <n v="14"/>
    <s v="YES"/>
    <d v="2025-08-10T00:00:00"/>
    <s v="ENGAGED"/>
    <x v="12"/>
    <s v="Cmo"/>
    <s v="CA"/>
    <s v="Unknown"/>
    <d v="2025-04-18T00:00:00"/>
    <s v="linkedin.com/in/valentinarivera88"/>
  </r>
  <r>
    <s v="L0336"/>
    <s v="Eve Rossi"/>
    <s v="eve.rossi@salesforcecom.com"/>
    <s v="830-476-6763"/>
    <s v="SALESFORCE.COM"/>
    <s v="SMB"/>
    <x v="7"/>
    <n v="15"/>
    <n v="18"/>
    <n v="0"/>
    <s v="NO"/>
    <d v="2025-09-19T00:00:00"/>
    <s v="CONTACTED"/>
    <x v="0"/>
    <s v="Customer Success Manager"/>
    <s v="CA"/>
    <s v="Unknown"/>
    <d v="2025-03-10T00:00:00"/>
    <s v="missing"/>
  </r>
  <r>
    <s v="L0337"/>
    <s v="Nolan Eriksson"/>
    <s v="nolan.eriksson@databricks.com"/>
    <s v="missing"/>
    <s v="DATABRICKS"/>
    <s v="ENTERPRISE"/>
    <x v="9"/>
    <n v="22"/>
    <n v="7"/>
    <n v="19"/>
    <s v="YES"/>
    <d v="2025-05-28T00:00:00"/>
    <s v="NEW"/>
    <x v="9"/>
    <s v="Head Of Partnerships"/>
    <s v="Israel"/>
    <s v="$1M - $10M"/>
    <d v="2025-06-14T00:00:00"/>
    <s v="linkedin.com/in/harlowmoreau36"/>
  </r>
  <r>
    <s v="L0338"/>
    <s v="Bella Mishra"/>
    <s v="bella.mishra@airtable.com"/>
    <s v="(236) 340-8213"/>
    <s v="AIRTABLE"/>
    <s v="N/A"/>
    <x v="6"/>
    <n v="0"/>
    <n v="8"/>
    <n v="24"/>
    <s v="NO"/>
    <d v="2025-02-02T00:00:00"/>
    <s v="QUALIFIED"/>
    <x v="14"/>
    <s v="Junior Analyst"/>
    <s v="US"/>
    <s v="$10M+"/>
    <d v="2025-04-07T00:00:00"/>
    <s v="missing"/>
  </r>
  <r>
    <s v="L0339"/>
    <s v="Quinlan Tanaka"/>
    <s v="quinlan.tanaka@linear.com"/>
    <s v="468.929.4547"/>
    <s v="LINEAR"/>
    <s v="ENTERPRISE"/>
    <x v="4"/>
    <n v="27"/>
    <n v="1"/>
    <n v="35"/>
    <s v="NO"/>
    <d v="2025-11-10T00:00:00"/>
    <s v="ENGAGED"/>
    <x v="1"/>
    <s v="Abm Manager"/>
    <s v="N/A"/>
    <s v="$10M+"/>
    <d v="2025-04-05T00:00:00"/>
    <s v="https://www.linkedin.com/in/vikramaguilar88"/>
  </r>
  <r>
    <s v="L0340"/>
    <s v="Victor Lopez"/>
    <s v="victor.lopez@meta.com"/>
    <s v="(990) 722-1202"/>
    <s v="META"/>
    <s v="SMB"/>
    <x v="4"/>
    <n v="11"/>
    <n v="0"/>
    <n v="29"/>
    <s v="YES"/>
    <d v="2025-08-21T00:00:00"/>
    <s v="ENGAGED"/>
    <x v="8"/>
    <s v="Events Manager"/>
    <s v="CA"/>
    <s v="$10M-50M"/>
    <d v="2025-10-18T00:00:00"/>
    <s v="missing"/>
  </r>
  <r>
    <s v="L0341"/>
    <s v="Quinn Muller"/>
    <s v="quinn.muller@canva.com"/>
    <s v="(250) 338-2875"/>
    <s v="CANVA"/>
    <s v="ENTERPRISE"/>
    <x v="10"/>
    <n v="28"/>
    <n v="1"/>
    <n v="14"/>
    <s v="YES"/>
    <d v="2025-05-09T00:00:00"/>
    <s v="NEW"/>
    <x v="3"/>
    <s v="Demand Gen Manager"/>
    <s v="BR"/>
    <s v="$10M-50M"/>
    <d v="2025-02-17T00:00:00"/>
    <s v="missing"/>
  </r>
  <r>
    <s v="L0342"/>
    <s v="Bella Khan"/>
    <s v="bella.khan@amazon.com"/>
    <s v="(568) 443-7686"/>
    <s v="AMAZON"/>
    <s v="STARTUP"/>
    <x v="2"/>
    <n v="18"/>
    <n v="5"/>
    <n v="18"/>
    <s v="NO"/>
    <d v="2025-01-04T00:00:00"/>
    <s v="NEW"/>
    <x v="8"/>
    <s v="Data Analyst"/>
    <s v="Italy"/>
    <s v="$10M+"/>
    <d v="2025-01-22T00:00:00"/>
    <s v="linkedin.com/in/valentinaortiz84"/>
  </r>
  <r>
    <s v="L0343"/>
    <s v="Tina Bhatt"/>
    <s v="tina.bhatt@palantir.com"/>
    <s v="missing"/>
    <s v="PALANTIR"/>
    <s v="N/A"/>
    <x v="3"/>
    <n v="33"/>
    <n v="10"/>
    <n v="53"/>
    <s v="YES"/>
    <d v="2025-04-11T00:00:00"/>
    <s v="CONTACTED"/>
    <x v="21"/>
    <s v="Content Marketing Lead"/>
    <s v="Pakistan"/>
    <s v="$50M-100M"/>
    <d v="2025-08-24T00:00:00"/>
    <s v="https://www.linkedin.com/in/celestehussain11"/>
  </r>
  <r>
    <s v="L0344"/>
    <s v="Raphael Schneider"/>
    <s v="raphael.schneider@zoomvideo.com"/>
    <s v="328.650.5013"/>
    <s v="ZOOM VIDEO"/>
    <s v="STARTUP"/>
    <x v="10"/>
    <n v="18"/>
    <n v="3"/>
    <n v="26"/>
    <s v="YES"/>
    <d v="2025-10-16T00:00:00"/>
    <s v="NEW"/>
    <x v="17"/>
    <s v="Unknown"/>
    <s v="Pakistan"/>
    <s v="Unknown"/>
    <d v="2025-05-25T00:00:00"/>
    <s v="https://linkedin.com/in/sebastianmendoza13"/>
  </r>
  <r>
    <s v="L0345"/>
    <s v="Ivy Gupta"/>
    <s v="ivy.gupta@salesforcecom.com"/>
    <s v="(330) 511-4955"/>
    <s v="SALESFORCE.COM"/>
    <s v="SMB"/>
    <x v="6"/>
    <n v="21"/>
    <n v="19"/>
    <n v="46"/>
    <s v="YES"/>
    <d v="2025-06-15T00:00:00"/>
    <s v="CONTACTED"/>
    <x v="24"/>
    <s v="Marketing Operations"/>
    <s v="Netherlands"/>
    <s v="$25M-$100M"/>
    <d v="2025-03-24T00:00:00"/>
    <s v="linkedin.com/in/catalinaanderson20"/>
  </r>
  <r>
    <s v="L0346"/>
    <s v="Zephyr Petrov"/>
    <s v="zephyr.petrov@intercom.com"/>
    <s v="4374049082"/>
    <s v="INTERCOM"/>
    <s v="ENTERPRISE"/>
    <x v="8"/>
    <n v="32"/>
    <n v="13"/>
    <n v="24"/>
    <s v="YES"/>
    <d v="2025-03-02T00:00:00"/>
    <s v="ENGAGED"/>
    <x v="17"/>
    <s v="Marketing Operations"/>
    <s v="US"/>
    <s v="Under $1M"/>
    <d v="2025-06-10T00:00:00"/>
    <s v="missing"/>
  </r>
  <r>
    <s v="L0347"/>
    <s v="Xavier Adams"/>
    <s v="xavier.adams@figma.com"/>
    <s v="+1-344-198-4388"/>
    <s v="FIGMA"/>
    <s v="N/A"/>
    <x v="10"/>
    <n v="0"/>
    <n v="17"/>
    <n v="12"/>
    <s v="YES"/>
    <d v="2025-01-12T00:00:00"/>
    <s v="NEW"/>
    <x v="18"/>
    <s v="Abm Manager"/>
    <s v="Philippines"/>
    <s v="Series C+"/>
    <d v="2025-02-23T00:00:00"/>
    <s v="www.linkedin.com/in/elenamuller56"/>
  </r>
  <r>
    <s v="L0348"/>
    <s v="Ravi Thomas"/>
    <s v="ravi.thomas@salesforce.com"/>
    <s v="missing"/>
    <s v="SALESFORCE"/>
    <s v="ENTERPRISE"/>
    <x v="4"/>
    <n v="21"/>
    <n v="20"/>
    <n v="43"/>
    <s v="YES"/>
    <d v="2025-06-02T00:00:00"/>
    <s v="CONTACTED"/>
    <x v="23"/>
    <s v="Senior Associate"/>
    <s v="Israel"/>
    <s v="$50M - $100M"/>
    <d v="2025-11-02T00:00:00"/>
    <s v="https://linkedin.com/in/idrissmith32"/>
  </r>
  <r>
    <s v="L0349"/>
    <s v="Yael Singh"/>
    <s v="yael.singh@docusign.com"/>
    <s v="+1-403-750-2453"/>
    <s v="DOCU SIGN"/>
    <s v="GROWTH"/>
    <x v="9"/>
    <n v="0"/>
    <n v="0"/>
    <n v="13"/>
    <s v="NO"/>
    <s v=""/>
    <s v="DISQUALIFIED"/>
    <x v="15"/>
    <s v="Channel Manager"/>
    <s v="BR"/>
    <s v="Unknown"/>
    <d v="2025-03-10T00:00:00"/>
    <s v="www.linkedin.com/in/yvonnetorres63"/>
  </r>
  <r>
    <s v="L0350"/>
    <s v="Juniper O'Brien"/>
    <s v="juniper.o'brien@zoom.com"/>
    <s v="(657) 433-5053"/>
    <s v="ZOOM"/>
    <s v="STARTUP"/>
    <x v="6"/>
    <n v="20"/>
    <n v="11"/>
    <n v="45"/>
    <s v="NO"/>
    <d v="2025-08-27T00:00:00"/>
    <s v="ENGAGED"/>
    <x v="7"/>
    <s v="Events Manager"/>
    <s v="BR"/>
    <s v="Unknown"/>
    <d v="2025-04-28T00:00:00"/>
    <s v="https://www.linkedin.com/in/paulfischer99"/>
  </r>
  <r>
    <s v="L0351"/>
    <s v="Piper Flores"/>
    <s v="piper.flores@oktainc.com"/>
    <s v="missing"/>
    <s v="OKTA INC"/>
    <s v="ENTERPRISE"/>
    <x v="3"/>
    <n v="26"/>
    <n v="5"/>
    <n v="49"/>
    <s v="YES"/>
    <d v="2025-10-20T00:00:00"/>
    <s v="LOST"/>
    <x v="11"/>
    <s v="Cmo"/>
    <s v="US"/>
    <s v="$10M-50M"/>
    <d v="2025-06-12T00:00:00"/>
    <s v="linkedin.com/in/opalrodriguez84"/>
  </r>
  <r>
    <s v="L0352"/>
    <s v="Esmeralda Walker"/>
    <s v="esmeralda.walker@servicenow.com"/>
    <s v="missing"/>
    <s v="SERVICE NOW"/>
    <s v="STARTUP"/>
    <x v="4"/>
    <n v="35"/>
    <n v="0"/>
    <n v="0"/>
    <s v="YES"/>
    <d v="2025-09-04T00:00:00"/>
    <s v="LOST"/>
    <x v="20"/>
    <s v="Senior Analyst"/>
    <s v="UK"/>
    <s v="10M-50M"/>
    <s v=""/>
    <s v="https://www.linkedin.com/in/yukilopez5"/>
  </r>
  <r>
    <s v="L0353"/>
    <s v="Felix Chandra"/>
    <s v="felix.chandra@airtable.com"/>
    <s v="(920) 880-7805"/>
    <s v="AIRTABLE"/>
    <s v="ENTERPRISE"/>
    <x v="8"/>
    <n v="9"/>
    <n v="0"/>
    <n v="25"/>
    <s v="YES"/>
    <d v="2025-05-26T00:00:00"/>
    <s v="LOST"/>
    <x v="22"/>
    <s v="Associate"/>
    <s v="US"/>
    <s v="Unknown"/>
    <d v="2025-05-21T00:00:00"/>
    <s v="linkedin.com/in/umargonzalez55"/>
  </r>
  <r>
    <s v="L0354"/>
    <s v="Fatima Malhotra"/>
    <s v="fatima.malhotra@zscaler.com"/>
    <s v="(603) 481-9955"/>
    <s v="ZSCALER"/>
    <s v="MID-MARKET"/>
    <x v="2"/>
    <n v="1"/>
    <n v="7"/>
    <n v="30"/>
    <s v="YES"/>
    <d v="2025-05-11T00:00:00"/>
    <s v="LOST"/>
    <x v="6"/>
    <s v="Head Of Sales"/>
    <s v="IN"/>
    <s v="Unknown"/>
    <d v="2025-02-05T00:00:00"/>
    <s v="linkedin.com/in/tatianahoffman93"/>
  </r>
  <r>
    <s v="L0355"/>
    <s v="Ivan Davis"/>
    <s v="ivan.davis@atlassian.com"/>
    <s v="205.374.4427"/>
    <s v="ATLASSIAN"/>
    <s v="ENTERPRISE"/>
    <x v="0"/>
    <n v="20"/>
    <n v="7"/>
    <n v="45"/>
    <s v="NO"/>
    <d v="2025-12-24T00:00:00"/>
    <s v="QUALIFIED"/>
    <x v="23"/>
    <s v="Abm Manager"/>
    <s v="CA"/>
    <s v="Series A"/>
    <s v=""/>
    <s v="www.linkedin.com/in/felixsanchez26"/>
  </r>
  <r>
    <s v="L0356"/>
    <s v="Derek Jones"/>
    <s v="derek.jones@servicenow.com"/>
    <s v="5032208134"/>
    <s v="SERVICENOW"/>
    <s v="GROWTH"/>
    <x v="5"/>
    <n v="23"/>
    <n v="5"/>
    <n v="33"/>
    <s v="NO"/>
    <d v="2025-10-23T00:00:00"/>
    <s v="CONVERTED"/>
    <x v="9"/>
    <s v="Head Of Strategy"/>
    <s v="Bangladesh"/>
    <s v="50M+"/>
    <d v="2025-12-28T00:00:00"/>
    <s v="www.linkedin.com/in/rosaberg92"/>
  </r>
  <r>
    <s v="L0357"/>
    <s v="Charlie Mitchell"/>
    <s v="charlie.mitchell@google.com"/>
    <s v="+1-538-196-2001"/>
    <s v="GOOGLE"/>
    <s v="N/A"/>
    <x v="10"/>
    <n v="0"/>
    <n v="7"/>
    <n v="0"/>
    <s v="YES"/>
    <d v="2025-07-19T00:00:00"/>
    <s v="DISQUALIFIED"/>
    <x v="13"/>
    <s v="Partnerships Manager"/>
    <s v="Chile"/>
    <s v="$50M - $100M"/>
    <d v="2025-11-07T00:00:00"/>
    <s v="missing"/>
  </r>
  <r>
    <s v="L0358"/>
    <s v="Noah Moore"/>
    <s v="noah.moore@microsoftcorp.com"/>
    <s v="789.890.5542"/>
    <s v="MICROSOFT CORP"/>
    <s v="GROWTH"/>
    <x v="2"/>
    <n v="0"/>
    <n v="6"/>
    <n v="51"/>
    <s v="NO"/>
    <d v="2025-03-16T00:00:00"/>
    <s v="ENGAGED"/>
    <x v="0"/>
    <s v="Operations Manager"/>
    <s v="CA"/>
    <s v="$1M-10M"/>
    <d v="2025-08-14T00:00:00"/>
    <s v="linkedin.com/in/hugonelson65"/>
  </r>
  <r>
    <s v="L0359"/>
    <s v="Kevin Fischer"/>
    <s v="kevin.fischer@mongodb.com"/>
    <s v="(419) 270-5550"/>
    <s v="MONGODB"/>
    <s v="MID-MARKET"/>
    <x v="7"/>
    <n v="31"/>
    <n v="8"/>
    <n v="35"/>
    <s v="NO"/>
    <d v="2025-03-01T00:00:00"/>
    <s v="ENGAGED"/>
    <x v="21"/>
    <s v="Vp Product"/>
    <s v="Italy"/>
    <s v="$1B+"/>
    <d v="2025-04-13T00:00:00"/>
    <s v="missing"/>
  </r>
  <r>
    <s v="L0360"/>
    <s v="Charlie Robinson"/>
    <s v="charlie.robinson@twilio.com"/>
    <s v="(213) 721-5473"/>
    <s v="TWILIO"/>
    <s v="ENTERPRISE"/>
    <x v="5"/>
    <n v="25"/>
    <n v="0"/>
    <n v="16"/>
    <s v="YES"/>
    <d v="2025-10-27T00:00:00"/>
    <s v="NEW"/>
    <x v="1"/>
    <s v="Chief Growth Officer"/>
    <s v="Egypt"/>
    <s v="self-funded"/>
    <d v="2025-09-26T00:00:00"/>
    <s v="missing"/>
  </r>
  <r>
    <s v="L0361"/>
    <s v="Stefan Brown"/>
    <s v="stefan.brown@stripe.com"/>
    <s v="2575542021"/>
    <s v="STRIPE"/>
    <s v="MID-MARKET"/>
    <x v="8"/>
    <n v="12"/>
    <n v="0"/>
    <n v="43"/>
    <s v="YES"/>
    <d v="2025-03-19T00:00:00"/>
    <s v="DISQUALIFIED"/>
    <x v="21"/>
    <s v="Senior Associate"/>
    <s v="US"/>
    <s v="$10M+"/>
    <d v="2025-11-22T00:00:00"/>
    <s v="missing"/>
  </r>
  <r>
    <s v="L0362"/>
    <s v="Yusuf Mehta"/>
    <s v="yusuf.mehta@slacktechnologies.com"/>
    <s v="3777501052"/>
    <s v="SLACK TECHNOLOGIES"/>
    <s v="SMB"/>
    <x v="8"/>
    <n v="21"/>
    <n v="2"/>
    <n v="29"/>
    <s v="YES"/>
    <d v="2025-02-06T00:00:00"/>
    <s v="DISQUALIFIED"/>
    <x v="6"/>
    <s v="Unknown"/>
    <s v="Israel"/>
    <s v="$0-1M"/>
    <d v="2025-01-07T00:00:00"/>
    <s v="https://linkedin.com/in/penelopeanderson93"/>
  </r>
  <r>
    <s v="L0363"/>
    <s v="Camila Sharma"/>
    <s v="camila.sharma@miro.com"/>
    <s v="+1-382-385-3300"/>
    <s v="MIRO"/>
    <s v="SMB"/>
    <x v="7"/>
    <n v="12"/>
    <n v="6"/>
    <n v="18"/>
    <s v="YES"/>
    <d v="2025-05-03T00:00:00"/>
    <s v="NURTURING"/>
    <x v="3"/>
    <s v="Sales Engineer"/>
    <s v="Italy"/>
    <s v="$1M - $10M"/>
    <d v="2025-11-22T00:00:00"/>
    <s v="www.linkedin.com/in/jackverma75"/>
  </r>
  <r>
    <s v="L0364"/>
    <s v="Noah Olsen"/>
    <s v="noah.olsen@splunk.com"/>
    <s v="(715) 664-5406"/>
    <s v="SPLUNK"/>
    <s v="N/A"/>
    <x v="9"/>
    <n v="29"/>
    <n v="3"/>
    <n v="40"/>
    <s v="NO"/>
    <d v="2025-08-19T00:00:00"/>
    <s v="LOST"/>
    <x v="21"/>
    <s v="Channel Manager"/>
    <s v="UK"/>
    <s v="$50M-100M"/>
    <d v="2025-01-06T00:00:00"/>
    <s v="linkedin.com/in/jamalali83"/>
  </r>
  <r>
    <s v="L0365"/>
    <s v="Waqas Mishra"/>
    <s v="missing"/>
    <s v="+16458487542"/>
    <s v="MIRO"/>
    <s v="SMB"/>
    <x v="5"/>
    <n v="21"/>
    <n v="12"/>
    <n v="59"/>
    <s v="NO"/>
    <d v="2025-09-04T00:00:00"/>
    <s v="CONTACTED"/>
    <x v="22"/>
    <s v="Head Of Partnerships"/>
    <s v="Chile"/>
    <s v="$500M-1B"/>
    <d v="2025-05-20T00:00:00"/>
    <s v="https://linkedin.com/in/hadleyrobinson73"/>
  </r>
  <r>
    <s v="L0366"/>
    <s v="Hassan Ramos"/>
    <s v="hassan.ramos@twilio.com"/>
    <s v="671-100-3416"/>
    <s v="TWILIO"/>
    <s v="MID-MARKET"/>
    <x v="4"/>
    <n v="11"/>
    <n v="6"/>
    <n v="46"/>
    <s v="NO"/>
    <d v="2025-09-28T00:00:00"/>
    <s v="DISQUALIFIED"/>
    <x v="21"/>
    <s v="Marketing Manager"/>
    <s v="Kenya"/>
    <s v="$50M-100M"/>
    <d v="2025-11-13T00:00:00"/>
    <s v="www.linkedin.com/in/sebastiantorres49"/>
  </r>
  <r>
    <s v="L0367"/>
    <s v="Luna Ortiz"/>
    <s v="luna.ortiz@hubspot.com"/>
    <s v="+1-634-711-7452"/>
    <s v="HUBSPOT"/>
    <s v="ENTERPRISE"/>
    <x v="4"/>
    <n v="1"/>
    <n v="19"/>
    <n v="15"/>
    <s v="YES"/>
    <d v="2025-09-27T00:00:00"/>
    <s v="NEW"/>
    <x v="20"/>
    <s v="Chief Marketing Officer"/>
    <s v="BR"/>
    <s v="Unknown"/>
    <d v="2025-04-10T00:00:00"/>
    <s v="https://linkedin.com/in/katrinakumar84"/>
  </r>
  <r>
    <s v="L0368"/>
    <s v="Genevieve White"/>
    <s v="genevieve.white@meta.com"/>
    <s v="+17299542743"/>
    <s v="META"/>
    <s v="ENTERPRISE"/>
    <x v="4"/>
    <n v="6"/>
    <n v="12"/>
    <n v="0"/>
    <s v="NO"/>
    <d v="2025-10-17T00:00:00"/>
    <s v="NEW"/>
    <x v="1"/>
    <s v="Vp Marketing"/>
    <s v="Egypt"/>
    <s v="$5M-$25M"/>
    <d v="2025-01-10T00:00:00"/>
    <s v="www.linkedin.com/in/killianjackson78"/>
  </r>
  <r>
    <s v="L0369"/>
    <s v="Adeline Patel"/>
    <s v="adeline.patel@cloudflare.com"/>
    <s v="(890) 181-3463"/>
    <s v="CLOUDFLARE"/>
    <s v="SMB"/>
    <x v="5"/>
    <n v="29"/>
    <n v="14"/>
    <n v="7"/>
    <s v="NO"/>
    <d v="2025-01-20T00:00:00"/>
    <s v="CONTACTED"/>
    <x v="21"/>
    <s v="Account Executive"/>
    <s v="Thailand"/>
    <s v="10M-50M"/>
    <d v="2025-01-18T00:00:00"/>
    <s v="missing"/>
  </r>
  <r>
    <s v="L0370"/>
    <s v="Zachary Malik"/>
    <s v="zachary.malik@meta.com"/>
    <s v="+1-454-279-2377"/>
    <s v="META"/>
    <s v="MID-MARKET"/>
    <x v="10"/>
    <n v="31"/>
    <n v="8"/>
    <n v="29"/>
    <s v="NO"/>
    <d v="2025-12-27T00:00:00"/>
    <s v="LOST"/>
    <x v="1"/>
    <s v="Demand Gen Manager"/>
    <s v="CA"/>
    <s v="$1M-10M"/>
    <d v="2025-12-21T00:00:00"/>
    <s v="linkedin.com/in/zanesingh66"/>
  </r>
  <r>
    <s v="L0371"/>
    <s v="Uma Ali"/>
    <s v="uma.ali@googleinc.com"/>
    <s v="(281) 956-8101"/>
    <s v="GOOGLE INC"/>
    <s v="MID-MARKET"/>
    <x v="5"/>
    <n v="32"/>
    <n v="7"/>
    <n v="3"/>
    <s v="YES"/>
    <d v="2025-04-25T00:00:00"/>
    <s v="CONTACTED"/>
    <x v="18"/>
    <s v="Unknown"/>
    <s v="US"/>
    <s v="$1M-10M"/>
    <d v="2025-03-22T00:00:00"/>
    <s v="missing"/>
  </r>
  <r>
    <s v="L0372"/>
    <s v="Bob Kim"/>
    <s v="bob.kim@datadog.com"/>
    <s v="(426) 330-1296"/>
    <s v="DATADOG"/>
    <s v="SMB"/>
    <x v="9"/>
    <n v="0"/>
    <n v="19"/>
    <n v="37"/>
    <s v="NO"/>
    <d v="2025-06-18T00:00:00"/>
    <s v="NEW"/>
    <x v="1"/>
    <s v="Vp Marketing"/>
    <s v="Spain"/>
    <s v="&lt; $1M"/>
    <d v="2025-03-15T00:00:00"/>
    <s v="linkedin.com/in/zaidwalker69"/>
  </r>
  <r>
    <s v="L0373"/>
    <s v="Samir Flores"/>
    <s v="samir.flores@palantir.com"/>
    <s v="4128659676"/>
    <s v="PALANTIR"/>
    <s v="SMB"/>
    <x v="5"/>
    <n v="28"/>
    <n v="0"/>
    <n v="37"/>
    <s v="NO"/>
    <d v="2025-10-14T00:00:00"/>
    <s v="CONTACTED"/>
    <x v="0"/>
    <s v="Vp Sales"/>
    <s v="Egypt"/>
    <s v="$10M+"/>
    <d v="2025-03-13T00:00:00"/>
    <s v="https://linkedin.com/in/felixtaylor51"/>
  </r>
  <r>
    <s v="L0374"/>
    <s v="Deepa Jackson"/>
    <s v="deepa.jackson@airtable.com"/>
    <s v="missing"/>
    <s v="AIRTABLE"/>
    <s v="MID-MARKET"/>
    <x v="5"/>
    <n v="23"/>
    <n v="20"/>
    <n v="20"/>
    <s v="YES"/>
    <d v="2025-07-08T00:00:00"/>
    <s v="ENGAGED"/>
    <x v="20"/>
    <s v="Junior Analyst"/>
    <s v="Bangladesh"/>
    <s v="Unknown"/>
    <d v="2025-03-13T00:00:00"/>
    <s v="missing"/>
  </r>
  <r>
    <s v="L0375"/>
    <s v="Joaquin Gupta"/>
    <s v="joaquin.gupta@microsoft.com"/>
    <s v="851-129-4673"/>
    <s v="MICROSOFT"/>
    <s v="MID-MARKET"/>
    <x v="0"/>
    <n v="26"/>
    <n v="10"/>
    <n v="10"/>
    <s v="YES"/>
    <d v="2025-11-03T00:00:00"/>
    <s v="CONVERTED"/>
    <x v="0"/>
    <s v="Brand Manager"/>
    <s v="SG"/>
    <s v="$500M-1B"/>
    <d v="2025-12-28T00:00:00"/>
    <s v="missing"/>
  </r>
  <r>
    <s v="L0376"/>
    <s v="Sebastian Tiwari"/>
    <s v="sebastian.tiwari@amazon.com"/>
    <s v="missing"/>
    <s v="AMAZON"/>
    <s v="MID-MARKET"/>
    <x v="2"/>
    <n v="11"/>
    <n v="16"/>
    <n v="51"/>
    <s v="NO"/>
    <d v="2025-03-08T00:00:00"/>
    <s v="QUALIFIED"/>
    <x v="4"/>
    <s v="Marketing Manager"/>
    <s v="UK"/>
    <s v="Unknown"/>
    <d v="2025-08-28T00:00:00"/>
    <s v="missing"/>
  </r>
  <r>
    <s v="L0377"/>
    <s v="Emilia Bhatt"/>
    <s v="emilia.bhatt@databricks.com"/>
    <s v="943.161.5799"/>
    <s v="DATABRICKS"/>
    <s v="STARTUP"/>
    <x v="3"/>
    <n v="32"/>
    <n v="14"/>
    <n v="7"/>
    <s v="NO"/>
    <d v="2025-05-25T00:00:00"/>
    <s v="ENGAGED"/>
    <x v="23"/>
    <s v="Head Of Product"/>
    <s v="Uae"/>
    <s v="50M+"/>
    <d v="2025-04-26T00:00:00"/>
    <s v="linkedin.com/in/ravitaylor43"/>
  </r>
  <r>
    <s v="L0378"/>
    <s v="Zinnia Wilson"/>
    <s v="zinnia.wilson@miro.com"/>
    <s v="+1-916-364-5510"/>
    <s v="MIRO"/>
    <s v="ENTERPRISE"/>
    <x v="10"/>
    <n v="18"/>
    <n v="0"/>
    <n v="36"/>
    <s v="YES"/>
    <d v="2025-05-23T00:00:00"/>
    <s v="CONVERTED"/>
    <x v="13"/>
    <s v="Head Of Strategy"/>
    <s v="Philippines"/>
    <s v="$100M-500M"/>
    <d v="2025-12-05T00:00:00"/>
    <s v="missing"/>
  </r>
  <r>
    <s v="L0379"/>
    <s v="Yvonne Nair"/>
    <s v="yvonne.nair@shopifyinc.com"/>
    <s v="+17208639467"/>
    <s v="SHOPIFY INC"/>
    <s v="N/A"/>
    <x v="10"/>
    <n v="9"/>
    <n v="16"/>
    <n v="23"/>
    <s v="NO"/>
    <d v="2025-08-21T00:00:00"/>
    <s v="CONVERTED"/>
    <x v="7"/>
    <s v="Unknown"/>
    <s v="Kenya"/>
    <s v="$0-1M"/>
    <d v="2025-02-11T00:00:00"/>
    <s v="missing"/>
  </r>
  <r>
    <s v="L0380"/>
    <s v="Bella Allen"/>
    <s v="bella.allen@salesforce.com"/>
    <s v="212-960-9587"/>
    <s v="SALESFORCE"/>
    <s v="GROWTH"/>
    <x v="9"/>
    <n v="2"/>
    <n v="3"/>
    <n v="32"/>
    <s v="YES"/>
    <d v="2025-09-28T00:00:00"/>
    <s v="DISQUALIFIED"/>
    <x v="6"/>
    <s v="Marketing Manager"/>
    <s v="Malaysia"/>
    <s v="0-1M"/>
    <d v="2025-12-06T00:00:00"/>
    <s v="https://linkedin.com/in/onyxnair32"/>
  </r>
  <r>
    <s v="L0381"/>
    <s v="Yuki Medina"/>
    <s v="yuki.medina@workday.com"/>
    <s v="(335) 635-5960"/>
    <s v="WORKDAY"/>
    <s v="MID-MARKET"/>
    <x v="9"/>
    <n v="30"/>
    <n v="17"/>
    <n v="3"/>
    <s v="YES"/>
    <d v="2025-02-07T00:00:00"/>
    <s v="NURTURING"/>
    <x v="23"/>
    <s v="Sales Operations"/>
    <s v="DE"/>
    <s v="$50M-100M"/>
    <d v="2025-04-20T00:00:00"/>
    <s v="www.linkedin.com/in/tobiassmith75"/>
  </r>
  <r>
    <s v="L0382"/>
    <s v="Chloe Vargas"/>
    <s v="chloe.vargas@elasticnv.com"/>
    <s v="(815) 377-9070"/>
    <s v="ELASTIC NV"/>
    <s v="MID-MARKET"/>
    <x v="4"/>
    <n v="32"/>
    <n v="20"/>
    <n v="55"/>
    <s v="NO"/>
    <d v="2025-05-22T00:00:00"/>
    <s v="CONVERTED"/>
    <x v="10"/>
    <s v="Marketing Analyst"/>
    <s v="Philippines"/>
    <s v="Unknown"/>
    <d v="2025-03-16T00:00:00"/>
    <s v="missing"/>
  </r>
  <r>
    <s v="L0383"/>
    <s v="Catalina Yamamoto"/>
    <s v="catalina.yamamoto@crowdstrike.com"/>
    <s v="751-942-3992"/>
    <s v="CROWDSTRIKE"/>
    <s v="MID-MARKET"/>
    <x v="9"/>
    <n v="32"/>
    <n v="16"/>
    <n v="43"/>
    <s v="NO"/>
    <d v="2025-04-19T00:00:00"/>
    <s v="CONTACTED"/>
    <x v="2"/>
    <s v="Operations Manager"/>
    <s v="IN"/>
    <s v="$10M+"/>
    <d v="2025-03-20T00:00:00"/>
    <s v="www.linkedin.com/in/hugobhatt67"/>
  </r>
  <r>
    <s v="L0384"/>
    <s v="Perseus Novak"/>
    <s v="perseus.novak@figma.com"/>
    <s v="missing"/>
    <s v="FIGMA"/>
    <s v="SMB"/>
    <x v="4"/>
    <n v="20"/>
    <n v="13"/>
    <n v="48"/>
    <s v="NO"/>
    <s v=""/>
    <s v="NEW"/>
    <x v="4"/>
    <s v="Events Manager"/>
    <s v="Poland"/>
    <s v="$100M-500M"/>
    <d v="2025-05-01T00:00:00"/>
    <s v="linkedin.com/in/ahmedwalker85"/>
  </r>
  <r>
    <s v="L0385"/>
    <s v="Oscar Gonzalez"/>
    <s v="oscar.gonzalez@cloudflare.com"/>
    <s v="missing"/>
    <s v="CLOUDFLARE"/>
    <s v="N/A"/>
    <x v="2"/>
    <n v="6"/>
    <n v="0"/>
    <n v="46"/>
    <s v="NO"/>
    <d v="2025-10-16T00:00:00"/>
    <s v="CONTACTED"/>
    <x v="14"/>
    <s v="Senior Analyst"/>
    <s v="N/A"/>
    <s v="Under $1M"/>
    <d v="2025-01-04T00:00:00"/>
    <s v="missing"/>
  </r>
  <r>
    <s v="L0386"/>
    <s v="Lorenzo Adams"/>
    <s v="lorenzo.adams@docusign.com"/>
    <s v="623.944.3486"/>
    <s v="DOCU SIGN"/>
    <s v="MID-MARKET"/>
    <x v="4"/>
    <n v="35"/>
    <n v="0"/>
    <n v="36"/>
    <s v="NO"/>
    <d v="2025-05-18T00:00:00"/>
    <s v="LOST"/>
    <x v="18"/>
    <s v="Cmo"/>
    <s v="AU"/>
    <s v="$10M-50M"/>
    <d v="2025-12-23T00:00:00"/>
    <s v="www.linkedin.com/in/qasimjoshi99"/>
  </r>
  <r>
    <s v="L0387"/>
    <s v="Deepa Ramirez"/>
    <s v="deepa.ramirez@shopify.com"/>
    <s v="(223) 243-2952"/>
    <s v="SHOPIFY"/>
    <s v="STARTUP"/>
    <x v="7"/>
    <n v="31"/>
    <n v="16"/>
    <n v="0"/>
    <s v="YES"/>
    <d v="2025-10-14T00:00:00"/>
    <s v="CONTACTED"/>
    <x v="10"/>
    <s v="Operations Manager"/>
    <s v="Egypt"/>
    <s v="50M+"/>
    <d v="2025-12-03T00:00:00"/>
    <s v="linkedin.com/in/palomavega15"/>
  </r>
  <r>
    <s v="L0388"/>
    <s v="Priya Aguilar"/>
    <s v="priya.aguilar@docusign.com"/>
    <s v="+16419375536"/>
    <s v="DOCUSIGN"/>
    <s v="N/A"/>
    <x v="10"/>
    <n v="4"/>
    <n v="18"/>
    <n v="33"/>
    <s v="NO"/>
    <d v="2025-07-19T00:00:00"/>
    <s v="NURTURING"/>
    <x v="0"/>
    <s v="Brand Manager"/>
    <s v="US"/>
    <s v="Unknown"/>
    <d v="2025-03-09T00:00:00"/>
    <s v="https://www.linkedin.com/in/xylaflores99"/>
  </r>
  <r>
    <s v="L0389"/>
    <s v="Joaquin Fernandez"/>
    <s v="joaquin.fernandez@mongodb.com"/>
    <s v="missing"/>
    <s v="MONGODB"/>
    <s v="MID-MARKET"/>
    <x v="9"/>
    <n v="6"/>
    <n v="0"/>
    <n v="54"/>
    <s v="YES"/>
    <d v="2025-09-12T00:00:00"/>
    <s v="QUALIFIED"/>
    <x v="0"/>
    <s v="Data Analyst"/>
    <s v="BR"/>
    <s v="$1B+"/>
    <d v="2025-07-09T00:00:00"/>
    <s v="missing"/>
  </r>
  <r>
    <s v="L0390"/>
    <s v="Ethan Delgado"/>
    <s v="ethan.delgado@intercom.com"/>
    <s v="(957) 313-7232"/>
    <s v="INTERCOM"/>
    <s v="N/A"/>
    <x v="2"/>
    <n v="13"/>
    <n v="18"/>
    <n v="5"/>
    <s v="NO"/>
    <d v="2025-10-24T00:00:00"/>
    <s v="LOST"/>
    <x v="11"/>
    <s v="Product Manager"/>
    <s v="JP"/>
    <s v="Unknown"/>
    <d v="2025-10-12T00:00:00"/>
    <s v="https://linkedin.com/in/farhanchen25"/>
  </r>
  <r>
    <s v="L0391"/>
    <s v="Xander Aguilar"/>
    <s v="missing"/>
    <s v="3024636904"/>
    <s v="DOCUSIGN"/>
    <s v="ENTERPRISE"/>
    <x v="7"/>
    <n v="19"/>
    <n v="2"/>
    <n v="51"/>
    <s v="NO"/>
    <d v="2025-01-09T00:00:00"/>
    <s v="DISQUALIFIED"/>
    <x v="0"/>
    <s v="Demand Gen Manager"/>
    <s v="AU"/>
    <s v="$500M-1B"/>
    <d v="2025-03-17T00:00:00"/>
    <s v="missing"/>
  </r>
  <r>
    <s v="L0392"/>
    <s v="Zinnia Yamamoto"/>
    <s v="zinnia.yamamoto@airtable.com"/>
    <s v="missing"/>
    <s v="AIRTABLE"/>
    <s v="MID-MARKET"/>
    <x v="10"/>
    <n v="9"/>
    <n v="5"/>
    <n v="59"/>
    <s v="NO"/>
    <d v="2025-01-16T00:00:00"/>
    <s v="NEW"/>
    <x v="13"/>
    <s v="Pr Manager"/>
    <s v="Saudi Arabia"/>
    <s v="1M-10M"/>
    <d v="2025-01-26T00:00:00"/>
    <s v="missing"/>
  </r>
  <r>
    <s v="L0393"/>
    <s v="Hank Kapoor"/>
    <s v="missing"/>
    <s v="3612021244"/>
    <s v="ZENDESK"/>
    <s v="SMB"/>
    <x v="6"/>
    <n v="4"/>
    <n v="0"/>
    <n v="26"/>
    <s v="NO"/>
    <d v="2025-10-26T00:00:00"/>
    <s v="NEW"/>
    <x v="0"/>
    <s v="Marketing Analyst"/>
    <s v="Nigeria"/>
    <s v="1M-10M"/>
    <d v="2025-11-18T00:00:00"/>
    <s v="missing"/>
  </r>
  <r>
    <s v="L0394"/>
    <s v="Freya Torres"/>
    <s v="freya.torres@palantir.com"/>
    <s v="(430) 775-2346"/>
    <s v="PALANTIR"/>
    <s v="MID-MARKET"/>
    <x v="1"/>
    <n v="6"/>
    <n v="8"/>
    <n v="42"/>
    <s v="NO"/>
    <d v="2025-08-22T00:00:00"/>
    <s v="NEW"/>
    <x v="15"/>
    <s v="Cto"/>
    <s v="South Korea"/>
    <s v="$5M-$25M"/>
    <d v="2025-12-28T00:00:00"/>
    <s v="missing"/>
  </r>
  <r>
    <s v="L0395"/>
    <s v="Winston Ivanov"/>
    <s v="winston.ivanov@hubspot.com"/>
    <s v="+12116858877"/>
    <s v="HUBSPOT"/>
    <s v="STARTUP"/>
    <x v="9"/>
    <n v="25"/>
    <n v="6"/>
    <n v="16"/>
    <s v="NO"/>
    <d v="2025-12-09T00:00:00"/>
    <s v="NEW"/>
    <x v="10"/>
    <s v="Technical Lead"/>
    <s v="Spain"/>
    <s v="$500M-1B"/>
    <d v="2025-08-25T00:00:00"/>
    <s v="https://www.linkedin.com/in/reverietaylor86"/>
  </r>
  <r>
    <s v="L0396"/>
    <s v="Esmeralda Scott"/>
    <s v="esmeralda.scott@workday.com"/>
    <s v="missing"/>
    <s v="WORKDAY"/>
    <s v="ENTERPRISE"/>
    <x v="5"/>
    <n v="22"/>
    <n v="13"/>
    <n v="60"/>
    <s v="YES"/>
    <d v="2025-09-06T00:00:00"/>
    <s v="NEW"/>
    <x v="10"/>
    <s v="Unknown"/>
    <s v="AU"/>
    <s v="0-1M"/>
    <d v="2025-04-24T00:00:00"/>
    <s v="linkedin.com/in/hadleynovak20"/>
  </r>
  <r>
    <s v="L0397"/>
    <s v="Ingrid Berg"/>
    <s v="ingrid.berg@zscaler.com"/>
    <s v="missing"/>
    <s v="ZSCALER"/>
    <s v="MID-MARKET"/>
    <x v="9"/>
    <n v="9"/>
    <n v="19"/>
    <n v="12"/>
    <s v="YES"/>
    <s v=""/>
    <s v="NEW"/>
    <x v="18"/>
    <s v="Brand Manager"/>
    <s v="Indonesia"/>
    <s v="Unknown"/>
    <d v="2025-12-10T00:00:00"/>
    <s v="missing"/>
  </r>
  <r>
    <s v="L0398"/>
    <s v="Nadia Herrera"/>
    <s v="nadia.herrera@databricks.com"/>
    <s v="missing"/>
    <s v="DATABRICKS"/>
    <s v="N/A"/>
    <x v="10"/>
    <n v="15"/>
    <n v="5"/>
    <n v="25"/>
    <s v="YES"/>
    <d v="2025-06-03T00:00:00"/>
    <s v="CONTACTED"/>
    <x v="18"/>
    <s v="Coo"/>
    <s v="Chile"/>
    <s v="Unknown"/>
    <d v="2025-11-05T00:00:00"/>
    <s v="missing"/>
  </r>
  <r>
    <s v="L0399"/>
    <s v="Kira Flores"/>
    <s v="kira.flores@dropbox.com"/>
    <s v="876.548.5895"/>
    <s v="DROPBOX"/>
    <s v="MID-MARKET"/>
    <x v="8"/>
    <n v="29"/>
    <n v="10"/>
    <n v="60"/>
    <s v="YES"/>
    <d v="2025-05-04T00:00:00"/>
    <s v="NEW"/>
    <x v="1"/>
    <s v="Abm Manager"/>
    <s v="IN"/>
    <s v="$25M-$100M"/>
    <d v="2025-08-25T00:00:00"/>
    <s v="missing"/>
  </r>
  <r>
    <s v="L0400"/>
    <s v="Florian Moore"/>
    <s v="florian.moore@mongodb.com"/>
    <s v="(642) 531-1928"/>
    <s v="MONGODB"/>
    <s v="MID-MARKET"/>
    <x v="5"/>
    <n v="17"/>
    <n v="20"/>
    <n v="26"/>
    <s v="NO"/>
    <d v="2025-06-03T00:00:00"/>
    <s v="NEW"/>
    <x v="23"/>
    <s v="Senior Analyst"/>
    <s v="N/A"/>
    <s v="0-1M"/>
    <d v="2025-11-09T00:00:00"/>
    <s v="missing"/>
  </r>
  <r>
    <s v="L0401"/>
    <s v="Wesley Fischer"/>
    <s v="wesley.fischer@paloaltonetworks.com"/>
    <s v="(300) 689-2555"/>
    <s v="PALO ALTO NETWORKS"/>
    <s v="SMB"/>
    <x v="1"/>
    <n v="26"/>
    <n v="1"/>
    <n v="50"/>
    <s v="NO"/>
    <d v="2025-10-28T00:00:00"/>
    <s v="LOST"/>
    <x v="5"/>
    <s v="Pr Manager"/>
    <s v="Vietnam"/>
    <s v="$0-1M"/>
    <d v="2025-03-01T00:00:00"/>
    <s v="www.linkedin.com/in/islataylor38"/>
  </r>
  <r>
    <s v="L0402"/>
    <s v="Hank Castillo"/>
    <s v="hank.castillo@crowdstrike.com"/>
    <s v="(248) 432-8507"/>
    <s v="CROWDSTRIKE"/>
    <s v="ENTERPRISE"/>
    <x v="5"/>
    <n v="10"/>
    <n v="17"/>
    <n v="47"/>
    <s v="NO"/>
    <d v="2025-03-28T00:00:00"/>
    <s v="NURTURING"/>
    <x v="6"/>
    <s v="Program Manager"/>
    <s v="Poland"/>
    <s v="self-funded"/>
    <d v="2025-04-11T00:00:00"/>
    <s v="linkedin.com/in/zanedas93"/>
  </r>
  <r>
    <s v="L0403"/>
    <s v="Liora Nguyen"/>
    <s v="liora.nguyen@cloudflare.com"/>
    <s v="648-470-3608"/>
    <s v="CLOUDFLARE"/>
    <s v="SMB"/>
    <x v="3"/>
    <n v="19"/>
    <n v="20"/>
    <n v="48"/>
    <s v="NO"/>
    <d v="2025-07-20T00:00:00"/>
    <s v="DISQUALIFIED"/>
    <x v="6"/>
    <s v="Vp Marketing"/>
    <s v="DE"/>
    <s v="Unknown"/>
    <d v="2025-11-13T00:00:00"/>
    <s v="linkedin.com/in/liammedina44"/>
  </r>
  <r>
    <s v="L0404"/>
    <s v="Ophelia O'Brien"/>
    <s v="ophelia.o'brien@airtable.com"/>
    <s v="+12844314683"/>
    <s v="AIRTABLE"/>
    <s v="ENTERPRISE"/>
    <x v="5"/>
    <n v="17"/>
    <n v="0"/>
    <n v="44"/>
    <s v="NO"/>
    <d v="2025-04-15T00:00:00"/>
    <s v="NEW"/>
    <x v="8"/>
    <s v="Founder"/>
    <s v="US"/>
    <s v="$0-1M"/>
    <d v="2025-08-27T00:00:00"/>
    <s v="https://linkedin.com/in/palomarossi73"/>
  </r>
  <r>
    <s v="L0405"/>
    <s v="Dante Ramirez"/>
    <s v="dante.ramirez@okta.com"/>
    <s v="4695417065"/>
    <s v="OKTA"/>
    <s v="SMB"/>
    <x v="4"/>
    <n v="4"/>
    <n v="4"/>
    <n v="52"/>
    <s v="NO"/>
    <d v="2025-10-05T00:00:00"/>
    <s v="NURTURING"/>
    <x v="10"/>
    <s v="Head Of Strategy"/>
    <s v="Israel"/>
    <s v="Unknown"/>
    <d v="2025-04-24T00:00:00"/>
    <s v="missing"/>
  </r>
  <r>
    <s v="L0406"/>
    <s v="Nyx Rossi"/>
    <s v="nyx.rossi@metaplatforms.com"/>
    <s v="missing"/>
    <s v="META PLATFORMS"/>
    <s v="MID-MARKET"/>
    <x v="3"/>
    <n v="35"/>
    <n v="11"/>
    <n v="45"/>
    <s v="NO"/>
    <d v="2025-06-03T00:00:00"/>
    <s v="DISQUALIFIED"/>
    <x v="18"/>
    <s v="Account Executive"/>
    <s v="US"/>
    <s v="Unknown"/>
    <d v="2025-03-13T00:00:00"/>
    <s v="missing"/>
  </r>
  <r>
    <s v="L0407"/>
    <s v="Nico Carter"/>
    <s v="nico.carter@palantir.com"/>
    <s v="897.700.6152"/>
    <s v="PALANTIR"/>
    <s v="ENTERPRISE"/>
    <x v="3"/>
    <n v="22"/>
    <n v="2"/>
    <n v="33"/>
    <s v="NO"/>
    <d v="2025-12-07T00:00:00"/>
    <s v="CONTACTED"/>
    <x v="16"/>
    <s v="Unknown"/>
    <s v="US"/>
    <s v="Unknown"/>
    <d v="2025-06-03T00:00:00"/>
    <s v="missing"/>
  </r>
  <r>
    <s v="L0408"/>
    <s v="Bennett Jensen"/>
    <s v="bennett.jensen@cloudflare.com"/>
    <s v="missing"/>
    <s v="CLOUDFLARE"/>
    <s v="STARTUP"/>
    <x v="10"/>
    <n v="16"/>
    <n v="5"/>
    <n v="12"/>
    <s v="NO"/>
    <d v="2025-11-21T00:00:00"/>
    <s v="QUALIFIED"/>
    <x v="3"/>
    <s v="Gtm Lead"/>
    <s v="DE"/>
    <s v="$0-1M"/>
    <d v="2025-01-18T00:00:00"/>
    <s v="missing"/>
  </r>
  <r>
    <s v="L0409"/>
    <s v="Thea Taylor"/>
    <s v="thea.taylor@google.com"/>
    <s v="583-979-2136"/>
    <s v="GOOGLE"/>
    <s v="MID-MARKET"/>
    <x v="0"/>
    <n v="13"/>
    <n v="3"/>
    <n v="58"/>
    <s v="NO"/>
    <d v="2025-10-06T00:00:00"/>
    <s v="QUALIFIED"/>
    <x v="16"/>
    <s v="Intern"/>
    <s v="IN"/>
    <s v="Unknown"/>
    <s v=""/>
    <s v="missing"/>
  </r>
  <r>
    <s v="L0410"/>
    <s v="Kaia Kapoor"/>
    <s v="kaia.kapoor@twilio.com"/>
    <s v="371-202-9153"/>
    <s v="TWILIO"/>
    <s v="MID-MARKET"/>
    <x v="10"/>
    <n v="21"/>
    <n v="17"/>
    <n v="50"/>
    <s v="NO"/>
    <d v="2025-11-18T00:00:00"/>
    <s v="QUALIFIED"/>
    <x v="3"/>
    <s v="Customer Success Manager"/>
    <s v="Uae"/>
    <s v="Unknown"/>
    <d v="2025-08-07T00:00:00"/>
    <s v="www.linkedin.com/in/karenmalik8"/>
  </r>
  <r>
    <s v="L0411"/>
    <s v="Quinlan Herrera"/>
    <s v="quinlan.herrera@microsoft.com"/>
    <s v="744.634.7458"/>
    <s v="MICROSOFT"/>
    <s v="ENTERPRISE"/>
    <x v="9"/>
    <n v="8"/>
    <n v="6"/>
    <n v="40"/>
    <s v="NO"/>
    <d v="2025-07-03T00:00:00"/>
    <s v="NURTURING"/>
    <x v="5"/>
    <s v="Senior Analyst"/>
    <s v="FR"/>
    <s v="Unknown"/>
    <d v="2025-05-16T00:00:00"/>
    <s v="linkedin.com/in/xavierdelgado88"/>
  </r>
  <r>
    <s v="L0412"/>
    <s v="Olivia Berg"/>
    <s v="olivia.berg@confluent.com"/>
    <s v="(249) 647-1458"/>
    <s v="CONFLUENT"/>
    <s v="SMB"/>
    <x v="1"/>
    <n v="34"/>
    <n v="0"/>
    <n v="55"/>
    <s v="NO"/>
    <d v="2025-09-28T00:00:00"/>
    <s v="CONVERTED"/>
    <x v="10"/>
    <s v="Partnerships Manager"/>
    <s v="UK"/>
    <s v="$50M-100M"/>
    <d v="2025-03-08T00:00:00"/>
    <s v="www.linkedin.com/in/sammedina27"/>
  </r>
  <r>
    <s v="L0413"/>
    <s v="Bella Jensen"/>
    <s v="bella.jensen@shopify.com"/>
    <s v="875-933-6419"/>
    <s v="SHOPIFY"/>
    <s v="STARTUP"/>
    <x v="9"/>
    <n v="25"/>
    <n v="0"/>
    <n v="15"/>
    <s v="NO"/>
    <d v="2025-07-22T00:00:00"/>
    <s v="NEW"/>
    <x v="13"/>
    <s v="Marketing Manager"/>
    <s v="US"/>
    <s v="$0-1M"/>
    <d v="2025-07-13T00:00:00"/>
    <s v="missing"/>
  </r>
  <r>
    <s v="L0414"/>
    <s v="Xena Chandra"/>
    <s v="xena.chandra@zscaler.com"/>
    <s v="(428) 172-2874"/>
    <s v="ZSCALER"/>
    <s v="MID-MARKET"/>
    <x v="0"/>
    <n v="0"/>
    <n v="5"/>
    <n v="16"/>
    <s v="NO"/>
    <d v="2025-12-13T00:00:00"/>
    <s v="NURTURING"/>
    <x v="18"/>
    <s v="Vp Sales"/>
    <s v="N/A"/>
    <s v="Unknown"/>
    <d v="2025-04-03T00:00:00"/>
    <s v="linkedin.com/in/zaidrobinson17"/>
  </r>
  <r>
    <s v="L0415"/>
    <s v="Jack Yamamoto"/>
    <s v="jack.yamamoto@okta.com"/>
    <s v="missing"/>
    <s v="OKTA"/>
    <s v="MID-MARKET"/>
    <x v="1"/>
    <n v="9"/>
    <n v="1"/>
    <n v="32"/>
    <s v="YES"/>
    <d v="2025-12-11T00:00:00"/>
    <s v="CONTACTED"/>
    <x v="0"/>
    <s v="Co-Founder"/>
    <s v="Spain"/>
    <s v="1M-10M"/>
    <d v="2025-06-15T00:00:00"/>
    <s v="missing"/>
  </r>
  <r>
    <s v="L0416"/>
    <s v="Magnus Davis"/>
    <s v="magnus.davis@amazon.com"/>
    <s v="(225) 992-8217"/>
    <s v="AMAZON"/>
    <s v="SMB"/>
    <x v="8"/>
    <n v="10"/>
    <n v="10"/>
    <n v="0"/>
    <s v="NO"/>
    <d v="2025-09-18T00:00:00"/>
    <s v="NEW"/>
    <x v="16"/>
    <s v="Operations Manager"/>
    <s v="Saudi Arabia"/>
    <s v="Unknown"/>
    <d v="2025-11-08T00:00:00"/>
    <s v="missing"/>
  </r>
  <r>
    <s v="L0417"/>
    <s v="Alice Decker"/>
    <s v="alice.decker@zoom.com"/>
    <s v="missing"/>
    <s v="ZOOM"/>
    <s v="N/A"/>
    <x v="1"/>
    <n v="24"/>
    <n v="7"/>
    <n v="39"/>
    <s v="YES"/>
    <d v="2025-11-15T00:00:00"/>
    <s v="NURTURING"/>
    <x v="2"/>
    <s v="Chief Growth Officer"/>
    <s v="Uae"/>
    <s v="10M-50M"/>
    <d v="2025-03-13T00:00:00"/>
    <s v="linkedin.com/in/omarpatel95"/>
  </r>
  <r>
    <s v="L0418"/>
    <s v="Imani Dominguez"/>
    <s v="imani.dominguez@servicenow.com"/>
    <s v="+14135157899"/>
    <s v="SERVICE NOW"/>
    <s v="N/A"/>
    <x v="2"/>
    <n v="24"/>
    <n v="10"/>
    <n v="25"/>
    <s v="NO"/>
    <d v="2025-04-08T00:00:00"/>
    <s v="NEW"/>
    <x v="17"/>
    <s v="Unknown"/>
    <s v="Uae"/>
    <s v="$50M - $100M"/>
    <d v="2025-07-12T00:00:00"/>
    <s v="www.linkedin.com/in/deepao'brien19"/>
  </r>
  <r>
    <s v="L0419"/>
    <s v="Brian Silva"/>
    <s v="brian.silva@elastic.com"/>
    <s v="+18754939478"/>
    <s v="ELASTIC"/>
    <s v="MID-MARKET"/>
    <x v="2"/>
    <n v="0"/>
    <n v="18"/>
    <n v="17"/>
    <s v="NO"/>
    <d v="2025-03-21T00:00:00"/>
    <s v="NEW"/>
    <x v="17"/>
    <s v="Co-Founder"/>
    <s v="Colombia"/>
    <s v="0-1M"/>
    <d v="2025-03-25T00:00:00"/>
    <s v="linkedin.com/in/elisedubois98"/>
  </r>
  <r>
    <s v="L0420"/>
    <s v="Ingrid Guerrero"/>
    <s v="ingrid.guerrero@amazon.com"/>
    <s v="missing"/>
    <s v="AMAZON"/>
    <s v="ENTERPRISE"/>
    <x v="4"/>
    <n v="22"/>
    <n v="4"/>
    <n v="19"/>
    <s v="YES"/>
    <d v="2025-06-19T00:00:00"/>
    <s v="ENGAGED"/>
    <x v="24"/>
    <s v="Head Of Strategy"/>
    <s v="Spain"/>
    <s v="10M-50M"/>
    <d v="2025-09-06T00:00:00"/>
    <s v="linkedin.com/in/mayaharris54"/>
  </r>
  <r>
    <s v="L0421"/>
    <s v="Joaquin Mishra"/>
    <s v="joaquin.mishra@docusign.com"/>
    <s v="missing"/>
    <s v="DOCU SIGN"/>
    <s v="MID-MARKET"/>
    <x v="10"/>
    <n v="6"/>
    <n v="4"/>
    <n v="30"/>
    <s v="NO"/>
    <d v="2025-01-19T00:00:00"/>
    <s v="DISQUALIFIED"/>
    <x v="21"/>
    <s v="Sales Operations"/>
    <s v="SG"/>
    <s v="$0-1M"/>
    <d v="2025-11-19T00:00:00"/>
    <s v="missing"/>
  </r>
  <r>
    <s v="L0422"/>
    <s v="Katrina Anderson"/>
    <s v="katrina.anderson@snowflake.com"/>
    <s v="8843016254"/>
    <s v="SNOWFLAKE"/>
    <s v="GROWTH"/>
    <x v="6"/>
    <n v="31"/>
    <n v="0"/>
    <n v="26"/>
    <s v="NO"/>
    <d v="2025-05-07T00:00:00"/>
    <s v="LOST"/>
    <x v="18"/>
    <s v="Senior Associate"/>
    <s v="US"/>
    <s v="$500M-1B"/>
    <s v=""/>
    <s v="missing"/>
  </r>
  <r>
    <s v="L0423"/>
    <s v="Camila Scott"/>
    <s v="camila.scott@miro.com"/>
    <s v="(232) 233-1174"/>
    <s v="MIRO"/>
    <s v="SMB"/>
    <x v="3"/>
    <n v="12"/>
    <n v="12"/>
    <n v="44"/>
    <s v="NO"/>
    <d v="2025-07-11T00:00:00"/>
    <s v="CONVERTED"/>
    <x v="10"/>
    <s v="Abm Manager"/>
    <s v="Colombia"/>
    <s v="$100M-500M"/>
    <d v="2025-12-09T00:00:00"/>
    <s v="linkedin.com/in/xiomarabaker35"/>
  </r>
  <r>
    <s v="L0424"/>
    <s v="Nico Das"/>
    <s v="nico.das@dropbox.com"/>
    <s v="4481763901"/>
    <s v="DROPBOX"/>
    <s v="ENTERPRISE"/>
    <x v="10"/>
    <n v="15"/>
    <n v="2"/>
    <n v="0"/>
    <s v="YES"/>
    <d v="2025-06-28T00:00:00"/>
    <s v="NEW"/>
    <x v="6"/>
    <s v="Co-Founder"/>
    <s v="Pakistan"/>
    <s v="50M+"/>
    <d v="2025-02-20T00:00:00"/>
    <s v="missing"/>
  </r>
  <r>
    <s v="L0425"/>
    <s v="James Robinson"/>
    <s v="james.robinson@hashicorp.com"/>
    <s v="missing"/>
    <s v="HASHICORP"/>
    <s v="ENTERPRISE"/>
    <x v="6"/>
    <n v="33"/>
    <n v="6"/>
    <n v="31"/>
    <s v="NO"/>
    <d v="2025-08-10T00:00:00"/>
    <s v="DISQUALIFIED"/>
    <x v="4"/>
    <s v="Sales Operations"/>
    <s v="SG"/>
    <s v="$10M-50M"/>
    <d v="2025-04-09T00:00:00"/>
    <s v="missing"/>
  </r>
  <r>
    <s v="L0426"/>
    <s v="Leandro Jensen"/>
    <s v="leandro.jensen@amazon.com"/>
    <s v="missing"/>
    <s v="AMAZON"/>
    <s v="STARTUP"/>
    <x v="5"/>
    <n v="32"/>
    <n v="6"/>
    <n v="52"/>
    <s v="YES"/>
    <d v="2025-09-01T00:00:00"/>
    <s v="NEW"/>
    <x v="9"/>
    <s v="Vp Sales"/>
    <s v="IN"/>
    <s v="Unknown"/>
    <d v="2025-06-24T00:00:00"/>
    <s v="missing"/>
  </r>
  <r>
    <s v="L0427"/>
    <s v="Imani Anderson"/>
    <s v="imani.anderson@miro.com"/>
    <s v="+1-914-797-2079"/>
    <s v="MIRO"/>
    <s v="SMB"/>
    <x v="4"/>
    <n v="30"/>
    <n v="9"/>
    <n v="20"/>
    <s v="NO"/>
    <d v="2025-04-08T00:00:00"/>
    <s v="NEW"/>
    <x v="16"/>
    <s v="Demand Gen Manager"/>
    <s v="Poland"/>
    <s v="Unknown"/>
    <d v="2025-07-15T00:00:00"/>
    <s v="https://linkedin.com/in/quentinjohansson20"/>
  </r>
  <r>
    <s v="L0428"/>
    <s v="Winston Chen"/>
    <s v="winston.chen@cloudflare.com"/>
    <s v="missing"/>
    <s v="CLOUDFLARE"/>
    <s v="MID-MARKET"/>
    <x v="10"/>
    <n v="11"/>
    <n v="0"/>
    <n v="9"/>
    <s v="YES"/>
    <d v="2025-01-16T00:00:00"/>
    <s v="NEW"/>
    <x v="2"/>
    <s v="Marketing Coordinator"/>
    <s v="US"/>
    <s v="Unknown"/>
    <d v="2025-08-14T00:00:00"/>
    <s v="linkedin.com/in/priyamoreau86"/>
  </r>
  <r>
    <s v="L0429"/>
    <s v="Ophelia Malhotra"/>
    <s v="ophelia.malhotra@databricks.com"/>
    <s v="6266021212"/>
    <s v="DATABRICKS"/>
    <s v="ENTERPRISE"/>
    <x v="10"/>
    <n v="19"/>
    <n v="13"/>
    <n v="38"/>
    <s v="NO"/>
    <d v="2025-06-24T00:00:00"/>
    <s v="CONVERTED"/>
    <x v="11"/>
    <s v="Partnerships Manager"/>
    <s v="Nigeria"/>
    <s v="Unknown"/>
    <d v="2025-07-08T00:00:00"/>
    <s v="missing"/>
  </r>
  <r>
    <s v="L0430"/>
    <s v="Hugo Gomez"/>
    <s v="hugo.gomez@freshworks.com"/>
    <s v="399.230.6272"/>
    <s v="FRESHWORKS"/>
    <s v="ENTERPRISE"/>
    <x v="9"/>
    <n v="15"/>
    <n v="7"/>
    <n v="30"/>
    <s v="YES"/>
    <d v="2025-02-13T00:00:00"/>
    <s v="DISQUALIFIED"/>
    <x v="2"/>
    <s v="Operations Manager"/>
    <s v="DE"/>
    <s v="Unknown"/>
    <d v="2025-12-09T00:00:00"/>
    <s v="missing"/>
  </r>
  <r>
    <s v="L0431"/>
    <s v="Ximena Vega"/>
    <s v="ximena.vega@cloudflare.com"/>
    <s v="+1-535-464-8906"/>
    <s v="CLOUDFLARE"/>
    <s v="MID-MARKET"/>
    <x v="5"/>
    <n v="31"/>
    <n v="19"/>
    <n v="12"/>
    <s v="YES"/>
    <d v="2025-10-20T00:00:00"/>
    <s v="NURTURING"/>
    <x v="18"/>
    <s v="Marketing Manager"/>
    <s v="SG"/>
    <s v="$1M - $10M"/>
    <d v="2025-07-14T00:00:00"/>
    <s v="https://linkedin.com/in/charlienelson34"/>
  </r>
  <r>
    <s v="L0432"/>
    <s v="Kira Gonzalez"/>
    <s v="kira.gonzalez@amazoninc.com"/>
    <s v="+1-591-668-3571"/>
    <s v="AMAZON INC"/>
    <s v="N/A"/>
    <x v="4"/>
    <n v="17"/>
    <n v="6"/>
    <n v="29"/>
    <s v="NO"/>
    <d v="2025-03-11T00:00:00"/>
    <s v="NEW"/>
    <x v="11"/>
    <s v="Head Of Growth"/>
    <s v="South Korea"/>
    <s v="&lt; $1M"/>
    <d v="2025-12-13T00:00:00"/>
    <s v="https://www.linkedin.com/in/idristanaka83"/>
  </r>
  <r>
    <s v="L0433"/>
    <s v="Zion Clark"/>
    <s v="zion.clark@datadog.com"/>
    <s v="+19408343160"/>
    <s v="DATADOG"/>
    <s v="ENTERPRISE"/>
    <x v="6"/>
    <n v="6"/>
    <n v="7"/>
    <n v="23"/>
    <s v="YES"/>
    <d v="2025-07-11T00:00:00"/>
    <s v="DISQUALIFIED"/>
    <x v="4"/>
    <s v="Junior Analyst"/>
    <s v="Chile"/>
    <s v="$1M - $10M"/>
    <d v="2025-07-23T00:00:00"/>
    <s v="missing"/>
  </r>
  <r>
    <s v="L0434"/>
    <s v="Wendy Chandra"/>
    <s v="wendy.chandra@figma.com"/>
    <s v="missing"/>
    <s v="FIGMA"/>
    <s v="ENTERPRISE"/>
    <x v="9"/>
    <n v="2"/>
    <n v="7"/>
    <n v="55"/>
    <s v="NO"/>
    <d v="2025-06-13T00:00:00"/>
    <s v="DISQUALIFIED"/>
    <x v="20"/>
    <s v="Cmo"/>
    <s v="Netherlands"/>
    <s v="$5M-$25M"/>
    <d v="2025-07-18T00:00:00"/>
    <s v="missing"/>
  </r>
  <r>
    <s v="L0435"/>
    <s v="Ahmed Petrov"/>
    <s v="ahmed.petrov@mongodb.com"/>
    <s v="368-506-4486"/>
    <s v="MONGODB"/>
    <s v="ENTERPRISE"/>
    <x v="3"/>
    <n v="18"/>
    <n v="11"/>
    <n v="10"/>
    <s v="YES"/>
    <d v="2025-05-11T00:00:00"/>
    <s v="NEW"/>
    <x v="0"/>
    <s v="Business Development Rep"/>
    <s v="Argentina"/>
    <s v="Unknown"/>
    <d v="2025-01-15T00:00:00"/>
    <s v="www.linkedin.com/in/onyxtorres66"/>
  </r>
  <r>
    <s v="L0436"/>
    <s v="Bella Ramirez"/>
    <s v="bella.ramirez@shopify.com"/>
    <s v="8903195970"/>
    <s v="SHOPIFY"/>
    <s v="N/A"/>
    <x v="3"/>
    <n v="14"/>
    <n v="8"/>
    <n v="1"/>
    <s v="NO"/>
    <s v=""/>
    <s v="ENGAGED"/>
    <x v="16"/>
    <s v="Program Manager"/>
    <s v="JP"/>
    <s v="self-funded"/>
    <d v="2025-06-15T00:00:00"/>
    <s v="www.linkedin.com/in/cordeliaruiz22"/>
  </r>
  <r>
    <s v="L0437"/>
    <s v="Ulrich Fischer"/>
    <s v="missing"/>
    <s v="missing"/>
    <s v="NOTION"/>
    <s v="ENTERPRISE"/>
    <x v="3"/>
    <n v="0"/>
    <n v="12"/>
    <n v="10"/>
    <s v="NO"/>
    <s v=""/>
    <s v="NEW"/>
    <x v="17"/>
    <s v="Abm Manager"/>
    <s v="Saudi Arabia"/>
    <s v="Unknown"/>
    <d v="2025-01-10T00:00:00"/>
    <s v="https://www.linkedin.com/in/elenanelson19"/>
  </r>
  <r>
    <s v="L0438"/>
    <s v="Orion Tiwari"/>
    <s v="orion.tiwari@salesforce.com"/>
    <s v="missing"/>
    <s v="SALESFORCE"/>
    <s v="N/A"/>
    <x v="10"/>
    <n v="0"/>
    <n v="0"/>
    <n v="55"/>
    <s v="YES"/>
    <d v="2025-05-09T00:00:00"/>
    <s v="NEW"/>
    <x v="7"/>
    <s v="Vp Of Marketing"/>
    <s v="IN"/>
    <s v="$10M+"/>
    <d v="2025-01-02T00:00:00"/>
    <s v="linkedin.com/in/rosalindkim23"/>
  </r>
  <r>
    <s v="L0439"/>
    <s v="Vesper Rao"/>
    <s v="vesper.rao@datadog.com"/>
    <s v="887-378-4081"/>
    <s v="DATADOG"/>
    <s v="GROWTH"/>
    <x v="2"/>
    <n v="2"/>
    <n v="13"/>
    <n v="44"/>
    <s v="NO"/>
    <d v="2025-12-28T00:00:00"/>
    <s v="DISQUALIFIED"/>
    <x v="4"/>
    <s v="Vp Sales"/>
    <s v="Uae"/>
    <s v="Unknown"/>
    <d v="2025-08-18T00:00:00"/>
    <s v="missing"/>
  </r>
  <r>
    <s v="L0440"/>
    <s v="Quinlan Joshi"/>
    <s v="quinlan.joshi@airtable.com"/>
    <s v="555-885-5791"/>
    <s v="AIRTABLE"/>
    <s v="MID-MARKET"/>
    <x v="0"/>
    <n v="26"/>
    <n v="13"/>
    <n v="16"/>
    <s v="NO"/>
    <d v="2025-06-21T00:00:00"/>
    <s v="QUALIFIED"/>
    <x v="24"/>
    <s v="Head Of Product"/>
    <s v="UK"/>
    <s v="Over $1B"/>
    <d v="2025-06-18T00:00:00"/>
    <s v="https://linkedin.com/in/priyareddy74"/>
  </r>
  <r>
    <s v="L0441"/>
    <s v="Bella Mehta"/>
    <s v="bella.mehta@salesforce.com"/>
    <s v="(460) 663-3698"/>
    <s v="SALESFORCE"/>
    <s v="SMB"/>
    <x v="4"/>
    <n v="20"/>
    <n v="11"/>
    <n v="25"/>
    <s v="YES"/>
    <d v="2025-07-08T00:00:00"/>
    <s v="NEW"/>
    <x v="3"/>
    <s v="Events Manager"/>
    <s v="FR"/>
    <s v="Over $1B"/>
    <d v="2025-12-25T00:00:00"/>
    <s v="missing"/>
  </r>
  <r>
    <s v="L0442"/>
    <s v="Alice Rao"/>
    <s v="alice.rao@hubspot.com"/>
    <s v="+1-510-945-4428"/>
    <s v="HUBSPOT"/>
    <s v="ENTERPRISE"/>
    <x v="6"/>
    <n v="12"/>
    <n v="0"/>
    <n v="0"/>
    <s v="NO"/>
    <d v="2025-11-03T00:00:00"/>
    <s v="QUALIFIED"/>
    <x v="9"/>
    <s v="Gtm Lead"/>
    <s v="FR"/>
    <s v="&lt; $1M"/>
    <d v="2025-01-23T00:00:00"/>
    <s v="https://linkedin.com/in/lorenzokumar48"/>
  </r>
  <r>
    <s v="L0443"/>
    <s v="Brendan Park"/>
    <s v="missing"/>
    <s v="231.361.8759"/>
    <s v="CONFLUENT"/>
    <s v="STARTUP"/>
    <x v="8"/>
    <n v="27"/>
    <n v="19"/>
    <n v="60"/>
    <s v="NO"/>
    <d v="2025-01-13T00:00:00"/>
    <s v="CONTACTED"/>
    <x v="7"/>
    <s v="Sales Director"/>
    <s v="Nigeria"/>
    <s v="$10M-50M"/>
    <d v="2025-12-27T00:00:00"/>
    <s v="linkedin.com/in/yarafernandez49"/>
  </r>
  <r>
    <s v="L0444"/>
    <s v="Katrina Wright"/>
    <s v="katrina.wright@workday.com"/>
    <s v="+1-210-800-3103"/>
    <s v="WORKDAY"/>
    <s v="MID-MARKET"/>
    <x v="3"/>
    <n v="28"/>
    <n v="0"/>
    <n v="17"/>
    <s v="YES"/>
    <d v="2025-09-21T00:00:00"/>
    <s v="DISQUALIFIED"/>
    <x v="4"/>
    <s v="Account Executive"/>
    <s v="FR"/>
    <s v="Unknown"/>
    <d v="2025-08-10T00:00:00"/>
    <s v="https://www.linkedin.com/in/karengonzalez77"/>
  </r>
  <r>
    <s v="L0445"/>
    <s v="Henrik Jackson"/>
    <s v="henrik.jackson@freshworks.com"/>
    <s v="(380) 891-7172"/>
    <s v="FRESHWORKS"/>
    <s v="SMB"/>
    <x v="10"/>
    <n v="31"/>
    <n v="14"/>
    <n v="60"/>
    <s v="NO"/>
    <d v="2025-03-05T00:00:00"/>
    <s v="DISQUALIFIED"/>
    <x v="5"/>
    <s v="Sales Operations"/>
    <s v="Turkey"/>
    <s v="$25M-$100M"/>
    <d v="2025-12-17T00:00:00"/>
    <s v="linkedin.com/in/stefanpopov70"/>
  </r>
  <r>
    <s v="L0446"/>
    <s v="Finn Yamamoto"/>
    <s v="missing"/>
    <s v="610-619-4985"/>
    <s v="AMAZON"/>
    <s v="MID-MARKET"/>
    <x v="3"/>
    <n v="11"/>
    <n v="14"/>
    <n v="34"/>
    <s v="YES"/>
    <d v="2025-08-03T00:00:00"/>
    <s v="ENGAGED"/>
    <x v="16"/>
    <s v="Events Manager"/>
    <s v="FR"/>
    <s v="0-1M"/>
    <d v="2025-05-05T00:00:00"/>
    <s v="linkedin.com/in/yasminsmith48"/>
  </r>
  <r>
    <s v="L0447"/>
    <s v="Catalina Soto"/>
    <s v="missing"/>
    <s v="691-920-4498"/>
    <s v="SERVICENOW"/>
    <s v="MID-MARKET"/>
    <x v="2"/>
    <n v="13"/>
    <n v="0"/>
    <n v="40"/>
    <s v="YES"/>
    <d v="2025-02-05T00:00:00"/>
    <s v="CONTACTED"/>
    <x v="11"/>
    <s v="Associate"/>
    <s v="AU"/>
    <s v="$10M-50M"/>
    <d v="2025-02-19T00:00:00"/>
    <s v="missing"/>
  </r>
  <r>
    <s v="L0448"/>
    <s v="Idris Ruiz"/>
    <s v="idris.ruiz@figma.com"/>
    <s v="(604) 128-4155"/>
    <s v="FIGMA"/>
    <s v="GROWTH"/>
    <x v="1"/>
    <n v="14"/>
    <n v="4"/>
    <n v="60"/>
    <s v="YES"/>
    <d v="2025-11-28T00:00:00"/>
    <s v="DISQUALIFIED"/>
    <x v="2"/>
    <s v="Growth Hacker"/>
    <s v="UK"/>
    <s v="$10M-50M"/>
    <d v="2025-01-14T00:00:00"/>
    <s v="missing"/>
  </r>
  <r>
    <s v="L0449"/>
    <s v="Victor Herrera"/>
    <s v="victor.herrera@cloudflare.com"/>
    <s v="+1-549-410-9770"/>
    <s v="CLOUDFLARE"/>
    <s v="SMB"/>
    <x v="4"/>
    <n v="30"/>
    <n v="12"/>
    <n v="53"/>
    <s v="YES"/>
    <d v="2025-11-20T00:00:00"/>
    <s v="NEW"/>
    <x v="11"/>
    <s v="Head Of Strategy"/>
    <s v="Spain"/>
    <s v="Unknown"/>
    <d v="2025-06-18T00:00:00"/>
    <s v="linkedin.com/in/juniperrodriguez33"/>
  </r>
  <r>
    <s v="L0450"/>
    <s v="Sophie Tiwari"/>
    <s v="sophie.tiwari@twilio.com"/>
    <s v="missing"/>
    <s v="TWILIO"/>
    <s v="SMB"/>
    <x v="9"/>
    <n v="33"/>
    <n v="8"/>
    <n v="27"/>
    <s v="NO"/>
    <d v="2025-10-26T00:00:00"/>
    <s v="LOST"/>
    <x v="18"/>
    <s v="Unknown"/>
    <s v="Uae"/>
    <s v="$50M - $100M"/>
    <d v="2025-08-19T00:00:00"/>
    <s v="https://www.linkedin.com/in/elenavargas93"/>
  </r>
  <r>
    <s v="L0451"/>
    <s v="Liora Lopez"/>
    <s v="liora.lopez@stripe.com"/>
    <s v="+1-934-377-8521"/>
    <s v="STRIPE"/>
    <s v="SMB"/>
    <x v="10"/>
    <n v="4"/>
    <n v="12"/>
    <n v="25"/>
    <s v="YES"/>
    <d v="2025-05-16T00:00:00"/>
    <s v="QUALIFIED"/>
    <x v="18"/>
    <s v="Associate"/>
    <s v="Indonesia"/>
    <s v="$1M-10M"/>
    <d v="2025-11-16T00:00:00"/>
    <s v="https://www.linkedin.com/in/tatianatanaka50"/>
  </r>
  <r>
    <s v="L0452"/>
    <s v="Elena Perez"/>
    <s v="missing"/>
    <s v="(330) 902-2571"/>
    <s v="META PLATFORMS"/>
    <s v="MID-MARKET"/>
    <x v="7"/>
    <n v="3"/>
    <n v="0"/>
    <n v="39"/>
    <s v="YES"/>
    <d v="2025-04-08T00:00:00"/>
    <s v="CONTACTED"/>
    <x v="15"/>
    <s v="Solutions Architect"/>
    <s v="BR"/>
    <s v="$50M - $100M"/>
    <d v="2025-04-06T00:00:00"/>
    <s v="linkedin.com/in/winstonwalker70"/>
  </r>
  <r>
    <s v="L0453"/>
    <s v="Eve Bhatt"/>
    <s v="eve.bhatt@datadog.com"/>
    <s v="447-570-3713"/>
    <s v="DATADOG"/>
    <s v="SMB"/>
    <x v="5"/>
    <n v="15"/>
    <n v="13"/>
    <n v="38"/>
    <s v="NO"/>
    <d v="2025-04-04T00:00:00"/>
    <s v="ENGAGED"/>
    <x v="6"/>
    <s v="Events Manager"/>
    <s v="Philippines"/>
    <s v="self-funded"/>
    <d v="2025-10-25T00:00:00"/>
    <s v="missing"/>
  </r>
  <r>
    <s v="L0454"/>
    <s v="Leandro Ortiz"/>
    <s v="leandro.ortiz@servicenow.com"/>
    <s v="6527214366"/>
    <s v="SERVICENOW"/>
    <s v="MID-MARKET"/>
    <x v="6"/>
    <n v="24"/>
    <n v="12"/>
    <n v="20"/>
    <s v="YES"/>
    <d v="2025-04-23T00:00:00"/>
    <s v="NURTURING"/>
    <x v="12"/>
    <s v="Channel Manager"/>
    <s v="Nigeria"/>
    <s v="$5M-$25M"/>
    <d v="2025-04-21T00:00:00"/>
    <s v="www.linkedin.com/in/nicomedina3"/>
  </r>
  <r>
    <s v="L0455"/>
    <s v="Uriel Shah"/>
    <s v="uriel.shah@intercom.com"/>
    <s v="missing"/>
    <s v="INTERCOM"/>
    <s v="STARTUP"/>
    <x v="5"/>
    <n v="10"/>
    <n v="18"/>
    <n v="38"/>
    <s v="YES"/>
    <d v="2025-01-13T00:00:00"/>
    <s v="CONVERTED"/>
    <x v="4"/>
    <s v="Content Marketing Lead"/>
    <s v="DE"/>
    <s v="$500M-1B"/>
    <d v="2025-12-18T00:00:00"/>
    <s v="missing"/>
  </r>
  <r>
    <s v="L0456"/>
    <s v="Uma Berg"/>
    <s v="uma.berg@asana.com"/>
    <s v="733.168.4798"/>
    <s v="ASANA"/>
    <s v="ENTERPRISE"/>
    <x v="3"/>
    <n v="11"/>
    <n v="15"/>
    <n v="57"/>
    <s v="NO"/>
    <d v="2025-04-20T00:00:00"/>
    <s v="DISQUALIFIED"/>
    <x v="6"/>
    <s v="Vp Of Marketing"/>
    <s v="DE"/>
    <s v="Series B"/>
    <d v="2025-02-25T00:00:00"/>
    <s v="https://linkedin.com/in/stefanvargas23"/>
  </r>
  <r>
    <s v="L0457"/>
    <s v="Joaquin Tiwari"/>
    <s v="joaquin.tiwari@slack.com"/>
    <s v="258-503-3211"/>
    <s v="SLACK"/>
    <s v="ENTERPRISE"/>
    <x v="2"/>
    <n v="8"/>
    <n v="19"/>
    <n v="36"/>
    <s v="YES"/>
    <d v="2025-08-06T00:00:00"/>
    <s v="DISQUALIFIED"/>
    <x v="23"/>
    <s v="Customer Success Manager"/>
    <s v="IN"/>
    <s v="Series A"/>
    <s v=""/>
    <s v="www.linkedin.com/in/irenejohnson37"/>
  </r>
  <r>
    <s v="L0458"/>
    <s v="Ingrid Aguilar"/>
    <s v="ingrid.aguilar@hashicorp.com"/>
    <s v="562.905.7638"/>
    <s v="HASHI CORP"/>
    <s v="SMB"/>
    <x v="8"/>
    <n v="10"/>
    <n v="15"/>
    <n v="2"/>
    <s v="YES"/>
    <d v="2025-06-27T00:00:00"/>
    <s v="NURTURING"/>
    <x v="23"/>
    <s v="Events Manager"/>
    <s v="South Africa"/>
    <s v="&lt; $1M"/>
    <s v=""/>
    <s v="linkedin.com/in/eveyoung56"/>
  </r>
  <r>
    <s v="L0459"/>
    <s v="Liam Johansson"/>
    <s v="liam.johansson@splunk.com"/>
    <s v="+16493588975"/>
    <s v="SPLUNK"/>
    <s v="N/A"/>
    <x v="2"/>
    <n v="13"/>
    <n v="13"/>
    <n v="15"/>
    <s v="NO"/>
    <d v="2025-02-10T00:00:00"/>
    <s v="CONVERTED"/>
    <x v="4"/>
    <s v="Engineering Manager"/>
    <s v="Bangladesh"/>
    <s v="Over $1B"/>
    <d v="2025-02-20T00:00:00"/>
    <s v="missing"/>
  </r>
  <r>
    <s v="L0460"/>
    <s v="Dorian Rossi"/>
    <s v="missing"/>
    <s v="(211) 203-3391"/>
    <s v="FRESHWORKS"/>
    <s v="GROWTH"/>
    <x v="8"/>
    <n v="1"/>
    <n v="20"/>
    <n v="1"/>
    <s v="NO"/>
    <d v="2025-10-15T00:00:00"/>
    <s v="CONVERTED"/>
    <x v="0"/>
    <s v="Vp Sales"/>
    <s v="Saudi Arabia"/>
    <s v="Unknown"/>
    <d v="2025-02-15T00:00:00"/>
    <s v="linkedin.com/in/imaniortiz66"/>
  </r>
  <r>
    <s v="L0461"/>
    <s v="Soren Vega"/>
    <s v="soren.vega@hubspot.com"/>
    <s v="939-750-5376"/>
    <s v="HUB SPOT"/>
    <s v="MID-MARKET"/>
    <x v="9"/>
    <n v="0"/>
    <n v="12"/>
    <n v="2"/>
    <s v="NO"/>
    <s v=""/>
    <s v="LOST"/>
    <x v="17"/>
    <s v="Field Marketing Manager"/>
    <s v="SG"/>
    <s v="Series C+"/>
    <d v="2025-07-18T00:00:00"/>
    <s v="https://linkedin.com/in/carlosjohnson9"/>
  </r>
  <r>
    <s v="L0462"/>
    <s v="Jack Scott"/>
    <s v="jack.scott@slack.com"/>
    <s v="550.731.7096"/>
    <s v="SLACK"/>
    <s v="N/A"/>
    <x v="5"/>
    <n v="35"/>
    <n v="10"/>
    <n v="20"/>
    <s v="YES"/>
    <d v="2025-11-27T00:00:00"/>
    <s v="DISQUALIFIED"/>
    <x v="18"/>
    <s v="Customer Success Manager"/>
    <s v="BR"/>
    <s v="Unknown"/>
    <d v="2025-06-17T00:00:00"/>
    <s v="missing"/>
  </r>
  <r>
    <s v="L0463"/>
    <s v="Bennett Martinez"/>
    <s v="bennett.martinez@microsoftcorp.com"/>
    <s v="missing"/>
    <s v="MICROSOFT CORP"/>
    <s v="SMB"/>
    <x v="2"/>
    <n v="6"/>
    <n v="16"/>
    <n v="47"/>
    <s v="NO"/>
    <d v="2025-06-10T00:00:00"/>
    <s v="QUALIFIED"/>
    <x v="9"/>
    <s v="Product Manager"/>
    <s v="Kenya"/>
    <s v="$5M-$25M"/>
    <d v="2025-06-02T00:00:00"/>
    <s v="www.linkedin.com/in/imaniwhite54"/>
  </r>
  <r>
    <s v="L0464"/>
    <s v="Hank Ahmed"/>
    <s v="hank.ahmed@canva.com"/>
    <s v="+1-440-393-4985"/>
    <s v="CANVA"/>
    <s v="MID-MARKET"/>
    <x v="4"/>
    <n v="20"/>
    <n v="2"/>
    <n v="5"/>
    <s v="YES"/>
    <d v="2025-07-16T00:00:00"/>
    <s v="QUALIFIED"/>
    <x v="2"/>
    <s v="Head Of Growth"/>
    <s v="US"/>
    <s v="$1M-10M"/>
    <d v="2025-06-22T00:00:00"/>
    <s v="linkedin.com/in/pedrotorres74"/>
  </r>
  <r>
    <s v="L0465"/>
    <s v="Karen Sanchez"/>
    <s v="karen.sanchez@confluent.com"/>
    <s v="(374) 500-9034"/>
    <s v="CONFLUENT"/>
    <s v="SMB"/>
    <x v="5"/>
    <n v="33"/>
    <n v="0"/>
    <n v="8"/>
    <s v="YES"/>
    <d v="2025-05-06T00:00:00"/>
    <s v="NEW"/>
    <x v="10"/>
    <s v="Head Of Sales"/>
    <s v="Turkey"/>
    <s v="$25M-$100M"/>
    <d v="2025-07-28T00:00:00"/>
    <s v="missing"/>
  </r>
  <r>
    <s v="L0466"/>
    <s v="Omar Gomez"/>
    <s v="omar.gomez@snowflakeinc.com"/>
    <s v="(440) 913-6067"/>
    <s v="SNOWFLAKE INC"/>
    <s v="SMB"/>
    <x v="9"/>
    <n v="9"/>
    <n v="1"/>
    <n v="0"/>
    <s v="YES"/>
    <d v="2025-03-04T00:00:00"/>
    <s v="QUALIFIED"/>
    <x v="11"/>
    <s v="Co-Founder"/>
    <s v="CA"/>
    <s v="50M+"/>
    <d v="2025-10-08T00:00:00"/>
    <s v="linkedin.com/in/juliankim16"/>
  </r>
  <r>
    <s v="L0467"/>
    <s v="Tallulah Pandey"/>
    <s v="tallulah.pandey@hashicorp.com"/>
    <s v="missing"/>
    <s v="HASHICORP"/>
    <s v="MID-MARKET"/>
    <x v="4"/>
    <n v="0"/>
    <n v="0"/>
    <n v="16"/>
    <s v="NO"/>
    <d v="2025-08-15T00:00:00"/>
    <s v="CONTACTED"/>
    <x v="20"/>
    <s v="Operations Manager"/>
    <s v="Malaysia"/>
    <s v="Unknown"/>
    <d v="2025-12-14T00:00:00"/>
    <s v="https://linkedin.com/in/tobiasbose90"/>
  </r>
  <r>
    <s v="L0468"/>
    <s v="Bob Bose"/>
    <s v="bob.bose@freshworks.com"/>
    <s v="missing"/>
    <s v="FRESHWORKS"/>
    <s v="N/A"/>
    <x v="0"/>
    <n v="12"/>
    <n v="13"/>
    <n v="0"/>
    <s v="YES"/>
    <d v="2025-12-11T00:00:00"/>
    <s v="ENGAGED"/>
    <x v="21"/>
    <s v="Technical Lead"/>
    <s v="US"/>
    <s v="Unknown"/>
    <d v="2025-09-07T00:00:00"/>
    <s v="missing"/>
  </r>
  <r>
    <s v="L0469"/>
    <s v="Jamal Rivera"/>
    <s v="jamal.rivera@servicenow.com"/>
    <s v="+14015451645"/>
    <s v="SERVICENOW"/>
    <s v="GROWTH"/>
    <x v="8"/>
    <n v="29"/>
    <n v="0"/>
    <n v="26"/>
    <s v="YES"/>
    <d v="2025-02-16T00:00:00"/>
    <s v="ENGAGED"/>
    <x v="19"/>
    <s v="Vp Product"/>
    <s v="BR"/>
    <s v="Series C+"/>
    <d v="2025-08-09T00:00:00"/>
    <s v="missing"/>
  </r>
  <r>
    <s v="L0470"/>
    <s v="Onyx Nair"/>
    <s v="onyx.nair@figma.com"/>
    <s v="missing"/>
    <s v="FIGMA"/>
    <s v="N/A"/>
    <x v="5"/>
    <n v="27"/>
    <n v="0"/>
    <n v="0"/>
    <s v="YES"/>
    <d v="2025-09-14T00:00:00"/>
    <s v="NEW"/>
    <x v="10"/>
    <s v="Marketing Analyst"/>
    <s v="UK"/>
    <s v="$100M+"/>
    <d v="2025-11-18T00:00:00"/>
    <s v="missing"/>
  </r>
  <r>
    <s v="L0471"/>
    <s v="Derek Nair"/>
    <s v="derek.nair@atlassian.com"/>
    <s v="+15367625023"/>
    <s v="ATLASSIAN"/>
    <s v="ENTERPRISE"/>
    <x v="6"/>
    <n v="16"/>
    <n v="9"/>
    <n v="26"/>
    <s v="NO"/>
    <d v="2025-04-24T00:00:00"/>
    <s v="CONVERTED"/>
    <x v="21"/>
    <s v="Head Of Sales"/>
    <s v="UK"/>
    <s v="$50M - $100M"/>
    <d v="2025-11-03T00:00:00"/>
    <s v="missing"/>
  </r>
  <r>
    <s v="L0472"/>
    <s v="Noah Bose"/>
    <s v="noah.bose@amazon.com"/>
    <s v="3168838393"/>
    <s v="AMAZON"/>
    <s v="MID-MARKET"/>
    <x v="0"/>
    <n v="34"/>
    <n v="3"/>
    <n v="39"/>
    <s v="YES"/>
    <d v="2025-06-26T00:00:00"/>
    <s v="QUALIFIED"/>
    <x v="3"/>
    <s v="Unknown"/>
    <s v="New Zealand"/>
    <s v="$50M - $100M"/>
    <d v="2025-12-01T00:00:00"/>
    <s v="linkedin.com/in/gideonaguilar99"/>
  </r>
  <r>
    <s v="L0473"/>
    <s v="Quinn Harris"/>
    <s v="quinn.harris@servicenow.com"/>
    <s v="548.973.7377"/>
    <s v="SERVICENOW"/>
    <s v="STARTUP"/>
    <x v="6"/>
    <n v="25"/>
    <n v="6"/>
    <n v="30"/>
    <s v="YES"/>
    <d v="2025-02-24T00:00:00"/>
    <s v="CONTACTED"/>
    <x v="10"/>
    <s v="Chief Growth Officer"/>
    <s v="New Zealand"/>
    <s v="&lt; $1M"/>
    <d v="2025-01-02T00:00:00"/>
    <s v="linkedin.com/in/alicejensen46"/>
  </r>
  <r>
    <s v="L0474"/>
    <s v="Soren Tiwari"/>
    <s v="soren.tiwari@google.com"/>
    <s v="+1-808-633-2908"/>
    <s v="GOOGLE"/>
    <s v="MID-MARKET"/>
    <x v="2"/>
    <n v="35"/>
    <n v="10"/>
    <n v="51"/>
    <s v="YES"/>
    <d v="2025-11-11T00:00:00"/>
    <s v="CONTACTED"/>
    <x v="13"/>
    <s v="Abm Manager"/>
    <s v="Netherlands"/>
    <s v="Unknown"/>
    <d v="2025-05-22T00:00:00"/>
    <s v="www.linkedin.com/in/jamesdiaz34"/>
  </r>
  <r>
    <s v="L0475"/>
    <s v="Noah Adams"/>
    <s v="noah.adams@servicenow.com"/>
    <s v="226-391-6369"/>
    <s v="SERVICENOW"/>
    <s v="GROWTH"/>
    <x v="6"/>
    <n v="33"/>
    <n v="3"/>
    <n v="6"/>
    <s v="YES"/>
    <d v="2025-06-04T00:00:00"/>
    <s v="CONVERTED"/>
    <x v="8"/>
    <s v="Sdr Manager"/>
    <s v="BR"/>
    <s v="Unknown"/>
    <d v="2025-09-25T00:00:00"/>
    <s v="linkedin.com/in/umadominguez92"/>
  </r>
  <r>
    <s v="L0476"/>
    <s v="Vesper Bose"/>
    <s v="vesper.bose@snowflake.com"/>
    <s v="6301956460"/>
    <s v="SNOWFLAKE"/>
    <s v="GROWTH"/>
    <x v="3"/>
    <n v="6"/>
    <n v="18"/>
    <n v="0"/>
    <s v="NO"/>
    <s v=""/>
    <s v="ENGAGED"/>
    <x v="21"/>
    <s v="Pr Manager"/>
    <s v="FR"/>
    <s v="$100M+"/>
    <d v="2025-04-03T00:00:00"/>
    <s v="missing"/>
  </r>
  <r>
    <s v="L0477"/>
    <s v="Waqas Cruz"/>
    <s v="waqas.cruz@google.com"/>
    <s v="+18986214909"/>
    <s v="GOOGLE"/>
    <s v="ENTERPRISE"/>
    <x v="8"/>
    <n v="12"/>
    <n v="7"/>
    <n v="0"/>
    <s v="YES"/>
    <d v="2025-07-07T00:00:00"/>
    <s v="ENGAGED"/>
    <x v="18"/>
    <s v="Engineering Manager"/>
    <s v="AU"/>
    <s v="$100M+"/>
    <d v="2025-10-10T00:00:00"/>
    <s v="missing"/>
  </r>
  <r>
    <s v="L0478"/>
    <s v="Freya Nair"/>
    <s v="freya.nair@databricks.com"/>
    <s v="missing"/>
    <s v="DATABRICKS"/>
    <s v="SMB"/>
    <x v="10"/>
    <n v="7"/>
    <n v="7"/>
    <n v="2"/>
    <s v="NO"/>
    <d v="2025-12-02T00:00:00"/>
    <s v="DISQUALIFIED"/>
    <x v="6"/>
    <s v="Communications Director"/>
    <s v="AU"/>
    <s v="1M-10M"/>
    <d v="2025-10-01T00:00:00"/>
    <s v="linkedin.com/in/chloegupta90"/>
  </r>
  <r>
    <s v="L0479"/>
    <s v="Dante Moore"/>
    <s v="dante.moore@splunk.com"/>
    <s v="+18756315506"/>
    <s v="SPLUNK"/>
    <s v="MID-MARKET"/>
    <x v="9"/>
    <n v="9"/>
    <n v="11"/>
    <n v="42"/>
    <s v="NO"/>
    <d v="2025-08-09T00:00:00"/>
    <s v="CONTACTED"/>
    <x v="4"/>
    <s v="Account Executive"/>
    <s v="US"/>
    <s v="$500M-1B"/>
    <d v="2025-01-24T00:00:00"/>
    <s v="linkedin.com/in/yvonnewalker53"/>
  </r>
  <r>
    <s v="L0480"/>
    <s v="Xavier Thompson"/>
    <s v="xavier.thompson@freshworks.com"/>
    <s v="859-329-8362"/>
    <s v="FRESHWORKS"/>
    <s v="GROWTH"/>
    <x v="5"/>
    <n v="24"/>
    <n v="15"/>
    <n v="57"/>
    <s v="NO"/>
    <s v=""/>
    <s v="CONTACTED"/>
    <x v="7"/>
    <s v="Brand Manager"/>
    <s v="BR"/>
    <s v="$50M - $100M"/>
    <d v="2025-03-04T00:00:00"/>
    <s v="missing"/>
  </r>
  <r>
    <s v="L0481"/>
    <s v="Stefan Hoffman"/>
    <s v="stefan.hoffman@dropbox.com"/>
    <s v="3093475633"/>
    <s v="DROPBOX"/>
    <s v="SMB"/>
    <x v="8"/>
    <n v="33"/>
    <n v="20"/>
    <n v="33"/>
    <s v="YES"/>
    <d v="2025-01-11T00:00:00"/>
    <s v="DISQUALIFIED"/>
    <x v="19"/>
    <s v="Technical Lead"/>
    <s v="US"/>
    <s v="$500M-1B"/>
    <d v="2025-05-24T00:00:00"/>
    <s v="linkedin.com/in/nadiadiaz35"/>
  </r>
  <r>
    <s v="L0482"/>
    <s v="Ahmed Ivanov"/>
    <s v="ahmed.ivanov@palantir.com"/>
    <s v="5321466507"/>
    <s v="PALANTIR"/>
    <s v="N/A"/>
    <x v="5"/>
    <n v="31"/>
    <n v="17"/>
    <n v="0"/>
    <s v="YES"/>
    <d v="2025-03-08T00:00:00"/>
    <s v="CONTACTED"/>
    <x v="5"/>
    <s v="Marketing Manager"/>
    <s v="Bangladesh"/>
    <s v="self-funded"/>
    <d v="2025-11-18T00:00:00"/>
    <s v="https://linkedin.com/in/ireneallen95"/>
  </r>
  <r>
    <s v="L0483"/>
    <s v="Ethan Patel"/>
    <s v="ethan.patel@zendesk.com"/>
    <s v="414-195-6583"/>
    <s v="ZENDESK"/>
    <s v="MID-MARKET"/>
    <x v="6"/>
    <n v="0"/>
    <n v="19"/>
    <n v="40"/>
    <s v="NO"/>
    <s v=""/>
    <s v="DISQUALIFIED"/>
    <x v="18"/>
    <s v="Head Of Product"/>
    <s v="US"/>
    <s v="Unknown"/>
    <d v="2025-04-26T00:00:00"/>
    <s v="linkedin.com/in/islataylor12"/>
  </r>
  <r>
    <s v="L0484"/>
    <s v="Xyla King"/>
    <s v="xyla.king@mongodb.com"/>
    <s v="missing"/>
    <s v="MONGODB"/>
    <s v="GROWTH"/>
    <x v="6"/>
    <n v="1"/>
    <n v="6"/>
    <n v="10"/>
    <s v="NO"/>
    <d v="2025-12-06T00:00:00"/>
    <s v="NEW"/>
    <x v="17"/>
    <s v="Vp Marketing"/>
    <s v="AU"/>
    <s v="$1M-10M"/>
    <d v="2025-04-20T00:00:00"/>
    <s v="missing"/>
  </r>
  <r>
    <s v="L0485"/>
    <s v="Elena Vargas"/>
    <s v="elena.vargas@linear.com"/>
    <s v="missing"/>
    <s v="LINEAR"/>
    <s v="MID-MARKET"/>
    <x v="2"/>
    <n v="10"/>
    <n v="17"/>
    <n v="53"/>
    <s v="NO"/>
    <d v="2025-03-07T00:00:00"/>
    <s v="QUALIFIED"/>
    <x v="2"/>
    <s v="Field Marketing Manager"/>
    <s v="FR"/>
    <s v="$25M-$100M"/>
    <d v="2025-05-23T00:00:00"/>
    <s v="linkedin.com/in/palomakapoor87"/>
  </r>
  <r>
    <s v="L0486"/>
    <s v="Zephyr Joshi"/>
    <s v="zephyr.joshi@intercom.com"/>
    <s v="+1-659-535-3820"/>
    <s v="INTERCOM"/>
    <s v="N/A"/>
    <x v="5"/>
    <n v="13"/>
    <n v="0"/>
    <n v="18"/>
    <s v="NO"/>
    <d v="2025-08-03T00:00:00"/>
    <s v="ENGAGED"/>
    <x v="23"/>
    <s v="Cto"/>
    <s v="UK"/>
    <s v="$25M-$100M"/>
    <d v="2025-02-18T00:00:00"/>
    <s v="linkedin.com/in/onyxkovac92"/>
  </r>
  <r>
    <s v="L0487"/>
    <s v="Irene Martinez"/>
    <s v="irene.martinez@salesforcecom.com"/>
    <s v="+1-275-347-9831"/>
    <s v="SALESFORCE.COM"/>
    <s v="ENTERPRISE"/>
    <x v="4"/>
    <n v="5"/>
    <n v="10"/>
    <n v="52"/>
    <s v="NO"/>
    <s v=""/>
    <s v="NURTURING"/>
    <x v="17"/>
    <s v="Coo"/>
    <s v="BR"/>
    <s v="$10M-50M"/>
    <d v="2025-10-15T00:00:00"/>
    <s v="missing"/>
  </r>
  <r>
    <s v="L0488"/>
    <s v="Killian Silva"/>
    <s v="killian.silva@crowdstrike.com"/>
    <s v="998.127.1396"/>
    <s v="CROWDSTRIKE"/>
    <s v="GROWTH"/>
    <x v="3"/>
    <n v="0"/>
    <n v="20"/>
    <n v="5"/>
    <s v="YES"/>
    <d v="2025-02-15T00:00:00"/>
    <s v="ENGAGED"/>
    <x v="21"/>
    <s v="Marketing Manager"/>
    <s v="US"/>
    <s v="&lt; $1M"/>
    <d v="2025-11-04T00:00:00"/>
    <s v="https://www.linkedin.com/in/bastianreyes38"/>
  </r>
  <r>
    <s v="L0489"/>
    <s v="Piper Harris"/>
    <s v="piper.harris@palantir.com"/>
    <s v="+1-354-279-5734"/>
    <s v="PALANTIR"/>
    <s v="MID-MARKET"/>
    <x v="3"/>
    <n v="30"/>
    <n v="0"/>
    <n v="1"/>
    <s v="YES"/>
    <d v="2025-01-22T00:00:00"/>
    <s v="QUALIFIED"/>
    <x v="9"/>
    <s v="Channel Manager"/>
    <s v="Italy"/>
    <s v="$10M-50M"/>
    <d v="2025-09-09T00:00:00"/>
    <s v="linkedin.com/in/bennettsingh73"/>
  </r>
  <r>
    <s v="L0490"/>
    <s v="Jasmine Kim"/>
    <s v="jasmine.kim@twilio.com"/>
    <s v="missing"/>
    <s v="TWILIO"/>
    <s v="SMB"/>
    <x v="1"/>
    <n v="35"/>
    <n v="20"/>
    <n v="26"/>
    <s v="YES"/>
    <d v="2025-10-28T00:00:00"/>
    <s v="NEW"/>
    <x v="1"/>
    <s v="Solutions Architect"/>
    <s v="US"/>
    <s v="Series A"/>
    <d v="2025-09-06T00:00:00"/>
    <s v="missing"/>
  </r>
  <r>
    <s v="L0491"/>
    <s v="Paul Green"/>
    <s v="paul.green@notionlabs.com"/>
    <s v="205.367.5237"/>
    <s v="NOTION LABS"/>
    <s v="ENTERPRISE"/>
    <x v="10"/>
    <n v="30"/>
    <n v="7"/>
    <n v="24"/>
    <s v="YES"/>
    <d v="2025-02-13T00:00:00"/>
    <s v="QUALIFIED"/>
    <x v="9"/>
    <s v="Co-Founder"/>
    <s v="CA"/>
    <s v="Unknown"/>
    <d v="2025-11-10T00:00:00"/>
    <s v="linkedin.com/in/florianjensen83"/>
  </r>
  <r>
    <s v="L0492"/>
    <s v="Soren Castillo"/>
    <s v="soren.castillo@zendesk.com"/>
    <s v="6413192705"/>
    <s v="ZENDESK"/>
    <s v="SMB"/>
    <x v="6"/>
    <n v="2"/>
    <n v="9"/>
    <n v="40"/>
    <s v="NO"/>
    <d v="2025-06-25T00:00:00"/>
    <s v="NURTURING"/>
    <x v="5"/>
    <s v="Unknown"/>
    <s v="Chile"/>
    <s v="self-funded"/>
    <d v="2025-06-18T00:00:00"/>
    <s v="linkedin.com/in/zacharylewis94"/>
  </r>
  <r>
    <s v="L0493"/>
    <s v="Tallulah Anderson"/>
    <s v="tallulah.anderson@snowflake.com"/>
    <s v="(223) 890-4700"/>
    <s v="SNOWFLAKE"/>
    <s v="MID-MARKET"/>
    <x v="1"/>
    <n v="32"/>
    <n v="8"/>
    <n v="8"/>
    <s v="NO"/>
    <d v="2025-12-02T00:00:00"/>
    <s v="CONTACTED"/>
    <x v="3"/>
    <s v="Growth Lead"/>
    <s v="Netherlands"/>
    <s v="$1M-10M"/>
    <d v="2025-05-08T00:00:00"/>
    <s v="missing"/>
  </r>
  <r>
    <s v="L0494"/>
    <s v="Ethan Walker"/>
    <s v="ethan.walker@servicenow.com"/>
    <s v="427.926.3316"/>
    <s v="SERVICENOW"/>
    <s v="MID-MARKET"/>
    <x v="6"/>
    <n v="0"/>
    <n v="16"/>
    <n v="56"/>
    <s v="NO"/>
    <d v="2025-10-07T00:00:00"/>
    <s v="CONTACTED"/>
    <x v="6"/>
    <s v="Vp Marketing"/>
    <s v="Turkey"/>
    <s v="$10M+"/>
    <d v="2025-04-02T00:00:00"/>
    <s v="linkedin.com/in/ivyvargas10"/>
  </r>
  <r>
    <s v="L0495"/>
    <s v="Elowen Ortiz"/>
    <s v="elowen.ortiz@okta.com"/>
    <s v="(937) 984-9592"/>
    <s v="OKTA"/>
    <s v="ENTERPRISE"/>
    <x v="10"/>
    <n v="1"/>
    <n v="0"/>
    <n v="21"/>
    <s v="NO"/>
    <d v="2025-03-27T00:00:00"/>
    <s v="NEW"/>
    <x v="0"/>
    <s v="Customer Success Manager"/>
    <s v="South Africa"/>
    <s v="Over $1B"/>
    <d v="2025-05-24T00:00:00"/>
    <s v="missing"/>
  </r>
  <r>
    <s v="L0496"/>
    <s v="Ansel Martin"/>
    <s v="ansel.martin@elastic.com"/>
    <s v="+1-259-178-6099"/>
    <s v="ELASTIC"/>
    <s v="ENTERPRISE"/>
    <x v="6"/>
    <n v="18"/>
    <n v="0"/>
    <n v="14"/>
    <s v="NO"/>
    <d v="2025-06-27T00:00:00"/>
    <s v="NEW"/>
    <x v="11"/>
    <s v="Events Manager"/>
    <s v="SG"/>
    <s v="self-funded"/>
    <d v="2025-04-20T00:00:00"/>
    <s v="www.linkedin.com/in/liamwilson31"/>
  </r>
  <r>
    <s v="L0497"/>
    <s v="Ursula Ahmed"/>
    <s v="ursula.ahmed@meta.com"/>
    <s v="617.865.1702"/>
    <s v="META"/>
    <s v="STARTUP"/>
    <x v="3"/>
    <n v="21"/>
    <n v="12"/>
    <n v="50"/>
    <s v="YES"/>
    <d v="2025-02-04T00:00:00"/>
    <s v="DISQUALIFIED"/>
    <x v="11"/>
    <s v="Abm Manager"/>
    <s v="US"/>
    <s v="$1B+"/>
    <d v="2025-01-17T00:00:00"/>
    <s v="linkedin.com/in/qasimkumar51"/>
  </r>
  <r>
    <s v="L0498"/>
    <s v="Wendy Chandra"/>
    <s v="missing"/>
    <s v="9863235161"/>
    <s v="DOCUSIGN"/>
    <s v="STARTUP"/>
    <x v="3"/>
    <n v="32"/>
    <n v="13"/>
    <n v="31"/>
    <s v="YES"/>
    <d v="2025-07-25T00:00:00"/>
    <s v="CONVERTED"/>
    <x v="2"/>
    <s v="Marketing Manager"/>
    <s v="N/A"/>
    <s v="$1M-10M"/>
    <d v="2025-05-18T00:00:00"/>
    <s v="missing"/>
  </r>
  <r>
    <s v="L0499"/>
    <s v="Ingrid Johansson"/>
    <s v="ingrid.johansson@paloaltonetworks.com"/>
    <s v="+1-417-339-7132"/>
    <s v="PALO ALTO NETWORKS"/>
    <s v="GROWTH"/>
    <x v="6"/>
    <n v="0"/>
    <n v="14"/>
    <n v="1"/>
    <s v="NO"/>
    <d v="2025-09-12T00:00:00"/>
    <s v="NEW"/>
    <x v="4"/>
    <s v="Vp Revenue"/>
    <s v="UK"/>
    <s v="$0-1M"/>
    <d v="2025-08-09T00:00:00"/>
    <s v="linkedin.com/in/rosanguyen97"/>
  </r>
  <r>
    <s v="L0500"/>
    <s v="Uriel Santos"/>
    <s v="uriel.santos@cloudflare.com"/>
    <s v="(977) 714-8474"/>
    <s v="CLOUDFLARE"/>
    <s v="N/A"/>
    <x v="5"/>
    <n v="23"/>
    <n v="20"/>
    <n v="15"/>
    <s v="NO"/>
    <d v="2025-02-10T00:00:00"/>
    <s v="NEW"/>
    <x v="10"/>
    <s v="Marketing Analyst"/>
    <s v="SG"/>
    <s v="$1B+"/>
    <d v="2025-04-10T00:00:00"/>
    <s v="linkedin.com/in/imaninguyen73"/>
  </r>
  <r>
    <s v="L0501"/>
    <s v="Olivia Kim"/>
    <s v="olivia.kim@hubspot.com"/>
    <s v="231-757-8241"/>
    <s v="HUB SPOT"/>
    <s v="GROWTH"/>
    <x v="9"/>
    <n v="14"/>
    <n v="7"/>
    <n v="42"/>
    <s v="NO"/>
    <d v="2025-11-08T00:00:00"/>
    <s v="LOST"/>
    <x v="11"/>
    <s v="Cmo"/>
    <s v="UK"/>
    <s v="&lt; $1M"/>
    <d v="2025-11-04T00:00:00"/>
    <s v="www.linkedin.com/in/zinniadecker79"/>
  </r>
  <r>
    <s v="L0502"/>
    <s v="Lorenzo Brown"/>
    <s v="lorenzo.brown@confluent.com"/>
    <s v="+1-295-902-7265"/>
    <s v="CONFLUENT"/>
    <s v="STARTUP"/>
    <x v="4"/>
    <n v="4"/>
    <n v="6"/>
    <n v="0"/>
    <s v="NO"/>
    <d v="2025-02-22T00:00:00"/>
    <s v="ENGAGED"/>
    <x v="2"/>
    <s v="Unknown"/>
    <s v="Israel"/>
    <s v="Series A"/>
    <d v="2025-04-25T00:00:00"/>
    <s v="missing"/>
  </r>
  <r>
    <s v="L0503"/>
    <s v="Leandro White"/>
    <s v="leandro.white@dropbox.com"/>
    <s v="(368) 589-4665"/>
    <s v="DROPBOX"/>
    <s v="ENTERPRISE"/>
    <x v="0"/>
    <n v="25"/>
    <n v="12"/>
    <n v="0"/>
    <s v="YES"/>
    <d v="2025-07-17T00:00:00"/>
    <s v="NEW"/>
    <x v="6"/>
    <s v="Sdr Manager"/>
    <s v="SG"/>
    <s v="50M+"/>
    <d v="2025-01-02T00:00:00"/>
    <s v="linkedin.com/in/umarberg8"/>
  </r>
  <r>
    <s v="L0504"/>
    <s v="Nyx Adams"/>
    <s v="nyx.adams@airtable.com"/>
    <s v="(734) 300-8263"/>
    <s v="AIRTABLE"/>
    <s v="STARTUP"/>
    <x v="10"/>
    <n v="0"/>
    <n v="20"/>
    <n v="1"/>
    <s v="NO"/>
    <d v="2025-10-10T00:00:00"/>
    <s v="NEW"/>
    <x v="2"/>
    <s v="Marketing Manager"/>
    <s v="Malaysia"/>
    <s v="self-funded"/>
    <d v="2025-07-22T00:00:00"/>
    <s v="missing"/>
  </r>
  <r>
    <s v="L0505"/>
    <s v="James Shah"/>
    <s v="james.shah@canva.com"/>
    <s v="364.678.2094"/>
    <s v="CANVA"/>
    <s v="SMB"/>
    <x v="3"/>
    <n v="33"/>
    <n v="8"/>
    <n v="0"/>
    <s v="YES"/>
    <d v="2025-08-08T00:00:00"/>
    <s v="QUALIFIED"/>
    <x v="11"/>
    <s v="Data Analyst"/>
    <s v="Poland"/>
    <s v="$500M-1B"/>
    <d v="2025-07-04T00:00:00"/>
    <s v="https://linkedin.com/in/umacosta2"/>
  </r>
  <r>
    <s v="L0506"/>
    <s v="Rosa Flores"/>
    <s v="rosa.flores@salesforce.com"/>
    <s v="+15252358663"/>
    <s v="SALESFORCE"/>
    <s v="ENTERPRISE"/>
    <x v="4"/>
    <n v="12"/>
    <n v="2"/>
    <n v="34"/>
    <s v="NO"/>
    <d v="2025-10-02T00:00:00"/>
    <s v="DISQUALIFIED"/>
    <x v="16"/>
    <s v="Operations Manager"/>
    <s v="UK"/>
    <s v="Unknown"/>
    <d v="2025-09-02T00:00:00"/>
    <s v="https://www.linkedin.com/in/yaratanaka36"/>
  </r>
  <r>
    <s v="L0507"/>
    <s v="Nick Wright"/>
    <s v="nick.wright@okta.com"/>
    <s v="711-783-9411"/>
    <s v="OKTA"/>
    <s v="MID-MARKET"/>
    <x v="6"/>
    <n v="0"/>
    <n v="2"/>
    <n v="57"/>
    <s v="YES"/>
    <d v="2025-03-04T00:00:00"/>
    <s v="NEW"/>
    <x v="17"/>
    <s v="Business Development Rep"/>
    <s v="Indonesia"/>
    <s v="$50M - $100M"/>
    <d v="2025-08-26T00:00:00"/>
    <s v="www.linkedin.com/in/dashiellmuller30"/>
  </r>
  <r>
    <s v="L0508"/>
    <s v="Ivan Bose"/>
    <s v="ivan.bose@dropbox.com"/>
    <s v="missing"/>
    <s v="DROPBOX"/>
    <s v="SMB"/>
    <x v="2"/>
    <n v="1"/>
    <n v="18"/>
    <n v="40"/>
    <s v="NO"/>
    <d v="2025-02-15T00:00:00"/>
    <s v="NURTURING"/>
    <x v="4"/>
    <s v="Pr Manager"/>
    <s v="Turkey"/>
    <s v="$10M+"/>
    <d v="2025-03-28T00:00:00"/>
    <s v="www.linkedin.com/in/rheaortiz1"/>
  </r>
  <r>
    <s v="L0509"/>
    <s v="Leandro Thompson"/>
    <s v="leandro.thompson@elastic.com"/>
    <s v="875.474.1243"/>
    <s v="ELASTIC"/>
    <s v="SMB"/>
    <x v="8"/>
    <n v="6"/>
    <n v="12"/>
    <n v="46"/>
    <s v="YES"/>
    <d v="2025-03-03T00:00:00"/>
    <s v="NEW"/>
    <x v="11"/>
    <s v="Operations Manager"/>
    <s v="Argentina"/>
    <s v="Series A"/>
    <d v="2025-01-18T00:00:00"/>
    <s v="www.linkedin.com/in/winonagreen31"/>
  </r>
  <r>
    <s v="L0510"/>
    <s v="Harlow Eriksson"/>
    <s v="harlow.eriksson@slack.com"/>
    <s v="(819) 808-4765"/>
    <s v="SLACK"/>
    <s v="ENTERPRISE"/>
    <x v="7"/>
    <n v="16"/>
    <n v="9"/>
    <n v="19"/>
    <s v="NO"/>
    <d v="2025-12-20T00:00:00"/>
    <s v="LOST"/>
    <x v="4"/>
    <s v="Sdr Manager"/>
    <s v="UK"/>
    <s v="Over $1B"/>
    <d v="2025-08-26T00:00:00"/>
    <s v="www.linkedin.com/in/jackgomez84"/>
  </r>
  <r>
    <s v="L0511"/>
    <s v="Xander Malik"/>
    <s v="xander.malik@intercom.com"/>
    <s v="2267308405"/>
    <s v="INTERCOM"/>
    <s v="STARTUP"/>
    <x v="6"/>
    <n v="4"/>
    <n v="14"/>
    <n v="34"/>
    <s v="NO"/>
    <d v="2025-03-28T00:00:00"/>
    <s v="NEW"/>
    <x v="22"/>
    <s v="Intern"/>
    <s v="Turkey"/>
    <s v="$100M-500M"/>
    <d v="2025-03-11T00:00:00"/>
    <s v="linkedin.com/in/zarabianchi96"/>
  </r>
  <r>
    <s v="L0512"/>
    <s v="Magnus Olsen"/>
    <s v="magnus.olsen@stripe.com"/>
    <s v="230.779.6904"/>
    <s v="STRIPE"/>
    <s v="STARTUP"/>
    <x v="1"/>
    <n v="21"/>
    <n v="18"/>
    <n v="0"/>
    <s v="NO"/>
    <d v="2025-05-18T00:00:00"/>
    <s v="CONVERTED"/>
    <x v="3"/>
    <s v="Partnerships Manager"/>
    <s v="US"/>
    <s v="$1M - $10M"/>
    <d v="2025-10-13T00:00:00"/>
    <s v="missing"/>
  </r>
  <r>
    <s v="L0513"/>
    <s v="Ophelia Mehta"/>
    <s v="ophelia.mehta@elasticnv.com"/>
    <s v="600.950.4640"/>
    <s v="ELASTIC NV"/>
    <s v="MID-MARKET"/>
    <x v="8"/>
    <n v="6"/>
    <n v="5"/>
    <n v="43"/>
    <s v="NO"/>
    <d v="2025-03-18T00:00:00"/>
    <s v="DISQUALIFIED"/>
    <x v="3"/>
    <s v="Director Of Analytics"/>
    <s v="SG"/>
    <s v="50M+"/>
    <d v="2025-10-06T00:00:00"/>
    <s v="https://linkedin.com/in/yaelallen89"/>
  </r>
  <r>
    <s v="L0514"/>
    <s v="Lorenzo Berg"/>
    <s v="lorenzo.berg@dropbox.com"/>
    <s v="missing"/>
    <s v="DROPBOX"/>
    <s v="ENTERPRISE"/>
    <x v="0"/>
    <n v="24"/>
    <n v="17"/>
    <n v="39"/>
    <s v="YES"/>
    <d v="2025-11-10T00:00:00"/>
    <s v="ENGAGED"/>
    <x v="15"/>
    <s v="Digital Marketing Manager"/>
    <s v="US"/>
    <s v="Over $1B"/>
    <d v="2025-11-17T00:00:00"/>
    <s v="www.linkedin.com/in/tinasaxena15"/>
  </r>
  <r>
    <s v="L0515"/>
    <s v="Bodhi Larsson"/>
    <s v="bodhi.larsson@atlassian.com"/>
    <s v="(415) 503-6039"/>
    <s v="ATLASSIAN"/>
    <s v="SMB"/>
    <x v="5"/>
    <n v="20"/>
    <n v="6"/>
    <n v="46"/>
    <s v="NO"/>
    <d v="2025-04-27T00:00:00"/>
    <s v="CONTACTED"/>
    <x v="1"/>
    <s v="Head Of Sales"/>
    <s v="BR"/>
    <s v="Unknown"/>
    <d v="2025-01-01T00:00:00"/>
    <s v="linkedin.com/in/sophieverma20"/>
  </r>
  <r>
    <s v="L0516"/>
    <s v="Magnus Aguilar"/>
    <s v="magnus.aguilar@meta.com"/>
    <s v="+13248129580"/>
    <s v="META"/>
    <s v="ENTERPRISE"/>
    <x v="3"/>
    <n v="8"/>
    <n v="0"/>
    <n v="8"/>
    <s v="NO"/>
    <d v="2025-09-18T00:00:00"/>
    <s v="ENGAGED"/>
    <x v="3"/>
    <s v="Pr Manager"/>
    <s v="IN"/>
    <s v="50M+"/>
    <d v="2025-07-14T00:00:00"/>
    <s v="missing"/>
  </r>
  <r>
    <s v="L0517"/>
    <s v="Hugo Iyer"/>
    <s v="hugo.iyer@intercom.com"/>
    <s v="missing"/>
    <s v="INTERCOM"/>
    <s v="GROWTH"/>
    <x v="4"/>
    <n v="17"/>
    <n v="10"/>
    <n v="27"/>
    <s v="YES"/>
    <d v="2025-06-26T00:00:00"/>
    <s v="DISQUALIFIED"/>
    <x v="18"/>
    <s v="Unknown"/>
    <s v="AU"/>
    <s v="Under $1M"/>
    <d v="2025-02-26T00:00:00"/>
    <s v="linkedin.com/in/jamalbrown18"/>
  </r>
  <r>
    <s v="L0518"/>
    <s v="Karen Garcia"/>
    <s v="karen.garcia@confluent.com"/>
    <s v="missing"/>
    <s v="CONFLUENT"/>
    <s v="MID-MARKET"/>
    <x v="4"/>
    <n v="4"/>
    <n v="10"/>
    <n v="2"/>
    <s v="YES"/>
    <d v="2025-11-14T00:00:00"/>
    <s v="CONVERTED"/>
    <x v="16"/>
    <s v="Head Of Sales"/>
    <s v="UK"/>
    <s v="$1M - $10M"/>
    <d v="2025-07-13T00:00:00"/>
    <s v="linkedin.com/in/xiomarathompson64"/>
  </r>
  <r>
    <s v="L0519"/>
    <s v="Fatima Park"/>
    <s v="fatima.park@snowflake.com"/>
    <s v="7278563747"/>
    <s v="SNOWFLAKE"/>
    <s v="SMB"/>
    <x v="9"/>
    <n v="4"/>
    <n v="5"/>
    <n v="51"/>
    <s v="NO"/>
    <d v="2025-04-27T00:00:00"/>
    <s v="QUALIFIED"/>
    <x v="11"/>
    <s v="Vp Marketing"/>
    <s v="AU"/>
    <s v="Over $1B"/>
    <s v=""/>
    <s v="missing"/>
  </r>
  <r>
    <s v="L0520"/>
    <s v="Xander Davis"/>
    <s v="xander.davis@notion.com"/>
    <s v="553-124-9724"/>
    <s v="NOTION"/>
    <s v="N/A"/>
    <x v="1"/>
    <n v="5"/>
    <n v="5"/>
    <n v="57"/>
    <s v="YES"/>
    <d v="2025-06-09T00:00:00"/>
    <s v="DISQUALIFIED"/>
    <x v="21"/>
    <s v="Head Of Partnerships"/>
    <s v="Kenya"/>
    <s v="Unknown"/>
    <d v="2025-10-02T00:00:00"/>
    <s v="missing"/>
  </r>
  <r>
    <s v="L0521"/>
    <s v="Gideon Thomas"/>
    <s v="gideon.thomas@docusign.com"/>
    <s v="missing"/>
    <s v="DOCUSIGN"/>
    <s v="ENTERPRISE"/>
    <x v="8"/>
    <n v="28"/>
    <n v="20"/>
    <n v="4"/>
    <s v="NO"/>
    <d v="2025-04-15T00:00:00"/>
    <s v="ENGAGED"/>
    <x v="8"/>
    <s v="Unknown"/>
    <s v="US"/>
    <s v="$500M-1B"/>
    <d v="2025-10-20T00:00:00"/>
    <s v="missing"/>
  </r>
  <r>
    <s v="L0522"/>
    <s v="Dante Chopra"/>
    <s v="dante.chopra@atlassian.com"/>
    <s v="missing"/>
    <s v="ATLASSIAN"/>
    <s v="ENTERPRISE"/>
    <x v="10"/>
    <n v="10"/>
    <n v="11"/>
    <n v="15"/>
    <s v="YES"/>
    <d v="2025-09-07T00:00:00"/>
    <s v="LOST"/>
    <x v="13"/>
    <s v="Head Of Partnerships"/>
    <s v="Indonesia"/>
    <s v="Unknown"/>
    <d v="2025-08-24T00:00:00"/>
    <s v="www.linkedin.com/in/yolandaallen21"/>
  </r>
  <r>
    <s v="L0523"/>
    <s v="Yvonne Lopez"/>
    <s v="yvonne.lopez@notionlabs.com"/>
    <s v="+1-319-284-8320"/>
    <s v="NOTION LABS"/>
    <s v="SMB"/>
    <x v="2"/>
    <n v="0"/>
    <n v="14"/>
    <n v="0"/>
    <s v="YES"/>
    <d v="2025-11-20T00:00:00"/>
    <s v="QUALIFIED"/>
    <x v="10"/>
    <s v="Revops Manager"/>
    <s v="JP"/>
    <s v="Series C+"/>
    <d v="2025-10-18T00:00:00"/>
    <s v="https://linkedin.com/in/esmeraldalopez17"/>
  </r>
  <r>
    <s v="L0524"/>
    <s v="Hank Dominguez"/>
    <s v="hank.dominguez@cloudflare.com"/>
    <s v="3771381728"/>
    <s v="CLOUDFLARE"/>
    <s v="ENTERPRISE"/>
    <x v="0"/>
    <n v="29"/>
    <n v="16"/>
    <n v="28"/>
    <s v="YES"/>
    <d v="2025-12-24T00:00:00"/>
    <s v="DISQUALIFIED"/>
    <x v="21"/>
    <s v="Associate"/>
    <s v="Poland"/>
    <s v="Over $1B"/>
    <d v="2025-01-26T00:00:00"/>
    <s v="https://www.linkedin.com/in/karenrobinson3"/>
  </r>
  <r>
    <s v="L0525"/>
    <s v="Brendan Wright"/>
    <s v="brendan.wright@palantir.com"/>
    <s v="(415) 992-2533"/>
    <s v="PALANTIR"/>
    <s v="MID-MARKET"/>
    <x v="10"/>
    <n v="22"/>
    <n v="2"/>
    <n v="30"/>
    <s v="YES"/>
    <d v="2025-12-17T00:00:00"/>
    <s v="NEW"/>
    <x v="4"/>
    <s v="Vp Marketing"/>
    <s v="US"/>
    <s v="Unknown"/>
    <d v="2025-11-19T00:00:00"/>
    <s v="https://linkedin.com/in/dashiellmalhotra15"/>
  </r>
  <r>
    <s v="L0526"/>
    <s v="Zion Martinez"/>
    <s v="zion.martinez@slack.com"/>
    <s v="(677) 870-3287"/>
    <s v="SLACK"/>
    <s v="MID-MARKET"/>
    <x v="6"/>
    <n v="24"/>
    <n v="4"/>
    <n v="2"/>
    <s v="NO"/>
    <d v="2025-01-15T00:00:00"/>
    <s v="LOST"/>
    <x v="3"/>
    <s v="Sales Operations"/>
    <s v="N/A"/>
    <s v="Under $1M"/>
    <d v="2025-04-02T00:00:00"/>
    <s v="missing"/>
  </r>
  <r>
    <s v="L0527"/>
    <s v="Yusuf Tanaka"/>
    <s v="yusuf.tanaka@stripe.com"/>
    <s v="306-253-5621"/>
    <s v="STRIPE"/>
    <s v="MID-MARKET"/>
    <x v="6"/>
    <n v="35"/>
    <n v="20"/>
    <n v="59"/>
    <s v="YES"/>
    <d v="2025-10-22T00:00:00"/>
    <s v="LOST"/>
    <x v="11"/>
    <s v="Co-Founder"/>
    <s v="UK"/>
    <s v="$0-1M"/>
    <d v="2025-10-07T00:00:00"/>
    <s v="linkedin.com/in/rheamalhotra45"/>
  </r>
  <r>
    <s v="L0528"/>
    <s v="Valentina Sharma"/>
    <s v="valentina.sharma@google.com"/>
    <s v="331.897.9135"/>
    <s v="GOOGLE"/>
    <s v="ENTERPRISE"/>
    <x v="6"/>
    <n v="29"/>
    <n v="0"/>
    <n v="27"/>
    <s v="YES"/>
    <d v="2025-09-12T00:00:00"/>
    <s v="NEW"/>
    <x v="13"/>
    <s v="Cto"/>
    <s v="JP"/>
    <s v="1M-10M"/>
    <d v="2025-12-25T00:00:00"/>
    <s v="missing"/>
  </r>
  <r>
    <s v="L0529"/>
    <s v="Kira Larsson"/>
    <s v="kira.larsson@slack.com"/>
    <s v="missing"/>
    <s v="SLACK"/>
    <s v="MID-MARKET"/>
    <x v="3"/>
    <n v="5"/>
    <n v="18"/>
    <n v="0"/>
    <s v="NO"/>
    <d v="2025-05-17T00:00:00"/>
    <s v="NEW"/>
    <x v="23"/>
    <s v="Technical Lead"/>
    <s v="Israel"/>
    <s v="$500M-1B"/>
    <d v="2025-11-21T00:00:00"/>
    <s v="https://www.linkedin.com/in/fatimadiaz91"/>
  </r>
  <r>
    <s v="L0530"/>
    <s v="Ivy Lopez"/>
    <s v="ivy.lopez@zendesk.com"/>
    <s v="+1-633-905-6050"/>
    <s v="ZENDESK"/>
    <s v="ENTERPRISE"/>
    <x v="1"/>
    <n v="22"/>
    <n v="13"/>
    <n v="60"/>
    <s v="NO"/>
    <d v="2025-02-05T00:00:00"/>
    <s v="ENGAGED"/>
    <x v="9"/>
    <s v="Vp Product"/>
    <s v="Vietnam"/>
    <s v="Unknown"/>
    <s v=""/>
    <s v="missing"/>
  </r>
  <r>
    <s v="L0531"/>
    <s v="Elena Aguilar"/>
    <s v="elena.aguilar@airtable.com"/>
    <s v="981-192-9011"/>
    <s v="AIRTABLE"/>
    <s v="STARTUP"/>
    <x v="8"/>
    <n v="0"/>
    <n v="0"/>
    <n v="46"/>
    <s v="NO"/>
    <d v="2025-02-05T00:00:00"/>
    <s v="NEW"/>
    <x v="5"/>
    <s v="Revenue Operations"/>
    <s v="Spain"/>
    <s v="Unknown"/>
    <d v="2025-09-02T00:00:00"/>
    <s v="www.linkedin.com/in/aishalopez7"/>
  </r>
  <r>
    <s v="L0532"/>
    <s v="Hina Ahmed"/>
    <s v="hina.ahmed@mongodb.com"/>
    <s v="missing"/>
    <s v="MONGODB"/>
    <s v="STARTUP"/>
    <x v="10"/>
    <n v="12"/>
    <n v="0"/>
    <n v="11"/>
    <s v="YES"/>
    <d v="2025-09-22T00:00:00"/>
    <s v="CONVERTED"/>
    <x v="24"/>
    <s v="Abm Manager"/>
    <s v="Thailand"/>
    <s v="Unknown"/>
    <s v=""/>
    <s v="missing"/>
  </r>
  <r>
    <s v="L0533"/>
    <s v="Bob Ahmed"/>
    <s v="bob.ahmed@shopify.com"/>
    <s v="+14609588167"/>
    <s v="SHOPIFY"/>
    <s v="STARTUP"/>
    <x v="10"/>
    <n v="0"/>
    <n v="16"/>
    <n v="8"/>
    <s v="NO"/>
    <s v=""/>
    <s v="CONTACTED"/>
    <x v="15"/>
    <s v="Pr Manager"/>
    <s v="Indonesia"/>
    <s v="10M-50M"/>
    <d v="2025-11-19T00:00:00"/>
    <s v="missing"/>
  </r>
  <r>
    <s v="L0534"/>
    <s v="Rachel Rojas"/>
    <s v="rachel.rojas@docusign.com"/>
    <s v="799.341.9910"/>
    <s v="DOCUSIGN"/>
    <s v="ENTERPRISE"/>
    <x v="6"/>
    <n v="17"/>
    <n v="10"/>
    <n v="45"/>
    <s v="YES"/>
    <d v="2025-03-02T00:00:00"/>
    <s v="QUALIFIED"/>
    <x v="10"/>
    <s v="Growth Lead"/>
    <s v="Sweden"/>
    <s v="Under $1M"/>
    <d v="2025-07-26T00:00:00"/>
    <s v="linkedin.com/in/yolandapopov29"/>
  </r>
  <r>
    <s v="L0535"/>
    <s v="Quinn Robinson"/>
    <s v="quinn.robinson@zendesk.com"/>
    <s v="591-201-3432"/>
    <s v="ZENDESK"/>
    <s v="N/A"/>
    <x v="5"/>
    <n v="31"/>
    <n v="8"/>
    <n v="53"/>
    <s v="NO"/>
    <d v="2025-07-06T00:00:00"/>
    <s v="NEW"/>
    <x v="10"/>
    <s v="Vp Revenue"/>
    <s v="FR"/>
    <s v="Unknown"/>
    <d v="2025-02-23T00:00:00"/>
    <s v="linkedin.com/in/ravisanchez56"/>
  </r>
  <r>
    <s v="L0536"/>
    <s v="James Brown"/>
    <s v="james.brown@servicenow.com"/>
    <s v="(876) 781-1449"/>
    <s v="SERVICE NOW"/>
    <s v="MID-MARKET"/>
    <x v="5"/>
    <n v="0"/>
    <n v="17"/>
    <n v="51"/>
    <s v="YES"/>
    <d v="2025-11-23T00:00:00"/>
    <s v="DISQUALIFIED"/>
    <x v="10"/>
    <s v="Intern"/>
    <s v="Malaysia"/>
    <s v="$50M-100M"/>
    <d v="2025-08-01T00:00:00"/>
    <s v="linkedin.com/in/kaiaschneider81"/>
  </r>
  <r>
    <s v="L0537"/>
    <s v="Yvonne Saxena"/>
    <s v="yvonne.saxena@amazon.com"/>
    <s v="+13412642970"/>
    <s v="AMAZON"/>
    <s v="STARTUP"/>
    <x v="8"/>
    <n v="14"/>
    <n v="14"/>
    <n v="23"/>
    <s v="NO"/>
    <d v="2025-09-06T00:00:00"/>
    <s v="CONTACTED"/>
    <x v="5"/>
    <s v="Business Development Rep"/>
    <s v="UK"/>
    <s v="50M+"/>
    <d v="2025-02-27T00:00:00"/>
    <s v="linkedin.com/in/xenasingh73"/>
  </r>
  <r>
    <s v="L0538"/>
    <s v="Amara Novak"/>
    <s v="amara.novak@slack.com"/>
    <s v="+1-369-714-7938"/>
    <s v="SLACK"/>
    <s v="N/A"/>
    <x v="10"/>
    <n v="25"/>
    <n v="15"/>
    <n v="3"/>
    <s v="YES"/>
    <s v=""/>
    <s v="CONVERTED"/>
    <x v="12"/>
    <s v="Ceo"/>
    <s v="N/A"/>
    <s v="$10M-50M"/>
    <d v="2025-07-04T00:00:00"/>
    <s v="missing"/>
  </r>
  <r>
    <s v="L0539"/>
    <s v="Leo Bianchi"/>
    <s v="leo.bianchi@datadog.com"/>
    <s v="missing"/>
    <s v="DATADOG"/>
    <s v="GROWTH"/>
    <x v="1"/>
    <n v="29"/>
    <n v="20"/>
    <n v="18"/>
    <s v="YES"/>
    <s v=""/>
    <s v="NEW"/>
    <x v="19"/>
    <s v="Vp Sales"/>
    <s v="South Africa"/>
    <s v="0-1M"/>
    <d v="2025-10-14T00:00:00"/>
    <s v="missing"/>
  </r>
  <r>
    <s v="L0540"/>
    <s v="Nico Nakamura"/>
    <s v="nico.nakamura@workday.com"/>
    <s v="793.878.4983"/>
    <s v="WORKDAY"/>
    <s v="ENTERPRISE"/>
    <x v="7"/>
    <n v="34"/>
    <n v="16"/>
    <n v="50"/>
    <s v="NO"/>
    <d v="2025-07-18T00:00:00"/>
    <s v="DISQUALIFIED"/>
    <x v="10"/>
    <s v="Content Marketing Lead"/>
    <s v="UK"/>
    <s v="$100M-500M"/>
    <d v="2025-07-16T00:00:00"/>
    <s v="missing"/>
  </r>
  <r>
    <s v="L0541"/>
    <s v="Hadley Muller"/>
    <s v="hadley.muller@amazon.com"/>
    <s v="missing"/>
    <s v="AMAZON"/>
    <s v="GROWTH"/>
    <x v="5"/>
    <n v="10"/>
    <n v="6"/>
    <n v="6"/>
    <s v="NO"/>
    <d v="2025-12-14T00:00:00"/>
    <s v="NEW"/>
    <x v="3"/>
    <s v="Unknown"/>
    <s v="N/A"/>
    <s v="Unknown"/>
    <d v="2025-09-17T00:00:00"/>
    <s v="missing"/>
  </r>
  <r>
    <s v="L0542"/>
    <s v="Jamal Vega"/>
    <s v="jamal.vega@datadog.com"/>
    <s v="639.425.1517"/>
    <s v="DATADOG"/>
    <s v="MID-MARKET"/>
    <x v="5"/>
    <n v="26"/>
    <n v="2"/>
    <n v="47"/>
    <s v="NO"/>
    <d v="2025-12-03T00:00:00"/>
    <s v="DISQUALIFIED"/>
    <x v="11"/>
    <s v="Business Development Rep"/>
    <s v="UK"/>
    <s v="self-funded"/>
    <s v=""/>
    <s v="https://www.linkedin.com/in/opalthompson13"/>
  </r>
  <r>
    <s v="L0543"/>
    <s v="Uma Muller"/>
    <s v="uma.muller@zoom.com"/>
    <s v="+1-471-659-7917"/>
    <s v="ZOOM"/>
    <s v="MID-MARKET"/>
    <x v="8"/>
    <n v="15"/>
    <n v="18"/>
    <n v="39"/>
    <s v="NO"/>
    <d v="2025-09-13T00:00:00"/>
    <s v="NEW"/>
    <x v="13"/>
    <s v="Sales Director"/>
    <s v="South Korea"/>
    <s v="1M-10M"/>
    <d v="2025-11-02T00:00:00"/>
    <s v="missing"/>
  </r>
  <r>
    <s v="L0544"/>
    <s v="Freya Perez"/>
    <s v="freya.perez@crowdstrike.com"/>
    <s v="(911) 145-6755"/>
    <s v="CROWD STRIKE"/>
    <s v="ENTERPRISE"/>
    <x v="2"/>
    <n v="0"/>
    <n v="1"/>
    <n v="38"/>
    <s v="NO"/>
    <d v="2025-09-26T00:00:00"/>
    <s v="NEW"/>
    <x v="17"/>
    <s v="Field Marketing Manager"/>
    <s v="Israel"/>
    <s v="$25M-$100M"/>
    <d v="2025-02-17T00:00:00"/>
    <s v="linkedin.com/in/hugopatel77"/>
  </r>
  <r>
    <s v="L0545"/>
    <s v="Valentina Moreau"/>
    <s v="valentina.moreau@palantir.com"/>
    <s v="+13831485805"/>
    <s v="PALANTIR"/>
    <s v="STARTUP"/>
    <x v="5"/>
    <n v="35"/>
    <n v="13"/>
    <n v="3"/>
    <s v="YES"/>
    <d v="2025-05-06T00:00:00"/>
    <s v="NEW"/>
    <x v="13"/>
    <s v="Data Analyst"/>
    <s v="Thailand"/>
    <s v="Unknown"/>
    <d v="2025-06-18T00:00:00"/>
    <s v="https://www.linkedin.com/in/urieljohansson40"/>
  </r>
  <r>
    <s v="L0546"/>
    <s v="Fatima Lewis"/>
    <s v="fatima.lewis@salesforcecom.com"/>
    <s v="590.902.3143"/>
    <s v="SALESFORCE.COM"/>
    <s v="ENTERPRISE"/>
    <x v="10"/>
    <n v="21"/>
    <n v="1"/>
    <n v="40"/>
    <s v="YES"/>
    <d v="2025-06-08T00:00:00"/>
    <s v="CONTACTED"/>
    <x v="0"/>
    <s v="Abm Manager"/>
    <s v="IN"/>
    <s v="$50M-100M"/>
    <d v="2025-05-06T00:00:00"/>
    <s v="linkedin.com/in/nicopark62"/>
  </r>
  <r>
    <s v="L0547"/>
    <s v="Quinlan Yamamoto"/>
    <s v="quinlan.yamamoto@amazon.com"/>
    <s v="302.194.7103"/>
    <s v="AMAZON"/>
    <s v="N/A"/>
    <x v="5"/>
    <n v="33"/>
    <n v="1"/>
    <n v="0"/>
    <s v="NO"/>
    <s v=""/>
    <s v="NURTURING"/>
    <x v="20"/>
    <s v="Director Of Analytics"/>
    <s v="Turkey"/>
    <s v="$100M-500M"/>
    <d v="2025-02-06T00:00:00"/>
    <s v="https://www.linkedin.com/in/pedromuller2"/>
  </r>
  <r>
    <s v="L0548"/>
    <s v="Marisol Perez"/>
    <s v="marisol.perez@slack.com"/>
    <s v="missing"/>
    <s v="SLACK"/>
    <s v="MID-MARKET"/>
    <x v="3"/>
    <n v="16"/>
    <n v="15"/>
    <n v="27"/>
    <s v="YES"/>
    <d v="2025-12-13T00:00:00"/>
    <s v="ENGAGED"/>
    <x v="4"/>
    <s v="Vp Product"/>
    <s v="Italy"/>
    <s v="Over $1B"/>
    <d v="2025-05-17T00:00:00"/>
    <s v="missing"/>
  </r>
  <r>
    <s v="L0549"/>
    <s v="Gina Martin"/>
    <s v="gina.martin@atlassian.com"/>
    <s v="2481328032"/>
    <s v="ATLASSIAN"/>
    <s v="SMB"/>
    <x v="1"/>
    <n v="29"/>
    <n v="4"/>
    <n v="54"/>
    <s v="YES"/>
    <d v="2025-04-05T00:00:00"/>
    <s v="DISQUALIFIED"/>
    <x v="24"/>
    <s v="Vp Sales"/>
    <s v="Egypt"/>
    <s v="Under $1M"/>
    <d v="2025-02-15T00:00:00"/>
    <s v="https://linkedin.com/in/zionortiz27"/>
  </r>
  <r>
    <s v="L0550"/>
    <s v="Soren Gonzalez"/>
    <s v="missing"/>
    <s v="+13739392192"/>
    <s v="SLACK"/>
    <s v="STARTUP"/>
    <x v="3"/>
    <n v="3"/>
    <n v="2"/>
    <n v="24"/>
    <s v="NO"/>
    <d v="2025-05-11T00:00:00"/>
    <s v="DISQUALIFIED"/>
    <x v="17"/>
    <s v="Growth Lead"/>
    <s v="New Zealand"/>
    <s v="Series B"/>
    <d v="2025-06-24T00:00:00"/>
    <s v="https://linkedin.com/in/liamgreen80"/>
  </r>
  <r>
    <s v="L0551"/>
    <s v="Isla Reddy"/>
    <s v="isla.reddy@zscaler.com"/>
    <s v="+1-605-551-8768"/>
    <s v="ZSCALER"/>
    <s v="SMB"/>
    <x v="0"/>
    <n v="27"/>
    <n v="5"/>
    <n v="16"/>
    <s v="NO"/>
    <d v="2025-05-09T00:00:00"/>
    <s v="CONTACTED"/>
    <x v="4"/>
    <s v="Marketing Manager"/>
    <s v="Uae"/>
    <s v="Unknown"/>
    <d v="2025-04-15T00:00:00"/>
    <s v="linkedin.com/in/opalmoore2"/>
  </r>
  <r>
    <s v="L0552"/>
    <s v="Xanthe Cruz"/>
    <s v="xanthe.cruz@notion.com"/>
    <s v="724.776.5185"/>
    <s v="NOTION"/>
    <s v="ENTERPRISE"/>
    <x v="1"/>
    <n v="27"/>
    <n v="16"/>
    <n v="9"/>
    <s v="NO"/>
    <d v="2025-06-16T00:00:00"/>
    <s v="NEW"/>
    <x v="11"/>
    <s v="Director Of Analytics"/>
    <s v="FR"/>
    <s v="Unknown"/>
    <d v="2025-05-13T00:00:00"/>
    <s v="missing"/>
  </r>
  <r>
    <s v="L0553"/>
    <s v="Wendy Iyer"/>
    <s v="wendy.iyer@cloudflare.com"/>
    <s v="missing"/>
    <s v="CLOUDFLARE"/>
    <s v="ENTERPRISE"/>
    <x v="9"/>
    <n v="10"/>
    <n v="7"/>
    <n v="6"/>
    <s v="NO"/>
    <d v="2025-11-22T00:00:00"/>
    <s v="CONVERTED"/>
    <x v="10"/>
    <s v="Director Of Marketing"/>
    <s v="Argentina"/>
    <s v="$500M-1B"/>
    <d v="2025-10-07T00:00:00"/>
    <s v="linkedin.com/in/esmeraldaiyer66"/>
  </r>
  <r>
    <s v="L0554"/>
    <s v="Vesper Fischer"/>
    <s v="missing"/>
    <s v="missing"/>
    <s v="SALESFORCE"/>
    <s v="GROWTH"/>
    <x v="8"/>
    <n v="27"/>
    <n v="1"/>
    <n v="32"/>
    <s v="YES"/>
    <d v="2025-09-26T00:00:00"/>
    <s v="CONTACTED"/>
    <x v="7"/>
    <s v="Brand Manager"/>
    <s v="FR"/>
    <s v="Unknown"/>
    <d v="2025-05-07T00:00:00"/>
    <s v="missing"/>
  </r>
  <r>
    <s v="L0555"/>
    <s v="Xander Baker"/>
    <s v="xander.baker@snowflake.com"/>
    <s v="missing"/>
    <s v="SNOWFLAKE"/>
    <s v="N/A"/>
    <x v="3"/>
    <n v="17"/>
    <n v="17"/>
    <n v="12"/>
    <s v="YES"/>
    <d v="2025-10-11T00:00:00"/>
    <s v="ENGAGED"/>
    <x v="23"/>
    <s v="Growth Lead"/>
    <s v="US"/>
    <s v="Series A"/>
    <d v="2025-08-27T00:00:00"/>
    <s v="https://www.linkedin.com/in/verajohnson48"/>
  </r>
  <r>
    <s v="L0556"/>
    <s v="Isla Verma"/>
    <s v="missing"/>
    <s v="8844997915"/>
    <s v="ATLASSIAN"/>
    <s v="ENTERPRISE"/>
    <x v="6"/>
    <n v="0"/>
    <n v="11"/>
    <n v="5"/>
    <s v="YES"/>
    <d v="2025-04-10T00:00:00"/>
    <s v="NEW"/>
    <x v="24"/>
    <s v="Operations Manager"/>
    <s v="DE"/>
    <s v="Series C+"/>
    <d v="2025-10-09T00:00:00"/>
    <s v="linkedin.com/in/sebastiangarcia67"/>
  </r>
  <r>
    <s v="L0557"/>
    <s v="Diana Patel"/>
    <s v="diana.patel@workday.com"/>
    <s v="778-736-7639"/>
    <s v="WORKDAY"/>
    <s v="STARTUP"/>
    <x v="2"/>
    <n v="33"/>
    <n v="13"/>
    <n v="33"/>
    <s v="YES"/>
    <d v="2025-08-17T00:00:00"/>
    <s v="CONTACTED"/>
    <x v="7"/>
    <s v="Chief Marketing Officer"/>
    <s v="Uae"/>
    <s v="Unknown"/>
    <d v="2025-07-06T00:00:00"/>
    <s v="missing"/>
  </r>
  <r>
    <s v="L0558"/>
    <s v="Tina Decker"/>
    <s v="tina.decker@notion.com"/>
    <s v="982.467.8447"/>
    <s v="NOTION"/>
    <s v="ENTERPRISE"/>
    <x v="8"/>
    <n v="11"/>
    <n v="9"/>
    <n v="35"/>
    <s v="YES"/>
    <d v="2025-10-12T00:00:00"/>
    <s v="LOST"/>
    <x v="6"/>
    <s v="Vp Product"/>
    <s v="Uae"/>
    <s v="50M+"/>
    <d v="2025-02-15T00:00:00"/>
    <s v="linkedin.com/in/yvonneherrera12"/>
  </r>
  <r>
    <s v="L0559"/>
    <s v="James Moreau"/>
    <s v="james.moreau@microsoft.com"/>
    <s v="missing"/>
    <s v="MICROSOFT"/>
    <s v="ENTERPRISE"/>
    <x v="1"/>
    <n v="27"/>
    <n v="5"/>
    <n v="60"/>
    <s v="NO"/>
    <d v="2025-10-03T00:00:00"/>
    <s v="QUALIFIED"/>
    <x v="4"/>
    <s v="Business Development Rep"/>
    <s v="Uae"/>
    <s v="$100M-500M"/>
    <d v="2025-09-12T00:00:00"/>
    <s v="https://www.linkedin.com/in/theamoreau6"/>
  </r>
  <r>
    <s v="L0560"/>
    <s v="Julian Vega"/>
    <s v="julian.vega@salesforcecom.com"/>
    <s v="(218) 851-1815"/>
    <s v="SALESFORCE.COM"/>
    <s v="ENTERPRISE"/>
    <x v="1"/>
    <n v="21"/>
    <n v="1"/>
    <n v="13"/>
    <s v="NO"/>
    <d v="2025-08-06T00:00:00"/>
    <s v="LOST"/>
    <x v="2"/>
    <s v="Operations Manager"/>
    <s v="US"/>
    <s v="Unknown"/>
    <d v="2025-09-21T00:00:00"/>
    <s v="linkedin.com/in/esmeraldaramirez21"/>
  </r>
  <r>
    <s v="L0561"/>
    <s v="Ravi Medina"/>
    <s v="ravi.medina@amazon.com"/>
    <s v="(582) 106-8888"/>
    <s v="AMAZON"/>
    <s v="ENTERPRISE"/>
    <x v="4"/>
    <n v="3"/>
    <n v="0"/>
    <n v="0"/>
    <s v="NO"/>
    <d v="2025-08-26T00:00:00"/>
    <s v="NURTURING"/>
    <x v="6"/>
    <s v="Data Analyst"/>
    <s v="SG"/>
    <s v="self-funded"/>
    <d v="2025-12-12T00:00:00"/>
    <s v="missing"/>
  </r>
  <r>
    <s v="L0562"/>
    <s v="Keiko Martinez"/>
    <s v="missing"/>
    <s v="missing"/>
    <s v="DOCUSIGN"/>
    <s v="N/A"/>
    <x v="5"/>
    <n v="5"/>
    <n v="18"/>
    <n v="35"/>
    <s v="YES"/>
    <d v="2025-04-26T00:00:00"/>
    <s v="NEW"/>
    <x v="2"/>
    <s v="Senior Associate"/>
    <s v="Bangladesh"/>
    <s v="$50M - $100M"/>
    <d v="2025-07-12T00:00:00"/>
    <s v="missing"/>
  </r>
  <r>
    <s v="L0563"/>
    <s v="Oscar Adams"/>
    <s v="oscar.adams@airtable.com"/>
    <s v="685.307.6093"/>
    <s v="AIRTABLE"/>
    <s v="ENTERPRISE"/>
    <x v="6"/>
    <n v="4"/>
    <n v="0"/>
    <n v="9"/>
    <s v="YES"/>
    <d v="2025-11-20T00:00:00"/>
    <s v="NEW"/>
    <x v="8"/>
    <s v="Unknown"/>
    <s v="CA"/>
    <s v="10M-50M"/>
    <d v="2025-12-12T00:00:00"/>
    <s v="https://www.linkedin.com/in/hadleyortiz31"/>
  </r>
  <r>
    <s v="L0564"/>
    <s v="Maya Chen"/>
    <s v="maya.chen@workday.com"/>
    <s v="4248345118"/>
    <s v="WORKDAY"/>
    <s v="ENTERPRISE"/>
    <x v="0"/>
    <n v="19"/>
    <n v="10"/>
    <n v="24"/>
    <s v="YES"/>
    <d v="2025-05-13T00:00:00"/>
    <s v="LOST"/>
    <x v="4"/>
    <s v="Program Manager"/>
    <s v="Mexico"/>
    <s v="Unknown"/>
    <d v="2025-05-23T00:00:00"/>
    <s v="missing"/>
  </r>
  <r>
    <s v="L0565"/>
    <s v="Qasim Johansson"/>
    <s v="qasim.johansson@okta.com"/>
    <s v="missing"/>
    <s v="OKTA"/>
    <s v="ENTERPRISE"/>
    <x v="8"/>
    <n v="20"/>
    <n v="0"/>
    <n v="44"/>
    <s v="NO"/>
    <d v="2025-11-20T00:00:00"/>
    <s v="NURTURING"/>
    <x v="12"/>
    <s v="Head Of Sales"/>
    <s v="DE"/>
    <s v="Unknown"/>
    <d v="2025-07-04T00:00:00"/>
    <s v="https://www.linkedin.com/in/xanthewilliams19"/>
  </r>
  <r>
    <s v="L0566"/>
    <s v="Zachary Herrera"/>
    <s v="zachary.herrera@zscaler.com"/>
    <s v="(439) 422-5391"/>
    <s v="ZSCALER"/>
    <s v="ENTERPRISE"/>
    <x v="10"/>
    <n v="5"/>
    <n v="5"/>
    <n v="20"/>
    <s v="YES"/>
    <d v="2025-01-01T00:00:00"/>
    <s v="CONVERTED"/>
    <x v="19"/>
    <s v="Head Of Growth"/>
    <s v="DE"/>
    <s v="50M+"/>
    <d v="2025-12-06T00:00:00"/>
    <s v="linkedin.com/in/milamalhotra84"/>
  </r>
  <r>
    <s v="L0567"/>
    <s v="Xanthe Petrov"/>
    <s v="xanthe.petrov@meta.com"/>
    <s v="missing"/>
    <s v="META"/>
    <s v="N/A"/>
    <x v="9"/>
    <n v="29"/>
    <n v="1"/>
    <n v="45"/>
    <s v="YES"/>
    <d v="2025-11-01T00:00:00"/>
    <s v="CONTACTED"/>
    <x v="4"/>
    <s v="Head Of Growth"/>
    <s v="US"/>
    <s v="10M-50M"/>
    <d v="2025-10-07T00:00:00"/>
    <s v="linkedin.com/in/dianawalker89"/>
  </r>
  <r>
    <s v="L0568"/>
    <s v="Elena Johnson"/>
    <s v="elena.johnson@shopifyinc.com"/>
    <s v="2651739892"/>
    <s v="SHOPIFY INC"/>
    <s v="ENTERPRISE"/>
    <x v="6"/>
    <n v="21"/>
    <n v="19"/>
    <n v="34"/>
    <s v="YES"/>
    <d v="2025-04-12T00:00:00"/>
    <s v="CONTACTED"/>
    <x v="3"/>
    <s v="Founder"/>
    <s v="UK"/>
    <s v="$10M-50M"/>
    <s v=""/>
    <s v="linkedin.com/in/wesleydecker74"/>
  </r>
  <r>
    <s v="L0569"/>
    <s v="Magnus Williams"/>
    <s v="missing"/>
    <s v="+12458964958"/>
    <s v="WORKDAY"/>
    <s v="N/A"/>
    <x v="5"/>
    <n v="8"/>
    <n v="6"/>
    <n v="36"/>
    <s v="NO"/>
    <d v="2025-12-12T00:00:00"/>
    <s v="ENGAGED"/>
    <x v="8"/>
    <s v="Cmo"/>
    <s v="US"/>
    <s v="Unknown"/>
    <d v="2025-03-11T00:00:00"/>
    <s v="missing"/>
  </r>
  <r>
    <s v="L0570"/>
    <s v="Ethan Harris"/>
    <s v="ethan.harris@shopifyinc.com"/>
    <s v="+1-492-208-8526"/>
    <s v="SHOPIFY INC"/>
    <s v="SMB"/>
    <x v="10"/>
    <n v="11"/>
    <n v="18"/>
    <n v="9"/>
    <s v="NO"/>
    <d v="2025-05-11T00:00:00"/>
    <s v="ENGAGED"/>
    <x v="23"/>
    <s v="Vp Of Marketing"/>
    <s v="US"/>
    <s v="$1M-10M"/>
    <d v="2025-11-14T00:00:00"/>
    <s v="linkedin.com/in/leomalik32"/>
  </r>
  <r>
    <s v="L0571"/>
    <s v="Liora Ortiz"/>
    <s v="liora.ortiz@notionlabs.com"/>
    <s v="missing"/>
    <s v="NOTION LABS"/>
    <s v="STARTUP"/>
    <x v="2"/>
    <n v="8"/>
    <n v="0"/>
    <n v="43"/>
    <s v="YES"/>
    <d v="2025-08-11T00:00:00"/>
    <s v="DISQUALIFIED"/>
    <x v="24"/>
    <s v="Operations Manager"/>
    <s v="SG"/>
    <s v="Unknown"/>
    <d v="2025-10-25T00:00:00"/>
    <s v="https://linkedin.com/in/rosao'brien6"/>
  </r>
  <r>
    <s v="L0572"/>
    <s v="Kevin Chen"/>
    <s v="kevin.chen@zscaler.com"/>
    <s v="missing"/>
    <s v="ZSCALER"/>
    <s v="N/A"/>
    <x v="2"/>
    <n v="8"/>
    <n v="0"/>
    <n v="5"/>
    <s v="YES"/>
    <d v="2025-04-23T00:00:00"/>
    <s v="DISQUALIFIED"/>
    <x v="0"/>
    <s v="Unknown"/>
    <s v="SG"/>
    <s v="$500M-1B"/>
    <d v="2025-10-24T00:00:00"/>
    <s v="linkedin.com/in/rachelmalik68"/>
  </r>
  <r>
    <s v="L0573"/>
    <s v="Florian Jensen"/>
    <s v="florian.jensen@palantir.com"/>
    <s v="+1-748-480-6444"/>
    <s v="PALANTIR"/>
    <s v="ENTERPRISE"/>
    <x v="6"/>
    <n v="20"/>
    <n v="14"/>
    <n v="30"/>
    <s v="NO"/>
    <d v="2025-02-13T00:00:00"/>
    <s v="CONVERTED"/>
    <x v="5"/>
    <s v="Head Of Growth"/>
    <s v="Spain"/>
    <s v="Unknown"/>
    <d v="2025-12-20T00:00:00"/>
    <s v="linkedin.com/in/rachelrossi49"/>
  </r>
  <r>
    <s v="L0574"/>
    <s v="Noah Nakamura"/>
    <s v="noah.nakamura@dropbox.com"/>
    <s v="missing"/>
    <s v="DROPBOX"/>
    <s v="MID-MARKET"/>
    <x v="0"/>
    <n v="30"/>
    <n v="1"/>
    <n v="13"/>
    <s v="NO"/>
    <d v="2025-03-21T00:00:00"/>
    <s v="ENGAGED"/>
    <x v="12"/>
    <s v="Coo"/>
    <s v="IN"/>
    <s v="Unknown"/>
    <d v="2025-05-16T00:00:00"/>
    <s v="https://linkedin.com/in/perseusyoung94"/>
  </r>
  <r>
    <s v="L0575"/>
    <s v="Hadley Mendoza"/>
    <s v="hadley.mendoza@mongodb.com"/>
    <s v="953-742-1213"/>
    <s v="MONGODB"/>
    <s v="ENTERPRISE"/>
    <x v="9"/>
    <n v="17"/>
    <n v="4"/>
    <n v="8"/>
    <s v="NO"/>
    <d v="2025-08-12T00:00:00"/>
    <s v="ENGAGED"/>
    <x v="11"/>
    <s v="Revenue Operations"/>
    <s v="N/A"/>
    <s v="$1B+"/>
    <s v=""/>
    <s v="www.linkedin.com/in/hassanschneider12"/>
  </r>
  <r>
    <s v="L0576"/>
    <s v="Jamal Kapoor"/>
    <s v="jamal.kapoor@crowdstrike.com"/>
    <s v="6505678530"/>
    <s v="CROWDSTRIKE"/>
    <s v="STARTUP"/>
    <x v="6"/>
    <n v="14"/>
    <n v="2"/>
    <n v="41"/>
    <s v="NO"/>
    <d v="2025-02-14T00:00:00"/>
    <s v="CONTACTED"/>
    <x v="6"/>
    <s v="Head Of Strategy"/>
    <s v="Sweden"/>
    <s v="Under $1M"/>
    <s v=""/>
    <s v="https://linkedin.com/in/xylamendoza68"/>
  </r>
  <r>
    <s v="L0577"/>
    <s v="Elena Pandey"/>
    <s v="elena.pandey@airtable.com"/>
    <s v="354.681.2329"/>
    <s v="AIRTABLE"/>
    <s v="MID-MARKET"/>
    <x v="6"/>
    <n v="0"/>
    <n v="11"/>
    <n v="56"/>
    <s v="YES"/>
    <d v="2025-07-27T00:00:00"/>
    <s v="NEW"/>
    <x v="1"/>
    <s v="Demand Gen Manager"/>
    <s v="New Zealand"/>
    <s v="$10M+"/>
    <d v="2025-02-19T00:00:00"/>
    <s v="linkedin.com/in/yasminhussain47"/>
  </r>
  <r>
    <s v="L0578"/>
    <s v="Brendan Kovac"/>
    <s v="missing"/>
    <s v="missing"/>
    <s v="PALO ALTO"/>
    <s v="SMB"/>
    <x v="9"/>
    <n v="26"/>
    <n v="9"/>
    <n v="24"/>
    <s v="NO"/>
    <d v="2025-03-28T00:00:00"/>
    <s v="CONVERTED"/>
    <x v="14"/>
    <s v="Coo"/>
    <s v="Vietnam"/>
    <s v="$50M-100M"/>
    <d v="2025-03-09T00:00:00"/>
    <s v="missing"/>
  </r>
  <r>
    <s v="L0579"/>
    <s v="Dante Torres"/>
    <s v="dante.torres@paloalto.com"/>
    <s v="missing"/>
    <s v="PALO ALTO"/>
    <s v="N/A"/>
    <x v="0"/>
    <n v="2"/>
    <n v="15"/>
    <n v="38"/>
    <s v="NO"/>
    <d v="2025-12-20T00:00:00"/>
    <s v="CONTACTED"/>
    <x v="2"/>
    <s v="Growth Hacker"/>
    <s v="Ireland"/>
    <s v="$25M-$100M"/>
    <d v="2025-10-19T00:00:00"/>
    <s v="linkedin.com/in/raviallen26"/>
  </r>
  <r>
    <s v="L0580"/>
    <s v="Katrina Dominguez"/>
    <s v="katrina.dominguez@datadog.com"/>
    <s v="258-473-9710"/>
    <s v="DATADOG"/>
    <s v="SMB"/>
    <x v="5"/>
    <n v="12"/>
    <n v="1"/>
    <n v="15"/>
    <s v="YES"/>
    <d v="2025-06-28T00:00:00"/>
    <s v="CONTACTED"/>
    <x v="10"/>
    <s v="Pr Manager"/>
    <s v="US"/>
    <s v="self-funded"/>
    <d v="2025-08-25T00:00:00"/>
    <s v="https://www.linkedin.com/in/yukidecker87"/>
  </r>
  <r>
    <s v="L0581"/>
    <s v="Zaid Ahmed"/>
    <s v="zaid.ahmed@hashicorp.com"/>
    <s v="8504434266"/>
    <s v="HASHICORP"/>
    <s v="SMB"/>
    <x v="7"/>
    <n v="30"/>
    <n v="8"/>
    <n v="59"/>
    <s v="NO"/>
    <d v="2025-07-26T00:00:00"/>
    <s v="QUALIFIED"/>
    <x v="22"/>
    <s v="Marketing Manager"/>
    <s v="US"/>
    <s v="Unknown"/>
    <d v="2025-05-12T00:00:00"/>
    <s v="missing"/>
  </r>
  <r>
    <s v="L0582"/>
    <s v="Charlie Jensen"/>
    <s v="charlie.jensen@snowflakeinc.com"/>
    <s v="+1-346-430-7081"/>
    <s v="SNOWFLAKE INC"/>
    <s v="STARTUP"/>
    <x v="1"/>
    <n v="28"/>
    <n v="7"/>
    <n v="0"/>
    <s v="YES"/>
    <d v="2025-06-25T00:00:00"/>
    <s v="DISQUALIFIED"/>
    <x v="11"/>
    <s v="Head Of Partnerships"/>
    <s v="SG"/>
    <s v="Series C+"/>
    <d v="2025-11-09T00:00:00"/>
    <s v="https://linkedin.com/in/xylarobinson32"/>
  </r>
  <r>
    <s v="L0583"/>
    <s v="Emilia Chandra"/>
    <s v="emilia.chandra@shopifyinc.com"/>
    <s v="missing"/>
    <s v="SHOPIFY INC"/>
    <s v="N/A"/>
    <x v="9"/>
    <n v="1"/>
    <n v="0"/>
    <n v="46"/>
    <s v="NO"/>
    <d v="2025-09-27T00:00:00"/>
    <s v="CONVERTED"/>
    <x v="16"/>
    <s v="Founder"/>
    <s v="FR"/>
    <s v="Unknown"/>
    <d v="2025-08-03T00:00:00"/>
    <s v="https://linkedin.com/in/palomaadams41"/>
  </r>
  <r>
    <s v="L0584"/>
    <s v="Carlos Hussain"/>
    <s v="carlos.hussain@stripe.com"/>
    <s v="(896) 766-9160"/>
    <s v="STRIPE"/>
    <s v="MID-MARKET"/>
    <x v="0"/>
    <n v="10"/>
    <n v="0"/>
    <n v="26"/>
    <s v="YES"/>
    <d v="2025-03-08T00:00:00"/>
    <s v="QUALIFIED"/>
    <x v="1"/>
    <s v="Gtm Lead"/>
    <s v="AU"/>
    <s v="$10M+"/>
    <d v="2025-07-07T00:00:00"/>
    <s v="missing"/>
  </r>
  <r>
    <s v="L0585"/>
    <s v="Alice Jackson"/>
    <s v="alice.jackson@linear.com"/>
    <s v="7491641402"/>
    <s v="LINEAR"/>
    <s v="SMB"/>
    <x v="8"/>
    <n v="2"/>
    <n v="0"/>
    <n v="30"/>
    <s v="NO"/>
    <d v="2025-03-03T00:00:00"/>
    <s v="NURTURING"/>
    <x v="16"/>
    <s v="Data Analyst"/>
    <s v="Bangladesh"/>
    <s v="$1B+"/>
    <d v="2025-01-20T00:00:00"/>
    <s v="missing"/>
  </r>
  <r>
    <s v="L0586"/>
    <s v="Uriel Gomez"/>
    <s v="uriel.gomez@okta.com"/>
    <s v="235-303-2992"/>
    <s v="OKTA"/>
    <s v="STARTUP"/>
    <x v="4"/>
    <n v="9"/>
    <n v="12"/>
    <n v="46"/>
    <s v="YES"/>
    <d v="2025-03-19T00:00:00"/>
    <s v="DISQUALIFIED"/>
    <x v="7"/>
    <s v="Customer Success Manager"/>
    <s v="Italy"/>
    <s v="Unknown"/>
    <d v="2025-10-12T00:00:00"/>
    <s v="https://linkedin.com/in/quinlanrivera28"/>
  </r>
  <r>
    <s v="L0587"/>
    <s v="Liam Sanchez"/>
    <s v="liam.sanchez@zoomvideo.com"/>
    <s v="201.394.6957"/>
    <s v="ZOOM VIDEO"/>
    <s v="N/A"/>
    <x v="9"/>
    <n v="14"/>
    <n v="13"/>
    <n v="32"/>
    <s v="YES"/>
    <d v="2025-08-13T00:00:00"/>
    <s v="QUALIFIED"/>
    <x v="4"/>
    <s v="Chief Growth Officer"/>
    <s v="UK"/>
    <s v="$10M+"/>
    <d v="2025-02-25T00:00:00"/>
    <s v="www.linkedin.com/in/priyagupta26"/>
  </r>
  <r>
    <s v="L0588"/>
    <s v="Jack Taylor"/>
    <s v="jack.taylor@mongodb.com"/>
    <s v="missing"/>
    <s v="MONGODB"/>
    <s v="ENTERPRISE"/>
    <x v="8"/>
    <n v="11"/>
    <n v="15"/>
    <n v="53"/>
    <s v="YES"/>
    <d v="2025-12-25T00:00:00"/>
    <s v="QUALIFIED"/>
    <x v="15"/>
    <s v="Pr Manager"/>
    <s v="Kenya"/>
    <s v="Unknown"/>
    <d v="2025-03-05T00:00:00"/>
    <s v="missing"/>
  </r>
  <r>
    <s v="L0589"/>
    <s v="Ethan Gomez"/>
    <s v="ethan.gomez@hashicorp.com"/>
    <s v="(357) 454-3527"/>
    <s v="HASHICORP"/>
    <s v="MID-MARKET"/>
    <x v="10"/>
    <n v="22"/>
    <n v="12"/>
    <n v="56"/>
    <s v="NO"/>
    <d v="2025-06-07T00:00:00"/>
    <s v="CONVERTED"/>
    <x v="4"/>
    <s v="Brand Manager"/>
    <s v="N/A"/>
    <s v="Over $1B"/>
    <d v="2025-08-28T00:00:00"/>
    <s v="linkedin.com/in/rachelnair83"/>
  </r>
  <r>
    <s v="L0590"/>
    <s v="Joaquin Davis"/>
    <s v="joaquin.davis@microsoftcorp.com"/>
    <s v="missing"/>
    <s v="MICROSOFT CORP"/>
    <s v="ENTERPRISE"/>
    <x v="4"/>
    <n v="35"/>
    <n v="0"/>
    <n v="4"/>
    <s v="NO"/>
    <d v="2025-03-13T00:00:00"/>
    <s v="CONTACTED"/>
    <x v="4"/>
    <s v="Associate"/>
    <s v="UK"/>
    <s v="0-1M"/>
    <d v="2025-12-16T00:00:00"/>
    <s v="linkedin.com/in/winstonrodriguez41"/>
  </r>
  <r>
    <s v="L0591"/>
    <s v="Ursula Rojas"/>
    <s v="ursula.rojas@amazon.com"/>
    <s v="(638) 837-5385"/>
    <s v="AMAZON"/>
    <s v="ENTERPRISE"/>
    <x v="4"/>
    <n v="17"/>
    <n v="0"/>
    <n v="5"/>
    <s v="YES"/>
    <d v="2025-10-07T00:00:00"/>
    <s v="NEW"/>
    <x v="0"/>
    <s v="Gtm Lead"/>
    <s v="Turkey"/>
    <s v="$500M-1B"/>
    <d v="2025-01-26T00:00:00"/>
    <s v="missing"/>
  </r>
  <r>
    <s v="L0592"/>
    <s v="Nadia Sanchez"/>
    <s v="nadia.sanchez@elastic.com"/>
    <s v="353-414-2200"/>
    <s v="ELASTIC"/>
    <s v="SMB"/>
    <x v="5"/>
    <n v="27"/>
    <n v="19"/>
    <n v="34"/>
    <s v="YES"/>
    <d v="2025-07-02T00:00:00"/>
    <s v="NEW"/>
    <x v="1"/>
    <s v="Director Of Demand Gen"/>
    <s v="CA"/>
    <s v="Unknown"/>
    <d v="2025-04-03T00:00:00"/>
    <s v="linkedin.com/in/waqaslee57"/>
  </r>
  <r>
    <s v="L0593"/>
    <s v="Ximena Flores"/>
    <s v="ximena.flores@palantir.com"/>
    <s v="(560) 342-4407"/>
    <s v="PALANTIR"/>
    <s v="MID-MARKET"/>
    <x v="4"/>
    <n v="5"/>
    <n v="12"/>
    <n v="12"/>
    <s v="YES"/>
    <d v="2025-11-24T00:00:00"/>
    <s v="ENGAGED"/>
    <x v="5"/>
    <s v="Unknown"/>
    <s v="BR"/>
    <s v="Unknown"/>
    <s v=""/>
    <s v="missing"/>
  </r>
  <r>
    <s v="L0594"/>
    <s v="Rachel Malik"/>
    <s v="rachel.malik@cloudflare.com"/>
    <s v="(490) 591-1112"/>
    <s v="CLOUDFLARE"/>
    <s v="ENTERPRISE"/>
    <x v="3"/>
    <n v="35"/>
    <n v="9"/>
    <n v="42"/>
    <s v="NO"/>
    <d v="2025-05-19T00:00:00"/>
    <s v="QUALIFIED"/>
    <x v="24"/>
    <s v="Marketing Analyst"/>
    <s v="DE"/>
    <s v="$1B+"/>
    <d v="2025-06-14T00:00:00"/>
    <s v="linkedin.com/in/ivyhill43"/>
  </r>
  <r>
    <s v="L0595"/>
    <s v="Frank Kim"/>
    <s v="missing"/>
    <s v="+18312908608"/>
    <s v="SHOPIFY"/>
    <s v="ENTERPRISE"/>
    <x v="6"/>
    <n v="22"/>
    <n v="12"/>
    <n v="13"/>
    <s v="YES"/>
    <d v="2025-10-15T00:00:00"/>
    <s v="DISQUALIFIED"/>
    <x v="0"/>
    <s v="Unknown"/>
    <s v="Saudi Arabia"/>
    <s v="$500M-1B"/>
    <d v="2025-08-14T00:00:00"/>
    <s v="linkedin.com/in/henriknelson31"/>
  </r>
  <r>
    <s v="L0596"/>
    <s v="Elise Dubois"/>
    <s v="elise.dubois@palantir.com"/>
    <s v="8735455063"/>
    <s v="PALANTIR"/>
    <s v="SMB"/>
    <x v="5"/>
    <n v="18"/>
    <n v="9"/>
    <n v="50"/>
    <s v="YES"/>
    <d v="2025-05-20T00:00:00"/>
    <s v="NURTURING"/>
    <x v="20"/>
    <s v="Customer Success Manager"/>
    <s v="N/A"/>
    <s v="1M-10M"/>
    <d v="2025-08-10T00:00:00"/>
    <s v="missing"/>
  </r>
  <r>
    <s v="L0597"/>
    <s v="Tyler Chopra"/>
    <s v="tyler.chopra@paloaltonetworks.com"/>
    <s v="+1-712-530-3102"/>
    <s v="PALO ALTO NETWORKS"/>
    <s v="GROWTH"/>
    <x v="2"/>
    <n v="13"/>
    <n v="17"/>
    <n v="56"/>
    <s v="YES"/>
    <d v="2025-05-04T00:00:00"/>
    <s v="CONTACTED"/>
    <x v="2"/>
    <s v="Revenue Operations"/>
    <s v="US"/>
    <s v="Series A"/>
    <d v="2025-03-02T00:00:00"/>
    <s v="linkedin.com/in/derekiyer62"/>
  </r>
  <r>
    <s v="L0598"/>
    <s v="Ulrich Khan"/>
    <s v="ulrich.khan@datadog.com"/>
    <s v="(799) 235-3058"/>
    <s v="DATADOG"/>
    <s v="SMB"/>
    <x v="3"/>
    <n v="0"/>
    <n v="13"/>
    <n v="24"/>
    <s v="YES"/>
    <d v="2025-10-08T00:00:00"/>
    <s v="NEW"/>
    <x v="4"/>
    <s v="Director Of Marketing"/>
    <s v="AU"/>
    <s v="&lt; $1M"/>
    <d v="2025-02-07T00:00:00"/>
    <s v="https://www.linkedin.com/in/quentinahmed51"/>
  </r>
  <r>
    <s v="L0599"/>
    <s v="Ingrid Herrera"/>
    <s v="ingrid.herrera@elastic.com"/>
    <s v="(280) 687-4578"/>
    <s v="ELASTIC"/>
    <s v="SMB"/>
    <x v="1"/>
    <n v="12"/>
    <n v="10"/>
    <n v="14"/>
    <s v="YES"/>
    <d v="2025-09-18T00:00:00"/>
    <s v="CONVERTED"/>
    <x v="4"/>
    <s v="Marketing Manager"/>
    <s v="Netherlands"/>
    <s v="$1B+"/>
    <d v="2025-03-22T00:00:00"/>
    <s v="https://linkedin.com/in/ivynair32"/>
  </r>
  <r>
    <s v="L0600"/>
    <s v="Dmitri Fernandez"/>
    <s v="missing"/>
    <s v="716.859.7492"/>
    <s v="MICROSOFT CORP"/>
    <s v="ENTERPRISE"/>
    <x v="3"/>
    <n v="0"/>
    <n v="20"/>
    <n v="45"/>
    <s v="NO"/>
    <d v="2025-05-13T00:00:00"/>
    <s v="DISQUALIFIED"/>
    <x v="4"/>
    <s v="Co-Founder"/>
    <s v="DE"/>
    <s v="Unknown"/>
    <d v="2025-05-03T00:00:00"/>
    <s v="https://linkedin.com/in/xenajones39"/>
  </r>
  <r>
    <s v="L0601"/>
    <s v="Farhan Davis"/>
    <s v="farhan.davis@cloudflare.com"/>
    <s v="4875327403"/>
    <s v="CLOUDFLARE"/>
    <s v="MID-MARKET"/>
    <x v="2"/>
    <n v="10"/>
    <n v="4"/>
    <n v="9"/>
    <s v="NO"/>
    <d v="2025-01-05T00:00:00"/>
    <s v="NEW"/>
    <x v="11"/>
    <s v="Program Manager"/>
    <s v="Chile"/>
    <s v="$50M-100M"/>
    <d v="2025-01-08T00:00:00"/>
    <s v="missing"/>
  </r>
  <r>
    <s v="L0602"/>
    <s v="Zara Hill"/>
    <s v="zara.hill@salesforce.com"/>
    <s v="210-548-7993"/>
    <s v="SALESFORCE"/>
    <s v="N/A"/>
    <x v="4"/>
    <n v="20"/>
    <n v="1"/>
    <n v="41"/>
    <s v="YES"/>
    <d v="2025-02-06T00:00:00"/>
    <s v="CONTACTED"/>
    <x v="15"/>
    <s v="Senior Analyst"/>
    <s v="IN"/>
    <s v="$1B+"/>
    <d v="2025-03-02T00:00:00"/>
    <s v="missing"/>
  </r>
  <r>
    <s v="L0603"/>
    <s v="Zachary Fernandez"/>
    <s v="zachary.fernandez@airtable.com"/>
    <s v="3662673169"/>
    <s v="AIRTABLE"/>
    <s v="ENTERPRISE"/>
    <x v="1"/>
    <n v="0"/>
    <n v="13"/>
    <n v="16"/>
    <s v="NO"/>
    <d v="2025-08-24T00:00:00"/>
    <s v="DISQUALIFIED"/>
    <x v="23"/>
    <s v="Head Of Strategy"/>
    <s v="Turkey"/>
    <s v="1M-10M"/>
    <d v="2025-10-26T00:00:00"/>
    <s v="linkedin.com/in/verasaxena34"/>
  </r>
  <r>
    <s v="L0604"/>
    <s v="Winston Hussain"/>
    <s v="winston.hussain@intercom.com"/>
    <s v="2652843548"/>
    <s v="INTERCOM"/>
    <s v="MID-MARKET"/>
    <x v="3"/>
    <n v="21"/>
    <n v="17"/>
    <n v="16"/>
    <s v="YES"/>
    <d v="2025-03-08T00:00:00"/>
    <s v="NURTURING"/>
    <x v="9"/>
    <s v="Unknown"/>
    <s v="Malaysia"/>
    <s v="$10M-50M"/>
    <d v="2025-02-05T00:00:00"/>
    <s v="missing"/>
  </r>
  <r>
    <s v="L0605"/>
    <s v="Mona Martin"/>
    <s v="mona.martin@zscaler.com"/>
    <s v="+18281512211"/>
    <s v="ZSCALER"/>
    <s v="ENTERPRISE"/>
    <x v="0"/>
    <n v="2"/>
    <n v="7"/>
    <n v="22"/>
    <s v="NO"/>
    <d v="2025-10-20T00:00:00"/>
    <s v="QUALIFIED"/>
    <x v="3"/>
    <s v="Unknown"/>
    <s v="Israel"/>
    <s v="Series A"/>
    <d v="2025-02-06T00:00:00"/>
    <s v="missing"/>
  </r>
  <r>
    <s v="L0606"/>
    <s v="Yolanda Verma"/>
    <s v="yolanda.verma@docusign.com"/>
    <s v="missing"/>
    <s v="DOCUSIGN"/>
    <s v="MID-MARKET"/>
    <x v="1"/>
    <n v="20"/>
    <n v="8"/>
    <n v="41"/>
    <s v="NO"/>
    <d v="2025-04-07T00:00:00"/>
    <s v="DISQUALIFIED"/>
    <x v="0"/>
    <s v="Vp Marketing"/>
    <s v="JP"/>
    <s v="10M-50M"/>
    <d v="2025-01-10T00:00:00"/>
    <s v="linkedin.com/in/esmeraldabianchi66"/>
  </r>
  <r>
    <s v="L0607"/>
    <s v="Wren Saxena"/>
    <s v="missing"/>
    <s v="+1-900-457-2169"/>
    <s v="SLACK"/>
    <s v="SMB"/>
    <x v="9"/>
    <n v="28"/>
    <n v="19"/>
    <n v="11"/>
    <s v="NO"/>
    <d v="2025-11-07T00:00:00"/>
    <s v="CONVERTED"/>
    <x v="13"/>
    <s v="Field Marketing Manager"/>
    <s v="BR"/>
    <s v="Unknown"/>
    <d v="2025-08-11T00:00:00"/>
    <s v="linkedin.com/in/priyamishra46"/>
  </r>
  <r>
    <s v="L0608"/>
    <s v="Noah Williams"/>
    <s v="noah.williams@amazoninc.com"/>
    <s v="+1-942-261-3472"/>
    <s v="AMAZON INC"/>
    <s v="SMB"/>
    <x v="6"/>
    <n v="0"/>
    <n v="13"/>
    <n v="9"/>
    <s v="YES"/>
    <d v="2025-11-23T00:00:00"/>
    <s v="NEW"/>
    <x v="20"/>
    <s v="Content Marketing Lead"/>
    <s v="Vietnam"/>
    <s v="$5M-$25M"/>
    <d v="2025-03-21T00:00:00"/>
    <s v="linkedin.com/in/harlowvargas38"/>
  </r>
  <r>
    <s v="L0609"/>
    <s v="Vera Garcia"/>
    <s v="vera.garcia@elastic.com"/>
    <s v="missing"/>
    <s v="ELASTIC"/>
    <s v="MID-MARKET"/>
    <x v="6"/>
    <n v="34"/>
    <n v="1"/>
    <n v="0"/>
    <s v="YES"/>
    <d v="2025-04-23T00:00:00"/>
    <s v="ENGAGED"/>
    <x v="2"/>
    <s v="Vp Of Marketing"/>
    <s v="DE"/>
    <s v="$100M-500M"/>
    <d v="2025-03-26T00:00:00"/>
    <s v="missing"/>
  </r>
  <r>
    <s v="L0610"/>
    <s v="Zachary Nakamura"/>
    <s v="zachary.nakamura@servicenow.com"/>
    <s v="(611) 405-1138"/>
    <s v="SERVICE NOW"/>
    <s v="SMB"/>
    <x v="6"/>
    <n v="16"/>
    <n v="1"/>
    <n v="19"/>
    <s v="NO"/>
    <d v="2025-11-01T00:00:00"/>
    <s v="CONTACTED"/>
    <x v="14"/>
    <s v="Unknown"/>
    <s v="Turkey"/>
    <s v="$1M - $10M"/>
    <d v="2025-06-17T00:00:00"/>
    <s v="missing"/>
  </r>
  <r>
    <s v="L0611"/>
    <s v="Ximena Popov"/>
    <s v="ximena.popov@twilio.com"/>
    <s v="missing"/>
    <s v="TWILIO"/>
    <s v="SMB"/>
    <x v="10"/>
    <n v="9"/>
    <n v="13"/>
    <n v="11"/>
    <s v="YES"/>
    <d v="2025-01-10T00:00:00"/>
    <s v="DISQUALIFIED"/>
    <x v="4"/>
    <s v="Demand Gen Manager"/>
    <s v="UK"/>
    <s v="1M-10M"/>
    <d v="2025-02-10T00:00:00"/>
    <s v="linkedin.com/in/catalinadas73"/>
  </r>
  <r>
    <s v="L0612"/>
    <s v="Chloe Thomas"/>
    <s v="chloe.thomas@linear.com"/>
    <s v="(907) 639-2581"/>
    <s v="LINEAR"/>
    <s v="MID-MARKET"/>
    <x v="0"/>
    <n v="7"/>
    <n v="0"/>
    <n v="0"/>
    <s v="NO"/>
    <d v="2025-01-24T00:00:00"/>
    <s v="DISQUALIFIED"/>
    <x v="16"/>
    <s v="Marketing Manager"/>
    <s v="CA"/>
    <s v="Unknown"/>
    <d v="2025-12-06T00:00:00"/>
    <s v="https://linkedin.com/in/yusufsilva51"/>
  </r>
  <r>
    <s v="L0613"/>
    <s v="Yara Johnson"/>
    <s v="yara.johnson@datadog.com"/>
    <s v="+15636663651"/>
    <s v="DATADOG"/>
    <s v="MID-MARKET"/>
    <x v="10"/>
    <n v="3"/>
    <n v="0"/>
    <n v="44"/>
    <s v="NO"/>
    <d v="2025-08-25T00:00:00"/>
    <s v="CONTACTED"/>
    <x v="9"/>
    <s v="Content Marketing Lead"/>
    <s v="SG"/>
    <s v="$1B+"/>
    <d v="2025-09-20T00:00:00"/>
    <s v="https://linkedin.com/in/umbrarojas27"/>
  </r>
  <r>
    <s v="L0614"/>
    <s v="Vivian Kim"/>
    <s v="vivian.kim@salesforce.com"/>
    <s v="+19865123900"/>
    <s v="SALESFORCE"/>
    <s v="N/A"/>
    <x v="6"/>
    <n v="35"/>
    <n v="3"/>
    <n v="0"/>
    <s v="YES"/>
    <d v="2025-11-17T00:00:00"/>
    <s v="ENGAGED"/>
    <x v="2"/>
    <s v="Vp Marketing"/>
    <s v="BR"/>
    <s v="$100M-500M"/>
    <d v="2025-09-28T00:00:00"/>
    <s v="www.linkedin.com/in/georgeshah24"/>
  </r>
  <r>
    <s v="L0615"/>
    <s v="Bodhi Castillo"/>
    <s v="bodhi.castillo@linear.com"/>
    <s v="(704) 494-2556"/>
    <s v="LINEAR"/>
    <s v="ENTERPRISE"/>
    <x v="7"/>
    <n v="23"/>
    <n v="5"/>
    <n v="0"/>
    <s v="NO"/>
    <d v="2025-11-27T00:00:00"/>
    <s v="QUALIFIED"/>
    <x v="9"/>
    <s v="Chief Marketing Officer"/>
    <s v="AU"/>
    <s v="Unknown"/>
    <d v="2025-02-15T00:00:00"/>
    <s v="linkedin.com/in/zinniajackson46"/>
  </r>
  <r>
    <s v="L0616"/>
    <s v="Finn Kovac"/>
    <s v="finn.kovac@snowflake.com"/>
    <s v="missing"/>
    <s v="SNOWFLAKE"/>
    <s v="GROWTH"/>
    <x v="10"/>
    <n v="24"/>
    <n v="12"/>
    <n v="48"/>
    <s v="NO"/>
    <d v="2025-06-19T00:00:00"/>
    <s v="ENGAGED"/>
    <x v="23"/>
    <s v="Coo"/>
    <s v="South Korea"/>
    <s v="10M-50M"/>
    <d v="2025-10-19T00:00:00"/>
    <s v="https://linkedin.com/in/omarali42"/>
  </r>
  <r>
    <s v="L0617"/>
    <s v="Cordelia Green"/>
    <s v="cordelia.green@intercom.com"/>
    <s v="655-374-8785"/>
    <s v="INTERCOM"/>
    <s v="MID-MARKET"/>
    <x v="7"/>
    <n v="19"/>
    <n v="0"/>
    <n v="39"/>
    <s v="NO"/>
    <d v="2025-09-01T00:00:00"/>
    <s v="CONVERTED"/>
    <x v="1"/>
    <s v="Marketing Analyst"/>
    <s v="Turkey"/>
    <s v="&lt; $1M"/>
    <d v="2025-10-10T00:00:00"/>
    <s v="https://linkedin.com/in/tinabhatt66"/>
  </r>
  <r>
    <s v="L0618"/>
    <s v="Dashiell Aguilar"/>
    <s v="dashiell.aguilar@notion.com"/>
    <s v="608.850.9788"/>
    <s v="NOTION"/>
    <s v="ENTERPRISE"/>
    <x v="6"/>
    <n v="18"/>
    <n v="17"/>
    <n v="0"/>
    <s v="NO"/>
    <d v="2025-10-06T00:00:00"/>
    <s v="CONTACTED"/>
    <x v="10"/>
    <s v="Communications Director"/>
    <s v="US"/>
    <s v="$500M-1B"/>
    <d v="2025-01-06T00:00:00"/>
    <s v="missing"/>
  </r>
  <r>
    <s v="L0619"/>
    <s v="Penelope Garcia"/>
    <s v="missing"/>
    <s v="567.632.2710"/>
    <s v="AMAZON"/>
    <s v="SMB"/>
    <x v="3"/>
    <n v="34"/>
    <n v="6"/>
    <n v="51"/>
    <s v="YES"/>
    <d v="2025-05-22T00:00:00"/>
    <s v="ENGAGED"/>
    <x v="12"/>
    <s v="Head Of Strategy"/>
    <s v="N/A"/>
    <s v="self-funded"/>
    <d v="2025-09-12T00:00:00"/>
    <s v="www.linkedin.com/in/jasminesmith20"/>
  </r>
  <r>
    <s v="L0620"/>
    <s v="Stefan Das"/>
    <s v="stefan.das@mongodb.com"/>
    <s v="(997) 710-6830"/>
    <s v="MONGODB"/>
    <s v="MID-MARKET"/>
    <x v="3"/>
    <n v="22"/>
    <n v="3"/>
    <n v="49"/>
    <s v="YES"/>
    <d v="2025-08-18T00:00:00"/>
    <s v="CONTACTED"/>
    <x v="18"/>
    <s v="Marketing Operations"/>
    <s v="Malaysia"/>
    <s v="$1M - $10M"/>
    <d v="2025-12-01T00:00:00"/>
    <s v="www.linkedin.com/in/ingridyamamoto21"/>
  </r>
  <r>
    <s v="L0621"/>
    <s v="Magnus Aguilar"/>
    <s v="magnus.aguilar@asana.com"/>
    <s v="502-410-5129"/>
    <s v="ASANA"/>
    <s v="MID-MARKET"/>
    <x v="3"/>
    <n v="17"/>
    <n v="13"/>
    <n v="59"/>
    <s v="NO"/>
    <d v="2025-06-06T00:00:00"/>
    <s v="NURTURING"/>
    <x v="5"/>
    <s v="Channel Manager"/>
    <s v="AU"/>
    <s v="$100M-500M"/>
    <d v="2025-06-20T00:00:00"/>
    <s v="www.linkedin.com/in/ulrichperez41"/>
  </r>
  <r>
    <s v="L0622"/>
    <s v="Usman Ramirez"/>
    <s v="usman.ramirez@atlassian.com"/>
    <s v="2303649174"/>
    <s v="ATLASSIAN"/>
    <s v="N/A"/>
    <x v="1"/>
    <n v="18"/>
    <n v="10"/>
    <n v="14"/>
    <s v="NO"/>
    <d v="2025-03-04T00:00:00"/>
    <s v="ENGAGED"/>
    <x v="12"/>
    <s v="Digital Marketing Manager"/>
    <s v="Israel"/>
    <s v="Unknown"/>
    <d v="2025-03-10T00:00:00"/>
    <s v="missing"/>
  </r>
  <r>
    <s v="L0623"/>
    <s v="Nolan Young"/>
    <s v="missing"/>
    <s v="(293) 989-2113"/>
    <s v="CONFLUENT"/>
    <s v="N/A"/>
    <x v="5"/>
    <n v="9"/>
    <n v="14"/>
    <n v="27"/>
    <s v="YES"/>
    <d v="2025-09-24T00:00:00"/>
    <s v="CONTACTED"/>
    <x v="3"/>
    <s v="Operations Manager"/>
    <s v="South Korea"/>
    <s v="$500M-1B"/>
    <d v="2025-11-10T00:00:00"/>
    <s v="missing"/>
  </r>
  <r>
    <s v="L0624"/>
    <s v="Mila Perez"/>
    <s v="mila.perez@canva.com"/>
    <s v="missing"/>
    <s v="CANVA"/>
    <s v="SMB"/>
    <x v="3"/>
    <n v="3"/>
    <n v="19"/>
    <n v="28"/>
    <s v="NO"/>
    <d v="2025-08-08T00:00:00"/>
    <s v="DISQUALIFIED"/>
    <x v="21"/>
    <s v="Director Of Demand Gen"/>
    <s v="Poland"/>
    <s v="10M-50M"/>
    <d v="2025-09-24T00:00:00"/>
    <s v="linkedin.com/in/zacharyjackson60"/>
  </r>
  <r>
    <s v="L0625"/>
    <s v="Pedro Kovac"/>
    <s v="pedro.kovac@shopify.com"/>
    <s v="missing"/>
    <s v="SHOPIFY"/>
    <s v="SMB"/>
    <x v="0"/>
    <n v="1"/>
    <n v="3"/>
    <n v="26"/>
    <s v="YES"/>
    <d v="2025-02-23T00:00:00"/>
    <s v="NEW"/>
    <x v="12"/>
    <s v="Senior Associate"/>
    <s v="SG"/>
    <s v="$1M-10M"/>
    <d v="2025-09-18T00:00:00"/>
    <s v="https://linkedin.com/in/palomarodriguez46"/>
  </r>
  <r>
    <s v="L0626"/>
    <s v="Ulrich Silva"/>
    <s v="ulrich.silva@asana.com"/>
    <s v="missing"/>
    <s v="ASANA"/>
    <s v="GROWTH"/>
    <x v="4"/>
    <n v="13"/>
    <n v="7"/>
    <n v="51"/>
    <s v="YES"/>
    <s v=""/>
    <s v="LOST"/>
    <x v="23"/>
    <s v="Solutions Architect"/>
    <s v="Thailand"/>
    <s v="$1B+"/>
    <d v="2025-07-16T00:00:00"/>
    <s v="missing"/>
  </r>
  <r>
    <s v="L0627"/>
    <s v="Ulrich Muller"/>
    <s v="ulrich.muller@okta.com"/>
    <s v="missing"/>
    <s v="OKTA"/>
    <s v="STARTUP"/>
    <x v="10"/>
    <n v="16"/>
    <n v="20"/>
    <n v="16"/>
    <s v="YES"/>
    <s v=""/>
    <s v="NEW"/>
    <x v="5"/>
    <s v="Growth Lead"/>
    <s v="FR"/>
    <s v="Unknown"/>
    <d v="2025-06-16T00:00:00"/>
    <s v="missing"/>
  </r>
  <r>
    <s v="L0628"/>
    <s v="Eve Olsen"/>
    <s v="eve.olsen@atlassiancorp.com"/>
    <s v="734-397-5710"/>
    <s v="ATLASSIAN CORP"/>
    <s v="ENTERPRISE"/>
    <x v="5"/>
    <n v="32"/>
    <n v="9"/>
    <n v="60"/>
    <s v="NO"/>
    <d v="2025-08-19T00:00:00"/>
    <s v="CONVERTED"/>
    <x v="24"/>
    <s v="Head Of Product"/>
    <s v="Saudi Arabia"/>
    <s v="Unknown"/>
    <d v="2025-12-19T00:00:00"/>
    <s v="missing"/>
  </r>
  <r>
    <s v="L0629"/>
    <s v="Florian Lee"/>
    <s v="florian.lee@metaplatforms.com"/>
    <s v="751.723.2212"/>
    <s v="META PLATFORMS"/>
    <s v="MID-MARKET"/>
    <x v="4"/>
    <n v="12"/>
    <n v="14"/>
    <n v="29"/>
    <s v="YES"/>
    <d v="2025-10-17T00:00:00"/>
    <s v="NURTURING"/>
    <x v="15"/>
    <s v="Program Manager"/>
    <s v="DE"/>
    <s v="Series B"/>
    <d v="2025-07-16T00:00:00"/>
    <s v="linkedin.com/in/priyahoffman51"/>
  </r>
  <r>
    <s v="L0630"/>
    <s v="Aisha Anderson"/>
    <s v="aisha.anderson@servicenow.com"/>
    <s v="missing"/>
    <s v="SERVICENOW"/>
    <s v="ENTERPRISE"/>
    <x v="5"/>
    <n v="31"/>
    <n v="2"/>
    <n v="58"/>
    <s v="YES"/>
    <d v="2025-01-24T00:00:00"/>
    <s v="ENGAGED"/>
    <x v="16"/>
    <s v="Revenue Operations"/>
    <s v="Philippines"/>
    <s v="$1M-10M"/>
    <d v="2025-03-18T00:00:00"/>
    <s v="https://linkedin.com/in/genevievekovac27"/>
  </r>
  <r>
    <s v="L0631"/>
    <s v="Thea Thomas"/>
    <s v="thea.thomas@servicenow.com"/>
    <s v="987-956-6216"/>
    <s v="SERVICE NOW"/>
    <s v="MID-MARKET"/>
    <x v="1"/>
    <n v="0"/>
    <n v="3"/>
    <n v="50"/>
    <s v="YES"/>
    <d v="2025-04-28T00:00:00"/>
    <s v="CONVERTED"/>
    <x v="11"/>
    <s v="Head Of Strategy"/>
    <s v="Ireland"/>
    <s v="Unknown"/>
    <d v="2025-06-04T00:00:00"/>
    <s v="missing"/>
  </r>
  <r>
    <s v="L0632"/>
    <s v="Henrik Garcia"/>
    <s v="henrik.garcia@servicenow.com"/>
    <s v="missing"/>
    <s v="SERVICENOW"/>
    <s v="SMB"/>
    <x v="3"/>
    <n v="19"/>
    <n v="14"/>
    <n v="4"/>
    <s v="YES"/>
    <d v="2025-09-16T00:00:00"/>
    <s v="NEW"/>
    <x v="14"/>
    <s v="Pr Manager"/>
    <s v="AU"/>
    <s v="$10M-50M"/>
    <d v="2025-06-17T00:00:00"/>
    <s v="https://linkedin.com/in/ariadecker32"/>
  </r>
  <r>
    <s v="L0633"/>
    <s v="Ophelia Wright"/>
    <s v="ophelia.wright@atlassian.com"/>
    <s v="(640) 192-7008"/>
    <s v="ATLASSIAN"/>
    <s v="SMB"/>
    <x v="2"/>
    <n v="5"/>
    <n v="12"/>
    <n v="15"/>
    <s v="YES"/>
    <d v="2025-03-12T00:00:00"/>
    <s v="CONVERTED"/>
    <x v="23"/>
    <s v="Head Of Sales"/>
    <s v="South Africa"/>
    <s v="$10M+"/>
    <d v="2025-10-02T00:00:00"/>
    <s v="www.linkedin.com/in/catalinamishra31"/>
  </r>
  <r>
    <s v="L0634"/>
    <s v="Wesley Ramirez"/>
    <s v="wesley.ramirez@zendesk.com"/>
    <s v="+1-455-402-3901"/>
    <s v="ZENDESK"/>
    <s v="ENTERPRISE"/>
    <x v="1"/>
    <n v="16"/>
    <n v="0"/>
    <n v="26"/>
    <s v="YES"/>
    <s v=""/>
    <s v="NURTURING"/>
    <x v="1"/>
    <s v="Operations Manager"/>
    <s v="JP"/>
    <s v="Series C+"/>
    <d v="2025-05-14T00:00:00"/>
    <s v="linkedin.com/in/karenpatel16"/>
  </r>
  <r>
    <s v="L0635"/>
    <s v="Xena Torres"/>
    <s v="missing"/>
    <s v="7219932678"/>
    <s v="SHOPIFY INC"/>
    <s v="ENTERPRISE"/>
    <x v="5"/>
    <n v="29"/>
    <n v="0"/>
    <n v="14"/>
    <s v="YES"/>
    <d v="2025-04-01T00:00:00"/>
    <s v="NEW"/>
    <x v="19"/>
    <s v="Demand Gen Manager"/>
    <s v="Indonesia"/>
    <s v="1M-10M"/>
    <d v="2025-11-28T00:00:00"/>
    <s v="linkedin.com/in/zinniadas1"/>
  </r>
  <r>
    <s v="L0636"/>
    <s v="Tara Clark"/>
    <s v="tara.clark@databricks.com"/>
    <s v="559.214.4885"/>
    <s v="DATABRICKS"/>
    <s v="SMB"/>
    <x v="8"/>
    <n v="29"/>
    <n v="15"/>
    <n v="17"/>
    <s v="YES"/>
    <s v=""/>
    <s v="CONTACTED"/>
    <x v="11"/>
    <s v="Revenue Operations"/>
    <s v="New Zealand"/>
    <s v="Series C+"/>
    <d v="2025-12-25T00:00:00"/>
    <s v="linkedin.com/in/ahmedcarter27"/>
  </r>
  <r>
    <s v="L0637"/>
    <s v="Adeline Ortiz"/>
    <s v="adeline.ortiz@workday.com"/>
    <s v="+19493394513"/>
    <s v="WORKDAY"/>
    <s v="SMB"/>
    <x v="2"/>
    <n v="16"/>
    <n v="0"/>
    <n v="38"/>
    <s v="YES"/>
    <d v="2025-02-12T00:00:00"/>
    <s v="NEW"/>
    <x v="10"/>
    <s v="Field Marketing Manager"/>
    <s v="US"/>
    <s v="$100M-500M"/>
    <d v="2025-06-09T00:00:00"/>
    <s v="linkedin.com/in/karensaxena34"/>
  </r>
  <r>
    <s v="L0638"/>
    <s v="Perseus Reddy"/>
    <s v="missing"/>
    <s v="missing"/>
    <s v="DATABRICKS"/>
    <s v="SMB"/>
    <x v="5"/>
    <n v="0"/>
    <n v="0"/>
    <n v="44"/>
    <s v="YES"/>
    <d v="2025-05-04T00:00:00"/>
    <s v="NEW"/>
    <x v="8"/>
    <s v="Product Manager"/>
    <s v="US"/>
    <s v="Series A"/>
    <d v="2025-09-21T00:00:00"/>
    <s v="missing"/>
  </r>
  <r>
    <s v="L0639"/>
    <s v="Harlow Larsson"/>
    <s v="harlow.larsson@hubspot.com"/>
    <s v="missing"/>
    <s v="HUBSPOT"/>
    <s v="GROWTH"/>
    <x v="8"/>
    <n v="24"/>
    <n v="18"/>
    <n v="11"/>
    <s v="NO"/>
    <d v="2025-08-27T00:00:00"/>
    <s v="NURTURING"/>
    <x v="2"/>
    <s v="Unknown"/>
    <s v="Netherlands"/>
    <s v="Unknown"/>
    <d v="2025-12-21T00:00:00"/>
    <s v="linkedin.com/in/tarachen13"/>
  </r>
  <r>
    <s v="L0640"/>
    <s v="Joaquin Gupta"/>
    <s v="joaquin.gupta@servicenow.com"/>
    <s v="+13526597543"/>
    <s v="SERVICENOW"/>
    <s v="GROWTH"/>
    <x v="10"/>
    <n v="0"/>
    <n v="1"/>
    <n v="0"/>
    <s v="YES"/>
    <d v="2025-04-13T00:00:00"/>
    <s v="ENGAGED"/>
    <x v="19"/>
    <s v="Coo"/>
    <s v="CA"/>
    <s v="$1B+"/>
    <d v="2025-09-19T00:00:00"/>
    <s v="missing"/>
  </r>
  <r>
    <s v="L0641"/>
    <s v="Katrina Costa"/>
    <s v="katrina.costa@canva.com"/>
    <s v="226-917-8559"/>
    <s v="CANVA"/>
    <s v="MID-MARKET"/>
    <x v="2"/>
    <n v="0"/>
    <n v="1"/>
    <n v="10"/>
    <s v="NO"/>
    <d v="2025-04-18T00:00:00"/>
    <s v="ENGAGED"/>
    <x v="14"/>
    <s v="Demand Gen Manager"/>
    <s v="Nigeria"/>
    <s v="Over $1B"/>
    <d v="2025-03-06T00:00:00"/>
    <s v="missing"/>
  </r>
  <r>
    <s v="L0642"/>
    <s v="Nadia Mitchell"/>
    <s v="nadia.mitchell@zendesk.com"/>
    <s v="missing"/>
    <s v="ZENDESK"/>
    <s v="ENTERPRISE"/>
    <x v="2"/>
    <n v="29"/>
    <n v="7"/>
    <n v="9"/>
    <s v="NO"/>
    <d v="2025-05-28T00:00:00"/>
    <s v="ENGAGED"/>
    <x v="11"/>
    <s v="Unknown"/>
    <s v="Uae"/>
    <s v="Unknown"/>
    <d v="2025-01-05T00:00:00"/>
    <s v="missing"/>
  </r>
  <r>
    <s v="L0643"/>
    <s v="Deepa Mishra"/>
    <s v="deepa.mishra@airtable.com"/>
    <s v="959.943.8308"/>
    <s v="AIRTABLE"/>
    <s v="N/A"/>
    <x v="10"/>
    <n v="1"/>
    <n v="5"/>
    <n v="40"/>
    <s v="YES"/>
    <d v="2025-04-05T00:00:00"/>
    <s v="NURTURING"/>
    <x v="19"/>
    <s v="Sdr Manager"/>
    <s v="Bangladesh"/>
    <s v="10M-50M"/>
    <d v="2025-01-22T00:00:00"/>
    <s v="missing"/>
  </r>
  <r>
    <s v="L0644"/>
    <s v="Mila Mehta"/>
    <s v="missing"/>
    <s v="missing"/>
    <s v="CLOUDFLARE"/>
    <s v="ENTERPRISE"/>
    <x v="6"/>
    <n v="27"/>
    <n v="12"/>
    <n v="44"/>
    <s v="NO"/>
    <d v="2025-09-14T00:00:00"/>
    <s v="QUALIFIED"/>
    <x v="7"/>
    <s v="Abm Manager"/>
    <s v="Indonesia"/>
    <s v="Unknown"/>
    <d v="2025-01-01T00:00:00"/>
    <s v="https://www.linkedin.com/in/sophiecarter59"/>
  </r>
  <r>
    <s v="L0645"/>
    <s v="Grace Nakamura"/>
    <s v="grace.nakamura@microsoft.com"/>
    <s v="+17802332404"/>
    <s v="MICROSOFT"/>
    <s v="SMB"/>
    <x v="3"/>
    <n v="0"/>
    <n v="16"/>
    <n v="49"/>
    <s v="YES"/>
    <d v="2025-12-21T00:00:00"/>
    <s v="LOST"/>
    <x v="17"/>
    <s v="Operations Manager"/>
    <s v="BR"/>
    <s v="1M-10M"/>
    <d v="2025-05-15T00:00:00"/>
    <s v="linkedin.com/in/karenschneider21"/>
  </r>
  <r>
    <s v="L0646"/>
    <s v="George Jensen"/>
    <s v="george.jensen@stripe.com"/>
    <s v="(404) 861-9055"/>
    <s v="STRIPE"/>
    <s v="GROWTH"/>
    <x v="10"/>
    <n v="22"/>
    <n v="0"/>
    <n v="48"/>
    <s v="YES"/>
    <s v=""/>
    <s v="NEW"/>
    <x v="0"/>
    <s v="Senior Associate"/>
    <s v="South Africa"/>
    <s v="10M-50M"/>
    <d v="2025-07-15T00:00:00"/>
    <s v="missing"/>
  </r>
  <r>
    <s v="L0647"/>
    <s v="Chloe Dubois"/>
    <s v="chloe.dubois@palantir.com"/>
    <s v="+12236932512"/>
    <s v="PALANTIR"/>
    <s v="SMB"/>
    <x v="10"/>
    <n v="8"/>
    <n v="6"/>
    <n v="47"/>
    <s v="YES"/>
    <d v="2025-10-24T00:00:00"/>
    <s v="QUALIFIED"/>
    <x v="5"/>
    <s v="Brand Manager"/>
    <s v="US"/>
    <s v="self-funded"/>
    <d v="2025-09-27T00:00:00"/>
    <s v="https://www.linkedin.com/in/nikolaipark62"/>
  </r>
  <r>
    <s v="L0648"/>
    <s v="Ximena Lopez"/>
    <s v="ximena.lopez@confluent.com"/>
    <s v="missing"/>
    <s v="CONFLUENT"/>
    <s v="MID-MARKET"/>
    <x v="5"/>
    <n v="5"/>
    <n v="16"/>
    <n v="20"/>
    <s v="YES"/>
    <d v="2025-09-21T00:00:00"/>
    <s v="CONVERTED"/>
    <x v="15"/>
    <s v="Program Manager"/>
    <s v="AU"/>
    <s v="Series B"/>
    <d v="2025-01-07T00:00:00"/>
    <s v="https://www.linkedin.com/in/sorensmith9"/>
  </r>
  <r>
    <s v="L0649"/>
    <s v="Bella Khan"/>
    <s v="bella.khan@intercom.com"/>
    <s v="795.820.5478"/>
    <s v="INTERCOM"/>
    <s v="STARTUP"/>
    <x v="7"/>
    <n v="3"/>
    <n v="0"/>
    <n v="17"/>
    <s v="YES"/>
    <d v="2025-03-23T00:00:00"/>
    <s v="DISQUALIFIED"/>
    <x v="6"/>
    <s v="Intern"/>
    <s v="IN"/>
    <s v="Over $1B"/>
    <d v="2025-08-20T00:00:00"/>
    <s v="https://linkedin.com/in/xaviermalhotra1"/>
  </r>
  <r>
    <s v="L0650"/>
    <s v="Yasmin Thompson"/>
    <s v="yasmin.thompson@canva.com"/>
    <s v="missing"/>
    <s v="CANVA"/>
    <s v="STARTUP"/>
    <x v="9"/>
    <n v="10"/>
    <n v="7"/>
    <n v="29"/>
    <s v="YES"/>
    <s v=""/>
    <s v="QUALIFIED"/>
    <x v="2"/>
    <s v="Head Of Sales"/>
    <s v="AU"/>
    <s v="50M+"/>
    <d v="2025-02-22T00:00:00"/>
    <s v="linkedin.com/in/rachelivanov23"/>
  </r>
  <r>
    <s v="L0651"/>
    <s v="Hugo Shah"/>
    <s v="hugo.shah@okta.com"/>
    <s v="missing"/>
    <s v="OKTA"/>
    <s v="ENTERPRISE"/>
    <x v="5"/>
    <n v="1"/>
    <n v="0"/>
    <n v="15"/>
    <s v="YES"/>
    <d v="2025-02-01T00:00:00"/>
    <s v="QUALIFIED"/>
    <x v="16"/>
    <s v="Vp Marketing"/>
    <s v="AU"/>
    <s v="Over $1B"/>
    <d v="2025-06-03T00:00:00"/>
    <s v="missing"/>
  </r>
  <r>
    <s v="L0652"/>
    <s v="Perseus Joshi"/>
    <s v="perseus.joshi@canva.com"/>
    <s v="9908485236"/>
    <s v="CANVA"/>
    <s v="STARTUP"/>
    <x v="3"/>
    <n v="19"/>
    <n v="4"/>
    <n v="26"/>
    <s v="NO"/>
    <d v="2025-05-13T00:00:00"/>
    <s v="ENGAGED"/>
    <x v="5"/>
    <s v="Revenue Operations"/>
    <s v="DE"/>
    <s v="$0-1M"/>
    <d v="2025-12-24T00:00:00"/>
    <s v="https://www.linkedin.com/in/bellamalhotra94"/>
  </r>
  <r>
    <s v="L0653"/>
    <s v="Xiomara Reddy"/>
    <s v="xiomara.reddy@zendesk.com"/>
    <s v="missing"/>
    <s v="ZENDESK"/>
    <s v="SMB"/>
    <x v="6"/>
    <n v="8"/>
    <n v="5"/>
    <n v="0"/>
    <s v="YES"/>
    <d v="2025-07-23T00:00:00"/>
    <s v="ENGAGED"/>
    <x v="14"/>
    <s v="Engineering Manager"/>
    <s v="Chile"/>
    <s v="$100M-500M"/>
    <d v="2025-02-20T00:00:00"/>
    <s v="www.linkedin.com/in/celestenair70"/>
  </r>
  <r>
    <s v="L0654"/>
    <s v="Catalina Nair"/>
    <s v="catalina.nair@docusign.com"/>
    <s v="+15701151598"/>
    <s v="DOCUSIGN"/>
    <s v="MID-MARKET"/>
    <x v="0"/>
    <n v="30"/>
    <n v="4"/>
    <n v="20"/>
    <s v="YES"/>
    <d v="2025-05-02T00:00:00"/>
    <s v="NURTURING"/>
    <x v="19"/>
    <s v="Channel Manager"/>
    <s v="IN"/>
    <s v="$100M-500M"/>
    <d v="2025-11-14T00:00:00"/>
    <s v="https://www.linkedin.com/in/cordeliaguerrero97"/>
  </r>
  <r>
    <s v="L0655"/>
    <s v="Omar Malik"/>
    <s v="omar.malik@oktainc.com"/>
    <s v="(984) 226-2656"/>
    <s v="OKTA INC"/>
    <s v="GROWTH"/>
    <x v="0"/>
    <n v="34"/>
    <n v="16"/>
    <n v="15"/>
    <s v="YES"/>
    <d v="2025-07-08T00:00:00"/>
    <s v="NURTURING"/>
    <x v="8"/>
    <s v="Technical Lead"/>
    <s v="UK"/>
    <s v="$1M - $10M"/>
    <d v="2025-12-03T00:00:00"/>
    <s v="linkedin.com/in/ursulapetrov54"/>
  </r>
  <r>
    <s v="L0656"/>
    <s v="Frank Nguyen"/>
    <s v="frank.nguyen@microsoft.com"/>
    <s v="missing"/>
    <s v="MICROSOFT"/>
    <s v="STARTUP"/>
    <x v="4"/>
    <n v="17"/>
    <n v="0"/>
    <n v="15"/>
    <s v="YES"/>
    <d v="2025-07-02T00:00:00"/>
    <s v="NURTURING"/>
    <x v="22"/>
    <s v="Marketing Manager"/>
    <s v="BR"/>
    <s v="$50M-100M"/>
    <d v="2025-11-28T00:00:00"/>
    <s v="https://linkedin.com/in/nickdavis26"/>
  </r>
  <r>
    <s v="L0657"/>
    <s v="Paul Diaz"/>
    <s v="paul.diaz@confluent.com"/>
    <s v="missing"/>
    <s v="CONFLUENT"/>
    <s v="SMB"/>
    <x v="3"/>
    <n v="13"/>
    <n v="15"/>
    <n v="15"/>
    <s v="NO"/>
    <d v="2025-08-24T00:00:00"/>
    <s v="NURTURING"/>
    <x v="1"/>
    <s v="Field Marketing Manager"/>
    <s v="UK"/>
    <s v="$50M-100M"/>
    <d v="2025-07-05T00:00:00"/>
    <s v="linkedin.com/in/opheliarivera92"/>
  </r>
  <r>
    <s v="L0658"/>
    <s v="Nick Vargas"/>
    <s v="nick.vargas@elasticnv.com"/>
    <s v="843-223-2262"/>
    <s v="ELASTIC NV"/>
    <s v="N/A"/>
    <x v="4"/>
    <n v="33"/>
    <n v="3"/>
    <n v="0"/>
    <s v="NO"/>
    <d v="2025-11-28T00:00:00"/>
    <s v="ENGAGED"/>
    <x v="24"/>
    <s v="Senior Associate"/>
    <s v="US"/>
    <s v="Series A"/>
    <d v="2025-01-23T00:00:00"/>
    <s v="missing"/>
  </r>
  <r>
    <s v="L0659"/>
    <s v="Chloe Verma"/>
    <s v="chloe.verma@dropbox.com"/>
    <s v="missing"/>
    <s v="DROPBOX"/>
    <s v="MID-MARKET"/>
    <x v="1"/>
    <n v="31"/>
    <n v="17"/>
    <n v="21"/>
    <s v="NO"/>
    <s v=""/>
    <s v="CONTACTED"/>
    <x v="23"/>
    <s v="Marketing Manager"/>
    <s v="SG"/>
    <s v="$50M - $100M"/>
    <s v=""/>
    <s v="www.linkedin.com/in/nikolaihussain46"/>
  </r>
  <r>
    <s v="L0660"/>
    <s v="Adeline Jones"/>
    <s v="adeline.jones@snowflake.com"/>
    <s v="+13902662991"/>
    <s v="SNOWFLAKE"/>
    <s v="SMB"/>
    <x v="3"/>
    <n v="24"/>
    <n v="12"/>
    <n v="54"/>
    <s v="NO"/>
    <d v="2025-11-16T00:00:00"/>
    <s v="NEW"/>
    <x v="14"/>
    <s v="Sales Operations"/>
    <s v="Poland"/>
    <s v="Unknown"/>
    <d v="2025-02-08T00:00:00"/>
    <s v="https://linkedin.com/in/rheadiaz96"/>
  </r>
  <r>
    <s v="L0661"/>
    <s v="Wendy Khan"/>
    <s v="wendy.khan@snowflake.com"/>
    <s v="(422) 302-6963"/>
    <s v="SNOWFLAKE"/>
    <s v="ENTERPRISE"/>
    <x v="8"/>
    <n v="10"/>
    <n v="6"/>
    <n v="44"/>
    <s v="NO"/>
    <d v="2025-04-19T00:00:00"/>
    <s v="LOST"/>
    <x v="18"/>
    <s v="Vp Revenue"/>
    <s v="CA"/>
    <s v="$0-1M"/>
    <d v="2025-02-24T00:00:00"/>
    <s v="https://www.linkedin.com/in/tinachandra2"/>
  </r>
  <r>
    <s v="L0662"/>
    <s v="Hina Garcia"/>
    <s v="hina.garcia@freshworks.com"/>
    <s v="(915) 397-7623"/>
    <s v="FRESHWORKS"/>
    <s v="SMB"/>
    <x v="9"/>
    <n v="21"/>
    <n v="17"/>
    <n v="0"/>
    <s v="YES"/>
    <s v=""/>
    <s v="NURTURING"/>
    <x v="18"/>
    <s v="Junior Analyst"/>
    <s v="Indonesia"/>
    <s v="$100M-500M"/>
    <d v="2025-10-26T00:00:00"/>
    <s v="https://linkedin.com/in/felixmitchell61"/>
  </r>
  <r>
    <s v="L0663"/>
    <s v="Opal Ali"/>
    <s v="opal.ali@hubspot.com"/>
    <s v="+1-300-237-4837"/>
    <s v="HUBSPOT"/>
    <s v="STARTUP"/>
    <x v="0"/>
    <n v="21"/>
    <n v="4"/>
    <n v="60"/>
    <s v="YES"/>
    <s v=""/>
    <s v="CONTACTED"/>
    <x v="1"/>
    <s v="Product Manager"/>
    <s v="BR"/>
    <s v="$0-1M"/>
    <d v="2025-05-14T00:00:00"/>
    <s v="www.linkedin.com/in/stefandelgado36"/>
  </r>
  <r>
    <s v="L0664"/>
    <s v="Quentin Costa"/>
    <s v="quentin.costa@googleinc.com"/>
    <s v="missing"/>
    <s v="GOOGLE INC"/>
    <s v="STARTUP"/>
    <x v="5"/>
    <n v="30"/>
    <n v="20"/>
    <n v="30"/>
    <s v="NO"/>
    <d v="2025-04-04T00:00:00"/>
    <s v="NURTURING"/>
    <x v="13"/>
    <s v="Marketing Analyst"/>
    <s v="BR"/>
    <s v="Series A"/>
    <d v="2025-08-10T00:00:00"/>
    <s v="linkedin.com/in/brendanschneider42"/>
  </r>
  <r>
    <s v="L0665"/>
    <s v="Penelope Torres"/>
    <s v="penelope.torres@atlassian.com"/>
    <s v="+1-351-561-4046"/>
    <s v="ATLASSIAN"/>
    <s v="N/A"/>
    <x v="4"/>
    <n v="28"/>
    <n v="8"/>
    <n v="28"/>
    <s v="YES"/>
    <d v="2025-11-07T00:00:00"/>
    <s v="LOST"/>
    <x v="7"/>
    <s v="Vp Of Marketing"/>
    <s v="JP"/>
    <s v="$1B+"/>
    <d v="2025-07-16T00:00:00"/>
    <s v="https://linkedin.com/in/jamesmalik78"/>
  </r>
  <r>
    <s v="L0666"/>
    <s v="Ethan Rao"/>
    <s v="missing"/>
    <s v="+1-729-635-7445"/>
    <s v="DATABRICKS"/>
    <s v="MID-MARKET"/>
    <x v="9"/>
    <n v="21"/>
    <n v="7"/>
    <n v="22"/>
    <s v="YES"/>
    <d v="2025-10-25T00:00:00"/>
    <s v="LOST"/>
    <x v="1"/>
    <s v="Vp Marketing"/>
    <s v="Indonesia"/>
    <s v="50M+"/>
    <d v="2025-08-14T00:00:00"/>
    <s v="linkedin.com/in/charliemitchell25"/>
  </r>
  <r>
    <s v="L0667"/>
    <s v="Perseus Guerrero"/>
    <s v="perseus.guerrero@canva.com"/>
    <s v="+1-362-546-2261"/>
    <s v="CANVA"/>
    <s v="GROWTH"/>
    <x v="3"/>
    <n v="33"/>
    <n v="5"/>
    <n v="55"/>
    <s v="NO"/>
    <d v="2025-03-15T00:00:00"/>
    <s v="DISQUALIFIED"/>
    <x v="17"/>
    <s v="Unknown"/>
    <s v="CA"/>
    <s v="$500M-1B"/>
    <d v="2025-03-16T00:00:00"/>
    <s v="missing"/>
  </r>
  <r>
    <s v="L0668"/>
    <s v="Tina Gupta"/>
    <s v="tina.gupta@asana.com"/>
    <s v="missing"/>
    <s v="ASANA"/>
    <s v="SMB"/>
    <x v="10"/>
    <n v="34"/>
    <n v="9"/>
    <n v="35"/>
    <s v="NO"/>
    <d v="2025-04-02T00:00:00"/>
    <s v="CONVERTED"/>
    <x v="16"/>
    <s v="Revenue Operations"/>
    <s v="Thailand"/>
    <s v="$0-1M"/>
    <d v="2025-03-06T00:00:00"/>
    <s v="missing"/>
  </r>
  <r>
    <s v="L0669"/>
    <s v="Vera Mendoza"/>
    <s v="missing"/>
    <s v="missing"/>
    <s v="WORKDAY"/>
    <s v="STARTUP"/>
    <x v="5"/>
    <n v="4"/>
    <n v="0"/>
    <n v="55"/>
    <s v="YES"/>
    <d v="2025-01-07T00:00:00"/>
    <s v="ENGAGED"/>
    <x v="6"/>
    <s v="Pr Manager"/>
    <s v="SG"/>
    <s v="Series A"/>
    <s v=""/>
    <s v="missing"/>
  </r>
  <r>
    <s v="L0670"/>
    <s v="Charlie Pandey"/>
    <s v="charlie.pandey@zendesk.com"/>
    <s v="429.973.2853"/>
    <s v="ZENDESK"/>
    <s v="N/A"/>
    <x v="10"/>
    <n v="28"/>
    <n v="7"/>
    <n v="0"/>
    <s v="NO"/>
    <d v="2025-10-02T00:00:00"/>
    <s v="DISQUALIFIED"/>
    <x v="20"/>
    <s v="Operations Manager"/>
    <s v="N/A"/>
    <s v="Unknown"/>
    <d v="2025-10-24T00:00:00"/>
    <s v="linkedin.com/in/nikolaikhan14"/>
  </r>
  <r>
    <s v="L0671"/>
    <s v="Cordelia Allen"/>
    <s v="cordelia.allen@slack.com"/>
    <s v="missing"/>
    <s v="SLACK"/>
    <s v="SMB"/>
    <x v="6"/>
    <n v="14"/>
    <n v="1"/>
    <n v="49"/>
    <s v="YES"/>
    <d v="2025-01-05T00:00:00"/>
    <s v="ENGAGED"/>
    <x v="22"/>
    <s v="Field Marketing Manager"/>
    <s v="Malaysia"/>
    <s v="50M+"/>
    <d v="2025-08-28T00:00:00"/>
    <s v="missing"/>
  </r>
  <r>
    <s v="L0672"/>
    <s v="Magnus Nelson"/>
    <s v="magnus.nelson@elastic.com"/>
    <s v="+17179799947"/>
    <s v="ELASTIC"/>
    <s v="SMB"/>
    <x v="3"/>
    <n v="31"/>
    <n v="13"/>
    <n v="1"/>
    <s v="NO"/>
    <s v=""/>
    <s v="NEW"/>
    <x v="23"/>
    <s v="Head Of Product"/>
    <s v="UK"/>
    <s v="Series A"/>
    <d v="2025-06-25T00:00:00"/>
    <s v="linkedin.com/in/amarachopra31"/>
  </r>
  <r>
    <s v="L0673"/>
    <s v="Ivy Adams"/>
    <s v="ivy.adams@zoom.com"/>
    <s v="missing"/>
    <s v="ZOOM"/>
    <s v="MID-MARKET"/>
    <x v="3"/>
    <n v="15"/>
    <n v="1"/>
    <n v="23"/>
    <s v="YES"/>
    <d v="2025-06-28T00:00:00"/>
    <s v="CONTACTED"/>
    <x v="23"/>
    <s v="Digital Marketing Manager"/>
    <s v="Spain"/>
    <s v="Series B"/>
    <d v="2025-01-08T00:00:00"/>
    <s v="linkedin.com/in/wrenschneider71"/>
  </r>
  <r>
    <s v="L0674"/>
    <s v="Willow Gomez"/>
    <s v="willow.gomez@notion.com"/>
    <s v="367-706-7991"/>
    <s v="NOTION"/>
    <s v="ENTERPRISE"/>
    <x v="8"/>
    <n v="0"/>
    <n v="17"/>
    <n v="14"/>
    <s v="NO"/>
    <d v="2025-05-25T00:00:00"/>
    <s v="QUALIFIED"/>
    <x v="6"/>
    <s v="Product Manager"/>
    <s v="CA"/>
    <s v="50M+"/>
    <d v="2025-07-11T00:00:00"/>
    <s v="https://linkedin.com/in/elowennovak79"/>
  </r>
  <r>
    <s v="L0675"/>
    <s v="Olivia Martin"/>
    <s v="olivia.martin@amazon.com"/>
    <s v="missing"/>
    <s v="AMAZON"/>
    <s v="ENTERPRISE"/>
    <x v="1"/>
    <n v="17"/>
    <n v="18"/>
    <n v="28"/>
    <s v="YES"/>
    <d v="2025-02-19T00:00:00"/>
    <s v="LOST"/>
    <x v="16"/>
    <s v="Communications Director"/>
    <s v="Malaysia"/>
    <s v="Unknown"/>
    <d v="2025-08-12T00:00:00"/>
    <s v="missing"/>
  </r>
  <r>
    <s v="L0676"/>
    <s v="Aria Lee"/>
    <s v="aria.lee@twilio.com"/>
    <s v="(592) 205-3324"/>
    <s v="TWILIO"/>
    <s v="ENTERPRISE"/>
    <x v="7"/>
    <n v="14"/>
    <n v="0"/>
    <n v="10"/>
    <s v="NO"/>
    <d v="2025-09-09T00:00:00"/>
    <s v="LOST"/>
    <x v="11"/>
    <s v="Head Of Partnerships"/>
    <s v="CA"/>
    <s v="$25M-$100M"/>
    <d v="2025-06-23T00:00:00"/>
    <s v="missing"/>
  </r>
  <r>
    <s v="L0677"/>
    <s v="Isla Malik"/>
    <s v="isla.malik@linear.com"/>
    <s v="missing"/>
    <s v="LINEAR"/>
    <s v="ENTERPRISE"/>
    <x v="8"/>
    <n v="31"/>
    <n v="14"/>
    <n v="16"/>
    <s v="NO"/>
    <d v="2025-03-12T00:00:00"/>
    <s v="DISQUALIFIED"/>
    <x v="9"/>
    <s v="Cto"/>
    <s v="IN"/>
    <s v="$1M - $10M"/>
    <d v="2025-12-27T00:00:00"/>
    <s v="missing"/>
  </r>
  <r>
    <s v="L0678"/>
    <s v="Umbra Khan"/>
    <s v="umbra.khan@stripe.com"/>
    <s v="+17041428068"/>
    <s v="STRIPE"/>
    <s v="ENTERPRISE"/>
    <x v="1"/>
    <n v="12"/>
    <n v="7"/>
    <n v="37"/>
    <s v="YES"/>
    <d v="2025-07-12T00:00:00"/>
    <s v="NURTURING"/>
    <x v="3"/>
    <s v="Marketing Manager"/>
    <s v="IN"/>
    <s v="$25M-$100M"/>
    <d v="2025-05-14T00:00:00"/>
    <s v="missing"/>
  </r>
  <r>
    <s v="L0679"/>
    <s v="Florian Ahmed"/>
    <s v="florian.ahmed@servicenow.com"/>
    <s v="(528) 816-8163"/>
    <s v="SERVICENOW"/>
    <s v="N/A"/>
    <x v="10"/>
    <n v="11"/>
    <n v="0"/>
    <n v="25"/>
    <s v="NO"/>
    <d v="2025-10-25T00:00:00"/>
    <s v="CONVERTED"/>
    <x v="21"/>
    <s v="Marketing Analyst"/>
    <s v="JP"/>
    <s v="Over $1B"/>
    <d v="2025-12-12T00:00:00"/>
    <s v="missing"/>
  </r>
  <r>
    <s v="L0680"/>
    <s v="Xyla O'Brien"/>
    <s v="missing"/>
    <s v="879-750-7647"/>
    <s v="MONGODB"/>
    <s v="SMB"/>
    <x v="2"/>
    <n v="26"/>
    <n v="8"/>
    <n v="41"/>
    <s v="YES"/>
    <d v="2025-03-26T00:00:00"/>
    <s v="CONVERTED"/>
    <x v="9"/>
    <s v="Chief Revenue Officer"/>
    <s v="DE"/>
    <s v="$100M+"/>
    <d v="2025-01-26T00:00:00"/>
    <s v="missing"/>
  </r>
  <r>
    <s v="L0681"/>
    <s v="Perseus Chen"/>
    <s v="perseus.chen@hubspot.com"/>
    <s v="+12536946919"/>
    <s v="HUBSPOT"/>
    <s v="MID-MARKET"/>
    <x v="10"/>
    <n v="0"/>
    <n v="20"/>
    <n v="0"/>
    <s v="NO"/>
    <d v="2025-01-24T00:00:00"/>
    <s v="DISQUALIFIED"/>
    <x v="6"/>
    <s v="Digital Marketing Manager"/>
    <s v="N/A"/>
    <s v="$1B+"/>
    <d v="2025-03-05T00:00:00"/>
    <s v="missing"/>
  </r>
  <r>
    <s v="L0682"/>
    <s v="Quentin Thomas"/>
    <s v="quentin.thomas@google.com"/>
    <s v="6725971610"/>
    <s v="GOOGLE"/>
    <s v="STARTUP"/>
    <x v="5"/>
    <n v="26"/>
    <n v="1"/>
    <n v="27"/>
    <s v="NO"/>
    <d v="2025-04-23T00:00:00"/>
    <s v="LOST"/>
    <x v="3"/>
    <s v="Vp Marketing"/>
    <s v="US"/>
    <s v="0-1M"/>
    <d v="2025-04-09T00:00:00"/>
    <s v="linkedin.com/in/landonmehta55"/>
  </r>
  <r>
    <s v="L0683"/>
    <s v="Liam Nair"/>
    <s v="liam.nair@shopify.com"/>
    <s v="+14653892526"/>
    <s v="SHOPIFY"/>
    <s v="SMB"/>
    <x v="10"/>
    <n v="6"/>
    <n v="8"/>
    <n v="18"/>
    <s v="NO"/>
    <d v="2025-04-15T00:00:00"/>
    <s v="CONVERTED"/>
    <x v="1"/>
    <s v="Head Of Strategy"/>
    <s v="New Zealand"/>
    <s v="Unknown"/>
    <d v="2025-01-14T00:00:00"/>
    <s v="linkedin.com/in/carlosrojas33"/>
  </r>
  <r>
    <s v="L0684"/>
    <s v="Yvonne Ramirez"/>
    <s v="yvonne.ramirez@asana.com"/>
    <s v="missing"/>
    <s v="ASANA"/>
    <s v="ENTERPRISE"/>
    <x v="2"/>
    <n v="0"/>
    <n v="0"/>
    <n v="39"/>
    <s v="NO"/>
    <d v="2025-03-10T00:00:00"/>
    <s v="DISQUALIFIED"/>
    <x v="16"/>
    <s v="Demand Gen Manager"/>
    <s v="IN"/>
    <s v="0-1M"/>
    <d v="2025-05-25T00:00:00"/>
    <s v="missing"/>
  </r>
  <r>
    <s v="L0685"/>
    <s v="Zaid Sanchez"/>
    <s v="zaid.sanchez@shopify.com"/>
    <s v="211.269.6880"/>
    <s v="SHOPIFY"/>
    <s v="SMB"/>
    <x v="8"/>
    <n v="14"/>
    <n v="4"/>
    <n v="36"/>
    <s v="YES"/>
    <d v="2025-08-06T00:00:00"/>
    <s v="NEW"/>
    <x v="22"/>
    <s v="Head Of Partnerships"/>
    <s v="CA"/>
    <s v="$0-1M"/>
    <d v="2025-04-17T00:00:00"/>
    <s v="www.linkedin.com/in/idriskapoor41"/>
  </r>
  <r>
    <s v="L0686"/>
    <s v="Sophie Clark"/>
    <s v="sophie.clark@confluent.com"/>
    <s v="6886462272"/>
    <s v="CONFLUENT"/>
    <s v="MID-MARKET"/>
    <x v="7"/>
    <n v="0"/>
    <n v="20"/>
    <n v="47"/>
    <s v="NO"/>
    <d v="2025-08-17T00:00:00"/>
    <s v="LOST"/>
    <x v="15"/>
    <s v="Chief Revenue Officer"/>
    <s v="JP"/>
    <s v="$10M+"/>
    <d v="2025-02-18T00:00:00"/>
    <s v="www.linkedin.com/in/onyxmalhotra45"/>
  </r>
  <r>
    <s v="L0687"/>
    <s v="Oscar Rao"/>
    <s v="oscar.rao@okta.com"/>
    <s v="(268) 476-5864"/>
    <s v="OKTA"/>
    <s v="ENTERPRISE"/>
    <x v="8"/>
    <n v="33"/>
    <n v="18"/>
    <n v="0"/>
    <s v="YES"/>
    <d v="2025-08-23T00:00:00"/>
    <s v="CONVERTED"/>
    <x v="23"/>
    <s v="Vp Marketing"/>
    <s v="Ireland"/>
    <s v="$25M-$100M"/>
    <d v="2025-09-13T00:00:00"/>
    <s v="missing"/>
  </r>
  <r>
    <s v="L0688"/>
    <s v="Jasmine Hussain"/>
    <s v="jasmine.hussain@meta.com"/>
    <s v="(721) 351-4461"/>
    <s v="META"/>
    <s v="STARTUP"/>
    <x v="2"/>
    <n v="13"/>
    <n v="0"/>
    <n v="44"/>
    <s v="NO"/>
    <d v="2025-03-06T00:00:00"/>
    <s v="DISQUALIFIED"/>
    <x v="16"/>
    <s v="Field Marketing Manager"/>
    <s v="Colombia"/>
    <s v="Unknown"/>
    <d v="2025-11-09T00:00:00"/>
    <s v="linkedin.com/in/freyawilliams99"/>
  </r>
  <r>
    <s v="L0689"/>
    <s v="Nico Nakamura"/>
    <s v="nico.nakamura@linear.com"/>
    <s v="969-310-7794"/>
    <s v="LINEAR"/>
    <s v="SMB"/>
    <x v="10"/>
    <n v="32"/>
    <n v="12"/>
    <n v="0"/>
    <s v="YES"/>
    <d v="2025-11-11T00:00:00"/>
    <s v="ENGAGED"/>
    <x v="0"/>
    <s v="Marketing Coordinator"/>
    <s v="AU"/>
    <s v="Unknown"/>
    <d v="2025-08-02T00:00:00"/>
    <s v="missing"/>
  </r>
  <r>
    <s v="L0690"/>
    <s v="Raphael Park"/>
    <s v="raphael.park@oktainc.com"/>
    <s v="missing"/>
    <s v="OKTA INC"/>
    <s v="ENTERPRISE"/>
    <x v="6"/>
    <n v="10"/>
    <n v="0"/>
    <n v="60"/>
    <s v="YES"/>
    <d v="2025-09-27T00:00:00"/>
    <s v="NEW"/>
    <x v="6"/>
    <s v="Product Manager"/>
    <s v="Egypt"/>
    <s v="Unknown"/>
    <d v="2025-12-11T00:00:00"/>
    <s v="www.linkedin.com/in/belladelgado30"/>
  </r>
  <r>
    <s v="L0691"/>
    <s v="Xander Fernandez"/>
    <s v="xander.fernandez@snowflakeinc.com"/>
    <s v="missing"/>
    <s v="SNOWFLAKE INC"/>
    <s v="MID-MARKET"/>
    <x v="8"/>
    <n v="15"/>
    <n v="2"/>
    <n v="15"/>
    <s v="YES"/>
    <d v="2025-11-20T00:00:00"/>
    <s v="DISQUALIFIED"/>
    <x v="0"/>
    <s v="Revops Manager"/>
    <s v="UK"/>
    <s v="$100M+"/>
    <d v="2025-07-15T00:00:00"/>
    <s v="missing"/>
  </r>
  <r>
    <s v="L0692"/>
    <s v="Valentina Novak"/>
    <s v="valentina.novak@intercom.com"/>
    <s v="(478) 337-9398"/>
    <s v="INTERCOM"/>
    <s v="SMB"/>
    <x v="5"/>
    <n v="9"/>
    <n v="2"/>
    <n v="34"/>
    <s v="NO"/>
    <d v="2025-09-28T00:00:00"/>
    <s v="NEW"/>
    <x v="14"/>
    <s v="Channel Manager"/>
    <s v="US"/>
    <s v="$5M-$25M"/>
    <d v="2025-11-17T00:00:00"/>
    <s v="linkedin.com/in/nickmoore49"/>
  </r>
  <r>
    <s v="L0693"/>
    <s v="Nadia Chopra"/>
    <s v="nadia.chopra@paloalto.com"/>
    <s v="(247) 217-8798"/>
    <s v="PALO ALTO"/>
    <s v="MID-MARKET"/>
    <x v="10"/>
    <n v="19"/>
    <n v="0"/>
    <n v="13"/>
    <s v="YES"/>
    <d v="2025-09-02T00:00:00"/>
    <s v="LOST"/>
    <x v="4"/>
    <s v="Chief Growth Officer"/>
    <s v="IN"/>
    <s v="$1M - $10M"/>
    <d v="2025-07-18T00:00:00"/>
    <s v="missing"/>
  </r>
  <r>
    <s v="L0694"/>
    <s v="Zachary Gupta"/>
    <s v="zachary.gupta@googleinc.com"/>
    <s v="(793) 447-4012"/>
    <s v="GOOGLE INC"/>
    <s v="ENTERPRISE"/>
    <x v="2"/>
    <n v="5"/>
    <n v="0"/>
    <n v="27"/>
    <s v="YES"/>
    <d v="2025-12-20T00:00:00"/>
    <s v="NEW"/>
    <x v="23"/>
    <s v="Head Of Product"/>
    <s v="Nigeria"/>
    <s v="$100M-500M"/>
    <s v=""/>
    <s v="missing"/>
  </r>
  <r>
    <s v="L0695"/>
    <s v="Irene Sharma"/>
    <s v="irene.sharma@elasticnv.com"/>
    <s v="missing"/>
    <s v="ELASTIC NV"/>
    <s v="SMB"/>
    <x v="5"/>
    <n v="20"/>
    <n v="12"/>
    <n v="11"/>
    <s v="YES"/>
    <d v="2025-09-22T00:00:00"/>
    <s v="ENGAGED"/>
    <x v="7"/>
    <s v="Marketing Manager"/>
    <s v="DE"/>
    <s v="self-funded"/>
    <d v="2025-11-22T00:00:00"/>
    <s v="missing"/>
  </r>
  <r>
    <s v="L0696"/>
    <s v="Omar Ramos"/>
    <s v="omar.ramos@confluent.com"/>
    <s v="+1-454-109-3992"/>
    <s v="CONFLUENT"/>
    <s v="SMB"/>
    <x v="2"/>
    <n v="3"/>
    <n v="12"/>
    <n v="28"/>
    <s v="YES"/>
    <d v="2025-05-08T00:00:00"/>
    <s v="NEW"/>
    <x v="13"/>
    <s v="Coo"/>
    <s v="Ireland"/>
    <s v="Unknown"/>
    <d v="2025-12-25T00:00:00"/>
    <s v="linkedin.com/in/adelineruiz11"/>
  </r>
  <r>
    <s v="L0697"/>
    <s v="Joaquin Chandra"/>
    <s v="missing"/>
    <s v="(722) 659-3406"/>
    <s v="CROWDSTRIKE"/>
    <s v="STARTUP"/>
    <x v="2"/>
    <n v="15"/>
    <n v="8"/>
    <n v="25"/>
    <s v="NO"/>
    <d v="2025-04-05T00:00:00"/>
    <s v="CONTACTED"/>
    <x v="22"/>
    <s v="Growth Lead"/>
    <s v="South Africa"/>
    <s v="Unknown"/>
    <d v="2025-10-17T00:00:00"/>
    <s v="https://www.linkedin.com/in/xylawilson17"/>
  </r>
  <r>
    <s v="L0698"/>
    <s v="Wren Carter"/>
    <s v="wren.carter@paloaltonetworks.com"/>
    <s v="819-637-7339"/>
    <s v="PALO ALTO NETWORKS"/>
    <s v="MID-MARKET"/>
    <x v="7"/>
    <n v="8"/>
    <n v="0"/>
    <n v="4"/>
    <s v="NO"/>
    <d v="2025-10-19T00:00:00"/>
    <s v="CONTACTED"/>
    <x v="16"/>
    <s v="Unknown"/>
    <s v="Italy"/>
    <s v="$100M+"/>
    <d v="2025-10-22T00:00:00"/>
    <s v="linkedin.com/in/yaeldas95"/>
  </r>
  <r>
    <s v="L0699"/>
    <s v="Nikolai Lopez"/>
    <s v="nikolai.lopez@oktainc.com"/>
    <s v="(581) 899-8107"/>
    <s v="OKTA INC"/>
    <s v="SMB"/>
    <x v="6"/>
    <n v="33"/>
    <n v="16"/>
    <n v="51"/>
    <s v="YES"/>
    <d v="2025-04-04T00:00:00"/>
    <s v="LOST"/>
    <x v="17"/>
    <s v="Unknown"/>
    <s v="DE"/>
    <s v="$100M-500M"/>
    <d v="2025-01-01T00:00:00"/>
    <s v="linkedin.com/in/yvonnenelson7"/>
  </r>
  <r>
    <s v="L0700"/>
    <s v="Quinlan Diaz"/>
    <s v="quinlan.diaz@hashicorp.com"/>
    <s v="877.332.1553"/>
    <s v="HASHI CORP"/>
    <s v="SMB"/>
    <x v="6"/>
    <n v="7"/>
    <n v="0"/>
    <n v="36"/>
    <s v="NO"/>
    <d v="2025-11-27T00:00:00"/>
    <s v="CONVERTED"/>
    <x v="1"/>
    <s v="Cto"/>
    <s v="UK"/>
    <s v="$50M - $100M"/>
    <d v="2025-06-27T00:00:00"/>
    <s v="linkedin.com/in/amaraharris96"/>
  </r>
  <r>
    <s v="L0701"/>
    <s v="Irene Gonzalez"/>
    <s v="irene.gonzalez@splunk.com"/>
    <s v="+12316838937"/>
    <s v="SPLUNK"/>
    <s v="STARTUP"/>
    <x v="6"/>
    <n v="16"/>
    <n v="19"/>
    <n v="58"/>
    <s v="YES"/>
    <d v="2025-09-27T00:00:00"/>
    <s v="CONTACTED"/>
    <x v="21"/>
    <s v="Pr Manager"/>
    <s v="AU"/>
    <s v="$10M-50M"/>
    <d v="2025-06-08T00:00:00"/>
    <s v="www.linkedin.com/in/alicejohansson79"/>
  </r>
  <r>
    <s v="L0702"/>
    <s v="Celeste Taylor"/>
    <s v="celeste.taylor@freshworks.com"/>
    <s v="9893971110"/>
    <s v="FRESHWORKS"/>
    <s v="SMB"/>
    <x v="4"/>
    <n v="7"/>
    <n v="10"/>
    <n v="4"/>
    <s v="NO"/>
    <d v="2025-11-20T00:00:00"/>
    <s v="LOST"/>
    <x v="20"/>
    <s v="Head Of Sales"/>
    <s v="US"/>
    <s v="Unknown"/>
    <d v="2025-04-21T00:00:00"/>
    <s v="missing"/>
  </r>
  <r>
    <s v="L0703"/>
    <s v="Zaid Shah"/>
    <s v="zaid.shah@linear.com"/>
    <s v="+1-836-862-2162"/>
    <s v="LINEAR"/>
    <s v="MID-MARKET"/>
    <x v="8"/>
    <n v="13"/>
    <n v="6"/>
    <n v="11"/>
    <s v="NO"/>
    <d v="2025-05-09T00:00:00"/>
    <s v="ENGAGED"/>
    <x v="24"/>
    <s v="Vp Sales"/>
    <s v="US"/>
    <s v="Unknown"/>
    <d v="2025-08-24T00:00:00"/>
    <s v="https://linkedin.com/in/emiliaiyer17"/>
  </r>
  <r>
    <s v="L0704"/>
    <s v="Elise Rodriguez"/>
    <s v="elise.rodriguez@docusign.com"/>
    <s v="missing"/>
    <s v="DOCU SIGN"/>
    <s v="N/A"/>
    <x v="3"/>
    <n v="35"/>
    <n v="11"/>
    <n v="44"/>
    <s v="NO"/>
    <d v="2025-03-28T00:00:00"/>
    <s v="CONVERTED"/>
    <x v="3"/>
    <s v="Sdr Manager"/>
    <s v="US"/>
    <s v="$1B+"/>
    <d v="2025-01-20T00:00:00"/>
    <s v="linkedin.com/in/palomarojas46"/>
  </r>
  <r>
    <s v="L0705"/>
    <s v="Alice Shah"/>
    <s v="alice.shah@microsoft.com"/>
    <s v="834-501-6992"/>
    <s v="MICROSOFT"/>
    <s v="MID-MARKET"/>
    <x v="6"/>
    <n v="3"/>
    <n v="15"/>
    <n v="0"/>
    <s v="NO"/>
    <s v=""/>
    <s v="CONTACTED"/>
    <x v="0"/>
    <s v="Marketing Analyst"/>
    <s v="Israel"/>
    <s v="$50M-100M"/>
    <d v="2025-01-25T00:00:00"/>
    <s v="missing"/>
  </r>
  <r>
    <s v="L0706"/>
    <s v="Margaux White"/>
    <s v="margaux.white@shopify.com"/>
    <s v="+1-948-140-4908"/>
    <s v="SHOPIFY"/>
    <s v="STARTUP"/>
    <x v="8"/>
    <n v="17"/>
    <n v="0"/>
    <n v="34"/>
    <s v="NO"/>
    <s v=""/>
    <s v="NEW"/>
    <x v="0"/>
    <s v="Product Manager"/>
    <s v="Spain"/>
    <s v="Unknown"/>
    <d v="2025-05-23T00:00:00"/>
    <s v="linkedin.com/in/bodhiwalker27"/>
  </r>
  <r>
    <s v="L0707"/>
    <s v="Jasmine Ali"/>
    <s v="jasmine.ali@stripeinc.com"/>
    <s v="missing"/>
    <s v="STRIPE INC"/>
    <s v="N/A"/>
    <x v="3"/>
    <n v="27"/>
    <n v="16"/>
    <n v="38"/>
    <s v="NO"/>
    <d v="2025-01-20T00:00:00"/>
    <s v="CONVERTED"/>
    <x v="5"/>
    <s v="Ceo"/>
    <s v="DE"/>
    <s v="self-funded"/>
    <d v="2025-11-10T00:00:00"/>
    <s v="linkedin.com/in/umathomas26"/>
  </r>
  <r>
    <s v="L0708"/>
    <s v="Liam Dominguez"/>
    <s v="liam.dominguez@datadog.com"/>
    <s v="(446) 290-2954"/>
    <s v="DATADOG"/>
    <s v="MID-MARKET"/>
    <x v="1"/>
    <n v="0"/>
    <n v="5"/>
    <n v="20"/>
    <s v="NO"/>
    <d v="2025-08-22T00:00:00"/>
    <s v="NEW"/>
    <x v="1"/>
    <s v="Director Of Analytics"/>
    <s v="US"/>
    <s v="1M-10M"/>
    <d v="2025-12-23T00:00:00"/>
    <s v="linkedin.com/in/oliviaiyer69"/>
  </r>
  <r>
    <s v="L0709"/>
    <s v="Viggo Delgado"/>
    <s v="viggo.delgado@intercom.com"/>
    <s v="+1-786-447-4995"/>
    <s v="INTERCOM"/>
    <s v="SMB"/>
    <x v="7"/>
    <n v="31"/>
    <n v="13"/>
    <n v="26"/>
    <s v="NO"/>
    <d v="2025-12-25T00:00:00"/>
    <s v="NEW"/>
    <x v="14"/>
    <s v="Marketing Manager"/>
    <s v="Uae"/>
    <s v="$0-1M"/>
    <d v="2025-07-03T00:00:00"/>
    <s v="https://www.linkedin.com/in/brendanwilliams17"/>
  </r>
  <r>
    <s v="L0710"/>
    <s v="Wesley Chandra"/>
    <s v="wesley.chandra@okta.com"/>
    <s v="missing"/>
    <s v="OKTA"/>
    <s v="SMB"/>
    <x v="3"/>
    <n v="15"/>
    <n v="0"/>
    <n v="8"/>
    <s v="YES"/>
    <d v="2025-02-21T00:00:00"/>
    <s v="NEW"/>
    <x v="22"/>
    <s v="Head Of Partnerships"/>
    <s v="US"/>
    <s v="$100M+"/>
    <d v="2025-04-19T00:00:00"/>
    <s v="missing"/>
  </r>
  <r>
    <s v="L0711"/>
    <s v="Elena Sanchez"/>
    <s v="elena.sanchez@hubspot.com"/>
    <s v="missing"/>
    <s v="HUBSPOT"/>
    <s v="MID-MARKET"/>
    <x v="2"/>
    <n v="29"/>
    <n v="11"/>
    <n v="7"/>
    <s v="YES"/>
    <d v="2025-03-13T00:00:00"/>
    <s v="CONTACTED"/>
    <x v="4"/>
    <s v="Marketing Operations"/>
    <s v="UK"/>
    <s v="Unknown"/>
    <d v="2025-06-27T00:00:00"/>
    <s v="https://www.linkedin.com/in/zacharyramos42"/>
  </r>
  <r>
    <s v="L0712"/>
    <s v="Tyler Ivanov"/>
    <s v="tyler.ivanov@miro.com"/>
    <s v="(430) 626-2483"/>
    <s v="MIRO"/>
    <s v="ENTERPRISE"/>
    <x v="3"/>
    <n v="7"/>
    <n v="19"/>
    <n v="40"/>
    <s v="YES"/>
    <d v="2025-05-27T00:00:00"/>
    <s v="ENGAGED"/>
    <x v="18"/>
    <s v="Program Manager"/>
    <s v="Argentina"/>
    <s v="$500M-1B"/>
    <d v="2025-10-26T00:00:00"/>
    <s v="linkedin.com/in/mayamartin64"/>
  </r>
  <r>
    <s v="L0713"/>
    <s v="Yolanda Martinez"/>
    <s v="yolanda.martinez@zendesk.com"/>
    <s v="2315581171"/>
    <s v="ZENDESK"/>
    <s v="N/A"/>
    <x v="10"/>
    <n v="25"/>
    <n v="0"/>
    <n v="51"/>
    <s v="YES"/>
    <d v="2025-06-01T00:00:00"/>
    <s v="QUALIFIED"/>
    <x v="21"/>
    <s v="Vp Marketing"/>
    <s v="US"/>
    <s v="Unknown"/>
    <d v="2025-12-21T00:00:00"/>
    <s v="https://www.linkedin.com/in/genevievebianchi13"/>
  </r>
  <r>
    <s v="L0714"/>
    <s v="Genevieve Martinez"/>
    <s v="genevieve.martinez@salesforcecom.com"/>
    <s v="(514) 552-5347"/>
    <s v="SALESFORCE.COM"/>
    <s v="GROWTH"/>
    <x v="1"/>
    <n v="23"/>
    <n v="10"/>
    <n v="58"/>
    <s v="NO"/>
    <d v="2025-06-24T00:00:00"/>
    <s v="QUALIFIED"/>
    <x v="11"/>
    <s v="Sdr Manager"/>
    <s v="Argentina"/>
    <s v="self-funded"/>
    <d v="2025-12-13T00:00:00"/>
    <s v="linkedin.com/in/henrikahmed50"/>
  </r>
  <r>
    <s v="L0715"/>
    <s v="Opal Wright"/>
    <s v="opal.wright@figma.com"/>
    <s v="(583) 803-8679"/>
    <s v="FIGMA"/>
    <s v="MID-MARKET"/>
    <x v="5"/>
    <n v="30"/>
    <n v="2"/>
    <n v="15"/>
    <s v="YES"/>
    <d v="2025-02-19T00:00:00"/>
    <s v="CONVERTED"/>
    <x v="2"/>
    <s v="Director Of Marketing"/>
    <s v="Uae"/>
    <s v="0-1M"/>
    <d v="2025-03-23T00:00:00"/>
    <s v="https://linkedin.com/in/ulrichyoung88"/>
  </r>
  <r>
    <s v="L0716"/>
    <s v="Carlos Decker"/>
    <s v="carlos.decker@stripe.com"/>
    <s v="+16049238539"/>
    <s v="STRIPE"/>
    <s v="MID-MARKET"/>
    <x v="10"/>
    <n v="28"/>
    <n v="7"/>
    <n v="45"/>
    <s v="NO"/>
    <d v="2025-09-28T00:00:00"/>
    <s v="LOST"/>
    <x v="2"/>
    <s v="Demand Gen Manager"/>
    <s v="AU"/>
    <s v="$500M-1B"/>
    <s v=""/>
    <s v="missing"/>
  </r>
  <r>
    <s v="L0717"/>
    <s v="Yuki Johnson"/>
    <s v="yuki.johnson@slacktechnologies.com"/>
    <s v="875-172-9606"/>
    <s v="SLACK TECHNOLOGIES"/>
    <s v="MID-MARKET"/>
    <x v="3"/>
    <n v="30"/>
    <n v="10"/>
    <n v="21"/>
    <s v="YES"/>
    <d v="2025-03-13T00:00:00"/>
    <s v="CONTACTED"/>
    <x v="24"/>
    <s v="Operations Manager"/>
    <s v="Vietnam"/>
    <s v="Under $1M"/>
    <d v="2025-04-18T00:00:00"/>
    <s v="linkedin.com/in/felixbrown1"/>
  </r>
  <r>
    <s v="L0718"/>
    <s v="Yasmin Soto"/>
    <s v="yasmin.soto@stripe.com"/>
    <s v="+13316048362"/>
    <s v="STRIPE"/>
    <s v="N/A"/>
    <x v="9"/>
    <n v="4"/>
    <n v="16"/>
    <n v="2"/>
    <s v="NO"/>
    <d v="2025-05-24T00:00:00"/>
    <s v="NURTURING"/>
    <x v="5"/>
    <s v="Sales Operations"/>
    <s v="US"/>
    <s v="&lt; $1M"/>
    <s v=""/>
    <s v="missing"/>
  </r>
  <r>
    <s v="L0719"/>
    <s v="Ivy Ahmed"/>
    <s v="ivy.ahmed@snowflake.com"/>
    <s v="missing"/>
    <s v="SNOWFLAKE"/>
    <s v="N/A"/>
    <x v="4"/>
    <n v="8"/>
    <n v="8"/>
    <n v="0"/>
    <s v="YES"/>
    <d v="2025-08-26T00:00:00"/>
    <s v="DISQUALIFIED"/>
    <x v="21"/>
    <s v="Intern"/>
    <s v="IN"/>
    <s v="Unknown"/>
    <d v="2025-10-01T00:00:00"/>
    <s v="linkedin.com/in/imanigupta21"/>
  </r>
  <r>
    <s v="L0720"/>
    <s v="Karen Lopez"/>
    <s v="karen.lopez@mongodb.com"/>
    <s v="4685212162"/>
    <s v="MONGO DB"/>
    <s v="SMB"/>
    <x v="2"/>
    <n v="31"/>
    <n v="6"/>
    <n v="59"/>
    <s v="YES"/>
    <d v="2025-12-25T00:00:00"/>
    <s v="NEW"/>
    <x v="7"/>
    <s v="Chief Revenue Officer"/>
    <s v="CA"/>
    <s v="$25M-$100M"/>
    <d v="2025-01-19T00:00:00"/>
    <s v="linkedin.com/in/elisechandra41"/>
  </r>
  <r>
    <s v="L0721"/>
    <s v="Willow Novak"/>
    <s v="willow.novak@zendesk.com"/>
    <s v="missing"/>
    <s v="ZENDESK"/>
    <s v="SMB"/>
    <x v="5"/>
    <n v="6"/>
    <n v="5"/>
    <n v="37"/>
    <s v="NO"/>
    <d v="2025-02-22T00:00:00"/>
    <s v="ENGAGED"/>
    <x v="23"/>
    <s v="Program Manager"/>
    <s v="UK"/>
    <s v="50M+"/>
    <d v="2025-01-01T00:00:00"/>
    <s v="www.linkedin.com/in/verarivera58"/>
  </r>
  <r>
    <s v="L0722"/>
    <s v="Omar Perez"/>
    <s v="omar.perez@zscaler.com"/>
    <s v="+18522656587"/>
    <s v="ZSCALER"/>
    <s v="GROWTH"/>
    <x v="2"/>
    <n v="31"/>
    <n v="0"/>
    <n v="32"/>
    <s v="YES"/>
    <d v="2025-03-07T00:00:00"/>
    <s v="QUALIFIED"/>
    <x v="7"/>
    <s v="Marketing Manager"/>
    <s v="Mexico"/>
    <s v="10M-50M"/>
    <d v="2025-09-02T00:00:00"/>
    <s v="missing"/>
  </r>
  <r>
    <s v="L0723"/>
    <s v="Tina Castillo"/>
    <s v="tina.castillo@cloudflare.com"/>
    <s v="477.500.1401"/>
    <s v="CLOUDFLARE"/>
    <s v="MID-MARKET"/>
    <x v="4"/>
    <n v="28"/>
    <n v="18"/>
    <n v="24"/>
    <s v="YES"/>
    <d v="2025-09-08T00:00:00"/>
    <s v="NEW"/>
    <x v="24"/>
    <s v="Co-Founder"/>
    <s v="JP"/>
    <s v="$50M-100M"/>
    <s v=""/>
    <s v="www.linkedin.com/in/urielchopra19"/>
  </r>
  <r>
    <s v="L0724"/>
    <s v="Victor Kumar"/>
    <s v="victor.kumar@mongodb.com"/>
    <s v="(484) 438-9179"/>
    <s v="MONGO DB"/>
    <s v="N/A"/>
    <x v="1"/>
    <n v="22"/>
    <n v="11"/>
    <n v="11"/>
    <s v="YES"/>
    <d v="2025-05-01T00:00:00"/>
    <s v="NEW"/>
    <x v="4"/>
    <s v="Brand Manager"/>
    <s v="Malaysia"/>
    <s v="Series B"/>
    <d v="2025-09-28T00:00:00"/>
    <s v="missing"/>
  </r>
  <r>
    <s v="L0725"/>
    <s v="Winona Davis"/>
    <s v="winona.davis@atlassian.com"/>
    <s v="+1-270-888-9393"/>
    <s v="ATLASSIAN"/>
    <s v="MID-MARKET"/>
    <x v="2"/>
    <n v="0"/>
    <n v="6"/>
    <n v="26"/>
    <s v="NO"/>
    <d v="2025-01-17T00:00:00"/>
    <s v="DISQUALIFIED"/>
    <x v="12"/>
    <s v="Data Analyst"/>
    <s v="Nigeria"/>
    <s v="self-funded"/>
    <d v="2025-01-08T00:00:00"/>
    <s v="https://www.linkedin.com/in/leochopra80"/>
  </r>
  <r>
    <s v="L0726"/>
    <s v="Sophie White"/>
    <s v="missing"/>
    <s v="(953) 647-4659"/>
    <s v="SLACK TECHNOLOGIES"/>
    <s v="MID-MARKET"/>
    <x v="5"/>
    <n v="13"/>
    <n v="18"/>
    <n v="0"/>
    <s v="NO"/>
    <d v="2025-10-16T00:00:00"/>
    <s v="NEW"/>
    <x v="7"/>
    <s v="Senior Analyst"/>
    <s v="AU"/>
    <s v="50M+"/>
    <d v="2025-09-09T00:00:00"/>
    <s v="missing"/>
  </r>
  <r>
    <s v="L0727"/>
    <s v="Qasim Kumar"/>
    <s v="qasim.kumar@meta.com"/>
    <s v="(703) 406-9346"/>
    <s v="META"/>
    <s v="SMB"/>
    <x v="4"/>
    <n v="14"/>
    <n v="0"/>
    <n v="37"/>
    <s v="YES"/>
    <d v="2025-01-05T00:00:00"/>
    <s v="CONTACTED"/>
    <x v="22"/>
    <s v="Marketing Manager"/>
    <s v="IN"/>
    <s v="1M-10M"/>
    <d v="2025-11-28T00:00:00"/>
    <s v="linkedin.com/in/leoaguilar30"/>
  </r>
  <r>
    <s v="L0728"/>
    <s v="Ophelia Mishra"/>
    <s v="ophelia.mishra@dropbox.com"/>
    <s v="missing"/>
    <s v="DROPBOX"/>
    <s v="SMB"/>
    <x v="10"/>
    <n v="0"/>
    <n v="0"/>
    <n v="42"/>
    <s v="NO"/>
    <d v="2025-09-14T00:00:00"/>
    <s v="QUALIFIED"/>
    <x v="21"/>
    <s v="Sales Engineer"/>
    <s v="FR"/>
    <s v="$10M-50M"/>
    <d v="2025-07-24T00:00:00"/>
    <s v="missing"/>
  </r>
  <r>
    <s v="L0729"/>
    <s v="Xanthe Hoffman"/>
    <s v="xanthe.hoffman@miro.com"/>
    <s v="605.813.9426"/>
    <s v="MIRO"/>
    <s v="SMB"/>
    <x v="6"/>
    <n v="10"/>
    <n v="7"/>
    <n v="57"/>
    <s v="NO"/>
    <s v=""/>
    <s v="NEW"/>
    <x v="21"/>
    <s v="Channel Manager"/>
    <s v="US"/>
    <s v="Unknown"/>
    <d v="2025-05-17T00:00:00"/>
    <s v="missing"/>
  </r>
  <r>
    <s v="L0730"/>
    <s v="Landon Lewis"/>
    <s v="landon.lewis@confluent.com"/>
    <s v="missing"/>
    <s v="CONFLUENT"/>
    <s v="ENTERPRISE"/>
    <x v="8"/>
    <n v="5"/>
    <n v="16"/>
    <n v="49"/>
    <s v="NO"/>
    <d v="2025-06-27T00:00:00"/>
    <s v="LOST"/>
    <x v="13"/>
    <s v="Field Marketing Manager"/>
    <s v="US"/>
    <s v="$100M-500M"/>
    <d v="2025-08-24T00:00:00"/>
    <s v="missing"/>
  </r>
  <r>
    <s v="L0731"/>
    <s v="Perseus Yamamoto"/>
    <s v="perseus.yamamoto@googleinc.com"/>
    <s v="(786) 157-1588"/>
    <s v="GOOGLE INC"/>
    <s v="STARTUP"/>
    <x v="4"/>
    <n v="34"/>
    <n v="14"/>
    <n v="0"/>
    <s v="NO"/>
    <d v="2025-08-15T00:00:00"/>
    <s v="NEW"/>
    <x v="0"/>
    <s v="Business Development Rep"/>
    <s v="CA"/>
    <s v="Unknown"/>
    <d v="2025-06-11T00:00:00"/>
    <s v="missing"/>
  </r>
  <r>
    <s v="L0732"/>
    <s v="Hadley Wilson"/>
    <s v="hadley.wilson@elastic.com"/>
    <s v="2674612061"/>
    <s v="ELASTIC"/>
    <s v="N/A"/>
    <x v="3"/>
    <n v="19"/>
    <n v="19"/>
    <n v="40"/>
    <s v="NO"/>
    <d v="2025-09-07T00:00:00"/>
    <s v="LOST"/>
    <x v="15"/>
    <s v="Associate"/>
    <s v="Philippines"/>
    <s v="$1M - $10M"/>
    <s v=""/>
    <s v="missing"/>
  </r>
  <r>
    <s v="L0733"/>
    <s v="Eve Rivera"/>
    <s v="eve.rivera@oktainc.com"/>
    <s v="(817) 128-6467"/>
    <s v="OKTA INC"/>
    <s v="ENTERPRISE"/>
    <x v="8"/>
    <n v="34"/>
    <n v="0"/>
    <n v="41"/>
    <s v="NO"/>
    <d v="2025-07-28T00:00:00"/>
    <s v="NEW"/>
    <x v="23"/>
    <s v="Associate"/>
    <s v="AU"/>
    <s v="$0-1M"/>
    <d v="2025-08-01T00:00:00"/>
    <s v="linkedin.com/in/ximenamedina98"/>
  </r>
  <r>
    <s v="L0734"/>
    <s v="Jack Bose"/>
    <s v="jack.bose@freshworks.com"/>
    <s v="(436) 329-5503"/>
    <s v="FRESHWORKS"/>
    <s v="N/A"/>
    <x v="7"/>
    <n v="29"/>
    <n v="7"/>
    <n v="2"/>
    <s v="NO"/>
    <d v="2025-08-17T00:00:00"/>
    <s v="NEW"/>
    <x v="19"/>
    <s v="Senior Associate"/>
    <s v="BR"/>
    <s v="$1B+"/>
    <d v="2025-12-15T00:00:00"/>
    <s v="missing"/>
  </r>
  <r>
    <s v="L0735"/>
    <s v="Wesley Muller"/>
    <s v="wesley.muller@paloaltonetworks.com"/>
    <s v="+12437976214"/>
    <s v="PALO ALTO NETWORKS"/>
    <s v="MID-MARKET"/>
    <x v="3"/>
    <n v="5"/>
    <n v="19"/>
    <n v="56"/>
    <s v="NO"/>
    <d v="2025-12-27T00:00:00"/>
    <s v="QUALIFIED"/>
    <x v="15"/>
    <s v="Demand Gen Manager"/>
    <s v="Ireland"/>
    <s v="$1M - $10M"/>
    <d v="2025-02-03T00:00:00"/>
    <s v="missing"/>
  </r>
  <r>
    <s v="L0736"/>
    <s v="Camila Kapoor"/>
    <s v="camila.kapoor@microsoftcorp.com"/>
    <s v="+1-250-303-7563"/>
    <s v="MICROSOFT CORP"/>
    <s v="N/A"/>
    <x v="6"/>
    <n v="25"/>
    <n v="17"/>
    <n v="47"/>
    <s v="YES"/>
    <d v="2025-08-28T00:00:00"/>
    <s v="QUALIFIED"/>
    <x v="24"/>
    <s v="Head Of Growth"/>
    <s v="AU"/>
    <s v="10M-50M"/>
    <d v="2025-11-09T00:00:00"/>
    <s v="missing"/>
  </r>
  <r>
    <s v="L0737"/>
    <s v="Dorian Gonzalez"/>
    <s v="missing"/>
    <s v="9439768000"/>
    <s v="SNOWFLAKE"/>
    <s v="ENTERPRISE"/>
    <x v="6"/>
    <n v="8"/>
    <n v="15"/>
    <n v="31"/>
    <s v="YES"/>
    <d v="2025-02-12T00:00:00"/>
    <s v="NEW"/>
    <x v="10"/>
    <s v="Sales Engineer"/>
    <s v="Malaysia"/>
    <s v="$500M-1B"/>
    <d v="2025-12-22T00:00:00"/>
    <s v="missing"/>
  </r>
  <r>
    <s v="L0738"/>
    <s v="Keiko King"/>
    <s v="keiko.king@miro.com"/>
    <s v="missing"/>
    <s v="MIRO"/>
    <s v="ENTERPRISE"/>
    <x v="1"/>
    <n v="19"/>
    <n v="7"/>
    <n v="19"/>
    <s v="YES"/>
    <d v="2025-12-12T00:00:00"/>
    <s v="QUALIFIED"/>
    <x v="3"/>
    <s v="Account Executive"/>
    <s v="N/A"/>
    <s v="Series B"/>
    <d v="2025-08-07T00:00:00"/>
    <s v="missing"/>
  </r>
  <r>
    <s v="L0739"/>
    <s v="Winston Reddy"/>
    <s v="winston.reddy@salesforce.com"/>
    <s v="2847428979"/>
    <s v="SALESFORCE"/>
    <s v="GROWTH"/>
    <x v="6"/>
    <n v="28"/>
    <n v="0"/>
    <n v="0"/>
    <s v="NO"/>
    <d v="2025-02-17T00:00:00"/>
    <s v="CONTACTED"/>
    <x v="23"/>
    <s v="Pr Manager"/>
    <s v="CA"/>
    <s v="10M-50M"/>
    <d v="2025-02-08T00:00:00"/>
    <s v="linkedin.com/in/amarasharma36"/>
  </r>
  <r>
    <s v="L0740"/>
    <s v="Ulrich Kumar"/>
    <s v="ulrich.kumar@workday.com"/>
    <s v="missing"/>
    <s v="WORKDAY"/>
    <s v="MID-MARKET"/>
    <x v="10"/>
    <n v="18"/>
    <n v="7"/>
    <n v="49"/>
    <s v="YES"/>
    <d v="2025-07-28T00:00:00"/>
    <s v="NEW"/>
    <x v="3"/>
    <s v="Director Of Marketing"/>
    <s v="New Zealand"/>
    <s v="$500M-1B"/>
    <d v="2025-04-14T00:00:00"/>
    <s v="missing"/>
  </r>
  <r>
    <s v="L0741"/>
    <s v="Penelope Martin"/>
    <s v="penelope.martin@asana.com"/>
    <s v="446.384.3849"/>
    <s v="ASANA"/>
    <s v="ENTERPRISE"/>
    <x v="10"/>
    <n v="8"/>
    <n v="7"/>
    <n v="37"/>
    <s v="NO"/>
    <s v=""/>
    <s v="NEW"/>
    <x v="24"/>
    <s v="Abm Manager"/>
    <s v="BR"/>
    <s v="Unknown"/>
    <d v="2025-12-01T00:00:00"/>
    <s v="missing"/>
  </r>
  <r>
    <s v="L0742"/>
    <s v="Nico Dubois"/>
    <s v="nico.dubois@zendesk.com"/>
    <s v="missing"/>
    <s v="ZENDESK"/>
    <s v="STARTUP"/>
    <x v="6"/>
    <n v="25"/>
    <n v="13"/>
    <n v="8"/>
    <s v="NO"/>
    <d v="2025-02-18T00:00:00"/>
    <s v="NEW"/>
    <x v="9"/>
    <s v="Senior Analyst"/>
    <s v="AU"/>
    <s v="$10M-50M"/>
    <d v="2025-06-24T00:00:00"/>
    <s v="linkedin.com/in/valentinarao79"/>
  </r>
  <r>
    <s v="L0743"/>
    <s v="Jamal Malik"/>
    <s v="jamal.malik@crowdstrike.com"/>
    <s v="missing"/>
    <s v="CROWD STRIKE"/>
    <s v="MID-MARKET"/>
    <x v="3"/>
    <n v="0"/>
    <n v="17"/>
    <n v="11"/>
    <s v="YES"/>
    <d v="2025-12-24T00:00:00"/>
    <s v="NEW"/>
    <x v="15"/>
    <s v="Vp Sales"/>
    <s v="N/A"/>
    <s v="$10M+"/>
    <d v="2025-03-18T00:00:00"/>
    <s v="https://www.linkedin.com/in/hinajensen1"/>
  </r>
  <r>
    <s v="L0744"/>
    <s v="Sebastian Ruiz"/>
    <s v="sebastian.ruiz@mongodb.com"/>
    <s v="693-399-4243"/>
    <s v="MONGODB"/>
    <s v="STARTUP"/>
    <x v="6"/>
    <n v="29"/>
    <n v="14"/>
    <n v="20"/>
    <s v="YES"/>
    <d v="2025-12-01T00:00:00"/>
    <s v="NURTURING"/>
    <x v="0"/>
    <s v="Operations Manager"/>
    <s v="UK"/>
    <s v="Unknown"/>
    <d v="2025-07-04T00:00:00"/>
    <s v="https://www.linkedin.com/in/nickdiaz68"/>
  </r>
  <r>
    <s v="L0745"/>
    <s v="Adeline Martinez"/>
    <s v="adeline.martinez@notion.com"/>
    <s v="missing"/>
    <s v="NOTION"/>
    <s v="ENTERPRISE"/>
    <x v="5"/>
    <n v="30"/>
    <n v="5"/>
    <n v="60"/>
    <s v="YES"/>
    <d v="2025-09-03T00:00:00"/>
    <s v="CONVERTED"/>
    <x v="1"/>
    <s v="Head Of Sales"/>
    <s v="UK"/>
    <s v="$10M+"/>
    <d v="2025-06-14T00:00:00"/>
    <s v="missing"/>
  </r>
  <r>
    <s v="L0746"/>
    <s v="Isla Ortiz"/>
    <s v="isla.ortiz@splunk.com"/>
    <s v="4023502181"/>
    <s v="SPLUNK"/>
    <s v="SMB"/>
    <x v="10"/>
    <n v="12"/>
    <n v="0"/>
    <n v="0"/>
    <s v="NO"/>
    <d v="2025-03-17T00:00:00"/>
    <s v="CONTACTED"/>
    <x v="5"/>
    <s v="Program Manager"/>
    <s v="US"/>
    <s v="Series C+"/>
    <d v="2025-05-24T00:00:00"/>
    <s v="missing"/>
  </r>
  <r>
    <s v="L0747"/>
    <s v="Yvonne Soto"/>
    <s v="yvonne.soto@microsoftcorp.com"/>
    <s v="+12191977583"/>
    <s v="MICROSOFT CORP"/>
    <s v="SMB"/>
    <x v="9"/>
    <n v="33"/>
    <n v="4"/>
    <n v="17"/>
    <s v="YES"/>
    <s v=""/>
    <s v="LOST"/>
    <x v="12"/>
    <s v="Cto"/>
    <s v="SG"/>
    <s v="$1M-10M"/>
    <d v="2025-03-21T00:00:00"/>
    <s v="missing"/>
  </r>
  <r>
    <s v="L0748"/>
    <s v="Reverie Guerrero"/>
    <s v="reverie.guerrero@linear.com"/>
    <s v="3973333855"/>
    <s v="LINEAR"/>
    <s v="MID-MARKET"/>
    <x v="8"/>
    <n v="7"/>
    <n v="5"/>
    <n v="38"/>
    <s v="YES"/>
    <d v="2025-07-22T00:00:00"/>
    <s v="NURTURING"/>
    <x v="5"/>
    <s v="Cto"/>
    <s v="JP"/>
    <s v="$1M - $10M"/>
    <d v="2025-05-20T00:00:00"/>
    <s v="linkedin.com/in/bobclark34"/>
  </r>
  <r>
    <s v="L0749"/>
    <s v="Dorian Tanaka"/>
    <s v="dorian.tanaka@airtable.com"/>
    <s v="(851) 786-8758"/>
    <s v="AIRTABLE"/>
    <s v="SMB"/>
    <x v="5"/>
    <n v="35"/>
    <n v="11"/>
    <n v="30"/>
    <s v="NO"/>
    <d v="2025-02-11T00:00:00"/>
    <s v="DISQUALIFIED"/>
    <x v="16"/>
    <s v="Brand Manager"/>
    <s v="Chile"/>
    <s v="50M+"/>
    <d v="2025-02-09T00:00:00"/>
    <s v="https://www.linkedin.com/in/ximenabhatt21"/>
  </r>
  <r>
    <s v="L0750"/>
    <s v="Marcus Bose"/>
    <s v="marcus.bose@zendesk.com"/>
    <s v="455-514-7076"/>
    <s v="ZENDESK"/>
    <s v="SMB"/>
    <x v="2"/>
    <n v="17"/>
    <n v="12"/>
    <n v="20"/>
    <s v="NO"/>
    <d v="2025-04-18T00:00:00"/>
    <s v="NEW"/>
    <x v="19"/>
    <s v="Cto"/>
    <s v="Spain"/>
    <s v="$100M-500M"/>
    <d v="2025-12-25T00:00:00"/>
    <s v="https://linkedin.com/in/yolandasaxena76"/>
  </r>
  <r>
    <s v="L0751"/>
    <s v="Amara Moore"/>
    <s v="amara.moore@splunk.com"/>
    <s v="429-431-5447"/>
    <s v="SPLUNK"/>
    <s v="MID-MARKET"/>
    <x v="5"/>
    <n v="21"/>
    <n v="13"/>
    <n v="36"/>
    <s v="YES"/>
    <d v="2025-02-13T00:00:00"/>
    <s v="DISQUALIFIED"/>
    <x v="2"/>
    <s v="Vp Revenue"/>
    <s v="Nigeria"/>
    <s v="0-1M"/>
    <d v="2025-09-26T00:00:00"/>
    <s v="https://linkedin.com/in/emiliataylor46"/>
  </r>
  <r>
    <s v="L0752"/>
    <s v="Umbra Verma"/>
    <s v="umbra.verma@dropbox.com"/>
    <s v="missing"/>
    <s v="DROPBOX"/>
    <s v="N/A"/>
    <x v="9"/>
    <n v="24"/>
    <n v="0"/>
    <n v="49"/>
    <s v="YES"/>
    <d v="2025-05-18T00:00:00"/>
    <s v="NEW"/>
    <x v="22"/>
    <s v="Director Of Analytics"/>
    <s v="US"/>
    <s v="$100M-500M"/>
    <d v="2025-05-19T00:00:00"/>
    <s v="missing"/>
  </r>
  <r>
    <s v="L0753"/>
    <s v="Hassan Martin"/>
    <s v="hassan.martin@linear.com"/>
    <s v="(484) 958-3361"/>
    <s v="LINEAR"/>
    <s v="SMB"/>
    <x v="10"/>
    <n v="18"/>
    <n v="12"/>
    <n v="52"/>
    <s v="YES"/>
    <d v="2025-08-05T00:00:00"/>
    <s v="DISQUALIFIED"/>
    <x v="13"/>
    <s v="Vp Marketing"/>
    <s v="JP"/>
    <s v="$100M+"/>
    <d v="2025-11-03T00:00:00"/>
    <s v="www.linkedin.com/in/chloeramirez83"/>
  </r>
  <r>
    <s v="L0754"/>
    <s v="Winston Medina"/>
    <s v="winston.medina@intercom.com"/>
    <s v="+1-423-436-4615"/>
    <s v="INTERCOM"/>
    <s v="MID-MARKET"/>
    <x v="3"/>
    <n v="24"/>
    <n v="0"/>
    <n v="49"/>
    <s v="YES"/>
    <s v=""/>
    <s v="NEW"/>
    <x v="9"/>
    <s v="Head Of Partnerships"/>
    <s v="UK"/>
    <s v="$10M-50M"/>
    <d v="2025-04-09T00:00:00"/>
    <s v="www.linkedin.com/in/ethanyamamoto86"/>
  </r>
  <r>
    <s v="L0755"/>
    <s v="Vivian Ramos"/>
    <s v="vivian.ramos@microsoft.com"/>
    <s v="(290) 845-2017"/>
    <s v="MICROSOFT"/>
    <s v="STARTUP"/>
    <x v="0"/>
    <n v="2"/>
    <n v="0"/>
    <n v="34"/>
    <s v="YES"/>
    <d v="2025-01-10T00:00:00"/>
    <s v="NEW"/>
    <x v="6"/>
    <s v="Director Of Marketing"/>
    <s v="UK"/>
    <s v="Over $1B"/>
    <d v="2025-03-02T00:00:00"/>
    <s v="missing"/>
  </r>
  <r>
    <s v="L0756"/>
    <s v="Raphael Gupta"/>
    <s v="raphael.gupta@zendesk.com"/>
    <s v="missing"/>
    <s v="ZENDESK"/>
    <s v="MID-MARKET"/>
    <x v="3"/>
    <n v="9"/>
    <n v="6"/>
    <n v="57"/>
    <s v="YES"/>
    <d v="2025-05-05T00:00:00"/>
    <s v="CONTACTED"/>
    <x v="17"/>
    <s v="Data Analyst"/>
    <s v="JP"/>
    <s v="Unknown"/>
    <d v="2025-08-19T00:00:00"/>
    <s v="linkedin.com/in/yaramoreau76"/>
  </r>
  <r>
    <s v="L0757"/>
    <s v="Bella Das"/>
    <s v="bella.das@freshworks.com"/>
    <s v="408.997.3215"/>
    <s v="FRESHWORKS"/>
    <s v="GROWTH"/>
    <x v="6"/>
    <n v="19"/>
    <n v="0"/>
    <n v="19"/>
    <s v="NO"/>
    <d v="2025-01-06T00:00:00"/>
    <s v="LOST"/>
    <x v="6"/>
    <s v="Vp Revenue"/>
    <s v="DE"/>
    <s v="Unknown"/>
    <d v="2025-08-28T00:00:00"/>
    <s v="linkedin.com/in/farhanperez63"/>
  </r>
  <r>
    <s v="L0758"/>
    <s v="Tina Delgado"/>
    <s v="tina.delgado@dropbox.com"/>
    <s v="missing"/>
    <s v="DROPBOX"/>
    <s v="ENTERPRISE"/>
    <x v="5"/>
    <n v="5"/>
    <n v="0"/>
    <n v="19"/>
    <s v="NO"/>
    <d v="2025-11-13T00:00:00"/>
    <s v="NURTURING"/>
    <x v="18"/>
    <s v="Head Of Product"/>
    <s v="N/A"/>
    <s v="$50M-100M"/>
    <d v="2025-01-03T00:00:00"/>
    <s v="https://linkedin.com/in/victordas43"/>
  </r>
  <r>
    <s v="L0759"/>
    <s v="Isla Martinez"/>
    <s v="isla.martinez@stripe.com"/>
    <s v="371.430.3875"/>
    <s v="STRIPE"/>
    <s v="ENTERPRISE"/>
    <x v="0"/>
    <n v="4"/>
    <n v="0"/>
    <n v="18"/>
    <s v="NO"/>
    <d v="2025-02-23T00:00:00"/>
    <s v="QUALIFIED"/>
    <x v="18"/>
    <s v="Senior Associate"/>
    <s v="Poland"/>
    <s v="Under $1M"/>
    <d v="2025-10-20T00:00:00"/>
    <s v="missing"/>
  </r>
  <r>
    <s v="L0760"/>
    <s v="Olivia Brown"/>
    <s v="olivia.brown@airtable.com"/>
    <s v="413.474.6964"/>
    <s v="AIRTABLE"/>
    <s v="N/A"/>
    <x v="5"/>
    <n v="11"/>
    <n v="2"/>
    <n v="24"/>
    <s v="NO"/>
    <d v="2025-11-12T00:00:00"/>
    <s v="NEW"/>
    <x v="21"/>
    <s v="Director Of Marketing"/>
    <s v="N/A"/>
    <s v="$0-1M"/>
    <d v="2025-11-02T00:00:00"/>
    <s v="missing"/>
  </r>
  <r>
    <s v="L0761"/>
    <s v="Perseus Das"/>
    <s v="perseus.das@cloudflare.com"/>
    <s v="missing"/>
    <s v="CLOUDFLARE"/>
    <s v="ENTERPRISE"/>
    <x v="0"/>
    <n v="6"/>
    <n v="0"/>
    <n v="52"/>
    <s v="NO"/>
    <d v="2025-10-02T00:00:00"/>
    <s v="CONTACTED"/>
    <x v="15"/>
    <s v="Head Of Sales"/>
    <s v="Egypt"/>
    <s v="Unknown"/>
    <d v="2025-08-14T00:00:00"/>
    <s v="missing"/>
  </r>
  <r>
    <s v="L0762"/>
    <s v="Adeline Vargas"/>
    <s v="adeline.vargas@slack.com"/>
    <s v="missing"/>
    <s v="SLACK"/>
    <s v="MID-MARKET"/>
    <x v="5"/>
    <n v="0"/>
    <n v="10"/>
    <n v="33"/>
    <s v="YES"/>
    <d v="2025-10-19T00:00:00"/>
    <s v="NEW"/>
    <x v="13"/>
    <s v="Growth Lead"/>
    <s v="US"/>
    <s v="$1M-10M"/>
    <d v="2025-09-09T00:00:00"/>
    <s v="linkedin.com/in/derekking48"/>
  </r>
  <r>
    <s v="L0763"/>
    <s v="Derek Tiwari"/>
    <s v="derek.tiwari@twilio.com"/>
    <s v="+1-368-884-9693"/>
    <s v="TWILIO"/>
    <s v="MID-MARKET"/>
    <x v="3"/>
    <n v="27"/>
    <n v="20"/>
    <n v="42"/>
    <s v="YES"/>
    <d v="2025-09-02T00:00:00"/>
    <s v="NEW"/>
    <x v="1"/>
    <s v="Growth Hacker"/>
    <s v="US"/>
    <s v="Unknown"/>
    <d v="2025-02-01T00:00:00"/>
    <s v="linkedin.com/in/aishasantos37"/>
  </r>
  <r>
    <s v="L0764"/>
    <s v="Isla Lopez"/>
    <s v="isla.lopez@salesforcecom.com"/>
    <s v="+1-468-394-8692"/>
    <s v="SALESFORCE.COM"/>
    <s v="STARTUP"/>
    <x v="2"/>
    <n v="8"/>
    <n v="5"/>
    <n v="32"/>
    <s v="NO"/>
    <d v="2025-10-08T00:00:00"/>
    <s v="NEW"/>
    <x v="14"/>
    <s v="Digital Marketing Manager"/>
    <s v="Italy"/>
    <s v="$50M - $100M"/>
    <d v="2025-01-22T00:00:00"/>
    <s v="linkedin.com/in/quentinfischer75"/>
  </r>
  <r>
    <s v="L0765"/>
    <s v="Soren Thompson"/>
    <s v="soren.thompson@hashicorp.com"/>
    <s v="6127101225"/>
    <s v="HASHICORP"/>
    <s v="SMB"/>
    <x v="8"/>
    <n v="22"/>
    <n v="11"/>
    <n v="19"/>
    <s v="YES"/>
    <d v="2025-05-06T00:00:00"/>
    <s v="NEW"/>
    <x v="0"/>
    <s v="Field Marketing Manager"/>
    <s v="Vietnam"/>
    <s v="$1M-10M"/>
    <d v="2025-06-05T00:00:00"/>
    <s v="www.linkedin.com/in/margauxpark2"/>
  </r>
  <r>
    <s v="L0766"/>
    <s v="Rachel Castillo"/>
    <s v="rachel.castillo@zoomvideo.com"/>
    <s v="missing"/>
    <s v="ZOOM VIDEO"/>
    <s v="STARTUP"/>
    <x v="4"/>
    <n v="26"/>
    <n v="0"/>
    <n v="42"/>
    <s v="NO"/>
    <d v="2025-10-18T00:00:00"/>
    <s v="CONTACTED"/>
    <x v="11"/>
    <s v="Solutions Architect"/>
    <s v="BR"/>
    <s v="$1M - $10M"/>
    <d v="2025-08-24T00:00:00"/>
    <s v="missing"/>
  </r>
  <r>
    <s v="L0767"/>
    <s v="Freya Harris"/>
    <s v="freya.harris@snowflake.com"/>
    <s v="missing"/>
    <s v="SNOWFLAKE"/>
    <s v="ENTERPRISE"/>
    <x v="8"/>
    <n v="11"/>
    <n v="4"/>
    <n v="11"/>
    <s v="YES"/>
    <d v="2025-01-25T00:00:00"/>
    <s v="CONTACTED"/>
    <x v="18"/>
    <s v="Sdr Manager"/>
    <s v="Pakistan"/>
    <s v="10M-50M"/>
    <d v="2025-06-11T00:00:00"/>
    <s v="missing"/>
  </r>
  <r>
    <s v="L0768"/>
    <s v="Zion Novak"/>
    <s v="zion.novak@datadog.com"/>
    <s v="missing"/>
    <s v="DATADOG"/>
    <s v="N/A"/>
    <x v="1"/>
    <n v="0"/>
    <n v="11"/>
    <n v="15"/>
    <s v="YES"/>
    <d v="2025-03-20T00:00:00"/>
    <s v="ENGAGED"/>
    <x v="3"/>
    <s v="Vp Revenue"/>
    <s v="Poland"/>
    <s v="0-1M"/>
    <d v="2025-06-21T00:00:00"/>
    <s v="https://linkedin.com/in/jamesberg50"/>
  </r>
  <r>
    <s v="L0769"/>
    <s v="Leo Adams"/>
    <s v="leo.adams@okta.com"/>
    <s v="missing"/>
    <s v="OKTA"/>
    <s v="MID-MARKET"/>
    <x v="6"/>
    <n v="10"/>
    <n v="4"/>
    <n v="0"/>
    <s v="YES"/>
    <d v="2025-09-25T00:00:00"/>
    <s v="CONVERTED"/>
    <x v="11"/>
    <s v="Solutions Architect"/>
    <s v="BR"/>
    <s v="$10M+"/>
    <d v="2025-04-16T00:00:00"/>
    <s v="https://linkedin.com/in/bobo'brien29"/>
  </r>
  <r>
    <s v="L0770"/>
    <s v="Ophelia Ruiz"/>
    <s v="ophelia.ruiz@confluent.com"/>
    <s v="566-107-4030"/>
    <s v="CONFLUENT"/>
    <s v="ENTERPRISE"/>
    <x v="7"/>
    <n v="0"/>
    <n v="3"/>
    <n v="41"/>
    <s v="NO"/>
    <d v="2025-10-08T00:00:00"/>
    <s v="NURTURING"/>
    <x v="7"/>
    <s v="Sdr Manager"/>
    <s v="CA"/>
    <s v="Unknown"/>
    <d v="2025-03-23T00:00:00"/>
    <s v="www.linkedin.com/in/lorenzotanaka13"/>
  </r>
  <r>
    <s v="L0771"/>
    <s v="Liam Ramirez"/>
    <s v="liam.ramirez@datadog.com"/>
    <s v="(814) 416-1040"/>
    <s v="DATADOG"/>
    <s v="N/A"/>
    <x v="10"/>
    <n v="18"/>
    <n v="11"/>
    <n v="13"/>
    <s v="NO"/>
    <d v="2025-02-13T00:00:00"/>
    <s v="NEW"/>
    <x v="1"/>
    <s v="Vp Product"/>
    <s v="CA"/>
    <s v="$10M+"/>
    <d v="2025-12-10T00:00:00"/>
    <s v="linkedin.com/in/landonsmith95"/>
  </r>
  <r>
    <s v="L0772"/>
    <s v="Freya Gonzalez"/>
    <s v="freya.gonzalez@zscaler.com"/>
    <s v="6385308012"/>
    <s v="ZSCALER"/>
    <s v="ENTERPRISE"/>
    <x v="4"/>
    <n v="30"/>
    <n v="13"/>
    <n v="0"/>
    <s v="YES"/>
    <d v="2025-03-18T00:00:00"/>
    <s v="QUALIFIED"/>
    <x v="0"/>
    <s v="Director Of Analytics"/>
    <s v="CA"/>
    <s v="$10M-50M"/>
    <d v="2025-10-02T00:00:00"/>
    <s v="missing"/>
  </r>
  <r>
    <s v="L0773"/>
    <s v="Luna Rodriguez"/>
    <s v="luna.rodriguez@crowdstrike.com"/>
    <s v="637-309-6493"/>
    <s v="CROWDSTRIKE"/>
    <s v="MID-MARKET"/>
    <x v="10"/>
    <n v="31"/>
    <n v="11"/>
    <n v="4"/>
    <s v="NO"/>
    <d v="2025-11-17T00:00:00"/>
    <s v="DISQUALIFIED"/>
    <x v="18"/>
    <s v="Associate"/>
    <s v="Saudi Arabia"/>
    <s v="Unknown"/>
    <d v="2025-05-28T00:00:00"/>
    <s v="missing"/>
  </r>
  <r>
    <s v="L0774"/>
    <s v="Dmitri Lewis"/>
    <s v="dmitri.lewis@docusign.com"/>
    <s v="778.813.3433"/>
    <s v="DOCUSIGN"/>
    <s v="SMB"/>
    <x v="6"/>
    <n v="16"/>
    <n v="19"/>
    <n v="32"/>
    <s v="NO"/>
    <d v="2025-04-05T00:00:00"/>
    <s v="NURTURING"/>
    <x v="15"/>
    <s v="Revenue Operations"/>
    <s v="Egypt"/>
    <s v="$1B+"/>
    <d v="2025-08-14T00:00:00"/>
    <s v="missing"/>
  </r>
  <r>
    <s v="L0775"/>
    <s v="Sam Chopra"/>
    <s v="missing"/>
    <s v="597-923-6785"/>
    <s v="HUBSPOT"/>
    <s v="GROWTH"/>
    <x v="7"/>
    <n v="11"/>
    <n v="7"/>
    <n v="23"/>
    <s v="YES"/>
    <d v="2025-08-06T00:00:00"/>
    <s v="QUALIFIED"/>
    <x v="13"/>
    <s v="Engineering Manager"/>
    <s v="BR"/>
    <s v="0-1M"/>
    <d v="2025-06-22T00:00:00"/>
    <s v="missing"/>
  </r>
  <r>
    <s v="L0776"/>
    <s v="Winston Dubois"/>
    <s v="winston.dubois@dropbox.com"/>
    <s v="791.394.7022"/>
    <s v="DROPBOX"/>
    <s v="MID-MARKET"/>
    <x v="3"/>
    <n v="8"/>
    <n v="13"/>
    <n v="36"/>
    <s v="NO"/>
    <d v="2025-09-11T00:00:00"/>
    <s v="ENGAGED"/>
    <x v="23"/>
    <s v="Founder"/>
    <s v="UK"/>
    <s v="Series A"/>
    <d v="2025-08-14T00:00:00"/>
    <s v="linkedin.com/in/usmannovak30"/>
  </r>
  <r>
    <s v="L0777"/>
    <s v="Farhan Diaz"/>
    <s v="farhan.diaz@figma.com"/>
    <s v="missing"/>
    <s v="FIGMA"/>
    <s v="MID-MARKET"/>
    <x v="4"/>
    <n v="23"/>
    <n v="5"/>
    <n v="12"/>
    <s v="NO"/>
    <d v="2025-08-18T00:00:00"/>
    <s v="ENGAGED"/>
    <x v="0"/>
    <s v="Vp Sales"/>
    <s v="Italy"/>
    <s v="self-funded"/>
    <d v="2025-03-12T00:00:00"/>
    <s v="missing"/>
  </r>
  <r>
    <s v="L0778"/>
    <s v="Florian Gonzalez"/>
    <s v="florian.gonzalez@zoomvideo.com"/>
    <s v="896.961.3359"/>
    <s v="ZOOM VIDEO"/>
    <s v="SMB"/>
    <x v="9"/>
    <n v="9"/>
    <n v="18"/>
    <n v="17"/>
    <s v="YES"/>
    <d v="2025-07-16T00:00:00"/>
    <s v="NEW"/>
    <x v="24"/>
    <s v="Vp Marketing"/>
    <s v="Argentina"/>
    <s v="Over $1B"/>
    <d v="2025-03-28T00:00:00"/>
    <s v="linkedin.com/in/florianpark26"/>
  </r>
  <r>
    <s v="L0779"/>
    <s v="Chloe Rodriguez"/>
    <s v="chloe.rodriguez@googleinc.com"/>
    <s v="7303999247"/>
    <s v="GOOGLE INC"/>
    <s v="MID-MARKET"/>
    <x v="1"/>
    <n v="34"/>
    <n v="6"/>
    <n v="28"/>
    <s v="NO"/>
    <d v="2025-01-26T00:00:00"/>
    <s v="LOST"/>
    <x v="16"/>
    <s v="Pr Manager"/>
    <s v="Turkey"/>
    <s v="Over $1B"/>
    <d v="2025-04-13T00:00:00"/>
    <s v="missing"/>
  </r>
  <r>
    <s v="L0780"/>
    <s v="Jamal Popov"/>
    <s v="jamal.popov@asana.com"/>
    <s v="(629) 386-1851"/>
    <s v="ASANA"/>
    <s v="MID-MARKET"/>
    <x v="10"/>
    <n v="23"/>
    <n v="2"/>
    <n v="59"/>
    <s v="YES"/>
    <d v="2025-11-28T00:00:00"/>
    <s v="NEW"/>
    <x v="6"/>
    <s v="Revenue Operations"/>
    <s v="Mexico"/>
    <s v="$50M-100M"/>
    <d v="2025-09-23T00:00:00"/>
    <s v="linkedin.com/in/magnusdavis70"/>
  </r>
  <r>
    <s v="L0781"/>
    <s v="Ethan Verma"/>
    <s v="ethan.verma@airtable.com"/>
    <s v="missing"/>
    <s v="AIRTABLE"/>
    <s v="ENTERPRISE"/>
    <x v="5"/>
    <n v="22"/>
    <n v="16"/>
    <n v="43"/>
    <s v="YES"/>
    <d v="2025-04-17T00:00:00"/>
    <s v="NEW"/>
    <x v="23"/>
    <s v="Chief Revenue Officer"/>
    <s v="JP"/>
    <s v="Unknown"/>
    <d v="2025-09-02T00:00:00"/>
    <s v="missing"/>
  </r>
  <r>
    <s v="L0782"/>
    <s v="Harlow Popov"/>
    <s v="harlow.popov@twilio.com"/>
    <s v="(762) 368-1591"/>
    <s v="TWILIO"/>
    <s v="MID-MARKET"/>
    <x v="3"/>
    <n v="29"/>
    <n v="3"/>
    <n v="38"/>
    <s v="YES"/>
    <d v="2025-11-23T00:00:00"/>
    <s v="NEW"/>
    <x v="7"/>
    <s v="Revenue Operations"/>
    <s v="Vietnam"/>
    <s v="Unknown"/>
    <d v="2025-07-14T00:00:00"/>
    <s v="linkedin.com/in/esmeraldapark15"/>
  </r>
  <r>
    <s v="L0783"/>
    <s v="Tobias Jensen"/>
    <s v="tobias.jensen@palantirtechnologies.com"/>
    <s v="missing"/>
    <s v="PALANTIR TECHNOLOGIES"/>
    <s v="ENTERPRISE"/>
    <x v="2"/>
    <n v="20"/>
    <n v="10"/>
    <n v="34"/>
    <s v="YES"/>
    <d v="2025-05-12T00:00:00"/>
    <s v="NEW"/>
    <x v="4"/>
    <s v="Engineering Manager"/>
    <s v="Thailand"/>
    <s v="$25M-$100M"/>
    <d v="2025-06-08T00:00:00"/>
    <s v="missing"/>
  </r>
  <r>
    <s v="L0784"/>
    <s v="Kevin Lopez"/>
    <s v="kevin.lopez@slack.com"/>
    <s v="missing"/>
    <s v="SLACK"/>
    <s v="GROWTH"/>
    <x v="2"/>
    <n v="2"/>
    <n v="0"/>
    <n v="52"/>
    <s v="YES"/>
    <d v="2025-07-18T00:00:00"/>
    <s v="NURTURING"/>
    <x v="17"/>
    <s v="Marketing Manager"/>
    <s v="JP"/>
    <s v="Unknown"/>
    <d v="2025-06-07T00:00:00"/>
    <s v="missing"/>
  </r>
  <r>
    <s v="L0785"/>
    <s v="Quentin Clark"/>
    <s v="quentin.clark@splunk.com"/>
    <s v="9271623696"/>
    <s v="SPLUNK"/>
    <s v="MID-MARKET"/>
    <x v="8"/>
    <n v="19"/>
    <n v="7"/>
    <n v="0"/>
    <s v="NO"/>
    <d v="2025-04-01T00:00:00"/>
    <s v="CONVERTED"/>
    <x v="1"/>
    <s v="Cto"/>
    <s v="US"/>
    <s v="Series A"/>
    <d v="2025-09-28T00:00:00"/>
    <s v="www.linkedin.com/in/rosaverma62"/>
  </r>
  <r>
    <s v="L0786"/>
    <s v="Sebastian Fernandez"/>
    <s v="sebastian.fernandez@linear.com"/>
    <s v="868-616-7388"/>
    <s v="LINEAR"/>
    <s v="ENTERPRISE"/>
    <x v="3"/>
    <n v="0"/>
    <n v="4"/>
    <n v="0"/>
    <s v="NO"/>
    <d v="2025-05-05T00:00:00"/>
    <s v="NEW"/>
    <x v="18"/>
    <s v="Vp Revenue"/>
    <s v="Egypt"/>
    <s v="$5M-$25M"/>
    <d v="2025-06-24T00:00:00"/>
    <s v="www.linkedin.com/in/zinniaramos58"/>
  </r>
  <r>
    <s v="L0787"/>
    <s v="Yara Ruiz"/>
    <s v="yara.ruiz@asana.com"/>
    <s v="5854738118"/>
    <s v="ASANA"/>
    <s v="STARTUP"/>
    <x v="1"/>
    <n v="26"/>
    <n v="19"/>
    <n v="43"/>
    <s v="NO"/>
    <d v="2025-04-07T00:00:00"/>
    <s v="NURTURING"/>
    <x v="15"/>
    <s v="Cmo"/>
    <s v="US"/>
    <s v="&lt; $1M"/>
    <d v="2025-05-05T00:00:00"/>
    <s v="https://www.linkedin.com/in/valentinarivera92"/>
  </r>
  <r>
    <s v="L0788"/>
    <s v="Zara Vega"/>
    <s v="zara.vega@salesforcecom.com"/>
    <s v="missing"/>
    <s v="SALESFORCE.COM"/>
    <s v="MID-MARKET"/>
    <x v="3"/>
    <n v="23"/>
    <n v="15"/>
    <n v="26"/>
    <s v="YES"/>
    <d v="2025-06-16T00:00:00"/>
    <s v="ENGAGED"/>
    <x v="23"/>
    <s v="Sdr Manager"/>
    <s v="Mexico"/>
    <s v="Unknown"/>
    <d v="2025-01-03T00:00:00"/>
    <s v="missing"/>
  </r>
  <r>
    <s v="L0789"/>
    <s v="Maya Chen"/>
    <s v="maya.chen@mongodb.com"/>
    <s v="544.712.8466"/>
    <s v="MONGODB"/>
    <s v="ENTERPRISE"/>
    <x v="9"/>
    <n v="18"/>
    <n v="6"/>
    <n v="57"/>
    <s v="YES"/>
    <d v="2025-02-10T00:00:00"/>
    <s v="NEW"/>
    <x v="20"/>
    <s v="Head Of Strategy"/>
    <s v="DE"/>
    <s v="$10M+"/>
    <d v="2025-12-17T00:00:00"/>
    <s v="linkedin.com/in/killiankumar37"/>
  </r>
  <r>
    <s v="L0790"/>
    <s v="Kevin Dominguez"/>
    <s v="kevin.dominguez@canva.com"/>
    <s v="9976303326"/>
    <s v="CANVA"/>
    <s v="STARTUP"/>
    <x v="8"/>
    <n v="10"/>
    <n v="15"/>
    <n v="18"/>
    <s v="YES"/>
    <s v=""/>
    <s v="CONTACTED"/>
    <x v="2"/>
    <s v="Cmo"/>
    <s v="Argentina"/>
    <s v="$10M-50M"/>
    <d v="2025-12-13T00:00:00"/>
    <s v="linkedin.com/in/farhanthomas76"/>
  </r>
  <r>
    <s v="L0791"/>
    <s v="Raphael Delgado"/>
    <s v="raphael.delgado@salesforce.com"/>
    <s v="912-842-4246"/>
    <s v="SALESFORCE"/>
    <s v="SMB"/>
    <x v="7"/>
    <n v="13"/>
    <n v="6"/>
    <n v="5"/>
    <s v="YES"/>
    <s v=""/>
    <s v="CONTACTED"/>
    <x v="4"/>
    <s v="Growth Hacker"/>
    <s v="CA"/>
    <s v="$1M - $10M"/>
    <d v="2025-01-26T00:00:00"/>
    <s v="https://linkedin.com/in/joaquinmalhotra6"/>
  </r>
  <r>
    <s v="L0792"/>
    <s v="Hadley Reyes"/>
    <s v="missing"/>
    <s v="+1-839-799-1828"/>
    <s v="DATADOG"/>
    <s v="GROWTH"/>
    <x v="9"/>
    <n v="0"/>
    <n v="7"/>
    <n v="26"/>
    <s v="NO"/>
    <d v="2025-07-13T00:00:00"/>
    <s v="CONVERTED"/>
    <x v="5"/>
    <s v="Associate"/>
    <s v="DE"/>
    <s v="Unknown"/>
    <d v="2025-11-14T00:00:00"/>
    <s v="linkedin.com/in/nolannair98"/>
  </r>
  <r>
    <s v="L0793"/>
    <s v="Brendan Vega"/>
    <s v="brendan.vega@docusign.com"/>
    <s v="missing"/>
    <s v="DOCUSIGN"/>
    <s v="ENTERPRISE"/>
    <x v="3"/>
    <n v="35"/>
    <n v="7"/>
    <n v="0"/>
    <s v="NO"/>
    <d v="2025-04-20T00:00:00"/>
    <s v="QUALIFIED"/>
    <x v="10"/>
    <s v="Vp Revenue"/>
    <s v="AU"/>
    <s v="Unknown"/>
    <d v="2025-02-24T00:00:00"/>
    <s v="missing"/>
  </r>
  <r>
    <s v="L0794"/>
    <s v="Soren Park"/>
    <s v="soren.park@mongodb.com"/>
    <s v="+1-637-590-2610"/>
    <s v="MONGO DB"/>
    <s v="N/A"/>
    <x v="2"/>
    <n v="8"/>
    <n v="17"/>
    <n v="13"/>
    <s v="NO"/>
    <d v="2025-07-18T00:00:00"/>
    <s v="LOST"/>
    <x v="3"/>
    <s v="Director Of Marketing"/>
    <s v="DE"/>
    <s v="$10M+"/>
    <d v="2025-11-06T00:00:00"/>
    <s v="https://linkedin.com/in/ariaclark76"/>
  </r>
  <r>
    <s v="L0795"/>
    <s v="Waqas Park"/>
    <s v="missing"/>
    <s v="287-504-6322"/>
    <s v="DROPBOX"/>
    <s v="MID-MARKET"/>
    <x v="8"/>
    <n v="34"/>
    <n v="0"/>
    <n v="37"/>
    <s v="YES"/>
    <d v="2025-06-19T00:00:00"/>
    <s v="CONVERTED"/>
    <x v="23"/>
    <s v="Coo"/>
    <s v="South Korea"/>
    <s v="Unknown"/>
    <d v="2025-03-14T00:00:00"/>
    <s v="missing"/>
  </r>
  <r>
    <s v="L0796"/>
    <s v="Cordelia Sharma"/>
    <s v="cordelia.sharma@stripeinc.com"/>
    <s v="missing"/>
    <s v="STRIPE INC"/>
    <s v="ENTERPRISE"/>
    <x v="6"/>
    <n v="18"/>
    <n v="14"/>
    <n v="60"/>
    <s v="NO"/>
    <d v="2025-09-19T00:00:00"/>
    <s v="NEW"/>
    <x v="4"/>
    <s v="Coo"/>
    <s v="Poland"/>
    <s v="&lt; $1M"/>
    <d v="2025-09-18T00:00:00"/>
    <s v="linkedin.com/in/nyxjackson40"/>
  </r>
  <r>
    <s v="L0797"/>
    <s v="Henrik Garcia"/>
    <s v="henrik.garcia@google.com"/>
    <s v="+1-385-635-8327"/>
    <s v="GOOGLE"/>
    <s v="N/A"/>
    <x v="4"/>
    <n v="3"/>
    <n v="20"/>
    <n v="0"/>
    <s v="NO"/>
    <d v="2025-01-04T00:00:00"/>
    <s v="NURTURING"/>
    <x v="2"/>
    <s v="Technical Lead"/>
    <s v="US"/>
    <s v="Unknown"/>
    <d v="2025-11-02T00:00:00"/>
    <s v="linkedin.com/in/samirjensen97"/>
  </r>
  <r>
    <s v="L0798"/>
    <s v="Aria Ramos"/>
    <s v="aria.ramos@slack.com"/>
    <s v="+18496741256"/>
    <s v="SLACK"/>
    <s v="MID-MARKET"/>
    <x v="3"/>
    <n v="0"/>
    <n v="20"/>
    <n v="60"/>
    <s v="NO"/>
    <d v="2025-03-13T00:00:00"/>
    <s v="NEW"/>
    <x v="22"/>
    <s v="Coo"/>
    <s v="N/A"/>
    <s v="$100M+"/>
    <d v="2025-04-16T00:00:00"/>
    <s v="linkedin.com/in/killianbaker4"/>
  </r>
  <r>
    <s v="L0799"/>
    <s v="Hugo Bianchi"/>
    <s v="hugo.bianchi@linear.com"/>
    <s v="6177949127"/>
    <s v="LINEAR"/>
    <s v="ENTERPRISE"/>
    <x v="1"/>
    <n v="31"/>
    <n v="11"/>
    <n v="16"/>
    <s v="YES"/>
    <d v="2025-06-24T00:00:00"/>
    <s v="QUALIFIED"/>
    <x v="18"/>
    <s v="Channel Manager"/>
    <s v="Thailand"/>
    <s v="$50M - $100M"/>
    <d v="2025-07-12T00:00:00"/>
    <s v="linkedin.com/in/dorianrobinson86"/>
  </r>
  <r>
    <s v="L0800"/>
    <s v="Sophie Schneider"/>
    <s v="sophie.schneider@zoomvideo.com"/>
    <s v="845.263.7823"/>
    <s v="ZOOM VIDEO"/>
    <s v="N/A"/>
    <x v="9"/>
    <n v="25"/>
    <n v="16"/>
    <n v="9"/>
    <s v="YES"/>
    <d v="2025-08-16T00:00:00"/>
    <s v="CONVERTED"/>
    <x v="1"/>
    <s v="Marketing Manager"/>
    <s v="Netherlands"/>
    <s v="Series A"/>
    <d v="2025-07-25T00:00:00"/>
    <s v="linkedin.com/in/raphaelyoung85"/>
  </r>
  <r>
    <s v="L0801"/>
    <s v="Nadia Nelson"/>
    <s v="nadia.nelson@confluent.com"/>
    <s v="missing"/>
    <s v="CONFLUENT"/>
    <s v="GROWTH"/>
    <x v="4"/>
    <n v="3"/>
    <n v="1"/>
    <n v="34"/>
    <s v="YES"/>
    <d v="2025-03-24T00:00:00"/>
    <s v="ENGAGED"/>
    <x v="0"/>
    <s v="Head Of Growth"/>
    <s v="Pakistan"/>
    <s v="$500M-1B"/>
    <d v="2025-10-25T00:00:00"/>
    <s v="missing"/>
  </r>
  <r>
    <s v="L0802"/>
    <s v="Leo Diaz"/>
    <s v="leo.diaz@hubspot.com"/>
    <s v="553-782-1078"/>
    <s v="HUBSPOT"/>
    <s v="ENTERPRISE"/>
    <x v="3"/>
    <n v="0"/>
    <n v="17"/>
    <n v="7"/>
    <s v="YES"/>
    <s v=""/>
    <s v="LOST"/>
    <x v="0"/>
    <s v="Marketing Coordinator"/>
    <s v="Spain"/>
    <s v="Unknown"/>
    <d v="2025-09-04T00:00:00"/>
    <s v="missing"/>
  </r>
  <r>
    <s v="L0803"/>
    <s v="Lorenzo King"/>
    <s v="lorenzo.king@figma.com"/>
    <s v="968-603-6416"/>
    <s v="FIGMA"/>
    <s v="ENTERPRISE"/>
    <x v="6"/>
    <n v="15"/>
    <n v="18"/>
    <n v="0"/>
    <s v="NO"/>
    <d v="2025-03-15T00:00:00"/>
    <s v="ENGAGED"/>
    <x v="15"/>
    <s v="Co-Founder"/>
    <s v="Vietnam"/>
    <s v="$10M+"/>
    <d v="2025-11-12T00:00:00"/>
    <s v="missing"/>
  </r>
  <r>
    <s v="L0804"/>
    <s v="Nick Berg"/>
    <s v="nick.berg@hashicorp.com"/>
    <s v="missing"/>
    <s v="HASHICORP"/>
    <s v="ENTERPRISE"/>
    <x v="7"/>
    <n v="5"/>
    <n v="10"/>
    <n v="30"/>
    <s v="NO"/>
    <d v="2025-05-12T00:00:00"/>
    <s v="ENGAGED"/>
    <x v="3"/>
    <s v="Data Analyst"/>
    <s v="BR"/>
    <s v="$25M-$100M"/>
    <s v=""/>
    <s v="linkedin.com/in/ireneyamamoto24"/>
  </r>
  <r>
    <s v="L0805"/>
    <s v="Brian Chen"/>
    <s v="brian.chen@microsoft.com"/>
    <s v="(687) 483-7933"/>
    <s v="MICROSOFT"/>
    <s v="GROWTH"/>
    <x v="10"/>
    <n v="16"/>
    <n v="5"/>
    <n v="1"/>
    <s v="YES"/>
    <d v="2025-02-17T00:00:00"/>
    <s v="ENGAGED"/>
    <x v="24"/>
    <s v="Communications Director"/>
    <s v="IN"/>
    <s v="Unknown"/>
    <d v="2025-01-14T00:00:00"/>
    <s v="https://linkedin.com/in/victoreriksson56"/>
  </r>
  <r>
    <s v="L0806"/>
    <s v="Frank Rojas"/>
    <s v="frank.rojas@amazon.com"/>
    <s v="929-437-9844"/>
    <s v="AMAZON"/>
    <s v="MID-MARKET"/>
    <x v="7"/>
    <n v="6"/>
    <n v="6"/>
    <n v="14"/>
    <s v="YES"/>
    <d v="2025-09-02T00:00:00"/>
    <s v="NURTURING"/>
    <x v="10"/>
    <s v="Engineering Manager"/>
    <s v="DE"/>
    <s v="Over $1B"/>
    <d v="2025-03-12T00:00:00"/>
    <s v="https://www.linkedin.com/in/lunanguyen39"/>
  </r>
  <r>
    <s v="L0807"/>
    <s v="Leo Nair"/>
    <s v="leo.nair@notion.com"/>
    <s v="652-487-8644"/>
    <s v="NOTION"/>
    <s v="MID-MARKET"/>
    <x v="6"/>
    <n v="21"/>
    <n v="0"/>
    <n v="40"/>
    <s v="YES"/>
    <d v="2025-02-17T00:00:00"/>
    <s v="ENGAGED"/>
    <x v="17"/>
    <s v="Marketing Coordinator"/>
    <s v="N/A"/>
    <s v="Under $1M"/>
    <d v="2025-02-02T00:00:00"/>
    <s v="www.linkedin.com/in/priyatorres75"/>
  </r>
  <r>
    <s v="L0808"/>
    <s v="Vivian Martin"/>
    <s v="vivian.martin@hubspot.com"/>
    <s v="329.499.6566"/>
    <s v="HUBSPOT"/>
    <s v="ENTERPRISE"/>
    <x v="2"/>
    <n v="10"/>
    <n v="13"/>
    <n v="39"/>
    <s v="YES"/>
    <d v="2025-12-17T00:00:00"/>
    <s v="NURTURING"/>
    <x v="12"/>
    <s v="Co-Founder"/>
    <s v="IN"/>
    <s v="Unknown"/>
    <d v="2025-07-19T00:00:00"/>
    <s v="linkedin.com/in/gabriellamuller28"/>
  </r>
  <r>
    <s v="L0809"/>
    <s v="Penelope Tanaka"/>
    <s v="penelope.tanaka@hubspot.com"/>
    <s v="4994542326"/>
    <s v="HUBSPOT"/>
    <s v="MID-MARKET"/>
    <x v="3"/>
    <n v="20"/>
    <n v="0"/>
    <n v="11"/>
    <s v="YES"/>
    <d v="2025-11-13T00:00:00"/>
    <s v="DISQUALIFIED"/>
    <x v="9"/>
    <s v="Junior Analyst"/>
    <s v="UK"/>
    <s v="self-funded"/>
    <d v="2025-11-12T00:00:00"/>
    <s v="linkedin.com/in/samirnovak41"/>
  </r>
  <r>
    <s v="L0810"/>
    <s v="Aria Johansson"/>
    <s v="aria.johansson@meta.com"/>
    <s v="missing"/>
    <s v="META"/>
    <s v="STARTUP"/>
    <x v="2"/>
    <n v="19"/>
    <n v="17"/>
    <n v="9"/>
    <s v="NO"/>
    <d v="2025-09-17T00:00:00"/>
    <s v="NURTURING"/>
    <x v="5"/>
    <s v="Chief Marketing Officer"/>
    <s v="N/A"/>
    <s v="$5M-$25M"/>
    <d v="2025-03-03T00:00:00"/>
    <s v="missing"/>
  </r>
  <r>
    <s v="L0811"/>
    <s v="Elise Taylor"/>
    <s v="elise.taylor@workday.com"/>
    <s v="760.273.6925"/>
    <s v="WORKDAY"/>
    <s v="SMB"/>
    <x v="10"/>
    <n v="0"/>
    <n v="6"/>
    <n v="4"/>
    <s v="NO"/>
    <d v="2025-02-24T00:00:00"/>
    <s v="DISQUALIFIED"/>
    <x v="19"/>
    <s v="Digital Marketing Manager"/>
    <s v="Indonesia"/>
    <s v="0-1M"/>
    <d v="2025-11-22T00:00:00"/>
    <s v="www.linkedin.com/in/onyxpandey90"/>
  </r>
  <r>
    <s v="L0812"/>
    <s v="Luna Guerrero"/>
    <s v="luna.guerrero@confluent.com"/>
    <s v="missing"/>
    <s v="CONFLUENT"/>
    <s v="ENTERPRISE"/>
    <x v="3"/>
    <n v="5"/>
    <n v="3"/>
    <n v="30"/>
    <s v="YES"/>
    <d v="2025-07-08T00:00:00"/>
    <s v="QUALIFIED"/>
    <x v="21"/>
    <s v="Director Of Marketing"/>
    <s v="South Korea"/>
    <s v="Unknown"/>
    <d v="2025-01-17T00:00:00"/>
    <s v="missing"/>
  </r>
  <r>
    <s v="L0813"/>
    <s v="Chloe Chopra"/>
    <s v="chloe.chopra@splunk.com"/>
    <s v="3457317478"/>
    <s v="SPLUNK"/>
    <s v="SMB"/>
    <x v="1"/>
    <n v="11"/>
    <n v="15"/>
    <n v="0"/>
    <s v="NO"/>
    <d v="2025-11-26T00:00:00"/>
    <s v="NURTURING"/>
    <x v="10"/>
    <s v="Intern"/>
    <s v="Indonesia"/>
    <s v="Unknown"/>
    <d v="2025-06-13T00:00:00"/>
    <s v="missing"/>
  </r>
  <r>
    <s v="L0814"/>
    <s v="Aria Ortiz"/>
    <s v="aria.ortiz@zoom.com"/>
    <s v="+14006579597"/>
    <s v="ZOOM"/>
    <s v="GROWTH"/>
    <x v="5"/>
    <n v="2"/>
    <n v="4"/>
    <n v="41"/>
    <s v="NO"/>
    <d v="2025-02-10T00:00:00"/>
    <s v="NURTURING"/>
    <x v="20"/>
    <s v="Channel Manager"/>
    <s v="SG"/>
    <s v="$1B+"/>
    <d v="2025-01-10T00:00:00"/>
    <s v="www.linkedin.com/in/chloewilson59"/>
  </r>
  <r>
    <s v="L0815"/>
    <s v="Yara Rivera"/>
    <s v="yara.rivera@stripe.com"/>
    <s v="+19545314394"/>
    <s v="STRIPE"/>
    <s v="SMB"/>
    <x v="2"/>
    <n v="0"/>
    <n v="10"/>
    <n v="36"/>
    <s v="NO"/>
    <d v="2025-08-01T00:00:00"/>
    <s v="NEW"/>
    <x v="14"/>
    <s v="Content Marketing Lead"/>
    <s v="US"/>
    <s v="Unknown"/>
    <d v="2025-08-22T00:00:00"/>
    <s v="linkedin.com/in/magnusking52"/>
  </r>
  <r>
    <s v="L0816"/>
    <s v="Hina Gomez"/>
    <s v="hina.gomez@stripe.com"/>
    <s v="+18082163747"/>
    <s v="STRIPE"/>
    <s v="ENTERPRISE"/>
    <x v="1"/>
    <n v="14"/>
    <n v="1"/>
    <n v="3"/>
    <s v="NO"/>
    <d v="2025-11-05T00:00:00"/>
    <s v="NEW"/>
    <x v="23"/>
    <s v="Sdr Manager"/>
    <s v="Malaysia"/>
    <s v="$1M - $10M"/>
    <d v="2025-08-04T00:00:00"/>
    <s v="linkedin.com/in/frankthomas69"/>
  </r>
  <r>
    <s v="L0817"/>
    <s v="Marisol Diaz"/>
    <s v="marisol.diaz@metaplatforms.com"/>
    <s v="(946) 909-9530"/>
    <s v="META PLATFORMS"/>
    <s v="SMB"/>
    <x v="2"/>
    <n v="28"/>
    <n v="1"/>
    <n v="59"/>
    <s v="NO"/>
    <d v="2025-02-04T00:00:00"/>
    <s v="QUALIFIED"/>
    <x v="19"/>
    <s v="Program Manager"/>
    <s v="Indonesia"/>
    <s v="self-funded"/>
    <d v="2025-10-18T00:00:00"/>
    <s v="www.linkedin.com/in/charlietanaka10"/>
  </r>
  <r>
    <s v="L0818"/>
    <s v="Deepa Ivanov"/>
    <s v="deepa.ivanov@twilio.com"/>
    <s v="missing"/>
    <s v="TWILIO"/>
    <s v="MID-MARKET"/>
    <x v="10"/>
    <n v="23"/>
    <n v="14"/>
    <n v="47"/>
    <s v="NO"/>
    <d v="2025-10-10T00:00:00"/>
    <s v="NEW"/>
    <x v="19"/>
    <s v="Director Of Demand Gen"/>
    <s v="Egypt"/>
    <s v="$1M - $10M"/>
    <d v="2025-10-27T00:00:00"/>
    <s v="linkedin.com/in/hadleynair89"/>
  </r>
  <r>
    <s v="L0819"/>
    <s v="Zephyr Reyes"/>
    <s v="zephyr.reyes@slack.com"/>
    <s v="+17111787979"/>
    <s v="SLACK"/>
    <s v="STARTUP"/>
    <x v="9"/>
    <n v="10"/>
    <n v="0"/>
    <n v="44"/>
    <s v="YES"/>
    <d v="2025-02-26T00:00:00"/>
    <s v="ENGAGED"/>
    <x v="12"/>
    <s v="Chief Marketing Officer"/>
    <s v="Nigeria"/>
    <s v="$1M - $10M"/>
    <d v="2025-10-02T00:00:00"/>
    <s v="linkedin.com/in/leocarter89"/>
  </r>
  <r>
    <s v="L0820"/>
    <s v="Olivia Lopez"/>
    <s v="olivia.lopez@snowflake.com"/>
    <s v="(631) 940-4840"/>
    <s v="SNOWFLAKE"/>
    <s v="MID-MARKET"/>
    <x v="8"/>
    <n v="7"/>
    <n v="8"/>
    <n v="13"/>
    <s v="NO"/>
    <d v="2025-03-11T00:00:00"/>
    <s v="DISQUALIFIED"/>
    <x v="3"/>
    <s v="Revenue Operations"/>
    <s v="Philippines"/>
    <s v="$10M-50M"/>
    <d v="2025-12-24T00:00:00"/>
    <s v="missing"/>
  </r>
  <r>
    <s v="L0821"/>
    <s v="Paloma Chopra"/>
    <s v="paloma.chopra@figma.com"/>
    <s v="(308) 938-3985"/>
    <s v="FIGMA"/>
    <s v="MID-MARKET"/>
    <x v="1"/>
    <n v="7"/>
    <n v="12"/>
    <n v="38"/>
    <s v="YES"/>
    <d v="2025-02-27T00:00:00"/>
    <s v="NEW"/>
    <x v="9"/>
    <s v="Data Analyst"/>
    <s v="BR"/>
    <s v="Unknown"/>
    <d v="2025-01-20T00:00:00"/>
    <s v="missing"/>
  </r>
  <r>
    <s v="L0822"/>
    <s v="Sebastian Novak"/>
    <s v="missing"/>
    <s v="793-651-8615"/>
    <s v="ELASTIC"/>
    <s v="ENTERPRISE"/>
    <x v="5"/>
    <n v="2"/>
    <n v="19"/>
    <n v="11"/>
    <s v="NO"/>
    <d v="2025-11-25T00:00:00"/>
    <s v="NEW"/>
    <x v="5"/>
    <s v="Sales Director"/>
    <s v="Indonesia"/>
    <s v="$10M-50M"/>
    <d v="2025-04-07T00:00:00"/>
    <s v="www.linkedin.com/in/sebastianlewis55"/>
  </r>
  <r>
    <s v="L0823"/>
    <s v="Hank Larsson"/>
    <s v="hank.larsson@zscaler.com"/>
    <s v="(866) 275-3797"/>
    <s v="ZSCALER"/>
    <s v="SMB"/>
    <x v="6"/>
    <n v="33"/>
    <n v="7"/>
    <n v="3"/>
    <s v="NO"/>
    <d v="2025-04-06T00:00:00"/>
    <s v="DISQUALIFIED"/>
    <x v="12"/>
    <s v="Marketing Operations"/>
    <s v="Israel"/>
    <s v="$0-1M"/>
    <d v="2025-09-04T00:00:00"/>
    <s v="https://linkedin.com/in/dmitrigonzalez35"/>
  </r>
  <r>
    <s v="L0824"/>
    <s v="Zachary Ortiz"/>
    <s v="zachary.ortiz@pan.com"/>
    <s v="missing"/>
    <s v="PAN"/>
    <s v="STARTUP"/>
    <x v="3"/>
    <n v="19"/>
    <n v="11"/>
    <n v="60"/>
    <s v="YES"/>
    <d v="2025-12-17T00:00:00"/>
    <s v="CONTACTED"/>
    <x v="4"/>
    <s v="Technical Lead"/>
    <s v="Indonesia"/>
    <s v="$0-1M"/>
    <d v="2025-10-10T00:00:00"/>
    <s v="missing"/>
  </r>
  <r>
    <s v="L0825"/>
    <s v="Yolanda Shah"/>
    <s v="yolanda.shah@stripe.com"/>
    <s v="missing"/>
    <s v="STRIPE"/>
    <s v="SMB"/>
    <x v="6"/>
    <n v="3"/>
    <n v="5"/>
    <n v="4"/>
    <s v="NO"/>
    <d v="2025-02-01T00:00:00"/>
    <s v="NEW"/>
    <x v="17"/>
    <s v="Data Analyst"/>
    <s v="New Zealand"/>
    <s v="1M-10M"/>
    <d v="2025-10-19T00:00:00"/>
    <s v="https://linkedin.com/in/jackpopov23"/>
  </r>
  <r>
    <s v="L0826"/>
    <s v="Ulrich Singh"/>
    <s v="ulrich.singh@asana.com"/>
    <s v="missing"/>
    <s v="ASANA"/>
    <s v="ENTERPRISE"/>
    <x v="1"/>
    <n v="0"/>
    <n v="2"/>
    <n v="34"/>
    <s v="YES"/>
    <d v="2025-01-27T00:00:00"/>
    <s v="NEW"/>
    <x v="12"/>
    <s v="Marketing Analyst"/>
    <s v="AU"/>
    <s v="Over $1B"/>
    <d v="2025-05-01T00:00:00"/>
    <s v="missing"/>
  </r>
  <r>
    <s v="L0827"/>
    <s v="Umbra Clark"/>
    <s v="umbra.clark@shopify.com"/>
    <s v="missing"/>
    <s v="SHOPIFY"/>
    <s v="SMB"/>
    <x v="5"/>
    <n v="23"/>
    <n v="0"/>
    <n v="33"/>
    <s v="NO"/>
    <d v="2025-10-09T00:00:00"/>
    <s v="DISQUALIFIED"/>
    <x v="5"/>
    <s v="Intern"/>
    <s v="Vietnam"/>
    <s v="&lt; $1M"/>
    <d v="2025-03-10T00:00:00"/>
    <s v="missing"/>
  </r>
  <r>
    <s v="L0828"/>
    <s v="Raphael Clark"/>
    <s v="raphael.clark@atlassian.com"/>
    <s v="222-691-6691"/>
    <s v="ATLASSIAN"/>
    <s v="ENTERPRISE"/>
    <x v="8"/>
    <n v="23"/>
    <n v="15"/>
    <n v="55"/>
    <s v="YES"/>
    <d v="2025-07-26T00:00:00"/>
    <s v="NEW"/>
    <x v="22"/>
    <s v="Vp Sales"/>
    <s v="South Korea"/>
    <s v="Under $1M"/>
    <d v="2025-08-13T00:00:00"/>
    <s v="missing"/>
  </r>
  <r>
    <s v="L0829"/>
    <s v="Piper Fernandez"/>
    <s v="piper.fernandez@meta.com"/>
    <s v="missing"/>
    <s v="META"/>
    <s v="N/A"/>
    <x v="2"/>
    <n v="17"/>
    <n v="19"/>
    <n v="42"/>
    <s v="NO"/>
    <d v="2025-07-14T00:00:00"/>
    <s v="QUALIFIED"/>
    <x v="15"/>
    <s v="Chief Growth Officer"/>
    <s v="US"/>
    <s v="$50M-100M"/>
    <d v="2025-11-01T00:00:00"/>
    <s v="linkedin.com/in/imanikovac7"/>
  </r>
  <r>
    <s v="L0830"/>
    <s v="Piper Santos"/>
    <s v="piper.santos@linear.com"/>
    <s v="+16582056516"/>
    <s v="LINEAR"/>
    <s v="N/A"/>
    <x v="4"/>
    <n v="20"/>
    <n v="0"/>
    <n v="34"/>
    <s v="YES"/>
    <d v="2025-01-22T00:00:00"/>
    <s v="NURTURING"/>
    <x v="14"/>
    <s v="Senior Analyst"/>
    <s v="Netherlands"/>
    <s v="self-funded"/>
    <d v="2025-04-10T00:00:00"/>
    <s v="www.linkedin.com/in/stefandubois82"/>
  </r>
  <r>
    <s v="L0831"/>
    <s v="Vesper Hoffman"/>
    <s v="vesper.hoffman@datadog.com"/>
    <s v="+16189774757"/>
    <s v="DATADOG"/>
    <s v="SMB"/>
    <x v="4"/>
    <n v="0"/>
    <n v="8"/>
    <n v="50"/>
    <s v="NO"/>
    <d v="2025-08-27T00:00:00"/>
    <s v="DISQUALIFIED"/>
    <x v="16"/>
    <s v="Program Manager"/>
    <s v="Malaysia"/>
    <s v="Unknown"/>
    <d v="2025-03-11T00:00:00"/>
    <s v="missing"/>
  </r>
  <r>
    <s v="L0832"/>
    <s v="Winona Nair"/>
    <s v="winona.nair@canva.com"/>
    <s v="(726) 908-2168"/>
    <s v="CANVA"/>
    <s v="STARTUP"/>
    <x v="5"/>
    <n v="18"/>
    <n v="13"/>
    <n v="55"/>
    <s v="YES"/>
    <d v="2025-04-11T00:00:00"/>
    <s v="LOST"/>
    <x v="3"/>
    <s v="Digital Marketing Manager"/>
    <s v="US"/>
    <s v="$10M-50M"/>
    <s v=""/>
    <s v="missing"/>
  </r>
  <r>
    <s v="L0833"/>
    <s v="Kira Muller"/>
    <s v="kira.muller@databricks.com"/>
    <s v="+15772509023"/>
    <s v="DATABRICKS"/>
    <s v="STARTUP"/>
    <x v="8"/>
    <n v="30"/>
    <n v="0"/>
    <n v="20"/>
    <s v="NO"/>
    <d v="2025-04-24T00:00:00"/>
    <s v="CONTACTED"/>
    <x v="8"/>
    <s v="Account Executive"/>
    <s v="Sweden"/>
    <s v="$1B+"/>
    <d v="2025-05-13T00:00:00"/>
    <s v="linkedin.com/in/bodhisingh96"/>
  </r>
  <r>
    <s v="L0834"/>
    <s v="Luna King"/>
    <s v="luna.king@shopify.com"/>
    <s v="960-148-8348"/>
    <s v="SHOPIFY"/>
    <s v="MID-MARKET"/>
    <x v="2"/>
    <n v="22"/>
    <n v="13"/>
    <n v="26"/>
    <s v="NO"/>
    <d v="2025-07-15T00:00:00"/>
    <s v="CONVERTED"/>
    <x v="13"/>
    <s v="Demand Gen Manager"/>
    <s v="Egypt"/>
    <s v="1M-10M"/>
    <d v="2025-06-20T00:00:00"/>
    <s v="missing"/>
  </r>
  <r>
    <s v="L0835"/>
    <s v="Xavier Cruz"/>
    <s v="xavier.cruz@atlassian.com"/>
    <s v="459.999.1450"/>
    <s v="ATLASSIAN"/>
    <s v="SMB"/>
    <x v="2"/>
    <n v="26"/>
    <n v="9"/>
    <n v="0"/>
    <s v="NO"/>
    <s v=""/>
    <s v="ENGAGED"/>
    <x v="7"/>
    <s v="Field Marketing Manager"/>
    <s v="Bangladesh"/>
    <s v="10M-50M"/>
    <d v="2025-06-07T00:00:00"/>
    <s v="missing"/>
  </r>
  <r>
    <s v="L0836"/>
    <s v="Tina Mitchell"/>
    <s v="missing"/>
    <s v="(247) 684-5550"/>
    <s v="SHOPIFY"/>
    <s v="ENTERPRISE"/>
    <x v="7"/>
    <n v="22"/>
    <n v="4"/>
    <n v="18"/>
    <s v="YES"/>
    <d v="2025-09-26T00:00:00"/>
    <s v="LOST"/>
    <x v="22"/>
    <s v="Sales Engineer"/>
    <s v="N/A"/>
    <s v="$500M-1B"/>
    <d v="2025-11-05T00:00:00"/>
    <s v="linkedin.com/in/imanijones81"/>
  </r>
  <r>
    <s v="L0837"/>
    <s v="Tallulah Ortiz"/>
    <s v="tallulah.ortiz@googleinc.com"/>
    <s v="missing"/>
    <s v="GOOGLE INC"/>
    <s v="SMB"/>
    <x v="4"/>
    <n v="23"/>
    <n v="2"/>
    <n v="0"/>
    <s v="NO"/>
    <d v="2025-10-24T00:00:00"/>
    <s v="NEW"/>
    <x v="13"/>
    <s v="Sdr Manager"/>
    <s v="DE"/>
    <s v="$5M-$25M"/>
    <d v="2025-09-07T00:00:00"/>
    <s v="www.linkedin.com/in/marisolsoto36"/>
  </r>
  <r>
    <s v="L0838"/>
    <s v="Henrik Wilson"/>
    <s v="henrik.wilson@microsoft.com"/>
    <s v="(200) 387-8562"/>
    <s v="MICROSOFT"/>
    <s v="SMB"/>
    <x v="7"/>
    <n v="24"/>
    <n v="4"/>
    <n v="1"/>
    <s v="YES"/>
    <d v="2025-06-13T00:00:00"/>
    <s v="LOST"/>
    <x v="21"/>
    <s v="Cmo"/>
    <s v="CA"/>
    <s v="$500M-1B"/>
    <d v="2025-12-08T00:00:00"/>
    <s v="missing"/>
  </r>
  <r>
    <s v="L0839"/>
    <s v="Vera Jensen"/>
    <s v="vera.jensen@google.com"/>
    <s v="(632) 278-3548"/>
    <s v="GOOGLE"/>
    <s v="SMB"/>
    <x v="3"/>
    <n v="13"/>
    <n v="17"/>
    <n v="2"/>
    <s v="NO"/>
    <d v="2025-08-28T00:00:00"/>
    <s v="CONTACTED"/>
    <x v="8"/>
    <s v="Sales Director"/>
    <s v="N/A"/>
    <s v="self-funded"/>
    <d v="2025-03-09T00:00:00"/>
    <s v="linkedin.com/in/brendanmehta17"/>
  </r>
  <r>
    <s v="L0840"/>
    <s v="Xena Khan"/>
    <s v="xena.khan@miro.com"/>
    <s v="692.760.4697"/>
    <s v="MIRO"/>
    <s v="STARTUP"/>
    <x v="6"/>
    <n v="26"/>
    <n v="15"/>
    <n v="6"/>
    <s v="YES"/>
    <d v="2025-04-12T00:00:00"/>
    <s v="QUALIFIED"/>
    <x v="10"/>
    <s v="Unknown"/>
    <s v="US"/>
    <s v="Unknown"/>
    <d v="2025-04-09T00:00:00"/>
    <s v="linkedin.com/in/finndelgado41"/>
  </r>
  <r>
    <s v="L0841"/>
    <s v="Uma Shah"/>
    <s v="uma.shah@servicenow.com"/>
    <s v="535.451.1948"/>
    <s v="SERVICE NOW"/>
    <s v="SMB"/>
    <x v="8"/>
    <n v="4"/>
    <n v="17"/>
    <n v="21"/>
    <s v="YES"/>
    <d v="2025-02-13T00:00:00"/>
    <s v="QUALIFIED"/>
    <x v="3"/>
    <s v="Unknown"/>
    <s v="JP"/>
    <s v="$50M-100M"/>
    <d v="2025-05-18T00:00:00"/>
    <s v="linkedin.com/in/urielthomas71"/>
  </r>
  <r>
    <s v="L0842"/>
    <s v="Karen Castillo"/>
    <s v="karen.castillo@figma.com"/>
    <s v="(377) 419-3572"/>
    <s v="FIGMA"/>
    <s v="GROWTH"/>
    <x v="1"/>
    <n v="15"/>
    <n v="1"/>
    <n v="47"/>
    <s v="NO"/>
    <d v="2025-09-11T00:00:00"/>
    <s v="LOST"/>
    <x v="1"/>
    <s v="Unknown"/>
    <s v="Netherlands"/>
    <s v="Unknown"/>
    <d v="2025-12-13T00:00:00"/>
    <s v="missing"/>
  </r>
  <r>
    <s v="L0843"/>
    <s v="Marcus Anderson"/>
    <s v="marcus.anderson@metaplatforms.com"/>
    <s v="missing"/>
    <s v="META PLATFORMS"/>
    <s v="SMB"/>
    <x v="5"/>
    <n v="0"/>
    <n v="2"/>
    <n v="6"/>
    <s v="YES"/>
    <d v="2025-12-14T00:00:00"/>
    <s v="CONVERTED"/>
    <x v="13"/>
    <s v="Data Analyst"/>
    <s v="Israel"/>
    <s v="self-funded"/>
    <d v="2025-07-08T00:00:00"/>
    <s v="linkedin.com/in/camilakhan39"/>
  </r>
  <r>
    <s v="L0844"/>
    <s v="Paloma Guerrero"/>
    <s v="paloma.guerrero@zendesk.com"/>
    <s v="(256) 526-6026"/>
    <s v="ZENDESK"/>
    <s v="ENTERPRISE"/>
    <x v="6"/>
    <n v="0"/>
    <n v="12"/>
    <n v="24"/>
    <s v="NO"/>
    <d v="2025-01-25T00:00:00"/>
    <s v="ENGAGED"/>
    <x v="11"/>
    <s v="Product Manager"/>
    <s v="N/A"/>
    <s v="Unknown"/>
    <d v="2025-07-18T00:00:00"/>
    <s v="missing"/>
  </r>
  <r>
    <s v="L0845"/>
    <s v="Adeline Saxena"/>
    <s v="adeline.saxena@canva.com"/>
    <s v="833-682-7249"/>
    <s v="CANVA"/>
    <s v="ENTERPRISE"/>
    <x v="8"/>
    <n v="17"/>
    <n v="2"/>
    <n v="0"/>
    <s v="YES"/>
    <d v="2025-03-22T00:00:00"/>
    <s v="ENGAGED"/>
    <x v="3"/>
    <s v="Junior Analyst"/>
    <s v="AU"/>
    <s v="$50M - $100M"/>
    <d v="2025-01-23T00:00:00"/>
    <s v="missing"/>
  </r>
  <r>
    <s v="L0846"/>
    <s v="Liam Brown"/>
    <s v="liam.brown@figma.com"/>
    <s v="(395) 669-8587"/>
    <s v="FIGMA"/>
    <s v="MID-MARKET"/>
    <x v="4"/>
    <n v="0"/>
    <n v="1"/>
    <n v="32"/>
    <s v="YES"/>
    <s v=""/>
    <s v="LOST"/>
    <x v="20"/>
    <s v="Cmo"/>
    <s v="South Africa"/>
    <s v="Unknown"/>
    <d v="2025-03-26T00:00:00"/>
    <s v="www.linkedin.com/in/verascott2"/>
  </r>
  <r>
    <s v="L0847"/>
    <s v="Pedro Reddy"/>
    <s v="pedro.reddy@oktainc.com"/>
    <s v="(223) 363-2366"/>
    <s v="OKTA INC"/>
    <s v="N/A"/>
    <x v="0"/>
    <n v="25"/>
    <n v="8"/>
    <n v="6"/>
    <s v="NO"/>
    <d v="2025-06-14T00:00:00"/>
    <s v="ENGAGED"/>
    <x v="11"/>
    <s v="Digital Marketing Manager"/>
    <s v="Egypt"/>
    <s v="$1M - $10M"/>
    <d v="2025-07-12T00:00:00"/>
    <s v="linkedin.com/in/freyasantos31"/>
  </r>
  <r>
    <s v="L0848"/>
    <s v="Bella Kumar"/>
    <s v="bella.kumar@hubspot.com"/>
    <s v="missing"/>
    <s v="HUBSPOT"/>
    <s v="GROWTH"/>
    <x v="9"/>
    <n v="0"/>
    <n v="15"/>
    <n v="17"/>
    <s v="NO"/>
    <d v="2025-02-25T00:00:00"/>
    <s v="NEW"/>
    <x v="0"/>
    <s v="Director Of Demand Gen"/>
    <s v="US"/>
    <s v="$50M-100M"/>
    <d v="2025-12-09T00:00:00"/>
    <s v="https://www.linkedin.com/in/florianpetrov98"/>
  </r>
  <r>
    <s v="L0849"/>
    <s v="Luna Fischer"/>
    <s v="luna.fischer@amazon.com"/>
    <s v="948-148-6925"/>
    <s v="AMAZON"/>
    <s v="SMB"/>
    <x v="2"/>
    <n v="15"/>
    <n v="2"/>
    <n v="26"/>
    <s v="NO"/>
    <d v="2025-01-27T00:00:00"/>
    <s v="NEW"/>
    <x v="5"/>
    <s v="Digital Marketing Manager"/>
    <s v="AU"/>
    <s v="$10M+"/>
    <d v="2025-09-09T00:00:00"/>
    <s v="linkedin.com/in/esmeraldanguyen81"/>
  </r>
  <r>
    <s v="L0850"/>
    <s v="Dante Gupta"/>
    <s v="dante.gupta@confluent.com"/>
    <s v="+1-879-290-3602"/>
    <s v="CONFLUENT"/>
    <s v="MID-MARKET"/>
    <x v="8"/>
    <n v="7"/>
    <n v="4"/>
    <n v="13"/>
    <s v="YES"/>
    <d v="2025-09-17T00:00:00"/>
    <s v="LOST"/>
    <x v="22"/>
    <s v="Marketing Coordinator"/>
    <s v="Thailand"/>
    <s v="Unknown"/>
    <d v="2025-09-01T00:00:00"/>
    <s v="linkedin.com/in/ariaadams42"/>
  </r>
  <r>
    <s v="L0851"/>
    <s v="Fatima Larsson"/>
    <s v="fatima.larsson@palantir.com"/>
    <s v="2835896281"/>
    <s v="PALANTIR"/>
    <s v="MID-MARKET"/>
    <x v="4"/>
    <n v="10"/>
    <n v="19"/>
    <n v="34"/>
    <s v="NO"/>
    <d v="2025-02-22T00:00:00"/>
    <s v="QUALIFIED"/>
    <x v="18"/>
    <s v="Brand Manager"/>
    <s v="IN"/>
    <s v="50M+"/>
    <d v="2025-12-21T00:00:00"/>
    <s v="missing"/>
  </r>
  <r>
    <s v="L0852"/>
    <s v="Freya Santos"/>
    <s v="freya.santos@databricks.com"/>
    <s v="(856) 546-6090"/>
    <s v="DATABRICKS"/>
    <s v="MID-MARKET"/>
    <x v="1"/>
    <n v="27"/>
    <n v="0"/>
    <n v="3"/>
    <s v="YES"/>
    <d v="2025-06-24T00:00:00"/>
    <s v="LOST"/>
    <x v="16"/>
    <s v="Marketing Manager"/>
    <s v="FR"/>
    <s v="$1B+"/>
    <d v="2025-02-25T00:00:00"/>
    <s v="linkedin.com/in/vesperyamamoto84"/>
  </r>
  <r>
    <s v="L0853"/>
    <s v="Noah Clark"/>
    <s v="noah.clark@linear.com"/>
    <s v="+13715917251"/>
    <s v="LINEAR"/>
    <s v="ENTERPRISE"/>
    <x v="3"/>
    <n v="33"/>
    <n v="13"/>
    <n v="3"/>
    <s v="YES"/>
    <d v="2025-09-02T00:00:00"/>
    <s v="QUALIFIED"/>
    <x v="0"/>
    <s v="Marketing Manager"/>
    <s v="JP"/>
    <s v="$50M - $100M"/>
    <s v=""/>
    <s v="www.linkedin.com/in/jamalbose29"/>
  </r>
  <r>
    <s v="L0854"/>
    <s v="Kevin Patel"/>
    <s v="kevin.patel@miro.com"/>
    <s v="+1-216-453-5014"/>
    <s v="MIRO"/>
    <s v="MID-MARKET"/>
    <x v="1"/>
    <n v="0"/>
    <n v="15"/>
    <n v="59"/>
    <s v="NO"/>
    <d v="2025-03-16T00:00:00"/>
    <s v="LOST"/>
    <x v="4"/>
    <s v="Program Manager"/>
    <s v="JP"/>
    <s v="$25M-$100M"/>
    <d v="2025-05-20T00:00:00"/>
    <s v="https://linkedin.com/in/briannovak89"/>
  </r>
  <r>
    <s v="L0855"/>
    <s v="Ingrid Mehta"/>
    <s v="ingrid.mehta@crowdstrike.com"/>
    <s v="missing"/>
    <s v="CROWDSTRIKE"/>
    <s v="ENTERPRISE"/>
    <x v="4"/>
    <n v="13"/>
    <n v="0"/>
    <n v="29"/>
    <s v="YES"/>
    <d v="2025-09-05T00:00:00"/>
    <s v="QUALIFIED"/>
    <x v="2"/>
    <s v="Brand Manager"/>
    <s v="SG"/>
    <s v="$1B+"/>
    <d v="2025-06-13T00:00:00"/>
    <s v="linkedin.com/in/doriangreen37"/>
  </r>
  <r>
    <s v="L0856"/>
    <s v="Zion Johnson"/>
    <s v="zion.johnson@freshworks.com"/>
    <s v="(783) 202-9271"/>
    <s v="FRESHWORKS"/>
    <s v="N/A"/>
    <x v="2"/>
    <n v="4"/>
    <n v="8"/>
    <n v="50"/>
    <s v="NO"/>
    <d v="2025-03-11T00:00:00"/>
    <s v="NEW"/>
    <x v="23"/>
    <s v="Abm Manager"/>
    <s v="US"/>
    <s v="$500M-1B"/>
    <d v="2025-11-25T00:00:00"/>
    <s v="missing"/>
  </r>
  <r>
    <s v="L0857"/>
    <s v="Magnus Ali"/>
    <s v="magnus.ali@asana.com"/>
    <s v="missing"/>
    <s v="ASANA"/>
    <s v="ENTERPRISE"/>
    <x v="1"/>
    <n v="16"/>
    <n v="6"/>
    <n v="19"/>
    <s v="NO"/>
    <d v="2025-07-18T00:00:00"/>
    <s v="NURTURING"/>
    <x v="10"/>
    <s v="Revenue Operations"/>
    <s v="Spain"/>
    <s v="Series B"/>
    <d v="2025-03-24T00:00:00"/>
    <s v="missing"/>
  </r>
  <r>
    <s v="L0858"/>
    <s v="Xyla Green"/>
    <s v="xyla.green@zendesk.com"/>
    <s v="missing"/>
    <s v="ZENDESK"/>
    <s v="MID-MARKET"/>
    <x v="1"/>
    <n v="29"/>
    <n v="1"/>
    <n v="7"/>
    <s v="NO"/>
    <d v="2025-11-09T00:00:00"/>
    <s v="QUALIFIED"/>
    <x v="1"/>
    <s v="Content Marketing Lead"/>
    <s v="UK"/>
    <s v="1M-10M"/>
    <d v="2025-02-27T00:00:00"/>
    <s v="www.linkedin.com/in/ravigomez69"/>
  </r>
  <r>
    <s v="L0859"/>
    <s v="Irene Clark"/>
    <s v="irene.clark@atlassian.com"/>
    <s v="9487498992"/>
    <s v="ATLASSIAN"/>
    <s v="MID-MARKET"/>
    <x v="1"/>
    <n v="23"/>
    <n v="19"/>
    <n v="9"/>
    <s v="NO"/>
    <d v="2025-09-12T00:00:00"/>
    <s v="CONVERTED"/>
    <x v="3"/>
    <s v="Cmo"/>
    <s v="Italy"/>
    <s v="Under $1M"/>
    <d v="2025-08-12T00:00:00"/>
    <s v="www.linkedin.com/in/zanecruz53"/>
  </r>
  <r>
    <s v="L0860"/>
    <s v="Leo White"/>
    <s v="leo.white@figma.com"/>
    <s v="missing"/>
    <s v="FIGMA"/>
    <s v="MID-MARKET"/>
    <x v="4"/>
    <n v="19"/>
    <n v="0"/>
    <n v="25"/>
    <s v="YES"/>
    <d v="2025-08-21T00:00:00"/>
    <s v="DISQUALIFIED"/>
    <x v="23"/>
    <s v="Account Executive"/>
    <s v="Turkey"/>
    <s v="Unknown"/>
    <d v="2025-12-08T00:00:00"/>
    <s v="linkedin.com/in/felixfischer45"/>
  </r>
  <r>
    <s v="L0861"/>
    <s v="Farhan Jensen"/>
    <s v="farhan.jensen@canva.com"/>
    <s v="missing"/>
    <s v="CANVA"/>
    <s v="N/A"/>
    <x v="3"/>
    <n v="24"/>
    <n v="0"/>
    <n v="0"/>
    <s v="YES"/>
    <d v="2025-01-22T00:00:00"/>
    <s v="ENGAGED"/>
    <x v="5"/>
    <s v="Revenue Operations"/>
    <s v="Philippines"/>
    <s v="$10M+"/>
    <d v="2025-11-09T00:00:00"/>
    <s v="linkedin.com/in/xiomarasilva56"/>
  </r>
  <r>
    <s v="L0862"/>
    <s v="Ansel Clark"/>
    <s v="ansel.clark@okta.com"/>
    <s v="+19993427950"/>
    <s v="OKTA"/>
    <s v="STARTUP"/>
    <x v="5"/>
    <n v="12"/>
    <n v="15"/>
    <n v="23"/>
    <s v="NO"/>
    <d v="2025-12-17T00:00:00"/>
    <s v="NEW"/>
    <x v="19"/>
    <s v="Demand Gen Manager"/>
    <s v="Egypt"/>
    <s v="Unknown"/>
    <d v="2025-09-18T00:00:00"/>
    <s v="missing"/>
  </r>
  <r>
    <s v="L0863"/>
    <s v="Victor Malhotra"/>
    <s v="victor.malhotra@miro.com"/>
    <s v="missing"/>
    <s v="MIRO"/>
    <s v="N/A"/>
    <x v="4"/>
    <n v="19"/>
    <n v="7"/>
    <n v="54"/>
    <s v="NO"/>
    <d v="2025-06-16T00:00:00"/>
    <s v="DISQUALIFIED"/>
    <x v="19"/>
    <s v="Sales Operations"/>
    <s v="CA"/>
    <s v="1M-10M"/>
    <d v="2025-01-07T00:00:00"/>
    <s v="linkedin.com/in/sorensmith86"/>
  </r>
  <r>
    <s v="L0864"/>
    <s v="Orion Flores"/>
    <s v="orion.flores@asana.com"/>
    <s v="725-278-6614"/>
    <s v="ASANA"/>
    <s v="MID-MARKET"/>
    <x v="7"/>
    <n v="30"/>
    <n v="8"/>
    <n v="51"/>
    <s v="YES"/>
    <d v="2025-09-28T00:00:00"/>
    <s v="DISQUALIFIED"/>
    <x v="14"/>
    <s v="Abm Manager"/>
    <s v="FR"/>
    <s v="Unknown"/>
    <d v="2025-03-07T00:00:00"/>
    <s v="linkedin.com/in/rosawilson34"/>
  </r>
  <r>
    <s v="L0865"/>
    <s v="Quinlan Sanchez"/>
    <s v="quinlan.sanchez@microsoftcorp.com"/>
    <s v="350.963.6458"/>
    <s v="MICROSOFT CORP"/>
    <s v="MID-MARKET"/>
    <x v="4"/>
    <n v="20"/>
    <n v="8"/>
    <n v="17"/>
    <s v="NO"/>
    <d v="2025-12-07T00:00:00"/>
    <s v="CONVERTED"/>
    <x v="21"/>
    <s v="Data Analyst"/>
    <s v="US"/>
    <s v="$10M-50M"/>
    <d v="2025-02-26T00:00:00"/>
    <s v="linkedin.com/in/joaquintorres98"/>
  </r>
  <r>
    <s v="L0866"/>
    <s v="Lorenzo Anderson"/>
    <s v="lorenzo.anderson@google.com"/>
    <s v="(858) 652-2642"/>
    <s v="GOOGLE"/>
    <s v="SMB"/>
    <x v="9"/>
    <n v="27"/>
    <n v="3"/>
    <n v="57"/>
    <s v="YES"/>
    <d v="2025-02-09T00:00:00"/>
    <s v="NEW"/>
    <x v="11"/>
    <s v="Head Of Product"/>
    <s v="US"/>
    <s v="1M-10M"/>
    <d v="2025-04-07T00:00:00"/>
    <s v="missing"/>
  </r>
  <r>
    <s v="L0867"/>
    <s v="Sophie Davis"/>
    <s v="sophie.davis@servicenow.com"/>
    <s v="+19965045769"/>
    <s v="SERVICE NOW"/>
    <s v="N/A"/>
    <x v="3"/>
    <n v="0"/>
    <n v="15"/>
    <n v="34"/>
    <s v="NO"/>
    <d v="2025-07-05T00:00:00"/>
    <s v="DISQUALIFIED"/>
    <x v="21"/>
    <s v="Marketing Manager"/>
    <s v="Kenya"/>
    <s v="Unknown"/>
    <d v="2025-02-21T00:00:00"/>
    <s v="linkedin.com/in/yarabianchi19"/>
  </r>
  <r>
    <s v="L0868"/>
    <s v="Willow Silva"/>
    <s v="willow.silva@paloaltonetworks.com"/>
    <s v="missing"/>
    <s v="PALO ALTO NETWORKS"/>
    <s v="SMB"/>
    <x v="10"/>
    <n v="19"/>
    <n v="12"/>
    <n v="27"/>
    <s v="NO"/>
    <d v="2025-10-20T00:00:00"/>
    <s v="QUALIFIED"/>
    <x v="20"/>
    <s v="Growth Lead"/>
    <s v="South Korea"/>
    <s v="$5M-$25M"/>
    <d v="2025-10-22T00:00:00"/>
    <s v="missing"/>
  </r>
  <r>
    <s v="L0869"/>
    <s v="Nadia Rojas"/>
    <s v="nadia.rojas@hashicorp.com"/>
    <s v="missing"/>
    <s v="HASHICORP"/>
    <s v="MID-MARKET"/>
    <x v="6"/>
    <n v="28"/>
    <n v="3"/>
    <n v="47"/>
    <s v="YES"/>
    <d v="2025-02-07T00:00:00"/>
    <s v="NEW"/>
    <x v="2"/>
    <s v="Communications Director"/>
    <s v="Bangladesh"/>
    <s v="Unknown"/>
    <d v="2025-02-11T00:00:00"/>
    <s v="linkedin.com/in/rachelnovak32"/>
  </r>
  <r>
    <s v="L0870"/>
    <s v="Zion Castillo"/>
    <s v="zion.castillo@oktainc.com"/>
    <s v="+19741259356"/>
    <s v="OKTA INC"/>
    <s v="STARTUP"/>
    <x v="5"/>
    <n v="9"/>
    <n v="19"/>
    <n v="49"/>
    <s v="YES"/>
    <d v="2025-09-27T00:00:00"/>
    <s v="NURTURING"/>
    <x v="17"/>
    <s v="Sdr Manager"/>
    <s v="US"/>
    <s v="Unknown"/>
    <d v="2025-06-28T00:00:00"/>
    <s v="missing"/>
  </r>
  <r>
    <s v="L0871"/>
    <s v="Dmitri Ali"/>
    <s v="dmitri.ali@crowdstrike.com"/>
    <s v="511-148-2448"/>
    <s v="CROWD STRIKE"/>
    <s v="ENTERPRISE"/>
    <x v="5"/>
    <n v="21"/>
    <n v="20"/>
    <n v="30"/>
    <s v="YES"/>
    <d v="2025-04-11T00:00:00"/>
    <s v="ENGAGED"/>
    <x v="1"/>
    <s v="Head Of Sales"/>
    <s v="Turkey"/>
    <s v="$10M-50M"/>
    <d v="2025-12-01T00:00:00"/>
    <s v="missing"/>
  </r>
  <r>
    <s v="L0872"/>
    <s v="Mila Kim"/>
    <s v="missing"/>
    <s v="5371957425"/>
    <s v="SNOWFLAKE"/>
    <s v="ENTERPRISE"/>
    <x v="9"/>
    <n v="35"/>
    <n v="6"/>
    <n v="24"/>
    <s v="NO"/>
    <d v="2025-09-15T00:00:00"/>
    <s v="DISQUALIFIED"/>
    <x v="20"/>
    <s v="Chief Growth Officer"/>
    <s v="Bangladesh"/>
    <s v="Unknown"/>
    <d v="2025-01-13T00:00:00"/>
    <s v="missing"/>
  </r>
  <r>
    <s v="L0873"/>
    <s v="Dmitri Khan"/>
    <s v="dmitri.khan@confluent.com"/>
    <s v="281.754.8740"/>
    <s v="CONFLUENT"/>
    <s v="SMB"/>
    <x v="3"/>
    <n v="11"/>
    <n v="13"/>
    <n v="46"/>
    <s v="NO"/>
    <d v="2025-08-09T00:00:00"/>
    <s v="ENGAGED"/>
    <x v="3"/>
    <s v="Revops Manager"/>
    <s v="US"/>
    <s v="1M-10M"/>
    <d v="2025-01-19T00:00:00"/>
    <s v="missing"/>
  </r>
  <r>
    <s v="L0874"/>
    <s v="Keiko Vargas"/>
    <s v="keiko.vargas@mongodb.com"/>
    <s v="missing"/>
    <s v="MONGODB"/>
    <s v="ENTERPRISE"/>
    <x v="2"/>
    <n v="23"/>
    <n v="9"/>
    <n v="26"/>
    <s v="NO"/>
    <d v="2025-01-16T00:00:00"/>
    <s v="NEW"/>
    <x v="1"/>
    <s v="Communications Director"/>
    <s v="Ireland"/>
    <s v="&lt; $1M"/>
    <d v="2025-12-12T00:00:00"/>
    <s v="linkedin.com/in/quentinwhite66"/>
  </r>
  <r>
    <s v="L0875"/>
    <s v="Orion White"/>
    <s v="orion.white@dropbox.com"/>
    <s v="7931109314"/>
    <s v="DROPBOX"/>
    <s v="MID-MARKET"/>
    <x v="1"/>
    <n v="22"/>
    <n v="0"/>
    <n v="24"/>
    <s v="YES"/>
    <d v="2025-03-28T00:00:00"/>
    <s v="NEW"/>
    <x v="19"/>
    <s v="Vp Of Marketing"/>
    <s v="JP"/>
    <s v="Unknown"/>
    <d v="2025-08-02T00:00:00"/>
    <s v="www.linkedin.com/in/landonkapoor57"/>
  </r>
  <r>
    <s v="L0876"/>
    <s v="Keiko Novak"/>
    <s v="keiko.novak@palantir.com"/>
    <s v="missing"/>
    <s v="PALANTIR"/>
    <s v="N/A"/>
    <x v="10"/>
    <n v="28"/>
    <n v="0"/>
    <n v="3"/>
    <s v="NO"/>
    <d v="2025-06-04T00:00:00"/>
    <s v="LOST"/>
    <x v="19"/>
    <s v="Unknown"/>
    <s v="SG"/>
    <s v="$1M-10M"/>
    <d v="2025-11-06T00:00:00"/>
    <s v="missing"/>
  </r>
  <r>
    <s v="L0877"/>
    <s v="Omar King"/>
    <s v="omar.king@hubspot.com"/>
    <s v="223.906.7572"/>
    <s v="HUBSPOT"/>
    <s v="GROWTH"/>
    <x v="3"/>
    <n v="24"/>
    <n v="8"/>
    <n v="43"/>
    <s v="YES"/>
    <d v="2025-06-21T00:00:00"/>
    <s v="LOST"/>
    <x v="17"/>
    <s v="Technical Lead"/>
    <s v="Philippines"/>
    <s v="$10M+"/>
    <d v="2025-03-20T00:00:00"/>
    <s v="missing"/>
  </r>
  <r>
    <s v="L0878"/>
    <s v="Irene Schneider"/>
    <s v="irene.schneider@meta.com"/>
    <s v="+1-769-444-5706"/>
    <s v="META"/>
    <s v="N/A"/>
    <x v="4"/>
    <n v="7"/>
    <n v="20"/>
    <n v="51"/>
    <s v="YES"/>
    <d v="2025-05-06T00:00:00"/>
    <s v="CONVERTED"/>
    <x v="3"/>
    <s v="Marketing Analyst"/>
    <s v="AU"/>
    <s v="$0-1M"/>
    <d v="2025-08-14T00:00:00"/>
    <s v="https://www.linkedin.com/in/brendanlee47"/>
  </r>
  <r>
    <s v="L0879"/>
    <s v="Hank Larsson"/>
    <s v="hank.larsson@servicenow.com"/>
    <s v="243-334-3130"/>
    <s v="SERVICENOW"/>
    <s v="MID-MARKET"/>
    <x v="5"/>
    <n v="30"/>
    <n v="0"/>
    <n v="39"/>
    <s v="YES"/>
    <d v="2025-07-07T00:00:00"/>
    <s v="NEW"/>
    <x v="11"/>
    <s v="Head Of Strategy"/>
    <s v="Kenya"/>
    <s v="$1M - $10M"/>
    <d v="2025-12-03T00:00:00"/>
    <s v="missing"/>
  </r>
  <r>
    <s v="L0880"/>
    <s v="Priya Dominguez"/>
    <s v="priya.dominguez@palantir.com"/>
    <s v="(507) 217-7997"/>
    <s v="PALANTIR"/>
    <s v="SMB"/>
    <x v="9"/>
    <n v="34"/>
    <n v="0"/>
    <n v="1"/>
    <s v="YES"/>
    <d v="2025-01-06T00:00:00"/>
    <s v="LOST"/>
    <x v="7"/>
    <s v="Marketing Analyst"/>
    <s v="Spain"/>
    <s v="$100M-500M"/>
    <d v="2025-03-22T00:00:00"/>
    <s v="missing"/>
  </r>
  <r>
    <s v="L0881"/>
    <s v="Perseus Ruiz"/>
    <s v="perseus.ruiz@snowflake.com"/>
    <s v="(834) 240-2116"/>
    <s v="SNOWFLAKE"/>
    <s v="SMB"/>
    <x v="1"/>
    <n v="29"/>
    <n v="0"/>
    <n v="22"/>
    <s v="NO"/>
    <d v="2025-11-19T00:00:00"/>
    <s v="QUALIFIED"/>
    <x v="9"/>
    <s v="Chief Revenue Officer"/>
    <s v="IN"/>
    <s v="0-1M"/>
    <d v="2025-07-02T00:00:00"/>
    <s v="linkedin.com/in/lorenzogonzalez95"/>
  </r>
  <r>
    <s v="L0882"/>
    <s v="Xena Robinson"/>
    <s v="xena.robinson@canva.com"/>
    <s v="+19247591171"/>
    <s v="CANVA"/>
    <s v="ENTERPRISE"/>
    <x v="6"/>
    <n v="21"/>
    <n v="19"/>
    <n v="8"/>
    <s v="NO"/>
    <d v="2025-05-24T00:00:00"/>
    <s v="CONTACTED"/>
    <x v="3"/>
    <s v="Intern"/>
    <s v="DE"/>
    <s v="Unknown"/>
    <s v=""/>
    <s v="missing"/>
  </r>
  <r>
    <s v="L0883"/>
    <s v="Brian Decker"/>
    <s v="brian.decker@freshworks.com"/>
    <s v="missing"/>
    <s v="FRESHWORKS"/>
    <s v="MID-MARKET"/>
    <x v="3"/>
    <n v="35"/>
    <n v="11"/>
    <n v="14"/>
    <s v="NO"/>
    <d v="2025-08-27T00:00:00"/>
    <s v="NEW"/>
    <x v="15"/>
    <s v="Vp Marketing"/>
    <s v="Kenya"/>
    <s v="$1M - $10M"/>
    <d v="2025-02-11T00:00:00"/>
    <s v="https://www.linkedin.com/in/junipermishra48"/>
  </r>
  <r>
    <s v="L0884"/>
    <s v="Felix Wilson"/>
    <s v="felix.wilson@intercom.com"/>
    <s v="6774428528"/>
    <s v="INTERCOM"/>
    <s v="GROWTH"/>
    <x v="6"/>
    <n v="19"/>
    <n v="9"/>
    <n v="29"/>
    <s v="NO"/>
    <d v="2025-03-13T00:00:00"/>
    <s v="LOST"/>
    <x v="3"/>
    <s v="Sdr Manager"/>
    <s v="BR"/>
    <s v="$500M-1B"/>
    <d v="2025-10-26T00:00:00"/>
    <s v="linkedin.com/in/nicowright98"/>
  </r>
  <r>
    <s v="L0885"/>
    <s v="Julian Herrera"/>
    <s v="julian.herrera@figma.com"/>
    <s v="+1-511-737-8576"/>
    <s v="FIGMA"/>
    <s v="N/A"/>
    <x v="10"/>
    <n v="24"/>
    <n v="3"/>
    <n v="25"/>
    <s v="NO"/>
    <d v="2025-09-28T00:00:00"/>
    <s v="CONTACTED"/>
    <x v="5"/>
    <s v="Product Manager"/>
    <s v="UK"/>
    <s v="0-1M"/>
    <d v="2025-09-21T00:00:00"/>
    <s v="missing"/>
  </r>
  <r>
    <s v="L0886"/>
    <s v="Zachary Lee"/>
    <s v="zachary.lee@meta.com"/>
    <s v="missing"/>
    <s v="META"/>
    <s v="ENTERPRISE"/>
    <x v="7"/>
    <n v="30"/>
    <n v="13"/>
    <n v="56"/>
    <s v="NO"/>
    <d v="2025-12-25T00:00:00"/>
    <s v="DISQUALIFIED"/>
    <x v="11"/>
    <s v="Cto"/>
    <s v="Uae"/>
    <s v="$100M-500M"/>
    <d v="2025-04-14T00:00:00"/>
    <s v="linkedin.com/in/ivanmartinez77"/>
  </r>
  <r>
    <s v="L0887"/>
    <s v="Sophie Saxena"/>
    <s v="sophie.saxena@crowdstrike.com"/>
    <s v="970.571.4020"/>
    <s v="CROWDSTRIKE"/>
    <s v="MID-MARKET"/>
    <x v="1"/>
    <n v="4"/>
    <n v="10"/>
    <n v="50"/>
    <s v="YES"/>
    <d v="2025-11-03T00:00:00"/>
    <s v="LOST"/>
    <x v="15"/>
    <s v="Cto"/>
    <s v="BR"/>
    <s v="50M+"/>
    <d v="2025-12-09T00:00:00"/>
    <s v="linkedin.com/in/camilaharris21"/>
  </r>
  <r>
    <s v="L0888"/>
    <s v="Kaia Popov"/>
    <s v="kaia.popov@linear.com"/>
    <s v="6889162350"/>
    <s v="LINEAR"/>
    <s v="SMB"/>
    <x v="3"/>
    <n v="10"/>
    <n v="5"/>
    <n v="29"/>
    <s v="NO"/>
    <d v="2025-01-02T00:00:00"/>
    <s v="DISQUALIFIED"/>
    <x v="17"/>
    <s v="Founder"/>
    <s v="US"/>
    <s v="$25M-$100M"/>
    <d v="2025-01-14T00:00:00"/>
    <s v="missing"/>
  </r>
  <r>
    <s v="L0889"/>
    <s v="Orion Kim"/>
    <s v="orion.kim@hubspot.com"/>
    <s v="(525) 366-1860"/>
    <s v="HUBSPOT"/>
    <s v="SMB"/>
    <x v="10"/>
    <n v="7"/>
    <n v="15"/>
    <n v="46"/>
    <s v="YES"/>
    <d v="2025-08-12T00:00:00"/>
    <s v="ENGAGED"/>
    <x v="15"/>
    <s v="Digital Marketing Manager"/>
    <s v="JP"/>
    <s v="0-1M"/>
    <d v="2025-07-19T00:00:00"/>
    <s v="missing"/>
  </r>
  <r>
    <s v="L0890"/>
    <s v="Farhan Nair"/>
    <s v="farhan.nair@stripe.com"/>
    <s v="+19103276478"/>
    <s v="STRIPE"/>
    <s v="MID-MARKET"/>
    <x v="5"/>
    <n v="32"/>
    <n v="0"/>
    <n v="1"/>
    <s v="NO"/>
    <d v="2025-06-08T00:00:00"/>
    <s v="NEW"/>
    <x v="17"/>
    <s v="Head Of Growth"/>
    <s v="SG"/>
    <s v="Unknown"/>
    <d v="2025-03-05T00:00:00"/>
    <s v="missing"/>
  </r>
  <r>
    <s v="L0891"/>
    <s v="Tatiana Tiwari"/>
    <s v="tatiana.tiwari@stripeinc.com"/>
    <s v="missing"/>
    <s v="STRIPE INC"/>
    <s v="ENTERPRISE"/>
    <x v="4"/>
    <n v="25"/>
    <n v="0"/>
    <n v="8"/>
    <s v="YES"/>
    <d v="2025-01-16T00:00:00"/>
    <s v="DISQUALIFIED"/>
    <x v="6"/>
    <s v="Sales Engineer"/>
    <s v="Poland"/>
    <s v="Unknown"/>
    <s v=""/>
    <s v="linkedin.com/in/sophiepopov90"/>
  </r>
  <r>
    <s v="L0892"/>
    <s v="Tyler White"/>
    <s v="tyler.white@snowflake.com"/>
    <s v="360.480.7099"/>
    <s v="SNOWFLAKE"/>
    <s v="ENTERPRISE"/>
    <x v="10"/>
    <n v="32"/>
    <n v="1"/>
    <n v="49"/>
    <s v="YES"/>
    <d v="2025-02-28T00:00:00"/>
    <s v="CONTACTED"/>
    <x v="3"/>
    <s v="Cmo"/>
    <s v="Italy"/>
    <s v="0-1M"/>
    <d v="2025-05-20T00:00:00"/>
    <s v="www.linkedin.com/in/racheldubois92"/>
  </r>
  <r>
    <s v="L0893"/>
    <s v="Chloe Ahmed"/>
    <s v="chloe.ahmed@canva.com"/>
    <s v="3776273153"/>
    <s v="CANVA"/>
    <s v="STARTUP"/>
    <x v="5"/>
    <n v="0"/>
    <n v="3"/>
    <n v="8"/>
    <s v="YES"/>
    <d v="2025-09-22T00:00:00"/>
    <s v="CONVERTED"/>
    <x v="22"/>
    <s v="Growth Hacker"/>
    <s v="Israel"/>
    <s v="Unknown"/>
    <d v="2025-01-15T00:00:00"/>
    <s v="https://www.linkedin.com/in/sammitchell6"/>
  </r>
  <r>
    <s v="L0894"/>
    <s v="Noah Davis"/>
    <s v="noah.davis@mongodb.com"/>
    <s v="(513) 294-4535"/>
    <s v="MONGO DB"/>
    <s v="STARTUP"/>
    <x v="3"/>
    <n v="32"/>
    <n v="0"/>
    <n v="2"/>
    <s v="NO"/>
    <s v=""/>
    <s v="NURTURING"/>
    <x v="19"/>
    <s v="Head Of Sales"/>
    <s v="UK"/>
    <s v="Under $1M"/>
    <d v="2025-09-17T00:00:00"/>
    <s v="https://linkedin.com/in/zaneolsen77"/>
  </r>
  <r>
    <s v="L0895"/>
    <s v="Jack Adams"/>
    <s v="jack.adams@okta.com"/>
    <s v="(684) 824-9776"/>
    <s v="OKTA"/>
    <s v="STARTUP"/>
    <x v="6"/>
    <n v="22"/>
    <n v="19"/>
    <n v="0"/>
    <s v="YES"/>
    <d v="2025-11-19T00:00:00"/>
    <s v="NEW"/>
    <x v="5"/>
    <s v="Pr Manager"/>
    <s v="IN"/>
    <s v="$500M-1B"/>
    <d v="2025-01-16T00:00:00"/>
    <s v="linkedin.com/in/wesleyharris1"/>
  </r>
  <r>
    <s v="L0896"/>
    <s v="Liora Rossi"/>
    <s v="liora.rossi@intercom.com"/>
    <s v="218-577-9450"/>
    <s v="INTERCOM"/>
    <s v="GROWTH"/>
    <x v="3"/>
    <n v="14"/>
    <n v="0"/>
    <n v="28"/>
    <s v="YES"/>
    <d v="2025-10-21T00:00:00"/>
    <s v="NEW"/>
    <x v="21"/>
    <s v="Revenue Operations"/>
    <s v="N/A"/>
    <s v="10M-50M"/>
    <d v="2025-04-14T00:00:00"/>
    <s v="www.linkedin.com/in/umascott50"/>
  </r>
  <r>
    <s v="L0897"/>
    <s v="Ravi Decker"/>
    <s v="ravi.decker@hashicorp.com"/>
    <s v="+17032032376"/>
    <s v="HASHI CORP"/>
    <s v="SMB"/>
    <x v="4"/>
    <n v="22"/>
    <n v="11"/>
    <n v="13"/>
    <s v="NO"/>
    <d v="2025-02-17T00:00:00"/>
    <s v="CONTACTED"/>
    <x v="24"/>
    <s v="Marketing Manager"/>
    <s v="AU"/>
    <s v="Unknown"/>
    <s v=""/>
    <s v="missing"/>
  </r>
  <r>
    <s v="L0898"/>
    <s v="Mila Park"/>
    <s v="mila.park@docusign.com"/>
    <s v="(301) 487-9112"/>
    <s v="DOCU SIGN"/>
    <s v="ENTERPRISE"/>
    <x v="2"/>
    <n v="10"/>
    <n v="3"/>
    <n v="35"/>
    <s v="NO"/>
    <d v="2025-01-28T00:00:00"/>
    <s v="NURTURING"/>
    <x v="2"/>
    <s v="Business Development Rep"/>
    <s v="CA"/>
    <s v="Unknown"/>
    <d v="2025-05-11T00:00:00"/>
    <s v="missing"/>
  </r>
  <r>
    <s v="L0899"/>
    <s v="Quinlan Davis"/>
    <s v="quinlan.davis@dropbox.com"/>
    <s v="+1-763-963-4420"/>
    <s v="DROPBOX"/>
    <s v="N/A"/>
    <x v="1"/>
    <n v="15"/>
    <n v="15"/>
    <n v="24"/>
    <s v="NO"/>
    <d v="2025-01-07T00:00:00"/>
    <s v="ENGAGED"/>
    <x v="18"/>
    <s v="Customer Success Manager"/>
    <s v="BR"/>
    <s v="$1M-10M"/>
    <s v=""/>
    <s v="https://linkedin.com/in/yvonneallen41"/>
  </r>
  <r>
    <s v="L0900"/>
    <s v="Freya Carter"/>
    <s v="freya.carter@zscaler.com"/>
    <s v="8595226146"/>
    <s v="ZSCALER"/>
    <s v="STARTUP"/>
    <x v="1"/>
    <n v="31"/>
    <n v="11"/>
    <n v="38"/>
    <s v="NO"/>
    <d v="2025-06-05T00:00:00"/>
    <s v="QUALIFIED"/>
    <x v="0"/>
    <s v="Pr Manager"/>
    <s v="CA"/>
    <s v="Unknown"/>
    <d v="2025-01-05T00:00:00"/>
    <s v="missing"/>
  </r>
  <r>
    <s v="L0901"/>
    <s v="Xavier Jones"/>
    <s v="xavier.jones@microsoftcorp.com"/>
    <s v="(244) 945-5299"/>
    <s v="MICROSOFT CORP"/>
    <s v="N/A"/>
    <x v="10"/>
    <n v="32"/>
    <n v="0"/>
    <n v="26"/>
    <s v="NO"/>
    <d v="2025-12-18T00:00:00"/>
    <s v="ENGAGED"/>
    <x v="23"/>
    <s v="Unknown"/>
    <s v="JP"/>
    <s v="Unknown"/>
    <d v="2025-05-25T00:00:00"/>
    <s v="missing"/>
  </r>
  <r>
    <s v="L0902"/>
    <s v="Killian Dubois"/>
    <s v="killian.dubois@zendesk.com"/>
    <s v="7649295617"/>
    <s v="ZENDESK"/>
    <s v="SMB"/>
    <x v="10"/>
    <n v="0"/>
    <n v="8"/>
    <n v="9"/>
    <s v="YES"/>
    <d v="2025-07-07T00:00:00"/>
    <s v="DISQUALIFIED"/>
    <x v="6"/>
    <s v="Customer Success Manager"/>
    <s v="Bangladesh"/>
    <s v="$10M-50M"/>
    <d v="2025-01-08T00:00:00"/>
    <s v="linkedin.com/in/chloemishra69"/>
  </r>
  <r>
    <s v="L0903"/>
    <s v="Noah Singh"/>
    <s v="noah.singh@figma.com"/>
    <s v="(206) 492-2397"/>
    <s v="FIGMA"/>
    <s v="SMB"/>
    <x v="2"/>
    <n v="5"/>
    <n v="18"/>
    <n v="7"/>
    <s v="NO"/>
    <d v="2025-10-05T00:00:00"/>
    <s v="DISQUALIFIED"/>
    <x v="13"/>
    <s v="Channel Manager"/>
    <s v="AU"/>
    <s v="self-funded"/>
    <d v="2025-09-18T00:00:00"/>
    <s v="linkedin.com/in/deepagonzalez9"/>
  </r>
  <r>
    <s v="L0904"/>
    <s v="Fatima Scott"/>
    <s v="fatima.scott@dropbox.com"/>
    <s v="3064191159"/>
    <s v="DROPBOX"/>
    <s v="ENTERPRISE"/>
    <x v="9"/>
    <n v="7"/>
    <n v="18"/>
    <n v="19"/>
    <s v="NO"/>
    <d v="2025-09-12T00:00:00"/>
    <s v="CONTACTED"/>
    <x v="0"/>
    <s v="Chief Revenue Officer"/>
    <s v="UK"/>
    <s v="$10M+"/>
    <d v="2025-05-22T00:00:00"/>
    <s v="linkedin.com/in/penelopeberg28"/>
  </r>
  <r>
    <s v="L0905"/>
    <s v="Frank Robinson"/>
    <s v="frank.robinson@okta.com"/>
    <s v="missing"/>
    <s v="OKTA"/>
    <s v="SMB"/>
    <x v="2"/>
    <n v="3"/>
    <n v="8"/>
    <n v="0"/>
    <s v="YES"/>
    <d v="2025-08-09T00:00:00"/>
    <s v="QUALIFIED"/>
    <x v="24"/>
    <s v="Marketing Manager"/>
    <s v="BR"/>
    <s v="$50M-100M"/>
    <d v="2025-07-24T00:00:00"/>
    <s v="https://linkedin.com/in/freyabaker12"/>
  </r>
  <r>
    <s v="L0906"/>
    <s v="Juniper Nguyen"/>
    <s v="juniper.nguyen@google.com"/>
    <s v="2668191745"/>
    <s v="GOOGLE"/>
    <s v="N/A"/>
    <x v="1"/>
    <n v="2"/>
    <n v="0"/>
    <n v="38"/>
    <s v="NO"/>
    <d v="2025-05-14T00:00:00"/>
    <s v="ENGAGED"/>
    <x v="23"/>
    <s v="Head Of Product"/>
    <s v="South Korea"/>
    <s v="$1M-10M"/>
    <d v="2025-05-01T00:00:00"/>
    <s v="missing"/>
  </r>
  <r>
    <s v="L0907"/>
    <s v="Keiko Gonzalez"/>
    <s v="keiko.gonzalez@workday.com"/>
    <s v="+1-478-620-5134"/>
    <s v="WORKDAY"/>
    <s v="ENTERPRISE"/>
    <x v="2"/>
    <n v="0"/>
    <n v="12"/>
    <n v="1"/>
    <s v="YES"/>
    <d v="2025-08-26T00:00:00"/>
    <s v="QUALIFIED"/>
    <x v="0"/>
    <s v="Chief Marketing Officer"/>
    <s v="Philippines"/>
    <s v="Series A"/>
    <d v="2025-11-16T00:00:00"/>
    <s v="missing"/>
  </r>
  <r>
    <s v="L0908"/>
    <s v="Dmitri Novak"/>
    <s v="dmitri.novak@meta.com"/>
    <s v="missing"/>
    <s v="META"/>
    <s v="MID-MARKET"/>
    <x v="7"/>
    <n v="2"/>
    <n v="0"/>
    <n v="5"/>
    <s v="YES"/>
    <d v="2025-02-26T00:00:00"/>
    <s v="CONVERTED"/>
    <x v="5"/>
    <s v="Abm Manager"/>
    <s v="Malaysia"/>
    <s v="0-1M"/>
    <d v="2025-11-17T00:00:00"/>
    <s v="missing"/>
  </r>
  <r>
    <s v="L0909"/>
    <s v="Sienna Castillo"/>
    <s v="sienna.castillo@slack.com"/>
    <s v="4168444836"/>
    <s v="SLACK"/>
    <s v="SMB"/>
    <x v="3"/>
    <n v="3"/>
    <n v="18"/>
    <n v="24"/>
    <s v="YES"/>
    <d v="2025-06-07T00:00:00"/>
    <s v="DISQUALIFIED"/>
    <x v="14"/>
    <s v="Revops Manager"/>
    <s v="Kenya"/>
    <s v="Unknown"/>
    <d v="2025-08-07T00:00:00"/>
    <s v="linkedin.com/in/brendanortiz55"/>
  </r>
  <r>
    <s v="L0910"/>
    <s v="Noah Green"/>
    <s v="noah.green@shopify.com"/>
    <s v="(585) 978-6399"/>
    <s v="SHOPIFY"/>
    <s v="SMB"/>
    <x v="10"/>
    <n v="24"/>
    <n v="2"/>
    <n v="5"/>
    <s v="NO"/>
    <d v="2025-04-26T00:00:00"/>
    <s v="NURTURING"/>
    <x v="7"/>
    <s v="Brand Manager"/>
    <s v="Philippines"/>
    <s v="Unknown"/>
    <s v=""/>
    <s v="missing"/>
  </r>
  <r>
    <s v="L0911"/>
    <s v="Magnus Taylor"/>
    <s v="magnus.taylor@databricks.com"/>
    <s v="missing"/>
    <s v="DATABRICKS"/>
    <s v="ENTERPRISE"/>
    <x v="1"/>
    <n v="35"/>
    <n v="11"/>
    <n v="25"/>
    <s v="NO"/>
    <d v="2025-10-18T00:00:00"/>
    <s v="DISQUALIFIED"/>
    <x v="24"/>
    <s v="Vp Marketing"/>
    <s v="FR"/>
    <s v="$5M-$25M"/>
    <d v="2025-11-11T00:00:00"/>
    <s v="missing"/>
  </r>
  <r>
    <s v="L0912"/>
    <s v="Bob Reddy"/>
    <s v="bob.reddy@paloalto.com"/>
    <s v="6045073472"/>
    <s v="PALO ALTO"/>
    <s v="SMB"/>
    <x v="10"/>
    <n v="3"/>
    <n v="19"/>
    <n v="24"/>
    <s v="YES"/>
    <s v=""/>
    <s v="CONTACTED"/>
    <x v="6"/>
    <s v="Revops Manager"/>
    <s v="CA"/>
    <s v="Unknown"/>
    <d v="2025-02-14T00:00:00"/>
    <s v="missing"/>
  </r>
  <r>
    <s v="L0913"/>
    <s v="Xyla Fernandez"/>
    <s v="xyla.fernandez@linear.com"/>
    <s v="(436) 101-1768"/>
    <s v="LINEAR"/>
    <s v="GROWTH"/>
    <x v="8"/>
    <n v="12"/>
    <n v="9"/>
    <n v="24"/>
    <s v="YES"/>
    <d v="2025-11-22T00:00:00"/>
    <s v="DISQUALIFIED"/>
    <x v="20"/>
    <s v="Director Of Analytics"/>
    <s v="AU"/>
    <s v="$1B+"/>
    <d v="2025-05-22T00:00:00"/>
    <s v="missing"/>
  </r>
  <r>
    <s v="L0914"/>
    <s v="Felix Bianchi"/>
    <s v="felix.bianchi@elastic.com"/>
    <s v="(524) 842-7864"/>
    <s v="ELASTIC"/>
    <s v="MID-MARKET"/>
    <x v="10"/>
    <n v="4"/>
    <n v="16"/>
    <n v="56"/>
    <s v="NO"/>
    <s v=""/>
    <s v="NEW"/>
    <x v="6"/>
    <s v="Communications Director"/>
    <s v="UK"/>
    <s v="Unknown"/>
    <d v="2025-11-21T00:00:00"/>
    <s v="https://linkedin.com/in/georgegupta4"/>
  </r>
  <r>
    <s v="L0915"/>
    <s v="Xena Kim"/>
    <s v="xena.kim@databricks.com"/>
    <s v="805.167.7780"/>
    <s v="DATABRICKS"/>
    <s v="N/A"/>
    <x v="7"/>
    <n v="15"/>
    <n v="18"/>
    <n v="45"/>
    <s v="YES"/>
    <d v="2025-11-06T00:00:00"/>
    <s v="LOST"/>
    <x v="11"/>
    <s v="Co-Founder"/>
    <s v="Chile"/>
    <s v="$50M-100M"/>
    <d v="2025-10-08T00:00:00"/>
    <s v="linkedin.com/in/pipereriksson80"/>
  </r>
  <r>
    <s v="L0916"/>
    <s v="Gabriella Reddy"/>
    <s v="gabriella.reddy@databricks.com"/>
    <s v="978.354.8032"/>
    <s v="DATABRICKS"/>
    <s v="GROWTH"/>
    <x v="8"/>
    <n v="7"/>
    <n v="3"/>
    <n v="0"/>
    <s v="NO"/>
    <d v="2025-07-09T00:00:00"/>
    <s v="NEW"/>
    <x v="5"/>
    <s v="Operations Manager"/>
    <s v="Turkey"/>
    <s v="Series C+"/>
    <d v="2025-12-12T00:00:00"/>
    <s v="linkedin.com/in/quinlansoto89"/>
  </r>
  <r>
    <s v="L0917"/>
    <s v="Liora Mishra"/>
    <s v="liora.mishra@servicenow.com"/>
    <s v="(300) 804-3489"/>
    <s v="SERVICENOW"/>
    <s v="GROWTH"/>
    <x v="5"/>
    <n v="15"/>
    <n v="3"/>
    <n v="56"/>
    <s v="NO"/>
    <d v="2025-01-07T00:00:00"/>
    <s v="LOST"/>
    <x v="17"/>
    <s v="Operations Manager"/>
    <s v="Sweden"/>
    <s v="Unknown"/>
    <d v="2025-03-20T00:00:00"/>
    <s v="missing"/>
  </r>
  <r>
    <s v="L0918"/>
    <s v="Quinlan Santos"/>
    <s v="quinlan.santos@zoomvideo.com"/>
    <s v="missing"/>
    <s v="ZOOM VIDEO"/>
    <s v="STARTUP"/>
    <x v="0"/>
    <n v="20"/>
    <n v="2"/>
    <n v="41"/>
    <s v="NO"/>
    <d v="2025-08-09T00:00:00"/>
    <s v="CONTACTED"/>
    <x v="6"/>
    <s v="Chief Marketing Officer"/>
    <s v="CA"/>
    <s v="$1B+"/>
    <d v="2025-08-01T00:00:00"/>
    <s v="missing"/>
  </r>
  <r>
    <s v="L0919"/>
    <s v="Ingrid Park"/>
    <s v="ingrid.park@docusign.com"/>
    <s v="498-847-3627"/>
    <s v="DOCUSIGN"/>
    <s v="MID-MARKET"/>
    <x v="3"/>
    <n v="34"/>
    <n v="0"/>
    <n v="15"/>
    <s v="YES"/>
    <d v="2025-09-23T00:00:00"/>
    <s v="LOST"/>
    <x v="16"/>
    <s v="Account Executive"/>
    <s v="AU"/>
    <s v="0-1M"/>
    <d v="2025-03-26T00:00:00"/>
    <s v="missing"/>
  </r>
  <r>
    <s v="L0920"/>
    <s v="Sebastian Rivera"/>
    <s v="sebastian.rivera@elasticnv.com"/>
    <s v="497-657-6716"/>
    <s v="ELASTIC NV"/>
    <s v="MID-MARKET"/>
    <x v="3"/>
    <n v="0"/>
    <n v="0"/>
    <n v="1"/>
    <s v="NO"/>
    <d v="2025-09-16T00:00:00"/>
    <s v="QUALIFIED"/>
    <x v="4"/>
    <s v="Marketing Operations"/>
    <s v="IN"/>
    <s v="$25M-$100M"/>
    <d v="2025-04-21T00:00:00"/>
    <s v="missing"/>
  </r>
  <r>
    <s v="L0921"/>
    <s v="Quinn Harris"/>
    <s v="quinn.harris@microsoft.com"/>
    <s v="+1-233-625-2881"/>
    <s v="MICROSOFT"/>
    <s v="SMB"/>
    <x v="8"/>
    <n v="8"/>
    <n v="5"/>
    <n v="3"/>
    <s v="YES"/>
    <d v="2025-01-15T00:00:00"/>
    <s v="LOST"/>
    <x v="11"/>
    <s v="Growth Hacker"/>
    <s v="South Korea"/>
    <s v="Unknown"/>
    <d v="2025-09-08T00:00:00"/>
    <s v="missing"/>
  </r>
  <r>
    <s v="L0922"/>
    <s v="Xena Torres"/>
    <s v="xena.torres@datadog.com"/>
    <s v="645.885.3319"/>
    <s v="DATADOG"/>
    <s v="ENTERPRISE"/>
    <x v="3"/>
    <n v="7"/>
    <n v="12"/>
    <n v="27"/>
    <s v="NO"/>
    <d v="2025-09-16T00:00:00"/>
    <s v="DISQUALIFIED"/>
    <x v="13"/>
    <s v="Vp Marketing"/>
    <s v="N/A"/>
    <s v="$0-1M"/>
    <d v="2025-05-09T00:00:00"/>
    <s v="missing"/>
  </r>
  <r>
    <s v="L0923"/>
    <s v="Eve Kumar"/>
    <s v="missing"/>
    <s v="7651282635"/>
    <s v="GOOGLE"/>
    <s v="GROWTH"/>
    <x v="6"/>
    <n v="19"/>
    <n v="13"/>
    <n v="10"/>
    <s v="YES"/>
    <s v=""/>
    <s v="LOST"/>
    <x v="18"/>
    <s v="Head Of Sales"/>
    <s v="FR"/>
    <s v="50M+"/>
    <d v="2025-11-20T00:00:00"/>
    <s v="linkedin.com/in/celestedubois74"/>
  </r>
  <r>
    <s v="L0924"/>
    <s v="Emilia Taylor"/>
    <s v="emilia.taylor@slack.com"/>
    <s v="3367761786"/>
    <s v="SLACK"/>
    <s v="N/A"/>
    <x v="8"/>
    <n v="29"/>
    <n v="20"/>
    <n v="22"/>
    <s v="YES"/>
    <d v="2025-12-28T00:00:00"/>
    <s v="DISQUALIFIED"/>
    <x v="13"/>
    <s v="Junior Analyst"/>
    <s v="Chile"/>
    <s v="50M+"/>
    <d v="2025-11-07T00:00:00"/>
    <s v="linkedin.com/in/leodelgado14"/>
  </r>
  <r>
    <s v="L0925"/>
    <s v="Derek Das"/>
    <s v="derek.das@dropbox.com"/>
    <s v="+17656513902"/>
    <s v="DROPBOX"/>
    <s v="ENTERPRISE"/>
    <x v="9"/>
    <n v="0"/>
    <n v="17"/>
    <n v="15"/>
    <s v="YES"/>
    <d v="2025-06-26T00:00:00"/>
    <s v="CONVERTED"/>
    <x v="10"/>
    <s v="Marketing Manager"/>
    <s v="Nigeria"/>
    <s v="Unknown"/>
    <d v="2025-02-26T00:00:00"/>
    <s v="https://linkedin.com/in/dmitrimehta17"/>
  </r>
  <r>
    <s v="L0926"/>
    <s v="Dashiell Rao"/>
    <s v="dashiell.rao@zscaler.com"/>
    <s v="+1-246-433-6777"/>
    <s v="ZSCALER"/>
    <s v="STARTUP"/>
    <x v="2"/>
    <n v="31"/>
    <n v="2"/>
    <n v="12"/>
    <s v="NO"/>
    <d v="2025-09-08T00:00:00"/>
    <s v="NEW"/>
    <x v="13"/>
    <s v="Program Manager"/>
    <s v="Bangladesh"/>
    <s v="$100M-500M"/>
    <d v="2025-05-11T00:00:00"/>
    <s v="www.linkedin.com/in/winonamoore12"/>
  </r>
  <r>
    <s v="L0927"/>
    <s v="Alice Rossi"/>
    <s v="alice.rossi@servicenow.com"/>
    <s v="556-775-3750"/>
    <s v="SERVICENOW"/>
    <s v="MID-MARKET"/>
    <x v="9"/>
    <n v="33"/>
    <n v="12"/>
    <n v="0"/>
    <s v="YES"/>
    <d v="2025-08-14T00:00:00"/>
    <s v="CONTACTED"/>
    <x v="6"/>
    <s v="Cto"/>
    <s v="BR"/>
    <s v="Unknown"/>
    <d v="2025-08-09T00:00:00"/>
    <s v="missing"/>
  </r>
  <r>
    <s v="L0928"/>
    <s v="Brian Guerrero"/>
    <s v="brian.guerrero@databricks.com"/>
    <s v="(329) 577-2722"/>
    <s v="DATABRICKS"/>
    <s v="SMB"/>
    <x v="1"/>
    <n v="14"/>
    <n v="15"/>
    <n v="56"/>
    <s v="YES"/>
    <d v="2025-03-17T00:00:00"/>
    <s v="CONVERTED"/>
    <x v="10"/>
    <s v="Communications Director"/>
    <s v="FR"/>
    <s v="Series A"/>
    <d v="2025-04-19T00:00:00"/>
    <s v="linkedin.com/in/lunamartinez92"/>
  </r>
  <r>
    <s v="L0929"/>
    <s v="Charlie Reyes"/>
    <s v="charlie.reyes@databricks.com"/>
    <s v="5049005533"/>
    <s v="DATABRICKS"/>
    <s v="N/A"/>
    <x v="5"/>
    <n v="19"/>
    <n v="1"/>
    <n v="37"/>
    <s v="NO"/>
    <d v="2025-03-13T00:00:00"/>
    <s v="NEW"/>
    <x v="3"/>
    <s v="Vp Sales"/>
    <s v="BR"/>
    <s v="Unknown"/>
    <d v="2025-10-04T00:00:00"/>
    <s v="https://www.linkedin.com/in/hanktiwari94"/>
  </r>
  <r>
    <s v="L0930"/>
    <s v="Marcus Ali"/>
    <s v="marcus.ali@databricks.com"/>
    <s v="958.155.8570"/>
    <s v="DATABRICKS"/>
    <s v="MID-MARKET"/>
    <x v="7"/>
    <n v="20"/>
    <n v="7"/>
    <n v="31"/>
    <s v="YES"/>
    <d v="2025-09-03T00:00:00"/>
    <s v="NEW"/>
    <x v="7"/>
    <s v="Marketing Analyst"/>
    <s v="JP"/>
    <s v="$5M-$25M"/>
    <s v=""/>
    <s v="www.linkedin.com/in/zinniawalker8"/>
  </r>
  <r>
    <s v="L0931"/>
    <s v="Onyx Torres"/>
    <s v="onyx.torres@okta.com"/>
    <s v="missing"/>
    <s v="OKTA"/>
    <s v="MID-MARKET"/>
    <x v="3"/>
    <n v="0"/>
    <n v="17"/>
    <n v="37"/>
    <s v="NO"/>
    <d v="2025-04-23T00:00:00"/>
    <s v="DISQUALIFIED"/>
    <x v="10"/>
    <s v="Operations Manager"/>
    <s v="UK"/>
    <s v="Unknown"/>
    <d v="2025-07-19T00:00:00"/>
    <s v="https://www.linkedin.com/in/lorenzolee71"/>
  </r>
  <r>
    <s v="L0932"/>
    <s v="Winona Delgado"/>
    <s v="winona.delgado@hubspot.com"/>
    <s v="missing"/>
    <s v="HUBSPOT"/>
    <s v="N/A"/>
    <x v="5"/>
    <n v="21"/>
    <n v="9"/>
    <n v="9"/>
    <s v="YES"/>
    <d v="2025-01-07T00:00:00"/>
    <s v="LOST"/>
    <x v="11"/>
    <s v="Customer Success Manager"/>
    <s v="US"/>
    <s v="$10M-50M"/>
    <d v="2025-10-11T00:00:00"/>
    <s v="https://www.linkedin.com/in/xylalopez91"/>
  </r>
  <r>
    <s v="L0933"/>
    <s v="Elise Patel"/>
    <s v="missing"/>
    <s v="missing"/>
    <s v="HUBSPOT"/>
    <s v="STARTUP"/>
    <x v="4"/>
    <n v="23"/>
    <n v="15"/>
    <n v="7"/>
    <s v="NO"/>
    <d v="2025-10-08T00:00:00"/>
    <s v="CONTACTED"/>
    <x v="6"/>
    <s v="Founder"/>
    <s v="Kenya"/>
    <s v="Series A"/>
    <d v="2025-07-11T00:00:00"/>
    <s v="missing"/>
  </r>
  <r>
    <s v="L0934"/>
    <s v="Bennett Moore"/>
    <s v="bennett.moore@servicenow.com"/>
    <s v="+1-503-390-7868"/>
    <s v="SERVICE NOW"/>
    <s v="GROWTH"/>
    <x v="4"/>
    <n v="0"/>
    <n v="11"/>
    <n v="51"/>
    <s v="YES"/>
    <d v="2025-01-05T00:00:00"/>
    <s v="CONTACTED"/>
    <x v="8"/>
    <s v="Program Manager"/>
    <s v="Thailand"/>
    <s v="Unknown"/>
    <d v="2025-09-20T00:00:00"/>
    <s v="https://linkedin.com/in/dmitrisaxena28"/>
  </r>
  <r>
    <s v="L0935"/>
    <s v="Nyx Perez"/>
    <s v="nyx.perez@hashicorp.com"/>
    <s v="missing"/>
    <s v="HASHI CORP"/>
    <s v="N/A"/>
    <x v="10"/>
    <n v="15"/>
    <n v="12"/>
    <n v="52"/>
    <s v="NO"/>
    <d v="2025-07-19T00:00:00"/>
    <s v="NEW"/>
    <x v="16"/>
    <s v="Unknown"/>
    <s v="IN"/>
    <s v="Unknown"/>
    <d v="2025-06-22T00:00:00"/>
    <s v="missing"/>
  </r>
  <r>
    <s v="L0936"/>
    <s v="Aisha Fernandez"/>
    <s v="missing"/>
    <s v="376-139-1914"/>
    <s v="DOCUSIGN"/>
    <s v="SMB"/>
    <x v="9"/>
    <n v="2"/>
    <n v="19"/>
    <n v="10"/>
    <s v="NO"/>
    <d v="2025-12-03T00:00:00"/>
    <s v="CONVERTED"/>
    <x v="17"/>
    <s v="Growth Hacker"/>
    <s v="BR"/>
    <s v="Over $1B"/>
    <d v="2025-02-24T00:00:00"/>
    <s v="linkedin.com/in/vesperdas49"/>
  </r>
  <r>
    <s v="L0937"/>
    <s v="Elowen Thompson"/>
    <s v="elowen.thompson@freshworks.com"/>
    <s v="+1-772-228-3380"/>
    <s v="FRESHWORKS"/>
    <s v="SMB"/>
    <x v="2"/>
    <n v="17"/>
    <n v="1"/>
    <n v="39"/>
    <s v="NO"/>
    <d v="2025-12-18T00:00:00"/>
    <s v="CONVERTED"/>
    <x v="24"/>
    <s v="Head Of Product"/>
    <s v="AU"/>
    <s v="Unknown"/>
    <d v="2025-03-23T00:00:00"/>
    <s v="linkedin.com/in/zinniamendoza96"/>
  </r>
  <r>
    <s v="L0938"/>
    <s v="Uma Sanchez"/>
    <s v="uma.sanchez@snowflake.com"/>
    <s v="+13408585435"/>
    <s v="SNOWFLAKE"/>
    <s v="STARTUP"/>
    <x v="3"/>
    <n v="26"/>
    <n v="0"/>
    <n v="56"/>
    <s v="YES"/>
    <d v="2025-12-21T00:00:00"/>
    <s v="QUALIFIED"/>
    <x v="3"/>
    <s v="Unknown"/>
    <s v="Uae"/>
    <s v="Unknown"/>
    <d v="2025-12-09T00:00:00"/>
    <s v="https://www.linkedin.com/in/nikolaijoshi69"/>
  </r>
  <r>
    <s v="L0939"/>
    <s v="Diana Muller"/>
    <s v="diana.muller@zendesk.com"/>
    <s v="missing"/>
    <s v="ZENDESK"/>
    <s v="STARTUP"/>
    <x v="6"/>
    <n v="32"/>
    <n v="14"/>
    <n v="9"/>
    <s v="NO"/>
    <d v="2025-07-17T00:00:00"/>
    <s v="CONTACTED"/>
    <x v="11"/>
    <s v="Associate"/>
    <s v="AU"/>
    <s v="$5M-$25M"/>
    <d v="2025-12-21T00:00:00"/>
    <s v="linkedin.com/in/oscarmartin57"/>
  </r>
  <r>
    <s v="L0940"/>
    <s v="Alice Ali"/>
    <s v="missing"/>
    <s v="(210) 913-4297"/>
    <s v="ASANA"/>
    <s v="GROWTH"/>
    <x v="1"/>
    <n v="30"/>
    <n v="18"/>
    <n v="40"/>
    <s v="YES"/>
    <d v="2025-10-17T00:00:00"/>
    <s v="NEW"/>
    <x v="11"/>
    <s v="Unknown"/>
    <s v="N/A"/>
    <s v="Unknown"/>
    <d v="2025-04-12T00:00:00"/>
    <s v="linkedin.com/in/tyleranderson52"/>
  </r>
  <r>
    <s v="L0941"/>
    <s v="Victor Jensen"/>
    <s v="victor.jensen@figma.com"/>
    <s v="682.101.9428"/>
    <s v="FIGMA"/>
    <s v="GROWTH"/>
    <x v="1"/>
    <n v="6"/>
    <n v="1"/>
    <n v="41"/>
    <s v="NO"/>
    <d v="2025-01-16T00:00:00"/>
    <s v="ENGAGED"/>
    <x v="18"/>
    <s v="Marketing Manager"/>
    <s v="UK"/>
    <s v="Unknown"/>
    <d v="2025-10-12T00:00:00"/>
    <s v="linkedin.com/in/anselsingh58"/>
  </r>
  <r>
    <s v="L0942"/>
    <s v="Maya Reyes"/>
    <s v="maya.reyes@atlassian.com"/>
    <s v="(200) 152-8683"/>
    <s v="ATLASSIAN"/>
    <s v="MID-MARKET"/>
    <x v="0"/>
    <n v="23"/>
    <n v="0"/>
    <n v="23"/>
    <s v="YES"/>
    <d v="2025-11-10T00:00:00"/>
    <s v="NEW"/>
    <x v="1"/>
    <s v="Product Manager"/>
    <s v="BR"/>
    <s v="Under $1M"/>
    <d v="2025-02-01T00:00:00"/>
    <s v="https://www.linkedin.com/in/tarasantos61"/>
  </r>
  <r>
    <s v="L0943"/>
    <s v="Harlow Rojas"/>
    <s v="harlow.rojas@zscaler.com"/>
    <s v="missing"/>
    <s v="ZSCALER"/>
    <s v="MID-MARKET"/>
    <x v="7"/>
    <n v="28"/>
    <n v="8"/>
    <n v="10"/>
    <s v="YES"/>
    <d v="2025-11-22T00:00:00"/>
    <s v="CONTACTED"/>
    <x v="15"/>
    <s v="Head Of Product"/>
    <s v="CA"/>
    <s v="$10M+"/>
    <d v="2025-06-25T00:00:00"/>
    <s v="linkedin.com/in/keikogonzalez6"/>
  </r>
  <r>
    <s v="L0944"/>
    <s v="Rhea Thomas"/>
    <s v="rhea.thomas@databricks.com"/>
    <s v="+16048598328"/>
    <s v="DATABRICKS"/>
    <s v="ENTERPRISE"/>
    <x v="6"/>
    <n v="24"/>
    <n v="0"/>
    <n v="20"/>
    <s v="YES"/>
    <d v="2025-02-26T00:00:00"/>
    <s v="ENGAGED"/>
    <x v="1"/>
    <s v="Marketing Coordinator"/>
    <s v="UK"/>
    <s v="$1M - $10M"/>
    <d v="2025-12-13T00:00:00"/>
    <s v="linkedin.com/in/umaadams35"/>
  </r>
  <r>
    <s v="L0945"/>
    <s v="Elowen Jones"/>
    <s v="elowen.jones@atlassian.com"/>
    <s v="6543615350"/>
    <s v="ATLASSIAN"/>
    <s v="ENTERPRISE"/>
    <x v="8"/>
    <n v="11"/>
    <n v="7"/>
    <n v="28"/>
    <s v="YES"/>
    <d v="2025-02-03T00:00:00"/>
    <s v="DISQUALIFIED"/>
    <x v="4"/>
    <s v="Senior Associate"/>
    <s v="Saudi Arabia"/>
    <s v="$10M-50M"/>
    <d v="2025-05-14T00:00:00"/>
    <s v="linkedin.com/in/catalinadubois71"/>
  </r>
  <r>
    <s v="L0946"/>
    <s v="Gabriella Novak"/>
    <s v="gabriella.novak@palantir.com"/>
    <s v="(664) 840-4253"/>
    <s v="PALANTIR"/>
    <s v="SMB"/>
    <x v="8"/>
    <n v="0"/>
    <n v="4"/>
    <n v="54"/>
    <s v="NO"/>
    <d v="2025-06-20T00:00:00"/>
    <s v="NURTURING"/>
    <x v="11"/>
    <s v="Vp Marketing"/>
    <s v="Mexico"/>
    <s v="10M-50M"/>
    <d v="2025-03-27T00:00:00"/>
    <s v="linkedin.com/in/viviandas71"/>
  </r>
  <r>
    <s v="L0947"/>
    <s v="Elowen Thompson"/>
    <s v="elowen.thompson@docusign.com"/>
    <s v="5124951080"/>
    <s v="DOCU SIGN"/>
    <s v="MID-MARKET"/>
    <x v="5"/>
    <n v="6"/>
    <n v="17"/>
    <n v="43"/>
    <s v="NO"/>
    <d v="2025-03-03T00:00:00"/>
    <s v="QUALIFIED"/>
    <x v="22"/>
    <s v="Sdr Manager"/>
    <s v="Pakistan"/>
    <s v="50M+"/>
    <d v="2025-05-12T00:00:00"/>
    <s v="www.linkedin.com/in/harlowgupta24"/>
  </r>
  <r>
    <s v="L0948"/>
    <s v="Marisol Iyer"/>
    <s v="marisol.iyer@dropbox.com"/>
    <s v="6814385803"/>
    <s v="DROPBOX"/>
    <s v="SMB"/>
    <x v="0"/>
    <n v="28"/>
    <n v="2"/>
    <n v="0"/>
    <s v="NO"/>
    <d v="2025-03-24T00:00:00"/>
    <s v="NEW"/>
    <x v="8"/>
    <s v="Field Marketing Manager"/>
    <s v="US"/>
    <s v="Under $1M"/>
    <d v="2025-12-15T00:00:00"/>
    <s v="missing"/>
  </r>
  <r>
    <s v="L0949"/>
    <s v="Quinn Diaz"/>
    <s v="quinn.diaz@dropbox.com"/>
    <s v="+17403935826"/>
    <s v="DROPBOX"/>
    <s v="MID-MARKET"/>
    <x v="5"/>
    <n v="22"/>
    <n v="2"/>
    <n v="26"/>
    <s v="NO"/>
    <d v="2025-03-23T00:00:00"/>
    <s v="LOST"/>
    <x v="12"/>
    <s v="Marketing Manager"/>
    <s v="Bangladesh"/>
    <s v="Unknown"/>
    <d v="2025-10-09T00:00:00"/>
    <s v="linkedin.com/in/elisemalhotra30"/>
  </r>
  <r>
    <s v="L0950"/>
    <s v="Umar Jones"/>
    <s v="umar.jones@snowflake.com"/>
    <s v="(380) 927-9061"/>
    <s v="SNOWFLAKE"/>
    <s v="ENTERPRISE"/>
    <x v="7"/>
    <n v="10"/>
    <n v="14"/>
    <n v="22"/>
    <s v="NO"/>
    <d v="2025-02-26T00:00:00"/>
    <s v="ENGAGED"/>
    <x v="23"/>
    <s v="Cto"/>
    <s v="CA"/>
    <s v="$25M-$100M"/>
    <s v=""/>
    <s v="linkedin.com/in/waqasfischer63"/>
  </r>
  <r>
    <s v="L0951"/>
    <s v="Mona Joshi"/>
    <s v="mona.joshi@snowflake.com"/>
    <s v="4374628094"/>
    <s v="SNOWFLAKE"/>
    <s v="GROWTH"/>
    <x v="5"/>
    <n v="0"/>
    <n v="5"/>
    <n v="35"/>
    <s v="NO"/>
    <d v="2025-06-05T00:00:00"/>
    <s v="QUALIFIED"/>
    <x v="16"/>
    <s v="Senior Associate"/>
    <s v="South Africa"/>
    <s v="$1M-10M"/>
    <d v="2025-06-27T00:00:00"/>
    <s v="linkedin.com/in/tylerkumar76"/>
  </r>
  <r>
    <s v="L0952"/>
    <s v="Dashiell Berg"/>
    <s v="dashiell.berg@slack.com"/>
    <s v="(236) 436-3525"/>
    <s v="SLACK"/>
    <s v="SMB"/>
    <x v="6"/>
    <n v="10"/>
    <n v="17"/>
    <n v="57"/>
    <s v="NO"/>
    <d v="2025-12-25T00:00:00"/>
    <s v="ENGAGED"/>
    <x v="16"/>
    <s v="Marketing Manager"/>
    <s v="IN"/>
    <s v="$1B+"/>
    <d v="2025-07-17T00:00:00"/>
    <s v="linkedin.com/in/zacharylee57"/>
  </r>
  <r>
    <s v="L0953"/>
    <s v="Vivian Silva"/>
    <s v="vivian.silva@paloalto.com"/>
    <s v="587-129-4984"/>
    <s v="PALO ALTO"/>
    <s v="ENTERPRISE"/>
    <x v="0"/>
    <n v="30"/>
    <n v="7"/>
    <n v="28"/>
    <s v="YES"/>
    <d v="2025-01-14T00:00:00"/>
    <s v="CONVERTED"/>
    <x v="12"/>
    <s v="Digital Marketing Manager"/>
    <s v="US"/>
    <s v="&lt; $1M"/>
    <d v="2025-11-23T00:00:00"/>
    <s v="missing"/>
  </r>
  <r>
    <s v="L0954"/>
    <s v="Luna Ali"/>
    <s v="luna.ali@salesforcecom.com"/>
    <s v="9851371916"/>
    <s v="SALESFORCE.COM"/>
    <s v="SMB"/>
    <x v="9"/>
    <n v="22"/>
    <n v="15"/>
    <n v="60"/>
    <s v="NO"/>
    <d v="2025-04-24T00:00:00"/>
    <s v="NEW"/>
    <x v="11"/>
    <s v="Head Of Product"/>
    <s v="Italy"/>
    <s v="Series B"/>
    <d v="2025-01-10T00:00:00"/>
    <s v="linkedin.com/in/oscargarcia98"/>
  </r>
  <r>
    <s v="L0955"/>
    <s v="Noah Ahmed"/>
    <s v="noah.ahmed@databricks.com"/>
    <s v="6605691633"/>
    <s v="DATABRICKS"/>
    <s v="MID-MARKET"/>
    <x v="6"/>
    <n v="35"/>
    <n v="2"/>
    <n v="37"/>
    <s v="NO"/>
    <d v="2025-05-13T00:00:00"/>
    <s v="ENGAGED"/>
    <x v="1"/>
    <s v="Content Marketing Lead"/>
    <s v="Argentina"/>
    <s v="50M+"/>
    <d v="2025-01-10T00:00:00"/>
    <s v="https://www.linkedin.com/in/vikramnakamura86"/>
  </r>
  <r>
    <s v="L0956"/>
    <s v="Tallulah Tanaka"/>
    <s v="tallulah.tanaka@stripe.com"/>
    <s v="+1-816-438-6771"/>
    <s v="STRIPE"/>
    <s v="N/A"/>
    <x v="2"/>
    <n v="0"/>
    <n v="13"/>
    <n v="15"/>
    <s v="NO"/>
    <d v="2025-06-19T00:00:00"/>
    <s v="ENGAGED"/>
    <x v="18"/>
    <s v="Product Manager"/>
    <s v="Indonesia"/>
    <s v="Unknown"/>
    <d v="2025-11-18T00:00:00"/>
    <s v="https://linkedin.com/in/belladavis11"/>
  </r>
  <r>
    <s v="L0957"/>
    <s v="Mona Allen"/>
    <s v="mona.allen@zscaler.com"/>
    <s v="missing"/>
    <s v="ZSCALER"/>
    <s v="STARTUP"/>
    <x v="10"/>
    <n v="15"/>
    <n v="17"/>
    <n v="20"/>
    <s v="NO"/>
    <d v="2025-02-02T00:00:00"/>
    <s v="CONVERTED"/>
    <x v="0"/>
    <s v="Revops Manager"/>
    <s v="Uae"/>
    <s v="$1B+"/>
    <d v="2025-04-11T00:00:00"/>
    <s v="linkedin.com/in/franklee82"/>
  </r>
  <r>
    <s v="L0958"/>
    <s v="Nico Moreau"/>
    <s v="nico.moreau@twilio.com"/>
    <s v="6738135846"/>
    <s v="TWILIO"/>
    <s v="N/A"/>
    <x v="4"/>
    <n v="23"/>
    <n v="0"/>
    <n v="20"/>
    <s v="YES"/>
    <d v="2025-11-13T00:00:00"/>
    <s v="LOST"/>
    <x v="6"/>
    <s v="Sales Operations"/>
    <s v="FR"/>
    <s v="&lt; $1M"/>
    <d v="2025-05-03T00:00:00"/>
    <s v="linkedin.com/in/harlowshah21"/>
  </r>
  <r>
    <s v="L0959"/>
    <s v="Elise Lee"/>
    <s v="elise.lee@amazon.com"/>
    <s v="+17122672217"/>
    <s v="AMAZON"/>
    <s v="ENTERPRISE"/>
    <x v="4"/>
    <n v="0"/>
    <n v="0"/>
    <n v="11"/>
    <s v="YES"/>
    <d v="2025-06-16T00:00:00"/>
    <s v="NURTURING"/>
    <x v="18"/>
    <s v="Data Analyst"/>
    <s v="IN"/>
    <s v="Unknown"/>
    <d v="2025-11-05T00:00:00"/>
    <s v="https://www.linkedin.com/in/winstonortiz80"/>
  </r>
  <r>
    <s v="L0960"/>
    <s v="Quentin Robinson"/>
    <s v="quentin.robinson@snowflake.com"/>
    <s v="447.276.2500"/>
    <s v="SNOWFLAKE"/>
    <s v="MID-MARKET"/>
    <x v="5"/>
    <n v="18"/>
    <n v="0"/>
    <n v="37"/>
    <s v="YES"/>
    <d v="2025-07-08T00:00:00"/>
    <s v="NURTURING"/>
    <x v="0"/>
    <s v="Account Executive"/>
    <s v="DE"/>
    <s v="$25M-$100M"/>
    <d v="2025-09-02T00:00:00"/>
    <s v="missing"/>
  </r>
  <r>
    <s v="L0961"/>
    <s v="Quinlan Sanchez"/>
    <s v="quinlan.sanchez@amazon.com"/>
    <s v="458.190.3233"/>
    <s v="AMAZON"/>
    <s v="ENTERPRISE"/>
    <x v="5"/>
    <n v="20"/>
    <n v="0"/>
    <n v="57"/>
    <s v="NO"/>
    <d v="2025-02-07T00:00:00"/>
    <s v="ENGAGED"/>
    <x v="13"/>
    <s v="Content Marketing Lead"/>
    <s v="N/A"/>
    <s v="$25M-$100M"/>
    <d v="2025-02-07T00:00:00"/>
    <s v="missing"/>
  </r>
  <r>
    <s v="L0962"/>
    <s v="Xanthe Santos"/>
    <s v="xanthe.santos@workday.com"/>
    <s v="318-886-2908"/>
    <s v="WORKDAY"/>
    <s v="ENTERPRISE"/>
    <x v="10"/>
    <n v="13"/>
    <n v="7"/>
    <n v="0"/>
    <s v="NO"/>
    <d v="2025-05-18T00:00:00"/>
    <s v="CONTACTED"/>
    <x v="2"/>
    <s v="Head Of Growth"/>
    <s v="CA"/>
    <s v="$5M-$25M"/>
    <d v="2025-06-06T00:00:00"/>
    <s v="missing"/>
  </r>
  <r>
    <s v="L0963"/>
    <s v="Uriel Moore"/>
    <s v="missing"/>
    <s v="(944) 936-4389"/>
    <s v="HUB SPOT"/>
    <s v="N/A"/>
    <x v="10"/>
    <n v="27"/>
    <n v="20"/>
    <n v="3"/>
    <s v="NO"/>
    <d v="2025-12-23T00:00:00"/>
    <s v="QUALIFIED"/>
    <x v="7"/>
    <s v="Sdr Manager"/>
    <s v="US"/>
    <s v="$1B+"/>
    <d v="2025-10-03T00:00:00"/>
    <s v="www.linkedin.com/in/bastianrojas98"/>
  </r>
  <r>
    <s v="L0964"/>
    <s v="Yvonne Jones"/>
    <s v="yvonne.jones@hashicorp.com"/>
    <s v="+1-478-918-5317"/>
    <s v="HASHICORP"/>
    <s v="STARTUP"/>
    <x v="7"/>
    <n v="0"/>
    <n v="8"/>
    <n v="30"/>
    <s v="NO"/>
    <d v="2025-12-16T00:00:00"/>
    <s v="QUALIFIED"/>
    <x v="3"/>
    <s v="Co-Founder"/>
    <s v="Poland"/>
    <s v="Over $1B"/>
    <d v="2025-04-03T00:00:00"/>
    <s v="linkedin.com/in/carlosmartin51"/>
  </r>
  <r>
    <s v="L0965"/>
    <s v="Zara Ramos"/>
    <s v="zara.ramos@microsoft.com"/>
    <s v="523.889.8200"/>
    <s v="MICROSOFT"/>
    <s v="ENTERPRISE"/>
    <x v="9"/>
    <n v="24"/>
    <n v="6"/>
    <n v="0"/>
    <s v="NO"/>
    <d v="2025-01-01T00:00:00"/>
    <s v="CONVERTED"/>
    <x v="18"/>
    <s v="Pr Manager"/>
    <s v="Argentina"/>
    <s v="Under $1M"/>
    <d v="2025-12-05T00:00:00"/>
    <s v="www.linkedin.com/in/marcusyoung89"/>
  </r>
  <r>
    <s v="L0966"/>
    <s v="Paul Brown"/>
    <s v="paul.brown@google.com"/>
    <s v="missing"/>
    <s v="GOOGLE"/>
    <s v="ENTERPRISE"/>
    <x v="3"/>
    <n v="12"/>
    <n v="6"/>
    <n v="54"/>
    <s v="YES"/>
    <d v="2025-07-11T00:00:00"/>
    <s v="CONVERTED"/>
    <x v="7"/>
    <s v="Vp Revenue"/>
    <s v="UK"/>
    <s v="$50M - $100M"/>
    <d v="2025-09-07T00:00:00"/>
    <s v="www.linkedin.com/in/onyxsanchez32"/>
  </r>
  <r>
    <s v="L0967"/>
    <s v="Jamal Novak"/>
    <s v="jamal.novak@hubspot.com"/>
    <s v="+1-344-802-7124"/>
    <s v="HUBSPOT"/>
    <s v="SMB"/>
    <x v="5"/>
    <n v="7"/>
    <n v="3"/>
    <n v="26"/>
    <s v="YES"/>
    <d v="2025-05-17T00:00:00"/>
    <s v="ENGAGED"/>
    <x v="16"/>
    <s v="Growth Hacker"/>
    <s v="Thailand"/>
    <s v="$50M - $100M"/>
    <d v="2025-09-23T00:00:00"/>
    <s v="linkedin.com/in/zionchopra73"/>
  </r>
  <r>
    <s v="L0968"/>
    <s v="Yusuf Thompson"/>
    <s v="yusuf.thompson@zscaler.com"/>
    <s v="+1-631-918-5480"/>
    <s v="ZSCALER"/>
    <s v="STARTUP"/>
    <x v="2"/>
    <n v="17"/>
    <n v="0"/>
    <n v="49"/>
    <s v="YES"/>
    <d v="2025-07-08T00:00:00"/>
    <s v="NURTURING"/>
    <x v="1"/>
    <s v="Program Manager"/>
    <s v="Italy"/>
    <s v="$100M+"/>
    <d v="2025-07-02T00:00:00"/>
    <s v="missing"/>
  </r>
  <r>
    <s v="L0969"/>
    <s v="Pedro Nakamura"/>
    <s v="pedro.nakamura@figma.com"/>
    <s v="(923) 419-4509"/>
    <s v="FIGMA"/>
    <s v="STARTUP"/>
    <x v="6"/>
    <n v="0"/>
    <n v="3"/>
    <n v="24"/>
    <s v="YES"/>
    <d v="2025-07-03T00:00:00"/>
    <s v="QUALIFIED"/>
    <x v="16"/>
    <s v="Pr Manager"/>
    <s v="US"/>
    <s v="50M+"/>
    <d v="2025-11-09T00:00:00"/>
    <s v="missing"/>
  </r>
  <r>
    <s v="L0970"/>
    <s v="Nolan Mishra"/>
    <s v="nolan.mishra@notion.com"/>
    <s v="(437) 611-8406"/>
    <s v="NOTION"/>
    <s v="SMB"/>
    <x v="3"/>
    <n v="17"/>
    <n v="10"/>
    <n v="21"/>
    <s v="YES"/>
    <d v="2025-07-26T00:00:00"/>
    <s v="CONTACTED"/>
    <x v="5"/>
    <s v="Vp Marketing"/>
    <s v="BR"/>
    <s v="$10M-50M"/>
    <d v="2025-07-21T00:00:00"/>
    <s v="https://linkedin.com/in/mayabianchi20"/>
  </r>
  <r>
    <s v="L0971"/>
    <s v="Florian Singh"/>
    <s v="florian.singh@salesforcecom.com"/>
    <s v="+19619934402"/>
    <s v="SALESFORCE.COM"/>
    <s v="N/A"/>
    <x v="9"/>
    <n v="3"/>
    <n v="10"/>
    <n v="40"/>
    <s v="NO"/>
    <s v=""/>
    <s v="ENGAGED"/>
    <x v="17"/>
    <s v="Business Development Rep"/>
    <s v="US"/>
    <s v="Under $1M"/>
    <d v="2025-07-22T00:00:00"/>
    <s v="linkedin.com/in/qasimjones70"/>
  </r>
  <r>
    <s v="L0972"/>
    <s v="Rachel Lewis"/>
    <s v="rachel.lewis@miro.com"/>
    <s v="457-675-5456"/>
    <s v="MIRO"/>
    <s v="GROWTH"/>
    <x v="2"/>
    <n v="2"/>
    <n v="0"/>
    <n v="51"/>
    <s v="NO"/>
    <d v="2025-06-23T00:00:00"/>
    <s v="CONTACTED"/>
    <x v="5"/>
    <s v="Ceo"/>
    <s v="Ireland"/>
    <s v="Under $1M"/>
    <d v="2025-05-10T00:00:00"/>
    <s v="https://www.linkedin.com/in/ximenapark74"/>
  </r>
  <r>
    <s v="L0973"/>
    <s v="Zachary Perez"/>
    <s v="zachary.perez@freshworks.com"/>
    <s v="+1-686-451-3761"/>
    <s v="FRESHWORKS"/>
    <s v="ENTERPRISE"/>
    <x v="3"/>
    <n v="4"/>
    <n v="14"/>
    <n v="19"/>
    <s v="NO"/>
    <d v="2025-05-23T00:00:00"/>
    <s v="DISQUALIFIED"/>
    <x v="13"/>
    <s v="Unknown"/>
    <s v="BR"/>
    <s v="$50M-100M"/>
    <d v="2025-12-07T00:00:00"/>
    <s v="linkedin.com/in/omarpark36"/>
  </r>
  <r>
    <s v="L0974"/>
    <s v="Dorian Eriksson"/>
    <s v="missing"/>
    <s v="(305) 228-5650"/>
    <s v="META"/>
    <s v="ENTERPRISE"/>
    <x v="4"/>
    <n v="4"/>
    <n v="7"/>
    <n v="0"/>
    <s v="YES"/>
    <d v="2025-10-10T00:00:00"/>
    <s v="CONVERTED"/>
    <x v="18"/>
    <s v="Sales Director"/>
    <s v="UK"/>
    <s v="$25M-$100M"/>
    <d v="2025-04-11T00:00:00"/>
    <s v="https://linkedin.com/in/mayasoto70"/>
  </r>
  <r>
    <s v="L0975"/>
    <s v="Liora Young"/>
    <s v="liora.young@hashicorp.com"/>
    <s v="(327) 775-4409"/>
    <s v="HASHICORP"/>
    <s v="MID-MARKET"/>
    <x v="7"/>
    <n v="24"/>
    <n v="14"/>
    <n v="30"/>
    <s v="NO"/>
    <d v="2025-06-17T00:00:00"/>
    <s v="CONVERTED"/>
    <x v="11"/>
    <s v="Vp Of Marketing"/>
    <s v="Bangladesh"/>
    <s v="$5M-$25M"/>
    <d v="2025-10-09T00:00:00"/>
    <s v="missing"/>
  </r>
  <r>
    <s v="L0976"/>
    <s v="Alice Moreau"/>
    <s v="missing"/>
    <s v="+1-865-183-2688"/>
    <s v="SALESFORCE"/>
    <s v="N/A"/>
    <x v="5"/>
    <n v="0"/>
    <n v="11"/>
    <n v="11"/>
    <s v="NO"/>
    <d v="2025-08-07T00:00:00"/>
    <s v="DISQUALIFIED"/>
    <x v="3"/>
    <s v="Unknown"/>
    <s v="BR"/>
    <s v="self-funded"/>
    <d v="2025-05-18T00:00:00"/>
    <s v="linkedin.com/in/yolandafernandez1"/>
  </r>
  <r>
    <s v="L0977"/>
    <s v="Sebastian Fischer"/>
    <s v="sebastian.fischer@notion.com"/>
    <s v="+1-944-889-1504"/>
    <s v="NOTION"/>
    <s v="MID-MARKET"/>
    <x v="10"/>
    <n v="3"/>
    <n v="12"/>
    <n v="1"/>
    <s v="NO"/>
    <d v="2025-06-24T00:00:00"/>
    <s v="ENGAGED"/>
    <x v="17"/>
    <s v="Director Of Demand Gen"/>
    <s v="Uae"/>
    <s v="Unknown"/>
    <d v="2025-11-17T00:00:00"/>
    <s v="missing"/>
  </r>
  <r>
    <s v="L0978"/>
    <s v="Brian Delgado"/>
    <s v="brian.delgado@miro.com"/>
    <s v="221.557.1764"/>
    <s v="MIRO"/>
    <s v="SMB"/>
    <x v="0"/>
    <n v="3"/>
    <n v="16"/>
    <n v="26"/>
    <s v="NO"/>
    <d v="2025-10-08T00:00:00"/>
    <s v="CONVERTED"/>
    <x v="5"/>
    <s v="Junior Analyst"/>
    <s v="UK"/>
    <s v="$1M - $10M"/>
    <d v="2025-09-09T00:00:00"/>
    <s v="www.linkedin.com/in/umbragomez89"/>
  </r>
  <r>
    <s v="L0979"/>
    <s v="Xiomara Vargas"/>
    <s v="xiomara.vargas@crowdstrike.com"/>
    <s v="493.789.5407"/>
    <s v="CROWD STRIKE"/>
    <s v="SMB"/>
    <x v="1"/>
    <n v="8"/>
    <n v="12"/>
    <n v="17"/>
    <s v="YES"/>
    <d v="2025-09-06T00:00:00"/>
    <s v="LOST"/>
    <x v="23"/>
    <s v="Gtm Lead"/>
    <s v="US"/>
    <s v="$100M+"/>
    <d v="2025-01-07T00:00:00"/>
    <s v="missing"/>
  </r>
  <r>
    <s v="L0980"/>
    <s v="Hassan Ruiz"/>
    <s v="hassan.ruiz@okta.com"/>
    <s v="missing"/>
    <s v="OKTA"/>
    <s v="GROWTH"/>
    <x v="1"/>
    <n v="16"/>
    <n v="11"/>
    <n v="14"/>
    <s v="NO"/>
    <s v=""/>
    <s v="DISQUALIFIED"/>
    <x v="5"/>
    <s v="Vp Product"/>
    <s v="N/A"/>
    <s v="$1M-10M"/>
    <d v="2025-04-11T00:00:00"/>
    <s v="missing"/>
  </r>
  <r>
    <s v="L0981"/>
    <s v="Dorian Ali"/>
    <s v="dorian.ali@miro.com"/>
    <s v="(693) 878-1405"/>
    <s v="MIRO"/>
    <s v="GROWTH"/>
    <x v="4"/>
    <n v="13"/>
    <n v="13"/>
    <n v="13"/>
    <s v="YES"/>
    <d v="2025-07-08T00:00:00"/>
    <s v="NEW"/>
    <x v="15"/>
    <s v="Cto"/>
    <s v="IN"/>
    <s v="&lt; $1M"/>
    <d v="2025-03-25T00:00:00"/>
    <s v="https://linkedin.com/in/florianking60"/>
  </r>
  <r>
    <s v="L0982"/>
    <s v="Fatima Bianchi"/>
    <s v="fatima.bianchi@shopify.com"/>
    <s v="(985) 850-1871"/>
    <s v="SHOPIFY"/>
    <s v="ENTERPRISE"/>
    <x v="4"/>
    <n v="13"/>
    <n v="1"/>
    <n v="28"/>
    <s v="YES"/>
    <d v="2025-04-08T00:00:00"/>
    <s v="DISQUALIFIED"/>
    <x v="17"/>
    <s v="Ceo"/>
    <s v="JP"/>
    <s v="&lt; $1M"/>
    <d v="2025-02-05T00:00:00"/>
    <s v="missing"/>
  </r>
  <r>
    <s v="L0983"/>
    <s v="Wesley Rao"/>
    <s v="wesley.rao@zoom.com"/>
    <s v="+15808702862"/>
    <s v="ZOOM"/>
    <s v="STARTUP"/>
    <x v="1"/>
    <n v="24"/>
    <n v="11"/>
    <n v="46"/>
    <s v="NO"/>
    <d v="2025-08-22T00:00:00"/>
    <s v="DISQUALIFIED"/>
    <x v="8"/>
    <s v="Vp Product"/>
    <s v="IN"/>
    <s v="$0-1M"/>
    <d v="2025-12-05T00:00:00"/>
    <s v="linkedin.com/in/nicorobinson83"/>
  </r>
  <r>
    <s v="L0984"/>
    <s v="Henrik Hoffman"/>
    <s v="henrik.hoffman@salesforcecom.com"/>
    <s v="+1-426-717-8484"/>
    <s v="SALESFORCE.COM"/>
    <s v="MID-MARKET"/>
    <x v="2"/>
    <n v="33"/>
    <n v="6"/>
    <n v="23"/>
    <s v="YES"/>
    <d v="2025-02-20T00:00:00"/>
    <s v="LOST"/>
    <x v="21"/>
    <s v="Field Marketing Manager"/>
    <s v="Italy"/>
    <s v="Series A"/>
    <d v="2025-11-24T00:00:00"/>
    <s v="missing"/>
  </r>
  <r>
    <s v="L0985"/>
    <s v="Isla Smith"/>
    <s v="isla.smith@splunk.com"/>
    <s v="+16683285876"/>
    <s v="SPLUNK"/>
    <s v="STARTUP"/>
    <x v="2"/>
    <n v="0"/>
    <n v="18"/>
    <n v="34"/>
    <s v="NO"/>
    <d v="2025-09-19T00:00:00"/>
    <s v="CONVERTED"/>
    <x v="6"/>
    <s v="Marketing Manager"/>
    <s v="BR"/>
    <s v="$500M-1B"/>
    <d v="2025-08-13T00:00:00"/>
    <s v="missing"/>
  </r>
  <r>
    <s v="L0986"/>
    <s v="Aisha Khan"/>
    <s v="aisha.khan@crowdstrike.com"/>
    <s v="+1-810-718-5213"/>
    <s v="CROWDSTRIKE"/>
    <s v="SMB"/>
    <x v="5"/>
    <n v="0"/>
    <n v="11"/>
    <n v="47"/>
    <s v="NO"/>
    <d v="2025-07-25T00:00:00"/>
    <s v="CONTACTED"/>
    <x v="21"/>
    <s v="Vp Marketing"/>
    <s v="CA"/>
    <s v="$1M - $10M"/>
    <d v="2025-01-02T00:00:00"/>
    <s v="missing"/>
  </r>
  <r>
    <s v="L0987"/>
    <s v="Xander Williams"/>
    <s v="xander.williams@shopify.com"/>
    <s v="(559) 853-7398"/>
    <s v="SHOPIFY"/>
    <s v="N/A"/>
    <x v="9"/>
    <n v="11"/>
    <n v="6"/>
    <n v="32"/>
    <s v="NO"/>
    <d v="2025-04-20T00:00:00"/>
    <s v="QUALIFIED"/>
    <x v="22"/>
    <s v="Communications Director"/>
    <s v="US"/>
    <s v="$100M+"/>
    <d v="2025-10-01T00:00:00"/>
    <s v="missing"/>
  </r>
  <r>
    <s v="L0988"/>
    <s v="Esmeralda Tanaka"/>
    <s v="esmeralda.tanaka@intercom.com"/>
    <s v="(973) 558-4239"/>
    <s v="INTERCOM"/>
    <s v="N/A"/>
    <x v="0"/>
    <n v="23"/>
    <n v="8"/>
    <n v="27"/>
    <s v="YES"/>
    <d v="2025-10-22T00:00:00"/>
    <s v="NEW"/>
    <x v="17"/>
    <s v="Junior Analyst"/>
    <s v="DE"/>
    <s v="10M-50M"/>
    <d v="2025-12-22T00:00:00"/>
    <s v="linkedin.com/in/lioraverma72"/>
  </r>
  <r>
    <s v="L0989"/>
    <s v="Diana Baker"/>
    <s v="diana.baker@datadog.com"/>
    <s v="(705) 911-4496"/>
    <s v="DATADOG"/>
    <s v="SMB"/>
    <x v="8"/>
    <n v="35"/>
    <n v="10"/>
    <n v="60"/>
    <s v="YES"/>
    <s v=""/>
    <s v="LOST"/>
    <x v="14"/>
    <s v="Marketing Operations"/>
    <s v="Italy"/>
    <s v="$10M-50M"/>
    <d v="2025-08-18T00:00:00"/>
    <s v="www.linkedin.com/in/brendanguerrero58"/>
  </r>
  <r>
    <s v="L0990"/>
    <s v="Xander Petrov"/>
    <s v="xander.petrov@intercom.com"/>
    <s v="+1-612-620-6225"/>
    <s v="INTERCOM"/>
    <s v="MID-MARKET"/>
    <x v="0"/>
    <n v="0"/>
    <n v="10"/>
    <n v="0"/>
    <s v="NO"/>
    <s v=""/>
    <s v="ENGAGED"/>
    <x v="14"/>
    <s v="Chief Revenue Officer"/>
    <s v="Argentina"/>
    <s v="Over $1B"/>
    <d v="2025-04-10T00:00:00"/>
    <s v="linkedin.com/in/ivanmalik33"/>
  </r>
  <r>
    <s v="L0991"/>
    <s v="Bennett Novak"/>
    <s v="bennett.novak@microsoftcorp.com"/>
    <s v="+1-265-105-9537"/>
    <s v="MICROSOFT CORP"/>
    <s v="ENTERPRISE"/>
    <x v="9"/>
    <n v="19"/>
    <n v="9"/>
    <n v="0"/>
    <s v="NO"/>
    <d v="2025-01-07T00:00:00"/>
    <s v="NURTURING"/>
    <x v="20"/>
    <s v="Business Development Rep"/>
    <s v="Philippines"/>
    <s v="Unknown"/>
    <d v="2025-10-04T00:00:00"/>
    <s v="https://linkedin.com/in/umapark11"/>
  </r>
  <r>
    <s v="L0992"/>
    <s v="Usman Jackson"/>
    <s v="usman.jackson@airtable.com"/>
    <s v="(764) 907-7697"/>
    <s v="AIRTABLE"/>
    <s v="N/A"/>
    <x v="6"/>
    <n v="2"/>
    <n v="0"/>
    <n v="7"/>
    <s v="YES"/>
    <d v="2025-04-07T00:00:00"/>
    <s v="NEW"/>
    <x v="21"/>
    <s v="Cto"/>
    <s v="Indonesia"/>
    <s v="$5M-$25M"/>
    <d v="2025-02-27T00:00:00"/>
    <s v="missing"/>
  </r>
  <r>
    <s v="L0993"/>
    <s v="Elise Mitchell"/>
    <s v="elise.mitchell@confluent.com"/>
    <s v="(308) 996-1510"/>
    <s v="CONFLUENT"/>
    <s v="MID-MARKET"/>
    <x v="5"/>
    <n v="29"/>
    <n v="0"/>
    <n v="58"/>
    <s v="YES"/>
    <d v="2025-07-24T00:00:00"/>
    <s v="NEW"/>
    <x v="6"/>
    <s v="Vp Revenue"/>
    <s v="FR"/>
    <s v="$10M+"/>
    <d v="2025-12-12T00:00:00"/>
    <s v="missing"/>
  </r>
  <r>
    <s v="L0994"/>
    <s v="Pedro Ali"/>
    <s v="pedro.ali@confluent.com"/>
    <s v="(713) 543-9068"/>
    <s v="CONFLUENT"/>
    <s v="N/A"/>
    <x v="3"/>
    <n v="19"/>
    <n v="4"/>
    <n v="13"/>
    <s v="NO"/>
    <d v="2025-09-23T00:00:00"/>
    <s v="ENGAGED"/>
    <x v="21"/>
    <s v="Cmo"/>
    <s v="Egypt"/>
    <s v="$25M-$100M"/>
    <d v="2025-07-03T00:00:00"/>
    <s v="missing"/>
  </r>
  <r>
    <s v="L0995"/>
    <s v="Zephyr Allen"/>
    <s v="zephyr.allen@datadog.com"/>
    <s v="(990) 927-5344"/>
    <s v="DATADOG"/>
    <s v="MID-MARKET"/>
    <x v="3"/>
    <n v="13"/>
    <n v="2"/>
    <n v="30"/>
    <s v="NO"/>
    <d v="2025-09-12T00:00:00"/>
    <s v="NEW"/>
    <x v="2"/>
    <s v="Gtm Lead"/>
    <s v="N/A"/>
    <s v="$10M+"/>
    <d v="2025-02-23T00:00:00"/>
    <s v="linkedin.com/in/verajoshi54"/>
  </r>
  <r>
    <s v="L0996"/>
    <s v="Hassan Vargas"/>
    <s v="hassan.vargas@okta.com"/>
    <s v="702-789-2528"/>
    <s v="OKTA"/>
    <s v="MID-MARKET"/>
    <x v="6"/>
    <n v="3"/>
    <n v="2"/>
    <n v="57"/>
    <s v="NO"/>
    <d v="2025-03-28T00:00:00"/>
    <s v="CONTACTED"/>
    <x v="12"/>
    <s v="Digital Marketing Manager"/>
    <s v="JP"/>
    <s v="Unknown"/>
    <d v="2025-10-28T00:00:00"/>
    <s v="https://linkedin.com/in/yolandakovac93"/>
  </r>
  <r>
    <s v="L0997"/>
    <s v="Paul Park"/>
    <s v="paul.park@paloalto.com"/>
    <s v="819.966.2727"/>
    <s v="PALO ALTO"/>
    <s v="ENTERPRISE"/>
    <x v="1"/>
    <n v="25"/>
    <n v="1"/>
    <n v="22"/>
    <s v="YES"/>
    <d v="2025-02-03T00:00:00"/>
    <s v="LOST"/>
    <x v="4"/>
    <s v="Director Of Demand Gen"/>
    <s v="Thailand"/>
    <s v="Unknown"/>
    <d v="2025-05-25T00:00:00"/>
    <s v="missing"/>
  </r>
  <r>
    <s v="L0998"/>
    <s v="Yuki Kapoor"/>
    <s v="yuki.kapoor@zendesk.com"/>
    <s v="(711) 204-5205"/>
    <s v="ZENDESK"/>
    <s v="ENTERPRISE"/>
    <x v="5"/>
    <n v="20"/>
    <n v="18"/>
    <n v="1"/>
    <s v="NO"/>
    <s v=""/>
    <s v="CONTACTED"/>
    <x v="5"/>
    <s v="Intern"/>
    <s v="UK"/>
    <s v="$100M-500M"/>
    <d v="2025-08-09T00:00:00"/>
    <s v="missing"/>
  </r>
  <r>
    <s v="L0999"/>
    <s v="Imani Novak"/>
    <s v="imani.novak@mongodb.com"/>
    <s v="480-180-5997"/>
    <s v="MONGODB"/>
    <s v="MID-MARKET"/>
    <x v="3"/>
    <n v="22"/>
    <n v="20"/>
    <n v="27"/>
    <s v="NO"/>
    <d v="2025-04-22T00:00:00"/>
    <s v="DISQUALIFIED"/>
    <x v="18"/>
    <s v="Chief Growth Officer"/>
    <s v="Chile"/>
    <s v="Under $1M"/>
    <d v="2025-10-26T00:00:00"/>
    <s v="missing"/>
  </r>
  <r>
    <s v="L1000"/>
    <s v="Leo Taylor"/>
    <s v="leo.taylor@hubspot.com"/>
    <s v="+1-888-829-7149"/>
    <s v="HUBSPOT"/>
    <s v="SMB"/>
    <x v="3"/>
    <n v="24"/>
    <n v="14"/>
    <n v="5"/>
    <s v="NO"/>
    <d v="2025-07-05T00:00:00"/>
    <s v="DISQUALIFIED"/>
    <x v="20"/>
    <s v="Marketing Operations"/>
    <s v="US"/>
    <s v="10M-50M"/>
    <d v="2025-03-09T00:00:00"/>
    <s v="linkedin.com/in/ariachopra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0001"/>
    <s v="Liora Jackson"/>
    <s v="AIRTABLE"/>
    <s v="UNKNOWN"/>
    <s v="SMB"/>
    <n v="10"/>
    <n v="15"/>
    <n v="4.3"/>
    <n v="0"/>
    <n v="7.5"/>
    <n v="18"/>
    <n v="54.8"/>
    <x v="0"/>
    <s v="Nurture Email Drip"/>
  </r>
  <r>
    <s v="L0002"/>
    <s v="Yara Malik"/>
    <s v="AIRTABLE"/>
    <s v="EVENT"/>
    <s v="SMB"/>
    <n v="1.1000000000000001"/>
    <n v="0"/>
    <n v="3"/>
    <n v="20"/>
    <n v="7.5"/>
    <n v="1.5"/>
    <n v="33.1"/>
    <x v="1"/>
    <s v="Retarget with Ads"/>
  </r>
  <r>
    <s v="L0003"/>
    <s v="Luna Harris"/>
    <s v="CROWD STRIKE"/>
    <s v="EVENT"/>
    <s v="SMB"/>
    <n v="3.7"/>
    <n v="13.5"/>
    <n v="3.3"/>
    <n v="20"/>
    <n v="7.5"/>
    <n v="9.5"/>
    <n v="57.5"/>
    <x v="0"/>
    <s v="Nurture Email Drip"/>
  </r>
  <r>
    <s v="L0004"/>
    <s v="James Nakamura"/>
    <s v="HUB SPOT"/>
    <s v="PARTNER"/>
    <s v="STARTUP"/>
    <n v="10"/>
    <n v="0"/>
    <n v="1.2"/>
    <n v="0"/>
    <n v="3.75"/>
    <n v="11"/>
    <n v="26"/>
    <x v="1"/>
    <s v="Retarget with Ads"/>
  </r>
  <r>
    <s v="L0005"/>
    <s v="Bastian Mishra"/>
    <s v="DROPBOX"/>
    <s v="UNKNOWN"/>
    <s v="SMB"/>
    <n v="0"/>
    <n v="6.8"/>
    <n v="2.5"/>
    <n v="20"/>
    <n v="7.5"/>
    <n v="16.5"/>
    <n v="53.3"/>
    <x v="0"/>
    <s v="Nurture Email Drip"/>
  </r>
  <r>
    <s v="L0006"/>
    <s v="Yuki Robinson"/>
    <s v="CLOUDFLARE"/>
    <s v="ORGANIC"/>
    <s v="SMB"/>
    <n v="4"/>
    <n v="0"/>
    <n v="0"/>
    <n v="20"/>
    <n v="7.5"/>
    <n v="11"/>
    <n v="42.5"/>
    <x v="0"/>
    <s v="Nurture Email Drip"/>
  </r>
  <r>
    <s v="L0007"/>
    <s v="Uriel Jensen"/>
    <s v="STRIPE INC"/>
    <s v="COLD_EMAIL"/>
    <s v="STARTUP"/>
    <n v="1.7"/>
    <n v="4.5"/>
    <n v="1.3"/>
    <n v="0"/>
    <n v="3.75"/>
    <n v="19"/>
    <n v="30.3"/>
    <x v="1"/>
    <s v="Retarget with Ads"/>
  </r>
  <r>
    <s v="L0008"/>
    <s v="Vivian Young"/>
    <s v="GOOGLE"/>
    <s v="SOCIAL"/>
    <s v="MID-MARKET"/>
    <n v="0.9"/>
    <n v="12.8"/>
    <n v="0"/>
    <n v="20"/>
    <n v="11.25"/>
    <n v="6"/>
    <n v="51"/>
    <x v="0"/>
    <s v="Nurture Email Drip"/>
  </r>
  <r>
    <s v="L0009"/>
    <s v="Elena Pandey"/>
    <s v="ELASTIC"/>
    <s v="EVENT"/>
    <s v="SMB"/>
    <n v="5.4"/>
    <n v="1.5"/>
    <n v="0"/>
    <n v="0"/>
    <n v="7.5"/>
    <n v="4.5"/>
    <n v="18.899999999999999"/>
    <x v="1"/>
    <s v="Retarget with Ads"/>
  </r>
  <r>
    <s v="L0010"/>
    <s v="Priya Muller"/>
    <s v="PALO ALTO"/>
    <s v="PAID"/>
    <s v="MID-MARKET"/>
    <n v="2.6"/>
    <n v="14.3"/>
    <n v="3.5"/>
    <n v="20"/>
    <n v="11.25"/>
    <n v="5.5"/>
    <n v="57.2"/>
    <x v="0"/>
    <s v="Nurture Email Drip"/>
  </r>
  <r>
    <s v="L0011"/>
    <s v="Landon Rossi"/>
    <s v="CROWD STRIKE"/>
    <s v="EVENT"/>
    <s v="SMB"/>
    <n v="0.6"/>
    <n v="4.5"/>
    <n v="7"/>
    <n v="0"/>
    <n v="7.5"/>
    <n v="16"/>
    <n v="35.6"/>
    <x v="0"/>
    <s v="Nurture Email Drip"/>
  </r>
  <r>
    <s v="L0012"/>
    <s v="Jamal Soto"/>
    <s v="NOTION"/>
    <s v="COLD_EMAIL"/>
    <s v="N/A"/>
    <n v="4"/>
    <n v="4.5"/>
    <n v="2.8"/>
    <n v="20"/>
    <n v="0"/>
    <n v="30"/>
    <n v="61.3"/>
    <x v="2"/>
    <s v="Schedule Call"/>
  </r>
  <r>
    <s v="L0013"/>
    <s v="Julian Shah"/>
    <s v="DROPBOX"/>
    <s v="ORGANIC"/>
    <s v="STARTUP"/>
    <n v="9.6999999999999993"/>
    <n v="4.5"/>
    <n v="0.7"/>
    <n v="0"/>
    <n v="3.75"/>
    <n v="13"/>
    <n v="31.7"/>
    <x v="1"/>
    <s v="Retarget with Ads"/>
  </r>
  <r>
    <s v="L0014"/>
    <s v="Finn Torres"/>
    <s v="DATABRICKS"/>
    <s v="PARTNER"/>
    <s v="N/A"/>
    <n v="9.1"/>
    <n v="3.8"/>
    <n v="3"/>
    <n v="20"/>
    <n v="0"/>
    <n v="3.5"/>
    <n v="39.4"/>
    <x v="0"/>
    <s v="Nurture Email Drip"/>
  </r>
  <r>
    <s v="L0015"/>
    <s v="Tatiana Dubois"/>
    <s v="ELASTIC"/>
    <s v="CONTENT_SYNDICATION"/>
    <s v="MID-MARKET"/>
    <n v="9.4"/>
    <n v="12.8"/>
    <n v="9"/>
    <n v="0"/>
    <n v="11.25"/>
    <n v="18"/>
    <n v="60.5"/>
    <x v="2"/>
    <s v="Schedule Call"/>
  </r>
  <r>
    <s v="L0016"/>
    <s v="Liora Adams"/>
    <s v="DATADOG"/>
    <s v="EVENT"/>
    <s v="SMB"/>
    <n v="3.7"/>
    <n v="0"/>
    <n v="5.7"/>
    <n v="0"/>
    <n v="7.5"/>
    <n v="5.5"/>
    <n v="22.4"/>
    <x v="1"/>
    <s v="Retarget with Ads"/>
  </r>
  <r>
    <s v="L0017"/>
    <s v="Margaux Aguilar"/>
    <s v="ASANA"/>
    <s v="DIRECT"/>
    <s v="MID-MARKET"/>
    <n v="0"/>
    <n v="13.5"/>
    <n v="0.8"/>
    <n v="20"/>
    <n v="11.25"/>
    <n v="0"/>
    <n v="45.6"/>
    <x v="0"/>
    <s v="Nurture Email Drip"/>
  </r>
  <r>
    <s v="L0018"/>
    <s v="Eve Mendoza"/>
    <s v="SPLUNK"/>
    <s v="WEBINAR"/>
    <s v="SMB"/>
    <n v="2.6"/>
    <n v="11.3"/>
    <n v="6"/>
    <n v="20"/>
    <n v="7.5"/>
    <n v="6.5"/>
    <n v="53.9"/>
    <x v="0"/>
    <s v="Nurture Email Drip"/>
  </r>
  <r>
    <s v="L0019"/>
    <s v="Tina Petrov"/>
    <s v="LINEAR"/>
    <s v="CONTENT_SYNDICATION"/>
    <s v="ENTERPRISE"/>
    <n v="1.1000000000000001"/>
    <n v="7.5"/>
    <n v="0"/>
    <n v="0"/>
    <n v="15"/>
    <n v="14"/>
    <n v="37.6"/>
    <x v="0"/>
    <s v="Nurture Email Drip"/>
  </r>
  <r>
    <s v="L0020"/>
    <s v="Julian Mehta"/>
    <s v="MICROSOFT"/>
    <s v="COLD_EMAIL"/>
    <s v="N/A"/>
    <n v="3.7"/>
    <n v="6"/>
    <n v="9.3000000000000007"/>
    <n v="0"/>
    <n v="0"/>
    <n v="3"/>
    <n v="22"/>
    <x v="1"/>
    <s v="Retarget with Ads"/>
  </r>
  <r>
    <s v="L0021"/>
    <s v="Zachary Allen"/>
    <s v="CLOUDFLARE"/>
    <s v="SOCIAL"/>
    <s v="SMB"/>
    <n v="3.4"/>
    <n v="12.8"/>
    <n v="7.3"/>
    <n v="0"/>
    <n v="7.5"/>
    <n v="0.5"/>
    <n v="31.5"/>
    <x v="1"/>
    <s v="Retarget with Ads"/>
  </r>
  <r>
    <s v="L0022"/>
    <s v="Yvonne Diaz"/>
    <s v="MICROSOFT CORP"/>
    <s v="PAID"/>
    <s v="N/A"/>
    <n v="7.1"/>
    <n v="13.5"/>
    <n v="0.5"/>
    <n v="0"/>
    <n v="0"/>
    <n v="9.5"/>
    <n v="30.6"/>
    <x v="1"/>
    <s v="Retarget with Ads"/>
  </r>
  <r>
    <s v="L0023"/>
    <s v="Camila Decker"/>
    <s v="LINEAR"/>
    <s v="DIRECT"/>
    <s v="MID-MARKET"/>
    <n v="0"/>
    <n v="0"/>
    <n v="6.3"/>
    <n v="0"/>
    <n v="11.25"/>
    <n v="13"/>
    <n v="30.6"/>
    <x v="1"/>
    <s v="Retarget with Ads"/>
  </r>
  <r>
    <s v="L0024"/>
    <s v="George Reyes"/>
    <s v="AMAZON"/>
    <s v="COLD_EMAIL"/>
    <s v="GROWTH"/>
    <n v="4.9000000000000004"/>
    <n v="11.3"/>
    <n v="6.3"/>
    <n v="20"/>
    <n v="0"/>
    <n v="15"/>
    <n v="57.5"/>
    <x v="0"/>
    <s v="Nurture Email Drip"/>
  </r>
  <r>
    <s v="L0025"/>
    <s v="Karen Ortiz"/>
    <s v="DATADOG"/>
    <s v="COLD_EMAIL"/>
    <s v="SMB"/>
    <n v="2.9"/>
    <n v="11.3"/>
    <n v="10"/>
    <n v="0"/>
    <n v="7.5"/>
    <n v="5.5"/>
    <n v="37.200000000000003"/>
    <x v="0"/>
    <s v="Nurture Email Drip"/>
  </r>
  <r>
    <s v="L0026"/>
    <s v="Dante Martinez"/>
    <s v="ELASTIC"/>
    <s v="PARTNER"/>
    <s v="SMB"/>
    <n v="8.9"/>
    <n v="15"/>
    <n v="2.5"/>
    <n v="0"/>
    <n v="7.5"/>
    <n v="23.5"/>
    <n v="57.4"/>
    <x v="0"/>
    <s v="Nurture Email Drip"/>
  </r>
  <r>
    <s v="L0027"/>
    <s v="Emilia Gupta"/>
    <s v="HUBSPOT"/>
    <s v="SOCIAL"/>
    <s v="N/A"/>
    <n v="5.0999999999999996"/>
    <n v="13.5"/>
    <n v="7"/>
    <n v="0"/>
    <n v="0"/>
    <n v="10"/>
    <n v="35.6"/>
    <x v="0"/>
    <s v="Nurture Email Drip"/>
  </r>
  <r>
    <s v="L0028"/>
    <s v="Farhan Mendoza"/>
    <s v="PALO ALTO"/>
    <s v="PARTNER"/>
    <s v="MID-MARKET"/>
    <n v="0"/>
    <n v="0"/>
    <n v="4.3"/>
    <n v="20"/>
    <n v="11.25"/>
    <n v="0"/>
    <n v="35.6"/>
    <x v="0"/>
    <s v="Nurture Email Drip"/>
  </r>
  <r>
    <s v="L0029"/>
    <s v="Leandro Jones"/>
    <s v="DATADOG"/>
    <s v="PAID"/>
    <s v="ENTERPRISE"/>
    <n v="5.4"/>
    <n v="0.8"/>
    <n v="0.5"/>
    <n v="0"/>
    <n v="15"/>
    <n v="19"/>
    <n v="40.700000000000003"/>
    <x v="0"/>
    <s v="Nurture Email Drip"/>
  </r>
  <r>
    <s v="L0030"/>
    <s v="Xyla Thompson"/>
    <s v="PALO ALTO NETWORKS"/>
    <s v="COLD_EMAIL"/>
    <s v="SMB"/>
    <n v="7.7"/>
    <n v="10.5"/>
    <n v="2"/>
    <n v="0"/>
    <n v="7.5"/>
    <n v="0"/>
    <n v="27.7"/>
    <x v="1"/>
    <s v="Retarget with Ads"/>
  </r>
  <r>
    <s v="L0031"/>
    <s v="Xanthe Vega"/>
    <s v="CANVA"/>
    <s v="WEBINAR"/>
    <s v="STARTUP"/>
    <n v="4.5999999999999996"/>
    <n v="3"/>
    <n v="9.5"/>
    <n v="20"/>
    <n v="3.75"/>
    <n v="6.5"/>
    <n v="47.4"/>
    <x v="0"/>
    <s v="Nurture Email Drip"/>
  </r>
  <r>
    <s v="L0032"/>
    <s v="Hassan Soto"/>
    <s v="DATADOG"/>
    <s v="PARTNER"/>
    <s v="MID-MARKET"/>
    <n v="2.6"/>
    <n v="5.3"/>
    <n v="7.7"/>
    <n v="0"/>
    <n v="11.25"/>
    <n v="23.5"/>
    <n v="50.4"/>
    <x v="0"/>
    <s v="Nurture Email Drip"/>
  </r>
  <r>
    <s v="L0033"/>
    <s v="Valentina Mehta"/>
    <s v="DOCU SIGN"/>
    <s v="COLD_EMAIL"/>
    <s v="N/A"/>
    <n v="2"/>
    <n v="0.8"/>
    <n v="5.2"/>
    <n v="0"/>
    <n v="0"/>
    <n v="2"/>
    <n v="10"/>
    <x v="1"/>
    <s v="Retarget with Ads"/>
  </r>
  <r>
    <s v="L0034"/>
    <s v="Xiomara Dubois"/>
    <s v="CLOUDFLARE"/>
    <s v="ORGANIC"/>
    <s v="STARTUP"/>
    <n v="3.4"/>
    <n v="10.5"/>
    <n v="2.2000000000000002"/>
    <n v="20"/>
    <n v="3.75"/>
    <n v="1.5"/>
    <n v="41.4"/>
    <x v="0"/>
    <s v="Nurture Email Drip"/>
  </r>
  <r>
    <s v="L0035"/>
    <s v="Alice Adams"/>
    <s v="NOTION LABS"/>
    <s v="SOCIAL"/>
    <s v="STARTUP"/>
    <n v="0.3"/>
    <n v="0.8"/>
    <n v="4.3"/>
    <n v="20"/>
    <n v="3.75"/>
    <n v="11"/>
    <n v="40.200000000000003"/>
    <x v="0"/>
    <s v="Nurture Email Drip"/>
  </r>
  <r>
    <s v="L0036"/>
    <s v="Magnus Malhotra"/>
    <s v="ASANA"/>
    <s v="COLD_EMAIL"/>
    <s v="ENTERPRISE"/>
    <n v="1.1000000000000001"/>
    <n v="14.3"/>
    <n v="5.8"/>
    <n v="20"/>
    <n v="15"/>
    <n v="3.5"/>
    <n v="59.7"/>
    <x v="0"/>
    <s v="Nurture Email Drip"/>
  </r>
  <r>
    <s v="L0037"/>
    <s v="Nico Kapoor"/>
    <s v="ZENDESK"/>
    <s v="PAID"/>
    <s v="ENTERPRISE"/>
    <n v="0"/>
    <n v="0"/>
    <n v="8.5"/>
    <n v="0"/>
    <n v="15"/>
    <n v="5.5"/>
    <n v="29"/>
    <x v="1"/>
    <s v="Retarget with Ads"/>
  </r>
  <r>
    <s v="L0038"/>
    <s v="Dmitri Malik"/>
    <s v="FRESHWORKS"/>
    <s v="DIRECT"/>
    <s v="STARTUP"/>
    <n v="10"/>
    <n v="0"/>
    <n v="8.8000000000000007"/>
    <n v="20"/>
    <n v="3.75"/>
    <n v="0"/>
    <n v="42.6"/>
    <x v="0"/>
    <s v="Nurture Email Drip"/>
  </r>
  <r>
    <s v="L0039"/>
    <s v="Xander Mendoza"/>
    <s v="SLACK"/>
    <s v="ORGANIC"/>
    <s v="MID-MARKET"/>
    <n v="4.9000000000000004"/>
    <n v="9.8000000000000007"/>
    <n v="4.7"/>
    <n v="0"/>
    <n v="11.25"/>
    <n v="15"/>
    <n v="45.7"/>
    <x v="0"/>
    <s v="Nurture Email Drip"/>
  </r>
  <r>
    <s v="L0040"/>
    <s v="Zion Novak"/>
    <s v="LINEAR"/>
    <s v="CONTENT_SYNDICATION"/>
    <s v="GROWTH"/>
    <n v="6.9"/>
    <n v="5.3"/>
    <n v="8.8000000000000007"/>
    <n v="0"/>
    <n v="0"/>
    <n v="0"/>
    <n v="21"/>
    <x v="1"/>
    <s v="Retarget with Ads"/>
  </r>
  <r>
    <s v="L0041"/>
    <s v="Bennett Williams"/>
    <s v="DOCUSIGN"/>
    <s v="EVENT"/>
    <s v="ENTERPRISE"/>
    <n v="6"/>
    <n v="3.8"/>
    <n v="0"/>
    <n v="20"/>
    <n v="15"/>
    <n v="26.5"/>
    <n v="71.3"/>
    <x v="2"/>
    <s v="Schedule Call"/>
  </r>
  <r>
    <s v="L0042"/>
    <s v="Perseus Wilson"/>
    <s v="MIRO"/>
    <s v="COLD_EMAIL"/>
    <s v="ENTERPRISE"/>
    <n v="1.1000000000000001"/>
    <n v="15"/>
    <n v="2.8"/>
    <n v="20"/>
    <n v="15"/>
    <n v="4.5"/>
    <n v="58.4"/>
    <x v="0"/>
    <s v="Nurture Email Drip"/>
  </r>
  <r>
    <s v="L0043"/>
    <s v="Winston Costa"/>
    <s v="META"/>
    <s v="PAID"/>
    <s v="N/A"/>
    <n v="6"/>
    <n v="1.5"/>
    <n v="1.8"/>
    <n v="20"/>
    <n v="0"/>
    <n v="29.5"/>
    <n v="58.8"/>
    <x v="0"/>
    <s v="Nurture Email Drip"/>
  </r>
  <r>
    <s v="L0044"/>
    <s v="Isla Taylor"/>
    <s v="PALO ALTO NETWORKS"/>
    <s v="REFERRAL"/>
    <s v="MID-MARKET"/>
    <n v="5.4"/>
    <n v="9"/>
    <n v="7.5"/>
    <n v="20"/>
    <n v="11.25"/>
    <n v="0.5"/>
    <n v="53.7"/>
    <x v="0"/>
    <s v="Nurture Email Drip"/>
  </r>
  <r>
    <s v="L0045"/>
    <s v="Deepa Ali"/>
    <s v="HUBSPOT"/>
    <s v="COLD_EMAIL"/>
    <s v="MID-MARKET"/>
    <n v="2.2999999999999998"/>
    <n v="3"/>
    <n v="8.8000000000000007"/>
    <n v="0"/>
    <n v="11.25"/>
    <n v="2"/>
    <n v="27.4"/>
    <x v="1"/>
    <s v="Retarget with Ads"/>
  </r>
  <r>
    <s v="L0046"/>
    <s v="Dmitri Malhotra"/>
    <s v="CLOUDFLARE"/>
    <s v="REFERRAL"/>
    <s v="STARTUP"/>
    <n v="2.2999999999999998"/>
    <n v="0.8"/>
    <n v="9.1999999999999993"/>
    <n v="20"/>
    <n v="3.75"/>
    <n v="1.5"/>
    <n v="37.6"/>
    <x v="0"/>
    <s v="Nurture Email Drip"/>
  </r>
  <r>
    <s v="L0047"/>
    <s v="Nolan Tiwari"/>
    <s v="NOTION"/>
    <s v="REFERRAL"/>
    <s v="MID-MARKET"/>
    <n v="0"/>
    <n v="11.3"/>
    <n v="1.3"/>
    <n v="0"/>
    <n v="11.25"/>
    <n v="4.5"/>
    <n v="28.4"/>
    <x v="1"/>
    <s v="Retarget with Ads"/>
  </r>
  <r>
    <s v="L0048"/>
    <s v="Kevin Chen"/>
    <s v="CANVA"/>
    <s v="SOCIAL"/>
    <s v="MID-MARKET"/>
    <n v="6.3"/>
    <n v="9.8000000000000007"/>
    <n v="7"/>
    <n v="20"/>
    <n v="11.25"/>
    <n v="1"/>
    <n v="55.4"/>
    <x v="0"/>
    <s v="Nurture Email Drip"/>
  </r>
  <r>
    <s v="L0049"/>
    <s v="Thea Hill"/>
    <s v="NOTION"/>
    <s v="COLD_EMAIL"/>
    <s v="ENTERPRISE"/>
    <n v="3.1"/>
    <n v="10.5"/>
    <n v="5"/>
    <n v="20"/>
    <n v="15"/>
    <n v="13.5"/>
    <n v="67.099999999999994"/>
    <x v="2"/>
    <s v="Schedule Call"/>
  </r>
  <r>
    <s v="L0050"/>
    <s v="Nadia Jones"/>
    <s v="META"/>
    <s v="REFERRAL"/>
    <s v="SMB"/>
    <n v="8.9"/>
    <n v="12"/>
    <n v="0.8"/>
    <n v="0"/>
    <n v="7.5"/>
    <n v="4.5"/>
    <n v="33.700000000000003"/>
    <x v="1"/>
    <s v="Retarget with Ads"/>
  </r>
  <r>
    <s v="L0051"/>
    <s v="Nolan Johansson"/>
    <s v="ASANA"/>
    <s v="EVENT"/>
    <s v="ENTERPRISE"/>
    <n v="2.9"/>
    <n v="3"/>
    <n v="7.2"/>
    <n v="0"/>
    <n v="15"/>
    <n v="3.5"/>
    <n v="31.6"/>
    <x v="1"/>
    <s v="Retarget with Ads"/>
  </r>
  <r>
    <s v="L0052"/>
    <s v="Nico Verma"/>
    <s v="HUBSPOT"/>
    <s v="ORGANIC"/>
    <s v="MID-MARKET"/>
    <n v="8.9"/>
    <n v="12.8"/>
    <n v="8.1999999999999993"/>
    <n v="20"/>
    <n v="11.25"/>
    <n v="0.5"/>
    <n v="61.7"/>
    <x v="2"/>
    <s v="Schedule Call"/>
  </r>
  <r>
    <s v="L0053"/>
    <s v="Soren Shah"/>
    <s v="SNOWFLAKE"/>
    <s v="REFERRAL"/>
    <s v="MID-MARKET"/>
    <n v="8.9"/>
    <n v="0"/>
    <n v="3.8"/>
    <n v="0"/>
    <n v="11.25"/>
    <n v="2"/>
    <n v="26"/>
    <x v="1"/>
    <s v="Retarget with Ads"/>
  </r>
  <r>
    <s v="L0054"/>
    <s v="Magnus Wilson"/>
    <s v="WORKDAY"/>
    <s v="COLD_EMAIL"/>
    <s v="MID-MARKET"/>
    <n v="5.7"/>
    <n v="5.3"/>
    <n v="10"/>
    <n v="20"/>
    <n v="11.25"/>
    <n v="14"/>
    <n v="66.3"/>
    <x v="2"/>
    <s v="Schedule Call"/>
  </r>
  <r>
    <s v="L0055"/>
    <s v="Cordelia Ali"/>
    <s v="GOOGLE INC"/>
    <s v="ORGANIC"/>
    <s v="ENTERPRISE"/>
    <n v="9.6999999999999993"/>
    <n v="6.8"/>
    <n v="8.5"/>
    <n v="0"/>
    <n v="15"/>
    <n v="3.5"/>
    <n v="43.5"/>
    <x v="0"/>
    <s v="Nurture Email Drip"/>
  </r>
  <r>
    <s v="L0056"/>
    <s v="Farhan Castillo"/>
    <s v="LINEAR"/>
    <s v="ORGANIC"/>
    <s v="MID-MARKET"/>
    <n v="6.9"/>
    <n v="9.8000000000000007"/>
    <n v="9.1999999999999993"/>
    <n v="0"/>
    <n v="11.25"/>
    <n v="7"/>
    <n v="44.2"/>
    <x v="0"/>
    <s v="Nurture Email Drip"/>
  </r>
  <r>
    <s v="L0057"/>
    <s v="Yasmin Schneider"/>
    <s v="META"/>
    <s v="CONTENT_SYNDICATION"/>
    <s v="MID-MARKET"/>
    <n v="4.5999999999999996"/>
    <n v="9"/>
    <n v="4.2"/>
    <n v="20"/>
    <n v="11.25"/>
    <n v="12.5"/>
    <n v="61.6"/>
    <x v="2"/>
    <s v="Schedule Call"/>
  </r>
  <r>
    <s v="L0058"/>
    <s v="Katrina Fischer"/>
    <s v="DROPBOX"/>
    <s v="UNKNOWN"/>
    <s v="MID-MARKET"/>
    <n v="5.7"/>
    <n v="14.3"/>
    <n v="3.2"/>
    <n v="20"/>
    <n v="11.25"/>
    <n v="3.5"/>
    <n v="58"/>
    <x v="0"/>
    <s v="Nurture Email Drip"/>
  </r>
  <r>
    <s v="L0059"/>
    <s v="Yuki Ivanov"/>
    <s v="PALANTIR TECHNOLOGIES"/>
    <s v="EVENT"/>
    <s v="ENTERPRISE"/>
    <n v="4.3"/>
    <n v="0"/>
    <n v="1.2"/>
    <n v="20"/>
    <n v="15"/>
    <n v="7"/>
    <n v="47.5"/>
    <x v="0"/>
    <s v="Nurture Email Drip"/>
  </r>
  <r>
    <s v="L0060"/>
    <s v="Carlos Fischer"/>
    <s v="TWILIO"/>
    <s v="WEBINAR"/>
    <s v="N/A"/>
    <n v="4.9000000000000004"/>
    <n v="5.3"/>
    <n v="3.2"/>
    <n v="0"/>
    <n v="0"/>
    <n v="2"/>
    <n v="15.4"/>
    <x v="1"/>
    <s v="Retarget with Ads"/>
  </r>
  <r>
    <s v="L0061"/>
    <s v="Liam Gonzalez"/>
    <s v="INTERCOM"/>
    <s v="SOCIAL"/>
    <s v="MID-MARKET"/>
    <n v="9.4"/>
    <n v="5.3"/>
    <n v="0"/>
    <n v="0"/>
    <n v="11.25"/>
    <n v="20.5"/>
    <n v="46.5"/>
    <x v="0"/>
    <s v="Nurture Email Drip"/>
  </r>
  <r>
    <s v="L0062"/>
    <s v="Wendy Cruz"/>
    <s v="META"/>
    <s v="EVENT"/>
    <s v="ENTERPRISE"/>
    <n v="3.1"/>
    <n v="6.8"/>
    <n v="0"/>
    <n v="0"/>
    <n v="15"/>
    <n v="1.5"/>
    <n v="26.4"/>
    <x v="1"/>
    <s v="Retarget with Ads"/>
  </r>
  <r>
    <s v="L0063"/>
    <s v="Penelope Reyes"/>
    <s v="SNOWFLAKE"/>
    <s v="PAID"/>
    <s v="SMB"/>
    <n v="1.7"/>
    <n v="3"/>
    <n v="9.8000000000000007"/>
    <n v="0"/>
    <n v="7.5"/>
    <n v="16"/>
    <n v="38"/>
    <x v="0"/>
    <s v="Nurture Email Drip"/>
  </r>
  <r>
    <s v="L0064"/>
    <s v="Qasim Gomez"/>
    <s v="SLACK"/>
    <s v="EVENT"/>
    <s v="SMB"/>
    <n v="4"/>
    <n v="11.3"/>
    <n v="7.8"/>
    <n v="0"/>
    <n v="7.5"/>
    <n v="13"/>
    <n v="43.6"/>
    <x v="0"/>
    <s v="Nurture Email Drip"/>
  </r>
  <r>
    <s v="L0065"/>
    <s v="Nikolai Joshi"/>
    <s v="ATLASSIAN"/>
    <s v="PARTNER"/>
    <s v="ENTERPRISE"/>
    <n v="7.4"/>
    <n v="0.8"/>
    <n v="7.2"/>
    <n v="0"/>
    <n v="15"/>
    <n v="4"/>
    <n v="34.4"/>
    <x v="1"/>
    <s v="Retarget with Ads"/>
  </r>
  <r>
    <s v="L0066"/>
    <s v="Xavier Kim"/>
    <s v="AIRTABLE"/>
    <s v="DIRECT"/>
    <s v="MID-MARKET"/>
    <n v="6.3"/>
    <n v="0"/>
    <n v="4.2"/>
    <n v="20"/>
    <n v="11.25"/>
    <n v="3"/>
    <n v="44.8"/>
    <x v="0"/>
    <s v="Nurture Email Drip"/>
  </r>
  <r>
    <s v="L0067"/>
    <s v="Penelope Shah"/>
    <s v="LINEAR"/>
    <s v="ORGANIC"/>
    <s v="MID-MARKET"/>
    <n v="0.9"/>
    <n v="0.8"/>
    <n v="2.2999999999999998"/>
    <n v="0"/>
    <n v="11.25"/>
    <n v="0"/>
    <n v="15.3"/>
    <x v="1"/>
    <s v="Retarget with Ads"/>
  </r>
  <r>
    <s v="L0068"/>
    <s v="Kira Ramos"/>
    <s v="WORKDAY"/>
    <s v="EVENT"/>
    <s v="STARTUP"/>
    <n v="5.7"/>
    <n v="9.8000000000000007"/>
    <n v="4"/>
    <n v="0"/>
    <n v="3.75"/>
    <n v="3"/>
    <n v="26.3"/>
    <x v="1"/>
    <s v="Retarget with Ads"/>
  </r>
  <r>
    <s v="L0069"/>
    <s v="Isla Reyes"/>
    <s v="SERVICE NOW"/>
    <s v="DIRECT"/>
    <s v="SMB"/>
    <n v="3.7"/>
    <n v="7.5"/>
    <n v="9.6999999999999993"/>
    <n v="20"/>
    <n v="7.5"/>
    <n v="8"/>
    <n v="56.4"/>
    <x v="0"/>
    <s v="Nurture Email Drip"/>
  </r>
  <r>
    <s v="L0070"/>
    <s v="Qasim Nakamura"/>
    <s v="HASHICORP"/>
    <s v="ORGANIC"/>
    <s v="MID-MARKET"/>
    <n v="7.4"/>
    <n v="4.5"/>
    <n v="4"/>
    <n v="20"/>
    <n v="11.25"/>
    <n v="21"/>
    <n v="68.2"/>
    <x v="2"/>
    <s v="Schedule Call"/>
  </r>
  <r>
    <s v="L0071"/>
    <s v="Margaux Moreau"/>
    <s v="AMAZON"/>
    <s v="WEBINAR"/>
    <s v="MID-MARKET"/>
    <n v="0"/>
    <n v="4.5"/>
    <n v="3.8"/>
    <n v="20"/>
    <n v="11.25"/>
    <n v="3.5"/>
    <n v="43.1"/>
    <x v="0"/>
    <s v="Nurture Email Drip"/>
  </r>
  <r>
    <s v="L0072"/>
    <s v="Adeline Chandra"/>
    <s v="STRIPE"/>
    <s v="SOCIAL"/>
    <s v="N/A"/>
    <n v="4.9000000000000004"/>
    <n v="1.5"/>
    <n v="4.2"/>
    <n v="0"/>
    <n v="0"/>
    <n v="3"/>
    <n v="13.6"/>
    <x v="1"/>
    <s v="Retarget with Ads"/>
  </r>
  <r>
    <s v="L0073"/>
    <s v="Samir Anderson"/>
    <s v="PALANTIR"/>
    <s v="PAID"/>
    <s v="ENTERPRISE"/>
    <n v="4.9000000000000004"/>
    <n v="13.5"/>
    <n v="1.8"/>
    <n v="20"/>
    <n v="15"/>
    <n v="12.5"/>
    <n v="67.7"/>
    <x v="2"/>
    <s v="Schedule Call"/>
  </r>
  <r>
    <s v="L0074"/>
    <s v="James Rojas"/>
    <s v="MONGODB"/>
    <s v="ORGANIC"/>
    <s v="SMB"/>
    <n v="8"/>
    <n v="8.3000000000000007"/>
    <n v="4"/>
    <n v="0"/>
    <n v="7.5"/>
    <n v="1.5"/>
    <n v="29.3"/>
    <x v="1"/>
    <s v="Retarget with Ads"/>
  </r>
  <r>
    <s v="L0075"/>
    <s v="Qasim Moore"/>
    <s v="LINEAR"/>
    <s v="PAID"/>
    <s v="ENTERPRISE"/>
    <n v="1.4"/>
    <n v="7.5"/>
    <n v="0"/>
    <n v="0"/>
    <n v="15"/>
    <n v="8.5"/>
    <n v="32.4"/>
    <x v="1"/>
    <s v="Retarget with Ads"/>
  </r>
  <r>
    <s v="L0076"/>
    <s v="Finn Nelson"/>
    <s v="NOTION"/>
    <s v="EVENT"/>
    <s v="SMB"/>
    <n v="6"/>
    <n v="9.8000000000000007"/>
    <n v="9.1999999999999993"/>
    <n v="20"/>
    <n v="7.5"/>
    <n v="3.5"/>
    <n v="56"/>
    <x v="0"/>
    <s v="Nurture Email Drip"/>
  </r>
  <r>
    <s v="L0077"/>
    <s v="Hugo Singh"/>
    <s v="PALANTIR"/>
    <s v="PARTNER"/>
    <s v="MID-MARKET"/>
    <n v="1.1000000000000001"/>
    <n v="9.8000000000000007"/>
    <n v="1.3"/>
    <n v="20"/>
    <n v="11.25"/>
    <n v="9"/>
    <n v="52.5"/>
    <x v="0"/>
    <s v="Nurture Email Drip"/>
  </r>
  <r>
    <s v="L0078"/>
    <s v="Qasim Diaz"/>
    <s v="AMAZON INC"/>
    <s v="ORGANIC"/>
    <s v="MID-MARKET"/>
    <n v="7.1"/>
    <n v="7.5"/>
    <n v="4.5"/>
    <n v="0"/>
    <n v="11.25"/>
    <n v="1.5"/>
    <n v="31.9"/>
    <x v="1"/>
    <s v="Retarget with Ads"/>
  </r>
  <r>
    <s v="L0079"/>
    <s v="Aisha Gonzalez"/>
    <s v="AIRTABLE"/>
    <s v="COLD_EMAIL"/>
    <s v="N/A"/>
    <n v="8"/>
    <n v="10.5"/>
    <n v="3.2"/>
    <n v="20"/>
    <n v="0"/>
    <n v="15.5"/>
    <n v="57.2"/>
    <x v="0"/>
    <s v="Nurture Email Drip"/>
  </r>
  <r>
    <s v="L0080"/>
    <s v="Raphael Park"/>
    <s v="STRIPE"/>
    <s v="WEBINAR"/>
    <s v="ENTERPRISE"/>
    <n v="1.1000000000000001"/>
    <n v="12.8"/>
    <n v="3.3"/>
    <n v="20"/>
    <n v="15"/>
    <n v="3"/>
    <n v="55.2"/>
    <x v="0"/>
    <s v="Nurture Email Drip"/>
  </r>
  <r>
    <s v="L0081"/>
    <s v="Amara Das"/>
    <s v="SALESFORCE"/>
    <s v="CONTENT_SYNDICATION"/>
    <s v="STARTUP"/>
    <n v="6.9"/>
    <n v="11.3"/>
    <n v="7.3"/>
    <n v="20"/>
    <n v="3.75"/>
    <n v="6"/>
    <n v="55.3"/>
    <x v="0"/>
    <s v="Nurture Email Drip"/>
  </r>
  <r>
    <s v="L0082"/>
    <s v="Charlie Moreau"/>
    <s v="DROPBOX"/>
    <s v="ORGANIC"/>
    <s v="SMB"/>
    <n v="4"/>
    <n v="6"/>
    <n v="3"/>
    <n v="0"/>
    <n v="7.5"/>
    <n v="3.5"/>
    <n v="24"/>
    <x v="1"/>
    <s v="Retarget with Ads"/>
  </r>
  <r>
    <s v="L0083"/>
    <s v="Margaux Young"/>
    <s v="MIRO"/>
    <s v="WEBINAR"/>
    <s v="SMB"/>
    <n v="6.3"/>
    <n v="14.3"/>
    <n v="1.7"/>
    <n v="0"/>
    <n v="7.5"/>
    <n v="13.5"/>
    <n v="43.3"/>
    <x v="0"/>
    <s v="Nurture Email Drip"/>
  </r>
  <r>
    <s v="L0084"/>
    <s v="Sophie Verma"/>
    <s v="MICROSOFT"/>
    <s v="REFERRAL"/>
    <s v="SMB"/>
    <n v="2.2999999999999998"/>
    <n v="7.5"/>
    <n v="8"/>
    <n v="0"/>
    <n v="7.5"/>
    <n v="3"/>
    <n v="28.3"/>
    <x v="1"/>
    <s v="Retarget with Ads"/>
  </r>
  <r>
    <s v="L0085"/>
    <s v="Wesley Khan"/>
    <s v="MICROSOFT"/>
    <s v="CONTENT_SYNDICATION"/>
    <s v="MID-MARKET"/>
    <n v="8.9"/>
    <n v="6.8"/>
    <n v="6"/>
    <n v="0"/>
    <n v="11.25"/>
    <n v="3.5"/>
    <n v="36.5"/>
    <x v="0"/>
    <s v="Nurture Email Drip"/>
  </r>
  <r>
    <s v="L0086"/>
    <s v="Orion Johnson"/>
    <s v="SALESFORCE.COM"/>
    <s v="EVENT"/>
    <s v="ENTERPRISE"/>
    <n v="2.9"/>
    <n v="0"/>
    <n v="7.7"/>
    <n v="0"/>
    <n v="15"/>
    <n v="11"/>
    <n v="36.6"/>
    <x v="0"/>
    <s v="Nurture Email Drip"/>
  </r>
  <r>
    <s v="L0087"/>
    <s v="Genevieve Gomez"/>
    <s v="AIRTABLE"/>
    <s v="REFERRAL"/>
    <s v="MID-MARKET"/>
    <n v="0"/>
    <n v="14.3"/>
    <n v="4.7"/>
    <n v="20"/>
    <n v="11.25"/>
    <n v="6"/>
    <n v="56.3"/>
    <x v="0"/>
    <s v="Nurture Email Drip"/>
  </r>
  <r>
    <s v="L0088"/>
    <s v="James Lopez"/>
    <s v="DATABRICKS"/>
    <s v="COLD_EMAIL"/>
    <s v="MID-MARKET"/>
    <n v="9.1"/>
    <n v="9"/>
    <n v="0.5"/>
    <n v="0"/>
    <n v="11.25"/>
    <n v="10.5"/>
    <n v="40.4"/>
    <x v="0"/>
    <s v="Nurture Email Drip"/>
  </r>
  <r>
    <s v="L0089"/>
    <s v="Winona Clark"/>
    <s v="GOOGLE"/>
    <s v="UNKNOWN"/>
    <s v="GROWTH"/>
    <n v="7.7"/>
    <n v="1.5"/>
    <n v="5.7"/>
    <n v="0"/>
    <n v="0"/>
    <n v="2"/>
    <n v="16.899999999999999"/>
    <x v="1"/>
    <s v="Retarget with Ads"/>
  </r>
  <r>
    <s v="L0090"/>
    <s v="Kevin Davis"/>
    <s v="DATABRICKS"/>
    <s v="REFERRAL"/>
    <s v="ENTERPRISE"/>
    <n v="6.3"/>
    <n v="6"/>
    <n v="1.3"/>
    <n v="20"/>
    <n v="15"/>
    <n v="7"/>
    <n v="55.6"/>
    <x v="0"/>
    <s v="Nurture Email Drip"/>
  </r>
  <r>
    <s v="L0091"/>
    <s v="Orion Nakamura"/>
    <s v="CLOUDFLARE"/>
    <s v="ORGANIC"/>
    <s v="ENTERPRISE"/>
    <n v="8.6"/>
    <n v="3"/>
    <n v="9"/>
    <n v="20"/>
    <n v="15"/>
    <n v="13"/>
    <n v="68.599999999999994"/>
    <x v="2"/>
    <s v="Schedule Call"/>
  </r>
  <r>
    <s v="L0092"/>
    <s v="Adeline Flores"/>
    <s v="META"/>
    <s v="ORGANIC"/>
    <s v="N/A"/>
    <n v="5.0999999999999996"/>
    <n v="6.8"/>
    <n v="2.5"/>
    <n v="0"/>
    <n v="0"/>
    <n v="9"/>
    <n v="23.4"/>
    <x v="1"/>
    <s v="Retarget with Ads"/>
  </r>
  <r>
    <s v="L0093"/>
    <s v="Zinnia Chopra"/>
    <s v="CLOUDFLARE"/>
    <s v="SOCIAL"/>
    <s v="MID-MARKET"/>
    <n v="0"/>
    <n v="12"/>
    <n v="9.5"/>
    <n v="20"/>
    <n v="11.25"/>
    <n v="11.5"/>
    <n v="64.3"/>
    <x v="2"/>
    <s v="Schedule Call"/>
  </r>
  <r>
    <s v="L0094"/>
    <s v="Elise Saxena"/>
    <s v="TWILIO"/>
    <s v="PAID"/>
    <s v="SMB"/>
    <n v="2.9"/>
    <n v="7.5"/>
    <n v="5.7"/>
    <n v="20"/>
    <n v="7.5"/>
    <n v="15.5"/>
    <n v="59.1"/>
    <x v="0"/>
    <s v="Nurture Email Drip"/>
  </r>
  <r>
    <s v="L0095"/>
    <s v="Liam Thomas"/>
    <s v="META"/>
    <s v="PARTNER"/>
    <s v="STARTUP"/>
    <n v="10"/>
    <n v="10.5"/>
    <n v="8.3000000000000007"/>
    <n v="0"/>
    <n v="3.75"/>
    <n v="5"/>
    <n v="37.6"/>
    <x v="0"/>
    <s v="Nurture Email Drip"/>
  </r>
  <r>
    <s v="L0096"/>
    <s v="Quinn Robinson"/>
    <s v="ATLASSIAN"/>
    <s v="EVENT"/>
    <s v="ENTERPRISE"/>
    <n v="3.1"/>
    <n v="3.8"/>
    <n v="4.7"/>
    <n v="0"/>
    <n v="15"/>
    <n v="2"/>
    <n v="28.6"/>
    <x v="1"/>
    <s v="Retarget with Ads"/>
  </r>
  <r>
    <s v="L0097"/>
    <s v="Finn Robinson"/>
    <s v="WORKDAY"/>
    <s v="UNKNOWN"/>
    <s v="SMB"/>
    <n v="4.9000000000000004"/>
    <n v="7.5"/>
    <n v="0.2"/>
    <n v="20"/>
    <n v="7.5"/>
    <n v="2"/>
    <n v="42.1"/>
    <x v="0"/>
    <s v="Nurture Email Drip"/>
  </r>
  <r>
    <s v="L0098"/>
    <s v="Ximena Malik"/>
    <s v="NOTION"/>
    <s v="REFERRAL"/>
    <s v="SMB"/>
    <n v="3.4"/>
    <n v="11.3"/>
    <n v="1.8"/>
    <n v="0"/>
    <n v="7.5"/>
    <n v="4"/>
    <n v="28"/>
    <x v="1"/>
    <s v="Retarget with Ads"/>
  </r>
  <r>
    <s v="L0099"/>
    <s v="Paul Williams"/>
    <s v="SALESFORCE"/>
    <s v="COLD_EMAIL"/>
    <s v="SMB"/>
    <n v="2.9"/>
    <n v="9.8000000000000007"/>
    <n v="5.2"/>
    <n v="20"/>
    <n v="7.5"/>
    <n v="22.5"/>
    <n v="67.900000000000006"/>
    <x v="2"/>
    <s v="Schedule Call"/>
  </r>
  <r>
    <s v="L0100"/>
    <s v="Ivy Ramirez"/>
    <s v="ZOOM"/>
    <s v="PAID"/>
    <s v="MID-MARKET"/>
    <n v="6"/>
    <n v="6"/>
    <n v="7.3"/>
    <n v="20"/>
    <n v="11.25"/>
    <n v="7"/>
    <n v="57.6"/>
    <x v="0"/>
    <s v="Nurture Email Drip"/>
  </r>
  <r>
    <s v="L0101"/>
    <s v="Umar Taylor"/>
    <s v="LINEAR"/>
    <s v="PAID"/>
    <s v="MID-MARKET"/>
    <n v="6.9"/>
    <n v="1.5"/>
    <n v="9.5"/>
    <n v="20"/>
    <n v="11.25"/>
    <n v="22"/>
    <n v="71.2"/>
    <x v="2"/>
    <s v="Schedule Call"/>
  </r>
  <r>
    <s v="L0102"/>
    <s v="Xena Kim"/>
    <s v="FIGMA"/>
    <s v="EVENT"/>
    <s v="ENTERPRISE"/>
    <n v="0"/>
    <n v="0"/>
    <n v="6.7"/>
    <n v="0"/>
    <n v="15"/>
    <n v="23.5"/>
    <n v="45.2"/>
    <x v="0"/>
    <s v="Nurture Email Drip"/>
  </r>
  <r>
    <s v="L0103"/>
    <s v="Margaux Kumar"/>
    <s v="INTERCOM"/>
    <s v="PAID"/>
    <s v="GROWTH"/>
    <n v="0"/>
    <n v="12.8"/>
    <n v="8"/>
    <n v="20"/>
    <n v="0"/>
    <n v="6.5"/>
    <n v="47.3"/>
    <x v="0"/>
    <s v="Nurture Email Drip"/>
  </r>
  <r>
    <s v="L0104"/>
    <s v="Gideon Thompson"/>
    <s v="SLACK"/>
    <s v="REFERRAL"/>
    <s v="ENTERPRISE"/>
    <n v="4.5999999999999996"/>
    <n v="1.5"/>
    <n v="5.8"/>
    <n v="0"/>
    <n v="15"/>
    <n v="1.5"/>
    <n v="28.4"/>
    <x v="1"/>
    <s v="Retarget with Ads"/>
  </r>
  <r>
    <s v="L0105"/>
    <s v="Zane Soto"/>
    <s v="ZENDESK"/>
    <s v="EVENT"/>
    <s v="MID-MARKET"/>
    <n v="0"/>
    <n v="7.5"/>
    <n v="0.5"/>
    <n v="0"/>
    <n v="11.25"/>
    <n v="5.5"/>
    <n v="24.8"/>
    <x v="1"/>
    <s v="Retarget with Ads"/>
  </r>
  <r>
    <s v="L0106"/>
    <s v="Landon Vega"/>
    <s v="SPLUNK"/>
    <s v="ORGANIC"/>
    <s v="STARTUP"/>
    <n v="2.9"/>
    <n v="0"/>
    <n v="4.2"/>
    <n v="0"/>
    <n v="3.75"/>
    <n v="3"/>
    <n v="13.9"/>
    <x v="1"/>
    <s v="Retarget with Ads"/>
  </r>
  <r>
    <s v="L0107"/>
    <s v="Qasim Herrera"/>
    <s v="OKTA"/>
    <s v="DIRECT"/>
    <s v="N/A"/>
    <n v="2.9"/>
    <n v="6"/>
    <n v="7.3"/>
    <n v="20"/>
    <n v="0"/>
    <n v="12"/>
    <n v="48.2"/>
    <x v="0"/>
    <s v="Nurture Email Drip"/>
  </r>
  <r>
    <s v="L0108"/>
    <s v="Nyx Clark"/>
    <s v="SNOWFLAKE INC"/>
    <s v="COLD_EMAIL"/>
    <s v="N/A"/>
    <n v="7.1"/>
    <n v="0"/>
    <n v="7"/>
    <n v="20"/>
    <n v="0"/>
    <n v="14"/>
    <n v="48.1"/>
    <x v="0"/>
    <s v="Nurture Email Drip"/>
  </r>
  <r>
    <s v="L0109"/>
    <s v="Amara Lewis"/>
    <s v="DATABRICKS"/>
    <s v="SOCIAL"/>
    <s v="N/A"/>
    <n v="7.4"/>
    <n v="0.8"/>
    <n v="6"/>
    <n v="20"/>
    <n v="0"/>
    <n v="7.5"/>
    <n v="41.7"/>
    <x v="0"/>
    <s v="Nurture Email Drip"/>
  </r>
  <r>
    <s v="L0110"/>
    <s v="Sebastian Lee"/>
    <s v="STRIPE"/>
    <s v="COLD_EMAIL"/>
    <s v="SMB"/>
    <n v="6"/>
    <n v="13.5"/>
    <n v="9"/>
    <n v="0"/>
    <n v="7.5"/>
    <n v="8"/>
    <n v="44"/>
    <x v="0"/>
    <s v="Nurture Email Drip"/>
  </r>
  <r>
    <s v="L0111"/>
    <s v="Maya Perez"/>
    <s v="DOCUSIGN"/>
    <s v="REFERRAL"/>
    <s v="SMB"/>
    <n v="0.9"/>
    <n v="0"/>
    <n v="8"/>
    <n v="0"/>
    <n v="7.5"/>
    <n v="3.5"/>
    <n v="19.899999999999999"/>
    <x v="1"/>
    <s v="Retarget with Ads"/>
  </r>
  <r>
    <s v="L0112"/>
    <s v="Joaquin Robinson"/>
    <s v="MIRO"/>
    <s v="PAID"/>
    <s v="MID-MARKET"/>
    <n v="5.4"/>
    <n v="0.8"/>
    <n v="3"/>
    <n v="0"/>
    <n v="11.25"/>
    <n v="6.5"/>
    <n v="27"/>
    <x v="1"/>
    <s v="Retarget with Ads"/>
  </r>
  <r>
    <s v="L0113"/>
    <s v="Hassan Young"/>
    <s v="CLOUDFLARE"/>
    <s v="PAID"/>
    <s v="ENTERPRISE"/>
    <n v="0.3"/>
    <n v="0"/>
    <n v="4.7"/>
    <n v="0"/>
    <n v="15"/>
    <n v="13"/>
    <n v="33"/>
    <x v="1"/>
    <s v="Retarget with Ads"/>
  </r>
  <r>
    <s v="L0114"/>
    <s v="Gideon Martin"/>
    <s v="DATABRICKS"/>
    <s v="CONTENT_SYNDICATION"/>
    <s v="GROWTH"/>
    <n v="0.6"/>
    <n v="4.5"/>
    <n v="5"/>
    <n v="20"/>
    <n v="0"/>
    <n v="8"/>
    <n v="38.1"/>
    <x v="0"/>
    <s v="Nurture Email Drip"/>
  </r>
  <r>
    <s v="L0115"/>
    <s v="Oscar Reyes"/>
    <s v="DOCUSIGN"/>
    <s v="PAID"/>
    <s v="GROWTH"/>
    <n v="0"/>
    <n v="0.8"/>
    <n v="0"/>
    <n v="0"/>
    <n v="0"/>
    <n v="9"/>
    <n v="9.8000000000000007"/>
    <x v="1"/>
    <s v="Retarget with Ads"/>
  </r>
  <r>
    <s v="L0116"/>
    <s v="Ulrich Aguilar"/>
    <s v="SALESFORCE.COM"/>
    <s v="PARTNER"/>
    <s v="STARTUP"/>
    <n v="8"/>
    <n v="9"/>
    <n v="6.5"/>
    <n v="20"/>
    <n v="3.75"/>
    <n v="0.5"/>
    <n v="47.8"/>
    <x v="0"/>
    <s v="Nurture Email Drip"/>
  </r>
  <r>
    <s v="L0117"/>
    <s v="Vesper Vargas"/>
    <s v="ATLASSIAN"/>
    <s v="EVENT"/>
    <s v="MID-MARKET"/>
    <n v="10"/>
    <n v="14.3"/>
    <n v="0"/>
    <n v="20"/>
    <n v="11.25"/>
    <n v="1"/>
    <n v="56.6"/>
    <x v="0"/>
    <s v="Nurture Email Drip"/>
  </r>
  <r>
    <s v="L0118"/>
    <s v="Jasmine Anderson"/>
    <s v="CANVA"/>
    <s v="DIRECT"/>
    <s v="ENTERPRISE"/>
    <n v="0"/>
    <n v="0"/>
    <n v="6.5"/>
    <n v="20"/>
    <n v="15"/>
    <n v="5"/>
    <n v="46.5"/>
    <x v="0"/>
    <s v="Nurture Email Drip"/>
  </r>
  <r>
    <s v="L0119"/>
    <s v="Quinlan Hussain"/>
    <s v="ZOOM"/>
    <s v="ORGANIC"/>
    <s v="MID-MARKET"/>
    <n v="8.9"/>
    <n v="9.8000000000000007"/>
    <n v="6.5"/>
    <n v="20"/>
    <n v="11.25"/>
    <n v="1"/>
    <n v="57.5"/>
    <x v="0"/>
    <s v="Nurture Email Drip"/>
  </r>
  <r>
    <s v="L0120"/>
    <s v="Nico Fernandez"/>
    <s v="CANVA"/>
    <s v="REFERRAL"/>
    <s v="MID-MARKET"/>
    <n v="2.2999999999999998"/>
    <n v="0"/>
    <n v="6.3"/>
    <n v="20"/>
    <n v="11.25"/>
    <n v="22"/>
    <n v="61.9"/>
    <x v="2"/>
    <s v="Schedule Call"/>
  </r>
  <r>
    <s v="L0121"/>
    <s v="Elise Medina"/>
    <s v="SHOPIFY"/>
    <s v="COLD_EMAIL"/>
    <s v="ENTERPRISE"/>
    <n v="6.3"/>
    <n v="13.5"/>
    <n v="7"/>
    <n v="0"/>
    <n v="15"/>
    <n v="13"/>
    <n v="54.8"/>
    <x v="0"/>
    <s v="Nurture Email Drip"/>
  </r>
  <r>
    <s v="L0122"/>
    <s v="Omar Baker"/>
    <s v="SNOWFLAKE"/>
    <s v="DIRECT"/>
    <s v="ENTERPRISE"/>
    <n v="9.1"/>
    <n v="6.8"/>
    <n v="0.5"/>
    <n v="0"/>
    <n v="15"/>
    <n v="3"/>
    <n v="34.4"/>
    <x v="1"/>
    <s v="Retarget with Ads"/>
  </r>
  <r>
    <s v="L0123"/>
    <s v="Killian Herrera"/>
    <s v="AIRTABLE"/>
    <s v="UNKNOWN"/>
    <s v="MID-MARKET"/>
    <n v="0.6"/>
    <n v="12.8"/>
    <n v="1.7"/>
    <n v="20"/>
    <n v="11.25"/>
    <n v="13.5"/>
    <n v="59.9"/>
    <x v="0"/>
    <s v="Nurture Email Drip"/>
  </r>
  <r>
    <s v="L0124"/>
    <s v="Xiomara Rojas"/>
    <s v="TWILIO"/>
    <s v="PAID"/>
    <s v="STARTUP"/>
    <n v="3.7"/>
    <n v="7.5"/>
    <n v="2.2000000000000002"/>
    <n v="0"/>
    <n v="3.75"/>
    <n v="2"/>
    <n v="19.2"/>
    <x v="1"/>
    <s v="Retarget with Ads"/>
  </r>
  <r>
    <s v="L0125"/>
    <s v="Derek Kumar"/>
    <s v="DROPBOX"/>
    <s v="PAID"/>
    <s v="N/A"/>
    <n v="2.9"/>
    <n v="12.8"/>
    <n v="6.7"/>
    <n v="20"/>
    <n v="0"/>
    <n v="20"/>
    <n v="62.4"/>
    <x v="2"/>
    <s v="Schedule Call"/>
  </r>
  <r>
    <s v="L0126"/>
    <s v="Grace Fernandez"/>
    <s v="STRIPE"/>
    <s v="CONTENT_SYNDICATION"/>
    <s v="SMB"/>
    <n v="7.1"/>
    <n v="0"/>
    <n v="1.2"/>
    <n v="0"/>
    <n v="7.5"/>
    <n v="7"/>
    <n v="22.8"/>
    <x v="1"/>
    <s v="Retarget with Ads"/>
  </r>
  <r>
    <s v="L0127"/>
    <s v="Zion Mehta"/>
    <s v="HUBSPOT"/>
    <s v="EVENT"/>
    <s v="GROWTH"/>
    <n v="0"/>
    <n v="12.8"/>
    <n v="0.3"/>
    <n v="20"/>
    <n v="0"/>
    <n v="8"/>
    <n v="41.1"/>
    <x v="0"/>
    <s v="Nurture Email Drip"/>
  </r>
  <r>
    <s v="L0128"/>
    <s v="Freya Gupta"/>
    <s v="PALANTIR"/>
    <s v="PAID"/>
    <s v="MID-MARKET"/>
    <n v="3.4"/>
    <n v="11.3"/>
    <n v="3.7"/>
    <n v="0"/>
    <n v="11.25"/>
    <n v="0.5"/>
    <n v="30.2"/>
    <x v="1"/>
    <s v="Retarget with Ads"/>
  </r>
  <r>
    <s v="L0129"/>
    <s v="Henrik Sanchez"/>
    <s v="AIRTABLE"/>
    <s v="COLD_EMAIL"/>
    <s v="N/A"/>
    <n v="8.9"/>
    <n v="3.8"/>
    <n v="0.8"/>
    <n v="20"/>
    <n v="0"/>
    <n v="2"/>
    <n v="35.5"/>
    <x v="0"/>
    <s v="Nurture Email Drip"/>
  </r>
  <r>
    <s v="L0130"/>
    <s v="Piper Silva"/>
    <s v="HUBSPOT"/>
    <s v="PAID"/>
    <s v="N/A"/>
    <n v="9.1"/>
    <n v="0"/>
    <n v="8.5"/>
    <n v="0"/>
    <n v="0"/>
    <n v="1.5"/>
    <n v="19.100000000000001"/>
    <x v="1"/>
    <s v="Retarget with Ads"/>
  </r>
  <r>
    <s v="L0131"/>
    <s v="Ivan Garcia"/>
    <s v="OKTA"/>
    <s v="SOCIAL"/>
    <s v="SMB"/>
    <n v="3.1"/>
    <n v="9"/>
    <n v="6.8"/>
    <n v="20"/>
    <n v="7.5"/>
    <n v="17.5"/>
    <n v="63.9"/>
    <x v="2"/>
    <s v="Schedule Call"/>
  </r>
  <r>
    <s v="L0132"/>
    <s v="Dorian Reyes"/>
    <s v="DATABRICKS"/>
    <s v="PARTNER"/>
    <s v="N/A"/>
    <n v="2.9"/>
    <n v="9.8000000000000007"/>
    <n v="0"/>
    <n v="20"/>
    <n v="0"/>
    <n v="15"/>
    <n v="47.7"/>
    <x v="0"/>
    <s v="Nurture Email Drip"/>
  </r>
  <r>
    <s v="L0133"/>
    <s v="Reverie Mehta"/>
    <s v="DOCU SIGN"/>
    <s v="UNKNOWN"/>
    <s v="MID-MARKET"/>
    <n v="6"/>
    <n v="14.3"/>
    <n v="2.2999999999999998"/>
    <n v="0"/>
    <n v="11.25"/>
    <n v="3"/>
    <n v="36.9"/>
    <x v="0"/>
    <s v="Nurture Email Drip"/>
  </r>
  <r>
    <s v="L0134"/>
    <s v="Joaquin Schneider"/>
    <s v="DATABRICKS"/>
    <s v="DIRECT"/>
    <s v="ENTERPRISE"/>
    <n v="8.6"/>
    <n v="9"/>
    <n v="8.5"/>
    <n v="20"/>
    <n v="15"/>
    <n v="1.5"/>
    <n v="62.6"/>
    <x v="2"/>
    <s v="Schedule Call"/>
  </r>
  <r>
    <s v="L0135"/>
    <s v="Florian Johnson"/>
    <s v="ZENDESK"/>
    <s v="EVENT"/>
    <s v="SMB"/>
    <n v="7.4"/>
    <n v="12.8"/>
    <n v="3.8"/>
    <n v="0"/>
    <n v="7.5"/>
    <n v="21.5"/>
    <n v="53"/>
    <x v="0"/>
    <s v="Nurture Email Drip"/>
  </r>
  <r>
    <s v="L0136"/>
    <s v="Aria Soto"/>
    <s v="ZSCALER"/>
    <s v="SOCIAL"/>
    <s v="ENTERPRISE"/>
    <n v="1.4"/>
    <n v="9"/>
    <n v="4.2"/>
    <n v="0"/>
    <n v="15"/>
    <n v="3"/>
    <n v="32.6"/>
    <x v="1"/>
    <s v="Retarget with Ads"/>
  </r>
  <r>
    <s v="L0137"/>
    <s v="Bodhi Nakamura"/>
    <s v="META"/>
    <s v="EVENT"/>
    <s v="SMB"/>
    <n v="7.1"/>
    <n v="4.5"/>
    <n v="7.8"/>
    <n v="20"/>
    <n v="7.5"/>
    <n v="19"/>
    <n v="65.900000000000006"/>
    <x v="2"/>
    <s v="Schedule Call"/>
  </r>
  <r>
    <s v="L0138"/>
    <s v="Tara Kim"/>
    <s v="ATLASSIAN CORP"/>
    <s v="PARTNER"/>
    <s v="SMB"/>
    <n v="6"/>
    <n v="10.5"/>
    <n v="9.5"/>
    <n v="20"/>
    <n v="7.5"/>
    <n v="7"/>
    <n v="60.5"/>
    <x v="2"/>
    <s v="Schedule Call"/>
  </r>
  <r>
    <s v="L0139"/>
    <s v="Xavier Thomas"/>
    <s v="WORKDAY"/>
    <s v="WEBINAR"/>
    <s v="GROWTH"/>
    <n v="4.3"/>
    <n v="4.5"/>
    <n v="8.8000000000000007"/>
    <n v="0"/>
    <n v="0"/>
    <n v="4.5"/>
    <n v="22.1"/>
    <x v="1"/>
    <s v="Retarget with Ads"/>
  </r>
  <r>
    <s v="L0140"/>
    <s v="Gideon Mitchell"/>
    <s v="DATADOG"/>
    <s v="CONTENT_SYNDICATION"/>
    <s v="N/A"/>
    <n v="9.6999999999999993"/>
    <n v="0"/>
    <n v="9.1999999999999993"/>
    <n v="0"/>
    <n v="0"/>
    <n v="19.5"/>
    <n v="38.4"/>
    <x v="0"/>
    <s v="Nurture Email Drip"/>
  </r>
  <r>
    <s v="L0141"/>
    <s v="Elowen Iyer"/>
    <s v="DOCU SIGN"/>
    <s v="SOCIAL"/>
    <s v="STARTUP"/>
    <n v="2.2999999999999998"/>
    <n v="5.3"/>
    <n v="7.7"/>
    <n v="20"/>
    <n v="3.75"/>
    <n v="14.5"/>
    <n v="53.6"/>
    <x v="0"/>
    <s v="Nurture Email Drip"/>
  </r>
  <r>
    <s v="L0142"/>
    <s v="Joaquin Vargas"/>
    <s v="PALANTIR"/>
    <s v="PARTNER"/>
    <s v="SMB"/>
    <n v="1.7"/>
    <n v="7.5"/>
    <n v="3.8"/>
    <n v="0"/>
    <n v="7.5"/>
    <n v="12.5"/>
    <n v="33"/>
    <x v="1"/>
    <s v="Retarget with Ads"/>
  </r>
  <r>
    <s v="L0143"/>
    <s v="Hugo Flores"/>
    <s v="AMAZON INC"/>
    <s v="COLD_EMAIL"/>
    <s v="MID-MARKET"/>
    <n v="7.1"/>
    <n v="1.5"/>
    <n v="0"/>
    <n v="20"/>
    <n v="11.25"/>
    <n v="0"/>
    <n v="39.9"/>
    <x v="0"/>
    <s v="Nurture Email Drip"/>
  </r>
  <r>
    <s v="L0144"/>
    <s v="Frank Lee"/>
    <s v="ZSCALER"/>
    <s v="DIRECT"/>
    <s v="N/A"/>
    <n v="0"/>
    <n v="12"/>
    <n v="0.8"/>
    <n v="0"/>
    <n v="0"/>
    <n v="4"/>
    <n v="16.8"/>
    <x v="1"/>
    <s v="Retarget with Ads"/>
  </r>
  <r>
    <s v="L0145"/>
    <s v="Pedro Iyer"/>
    <s v="SERVICE NOW"/>
    <s v="CONTENT_SYNDICATION"/>
    <s v="GROWTH"/>
    <n v="9.6999999999999993"/>
    <n v="8.3000000000000007"/>
    <n v="2.2999999999999998"/>
    <n v="20"/>
    <n v="0"/>
    <n v="3"/>
    <n v="43.3"/>
    <x v="0"/>
    <s v="Nurture Email Drip"/>
  </r>
  <r>
    <s v="L0146"/>
    <s v="Joaquin Smith"/>
    <s v="SNOWFLAKE"/>
    <s v="DIRECT"/>
    <s v="ENTERPRISE"/>
    <n v="7.4"/>
    <n v="9.8000000000000007"/>
    <n v="1.7"/>
    <n v="20"/>
    <n v="15"/>
    <n v="3"/>
    <n v="56.9"/>
    <x v="0"/>
    <s v="Nurture Email Drip"/>
  </r>
  <r>
    <s v="L0147"/>
    <s v="Onyx Mendoza"/>
    <s v="AMAZON"/>
    <s v="ORGANIC"/>
    <s v="SMB"/>
    <n v="9.6999999999999993"/>
    <n v="0"/>
    <n v="3"/>
    <n v="20"/>
    <n v="7.5"/>
    <n v="0.5"/>
    <n v="40.700000000000003"/>
    <x v="0"/>
    <s v="Nurture Email Drip"/>
  </r>
  <r>
    <s v="L0148"/>
    <s v="Ivy Ahmed"/>
    <s v="FIGMA"/>
    <s v="EVENT"/>
    <s v="SMB"/>
    <n v="2"/>
    <n v="5.3"/>
    <n v="4.7"/>
    <n v="0"/>
    <n v="7.5"/>
    <n v="12"/>
    <n v="31.5"/>
    <x v="1"/>
    <s v="Retarget with Ads"/>
  </r>
  <r>
    <s v="L0149"/>
    <s v="Felix Hill"/>
    <s v="META PLATFORMS"/>
    <s v="PAID"/>
    <s v="SMB"/>
    <n v="4.3"/>
    <n v="0"/>
    <n v="0"/>
    <n v="0"/>
    <n v="7.5"/>
    <n v="3"/>
    <n v="14.8"/>
    <x v="1"/>
    <s v="Retarget with Ads"/>
  </r>
  <r>
    <s v="L0150"/>
    <s v="Nyx White"/>
    <s v="ZOOM VIDEO"/>
    <s v="EVENT"/>
    <s v="GROWTH"/>
    <n v="2.2999999999999998"/>
    <n v="0.8"/>
    <n v="4.7"/>
    <n v="0"/>
    <n v="0"/>
    <n v="11.5"/>
    <n v="19.3"/>
    <x v="1"/>
    <s v="Retarget with Ads"/>
  </r>
  <r>
    <s v="L0151"/>
    <s v="Zachary Chandra"/>
    <s v="SPLUNK"/>
    <s v="PAID"/>
    <s v="GROWTH"/>
    <n v="9.6999999999999993"/>
    <n v="4.5"/>
    <n v="5.2"/>
    <n v="0"/>
    <n v="0"/>
    <n v="1.5"/>
    <n v="20.9"/>
    <x v="1"/>
    <s v="Retarget with Ads"/>
  </r>
  <r>
    <s v="L0152"/>
    <s v="Brian Moreau"/>
    <s v="OKTA"/>
    <s v="UNKNOWN"/>
    <s v="MID-MARKET"/>
    <n v="1.4"/>
    <n v="15"/>
    <n v="0"/>
    <n v="0"/>
    <n v="11.25"/>
    <n v="4.5"/>
    <n v="32.200000000000003"/>
    <x v="1"/>
    <s v="Retarget with Ads"/>
  </r>
  <r>
    <s v="L0153"/>
    <s v="Ivan Olsen"/>
    <s v="PALANTIR"/>
    <s v="CONTENT_SYNDICATION"/>
    <s v="N/A"/>
    <n v="2.9"/>
    <n v="12.8"/>
    <n v="3.5"/>
    <n v="0"/>
    <n v="0"/>
    <n v="20.5"/>
    <n v="39.700000000000003"/>
    <x v="0"/>
    <s v="Nurture Email Drip"/>
  </r>
  <r>
    <s v="L0154"/>
    <s v="Nikolai Saxena"/>
    <s v="OKTA"/>
    <s v="COLD_EMAIL"/>
    <s v="MID-MARKET"/>
    <n v="0"/>
    <n v="4.5"/>
    <n v="0.2"/>
    <n v="20"/>
    <n v="11.25"/>
    <n v="17.5"/>
    <n v="53.5"/>
    <x v="0"/>
    <s v="Nurture Email Drip"/>
  </r>
  <r>
    <s v="L0155"/>
    <s v="Oscar Dominguez"/>
    <s v="ZOOM"/>
    <s v="PAID"/>
    <s v="GROWTH"/>
    <n v="5.4"/>
    <n v="0"/>
    <n v="4"/>
    <n v="20"/>
    <n v="0"/>
    <n v="1.5"/>
    <n v="30.9"/>
    <x v="1"/>
    <s v="Retarget with Ads"/>
  </r>
  <r>
    <s v="L0156"/>
    <s v="Hadley Garcia"/>
    <s v="ZSCALER"/>
    <s v="CONTENT_SYNDICATION"/>
    <s v="SMB"/>
    <n v="7.1"/>
    <n v="7.5"/>
    <n v="6"/>
    <n v="20"/>
    <n v="7.5"/>
    <n v="4"/>
    <n v="52.1"/>
    <x v="0"/>
    <s v="Nurture Email Drip"/>
  </r>
  <r>
    <s v="L0157"/>
    <s v="Hadley Lopez"/>
    <s v="CROWD STRIKE"/>
    <s v="ORGANIC"/>
    <s v="MID-MARKET"/>
    <n v="2.9"/>
    <n v="14.3"/>
    <n v="8.5"/>
    <n v="0"/>
    <n v="11.25"/>
    <n v="29"/>
    <n v="66"/>
    <x v="2"/>
    <s v="Schedule Call"/>
  </r>
  <r>
    <s v="L0158"/>
    <s v="Gideon Saxena"/>
    <s v="ATLASSIAN CORP"/>
    <s v="DIRECT"/>
    <s v="MID-MARKET"/>
    <n v="9.6999999999999993"/>
    <n v="6"/>
    <n v="6.5"/>
    <n v="0"/>
    <n v="11.25"/>
    <n v="3"/>
    <n v="36.5"/>
    <x v="0"/>
    <s v="Nurture Email Drip"/>
  </r>
  <r>
    <s v="L0159"/>
    <s v="Rosalind Cruz"/>
    <s v="PALO ALTO"/>
    <s v="EVENT"/>
    <s v="ENTERPRISE"/>
    <n v="6.9"/>
    <n v="2.2999999999999998"/>
    <n v="5.2"/>
    <n v="0"/>
    <n v="15"/>
    <n v="4.5"/>
    <n v="33.9"/>
    <x v="1"/>
    <s v="Retarget with Ads"/>
  </r>
  <r>
    <s v="L0160"/>
    <s v="Ophelia Ivanov"/>
    <s v="DATADOG"/>
    <s v="COLD_EMAIL"/>
    <s v="MID-MARKET"/>
    <n v="2.2999999999999998"/>
    <n v="0"/>
    <n v="7.2"/>
    <n v="0"/>
    <n v="11.25"/>
    <n v="0"/>
    <n v="20.8"/>
    <x v="1"/>
    <s v="Retarget with Ads"/>
  </r>
  <r>
    <s v="L0161"/>
    <s v="James Kovac"/>
    <s v="TWILIO"/>
    <s v="DIRECT"/>
    <s v="ENTERPRISE"/>
    <n v="2"/>
    <n v="3"/>
    <n v="8"/>
    <n v="20"/>
    <n v="15"/>
    <n v="3"/>
    <n v="51"/>
    <x v="0"/>
    <s v="Nurture Email Drip"/>
  </r>
  <r>
    <s v="L0162"/>
    <s v="Elowen King"/>
    <s v="AMAZON INC"/>
    <s v="UNKNOWN"/>
    <s v="STARTUP"/>
    <n v="2.9"/>
    <n v="0.8"/>
    <n v="0"/>
    <n v="20"/>
    <n v="3.75"/>
    <n v="1.5"/>
    <n v="29"/>
    <x v="1"/>
    <s v="Retarget with Ads"/>
  </r>
  <r>
    <s v="L0163"/>
    <s v="Penelope Kapoor"/>
    <s v="AIRTABLE"/>
    <s v="ORGANIC"/>
    <s v="ENTERPRISE"/>
    <n v="8"/>
    <n v="0.8"/>
    <n v="2.5"/>
    <n v="20"/>
    <n v="15"/>
    <n v="11.5"/>
    <n v="57.8"/>
    <x v="0"/>
    <s v="Nurture Email Drip"/>
  </r>
  <r>
    <s v="L0164"/>
    <s v="Elowen Das"/>
    <s v="SPLUNK"/>
    <s v="COLD_EMAIL"/>
    <s v="STARTUP"/>
    <n v="3.1"/>
    <n v="4.5"/>
    <n v="0.8"/>
    <n v="20"/>
    <n v="3.75"/>
    <n v="4.5"/>
    <n v="36.700000000000003"/>
    <x v="0"/>
    <s v="Nurture Email Drip"/>
  </r>
  <r>
    <s v="L0165"/>
    <s v="Priya Singh"/>
    <s v="ATLASSIAN"/>
    <s v="COLD_EMAIL"/>
    <s v="SMB"/>
    <n v="8"/>
    <n v="3.8"/>
    <n v="1.3"/>
    <n v="20"/>
    <n v="7.5"/>
    <n v="3.5"/>
    <n v="44.1"/>
    <x v="0"/>
    <s v="Nurture Email Drip"/>
  </r>
  <r>
    <s v="L0166"/>
    <s v="Tatiana Fernandez"/>
    <s v="NOTION"/>
    <s v="COLD_EMAIL"/>
    <s v="ENTERPRISE"/>
    <n v="0"/>
    <n v="13.5"/>
    <n v="3.2"/>
    <n v="20"/>
    <n v="15"/>
    <n v="22.5"/>
    <n v="74.2"/>
    <x v="2"/>
    <s v="Schedule Call"/>
  </r>
  <r>
    <s v="L0167"/>
    <s v="Jack Thomas"/>
    <s v="AMAZON"/>
    <s v="CONTENT_SYNDICATION"/>
    <s v="N/A"/>
    <n v="3.7"/>
    <n v="2.2999999999999998"/>
    <n v="6.7"/>
    <n v="20"/>
    <n v="0"/>
    <n v="16"/>
    <n v="48.7"/>
    <x v="0"/>
    <s v="Nurture Email Drip"/>
  </r>
  <r>
    <s v="L0168"/>
    <s v="Zaid Bianchi"/>
    <s v="SNOWFLAKE"/>
    <s v="CONTENT_SYNDICATION"/>
    <s v="MID-MARKET"/>
    <n v="6"/>
    <n v="15"/>
    <n v="6.7"/>
    <n v="20"/>
    <n v="11.25"/>
    <n v="2"/>
    <n v="61"/>
    <x v="2"/>
    <s v="Schedule Call"/>
  </r>
  <r>
    <s v="L0169"/>
    <s v="Yusuf Ahmed"/>
    <s v="FRESHWORKS"/>
    <s v="ORGANIC"/>
    <s v="STARTUP"/>
    <n v="5.4"/>
    <n v="7.5"/>
    <n v="0.2"/>
    <n v="20"/>
    <n v="3.75"/>
    <n v="14"/>
    <n v="50.9"/>
    <x v="0"/>
    <s v="Nurture Email Drip"/>
  </r>
  <r>
    <s v="L0170"/>
    <s v="Waqas Novak"/>
    <s v="TWILIO"/>
    <s v="COLD_EMAIL"/>
    <s v="N/A"/>
    <n v="6.6"/>
    <n v="4.5"/>
    <n v="4.7"/>
    <n v="20"/>
    <n v="0"/>
    <n v="20.5"/>
    <n v="56.3"/>
    <x v="0"/>
    <s v="Nurture Email Drip"/>
  </r>
  <r>
    <s v="L0171"/>
    <s v="Viggo Lee"/>
    <s v="DROPBOX"/>
    <s v="DIRECT"/>
    <s v="MID-MARKET"/>
    <n v="5.4"/>
    <n v="0"/>
    <n v="6.7"/>
    <n v="20"/>
    <n v="11.25"/>
    <n v="4"/>
    <n v="47.4"/>
    <x v="0"/>
    <s v="Nurture Email Drip"/>
  </r>
  <r>
    <s v="L0172"/>
    <s v="Nikolai Mitchell"/>
    <s v="PALANTIR"/>
    <s v="ORGANIC"/>
    <s v="N/A"/>
    <n v="0.9"/>
    <n v="0"/>
    <n v="7.5"/>
    <n v="0"/>
    <n v="0"/>
    <n v="1.5"/>
    <n v="9.9"/>
    <x v="1"/>
    <s v="Retarget with Ads"/>
  </r>
  <r>
    <s v="L0173"/>
    <s v="Rosalind Taylor"/>
    <s v="DOCUSIGN"/>
    <s v="COLD_EMAIL"/>
    <s v="GROWTH"/>
    <n v="5.7"/>
    <n v="0"/>
    <n v="0"/>
    <n v="0"/>
    <n v="0"/>
    <n v="2.5"/>
    <n v="8.1999999999999993"/>
    <x v="1"/>
    <s v="Retarget with Ads"/>
  </r>
  <r>
    <s v="L0174"/>
    <s v="Quentin Nguyen"/>
    <s v="SLACK"/>
    <s v="DIRECT"/>
    <s v="SMB"/>
    <n v="3.1"/>
    <n v="1.5"/>
    <n v="7.5"/>
    <n v="20"/>
    <n v="7.5"/>
    <n v="7"/>
    <n v="46.6"/>
    <x v="0"/>
    <s v="Nurture Email Drip"/>
  </r>
  <r>
    <s v="L0175"/>
    <s v="Hugo Bianchi"/>
    <s v="HUBSPOT"/>
    <s v="REFERRAL"/>
    <s v="MID-MARKET"/>
    <n v="5.0999999999999996"/>
    <n v="13.5"/>
    <n v="2.2000000000000002"/>
    <n v="0"/>
    <n v="11.25"/>
    <n v="5"/>
    <n v="37.1"/>
    <x v="0"/>
    <s v="Nurture Email Drip"/>
  </r>
  <r>
    <s v="L0176"/>
    <s v="Paul Patel"/>
    <s v="WORKDAY"/>
    <s v="EVENT"/>
    <s v="SMB"/>
    <n v="7.7"/>
    <n v="3.8"/>
    <n v="2"/>
    <n v="0"/>
    <n v="7.5"/>
    <n v="12.5"/>
    <n v="33.5"/>
    <x v="1"/>
    <s v="Retarget with Ads"/>
  </r>
  <r>
    <s v="L0177"/>
    <s v="Victor Perez"/>
    <s v="ZSCALER"/>
    <s v="WEBINAR"/>
    <s v="STARTUP"/>
    <n v="0"/>
    <n v="5.3"/>
    <n v="2.8"/>
    <n v="0"/>
    <n v="3.75"/>
    <n v="0.5"/>
    <n v="12.4"/>
    <x v="1"/>
    <s v="Retarget with Ads"/>
  </r>
  <r>
    <s v="L0178"/>
    <s v="Hadley Nair"/>
    <s v="AMAZON INC"/>
    <s v="DIRECT"/>
    <s v="ENTERPRISE"/>
    <n v="5.4"/>
    <n v="7.5"/>
    <n v="0"/>
    <n v="0"/>
    <n v="15"/>
    <n v="4.5"/>
    <n v="32.4"/>
    <x v="1"/>
    <s v="Retarget with Ads"/>
  </r>
  <r>
    <s v="L0179"/>
    <s v="Sienna Scott"/>
    <s v="META PLATFORMS"/>
    <s v="PAID"/>
    <s v="N/A"/>
    <n v="1.1000000000000001"/>
    <n v="6"/>
    <n v="6.5"/>
    <n v="20"/>
    <n v="0"/>
    <n v="14"/>
    <n v="47.6"/>
    <x v="0"/>
    <s v="Nurture Email Drip"/>
  </r>
  <r>
    <s v="L0180"/>
    <s v="Lorenzo Anderson"/>
    <s v="CANVA"/>
    <s v="COLD_EMAIL"/>
    <s v="SMB"/>
    <n v="0"/>
    <n v="2.2999999999999998"/>
    <n v="0"/>
    <n v="0"/>
    <n v="7.5"/>
    <n v="2"/>
    <n v="11.8"/>
    <x v="1"/>
    <s v="Retarget with Ads"/>
  </r>
  <r>
    <s v="L0181"/>
    <s v="Marisol Singh"/>
    <s v="META"/>
    <s v="SOCIAL"/>
    <s v="SMB"/>
    <n v="4.5999999999999996"/>
    <n v="9"/>
    <n v="7.2"/>
    <n v="0"/>
    <n v="7.5"/>
    <n v="4"/>
    <n v="32.299999999999997"/>
    <x v="1"/>
    <s v="Retarget with Ads"/>
  </r>
  <r>
    <s v="L0182"/>
    <s v="Dante Taylor"/>
    <s v="HASHI CORP"/>
    <s v="WEBINAR"/>
    <s v="MID-MARKET"/>
    <n v="2"/>
    <n v="2.2999999999999998"/>
    <n v="6.3"/>
    <n v="0"/>
    <n v="11.25"/>
    <n v="9.5"/>
    <n v="31.4"/>
    <x v="1"/>
    <s v="Retarget with Ads"/>
  </r>
  <r>
    <s v="L0183"/>
    <s v="Soren Delgado"/>
    <s v="DATADOG"/>
    <s v="REFERRAL"/>
    <s v="SMB"/>
    <n v="8.9"/>
    <n v="4.5"/>
    <n v="1.8"/>
    <n v="20"/>
    <n v="7.5"/>
    <n v="20"/>
    <n v="62.7"/>
    <x v="2"/>
    <s v="Schedule Call"/>
  </r>
  <r>
    <s v="L0184"/>
    <s v="Nadia Vega"/>
    <s v="SPLUNK"/>
    <s v="EVENT"/>
    <s v="SMB"/>
    <n v="9.1"/>
    <n v="11.3"/>
    <n v="4.2"/>
    <n v="20"/>
    <n v="7.5"/>
    <n v="5"/>
    <n v="57.1"/>
    <x v="0"/>
    <s v="Nurture Email Drip"/>
  </r>
  <r>
    <s v="L0185"/>
    <s v="Joaquin Nair"/>
    <s v="LINEAR"/>
    <s v="PAID"/>
    <s v="STARTUP"/>
    <n v="6.3"/>
    <n v="15"/>
    <n v="2"/>
    <n v="0"/>
    <n v="3.75"/>
    <n v="1.5"/>
    <n v="28.6"/>
    <x v="1"/>
    <s v="Retarget with Ads"/>
  </r>
  <r>
    <s v="L0186"/>
    <s v="Katrina Davis"/>
    <s v="SHOPIFY INC"/>
    <s v="REFERRAL"/>
    <s v="ENTERPRISE"/>
    <n v="0.3"/>
    <n v="14.3"/>
    <n v="0"/>
    <n v="20"/>
    <n v="15"/>
    <n v="14"/>
    <n v="63.6"/>
    <x v="2"/>
    <s v="Schedule Call"/>
  </r>
  <r>
    <s v="L0187"/>
    <s v="Henrik Ali"/>
    <s v="ATLASSIAN"/>
    <s v="COLD_EMAIL"/>
    <s v="MID-MARKET"/>
    <n v="0"/>
    <n v="9.8000000000000007"/>
    <n v="3.8"/>
    <n v="0"/>
    <n v="11.25"/>
    <n v="3.5"/>
    <n v="28.4"/>
    <x v="1"/>
    <s v="Retarget with Ads"/>
  </r>
  <r>
    <s v="L0188"/>
    <s v="Wendy Herrera"/>
    <s v="LINEAR"/>
    <s v="ORGANIC"/>
    <s v="MID-MARKET"/>
    <n v="8.9"/>
    <n v="1.5"/>
    <n v="8.3000000000000007"/>
    <n v="0"/>
    <n v="11.25"/>
    <n v="3.5"/>
    <n v="33.5"/>
    <x v="1"/>
    <s v="Retarget with Ads"/>
  </r>
  <r>
    <s v="L0189"/>
    <s v="Nick Lewis"/>
    <s v="FRESHWORKS"/>
    <s v="SOCIAL"/>
    <s v="STARTUP"/>
    <n v="4.5999999999999996"/>
    <n v="10.5"/>
    <n v="0"/>
    <n v="20"/>
    <n v="3.75"/>
    <n v="6"/>
    <n v="44.9"/>
    <x v="0"/>
    <s v="Nurture Email Drip"/>
  </r>
  <r>
    <s v="L0190"/>
    <s v="Hugo King"/>
    <s v="AIRTABLE"/>
    <s v="UNKNOWN"/>
    <s v="SMB"/>
    <n v="0"/>
    <n v="4.5"/>
    <n v="4.8"/>
    <n v="0"/>
    <n v="7.5"/>
    <n v="4.5"/>
    <n v="21.3"/>
    <x v="1"/>
    <s v="Retarget with Ads"/>
  </r>
  <r>
    <s v="L0191"/>
    <s v="Penelope Chen"/>
    <s v="DATABRICKS"/>
    <s v="DIRECT"/>
    <s v="STARTUP"/>
    <n v="3.7"/>
    <n v="10.5"/>
    <n v="7.7"/>
    <n v="0"/>
    <n v="3.75"/>
    <n v="13.5"/>
    <n v="39.200000000000003"/>
    <x v="0"/>
    <s v="Nurture Email Drip"/>
  </r>
  <r>
    <s v="L0192"/>
    <s v="Yasmin Larsson"/>
    <s v="CANVA"/>
    <s v="PAID"/>
    <s v="SMB"/>
    <n v="0"/>
    <n v="3.8"/>
    <n v="9"/>
    <n v="20"/>
    <n v="7.5"/>
    <n v="18"/>
    <n v="58.3"/>
    <x v="0"/>
    <s v="Nurture Email Drip"/>
  </r>
  <r>
    <s v="L0193"/>
    <s v="Idris Wilson"/>
    <s v="SNOWFLAKE"/>
    <s v="ORGANIC"/>
    <s v="SMB"/>
    <n v="6.6"/>
    <n v="2.2999999999999998"/>
    <n v="4.8"/>
    <n v="0"/>
    <n v="7.5"/>
    <n v="3"/>
    <n v="24.2"/>
    <x v="1"/>
    <s v="Retarget with Ads"/>
  </r>
  <r>
    <s v="L0194"/>
    <s v="George Khan"/>
    <s v="DATADOG"/>
    <s v="SOCIAL"/>
    <s v="ENTERPRISE"/>
    <n v="6.6"/>
    <n v="1.5"/>
    <n v="9.3000000000000007"/>
    <n v="0"/>
    <n v="15"/>
    <n v="5"/>
    <n v="37.4"/>
    <x v="0"/>
    <s v="Nurture Email Drip"/>
  </r>
  <r>
    <s v="L0195"/>
    <s v="Idris Williams"/>
    <s v="SALESFORCE.COM"/>
    <s v="PAID"/>
    <s v="MID-MARKET"/>
    <n v="0"/>
    <n v="12"/>
    <n v="4.3"/>
    <n v="20"/>
    <n v="11.25"/>
    <n v="0.5"/>
    <n v="48.1"/>
    <x v="0"/>
    <s v="Nurture Email Drip"/>
  </r>
  <r>
    <s v="L0196"/>
    <s v="Mona Thompson"/>
    <s v="SLACK"/>
    <s v="PAID"/>
    <s v="SMB"/>
    <n v="0"/>
    <n v="3"/>
    <n v="3.8"/>
    <n v="0"/>
    <n v="7.5"/>
    <n v="4"/>
    <n v="18.3"/>
    <x v="1"/>
    <s v="Retarget with Ads"/>
  </r>
  <r>
    <s v="L0197"/>
    <s v="Grace Nguyen"/>
    <s v="TWILIO"/>
    <s v="REFERRAL"/>
    <s v="SMB"/>
    <n v="8"/>
    <n v="2.2999999999999998"/>
    <n v="9.5"/>
    <n v="20"/>
    <n v="7.5"/>
    <n v="1.5"/>
    <n v="48.8"/>
    <x v="0"/>
    <s v="Nurture Email Drip"/>
  </r>
  <r>
    <s v="L0198"/>
    <s v="Hadley Allen"/>
    <s v="AMAZON INC"/>
    <s v="EVENT"/>
    <s v="N/A"/>
    <n v="5.7"/>
    <n v="12"/>
    <n v="9.6999999999999993"/>
    <n v="0"/>
    <n v="0"/>
    <n v="3.5"/>
    <n v="30.9"/>
    <x v="1"/>
    <s v="Retarget with Ads"/>
  </r>
  <r>
    <s v="L0199"/>
    <s v="Emilia Aguilar"/>
    <s v="ASANA"/>
    <s v="COLD_EMAIL"/>
    <s v="N/A"/>
    <n v="0"/>
    <n v="9"/>
    <n v="4.3"/>
    <n v="20"/>
    <n v="0"/>
    <n v="8"/>
    <n v="41.3"/>
    <x v="0"/>
    <s v="Nurture Email Drip"/>
  </r>
  <r>
    <s v="L0200"/>
    <s v="Yolanda Fischer"/>
    <s v="HUB SPOT"/>
    <s v="UNKNOWN"/>
    <s v="MID-MARKET"/>
    <n v="4.3"/>
    <n v="0"/>
    <n v="5.2"/>
    <n v="20"/>
    <n v="11.25"/>
    <n v="3.5"/>
    <n v="44.3"/>
    <x v="0"/>
    <s v="Nurture Email Drip"/>
  </r>
  <r>
    <s v="L0201"/>
    <s v="Liam Mitchell"/>
    <s v="META PLATFORMS"/>
    <s v="UNKNOWN"/>
    <s v="ENTERPRISE"/>
    <n v="3.1"/>
    <n v="14.3"/>
    <n v="5.7"/>
    <n v="20"/>
    <n v="15"/>
    <n v="6.5"/>
    <n v="64.599999999999994"/>
    <x v="2"/>
    <s v="Schedule Call"/>
  </r>
  <r>
    <s v="L0202"/>
    <s v="Lorenzo Das"/>
    <s v="ZOOM"/>
    <s v="PAID"/>
    <s v="ENTERPRISE"/>
    <n v="1.1000000000000001"/>
    <n v="0"/>
    <n v="0.2"/>
    <n v="0"/>
    <n v="15"/>
    <n v="2"/>
    <n v="18.3"/>
    <x v="1"/>
    <s v="Retarget with Ads"/>
  </r>
  <r>
    <s v="L0203"/>
    <s v="Yuki King"/>
    <s v="ASANA"/>
    <s v="ORGANIC"/>
    <s v="MID-MARKET"/>
    <n v="9.1"/>
    <n v="11.3"/>
    <n v="2.7"/>
    <n v="20"/>
    <n v="11.25"/>
    <n v="11.5"/>
    <n v="65.900000000000006"/>
    <x v="2"/>
    <s v="Schedule Call"/>
  </r>
  <r>
    <s v="L0204"/>
    <s v="Vikram Verma"/>
    <s v="AIRTABLE"/>
    <s v="WEBINAR"/>
    <s v="GROWTH"/>
    <n v="2.9"/>
    <n v="12.8"/>
    <n v="0"/>
    <n v="0"/>
    <n v="0"/>
    <n v="12"/>
    <n v="27.7"/>
    <x v="1"/>
    <s v="Retarget with Ads"/>
  </r>
  <r>
    <s v="L0205"/>
    <s v="Elise Martin"/>
    <s v="MONGODB"/>
    <s v="COLD_EMAIL"/>
    <s v="MID-MARKET"/>
    <n v="8"/>
    <n v="9.8000000000000007"/>
    <n v="9"/>
    <n v="0"/>
    <n v="11.25"/>
    <n v="1.5"/>
    <n v="39.6"/>
    <x v="0"/>
    <s v="Nurture Email Drip"/>
  </r>
  <r>
    <s v="L0206"/>
    <s v="Florian Ramos"/>
    <s v="ZSCALER"/>
    <s v="EVENT"/>
    <s v="MID-MARKET"/>
    <n v="7.7"/>
    <n v="6"/>
    <n v="8.1999999999999993"/>
    <n v="20"/>
    <n v="11.25"/>
    <n v="2"/>
    <n v="55.2"/>
    <x v="0"/>
    <s v="Nurture Email Drip"/>
  </r>
  <r>
    <s v="L0207"/>
    <s v="Zaid King"/>
    <s v="META PLATFORMS"/>
    <s v="COLD_EMAIL"/>
    <s v="MID-MARKET"/>
    <n v="1.7"/>
    <n v="12"/>
    <n v="8.3000000000000007"/>
    <n v="0"/>
    <n v="11.25"/>
    <n v="27.5"/>
    <n v="60.8"/>
    <x v="2"/>
    <s v="Schedule Call"/>
  </r>
  <r>
    <s v="L0208"/>
    <s v="Umar Muller"/>
    <s v="SNOWFLAKE"/>
    <s v="UNKNOWN"/>
    <s v="MID-MARKET"/>
    <n v="9.6999999999999993"/>
    <n v="11.3"/>
    <n v="1.7"/>
    <n v="20"/>
    <n v="11.25"/>
    <n v="4.5"/>
    <n v="58.5"/>
    <x v="0"/>
    <s v="Nurture Email Drip"/>
  </r>
  <r>
    <s v="L0209"/>
    <s v="Rhea Shah"/>
    <s v="ELASTIC"/>
    <s v="COLD_EMAIL"/>
    <s v="SMB"/>
    <n v="1.1000000000000001"/>
    <n v="2.2999999999999998"/>
    <n v="0.2"/>
    <n v="0"/>
    <n v="7.5"/>
    <n v="6.5"/>
    <n v="17.600000000000001"/>
    <x v="1"/>
    <s v="Retarget with Ads"/>
  </r>
  <r>
    <s v="L0210"/>
    <s v="Ximena Khan"/>
    <s v="CROWDSTRIKE"/>
    <s v="WEBINAR"/>
    <s v="STARTUP"/>
    <n v="1.1000000000000001"/>
    <n v="12.8"/>
    <n v="2.7"/>
    <n v="20"/>
    <n v="3.75"/>
    <n v="3"/>
    <n v="43.4"/>
    <x v="0"/>
    <s v="Nurture Email Drip"/>
  </r>
  <r>
    <s v="L0211"/>
    <s v="Brendan Schneider"/>
    <s v="SHOPIFY"/>
    <s v="DIRECT"/>
    <s v="GROWTH"/>
    <n v="8.9"/>
    <n v="10.5"/>
    <n v="6.7"/>
    <n v="0"/>
    <n v="0"/>
    <n v="11.5"/>
    <n v="37.6"/>
    <x v="0"/>
    <s v="Nurture Email Drip"/>
  </r>
  <r>
    <s v="L0212"/>
    <s v="Killian Walker"/>
    <s v="SLACK"/>
    <s v="ORGANIC"/>
    <s v="MID-MARKET"/>
    <n v="5.4"/>
    <n v="12.8"/>
    <n v="4.5"/>
    <n v="20"/>
    <n v="11.25"/>
    <n v="8"/>
    <n v="62"/>
    <x v="2"/>
    <s v="Schedule Call"/>
  </r>
  <r>
    <s v="L0213"/>
    <s v="Victor Mitchell"/>
    <s v="ZENDESK"/>
    <s v="UNKNOWN"/>
    <s v="MID-MARKET"/>
    <n v="9.4"/>
    <n v="13.5"/>
    <n v="9.8000000000000007"/>
    <n v="20"/>
    <n v="11.25"/>
    <n v="0"/>
    <n v="64"/>
    <x v="2"/>
    <s v="Schedule Call"/>
  </r>
  <r>
    <s v="L0214"/>
    <s v="Genevieve Young"/>
    <s v="INTERCOM"/>
    <s v="PARTNER"/>
    <s v="STARTUP"/>
    <n v="4.9000000000000004"/>
    <n v="3"/>
    <n v="7.5"/>
    <n v="20"/>
    <n v="3.75"/>
    <n v="20"/>
    <n v="59.2"/>
    <x v="0"/>
    <s v="Nurture Email Drip"/>
  </r>
  <r>
    <s v="L0215"/>
    <s v="Landon Kumar"/>
    <s v="FIGMA"/>
    <s v="CONTENT_SYNDICATION"/>
    <s v="ENTERPRISE"/>
    <n v="4.9000000000000004"/>
    <n v="11.3"/>
    <n v="4.3"/>
    <n v="20"/>
    <n v="15"/>
    <n v="1.5"/>
    <n v="57"/>
    <x v="0"/>
    <s v="Nurture Email Drip"/>
  </r>
  <r>
    <s v="L0216"/>
    <s v="Zinnia Brown"/>
    <s v="INTERCOM"/>
    <s v="SOCIAL"/>
    <s v="MID-MARKET"/>
    <n v="2.2999999999999998"/>
    <n v="9.8000000000000007"/>
    <n v="3.3"/>
    <n v="0"/>
    <n v="11.25"/>
    <n v="9.5"/>
    <n v="36.200000000000003"/>
    <x v="0"/>
    <s v="Nurture Email Drip"/>
  </r>
  <r>
    <s v="L0217"/>
    <s v="Paloma Reyes"/>
    <s v="DOCUSIGN"/>
    <s v="EVENT"/>
    <s v="ENTERPRISE"/>
    <n v="2"/>
    <n v="0"/>
    <n v="8.1999999999999993"/>
    <n v="0"/>
    <n v="15"/>
    <n v="5"/>
    <n v="30.2"/>
    <x v="1"/>
    <s v="Retarget with Ads"/>
  </r>
  <r>
    <s v="L0218"/>
    <s v="Ethan Mehta"/>
    <s v="ZENDESK"/>
    <s v="SOCIAL"/>
    <s v="N/A"/>
    <n v="8.3000000000000007"/>
    <n v="0"/>
    <n v="9.1999999999999993"/>
    <n v="20"/>
    <n v="0"/>
    <n v="15"/>
    <n v="52.5"/>
    <x v="0"/>
    <s v="Nurture Email Drip"/>
  </r>
  <r>
    <s v="L0219"/>
    <s v="Tallulah Malhotra"/>
    <s v="GOOGLE"/>
    <s v="SOCIAL"/>
    <s v="MID-MARKET"/>
    <n v="8.9"/>
    <n v="10.5"/>
    <n v="3.3"/>
    <n v="20"/>
    <n v="11.25"/>
    <n v="9"/>
    <n v="63"/>
    <x v="2"/>
    <s v="Schedule Call"/>
  </r>
  <r>
    <s v="L0220"/>
    <s v="Ravi Dubois"/>
    <s v="ASANA"/>
    <s v="REFERRAL"/>
    <s v="MID-MARKET"/>
    <n v="0"/>
    <n v="11.3"/>
    <n v="7.5"/>
    <n v="0"/>
    <n v="11.25"/>
    <n v="4.5"/>
    <n v="34.6"/>
    <x v="1"/>
    <s v="Retarget with Ads"/>
  </r>
  <r>
    <s v="L0221"/>
    <s v="Willow Ramirez"/>
    <s v="PALANTIR"/>
    <s v="SOCIAL"/>
    <s v="ENTERPRISE"/>
    <n v="1.7"/>
    <n v="0"/>
    <n v="7.2"/>
    <n v="0"/>
    <n v="15"/>
    <n v="2"/>
    <n v="25.9"/>
    <x v="1"/>
    <s v="Retarget with Ads"/>
  </r>
  <r>
    <s v="L0222"/>
    <s v="Isla Garcia"/>
    <s v="AIRTABLE"/>
    <s v="SOCIAL"/>
    <s v="ENTERPRISE"/>
    <n v="0.9"/>
    <n v="12.8"/>
    <n v="4"/>
    <n v="20"/>
    <n v="15"/>
    <n v="0"/>
    <n v="52.7"/>
    <x v="0"/>
    <s v="Nurture Email Drip"/>
  </r>
  <r>
    <s v="L0223"/>
    <s v="Xiomara Aguilar"/>
    <s v="CROWD STRIKE"/>
    <s v="SOCIAL"/>
    <s v="N/A"/>
    <n v="7.7"/>
    <n v="0"/>
    <n v="3.8"/>
    <n v="0"/>
    <n v="0"/>
    <n v="4.5"/>
    <n v="16"/>
    <x v="1"/>
    <s v="Retarget with Ads"/>
  </r>
  <r>
    <s v="L0224"/>
    <s v="Yolanda Berg"/>
    <s v="ASANA"/>
    <s v="SOCIAL"/>
    <s v="STARTUP"/>
    <n v="10"/>
    <n v="0"/>
    <n v="0"/>
    <n v="0"/>
    <n v="3.75"/>
    <n v="3"/>
    <n v="16.8"/>
    <x v="1"/>
    <s v="Retarget with Ads"/>
  </r>
  <r>
    <s v="L0225"/>
    <s v="Leo Anderson"/>
    <s v="HASHI CORP"/>
    <s v="SOCIAL"/>
    <s v="GROWTH"/>
    <n v="1.7"/>
    <n v="0"/>
    <n v="0"/>
    <n v="0"/>
    <n v="0"/>
    <n v="11.5"/>
    <n v="13.2"/>
    <x v="1"/>
    <s v="Retarget with Ads"/>
  </r>
  <r>
    <s v="L0226"/>
    <s v="Yuki Flores"/>
    <s v="GOOGLE"/>
    <s v="WEBINAR"/>
    <s v="ENTERPRISE"/>
    <n v="2.6"/>
    <n v="9.8000000000000007"/>
    <n v="9"/>
    <n v="0"/>
    <n v="15"/>
    <n v="1.5"/>
    <n v="37.9"/>
    <x v="0"/>
    <s v="Nurture Email Drip"/>
  </r>
  <r>
    <s v="L0227"/>
    <s v="Xyla Lopez"/>
    <s v="META PLATFORMS"/>
    <s v="DIRECT"/>
    <s v="SMB"/>
    <n v="0.6"/>
    <n v="11.3"/>
    <n v="7.7"/>
    <n v="0"/>
    <n v="7.5"/>
    <n v="6"/>
    <n v="33.1"/>
    <x v="1"/>
    <s v="Retarget with Ads"/>
  </r>
  <r>
    <s v="L0228"/>
    <s v="Mila Johansson"/>
    <s v="STRIPE"/>
    <s v="EVENT"/>
    <s v="SMB"/>
    <n v="6.6"/>
    <n v="3.8"/>
    <n v="3"/>
    <n v="20"/>
    <n v="7.5"/>
    <n v="3.5"/>
    <n v="44.4"/>
    <x v="0"/>
    <s v="Nurture Email Drip"/>
  </r>
  <r>
    <s v="L0229"/>
    <s v="Eve Malik"/>
    <s v="CANVA"/>
    <s v="COLD_EMAIL"/>
    <s v="SMB"/>
    <n v="0.6"/>
    <n v="12.8"/>
    <n v="1.5"/>
    <n v="20"/>
    <n v="7.5"/>
    <n v="6"/>
    <n v="48.4"/>
    <x v="0"/>
    <s v="Nurture Email Drip"/>
  </r>
  <r>
    <s v="L0230"/>
    <s v="Elena Bose"/>
    <s v="HASHICORP"/>
    <s v="EVENT"/>
    <s v="ENTERPRISE"/>
    <n v="2.2999999999999998"/>
    <n v="4.5"/>
    <n v="4.3"/>
    <n v="20"/>
    <n v="15"/>
    <n v="2"/>
    <n v="48.1"/>
    <x v="0"/>
    <s v="Nurture Email Drip"/>
  </r>
  <r>
    <s v="L0231"/>
    <s v="Finn Soto"/>
    <s v="ZENDESK"/>
    <s v="DIRECT"/>
    <s v="ENTERPRISE"/>
    <n v="1.4"/>
    <n v="9"/>
    <n v="1.7"/>
    <n v="0"/>
    <n v="15"/>
    <n v="4.5"/>
    <n v="31.6"/>
    <x v="1"/>
    <s v="Retarget with Ads"/>
  </r>
  <r>
    <s v="L0232"/>
    <s v="Elowen Das"/>
    <s v="WORKDAY"/>
    <s v="ORGANIC"/>
    <s v="ENTERPRISE"/>
    <n v="6.9"/>
    <n v="3"/>
    <n v="5.7"/>
    <n v="0"/>
    <n v="15"/>
    <n v="6.5"/>
    <n v="37.1"/>
    <x v="0"/>
    <s v="Nurture Email Drip"/>
  </r>
  <r>
    <s v="L0233"/>
    <s v="Brendan Vargas"/>
    <s v="CLOUDFLARE"/>
    <s v="ORGANIC"/>
    <s v="GROWTH"/>
    <n v="4.3"/>
    <n v="13.5"/>
    <n v="9.5"/>
    <n v="20"/>
    <n v="0"/>
    <n v="1.5"/>
    <n v="48.8"/>
    <x v="0"/>
    <s v="Nurture Email Drip"/>
  </r>
  <r>
    <s v="L0234"/>
    <s v="Zane Thompson"/>
    <s v="AMAZON"/>
    <s v="DIRECT"/>
    <s v="MID-MARKET"/>
    <n v="10"/>
    <n v="9"/>
    <n v="6.2"/>
    <n v="0"/>
    <n v="11.25"/>
    <n v="0"/>
    <n v="36.5"/>
    <x v="0"/>
    <s v="Nurture Email Drip"/>
  </r>
  <r>
    <s v="L0235"/>
    <s v="Orion Yamamoto"/>
    <s v="SALESFORCE"/>
    <s v="COLD_EMAIL"/>
    <s v="STARTUP"/>
    <n v="5.4"/>
    <n v="0"/>
    <n v="1.5"/>
    <n v="20"/>
    <n v="3.75"/>
    <n v="1.5"/>
    <n v="32.200000000000003"/>
    <x v="1"/>
    <s v="Retarget with Ads"/>
  </r>
  <r>
    <s v="L0236"/>
    <s v="Umar Yamamoto"/>
    <s v="HUBSPOT"/>
    <s v="CONTENT_SYNDICATION"/>
    <s v="MID-MARKET"/>
    <n v="7.1"/>
    <n v="0.8"/>
    <n v="9.3000000000000007"/>
    <n v="0"/>
    <n v="11.25"/>
    <n v="13"/>
    <n v="41.5"/>
    <x v="0"/>
    <s v="Nurture Email Drip"/>
  </r>
  <r>
    <s v="L0237"/>
    <s v="Tobias Hoffman"/>
    <s v="SALESFORCE"/>
    <s v="COLD_EMAIL"/>
    <s v="ENTERPRISE"/>
    <n v="0.6"/>
    <n v="0"/>
    <n v="1.8"/>
    <n v="0"/>
    <n v="15"/>
    <n v="20.5"/>
    <n v="37.9"/>
    <x v="0"/>
    <s v="Nurture Email Drip"/>
  </r>
  <r>
    <s v="L0238"/>
    <s v="Vera Hill"/>
    <s v="CROWDSTRIKE"/>
    <s v="COLD_EMAIL"/>
    <s v="ENTERPRISE"/>
    <n v="5.7"/>
    <n v="7.5"/>
    <n v="10"/>
    <n v="0"/>
    <n v="15"/>
    <n v="9.5"/>
    <n v="47.7"/>
    <x v="0"/>
    <s v="Nurture Email Drip"/>
  </r>
  <r>
    <s v="L0239"/>
    <s v="Ivan Mishra"/>
    <s v="CROWDSTRIKE"/>
    <s v="CONTENT_SYNDICATION"/>
    <s v="SMB"/>
    <n v="9.1"/>
    <n v="3"/>
    <n v="1.7"/>
    <n v="0"/>
    <n v="7.5"/>
    <n v="6"/>
    <n v="27.3"/>
    <x v="1"/>
    <s v="Retarget with Ads"/>
  </r>
  <r>
    <s v="L0240"/>
    <s v="Vivian Green"/>
    <s v="MONGODB"/>
    <s v="COLD_EMAIL"/>
    <s v="ENTERPRISE"/>
    <n v="0"/>
    <n v="3"/>
    <n v="2.8"/>
    <n v="0"/>
    <n v="15"/>
    <n v="6.5"/>
    <n v="27.3"/>
    <x v="1"/>
    <s v="Retarget with Ads"/>
  </r>
  <r>
    <s v="L0241"/>
    <s v="Irene Reyes"/>
    <s v="GOOGLE"/>
    <s v="PAID"/>
    <s v="ENTERPRISE"/>
    <n v="8"/>
    <n v="8.3000000000000007"/>
    <n v="4"/>
    <n v="0"/>
    <n v="15"/>
    <n v="29.5"/>
    <n v="64.8"/>
    <x v="2"/>
    <s v="Schedule Call"/>
  </r>
  <r>
    <s v="L0242"/>
    <s v="Vikram Rivera"/>
    <s v="DATABRICKS"/>
    <s v="WEBINAR"/>
    <s v="GROWTH"/>
    <n v="0"/>
    <n v="15"/>
    <n v="9.1999999999999993"/>
    <n v="20"/>
    <n v="0"/>
    <n v="6"/>
    <n v="50.2"/>
    <x v="0"/>
    <s v="Nurture Email Drip"/>
  </r>
  <r>
    <s v="L0243"/>
    <s v="Viggo Williams"/>
    <s v="NOTION LABS"/>
    <s v="CONTENT_SYNDICATION"/>
    <s v="SMB"/>
    <n v="7.4"/>
    <n v="12"/>
    <n v="3.8"/>
    <n v="20"/>
    <n v="7.5"/>
    <n v="3"/>
    <n v="53.7"/>
    <x v="0"/>
    <s v="Nurture Email Drip"/>
  </r>
  <r>
    <s v="L0244"/>
    <s v="Marcus Robinson"/>
    <s v="MICROSOFT"/>
    <s v="PARTNER"/>
    <s v="MID-MARKET"/>
    <n v="6"/>
    <n v="7.5"/>
    <n v="2.5"/>
    <n v="20"/>
    <n v="11.25"/>
    <n v="3"/>
    <n v="50.3"/>
    <x v="0"/>
    <s v="Nurture Email Drip"/>
  </r>
  <r>
    <s v="L0245"/>
    <s v="Zinnia Rodriguez"/>
    <s v="META PLATFORMS"/>
    <s v="EVENT"/>
    <s v="STARTUP"/>
    <n v="0"/>
    <n v="5.3"/>
    <n v="8.3000000000000007"/>
    <n v="0"/>
    <n v="3.75"/>
    <n v="20.5"/>
    <n v="37.9"/>
    <x v="0"/>
    <s v="Nurture Email Drip"/>
  </r>
  <r>
    <s v="L0246"/>
    <s v="Yusuf Moore"/>
    <s v="STRIPE"/>
    <s v="REFERRAL"/>
    <s v="SMB"/>
    <n v="0.9"/>
    <n v="13.5"/>
    <n v="6.8"/>
    <n v="20"/>
    <n v="7.5"/>
    <n v="5"/>
    <n v="53.7"/>
    <x v="0"/>
    <s v="Nurture Email Drip"/>
  </r>
  <r>
    <s v="L0247"/>
    <s v="Bastian Chandra"/>
    <s v="SHOPIFY"/>
    <s v="PARTNER"/>
    <s v="MID-MARKET"/>
    <n v="8.3000000000000007"/>
    <n v="7.5"/>
    <n v="6"/>
    <n v="20"/>
    <n v="11.25"/>
    <n v="8.5"/>
    <n v="61.6"/>
    <x v="2"/>
    <s v="Schedule Call"/>
  </r>
  <r>
    <s v="L0248"/>
    <s v="Isla Dominguez"/>
    <s v="GOOGLE"/>
    <s v="PARTNER"/>
    <s v="SMB"/>
    <n v="6.6"/>
    <n v="0"/>
    <n v="0"/>
    <n v="20"/>
    <n v="7.5"/>
    <n v="1.5"/>
    <n v="35.6"/>
    <x v="0"/>
    <s v="Nurture Email Drip"/>
  </r>
  <r>
    <s v="L0249"/>
    <s v="Viggo Perez"/>
    <s v="SHOPIFY"/>
    <s v="PAID"/>
    <s v="ENTERPRISE"/>
    <n v="2.2999999999999998"/>
    <n v="4.5"/>
    <n v="7.3"/>
    <n v="20"/>
    <n v="15"/>
    <n v="12.5"/>
    <n v="61.6"/>
    <x v="2"/>
    <s v="Schedule Call"/>
  </r>
  <r>
    <s v="L0250"/>
    <s v="Gina Reddy"/>
    <s v="AIRTABLE"/>
    <s v="EVENT"/>
    <s v="N/A"/>
    <n v="9.1"/>
    <n v="12"/>
    <n v="3.3"/>
    <n v="20"/>
    <n v="0"/>
    <n v="4.5"/>
    <n v="48.9"/>
    <x v="0"/>
    <s v="Nurture Email Drip"/>
  </r>
  <r>
    <s v="L0251"/>
    <s v="Ahmed Johansson"/>
    <s v="CLOUDFLARE"/>
    <s v="DIRECT"/>
    <s v="N/A"/>
    <n v="0.6"/>
    <n v="14.3"/>
    <n v="4.7"/>
    <n v="0"/>
    <n v="0"/>
    <n v="0.5"/>
    <n v="20.100000000000001"/>
    <x v="1"/>
    <s v="Retarget with Ads"/>
  </r>
  <r>
    <s v="L0252"/>
    <s v="Victor Gonzalez"/>
    <s v="DATADOG"/>
    <s v="COLD_EMAIL"/>
    <s v="MID-MARKET"/>
    <n v="6"/>
    <n v="6"/>
    <n v="6.3"/>
    <n v="0"/>
    <n v="11.25"/>
    <n v="10"/>
    <n v="39.6"/>
    <x v="0"/>
    <s v="Nurture Email Drip"/>
  </r>
  <r>
    <s v="L0253"/>
    <s v="Dorian Ortiz"/>
    <s v="HASHI CORP"/>
    <s v="COLD_EMAIL"/>
    <s v="ENTERPRISE"/>
    <n v="7.7"/>
    <n v="9.8000000000000007"/>
    <n v="4.7"/>
    <n v="0"/>
    <n v="15"/>
    <n v="4.5"/>
    <n v="41.7"/>
    <x v="0"/>
    <s v="Nurture Email Drip"/>
  </r>
  <r>
    <s v="L0254"/>
    <s v="Kaia Nelson"/>
    <s v="HUBSPOT"/>
    <s v="EVENT"/>
    <s v="MID-MARKET"/>
    <n v="0"/>
    <n v="11.3"/>
    <n v="6"/>
    <n v="0"/>
    <n v="11.25"/>
    <n v="2"/>
    <n v="30.6"/>
    <x v="1"/>
    <s v="Retarget with Ads"/>
  </r>
  <r>
    <s v="L0255"/>
    <s v="Winston Baker"/>
    <s v="DOCUSIGN"/>
    <s v="DIRECT"/>
    <s v="MID-MARKET"/>
    <n v="1.1000000000000001"/>
    <n v="4.5"/>
    <n v="2.2000000000000002"/>
    <n v="0"/>
    <n v="11.25"/>
    <n v="8.5"/>
    <n v="27.6"/>
    <x v="1"/>
    <s v="Retarget with Ads"/>
  </r>
  <r>
    <s v="L0256"/>
    <s v="Marcus Berg"/>
    <s v="DOCUSIGN"/>
    <s v="REFERRAL"/>
    <s v="MID-MARKET"/>
    <n v="3.1"/>
    <n v="9.8000000000000007"/>
    <n v="9.6999999999999993"/>
    <n v="0"/>
    <n v="11.25"/>
    <n v="1.5"/>
    <n v="35.4"/>
    <x v="0"/>
    <s v="Nurture Email Drip"/>
  </r>
  <r>
    <s v="L0257"/>
    <s v="Opal Martin"/>
    <s v="LINEAR"/>
    <s v="PARTNER"/>
    <s v="ENTERPRISE"/>
    <n v="0"/>
    <n v="10.5"/>
    <n v="7.8"/>
    <n v="0"/>
    <n v="15"/>
    <n v="1.5"/>
    <n v="34.799999999999997"/>
    <x v="1"/>
    <s v="Retarget with Ads"/>
  </r>
  <r>
    <s v="L0258"/>
    <s v="Quinlan Lopez"/>
    <s v="DATADOG"/>
    <s v="PAID"/>
    <s v="SMB"/>
    <n v="7.1"/>
    <n v="0"/>
    <n v="1.5"/>
    <n v="0"/>
    <n v="7.5"/>
    <n v="0"/>
    <n v="16.100000000000001"/>
    <x v="1"/>
    <s v="Retarget with Ads"/>
  </r>
  <r>
    <s v="L0259"/>
    <s v="Landon Martinez"/>
    <s v="SHOPIFY"/>
    <s v="ORGANIC"/>
    <s v="STARTUP"/>
    <n v="6"/>
    <n v="1.5"/>
    <n v="9.3000000000000007"/>
    <n v="0"/>
    <n v="3.75"/>
    <n v="6"/>
    <n v="26.6"/>
    <x v="1"/>
    <s v="Retarget with Ads"/>
  </r>
  <r>
    <s v="L0260"/>
    <s v="Carlos Tiwari"/>
    <s v="SHOPIFY INC"/>
    <s v="PAID"/>
    <s v="SMB"/>
    <n v="4.9000000000000004"/>
    <n v="8.3000000000000007"/>
    <n v="0"/>
    <n v="20"/>
    <n v="7.5"/>
    <n v="10.5"/>
    <n v="51.2"/>
    <x v="0"/>
    <s v="Nurture Email Drip"/>
  </r>
  <r>
    <s v="L0261"/>
    <s v="Farhan Reddy"/>
    <s v="CONFLUENT"/>
    <s v="PAID"/>
    <s v="MID-MARKET"/>
    <n v="7.7"/>
    <n v="14.3"/>
    <n v="0"/>
    <n v="0"/>
    <n v="11.25"/>
    <n v="0"/>
    <n v="33.299999999999997"/>
    <x v="1"/>
    <s v="Retarget with Ads"/>
  </r>
  <r>
    <s v="L0262"/>
    <s v="Karen Hoffman"/>
    <s v="MIRO"/>
    <s v="ORGANIC"/>
    <s v="ENTERPRISE"/>
    <n v="4.3"/>
    <n v="5.3"/>
    <n v="4"/>
    <n v="20"/>
    <n v="15"/>
    <n v="10"/>
    <n v="58.6"/>
    <x v="0"/>
    <s v="Nurture Email Drip"/>
  </r>
  <r>
    <s v="L0263"/>
    <s v="Tara Petrov"/>
    <s v="DROPBOX"/>
    <s v="COLD_EMAIL"/>
    <s v="SMB"/>
    <n v="8"/>
    <n v="4.5"/>
    <n v="8.3000000000000007"/>
    <n v="0"/>
    <n v="7.5"/>
    <n v="1.5"/>
    <n v="29.8"/>
    <x v="1"/>
    <s v="Retarget with Ads"/>
  </r>
  <r>
    <s v="L0264"/>
    <s v="Henrik Nair"/>
    <s v="SERVICE NOW"/>
    <s v="PARTNER"/>
    <s v="MID-MARKET"/>
    <n v="0"/>
    <n v="11.3"/>
    <n v="9.6999999999999993"/>
    <n v="20"/>
    <n v="11.25"/>
    <n v="20"/>
    <n v="72.3"/>
    <x v="2"/>
    <s v="Schedule Call"/>
  </r>
  <r>
    <s v="L0265"/>
    <s v="Camila Reyes"/>
    <s v="SALESFORCE"/>
    <s v="UNKNOWN"/>
    <s v="GROWTH"/>
    <n v="6.6"/>
    <n v="15"/>
    <n v="4.5"/>
    <n v="0"/>
    <n v="0"/>
    <n v="16"/>
    <n v="42.1"/>
    <x v="0"/>
    <s v="Nurture Email Drip"/>
  </r>
  <r>
    <s v="L0266"/>
    <s v="Derek Delgado"/>
    <s v="ZSCALER"/>
    <s v="REFERRAL"/>
    <s v="STARTUP"/>
    <n v="4.5999999999999996"/>
    <n v="12"/>
    <n v="7"/>
    <n v="0"/>
    <n v="3.75"/>
    <n v="0"/>
    <n v="27.4"/>
    <x v="1"/>
    <s v="Retarget with Ads"/>
  </r>
  <r>
    <s v="L0267"/>
    <s v="Yara Rodriguez"/>
    <s v="DATADOG"/>
    <s v="PARTNER"/>
    <s v="MID-MARKET"/>
    <n v="3.7"/>
    <n v="0.8"/>
    <n v="8.5"/>
    <n v="20"/>
    <n v="11.25"/>
    <n v="3"/>
    <n v="47.3"/>
    <x v="0"/>
    <s v="Nurture Email Drip"/>
  </r>
  <r>
    <s v="L0268"/>
    <s v="Jasmine Larsson"/>
    <s v="FIGMA"/>
    <s v="EVENT"/>
    <s v="ENTERPRISE"/>
    <n v="4.9000000000000004"/>
    <n v="11.3"/>
    <n v="6.3"/>
    <n v="0"/>
    <n v="15"/>
    <n v="4.5"/>
    <n v="42"/>
    <x v="0"/>
    <s v="Nurture Email Drip"/>
  </r>
  <r>
    <s v="L0269"/>
    <s v="Orion Bose"/>
    <s v="HUBSPOT"/>
    <s v="PARTNER"/>
    <s v="N/A"/>
    <n v="3.4"/>
    <n v="0"/>
    <n v="10"/>
    <n v="20"/>
    <n v="0"/>
    <n v="3.5"/>
    <n v="36.9"/>
    <x v="0"/>
    <s v="Nurture Email Drip"/>
  </r>
  <r>
    <s v="L0270"/>
    <s v="Henrik Pandey"/>
    <s v="ZSCALER"/>
    <s v="DIRECT"/>
    <s v="MID-MARKET"/>
    <n v="9.1"/>
    <n v="0"/>
    <n v="0.8"/>
    <n v="0"/>
    <n v="11.25"/>
    <n v="0"/>
    <n v="21.2"/>
    <x v="1"/>
    <s v="Retarget with Ads"/>
  </r>
  <r>
    <s v="L0271"/>
    <s v="Julian Medina"/>
    <s v="OKTA"/>
    <s v="UNKNOWN"/>
    <s v="ENTERPRISE"/>
    <n v="0"/>
    <n v="5.3"/>
    <n v="8.1999999999999993"/>
    <n v="0"/>
    <n v="15"/>
    <n v="16"/>
    <n v="44.5"/>
    <x v="0"/>
    <s v="Nurture Email Drip"/>
  </r>
  <r>
    <s v="L0272"/>
    <s v="Zephyr Tiwari"/>
    <s v="SALESFORCE.COM"/>
    <s v="DIRECT"/>
    <s v="ENTERPRISE"/>
    <n v="6.9"/>
    <n v="7.5"/>
    <n v="8.5"/>
    <n v="0"/>
    <n v="15"/>
    <n v="5.5"/>
    <n v="43.4"/>
    <x v="0"/>
    <s v="Nurture Email Drip"/>
  </r>
  <r>
    <s v="L0273"/>
    <s v="Winona Fernandez"/>
    <s v="ZSCALER"/>
    <s v="UNKNOWN"/>
    <s v="MID-MARKET"/>
    <n v="6.9"/>
    <n v="0"/>
    <n v="1.5"/>
    <n v="20"/>
    <n v="11.25"/>
    <n v="9.5"/>
    <n v="49.2"/>
    <x v="0"/>
    <s v="Nurture Email Drip"/>
  </r>
  <r>
    <s v="L0274"/>
    <s v="Frank Rossi"/>
    <s v="MONGODB"/>
    <s v="REFERRAL"/>
    <s v="MID-MARKET"/>
    <n v="0.9"/>
    <n v="6.8"/>
    <n v="1.7"/>
    <n v="20"/>
    <n v="11.25"/>
    <n v="11.5"/>
    <n v="52.2"/>
    <x v="0"/>
    <s v="Nurture Email Drip"/>
  </r>
  <r>
    <s v="L0275"/>
    <s v="Umar Verma"/>
    <s v="META PLATFORMS"/>
    <s v="COLD_EMAIL"/>
    <s v="N/A"/>
    <n v="2.6"/>
    <n v="9"/>
    <n v="1.2"/>
    <n v="0"/>
    <n v="0"/>
    <n v="4.5"/>
    <n v="17.3"/>
    <x v="1"/>
    <s v="Retarget with Ads"/>
  </r>
  <r>
    <s v="L0276"/>
    <s v="Victor Martin"/>
    <s v="GOOGLE INC"/>
    <s v="CONTENT_SYNDICATION"/>
    <s v="N/A"/>
    <n v="2.2999999999999998"/>
    <n v="0"/>
    <n v="0"/>
    <n v="0"/>
    <n v="0"/>
    <n v="3"/>
    <n v="5.3"/>
    <x v="1"/>
    <s v="Retarget with Ads"/>
  </r>
  <r>
    <s v="L0277"/>
    <s v="Marisol Aguilar"/>
    <s v="PALO ALTO"/>
    <s v="UNKNOWN"/>
    <s v="MID-MARKET"/>
    <n v="9.6999999999999993"/>
    <n v="0"/>
    <n v="0.3"/>
    <n v="20"/>
    <n v="11.25"/>
    <n v="5"/>
    <n v="46.3"/>
    <x v="0"/>
    <s v="Nurture Email Drip"/>
  </r>
  <r>
    <s v="L0278"/>
    <s v="Leo Wright"/>
    <s v="ZOOM"/>
    <s v="SOCIAL"/>
    <s v="ENTERPRISE"/>
    <n v="2.9"/>
    <n v="1.5"/>
    <n v="7.2"/>
    <n v="0"/>
    <n v="15"/>
    <n v="6.5"/>
    <n v="33.1"/>
    <x v="1"/>
    <s v="Retarget with Ads"/>
  </r>
  <r>
    <s v="L0279"/>
    <s v="Noah Mitchell"/>
    <s v="DATABRICKS"/>
    <s v="EVENT"/>
    <s v="ENTERPRISE"/>
    <n v="4.9000000000000004"/>
    <n v="5.3"/>
    <n v="1"/>
    <n v="0"/>
    <n v="15"/>
    <n v="5"/>
    <n v="31.2"/>
    <x v="1"/>
    <s v="Retarget with Ads"/>
  </r>
  <r>
    <s v="L0280"/>
    <s v="Zane Rao"/>
    <s v="STRIPE"/>
    <s v="REFERRAL"/>
    <s v="SMB"/>
    <n v="9.1"/>
    <n v="3"/>
    <n v="6"/>
    <n v="20"/>
    <n v="7.5"/>
    <n v="9.5"/>
    <n v="55.1"/>
    <x v="0"/>
    <s v="Nurture Email Drip"/>
  </r>
  <r>
    <s v="L0281"/>
    <s v="Hina Carter"/>
    <s v="LINEAR"/>
    <s v="SOCIAL"/>
    <s v="GROWTH"/>
    <n v="8.9"/>
    <n v="0"/>
    <n v="4.5"/>
    <n v="0"/>
    <n v="0"/>
    <n v="12"/>
    <n v="25.4"/>
    <x v="1"/>
    <s v="Retarget with Ads"/>
  </r>
  <r>
    <s v="L0282"/>
    <s v="Reverie Verma"/>
    <s v="CROWD STRIKE"/>
    <s v="EVENT"/>
    <s v="ENTERPRISE"/>
    <n v="9.1"/>
    <n v="0.8"/>
    <n v="4"/>
    <n v="0"/>
    <n v="15"/>
    <n v="0.5"/>
    <n v="29.4"/>
    <x v="1"/>
    <s v="Retarget with Ads"/>
  </r>
  <r>
    <s v="L0283"/>
    <s v="Dorian Mehta"/>
    <s v="FRESHWORKS"/>
    <s v="EVENT"/>
    <s v="MID-MARKET"/>
    <n v="1.7"/>
    <n v="4.5"/>
    <n v="5.3"/>
    <n v="0"/>
    <n v="11.25"/>
    <n v="13"/>
    <n v="35.799999999999997"/>
    <x v="0"/>
    <s v="Nurture Email Drip"/>
  </r>
  <r>
    <s v="L0284"/>
    <s v="Omar Perez"/>
    <s v="HASHICORP"/>
    <s v="WEBINAR"/>
    <s v="MID-MARKET"/>
    <n v="4.9000000000000004"/>
    <n v="0"/>
    <n v="5.2"/>
    <n v="0"/>
    <n v="11.25"/>
    <n v="3"/>
    <n v="24.4"/>
    <x v="1"/>
    <s v="Retarget with Ads"/>
  </r>
  <r>
    <s v="L0285"/>
    <s v="Adeline Smith"/>
    <s v="ATLASSIAN CORP"/>
    <s v="SOCIAL"/>
    <s v="STARTUP"/>
    <n v="9.1"/>
    <n v="6"/>
    <n v="9.1999999999999993"/>
    <n v="20"/>
    <n v="3.75"/>
    <n v="8.5"/>
    <n v="56.6"/>
    <x v="0"/>
    <s v="Nurture Email Drip"/>
  </r>
  <r>
    <s v="L0286"/>
    <s v="Killian White"/>
    <s v="STRIPE"/>
    <s v="EVENT"/>
    <s v="ENTERPRISE"/>
    <n v="5.4"/>
    <n v="5.3"/>
    <n v="4.5"/>
    <n v="0"/>
    <n v="15"/>
    <n v="15.5"/>
    <n v="45.7"/>
    <x v="0"/>
    <s v="Nurture Email Drip"/>
  </r>
  <r>
    <s v="L0287"/>
    <s v="Reverie Mendoza"/>
    <s v="DATABRICKS"/>
    <s v="DIRECT"/>
    <s v="ENTERPRISE"/>
    <n v="2.2999999999999998"/>
    <n v="8.3000000000000007"/>
    <n v="6.2"/>
    <n v="20"/>
    <n v="15"/>
    <n v="3.5"/>
    <n v="55.3"/>
    <x v="0"/>
    <s v="Nurture Email Drip"/>
  </r>
  <r>
    <s v="L0288"/>
    <s v="Perseus Chandra"/>
    <s v="AMAZON"/>
    <s v="ORGANIC"/>
    <s v="MID-MARKET"/>
    <n v="7.4"/>
    <n v="6"/>
    <n v="8"/>
    <n v="0"/>
    <n v="11.25"/>
    <n v="12.5"/>
    <n v="45.2"/>
    <x v="0"/>
    <s v="Nurture Email Drip"/>
  </r>
  <r>
    <s v="L0289"/>
    <s v="Bodhi Adams"/>
    <s v="PALANTIR"/>
    <s v="PAID"/>
    <s v="N/A"/>
    <n v="9.1"/>
    <n v="9"/>
    <n v="2.8"/>
    <n v="20"/>
    <n v="0"/>
    <n v="7.5"/>
    <n v="48.4"/>
    <x v="0"/>
    <s v="Nurture Email Drip"/>
  </r>
  <r>
    <s v="L0290"/>
    <s v="Sophie Rossi"/>
    <s v="SNOWFLAKE"/>
    <s v="WEBINAR"/>
    <s v="SMB"/>
    <n v="0"/>
    <n v="15"/>
    <n v="3.8"/>
    <n v="20"/>
    <n v="7.5"/>
    <n v="28"/>
    <n v="74.3"/>
    <x v="2"/>
    <s v="Schedule Call"/>
  </r>
  <r>
    <s v="L0291"/>
    <s v="Vikram Clark"/>
    <s v="CONFLUENT"/>
    <s v="WEBINAR"/>
    <s v="N/A"/>
    <n v="3.7"/>
    <n v="9"/>
    <n v="2.2999999999999998"/>
    <n v="0"/>
    <n v="0"/>
    <n v="9"/>
    <n v="24"/>
    <x v="1"/>
    <s v="Retarget with Ads"/>
  </r>
  <r>
    <s v="L0292"/>
    <s v="Willow Williams"/>
    <s v="CROWD STRIKE"/>
    <s v="EVENT"/>
    <s v="ENTERPRISE"/>
    <n v="9.4"/>
    <n v="0"/>
    <n v="4"/>
    <n v="0"/>
    <n v="15"/>
    <n v="4.5"/>
    <n v="32.9"/>
    <x v="1"/>
    <s v="Retarget with Ads"/>
  </r>
  <r>
    <s v="L0293"/>
    <s v="Charlie Bhatt"/>
    <s v="HASHICORP"/>
    <s v="SOCIAL"/>
    <s v="MID-MARKET"/>
    <n v="0"/>
    <n v="15"/>
    <n v="0.2"/>
    <n v="20"/>
    <n v="11.25"/>
    <n v="10.5"/>
    <n v="57"/>
    <x v="0"/>
    <s v="Nurture Email Drip"/>
  </r>
  <r>
    <s v="L0294"/>
    <s v="Xavier Allen"/>
    <s v="HASHICORP"/>
    <s v="SOCIAL"/>
    <s v="MID-MARKET"/>
    <n v="6"/>
    <n v="0"/>
    <n v="9.6999999999999993"/>
    <n v="20"/>
    <n v="11.25"/>
    <n v="19"/>
    <n v="66"/>
    <x v="2"/>
    <s v="Schedule Call"/>
  </r>
  <r>
    <s v="L0295"/>
    <s v="Zaid Ramos"/>
    <s v="AMAZON"/>
    <s v="PARTNER"/>
    <s v="N/A"/>
    <n v="2"/>
    <n v="6"/>
    <n v="3.3"/>
    <n v="0"/>
    <n v="0"/>
    <n v="11"/>
    <n v="22.3"/>
    <x v="1"/>
    <s v="Retarget with Ads"/>
  </r>
  <r>
    <s v="L0296"/>
    <s v="Perseus Das"/>
    <s v="SERVICENOW"/>
    <s v="CONTENT_SYNDICATION"/>
    <s v="GROWTH"/>
    <n v="4"/>
    <n v="5.3"/>
    <n v="2.2000000000000002"/>
    <n v="20"/>
    <n v="0"/>
    <n v="5"/>
    <n v="36.5"/>
    <x v="0"/>
    <s v="Nurture Email Drip"/>
  </r>
  <r>
    <s v="L0297"/>
    <s v="Opal Tiwari"/>
    <s v="META PLATFORMS"/>
    <s v="ORGANIC"/>
    <s v="GROWTH"/>
    <n v="7.7"/>
    <n v="2.2999999999999998"/>
    <n v="0.7"/>
    <n v="0"/>
    <n v="0"/>
    <n v="4"/>
    <n v="14.7"/>
    <x v="1"/>
    <s v="Retarget with Ads"/>
  </r>
  <r>
    <s v="L0298"/>
    <s v="Ingrid Diaz"/>
    <s v="INTERCOM"/>
    <s v="ORGANIC"/>
    <s v="ENTERPRISE"/>
    <n v="3.1"/>
    <n v="0"/>
    <n v="4.5"/>
    <n v="0"/>
    <n v="15"/>
    <n v="8.5"/>
    <n v="31.1"/>
    <x v="1"/>
    <s v="Retarget with Ads"/>
  </r>
  <r>
    <s v="L0299"/>
    <s v="Gideon Davis"/>
    <s v="WORKDAY"/>
    <s v="REFERRAL"/>
    <s v="STARTUP"/>
    <n v="0"/>
    <n v="9.8000000000000007"/>
    <n v="1"/>
    <n v="0"/>
    <n v="3.75"/>
    <n v="10.5"/>
    <n v="25.1"/>
    <x v="1"/>
    <s v="Retarget with Ads"/>
  </r>
  <r>
    <s v="L0300"/>
    <s v="Dmitri Lewis"/>
    <s v="FIGMA"/>
    <s v="COLD_EMAIL"/>
    <s v="ENTERPRISE"/>
    <n v="0"/>
    <n v="6.8"/>
    <n v="5.3"/>
    <n v="20"/>
    <n v="15"/>
    <n v="0"/>
    <n v="47.1"/>
    <x v="0"/>
    <s v="Nurture Email Drip"/>
  </r>
  <r>
    <s v="L0301"/>
    <s v="Yael Bose"/>
    <s v="DOCUSIGN"/>
    <s v="REFERRAL"/>
    <s v="MID-MARKET"/>
    <n v="2.9"/>
    <n v="12"/>
    <n v="7.7"/>
    <n v="0"/>
    <n v="11.25"/>
    <n v="2.5"/>
    <n v="36.4"/>
    <x v="0"/>
    <s v="Nurture Email Drip"/>
  </r>
  <r>
    <s v="L0302"/>
    <s v="Elowen Eriksson"/>
    <s v="CANVA"/>
    <s v="REFERRAL"/>
    <s v="SMB"/>
    <n v="2.9"/>
    <n v="0"/>
    <n v="3.7"/>
    <n v="20"/>
    <n v="7.5"/>
    <n v="3"/>
    <n v="37.1"/>
    <x v="0"/>
    <s v="Nurture Email Drip"/>
  </r>
  <r>
    <s v="L0303"/>
    <s v="Aria Kim"/>
    <s v="CLOUDFLARE"/>
    <s v="UNKNOWN"/>
    <s v="STARTUP"/>
    <n v="0.6"/>
    <n v="15"/>
    <n v="0"/>
    <n v="0"/>
    <n v="3.75"/>
    <n v="13.5"/>
    <n v="32.9"/>
    <x v="1"/>
    <s v="Retarget with Ads"/>
  </r>
  <r>
    <s v="L0304"/>
    <s v="Rosalind Reyes"/>
    <s v="STRIPE"/>
    <s v="COLD_EMAIL"/>
    <s v="SMB"/>
    <n v="8.9"/>
    <n v="11.3"/>
    <n v="4.8"/>
    <n v="20"/>
    <n v="7.5"/>
    <n v="20.5"/>
    <n v="73"/>
    <x v="2"/>
    <s v="Schedule Call"/>
  </r>
  <r>
    <s v="L0305"/>
    <s v="Frank Verma"/>
    <s v="STRIPE"/>
    <s v="SOCIAL"/>
    <s v="MID-MARKET"/>
    <n v="0.9"/>
    <n v="0"/>
    <n v="3.5"/>
    <n v="0"/>
    <n v="11.25"/>
    <n v="3"/>
    <n v="18.7"/>
    <x v="1"/>
    <s v="Retarget with Ads"/>
  </r>
  <r>
    <s v="L0306"/>
    <s v="Soren Kovac"/>
    <s v="AIRTABLE"/>
    <s v="REFERRAL"/>
    <s v="N/A"/>
    <n v="5.7"/>
    <n v="0"/>
    <n v="4.3"/>
    <n v="20"/>
    <n v="0"/>
    <n v="1"/>
    <n v="31"/>
    <x v="1"/>
    <s v="Retarget with Ads"/>
  </r>
  <r>
    <s v="L0307"/>
    <s v="Nolan Walker"/>
    <s v="GOOGLE"/>
    <s v="CONTENT_SYNDICATION"/>
    <s v="N/A"/>
    <n v="6.3"/>
    <n v="9.8000000000000007"/>
    <n v="8"/>
    <n v="20"/>
    <n v="0"/>
    <n v="5"/>
    <n v="49.1"/>
    <x v="0"/>
    <s v="Nurture Email Drip"/>
  </r>
  <r>
    <s v="L0308"/>
    <s v="Zane Thomas"/>
    <s v="DATABRICKS"/>
    <s v="ORGANIC"/>
    <s v="SMB"/>
    <n v="7.4"/>
    <n v="10.5"/>
    <n v="1.2"/>
    <n v="20"/>
    <n v="7.5"/>
    <n v="7.5"/>
    <n v="54.1"/>
    <x v="0"/>
    <s v="Nurture Email Drip"/>
  </r>
  <r>
    <s v="L0309"/>
    <s v="Quinlan Scott"/>
    <s v="CROWDSTRIKE"/>
    <s v="EVENT"/>
    <s v="MID-MARKET"/>
    <n v="9.4"/>
    <n v="14.3"/>
    <n v="1.7"/>
    <n v="20"/>
    <n v="11.25"/>
    <n v="1"/>
    <n v="57.7"/>
    <x v="0"/>
    <s v="Nurture Email Drip"/>
  </r>
  <r>
    <s v="L0310"/>
    <s v="Priya Tanaka"/>
    <s v="SALESFORCE"/>
    <s v="PAID"/>
    <s v="MID-MARKET"/>
    <n v="0"/>
    <n v="15"/>
    <n v="1.5"/>
    <n v="20"/>
    <n v="11.25"/>
    <n v="0"/>
    <n v="47.8"/>
    <x v="0"/>
    <s v="Nurture Email Drip"/>
  </r>
  <r>
    <s v="L0311"/>
    <s v="Fatima Nelson"/>
    <s v="CLOUDFLARE"/>
    <s v="PAID"/>
    <s v="N/A"/>
    <n v="5.0999999999999996"/>
    <n v="3.8"/>
    <n v="5.2"/>
    <n v="20"/>
    <n v="0"/>
    <n v="3.5"/>
    <n v="37.6"/>
    <x v="0"/>
    <s v="Nurture Email Drip"/>
  </r>
  <r>
    <s v="L0312"/>
    <s v="Nico Dominguez"/>
    <s v="PALO ALTO NETWORKS"/>
    <s v="DIRECT"/>
    <s v="MID-MARKET"/>
    <n v="2"/>
    <n v="0"/>
    <n v="5.5"/>
    <n v="20"/>
    <n v="11.25"/>
    <n v="12"/>
    <n v="50.8"/>
    <x v="0"/>
    <s v="Nurture Email Drip"/>
  </r>
  <r>
    <s v="L0313"/>
    <s v="Vivian Robinson"/>
    <s v="SNOWFLAKE"/>
    <s v="SOCIAL"/>
    <s v="MID-MARKET"/>
    <n v="1.7"/>
    <n v="13.5"/>
    <n v="8.3000000000000007"/>
    <n v="20"/>
    <n v="11.25"/>
    <n v="3"/>
    <n v="57.8"/>
    <x v="0"/>
    <s v="Nurture Email Drip"/>
  </r>
  <r>
    <s v="L0314"/>
    <s v="Juniper Chandra"/>
    <s v="DROPBOX"/>
    <s v="REFERRAL"/>
    <s v="MID-MARKET"/>
    <n v="7.7"/>
    <n v="8.3000000000000007"/>
    <n v="2.2000000000000002"/>
    <n v="0"/>
    <n v="11.25"/>
    <n v="3"/>
    <n v="32.5"/>
    <x v="1"/>
    <s v="Retarget with Ads"/>
  </r>
  <r>
    <s v="L0315"/>
    <s v="Willow Eriksson"/>
    <s v="HASHICORP"/>
    <s v="CONTENT_SYNDICATION"/>
    <s v="ENTERPRISE"/>
    <n v="7.7"/>
    <n v="7.5"/>
    <n v="0.5"/>
    <n v="0"/>
    <n v="15"/>
    <n v="3"/>
    <n v="33.700000000000003"/>
    <x v="1"/>
    <s v="Retarget with Ads"/>
  </r>
  <r>
    <s v="L0316"/>
    <s v="Magnus Soto"/>
    <s v="DATADOG"/>
    <s v="PAID"/>
    <s v="ENTERPRISE"/>
    <n v="7.4"/>
    <n v="6"/>
    <n v="3.7"/>
    <n v="0"/>
    <n v="15"/>
    <n v="0.5"/>
    <n v="32.6"/>
    <x v="1"/>
    <s v="Retarget with Ads"/>
  </r>
  <r>
    <s v="L0317"/>
    <s v="Mona Mehta"/>
    <s v="CROWD STRIKE"/>
    <s v="ORGANIC"/>
    <s v="GROWTH"/>
    <n v="0.6"/>
    <n v="0"/>
    <n v="0.7"/>
    <n v="20"/>
    <n v="0"/>
    <n v="14.5"/>
    <n v="35.799999999999997"/>
    <x v="0"/>
    <s v="Nurture Email Drip"/>
  </r>
  <r>
    <s v="L0318"/>
    <s v="Marisol Torres"/>
    <s v="PALO ALTO"/>
    <s v="COLD_EMAIL"/>
    <s v="ENTERPRISE"/>
    <n v="4.3"/>
    <n v="4.5"/>
    <n v="0.7"/>
    <n v="0"/>
    <n v="15"/>
    <n v="3.5"/>
    <n v="28"/>
    <x v="1"/>
    <s v="Retarget with Ads"/>
  </r>
  <r>
    <s v="L0319"/>
    <s v="Orion Cruz"/>
    <s v="ZOOM"/>
    <s v="SOCIAL"/>
    <s v="ENTERPRISE"/>
    <n v="5.4"/>
    <n v="13.5"/>
    <n v="1.5"/>
    <n v="0"/>
    <n v="15"/>
    <n v="3"/>
    <n v="38.4"/>
    <x v="0"/>
    <s v="Nurture Email Drip"/>
  </r>
  <r>
    <s v="L0320"/>
    <s v="Nikolai Anderson"/>
    <s v="ASANA"/>
    <s v="EVENT"/>
    <s v="ENTERPRISE"/>
    <n v="7.7"/>
    <n v="4.5"/>
    <n v="6.3"/>
    <n v="20"/>
    <n v="15"/>
    <n v="18"/>
    <n v="71.5"/>
    <x v="2"/>
    <s v="Schedule Call"/>
  </r>
  <r>
    <s v="L0321"/>
    <s v="Quinn Olsen"/>
    <s v="HASHICORP"/>
    <s v="WEBINAR"/>
    <s v="MID-MARKET"/>
    <n v="5.0999999999999996"/>
    <n v="6.8"/>
    <n v="1"/>
    <n v="0"/>
    <n v="11.25"/>
    <n v="0.5"/>
    <n v="24.7"/>
    <x v="1"/>
    <s v="Retarget with Ads"/>
  </r>
  <r>
    <s v="L0322"/>
    <s v="Diana Torres"/>
    <s v="FIGMA"/>
    <s v="PARTNER"/>
    <s v="STARTUP"/>
    <n v="8.9"/>
    <n v="11.3"/>
    <n v="8.6999999999999993"/>
    <n v="20"/>
    <n v="3.75"/>
    <n v="3"/>
    <n v="55.7"/>
    <x v="0"/>
    <s v="Nurture Email Drip"/>
  </r>
  <r>
    <s v="L0323"/>
    <s v="Wesley Hill"/>
    <s v="HASHICORP"/>
    <s v="DIRECT"/>
    <s v="MID-MARKET"/>
    <n v="0.3"/>
    <n v="9.8000000000000007"/>
    <n v="7"/>
    <n v="0"/>
    <n v="11.25"/>
    <n v="4.5"/>
    <n v="32.9"/>
    <x v="1"/>
    <s v="Retarget with Ads"/>
  </r>
  <r>
    <s v="L0324"/>
    <s v="Ursula Chopra"/>
    <s v="SERVICENOW"/>
    <s v="ORGANIC"/>
    <s v="MID-MARKET"/>
    <n v="6"/>
    <n v="2.2999999999999998"/>
    <n v="4.8"/>
    <n v="20"/>
    <n v="11.25"/>
    <n v="3"/>
    <n v="47.4"/>
    <x v="0"/>
    <s v="Nurture Email Drip"/>
  </r>
  <r>
    <s v="L0325"/>
    <s v="Quinn Aguilar"/>
    <s v="CONFLUENT"/>
    <s v="SOCIAL"/>
    <s v="STARTUP"/>
    <n v="9.1"/>
    <n v="12.8"/>
    <n v="0.8"/>
    <n v="20"/>
    <n v="3.75"/>
    <n v="12.5"/>
    <n v="59"/>
    <x v="0"/>
    <s v="Nurture Email Drip"/>
  </r>
  <r>
    <s v="L0326"/>
    <s v="Piper Das"/>
    <s v="CROWDSTRIKE"/>
    <s v="COLD_EMAIL"/>
    <s v="MID-MARKET"/>
    <n v="5.4"/>
    <n v="15"/>
    <n v="1.8"/>
    <n v="0"/>
    <n v="11.25"/>
    <n v="13.5"/>
    <n v="47"/>
    <x v="0"/>
    <s v="Nurture Email Drip"/>
  </r>
  <r>
    <s v="L0327"/>
    <s v="Raphael Brown"/>
    <s v="DATABRICKS"/>
    <s v="REFERRAL"/>
    <s v="STARTUP"/>
    <n v="0"/>
    <n v="12"/>
    <n v="0.5"/>
    <n v="20"/>
    <n v="3.75"/>
    <n v="14"/>
    <n v="50.3"/>
    <x v="0"/>
    <s v="Nurture Email Drip"/>
  </r>
  <r>
    <s v="L0328"/>
    <s v="Xyla Flores"/>
    <s v="DROPBOX"/>
    <s v="REFERRAL"/>
    <s v="MID-MARKET"/>
    <n v="5.4"/>
    <n v="0"/>
    <n v="6.5"/>
    <n v="20"/>
    <n v="11.25"/>
    <n v="22"/>
    <n v="65.2"/>
    <x v="2"/>
    <s v="Schedule Call"/>
  </r>
  <r>
    <s v="L0329"/>
    <s v="Felix Nelson"/>
    <s v="WORKDAY"/>
    <s v="REFERRAL"/>
    <s v="ENTERPRISE"/>
    <n v="4.3"/>
    <n v="12.8"/>
    <n v="5"/>
    <n v="0"/>
    <n v="15"/>
    <n v="12"/>
    <n v="49.1"/>
    <x v="0"/>
    <s v="Nurture Email Drip"/>
  </r>
  <r>
    <s v="L0330"/>
    <s v="Sienna Kumar"/>
    <s v="PALO ALTO NETWORKS"/>
    <s v="REFERRAL"/>
    <s v="ENTERPRISE"/>
    <n v="9.1"/>
    <n v="12"/>
    <n v="0.7"/>
    <n v="0"/>
    <n v="15"/>
    <n v="26.5"/>
    <n v="63.3"/>
    <x v="2"/>
    <s v="Schedule Call"/>
  </r>
  <r>
    <s v="L0331"/>
    <s v="Dashiell Ramos"/>
    <s v="PALO ALTO NETWORKS"/>
    <s v="ORGANIC"/>
    <s v="ENTERPRISE"/>
    <n v="2.9"/>
    <n v="2.2999999999999998"/>
    <n v="7.2"/>
    <n v="0"/>
    <n v="15"/>
    <n v="12"/>
    <n v="39.4"/>
    <x v="0"/>
    <s v="Nurture Email Drip"/>
  </r>
  <r>
    <s v="L0332"/>
    <s v="Nadia Jackson"/>
    <s v="CLOUDFLARE"/>
    <s v="DIRECT"/>
    <s v="ENTERPRISE"/>
    <n v="4.5999999999999996"/>
    <n v="6.8"/>
    <n v="7.8"/>
    <n v="0"/>
    <n v="15"/>
    <n v="9.5"/>
    <n v="43.7"/>
    <x v="0"/>
    <s v="Nurture Email Drip"/>
  </r>
  <r>
    <s v="L0333"/>
    <s v="Bob Hussain"/>
    <s v="ATLASSIAN CORP"/>
    <s v="UNKNOWN"/>
    <s v="N/A"/>
    <n v="10"/>
    <n v="1.5"/>
    <n v="6.7"/>
    <n v="0"/>
    <n v="0"/>
    <n v="8.5"/>
    <n v="26.7"/>
    <x v="1"/>
    <s v="Retarget with Ads"/>
  </r>
  <r>
    <s v="L0334"/>
    <s v="Yvonne Saxena"/>
    <s v="SLACK"/>
    <s v="ORGANIC"/>
    <s v="MID-MARKET"/>
    <n v="2"/>
    <n v="6"/>
    <n v="0.3"/>
    <n v="20"/>
    <n v="11.25"/>
    <n v="3"/>
    <n v="42.6"/>
    <x v="0"/>
    <s v="Nurture Email Drip"/>
  </r>
  <r>
    <s v="L0335"/>
    <s v="Sam Dominguez"/>
    <s v="LINEAR"/>
    <s v="REFERRAL"/>
    <s v="N/A"/>
    <n v="0.6"/>
    <n v="0"/>
    <n v="2.2999999999999998"/>
    <n v="20"/>
    <n v="0"/>
    <n v="4.5"/>
    <n v="27.4"/>
    <x v="1"/>
    <s v="Retarget with Ads"/>
  </r>
  <r>
    <s v="L0336"/>
    <s v="Eve Rossi"/>
    <s v="SALESFORCE.COM"/>
    <s v="CONTENT_SYNDICATION"/>
    <s v="SMB"/>
    <n v="4.3"/>
    <n v="13.5"/>
    <n v="0"/>
    <n v="0"/>
    <n v="7.5"/>
    <n v="3"/>
    <n v="28.3"/>
    <x v="1"/>
    <s v="Retarget with Ads"/>
  </r>
  <r>
    <s v="L0337"/>
    <s v="Nolan Eriksson"/>
    <s v="DATABRICKS"/>
    <s v="WEBINAR"/>
    <s v="ENTERPRISE"/>
    <n v="6.3"/>
    <n v="5.3"/>
    <n v="3.2"/>
    <n v="20"/>
    <n v="15"/>
    <n v="9"/>
    <n v="58.8"/>
    <x v="0"/>
    <s v="Nurture Email Drip"/>
  </r>
  <r>
    <s v="L0338"/>
    <s v="Bella Mishra"/>
    <s v="AIRTABLE"/>
    <s v="PAID"/>
    <s v="N/A"/>
    <n v="0"/>
    <n v="6"/>
    <n v="4"/>
    <n v="0"/>
    <n v="0"/>
    <n v="0"/>
    <n v="10"/>
    <x v="1"/>
    <s v="Retarget with Ads"/>
  </r>
  <r>
    <s v="L0339"/>
    <s v="Quinlan Tanaka"/>
    <s v="LINEAR"/>
    <s v="COLD_EMAIL"/>
    <s v="ENTERPRISE"/>
    <n v="7.7"/>
    <n v="0.8"/>
    <n v="5.8"/>
    <n v="0"/>
    <n v="15"/>
    <n v="0"/>
    <n v="29.3"/>
    <x v="1"/>
    <s v="Retarget with Ads"/>
  </r>
  <r>
    <s v="L0340"/>
    <s v="Victor Lopez"/>
    <s v="META"/>
    <s v="COLD_EMAIL"/>
    <s v="SMB"/>
    <n v="3.1"/>
    <n v="0"/>
    <n v="4.8"/>
    <n v="20"/>
    <n v="7.5"/>
    <n v="1.5"/>
    <n v="36.9"/>
    <x v="0"/>
    <s v="Nurture Email Drip"/>
  </r>
  <r>
    <s v="L0341"/>
    <s v="Quinn Muller"/>
    <s v="CANVA"/>
    <s v="REFERRAL"/>
    <s v="ENTERPRISE"/>
    <n v="8"/>
    <n v="0.8"/>
    <n v="2.2999999999999998"/>
    <n v="20"/>
    <n v="15"/>
    <n v="11"/>
    <n v="57.1"/>
    <x v="0"/>
    <s v="Nurture Email Drip"/>
  </r>
  <r>
    <s v="L0342"/>
    <s v="Bella Khan"/>
    <s v="AMAZON"/>
    <s v="PARTNER"/>
    <s v="STARTUP"/>
    <n v="5.0999999999999996"/>
    <n v="3.8"/>
    <n v="3"/>
    <n v="0"/>
    <n v="3.75"/>
    <n v="2.5"/>
    <n v="18.2"/>
    <x v="1"/>
    <s v="Retarget with Ads"/>
  </r>
  <r>
    <s v="L0343"/>
    <s v="Tina Bhatt"/>
    <s v="PALANTIR"/>
    <s v="ORGANIC"/>
    <s v="N/A"/>
    <n v="9.4"/>
    <n v="7.5"/>
    <n v="8.8000000000000007"/>
    <n v="20"/>
    <n v="0"/>
    <n v="3"/>
    <n v="48.7"/>
    <x v="0"/>
    <s v="Nurture Email Drip"/>
  </r>
  <r>
    <s v="L0344"/>
    <s v="Raphael Schneider"/>
    <s v="ZOOM VIDEO"/>
    <s v="REFERRAL"/>
    <s v="STARTUP"/>
    <n v="5.0999999999999996"/>
    <n v="2.2999999999999998"/>
    <n v="4.3"/>
    <n v="20"/>
    <n v="3.75"/>
    <n v="3.5"/>
    <n v="39"/>
    <x v="0"/>
    <s v="Nurture Email Drip"/>
  </r>
  <r>
    <s v="L0345"/>
    <s v="Ivy Gupta"/>
    <s v="SALESFORCE.COM"/>
    <s v="PAID"/>
    <s v="SMB"/>
    <n v="6"/>
    <n v="14.3"/>
    <n v="7.7"/>
    <n v="20"/>
    <n v="7.5"/>
    <n v="2"/>
    <n v="57.5"/>
    <x v="0"/>
    <s v="Nurture Email Drip"/>
  </r>
  <r>
    <s v="L0346"/>
    <s v="Zephyr Petrov"/>
    <s v="INTERCOM"/>
    <s v="DIRECT"/>
    <s v="ENTERPRISE"/>
    <n v="9.1"/>
    <n v="9.8000000000000007"/>
    <n v="4"/>
    <n v="20"/>
    <n v="15"/>
    <n v="6"/>
    <n v="63.9"/>
    <x v="2"/>
    <s v="Schedule Call"/>
  </r>
  <r>
    <s v="L0347"/>
    <s v="Xavier Adams"/>
    <s v="FIGMA"/>
    <s v="REFERRAL"/>
    <s v="N/A"/>
    <n v="0"/>
    <n v="12.8"/>
    <n v="2"/>
    <n v="20"/>
    <n v="0"/>
    <n v="5.5"/>
    <n v="40.299999999999997"/>
    <x v="0"/>
    <s v="Nurture Email Drip"/>
  </r>
  <r>
    <s v="L0348"/>
    <s v="Ravi Thomas"/>
    <s v="SALESFORCE"/>
    <s v="COLD_EMAIL"/>
    <s v="ENTERPRISE"/>
    <n v="6"/>
    <n v="15"/>
    <n v="7.2"/>
    <n v="20"/>
    <n v="15"/>
    <n v="4.5"/>
    <n v="67.7"/>
    <x v="2"/>
    <s v="Schedule Call"/>
  </r>
  <r>
    <s v="L0349"/>
    <s v="Yael Singh"/>
    <s v="DOCU SIGN"/>
    <s v="WEBINAR"/>
    <s v="GROWTH"/>
    <n v="0"/>
    <n v="0"/>
    <n v="2.2000000000000002"/>
    <n v="0"/>
    <n v="0"/>
    <n v="17.5"/>
    <n v="19.7"/>
    <x v="1"/>
    <s v="Retarget with Ads"/>
  </r>
  <r>
    <s v="L0350"/>
    <s v="Juniper O'Brien"/>
    <s v="ZOOM"/>
    <s v="PAID"/>
    <s v="STARTUP"/>
    <n v="5.7"/>
    <n v="8.3000000000000007"/>
    <n v="7.5"/>
    <n v="0"/>
    <n v="3.75"/>
    <n v="21"/>
    <n v="46.3"/>
    <x v="0"/>
    <s v="Nurture Email Drip"/>
  </r>
  <r>
    <s v="L0351"/>
    <s v="Piper Flores"/>
    <s v="OKTA INC"/>
    <s v="ORGANIC"/>
    <s v="ENTERPRISE"/>
    <n v="7.4"/>
    <n v="3.8"/>
    <n v="8.1999999999999993"/>
    <n v="20"/>
    <n v="15"/>
    <n v="1.5"/>
    <n v="55.9"/>
    <x v="0"/>
    <s v="Nurture Email Drip"/>
  </r>
  <r>
    <s v="L0352"/>
    <s v="Esmeralda Walker"/>
    <s v="SERVICE NOW"/>
    <s v="COLD_EMAIL"/>
    <s v="STARTUP"/>
    <n v="10"/>
    <n v="0"/>
    <n v="0"/>
    <n v="20"/>
    <n v="3.75"/>
    <n v="18"/>
    <n v="51.8"/>
    <x v="0"/>
    <s v="Nurture Email Drip"/>
  </r>
  <r>
    <s v="L0353"/>
    <s v="Felix Chandra"/>
    <s v="AIRTABLE"/>
    <s v="DIRECT"/>
    <s v="ENTERPRISE"/>
    <n v="2.6"/>
    <n v="0"/>
    <n v="4.2"/>
    <n v="20"/>
    <n v="15"/>
    <n v="3.5"/>
    <n v="45.3"/>
    <x v="0"/>
    <s v="Nurture Email Drip"/>
  </r>
  <r>
    <s v="L0354"/>
    <s v="Fatima Malhotra"/>
    <s v="ZSCALER"/>
    <s v="PARTNER"/>
    <s v="MID-MARKET"/>
    <n v="0.3"/>
    <n v="5.3"/>
    <n v="5"/>
    <n v="20"/>
    <n v="11.25"/>
    <n v="2"/>
    <n v="43.9"/>
    <x v="0"/>
    <s v="Nurture Email Drip"/>
  </r>
  <r>
    <s v="L0355"/>
    <s v="Ivan Davis"/>
    <s v="ATLASSIAN"/>
    <s v="UNKNOWN"/>
    <s v="ENTERPRISE"/>
    <n v="5.7"/>
    <n v="5.3"/>
    <n v="7.5"/>
    <n v="0"/>
    <n v="15"/>
    <n v="11.5"/>
    <n v="45"/>
    <x v="0"/>
    <s v="Nurture Email Drip"/>
  </r>
  <r>
    <s v="L0356"/>
    <s v="Derek Jones"/>
    <s v="SERVICENOW"/>
    <s v="SOCIAL"/>
    <s v="GROWTH"/>
    <n v="6.6"/>
    <n v="3.8"/>
    <n v="5.5"/>
    <n v="0"/>
    <n v="0"/>
    <n v="3"/>
    <n v="18.899999999999999"/>
    <x v="1"/>
    <s v="Retarget with Ads"/>
  </r>
  <r>
    <s v="L0357"/>
    <s v="Charlie Mitchell"/>
    <s v="GOOGLE"/>
    <s v="REFERRAL"/>
    <s v="N/A"/>
    <n v="0"/>
    <n v="5.3"/>
    <n v="0"/>
    <n v="20"/>
    <n v="0"/>
    <n v="4"/>
    <n v="29.3"/>
    <x v="1"/>
    <s v="Retarget with Ads"/>
  </r>
  <r>
    <s v="L0358"/>
    <s v="Noah Moore"/>
    <s v="MICROSOFT CORP"/>
    <s v="PARTNER"/>
    <s v="GROWTH"/>
    <n v="0"/>
    <n v="4.5"/>
    <n v="8.5"/>
    <n v="0"/>
    <n v="0"/>
    <n v="7.5"/>
    <n v="20.5"/>
    <x v="1"/>
    <s v="Retarget with Ads"/>
  </r>
  <r>
    <s v="L0359"/>
    <s v="Kevin Fischer"/>
    <s v="MONGODB"/>
    <s v="CONTENT_SYNDICATION"/>
    <s v="MID-MARKET"/>
    <n v="8.9"/>
    <n v="6"/>
    <n v="5.8"/>
    <n v="0"/>
    <n v="11.25"/>
    <n v="9"/>
    <n v="41"/>
    <x v="0"/>
    <s v="Nurture Email Drip"/>
  </r>
  <r>
    <s v="L0360"/>
    <s v="Charlie Robinson"/>
    <s v="TWILIO"/>
    <s v="SOCIAL"/>
    <s v="ENTERPRISE"/>
    <n v="7.1"/>
    <n v="0"/>
    <n v="2.7"/>
    <n v="20"/>
    <n v="15"/>
    <n v="5"/>
    <n v="49.8"/>
    <x v="0"/>
    <s v="Nurture Email Drip"/>
  </r>
  <r>
    <s v="L0361"/>
    <s v="Stefan Brown"/>
    <s v="STRIPE"/>
    <s v="DIRECT"/>
    <s v="MID-MARKET"/>
    <n v="3.4"/>
    <n v="0"/>
    <n v="7.2"/>
    <n v="20"/>
    <n v="11.25"/>
    <n v="8.5"/>
    <n v="50.4"/>
    <x v="0"/>
    <s v="Nurture Email Drip"/>
  </r>
  <r>
    <s v="L0362"/>
    <s v="Yusuf Mehta"/>
    <s v="SLACK TECHNOLOGIES"/>
    <s v="DIRECT"/>
    <s v="SMB"/>
    <n v="6"/>
    <n v="1.5"/>
    <n v="4.8"/>
    <n v="20"/>
    <n v="7.5"/>
    <n v="11"/>
    <n v="50.8"/>
    <x v="0"/>
    <s v="Nurture Email Drip"/>
  </r>
  <r>
    <s v="L0363"/>
    <s v="Camila Sharma"/>
    <s v="MIRO"/>
    <s v="CONTENT_SYNDICATION"/>
    <s v="SMB"/>
    <n v="3.4"/>
    <n v="4.5"/>
    <n v="3"/>
    <n v="20"/>
    <n v="7.5"/>
    <n v="3.5"/>
    <n v="41.9"/>
    <x v="0"/>
    <s v="Nurture Email Drip"/>
  </r>
  <r>
    <s v="L0364"/>
    <s v="Noah Olsen"/>
    <s v="SPLUNK"/>
    <s v="WEBINAR"/>
    <s v="N/A"/>
    <n v="8.3000000000000007"/>
    <n v="2.2999999999999998"/>
    <n v="6.7"/>
    <n v="0"/>
    <n v="0"/>
    <n v="9"/>
    <n v="26.3"/>
    <x v="1"/>
    <s v="Retarget with Ads"/>
  </r>
  <r>
    <s v="L0365"/>
    <s v="Waqas Mishra"/>
    <s v="MIRO"/>
    <s v="SOCIAL"/>
    <s v="SMB"/>
    <n v="6"/>
    <n v="9"/>
    <n v="9.8000000000000007"/>
    <n v="0"/>
    <n v="7.5"/>
    <n v="6"/>
    <n v="38.299999999999997"/>
    <x v="0"/>
    <s v="Nurture Email Drip"/>
  </r>
  <r>
    <s v="L0366"/>
    <s v="Hassan Ramos"/>
    <s v="TWILIO"/>
    <s v="COLD_EMAIL"/>
    <s v="MID-MARKET"/>
    <n v="3.1"/>
    <n v="4.5"/>
    <n v="7.7"/>
    <n v="0"/>
    <n v="11.25"/>
    <n v="6"/>
    <n v="32.6"/>
    <x v="1"/>
    <s v="Retarget with Ads"/>
  </r>
  <r>
    <s v="L0367"/>
    <s v="Luna Ortiz"/>
    <s v="HUBSPOT"/>
    <s v="COLD_EMAIL"/>
    <s v="ENTERPRISE"/>
    <n v="0.3"/>
    <n v="14.3"/>
    <n v="2.5"/>
    <n v="20"/>
    <n v="15"/>
    <n v="12"/>
    <n v="64.099999999999994"/>
    <x v="2"/>
    <s v="Schedule Call"/>
  </r>
  <r>
    <s v="L0368"/>
    <s v="Genevieve White"/>
    <s v="META"/>
    <s v="COLD_EMAIL"/>
    <s v="ENTERPRISE"/>
    <n v="1.7"/>
    <n v="9"/>
    <n v="0"/>
    <n v="0"/>
    <n v="15"/>
    <n v="0.5"/>
    <n v="26.2"/>
    <x v="1"/>
    <s v="Retarget with Ads"/>
  </r>
  <r>
    <s v="L0369"/>
    <s v="Adeline Patel"/>
    <s v="CLOUDFLARE"/>
    <s v="SOCIAL"/>
    <s v="SMB"/>
    <n v="8.3000000000000007"/>
    <n v="10.5"/>
    <n v="1.2"/>
    <n v="0"/>
    <n v="7.5"/>
    <n v="9.5"/>
    <n v="37"/>
    <x v="0"/>
    <s v="Nurture Email Drip"/>
  </r>
  <r>
    <s v="L0370"/>
    <s v="Zachary Malik"/>
    <s v="META"/>
    <s v="REFERRAL"/>
    <s v="MID-MARKET"/>
    <n v="8.9"/>
    <n v="6"/>
    <n v="4.8"/>
    <n v="0"/>
    <n v="11.25"/>
    <n v="13"/>
    <n v="44"/>
    <x v="0"/>
    <s v="Nurture Email Drip"/>
  </r>
  <r>
    <s v="L0371"/>
    <s v="Uma Ali"/>
    <s v="GOOGLE INC"/>
    <s v="SOCIAL"/>
    <s v="MID-MARKET"/>
    <n v="9.1"/>
    <n v="5.3"/>
    <n v="0.5"/>
    <n v="20"/>
    <n v="11.25"/>
    <n v="13.5"/>
    <n v="59.7"/>
    <x v="0"/>
    <s v="Nurture Email Drip"/>
  </r>
  <r>
    <s v="L0372"/>
    <s v="Bob Kim"/>
    <s v="DATADOG"/>
    <s v="WEBINAR"/>
    <s v="SMB"/>
    <n v="0"/>
    <n v="14.3"/>
    <n v="6.2"/>
    <n v="0"/>
    <n v="7.5"/>
    <n v="5"/>
    <n v="33"/>
    <x v="1"/>
    <s v="Retarget with Ads"/>
  </r>
  <r>
    <s v="L0373"/>
    <s v="Samir Flores"/>
    <s v="PALANTIR"/>
    <s v="SOCIAL"/>
    <s v="SMB"/>
    <n v="8"/>
    <n v="0"/>
    <n v="6.2"/>
    <n v="0"/>
    <n v="7.5"/>
    <n v="5"/>
    <n v="26.7"/>
    <x v="1"/>
    <s v="Retarget with Ads"/>
  </r>
  <r>
    <s v="L0374"/>
    <s v="Deepa Jackson"/>
    <s v="AIRTABLE"/>
    <s v="SOCIAL"/>
    <s v="MID-MARKET"/>
    <n v="6.6"/>
    <n v="15"/>
    <n v="3.3"/>
    <n v="20"/>
    <n v="11.25"/>
    <n v="9.5"/>
    <n v="65.7"/>
    <x v="2"/>
    <s v="Schedule Call"/>
  </r>
  <r>
    <s v="L0375"/>
    <s v="Joaquin Gupta"/>
    <s v="MICROSOFT"/>
    <s v="UNKNOWN"/>
    <s v="MID-MARKET"/>
    <n v="7.4"/>
    <n v="7.5"/>
    <n v="1.7"/>
    <n v="20"/>
    <n v="11.25"/>
    <n v="1.5"/>
    <n v="49.4"/>
    <x v="0"/>
    <s v="Nurture Email Drip"/>
  </r>
  <r>
    <s v="L0376"/>
    <s v="Sebastian Tiwari"/>
    <s v="AMAZON"/>
    <s v="PARTNER"/>
    <s v="MID-MARKET"/>
    <n v="3.1"/>
    <n v="12"/>
    <n v="8.5"/>
    <n v="0"/>
    <n v="11.25"/>
    <n v="0"/>
    <n v="34.9"/>
    <x v="1"/>
    <s v="Retarget with Ads"/>
  </r>
  <r>
    <s v="L0377"/>
    <s v="Emilia Bhatt"/>
    <s v="DATABRICKS"/>
    <s v="ORGANIC"/>
    <s v="STARTUP"/>
    <n v="9.1"/>
    <n v="10.5"/>
    <n v="1.2"/>
    <n v="0"/>
    <n v="3.75"/>
    <n v="9.5"/>
    <n v="34.1"/>
    <x v="1"/>
    <s v="Retarget with Ads"/>
  </r>
  <r>
    <s v="L0378"/>
    <s v="Zinnia Wilson"/>
    <s v="MIRO"/>
    <s v="REFERRAL"/>
    <s v="ENTERPRISE"/>
    <n v="5.0999999999999996"/>
    <n v="0"/>
    <n v="6"/>
    <n v="20"/>
    <n v="15"/>
    <n v="2.5"/>
    <n v="48.6"/>
    <x v="0"/>
    <s v="Nurture Email Drip"/>
  </r>
  <r>
    <s v="L0379"/>
    <s v="Yvonne Nair"/>
    <s v="SHOPIFY INC"/>
    <s v="REFERRAL"/>
    <s v="N/A"/>
    <n v="2.6"/>
    <n v="12"/>
    <n v="3.8"/>
    <n v="0"/>
    <n v="0"/>
    <n v="2"/>
    <n v="20.399999999999999"/>
    <x v="1"/>
    <s v="Retarget with Ads"/>
  </r>
  <r>
    <s v="L0380"/>
    <s v="Bella Allen"/>
    <s v="SALESFORCE"/>
    <s v="WEBINAR"/>
    <s v="GROWTH"/>
    <n v="0.6"/>
    <n v="2.2999999999999998"/>
    <n v="5.3"/>
    <n v="20"/>
    <n v="0"/>
    <n v="3"/>
    <n v="31.2"/>
    <x v="1"/>
    <s v="Retarget with Ads"/>
  </r>
  <r>
    <s v="L0381"/>
    <s v="Yuki Medina"/>
    <s v="WORKDAY"/>
    <s v="WEBINAR"/>
    <s v="MID-MARKET"/>
    <n v="8.6"/>
    <n v="12.8"/>
    <n v="0.5"/>
    <n v="20"/>
    <n v="11.25"/>
    <n v="12.5"/>
    <n v="65.7"/>
    <x v="2"/>
    <s v="Schedule Call"/>
  </r>
  <r>
    <s v="L0382"/>
    <s v="Chloe Vargas"/>
    <s v="ELASTIC NV"/>
    <s v="COLD_EMAIL"/>
    <s v="MID-MARKET"/>
    <n v="9.1"/>
    <n v="15"/>
    <n v="9.1999999999999993"/>
    <n v="0"/>
    <n v="11.25"/>
    <n v="1.5"/>
    <n v="46.1"/>
    <x v="0"/>
    <s v="Nurture Email Drip"/>
  </r>
  <r>
    <s v="L0383"/>
    <s v="Catalina Yamamoto"/>
    <s v="CROWDSTRIKE"/>
    <s v="WEBINAR"/>
    <s v="MID-MARKET"/>
    <n v="9.1"/>
    <n v="12"/>
    <n v="7.2"/>
    <n v="0"/>
    <n v="11.25"/>
    <n v="2"/>
    <n v="41.6"/>
    <x v="0"/>
    <s v="Nurture Email Drip"/>
  </r>
  <r>
    <s v="L0384"/>
    <s v="Perseus Novak"/>
    <s v="FIGMA"/>
    <s v="COLD_EMAIL"/>
    <s v="SMB"/>
    <n v="5.7"/>
    <n v="9.8000000000000007"/>
    <n v="8"/>
    <n v="0"/>
    <n v="7.5"/>
    <n v="5"/>
    <n v="36"/>
    <x v="0"/>
    <s v="Nurture Email Drip"/>
  </r>
  <r>
    <s v="L0385"/>
    <s v="Oscar Gonzalez"/>
    <s v="CLOUDFLARE"/>
    <s v="PARTNER"/>
    <s v="N/A"/>
    <n v="1.7"/>
    <n v="0"/>
    <n v="7.7"/>
    <n v="0"/>
    <n v="0"/>
    <n v="3.5"/>
    <n v="12.9"/>
    <x v="1"/>
    <s v="Retarget with Ads"/>
  </r>
  <r>
    <s v="L0386"/>
    <s v="Lorenzo Adams"/>
    <s v="DOCU SIGN"/>
    <s v="COLD_EMAIL"/>
    <s v="MID-MARKET"/>
    <n v="10"/>
    <n v="0"/>
    <n v="6"/>
    <n v="0"/>
    <n v="11.25"/>
    <n v="10.5"/>
    <n v="37.799999999999997"/>
    <x v="0"/>
    <s v="Nurture Email Drip"/>
  </r>
  <r>
    <s v="L0387"/>
    <s v="Deepa Ramirez"/>
    <s v="SHOPIFY"/>
    <s v="CONTENT_SYNDICATION"/>
    <s v="STARTUP"/>
    <n v="8.9"/>
    <n v="12"/>
    <n v="0"/>
    <n v="20"/>
    <n v="3.75"/>
    <n v="1"/>
    <n v="45.7"/>
    <x v="0"/>
    <s v="Nurture Email Drip"/>
  </r>
  <r>
    <s v="L0388"/>
    <s v="Priya Aguilar"/>
    <s v="DOCUSIGN"/>
    <s v="REFERRAL"/>
    <s v="N/A"/>
    <n v="1.1000000000000001"/>
    <n v="13.5"/>
    <n v="5.5"/>
    <n v="0"/>
    <n v="0"/>
    <n v="1.5"/>
    <n v="21.6"/>
    <x v="1"/>
    <s v="Retarget with Ads"/>
  </r>
  <r>
    <s v="L0389"/>
    <s v="Joaquin Fernandez"/>
    <s v="MONGODB"/>
    <s v="WEBINAR"/>
    <s v="MID-MARKET"/>
    <n v="1.7"/>
    <n v="0"/>
    <n v="9"/>
    <n v="20"/>
    <n v="11.25"/>
    <n v="7.5"/>
    <n v="49.5"/>
    <x v="0"/>
    <s v="Nurture Email Drip"/>
  </r>
  <r>
    <s v="L0390"/>
    <s v="Ethan Delgado"/>
    <s v="INTERCOM"/>
    <s v="PARTNER"/>
    <s v="N/A"/>
    <n v="3.7"/>
    <n v="13.5"/>
    <n v="0.8"/>
    <n v="0"/>
    <n v="0"/>
    <n v="12.5"/>
    <n v="30.5"/>
    <x v="1"/>
    <s v="Retarget with Ads"/>
  </r>
  <r>
    <s v="L0391"/>
    <s v="Xander Aguilar"/>
    <s v="DOCUSIGN"/>
    <s v="CONTENT_SYNDICATION"/>
    <s v="ENTERPRISE"/>
    <n v="5.4"/>
    <n v="1.5"/>
    <n v="8.5"/>
    <n v="0"/>
    <n v="15"/>
    <n v="0"/>
    <n v="30.4"/>
    <x v="1"/>
    <s v="Retarget with Ads"/>
  </r>
  <r>
    <s v="L0392"/>
    <s v="Zinnia Yamamoto"/>
    <s v="AIRTABLE"/>
    <s v="REFERRAL"/>
    <s v="MID-MARKET"/>
    <n v="2.6"/>
    <n v="3.8"/>
    <n v="9.8000000000000007"/>
    <n v="0"/>
    <n v="11.25"/>
    <n v="3"/>
    <n v="30.5"/>
    <x v="1"/>
    <s v="Retarget with Ads"/>
  </r>
  <r>
    <s v="L0393"/>
    <s v="Hank Kapoor"/>
    <s v="ZENDESK"/>
    <s v="PAID"/>
    <s v="SMB"/>
    <n v="1.1000000000000001"/>
    <n v="0"/>
    <n v="4.3"/>
    <n v="0"/>
    <n v="7.5"/>
    <n v="25"/>
    <n v="37.9"/>
    <x v="0"/>
    <s v="Nurture Email Drip"/>
  </r>
  <r>
    <s v="L0394"/>
    <s v="Freya Torres"/>
    <s v="PALANTIR"/>
    <s v="EVENT"/>
    <s v="MID-MARKET"/>
    <n v="1.7"/>
    <n v="6"/>
    <n v="7"/>
    <n v="0"/>
    <n v="11.25"/>
    <n v="5.5"/>
    <n v="31.5"/>
    <x v="1"/>
    <s v="Retarget with Ads"/>
  </r>
  <r>
    <s v="L0395"/>
    <s v="Winston Ivanov"/>
    <s v="HUBSPOT"/>
    <s v="WEBINAR"/>
    <s v="STARTUP"/>
    <n v="7.1"/>
    <n v="4.5"/>
    <n v="2.7"/>
    <n v="0"/>
    <n v="3.75"/>
    <n v="9.5"/>
    <n v="27.6"/>
    <x v="1"/>
    <s v="Retarget with Ads"/>
  </r>
  <r>
    <s v="L0396"/>
    <s v="Esmeralda Scott"/>
    <s v="WORKDAY"/>
    <s v="SOCIAL"/>
    <s v="ENTERPRISE"/>
    <n v="6.3"/>
    <n v="9.8000000000000007"/>
    <n v="10"/>
    <n v="20"/>
    <n v="15"/>
    <n v="9.5"/>
    <n v="70.599999999999994"/>
    <x v="2"/>
    <s v="Schedule Call"/>
  </r>
  <r>
    <s v="L0397"/>
    <s v="Ingrid Berg"/>
    <s v="ZSCALER"/>
    <s v="WEBINAR"/>
    <s v="MID-MARKET"/>
    <n v="2.6"/>
    <n v="14.3"/>
    <n v="2"/>
    <n v="20"/>
    <n v="11.25"/>
    <n v="3"/>
    <n v="53.2"/>
    <x v="0"/>
    <s v="Nurture Email Drip"/>
  </r>
  <r>
    <s v="L0398"/>
    <s v="Nadia Herrera"/>
    <s v="DATABRICKS"/>
    <s v="REFERRAL"/>
    <s v="N/A"/>
    <n v="4.3"/>
    <n v="3.8"/>
    <n v="4.2"/>
    <n v="20"/>
    <n v="0"/>
    <n v="18.5"/>
    <n v="50.8"/>
    <x v="0"/>
    <s v="Nurture Email Drip"/>
  </r>
  <r>
    <s v="L0399"/>
    <s v="Kira Flores"/>
    <s v="DROPBOX"/>
    <s v="DIRECT"/>
    <s v="MID-MARKET"/>
    <n v="8.3000000000000007"/>
    <n v="7.5"/>
    <n v="10"/>
    <n v="20"/>
    <n v="11.25"/>
    <n v="16.5"/>
    <n v="73.599999999999994"/>
    <x v="2"/>
    <s v="Schedule Call"/>
  </r>
  <r>
    <s v="L0400"/>
    <s v="Florian Moore"/>
    <s v="MONGODB"/>
    <s v="SOCIAL"/>
    <s v="MID-MARKET"/>
    <n v="4.9000000000000004"/>
    <n v="15"/>
    <n v="4.3"/>
    <n v="0"/>
    <n v="11.25"/>
    <n v="5.5"/>
    <n v="41"/>
    <x v="0"/>
    <s v="Nurture Email Drip"/>
  </r>
  <r>
    <s v="L0401"/>
    <s v="Wesley Fischer"/>
    <s v="PALO ALTO NETWORKS"/>
    <s v="EVENT"/>
    <s v="SMB"/>
    <n v="7.4"/>
    <n v="0.8"/>
    <n v="8.3000000000000007"/>
    <n v="0"/>
    <n v="7.5"/>
    <n v="1.5"/>
    <n v="25.5"/>
    <x v="1"/>
    <s v="Retarget with Ads"/>
  </r>
  <r>
    <s v="L0402"/>
    <s v="Hank Castillo"/>
    <s v="CROWDSTRIKE"/>
    <s v="SOCIAL"/>
    <s v="ENTERPRISE"/>
    <n v="2.9"/>
    <n v="12.8"/>
    <n v="7.8"/>
    <n v="0"/>
    <n v="15"/>
    <n v="3"/>
    <n v="41.5"/>
    <x v="0"/>
    <s v="Nurture Email Drip"/>
  </r>
  <r>
    <s v="L0403"/>
    <s v="Liora Nguyen"/>
    <s v="CLOUDFLARE"/>
    <s v="ORGANIC"/>
    <s v="SMB"/>
    <n v="5.4"/>
    <n v="15"/>
    <n v="8"/>
    <n v="0"/>
    <n v="7.5"/>
    <n v="5"/>
    <n v="40.9"/>
    <x v="0"/>
    <s v="Nurture Email Drip"/>
  </r>
  <r>
    <s v="L0404"/>
    <s v="Ophelia O'Brien"/>
    <s v="AIRTABLE"/>
    <s v="SOCIAL"/>
    <s v="ENTERPRISE"/>
    <n v="4.9000000000000004"/>
    <n v="0"/>
    <n v="7.3"/>
    <n v="0"/>
    <n v="15"/>
    <n v="10"/>
    <n v="37.200000000000003"/>
    <x v="0"/>
    <s v="Nurture Email Drip"/>
  </r>
  <r>
    <s v="L0405"/>
    <s v="Dante Ramirez"/>
    <s v="OKTA"/>
    <s v="COLD_EMAIL"/>
    <s v="SMB"/>
    <n v="1.1000000000000001"/>
    <n v="3"/>
    <n v="8.6999999999999993"/>
    <n v="0"/>
    <n v="7.5"/>
    <n v="11.5"/>
    <n v="31.8"/>
    <x v="1"/>
    <s v="Retarget with Ads"/>
  </r>
  <r>
    <s v="L0406"/>
    <s v="Nyx Rossi"/>
    <s v="META PLATFORMS"/>
    <s v="ORGANIC"/>
    <s v="MID-MARKET"/>
    <n v="10"/>
    <n v="8.3000000000000007"/>
    <n v="7.5"/>
    <n v="0"/>
    <n v="11.25"/>
    <n v="1.5"/>
    <n v="38.6"/>
    <x v="0"/>
    <s v="Nurture Email Drip"/>
  </r>
  <r>
    <s v="L0407"/>
    <s v="Nico Carter"/>
    <s v="PALANTIR"/>
    <s v="ORGANIC"/>
    <s v="ENTERPRISE"/>
    <n v="6.3"/>
    <n v="1.5"/>
    <n v="5.5"/>
    <n v="0"/>
    <n v="15"/>
    <n v="15.5"/>
    <n v="43.8"/>
    <x v="0"/>
    <s v="Nurture Email Drip"/>
  </r>
  <r>
    <s v="L0408"/>
    <s v="Bennett Jensen"/>
    <s v="CLOUDFLARE"/>
    <s v="REFERRAL"/>
    <s v="STARTUP"/>
    <n v="4.5999999999999996"/>
    <n v="3.8"/>
    <n v="2"/>
    <n v="0"/>
    <n v="3.75"/>
    <n v="0.5"/>
    <n v="14.7"/>
    <x v="1"/>
    <s v="Retarget with Ads"/>
  </r>
  <r>
    <s v="L0409"/>
    <s v="Thea Taylor"/>
    <s v="GOOGLE"/>
    <s v="UNKNOWN"/>
    <s v="MID-MARKET"/>
    <n v="3.7"/>
    <n v="2.2999999999999998"/>
    <n v="9.6999999999999993"/>
    <n v="0"/>
    <n v="11.25"/>
    <n v="2"/>
    <n v="29"/>
    <x v="1"/>
    <s v="Retarget with Ads"/>
  </r>
  <r>
    <s v="L0410"/>
    <s v="Kaia Kapoor"/>
    <s v="TWILIO"/>
    <s v="REFERRAL"/>
    <s v="MID-MARKET"/>
    <n v="6"/>
    <n v="12.8"/>
    <n v="8.3000000000000007"/>
    <n v="0"/>
    <n v="11.25"/>
    <n v="20"/>
    <n v="58.4"/>
    <x v="0"/>
    <s v="Nurture Email Drip"/>
  </r>
  <r>
    <s v="L0411"/>
    <s v="Quinlan Herrera"/>
    <s v="MICROSOFT"/>
    <s v="WEBINAR"/>
    <s v="ENTERPRISE"/>
    <n v="2.2999999999999998"/>
    <n v="4.5"/>
    <n v="6.7"/>
    <n v="0"/>
    <n v="15"/>
    <n v="9.5"/>
    <n v="38"/>
    <x v="0"/>
    <s v="Nurture Email Drip"/>
  </r>
  <r>
    <s v="L0412"/>
    <s v="Olivia Berg"/>
    <s v="CONFLUENT"/>
    <s v="EVENT"/>
    <s v="SMB"/>
    <n v="9.6999999999999993"/>
    <n v="0"/>
    <n v="9.1999999999999993"/>
    <n v="0"/>
    <n v="7.5"/>
    <n v="2.5"/>
    <n v="28.9"/>
    <x v="1"/>
    <s v="Retarget with Ads"/>
  </r>
  <r>
    <s v="L0413"/>
    <s v="Bella Jensen"/>
    <s v="SHOPIFY"/>
    <s v="WEBINAR"/>
    <s v="STARTUP"/>
    <n v="7.1"/>
    <n v="0"/>
    <n v="2.5"/>
    <n v="0"/>
    <n v="3.75"/>
    <n v="14"/>
    <n v="27.4"/>
    <x v="1"/>
    <s v="Retarget with Ads"/>
  </r>
  <r>
    <s v="L0414"/>
    <s v="Xena Chandra"/>
    <s v="ZSCALER"/>
    <s v="UNKNOWN"/>
    <s v="MID-MARKET"/>
    <n v="0"/>
    <n v="3.8"/>
    <n v="2.7"/>
    <n v="0"/>
    <n v="11.25"/>
    <n v="3.5"/>
    <n v="21.3"/>
    <x v="1"/>
    <s v="Retarget with Ads"/>
  </r>
  <r>
    <s v="L0415"/>
    <s v="Jack Yamamoto"/>
    <s v="OKTA"/>
    <s v="EVENT"/>
    <s v="MID-MARKET"/>
    <n v="2.6"/>
    <n v="0.8"/>
    <n v="5.3"/>
    <n v="20"/>
    <n v="11.25"/>
    <n v="2"/>
    <n v="42"/>
    <x v="0"/>
    <s v="Nurture Email Drip"/>
  </r>
  <r>
    <s v="L0416"/>
    <s v="Magnus Davis"/>
    <s v="AMAZON"/>
    <s v="DIRECT"/>
    <s v="SMB"/>
    <n v="2.9"/>
    <n v="7.5"/>
    <n v="0"/>
    <n v="0"/>
    <n v="7.5"/>
    <n v="3.5"/>
    <n v="21.4"/>
    <x v="1"/>
    <s v="Retarget with Ads"/>
  </r>
  <r>
    <s v="L0417"/>
    <s v="Alice Decker"/>
    <s v="ZOOM"/>
    <s v="EVENT"/>
    <s v="N/A"/>
    <n v="6.9"/>
    <n v="5.3"/>
    <n v="6.5"/>
    <n v="20"/>
    <n v="0"/>
    <n v="2.5"/>
    <n v="41.2"/>
    <x v="0"/>
    <s v="Nurture Email Drip"/>
  </r>
  <r>
    <s v="L0418"/>
    <s v="Imani Dominguez"/>
    <s v="SERVICE NOW"/>
    <s v="PARTNER"/>
    <s v="N/A"/>
    <n v="6.9"/>
    <n v="7.5"/>
    <n v="4.2"/>
    <n v="0"/>
    <n v="0"/>
    <n v="11"/>
    <n v="29.6"/>
    <x v="1"/>
    <s v="Retarget with Ads"/>
  </r>
  <r>
    <s v="L0419"/>
    <s v="Brian Silva"/>
    <s v="ELASTIC"/>
    <s v="PARTNER"/>
    <s v="MID-MARKET"/>
    <n v="0"/>
    <n v="13.5"/>
    <n v="2.8"/>
    <n v="0"/>
    <n v="11.25"/>
    <n v="12.5"/>
    <n v="40.1"/>
    <x v="0"/>
    <s v="Nurture Email Drip"/>
  </r>
  <r>
    <s v="L0420"/>
    <s v="Ingrid Guerrero"/>
    <s v="AMAZON"/>
    <s v="COLD_EMAIL"/>
    <s v="ENTERPRISE"/>
    <n v="6.3"/>
    <n v="3"/>
    <n v="3.2"/>
    <n v="20"/>
    <n v="15"/>
    <n v="6"/>
    <n v="53.5"/>
    <x v="0"/>
    <s v="Nurture Email Drip"/>
  </r>
  <r>
    <s v="L0421"/>
    <s v="Joaquin Mishra"/>
    <s v="DOCU SIGN"/>
    <s v="REFERRAL"/>
    <s v="MID-MARKET"/>
    <n v="1.7"/>
    <n v="3"/>
    <n v="5"/>
    <n v="0"/>
    <n v="11.25"/>
    <n v="14.5"/>
    <n v="35.5"/>
    <x v="0"/>
    <s v="Nurture Email Drip"/>
  </r>
  <r>
    <s v="L0422"/>
    <s v="Katrina Anderson"/>
    <s v="SNOWFLAKE"/>
    <s v="PAID"/>
    <s v="GROWTH"/>
    <n v="8.9"/>
    <n v="0"/>
    <n v="4.3"/>
    <n v="0"/>
    <n v="0"/>
    <n v="11"/>
    <n v="24.2"/>
    <x v="1"/>
    <s v="Retarget with Ads"/>
  </r>
  <r>
    <s v="L0423"/>
    <s v="Camila Scott"/>
    <s v="MIRO"/>
    <s v="ORGANIC"/>
    <s v="SMB"/>
    <n v="3.4"/>
    <n v="9"/>
    <n v="7.3"/>
    <n v="0"/>
    <n v="7.5"/>
    <n v="0.5"/>
    <n v="27.7"/>
    <x v="1"/>
    <s v="Retarget with Ads"/>
  </r>
  <r>
    <s v="L0424"/>
    <s v="Nico Das"/>
    <s v="DROPBOX"/>
    <s v="REFERRAL"/>
    <s v="ENTERPRISE"/>
    <n v="4.3"/>
    <n v="1.5"/>
    <n v="0"/>
    <n v="20"/>
    <n v="15"/>
    <n v="3"/>
    <n v="43.8"/>
    <x v="0"/>
    <s v="Nurture Email Drip"/>
  </r>
  <r>
    <s v="L0425"/>
    <s v="James Robinson"/>
    <s v="HASHICORP"/>
    <s v="PAID"/>
    <s v="ENTERPRISE"/>
    <n v="9.4"/>
    <n v="4.5"/>
    <n v="5.2"/>
    <n v="0"/>
    <n v="15"/>
    <n v="3.5"/>
    <n v="37.6"/>
    <x v="0"/>
    <s v="Nurture Email Drip"/>
  </r>
  <r>
    <s v="L0426"/>
    <s v="Leandro Jensen"/>
    <s v="AMAZON"/>
    <s v="SOCIAL"/>
    <s v="STARTUP"/>
    <n v="9.1"/>
    <n v="4.5"/>
    <n v="8.6999999999999993"/>
    <n v="20"/>
    <n v="3.75"/>
    <n v="8"/>
    <n v="54.1"/>
    <x v="0"/>
    <s v="Nurture Email Drip"/>
  </r>
  <r>
    <s v="L0427"/>
    <s v="Imani Anderson"/>
    <s v="MIRO"/>
    <s v="COLD_EMAIL"/>
    <s v="SMB"/>
    <n v="8.6"/>
    <n v="6.8"/>
    <n v="3.3"/>
    <n v="0"/>
    <n v="7.5"/>
    <n v="14.5"/>
    <n v="40.700000000000003"/>
    <x v="0"/>
    <s v="Nurture Email Drip"/>
  </r>
  <r>
    <s v="L0428"/>
    <s v="Winston Chen"/>
    <s v="CLOUDFLARE"/>
    <s v="REFERRAL"/>
    <s v="MID-MARKET"/>
    <n v="3.1"/>
    <n v="0"/>
    <n v="1.5"/>
    <n v="20"/>
    <n v="11.25"/>
    <n v="15.5"/>
    <n v="51.4"/>
    <x v="0"/>
    <s v="Nurture Email Drip"/>
  </r>
  <r>
    <s v="L0429"/>
    <s v="Ophelia Malhotra"/>
    <s v="DATABRICKS"/>
    <s v="REFERRAL"/>
    <s v="ENTERPRISE"/>
    <n v="5.4"/>
    <n v="9.8000000000000007"/>
    <n v="6.3"/>
    <n v="0"/>
    <n v="15"/>
    <n v="13"/>
    <n v="49.5"/>
    <x v="0"/>
    <s v="Nurture Email Drip"/>
  </r>
  <r>
    <s v="L0430"/>
    <s v="Hugo Gomez"/>
    <s v="FRESHWORKS"/>
    <s v="WEBINAR"/>
    <s v="ENTERPRISE"/>
    <n v="4.3"/>
    <n v="5.3"/>
    <n v="5"/>
    <n v="20"/>
    <n v="15"/>
    <n v="0"/>
    <n v="49.6"/>
    <x v="0"/>
    <s v="Nurture Email Drip"/>
  </r>
  <r>
    <s v="L0431"/>
    <s v="Ximena Vega"/>
    <s v="CLOUDFLARE"/>
    <s v="SOCIAL"/>
    <s v="MID-MARKET"/>
    <n v="8.9"/>
    <n v="14.3"/>
    <n v="2"/>
    <n v="20"/>
    <n v="11.25"/>
    <n v="13"/>
    <n v="69.5"/>
    <x v="2"/>
    <s v="Schedule Call"/>
  </r>
  <r>
    <s v="L0432"/>
    <s v="Kira Gonzalez"/>
    <s v="AMAZON INC"/>
    <s v="COLD_EMAIL"/>
    <s v="N/A"/>
    <n v="4.9000000000000004"/>
    <n v="4.5"/>
    <n v="4.8"/>
    <n v="0"/>
    <n v="0"/>
    <n v="4.5"/>
    <n v="18.7"/>
    <x v="1"/>
    <s v="Retarget with Ads"/>
  </r>
  <r>
    <s v="L0433"/>
    <s v="Zion Clark"/>
    <s v="DATADOG"/>
    <s v="PAID"/>
    <s v="ENTERPRISE"/>
    <n v="1.7"/>
    <n v="5.3"/>
    <n v="3.8"/>
    <n v="20"/>
    <n v="15"/>
    <n v="5"/>
    <n v="50.8"/>
    <x v="0"/>
    <s v="Nurture Email Drip"/>
  </r>
  <r>
    <s v="L0434"/>
    <s v="Wendy Chandra"/>
    <s v="FIGMA"/>
    <s v="WEBINAR"/>
    <s v="ENTERPRISE"/>
    <n v="0.6"/>
    <n v="5.3"/>
    <n v="9.1999999999999993"/>
    <n v="0"/>
    <n v="15"/>
    <n v="0"/>
    <n v="30.1"/>
    <x v="1"/>
    <s v="Retarget with Ads"/>
  </r>
  <r>
    <s v="L0435"/>
    <s v="Ahmed Petrov"/>
    <s v="MONGODB"/>
    <s v="ORGANIC"/>
    <s v="ENTERPRISE"/>
    <n v="5.0999999999999996"/>
    <n v="8.3000000000000007"/>
    <n v="1.7"/>
    <n v="20"/>
    <n v="15"/>
    <n v="11"/>
    <n v="61.1"/>
    <x v="2"/>
    <s v="Schedule Call"/>
  </r>
  <r>
    <s v="L0436"/>
    <s v="Bella Ramirez"/>
    <s v="SHOPIFY"/>
    <s v="ORGANIC"/>
    <s v="N/A"/>
    <n v="4"/>
    <n v="6"/>
    <n v="0.2"/>
    <n v="0"/>
    <n v="0"/>
    <n v="12.5"/>
    <n v="22.7"/>
    <x v="1"/>
    <s v="Retarget with Ads"/>
  </r>
  <r>
    <s v="L0437"/>
    <s v="Ulrich Fischer"/>
    <s v="NOTION"/>
    <s v="ORGANIC"/>
    <s v="ENTERPRISE"/>
    <n v="0"/>
    <n v="9"/>
    <n v="1.7"/>
    <n v="0"/>
    <n v="15"/>
    <n v="3.5"/>
    <n v="29.2"/>
    <x v="1"/>
    <s v="Retarget with Ads"/>
  </r>
  <r>
    <s v="L0438"/>
    <s v="Orion Tiwari"/>
    <s v="SALESFORCE"/>
    <s v="REFERRAL"/>
    <s v="N/A"/>
    <n v="0"/>
    <n v="0"/>
    <n v="9.1999999999999993"/>
    <n v="20"/>
    <n v="0"/>
    <n v="0"/>
    <n v="29.2"/>
    <x v="1"/>
    <s v="Retarget with Ads"/>
  </r>
  <r>
    <s v="L0439"/>
    <s v="Vesper Rao"/>
    <s v="DATADOG"/>
    <s v="PARTNER"/>
    <s v="GROWTH"/>
    <n v="0.6"/>
    <n v="9.8000000000000007"/>
    <n v="7.3"/>
    <n v="0"/>
    <n v="0"/>
    <n v="21"/>
    <n v="38.700000000000003"/>
    <x v="0"/>
    <s v="Nurture Email Drip"/>
  </r>
  <r>
    <s v="L0440"/>
    <s v="Quinlan Joshi"/>
    <s v="AIRTABLE"/>
    <s v="UNKNOWN"/>
    <s v="MID-MARKET"/>
    <n v="7.4"/>
    <n v="9.8000000000000007"/>
    <n v="2.7"/>
    <n v="0"/>
    <n v="11.25"/>
    <n v="4"/>
    <n v="35.200000000000003"/>
    <x v="0"/>
    <s v="Nurture Email Drip"/>
  </r>
  <r>
    <s v="L0441"/>
    <s v="Bella Mehta"/>
    <s v="SALESFORCE"/>
    <s v="COLD_EMAIL"/>
    <s v="SMB"/>
    <n v="5.7"/>
    <n v="8.3000000000000007"/>
    <n v="4.2"/>
    <n v="20"/>
    <n v="7.5"/>
    <n v="7"/>
    <n v="52.7"/>
    <x v="0"/>
    <s v="Nurture Email Drip"/>
  </r>
  <r>
    <s v="L0442"/>
    <s v="Alice Rao"/>
    <s v="HUBSPOT"/>
    <s v="PAID"/>
    <s v="ENTERPRISE"/>
    <n v="3.4"/>
    <n v="0"/>
    <n v="0"/>
    <n v="0"/>
    <n v="15"/>
    <n v="12"/>
    <n v="30.4"/>
    <x v="1"/>
    <s v="Retarget with Ads"/>
  </r>
  <r>
    <s v="L0443"/>
    <s v="Brendan Park"/>
    <s v="CONFLUENT"/>
    <s v="DIRECT"/>
    <s v="STARTUP"/>
    <n v="7.7"/>
    <n v="14.3"/>
    <n v="10"/>
    <n v="0"/>
    <n v="3.75"/>
    <n v="11"/>
    <n v="46.8"/>
    <x v="0"/>
    <s v="Nurture Email Drip"/>
  </r>
  <r>
    <s v="L0444"/>
    <s v="Katrina Wright"/>
    <s v="WORKDAY"/>
    <s v="ORGANIC"/>
    <s v="MID-MARKET"/>
    <n v="8"/>
    <n v="0"/>
    <n v="2.8"/>
    <n v="20"/>
    <n v="11.25"/>
    <n v="13"/>
    <n v="55.1"/>
    <x v="0"/>
    <s v="Nurture Email Drip"/>
  </r>
  <r>
    <s v="L0445"/>
    <s v="Henrik Jackson"/>
    <s v="FRESHWORKS"/>
    <s v="REFERRAL"/>
    <s v="SMB"/>
    <n v="8.9"/>
    <n v="10.5"/>
    <n v="10"/>
    <n v="0"/>
    <n v="7.5"/>
    <n v="3"/>
    <n v="39.9"/>
    <x v="0"/>
    <s v="Nurture Email Drip"/>
  </r>
  <r>
    <s v="L0446"/>
    <s v="Finn Yamamoto"/>
    <s v="AMAZON"/>
    <s v="ORGANIC"/>
    <s v="MID-MARKET"/>
    <n v="3.1"/>
    <n v="10.5"/>
    <n v="5.7"/>
    <n v="20"/>
    <n v="11.25"/>
    <n v="2"/>
    <n v="52.6"/>
    <x v="0"/>
    <s v="Nurture Email Drip"/>
  </r>
  <r>
    <s v="L0447"/>
    <s v="Catalina Soto"/>
    <s v="SERVICENOW"/>
    <s v="PARTNER"/>
    <s v="MID-MARKET"/>
    <n v="3.7"/>
    <n v="0"/>
    <n v="6.7"/>
    <n v="20"/>
    <n v="11.25"/>
    <n v="8.5"/>
    <n v="50.2"/>
    <x v="0"/>
    <s v="Nurture Email Drip"/>
  </r>
  <r>
    <s v="L0448"/>
    <s v="Idris Ruiz"/>
    <s v="FIGMA"/>
    <s v="EVENT"/>
    <s v="GROWTH"/>
    <n v="4"/>
    <n v="3"/>
    <n v="10"/>
    <n v="20"/>
    <n v="0"/>
    <n v="12.5"/>
    <n v="49.5"/>
    <x v="0"/>
    <s v="Nurture Email Drip"/>
  </r>
  <r>
    <s v="L0449"/>
    <s v="Victor Herrera"/>
    <s v="CLOUDFLARE"/>
    <s v="COLD_EMAIL"/>
    <s v="SMB"/>
    <n v="8.6"/>
    <n v="9"/>
    <n v="8.8000000000000007"/>
    <n v="20"/>
    <n v="7.5"/>
    <n v="7"/>
    <n v="60.9"/>
    <x v="2"/>
    <s v="Schedule Call"/>
  </r>
  <r>
    <s v="L0450"/>
    <s v="Sophie Tiwari"/>
    <s v="TWILIO"/>
    <s v="WEBINAR"/>
    <s v="SMB"/>
    <n v="9.4"/>
    <n v="6"/>
    <n v="4.5"/>
    <n v="0"/>
    <n v="7.5"/>
    <n v="1.5"/>
    <n v="28.9"/>
    <x v="1"/>
    <s v="Retarget with Ads"/>
  </r>
  <r>
    <s v="L0451"/>
    <s v="Liora Lopez"/>
    <s v="STRIPE"/>
    <s v="REFERRAL"/>
    <s v="SMB"/>
    <n v="1.1000000000000001"/>
    <n v="9"/>
    <n v="4.2"/>
    <n v="20"/>
    <n v="7.5"/>
    <n v="24"/>
    <n v="65.8"/>
    <x v="2"/>
    <s v="Schedule Call"/>
  </r>
  <r>
    <s v="L0452"/>
    <s v="Elena Perez"/>
    <s v="META PLATFORMS"/>
    <s v="CONTENT_SYNDICATION"/>
    <s v="MID-MARKET"/>
    <n v="0.9"/>
    <n v="0"/>
    <n v="6.5"/>
    <n v="20"/>
    <n v="11.25"/>
    <n v="2"/>
    <n v="40.700000000000003"/>
    <x v="0"/>
    <s v="Nurture Email Drip"/>
  </r>
  <r>
    <s v="L0453"/>
    <s v="Eve Bhatt"/>
    <s v="DATADOG"/>
    <s v="SOCIAL"/>
    <s v="SMB"/>
    <n v="4.3"/>
    <n v="9.8000000000000007"/>
    <n v="6.3"/>
    <n v="0"/>
    <n v="7.5"/>
    <n v="14.5"/>
    <n v="42.4"/>
    <x v="0"/>
    <s v="Nurture Email Drip"/>
  </r>
  <r>
    <s v="L0454"/>
    <s v="Leandro Ortiz"/>
    <s v="SERVICENOW"/>
    <s v="PAID"/>
    <s v="MID-MARKET"/>
    <n v="6.9"/>
    <n v="9"/>
    <n v="3.3"/>
    <n v="20"/>
    <n v="11.25"/>
    <n v="8"/>
    <n v="58.5"/>
    <x v="0"/>
    <s v="Nurture Email Drip"/>
  </r>
  <r>
    <s v="L0455"/>
    <s v="Uriel Shah"/>
    <s v="INTERCOM"/>
    <s v="SOCIAL"/>
    <s v="STARTUP"/>
    <n v="2.9"/>
    <n v="13.5"/>
    <n v="6.3"/>
    <n v="20"/>
    <n v="3.75"/>
    <n v="2"/>
    <n v="48.5"/>
    <x v="0"/>
    <s v="Nurture Email Drip"/>
  </r>
  <r>
    <s v="L0456"/>
    <s v="Uma Berg"/>
    <s v="ASANA"/>
    <s v="ORGANIC"/>
    <s v="ENTERPRISE"/>
    <n v="3.1"/>
    <n v="11.3"/>
    <n v="9.5"/>
    <n v="0"/>
    <n v="15"/>
    <n v="6"/>
    <n v="44.9"/>
    <x v="0"/>
    <s v="Nurture Email Drip"/>
  </r>
  <r>
    <s v="L0457"/>
    <s v="Joaquin Tiwari"/>
    <s v="SLACK"/>
    <s v="PARTNER"/>
    <s v="ENTERPRISE"/>
    <n v="2.2999999999999998"/>
    <n v="14.3"/>
    <n v="6"/>
    <n v="20"/>
    <n v="15"/>
    <n v="0.5"/>
    <n v="58.1"/>
    <x v="0"/>
    <s v="Nurture Email Drip"/>
  </r>
  <r>
    <s v="L0458"/>
    <s v="Ingrid Aguilar"/>
    <s v="HASHI CORP"/>
    <s v="DIRECT"/>
    <s v="SMB"/>
    <n v="2.9"/>
    <n v="11.3"/>
    <n v="0.3"/>
    <n v="20"/>
    <n v="7.5"/>
    <n v="23"/>
    <n v="65"/>
    <x v="2"/>
    <s v="Schedule Call"/>
  </r>
  <r>
    <s v="L0459"/>
    <s v="Liam Johansson"/>
    <s v="SPLUNK"/>
    <s v="PARTNER"/>
    <s v="N/A"/>
    <n v="3.7"/>
    <n v="9.8000000000000007"/>
    <n v="2.5"/>
    <n v="0"/>
    <n v="0"/>
    <n v="13.5"/>
    <n v="29.5"/>
    <x v="1"/>
    <s v="Retarget with Ads"/>
  </r>
  <r>
    <s v="L0460"/>
    <s v="Dorian Rossi"/>
    <s v="FRESHWORKS"/>
    <s v="DIRECT"/>
    <s v="GROWTH"/>
    <n v="0.3"/>
    <n v="15"/>
    <n v="0.2"/>
    <n v="0"/>
    <n v="0"/>
    <n v="10.5"/>
    <n v="26"/>
    <x v="1"/>
    <s v="Retarget with Ads"/>
  </r>
  <r>
    <s v="L0461"/>
    <s v="Soren Vega"/>
    <s v="HUB SPOT"/>
    <s v="WEBINAR"/>
    <s v="MID-MARKET"/>
    <n v="0"/>
    <n v="9"/>
    <n v="0.3"/>
    <n v="0"/>
    <n v="11.25"/>
    <n v="13.5"/>
    <n v="34.1"/>
    <x v="1"/>
    <s v="Retarget with Ads"/>
  </r>
  <r>
    <s v="L0462"/>
    <s v="Jack Scott"/>
    <s v="SLACK"/>
    <s v="SOCIAL"/>
    <s v="N/A"/>
    <n v="10"/>
    <n v="7.5"/>
    <n v="3.3"/>
    <n v="20"/>
    <n v="0"/>
    <n v="3"/>
    <n v="43.8"/>
    <x v="0"/>
    <s v="Nurture Email Drip"/>
  </r>
  <r>
    <s v="L0463"/>
    <s v="Bennett Martinez"/>
    <s v="MICROSOFT CORP"/>
    <s v="PARTNER"/>
    <s v="SMB"/>
    <n v="1.7"/>
    <n v="12"/>
    <n v="7.8"/>
    <n v="0"/>
    <n v="7.5"/>
    <n v="5"/>
    <n v="34"/>
    <x v="1"/>
    <s v="Retarget with Ads"/>
  </r>
  <r>
    <s v="L0464"/>
    <s v="Hank Ahmed"/>
    <s v="CANVA"/>
    <s v="COLD_EMAIL"/>
    <s v="MID-MARKET"/>
    <n v="5.7"/>
    <n v="1.5"/>
    <n v="0.8"/>
    <n v="20"/>
    <n v="11.25"/>
    <n v="22"/>
    <n v="61.3"/>
    <x v="2"/>
    <s v="Schedule Call"/>
  </r>
  <r>
    <s v="L0465"/>
    <s v="Karen Sanchez"/>
    <s v="CONFLUENT"/>
    <s v="SOCIAL"/>
    <s v="SMB"/>
    <n v="9.4"/>
    <n v="0"/>
    <n v="1.3"/>
    <n v="20"/>
    <n v="7.5"/>
    <n v="12.5"/>
    <n v="50.7"/>
    <x v="0"/>
    <s v="Nurture Email Drip"/>
  </r>
  <r>
    <s v="L0466"/>
    <s v="Omar Gomez"/>
    <s v="SNOWFLAKE INC"/>
    <s v="WEBINAR"/>
    <s v="SMB"/>
    <n v="2.6"/>
    <n v="0.8"/>
    <n v="0"/>
    <n v="20"/>
    <n v="7.5"/>
    <n v="12"/>
    <n v="42.9"/>
    <x v="0"/>
    <s v="Nurture Email Drip"/>
  </r>
  <r>
    <s v="L0467"/>
    <s v="Tallulah Pandey"/>
    <s v="HASHICORP"/>
    <s v="COLD_EMAIL"/>
    <s v="MID-MARKET"/>
    <n v="0"/>
    <n v="0"/>
    <n v="2.7"/>
    <n v="0"/>
    <n v="11.25"/>
    <n v="4.5"/>
    <n v="18.5"/>
    <x v="1"/>
    <s v="Retarget with Ads"/>
  </r>
  <r>
    <s v="L0468"/>
    <s v="Bob Bose"/>
    <s v="FRESHWORKS"/>
    <s v="UNKNOWN"/>
    <s v="N/A"/>
    <n v="3.4"/>
    <n v="9.8000000000000007"/>
    <n v="0"/>
    <n v="20"/>
    <n v="0"/>
    <n v="1.5"/>
    <n v="34.700000000000003"/>
    <x v="1"/>
    <s v="Retarget with Ads"/>
  </r>
  <r>
    <s v="L0469"/>
    <s v="Jamal Rivera"/>
    <s v="SERVICENOW"/>
    <s v="DIRECT"/>
    <s v="GROWTH"/>
    <n v="8.3000000000000007"/>
    <n v="0"/>
    <n v="4.3"/>
    <n v="20"/>
    <n v="0"/>
    <n v="12"/>
    <n v="44.6"/>
    <x v="0"/>
    <s v="Nurture Email Drip"/>
  </r>
  <r>
    <s v="L0470"/>
    <s v="Onyx Nair"/>
    <s v="FIGMA"/>
    <s v="SOCIAL"/>
    <s v="N/A"/>
    <n v="7.7"/>
    <n v="0"/>
    <n v="0"/>
    <n v="20"/>
    <n v="0"/>
    <n v="14"/>
    <n v="41.7"/>
    <x v="0"/>
    <s v="Nurture Email Drip"/>
  </r>
  <r>
    <s v="L0471"/>
    <s v="Derek Nair"/>
    <s v="ATLASSIAN"/>
    <s v="PAID"/>
    <s v="ENTERPRISE"/>
    <n v="4.5999999999999996"/>
    <n v="6.8"/>
    <n v="4.3"/>
    <n v="0"/>
    <n v="15"/>
    <n v="4.5"/>
    <n v="35.200000000000003"/>
    <x v="0"/>
    <s v="Nurture Email Drip"/>
  </r>
  <r>
    <s v="L0472"/>
    <s v="Noah Bose"/>
    <s v="AMAZON"/>
    <s v="UNKNOWN"/>
    <s v="MID-MARKET"/>
    <n v="9.6999999999999993"/>
    <n v="2.2999999999999998"/>
    <n v="6.5"/>
    <n v="20"/>
    <n v="11.25"/>
    <n v="23.5"/>
    <n v="73.3"/>
    <x v="2"/>
    <s v="Schedule Call"/>
  </r>
  <r>
    <s v="L0473"/>
    <s v="Quinn Harris"/>
    <s v="SERVICENOW"/>
    <s v="PAID"/>
    <s v="STARTUP"/>
    <n v="7.1"/>
    <n v="4.5"/>
    <n v="5"/>
    <n v="20"/>
    <n v="3.75"/>
    <n v="1.5"/>
    <n v="41.9"/>
    <x v="0"/>
    <s v="Nurture Email Drip"/>
  </r>
  <r>
    <s v="L0474"/>
    <s v="Soren Tiwari"/>
    <s v="GOOGLE"/>
    <s v="PARTNER"/>
    <s v="MID-MARKET"/>
    <n v="10"/>
    <n v="7.5"/>
    <n v="8.5"/>
    <n v="20"/>
    <n v="11.25"/>
    <n v="1.5"/>
    <n v="58.8"/>
    <x v="0"/>
    <s v="Nurture Email Drip"/>
  </r>
  <r>
    <s v="L0475"/>
    <s v="Noah Adams"/>
    <s v="SERVICENOW"/>
    <s v="PAID"/>
    <s v="GROWTH"/>
    <n v="9.4"/>
    <n v="2.2999999999999998"/>
    <n v="1"/>
    <n v="20"/>
    <n v="0"/>
    <n v="3.5"/>
    <n v="36.200000000000003"/>
    <x v="0"/>
    <s v="Nurture Email Drip"/>
  </r>
  <r>
    <s v="L0476"/>
    <s v="Vesper Bose"/>
    <s v="SNOWFLAKE"/>
    <s v="ORGANIC"/>
    <s v="GROWTH"/>
    <n v="1.7"/>
    <n v="13.5"/>
    <n v="0"/>
    <n v="0"/>
    <n v="0"/>
    <n v="2"/>
    <n v="17.2"/>
    <x v="1"/>
    <s v="Retarget with Ads"/>
  </r>
  <r>
    <s v="L0477"/>
    <s v="Waqas Cruz"/>
    <s v="GOOGLE"/>
    <s v="DIRECT"/>
    <s v="ENTERPRISE"/>
    <n v="3.4"/>
    <n v="5.3"/>
    <n v="0"/>
    <n v="20"/>
    <n v="15"/>
    <n v="8.5"/>
    <n v="52.2"/>
    <x v="0"/>
    <s v="Nurture Email Drip"/>
  </r>
  <r>
    <s v="L0478"/>
    <s v="Freya Nair"/>
    <s v="DATABRICKS"/>
    <s v="REFERRAL"/>
    <s v="SMB"/>
    <n v="2"/>
    <n v="5.3"/>
    <n v="0.3"/>
    <n v="0"/>
    <n v="7.5"/>
    <n v="26"/>
    <n v="41.1"/>
    <x v="0"/>
    <s v="Nurture Email Drip"/>
  </r>
  <r>
    <s v="L0479"/>
    <s v="Dante Moore"/>
    <s v="SPLUNK"/>
    <s v="WEBINAR"/>
    <s v="MID-MARKET"/>
    <n v="2.6"/>
    <n v="8.3000000000000007"/>
    <n v="7"/>
    <n v="0"/>
    <n v="11.25"/>
    <n v="0.5"/>
    <n v="29.7"/>
    <x v="1"/>
    <s v="Retarget with Ads"/>
  </r>
  <r>
    <s v="L0480"/>
    <s v="Xavier Thompson"/>
    <s v="FRESHWORKS"/>
    <s v="SOCIAL"/>
    <s v="GROWTH"/>
    <n v="6.9"/>
    <n v="11.3"/>
    <n v="9.5"/>
    <n v="0"/>
    <n v="0"/>
    <n v="3.5"/>
    <n v="31.2"/>
    <x v="1"/>
    <s v="Retarget with Ads"/>
  </r>
  <r>
    <s v="L0481"/>
    <s v="Stefan Hoffman"/>
    <s v="DROPBOX"/>
    <s v="DIRECT"/>
    <s v="SMB"/>
    <n v="9.4"/>
    <n v="15"/>
    <n v="5.5"/>
    <n v="20"/>
    <n v="7.5"/>
    <n v="22.5"/>
    <n v="79.900000000000006"/>
    <x v="2"/>
    <s v="Schedule Call"/>
  </r>
  <r>
    <s v="L0482"/>
    <s v="Ahmed Ivanov"/>
    <s v="PALANTIR"/>
    <s v="SOCIAL"/>
    <s v="N/A"/>
    <n v="8.9"/>
    <n v="12.8"/>
    <n v="0"/>
    <n v="20"/>
    <n v="0"/>
    <n v="3.5"/>
    <n v="45.2"/>
    <x v="0"/>
    <s v="Nurture Email Drip"/>
  </r>
  <r>
    <s v="L0483"/>
    <s v="Ethan Patel"/>
    <s v="ZENDESK"/>
    <s v="PAID"/>
    <s v="MID-MARKET"/>
    <n v="0"/>
    <n v="14.3"/>
    <n v="6.7"/>
    <n v="0"/>
    <n v="11.25"/>
    <n v="12.5"/>
    <n v="44.8"/>
    <x v="0"/>
    <s v="Nurture Email Drip"/>
  </r>
  <r>
    <s v="L0484"/>
    <s v="Xyla King"/>
    <s v="MONGODB"/>
    <s v="PAID"/>
    <s v="GROWTH"/>
    <n v="0.3"/>
    <n v="4.5"/>
    <n v="1.7"/>
    <n v="0"/>
    <n v="0"/>
    <n v="10.5"/>
    <n v="17"/>
    <x v="1"/>
    <s v="Retarget with Ads"/>
  </r>
  <r>
    <s v="L0485"/>
    <s v="Elena Vargas"/>
    <s v="LINEAR"/>
    <s v="PARTNER"/>
    <s v="MID-MARKET"/>
    <n v="2.9"/>
    <n v="12.8"/>
    <n v="8.8000000000000007"/>
    <n v="0"/>
    <n v="11.25"/>
    <n v="1.5"/>
    <n v="37.299999999999997"/>
    <x v="0"/>
    <s v="Nurture Email Drip"/>
  </r>
  <r>
    <s v="L0486"/>
    <s v="Zephyr Joshi"/>
    <s v="INTERCOM"/>
    <s v="SOCIAL"/>
    <s v="N/A"/>
    <n v="3.7"/>
    <n v="0"/>
    <n v="3"/>
    <n v="0"/>
    <n v="0"/>
    <n v="2"/>
    <n v="8.6999999999999993"/>
    <x v="1"/>
    <s v="Retarget with Ads"/>
  </r>
  <r>
    <s v="L0487"/>
    <s v="Irene Martinez"/>
    <s v="SALESFORCE.COM"/>
    <s v="COLD_EMAIL"/>
    <s v="ENTERPRISE"/>
    <n v="1.4"/>
    <n v="7.5"/>
    <n v="8.6999999999999993"/>
    <n v="0"/>
    <n v="15"/>
    <n v="1.5"/>
    <n v="34.1"/>
    <x v="1"/>
    <s v="Retarget with Ads"/>
  </r>
  <r>
    <s v="L0488"/>
    <s v="Killian Silva"/>
    <s v="CROWDSTRIKE"/>
    <s v="ORGANIC"/>
    <s v="GROWTH"/>
    <n v="0"/>
    <n v="15"/>
    <n v="0.8"/>
    <n v="20"/>
    <n v="0"/>
    <n v="4.5"/>
    <n v="40.299999999999997"/>
    <x v="0"/>
    <s v="Nurture Email Drip"/>
  </r>
  <r>
    <s v="L0489"/>
    <s v="Piper Harris"/>
    <s v="PALANTIR"/>
    <s v="ORGANIC"/>
    <s v="MID-MARKET"/>
    <n v="8.6"/>
    <n v="0"/>
    <n v="0.2"/>
    <n v="20"/>
    <n v="11.25"/>
    <n v="3.5"/>
    <n v="43.6"/>
    <x v="0"/>
    <s v="Nurture Email Drip"/>
  </r>
  <r>
    <s v="L0490"/>
    <s v="Jasmine Kim"/>
    <s v="TWILIO"/>
    <s v="EVENT"/>
    <s v="SMB"/>
    <n v="10"/>
    <n v="15"/>
    <n v="4.3"/>
    <n v="20"/>
    <n v="7.5"/>
    <n v="6"/>
    <n v="62.8"/>
    <x v="2"/>
    <s v="Schedule Call"/>
  </r>
  <r>
    <s v="L0491"/>
    <s v="Paul Green"/>
    <s v="NOTION LABS"/>
    <s v="REFERRAL"/>
    <s v="ENTERPRISE"/>
    <n v="8.6"/>
    <n v="5.3"/>
    <n v="4"/>
    <n v="20"/>
    <n v="15"/>
    <n v="21.5"/>
    <n v="74.400000000000006"/>
    <x v="2"/>
    <s v="Schedule Call"/>
  </r>
  <r>
    <s v="L0492"/>
    <s v="Soren Castillo"/>
    <s v="ZENDESK"/>
    <s v="PAID"/>
    <s v="SMB"/>
    <n v="0.6"/>
    <n v="6.8"/>
    <n v="6.7"/>
    <n v="0"/>
    <n v="7.5"/>
    <n v="14.5"/>
    <n v="36.1"/>
    <x v="0"/>
    <s v="Nurture Email Drip"/>
  </r>
  <r>
    <s v="L0493"/>
    <s v="Tallulah Anderson"/>
    <s v="SNOWFLAKE"/>
    <s v="EVENT"/>
    <s v="MID-MARKET"/>
    <n v="9.1"/>
    <n v="6"/>
    <n v="1.3"/>
    <n v="0"/>
    <n v="11.25"/>
    <n v="3"/>
    <n v="30.7"/>
    <x v="1"/>
    <s v="Retarget with Ads"/>
  </r>
  <r>
    <s v="L0494"/>
    <s v="Ethan Walker"/>
    <s v="SERVICENOW"/>
    <s v="PAID"/>
    <s v="MID-MARKET"/>
    <n v="0"/>
    <n v="12"/>
    <n v="9.3000000000000007"/>
    <n v="0"/>
    <n v="11.25"/>
    <n v="1.5"/>
    <n v="34.1"/>
    <x v="1"/>
    <s v="Retarget with Ads"/>
  </r>
  <r>
    <s v="L0495"/>
    <s v="Elowen Ortiz"/>
    <s v="OKTA"/>
    <s v="REFERRAL"/>
    <s v="ENTERPRISE"/>
    <n v="0.3"/>
    <n v="0"/>
    <n v="3.5"/>
    <n v="0"/>
    <n v="15"/>
    <n v="0"/>
    <n v="18.8"/>
    <x v="1"/>
    <s v="Retarget with Ads"/>
  </r>
  <r>
    <s v="L0496"/>
    <s v="Ansel Martin"/>
    <s v="ELASTIC"/>
    <s v="PAID"/>
    <s v="ENTERPRISE"/>
    <n v="5.0999999999999996"/>
    <n v="0"/>
    <n v="2.2999999999999998"/>
    <n v="0"/>
    <n v="15"/>
    <n v="4.5"/>
    <n v="26.9"/>
    <x v="1"/>
    <s v="Retarget with Ads"/>
  </r>
  <r>
    <s v="L0497"/>
    <s v="Ursula Ahmed"/>
    <s v="META"/>
    <s v="ORGANIC"/>
    <s v="STARTUP"/>
    <n v="6"/>
    <n v="9"/>
    <n v="8.3000000000000007"/>
    <n v="20"/>
    <n v="3.75"/>
    <n v="11"/>
    <n v="58.1"/>
    <x v="0"/>
    <s v="Nurture Email Drip"/>
  </r>
  <r>
    <s v="L0498"/>
    <s v="Wendy Chandra"/>
    <s v="DOCUSIGN"/>
    <s v="ORGANIC"/>
    <s v="STARTUP"/>
    <n v="9.1"/>
    <n v="9.8000000000000007"/>
    <n v="5.2"/>
    <n v="20"/>
    <n v="3.75"/>
    <n v="25"/>
    <n v="72.900000000000006"/>
    <x v="2"/>
    <s v="Schedule Call"/>
  </r>
  <r>
    <s v="L0499"/>
    <s v="Ingrid Johansson"/>
    <s v="PALO ALTO NETWORKS"/>
    <s v="PAID"/>
    <s v="GROWTH"/>
    <n v="0"/>
    <n v="10.5"/>
    <n v="0.2"/>
    <n v="0"/>
    <n v="0"/>
    <n v="3"/>
    <n v="13.7"/>
    <x v="1"/>
    <s v="Retarget with Ads"/>
  </r>
  <r>
    <s v="L0500"/>
    <s v="Uriel Santos"/>
    <s v="CLOUDFLARE"/>
    <s v="SOCIAL"/>
    <s v="N/A"/>
    <n v="6.6"/>
    <n v="15"/>
    <n v="2.5"/>
    <n v="0"/>
    <n v="0"/>
    <n v="11.5"/>
    <n v="35.6"/>
    <x v="0"/>
    <s v="Nurture Email Drip"/>
  </r>
  <r>
    <s v="L0501"/>
    <s v="Olivia Kim"/>
    <s v="HUB SPOT"/>
    <s v="WEBINAR"/>
    <s v="GROWTH"/>
    <n v="4"/>
    <n v="5.3"/>
    <n v="7"/>
    <n v="0"/>
    <n v="0"/>
    <n v="9"/>
    <n v="25.3"/>
    <x v="1"/>
    <s v="Retarget with Ads"/>
  </r>
  <r>
    <s v="L0502"/>
    <s v="Lorenzo Brown"/>
    <s v="CONFLUENT"/>
    <s v="COLD_EMAIL"/>
    <s v="STARTUP"/>
    <n v="1.1000000000000001"/>
    <n v="4.5"/>
    <n v="0"/>
    <n v="0"/>
    <n v="3.75"/>
    <n v="1.5"/>
    <n v="10.9"/>
    <x v="1"/>
    <s v="Retarget with Ads"/>
  </r>
  <r>
    <s v="L0503"/>
    <s v="Leandro White"/>
    <s v="DROPBOX"/>
    <s v="UNKNOWN"/>
    <s v="ENTERPRISE"/>
    <n v="7.1"/>
    <n v="9"/>
    <n v="0"/>
    <n v="20"/>
    <n v="15"/>
    <n v="9.5"/>
    <n v="60.6"/>
    <x v="2"/>
    <s v="Schedule Call"/>
  </r>
  <r>
    <s v="L0504"/>
    <s v="Nyx Adams"/>
    <s v="AIRTABLE"/>
    <s v="REFERRAL"/>
    <s v="STARTUP"/>
    <n v="0"/>
    <n v="15"/>
    <n v="0.2"/>
    <n v="0"/>
    <n v="3.75"/>
    <n v="30"/>
    <n v="49"/>
    <x v="0"/>
    <s v="Nurture Email Drip"/>
  </r>
  <r>
    <s v="L0505"/>
    <s v="James Shah"/>
    <s v="CANVA"/>
    <s v="ORGANIC"/>
    <s v="SMB"/>
    <n v="9.4"/>
    <n v="6"/>
    <n v="0"/>
    <n v="20"/>
    <n v="7.5"/>
    <n v="2.5"/>
    <n v="45.4"/>
    <x v="0"/>
    <s v="Nurture Email Drip"/>
  </r>
  <r>
    <s v="L0506"/>
    <s v="Rosa Flores"/>
    <s v="SALESFORCE"/>
    <s v="COLD_EMAIL"/>
    <s v="ENTERPRISE"/>
    <n v="3.4"/>
    <n v="1.5"/>
    <n v="5.7"/>
    <n v="0"/>
    <n v="15"/>
    <n v="4.5"/>
    <n v="30.1"/>
    <x v="1"/>
    <s v="Retarget with Ads"/>
  </r>
  <r>
    <s v="L0507"/>
    <s v="Nick Wright"/>
    <s v="OKTA"/>
    <s v="PAID"/>
    <s v="MID-MARKET"/>
    <n v="0"/>
    <n v="1.5"/>
    <n v="9.5"/>
    <n v="20"/>
    <n v="11.25"/>
    <n v="3.5"/>
    <n v="45.8"/>
    <x v="0"/>
    <s v="Nurture Email Drip"/>
  </r>
  <r>
    <s v="L0508"/>
    <s v="Ivan Bose"/>
    <s v="DROPBOX"/>
    <s v="PARTNER"/>
    <s v="SMB"/>
    <n v="0.3"/>
    <n v="13.5"/>
    <n v="6.7"/>
    <n v="0"/>
    <n v="7.5"/>
    <n v="17"/>
    <n v="45"/>
    <x v="0"/>
    <s v="Nurture Email Drip"/>
  </r>
  <r>
    <s v="L0509"/>
    <s v="Leandro Thompson"/>
    <s v="ELASTIC"/>
    <s v="DIRECT"/>
    <s v="SMB"/>
    <n v="1.7"/>
    <n v="9"/>
    <n v="7.7"/>
    <n v="20"/>
    <n v="7.5"/>
    <n v="0"/>
    <n v="45.9"/>
    <x v="0"/>
    <s v="Nurture Email Drip"/>
  </r>
  <r>
    <s v="L0510"/>
    <s v="Harlow Eriksson"/>
    <s v="SLACK"/>
    <s v="CONTENT_SYNDICATION"/>
    <s v="ENTERPRISE"/>
    <n v="4.5999999999999996"/>
    <n v="6.8"/>
    <n v="3.2"/>
    <n v="0"/>
    <n v="15"/>
    <n v="4"/>
    <n v="33.6"/>
    <x v="1"/>
    <s v="Retarget with Ads"/>
  </r>
  <r>
    <s v="L0511"/>
    <s v="Xander Malik"/>
    <s v="INTERCOM"/>
    <s v="PAID"/>
    <s v="STARTUP"/>
    <n v="1.1000000000000001"/>
    <n v="10.5"/>
    <n v="5.7"/>
    <n v="0"/>
    <n v="3.75"/>
    <n v="2"/>
    <n v="23.1"/>
    <x v="1"/>
    <s v="Retarget with Ads"/>
  </r>
  <r>
    <s v="L0512"/>
    <s v="Magnus Olsen"/>
    <s v="STRIPE"/>
    <s v="EVENT"/>
    <s v="STARTUP"/>
    <n v="6"/>
    <n v="13.5"/>
    <n v="0"/>
    <n v="0"/>
    <n v="3.75"/>
    <n v="3"/>
    <n v="26.3"/>
    <x v="1"/>
    <s v="Retarget with Ads"/>
  </r>
  <r>
    <s v="L0513"/>
    <s v="Ophelia Mehta"/>
    <s v="ELASTIC NV"/>
    <s v="DIRECT"/>
    <s v="MID-MARKET"/>
    <n v="1.7"/>
    <n v="3.8"/>
    <n v="7.2"/>
    <n v="0"/>
    <n v="11.25"/>
    <n v="2"/>
    <n v="26"/>
    <x v="1"/>
    <s v="Retarget with Ads"/>
  </r>
  <r>
    <s v="L0514"/>
    <s v="Lorenzo Berg"/>
    <s v="DROPBOX"/>
    <s v="UNKNOWN"/>
    <s v="ENTERPRISE"/>
    <n v="6.9"/>
    <n v="12.8"/>
    <n v="6.5"/>
    <n v="20"/>
    <n v="15"/>
    <n v="13"/>
    <n v="74.2"/>
    <x v="2"/>
    <s v="Schedule Call"/>
  </r>
  <r>
    <s v="L0515"/>
    <s v="Bodhi Larsson"/>
    <s v="ATLASSIAN"/>
    <s v="SOCIAL"/>
    <s v="SMB"/>
    <n v="5.7"/>
    <n v="4.5"/>
    <n v="7.7"/>
    <n v="0"/>
    <n v="7.5"/>
    <n v="23.5"/>
    <n v="48.9"/>
    <x v="0"/>
    <s v="Nurture Email Drip"/>
  </r>
  <r>
    <s v="L0516"/>
    <s v="Magnus Aguilar"/>
    <s v="META"/>
    <s v="ORGANIC"/>
    <s v="ENTERPRISE"/>
    <n v="2.2999999999999998"/>
    <n v="0"/>
    <n v="1.3"/>
    <n v="0"/>
    <n v="15"/>
    <n v="4.5"/>
    <n v="23.1"/>
    <x v="1"/>
    <s v="Retarget with Ads"/>
  </r>
  <r>
    <s v="L0517"/>
    <s v="Hugo Iyer"/>
    <s v="INTERCOM"/>
    <s v="COLD_EMAIL"/>
    <s v="GROWTH"/>
    <n v="4.9000000000000004"/>
    <n v="7.5"/>
    <n v="4.5"/>
    <n v="20"/>
    <n v="0"/>
    <n v="10"/>
    <n v="46.9"/>
    <x v="0"/>
    <s v="Nurture Email Drip"/>
  </r>
  <r>
    <s v="L0518"/>
    <s v="Karen Garcia"/>
    <s v="CONFLUENT"/>
    <s v="COLD_EMAIL"/>
    <s v="MID-MARKET"/>
    <n v="1.1000000000000001"/>
    <n v="7.5"/>
    <n v="0.3"/>
    <n v="20"/>
    <n v="11.25"/>
    <n v="8"/>
    <n v="48.2"/>
    <x v="0"/>
    <s v="Nurture Email Drip"/>
  </r>
  <r>
    <s v="L0519"/>
    <s v="Fatima Park"/>
    <s v="SNOWFLAKE"/>
    <s v="WEBINAR"/>
    <s v="SMB"/>
    <n v="1.1000000000000001"/>
    <n v="3.8"/>
    <n v="8.5"/>
    <n v="0"/>
    <n v="7.5"/>
    <n v="17.5"/>
    <n v="38.4"/>
    <x v="0"/>
    <s v="Nurture Email Drip"/>
  </r>
  <r>
    <s v="L0520"/>
    <s v="Xander Davis"/>
    <s v="NOTION"/>
    <s v="EVENT"/>
    <s v="N/A"/>
    <n v="1.4"/>
    <n v="3.8"/>
    <n v="9.5"/>
    <n v="20"/>
    <n v="0"/>
    <n v="17.5"/>
    <n v="52.2"/>
    <x v="0"/>
    <s v="Nurture Email Drip"/>
  </r>
  <r>
    <s v="L0521"/>
    <s v="Gideon Thomas"/>
    <s v="DOCUSIGN"/>
    <s v="DIRECT"/>
    <s v="ENTERPRISE"/>
    <n v="8"/>
    <n v="15"/>
    <n v="0.7"/>
    <n v="0"/>
    <n v="15"/>
    <n v="10"/>
    <n v="48.7"/>
    <x v="0"/>
    <s v="Nurture Email Drip"/>
  </r>
  <r>
    <s v="L0522"/>
    <s v="Dante Chopra"/>
    <s v="ATLASSIAN"/>
    <s v="REFERRAL"/>
    <s v="ENTERPRISE"/>
    <n v="2.9"/>
    <n v="8.3000000000000007"/>
    <n v="2.5"/>
    <n v="20"/>
    <n v="15"/>
    <n v="0"/>
    <n v="48.7"/>
    <x v="0"/>
    <s v="Nurture Email Drip"/>
  </r>
  <r>
    <s v="L0523"/>
    <s v="Yvonne Lopez"/>
    <s v="NOTION LABS"/>
    <s v="PARTNER"/>
    <s v="SMB"/>
    <n v="0"/>
    <n v="10.5"/>
    <n v="0"/>
    <n v="20"/>
    <n v="7.5"/>
    <n v="3"/>
    <n v="41"/>
    <x v="0"/>
    <s v="Nurture Email Drip"/>
  </r>
  <r>
    <s v="L0524"/>
    <s v="Hank Dominguez"/>
    <s v="CLOUDFLARE"/>
    <s v="UNKNOWN"/>
    <s v="ENTERPRISE"/>
    <n v="8.3000000000000007"/>
    <n v="12"/>
    <n v="4.7"/>
    <n v="20"/>
    <n v="15"/>
    <n v="16"/>
    <n v="76"/>
    <x v="2"/>
    <s v="Schedule Call"/>
  </r>
  <r>
    <s v="L0525"/>
    <s v="Brendan Wright"/>
    <s v="PALANTIR"/>
    <s v="REFERRAL"/>
    <s v="MID-MARKET"/>
    <n v="6.3"/>
    <n v="1.5"/>
    <n v="5"/>
    <n v="20"/>
    <n v="11.25"/>
    <n v="3"/>
    <n v="47.1"/>
    <x v="0"/>
    <s v="Nurture Email Drip"/>
  </r>
  <r>
    <s v="L0526"/>
    <s v="Zion Martinez"/>
    <s v="SLACK"/>
    <s v="PAID"/>
    <s v="MID-MARKET"/>
    <n v="6.9"/>
    <n v="3"/>
    <n v="0.3"/>
    <n v="0"/>
    <n v="11.25"/>
    <n v="20"/>
    <n v="41.5"/>
    <x v="0"/>
    <s v="Nurture Email Drip"/>
  </r>
  <r>
    <s v="L0527"/>
    <s v="Yusuf Tanaka"/>
    <s v="STRIPE"/>
    <s v="PAID"/>
    <s v="MID-MARKET"/>
    <n v="10"/>
    <n v="15"/>
    <n v="9.8000000000000007"/>
    <n v="20"/>
    <n v="11.25"/>
    <n v="2"/>
    <n v="68.099999999999994"/>
    <x v="2"/>
    <s v="Schedule Call"/>
  </r>
  <r>
    <s v="L0528"/>
    <s v="Valentina Sharma"/>
    <s v="GOOGLE"/>
    <s v="PAID"/>
    <s v="ENTERPRISE"/>
    <n v="8.3000000000000007"/>
    <n v="0"/>
    <n v="4.5"/>
    <n v="20"/>
    <n v="15"/>
    <n v="25"/>
    <n v="72.8"/>
    <x v="2"/>
    <s v="Schedule Call"/>
  </r>
  <r>
    <s v="L0529"/>
    <s v="Kira Larsson"/>
    <s v="SLACK"/>
    <s v="ORGANIC"/>
    <s v="MID-MARKET"/>
    <n v="1.4"/>
    <n v="13.5"/>
    <n v="0"/>
    <n v="0"/>
    <n v="11.25"/>
    <n v="3"/>
    <n v="29.2"/>
    <x v="1"/>
    <s v="Retarget with Ads"/>
  </r>
  <r>
    <s v="L0530"/>
    <s v="Ivy Lopez"/>
    <s v="ZENDESK"/>
    <s v="EVENT"/>
    <s v="ENTERPRISE"/>
    <n v="6.3"/>
    <n v="9.8000000000000007"/>
    <n v="10"/>
    <n v="0"/>
    <n v="15"/>
    <n v="5"/>
    <n v="46.1"/>
    <x v="0"/>
    <s v="Nurture Email Drip"/>
  </r>
  <r>
    <s v="L0531"/>
    <s v="Elena Aguilar"/>
    <s v="AIRTABLE"/>
    <s v="DIRECT"/>
    <s v="STARTUP"/>
    <n v="0"/>
    <n v="0"/>
    <n v="7.7"/>
    <n v="0"/>
    <n v="3.75"/>
    <n v="3"/>
    <n v="14.5"/>
    <x v="1"/>
    <s v="Retarget with Ads"/>
  </r>
  <r>
    <s v="L0532"/>
    <s v="Hina Ahmed"/>
    <s v="MONGODB"/>
    <s v="REFERRAL"/>
    <s v="STARTUP"/>
    <n v="3.4"/>
    <n v="0"/>
    <n v="1.8"/>
    <n v="20"/>
    <n v="3.75"/>
    <n v="2"/>
    <n v="31"/>
    <x v="1"/>
    <s v="Retarget with Ads"/>
  </r>
  <r>
    <s v="L0533"/>
    <s v="Bob Ahmed"/>
    <s v="SHOPIFY"/>
    <s v="REFERRAL"/>
    <s v="STARTUP"/>
    <n v="0"/>
    <n v="12"/>
    <n v="1.3"/>
    <n v="0"/>
    <n v="3.75"/>
    <n v="8"/>
    <n v="25.1"/>
    <x v="1"/>
    <s v="Retarget with Ads"/>
  </r>
  <r>
    <s v="L0534"/>
    <s v="Rachel Rojas"/>
    <s v="DOCUSIGN"/>
    <s v="PAID"/>
    <s v="ENTERPRISE"/>
    <n v="4.9000000000000004"/>
    <n v="7.5"/>
    <n v="7.5"/>
    <n v="20"/>
    <n v="15"/>
    <n v="20.5"/>
    <n v="75.400000000000006"/>
    <x v="2"/>
    <s v="Schedule Call"/>
  </r>
  <r>
    <s v="L0535"/>
    <s v="Quinn Robinson"/>
    <s v="ZENDESK"/>
    <s v="SOCIAL"/>
    <s v="N/A"/>
    <n v="8.9"/>
    <n v="6"/>
    <n v="8.8000000000000007"/>
    <n v="0"/>
    <n v="0"/>
    <n v="1.5"/>
    <n v="25.2"/>
    <x v="1"/>
    <s v="Retarget with Ads"/>
  </r>
  <r>
    <s v="L0536"/>
    <s v="James Brown"/>
    <s v="SERVICE NOW"/>
    <s v="SOCIAL"/>
    <s v="MID-MARKET"/>
    <n v="0"/>
    <n v="12.8"/>
    <n v="8.5"/>
    <n v="20"/>
    <n v="11.25"/>
    <n v="3"/>
    <n v="55.6"/>
    <x v="0"/>
    <s v="Nurture Email Drip"/>
  </r>
  <r>
    <s v="L0537"/>
    <s v="Yvonne Saxena"/>
    <s v="AMAZON"/>
    <s v="DIRECT"/>
    <s v="STARTUP"/>
    <n v="4"/>
    <n v="10.5"/>
    <n v="3.8"/>
    <n v="0"/>
    <n v="3.75"/>
    <n v="1.5"/>
    <n v="23.6"/>
    <x v="1"/>
    <s v="Retarget with Ads"/>
  </r>
  <r>
    <s v="L0538"/>
    <s v="Amara Novak"/>
    <s v="SLACK"/>
    <s v="REFERRAL"/>
    <s v="N/A"/>
    <n v="7.1"/>
    <n v="11.3"/>
    <n v="0.5"/>
    <n v="20"/>
    <n v="0"/>
    <n v="11.5"/>
    <n v="50.4"/>
    <x v="0"/>
    <s v="Nurture Email Drip"/>
  </r>
  <r>
    <s v="L0539"/>
    <s v="Leo Bianchi"/>
    <s v="DATADOG"/>
    <s v="EVENT"/>
    <s v="GROWTH"/>
    <n v="8.3000000000000007"/>
    <n v="15"/>
    <n v="3"/>
    <n v="20"/>
    <n v="0"/>
    <n v="26"/>
    <n v="72.3"/>
    <x v="2"/>
    <s v="Schedule Call"/>
  </r>
  <r>
    <s v="L0540"/>
    <s v="Nico Nakamura"/>
    <s v="WORKDAY"/>
    <s v="CONTENT_SYNDICATION"/>
    <s v="ENTERPRISE"/>
    <n v="9.6999999999999993"/>
    <n v="12"/>
    <n v="8.3000000000000007"/>
    <n v="0"/>
    <n v="15"/>
    <n v="3.5"/>
    <n v="48.5"/>
    <x v="0"/>
    <s v="Nurture Email Drip"/>
  </r>
  <r>
    <s v="L0541"/>
    <s v="Hadley Muller"/>
    <s v="AMAZON"/>
    <s v="SOCIAL"/>
    <s v="GROWTH"/>
    <n v="2.9"/>
    <n v="4.5"/>
    <n v="1"/>
    <n v="0"/>
    <n v="0"/>
    <n v="21"/>
    <n v="29.4"/>
    <x v="1"/>
    <s v="Retarget with Ads"/>
  </r>
  <r>
    <s v="L0542"/>
    <s v="Jamal Vega"/>
    <s v="DATADOG"/>
    <s v="SOCIAL"/>
    <s v="MID-MARKET"/>
    <n v="7.4"/>
    <n v="1.5"/>
    <n v="7.8"/>
    <n v="0"/>
    <n v="11.25"/>
    <n v="2"/>
    <n v="30"/>
    <x v="1"/>
    <s v="Retarget with Ads"/>
  </r>
  <r>
    <s v="L0543"/>
    <s v="Uma Muller"/>
    <s v="ZOOM"/>
    <s v="DIRECT"/>
    <s v="MID-MARKET"/>
    <n v="4.3"/>
    <n v="13.5"/>
    <n v="6.5"/>
    <n v="0"/>
    <n v="11.25"/>
    <n v="13"/>
    <n v="48.6"/>
    <x v="0"/>
    <s v="Nurture Email Drip"/>
  </r>
  <r>
    <s v="L0544"/>
    <s v="Freya Perez"/>
    <s v="CROWD STRIKE"/>
    <s v="PARTNER"/>
    <s v="ENTERPRISE"/>
    <n v="0"/>
    <n v="0.8"/>
    <n v="6.3"/>
    <n v="0"/>
    <n v="15"/>
    <n v="19.5"/>
    <n v="41.6"/>
    <x v="0"/>
    <s v="Nurture Email Drip"/>
  </r>
  <r>
    <s v="L0545"/>
    <s v="Valentina Moreau"/>
    <s v="PALANTIR"/>
    <s v="SOCIAL"/>
    <s v="STARTUP"/>
    <n v="10"/>
    <n v="9.8000000000000007"/>
    <n v="0.5"/>
    <n v="20"/>
    <n v="3.75"/>
    <n v="0.5"/>
    <n v="44.6"/>
    <x v="0"/>
    <s v="Nurture Email Drip"/>
  </r>
  <r>
    <s v="L0546"/>
    <s v="Fatima Lewis"/>
    <s v="SALESFORCE.COM"/>
    <s v="REFERRAL"/>
    <s v="ENTERPRISE"/>
    <n v="6"/>
    <n v="0.8"/>
    <n v="6.7"/>
    <n v="20"/>
    <n v="15"/>
    <n v="13.5"/>
    <n v="62"/>
    <x v="2"/>
    <s v="Schedule Call"/>
  </r>
  <r>
    <s v="L0547"/>
    <s v="Quinlan Yamamoto"/>
    <s v="AMAZON"/>
    <s v="SOCIAL"/>
    <s v="N/A"/>
    <n v="9.4"/>
    <n v="0.8"/>
    <n v="0"/>
    <n v="0"/>
    <n v="0"/>
    <n v="3"/>
    <n v="13.2"/>
    <x v="1"/>
    <s v="Retarget with Ads"/>
  </r>
  <r>
    <s v="L0548"/>
    <s v="Marisol Perez"/>
    <s v="SLACK"/>
    <s v="ORGANIC"/>
    <s v="MID-MARKET"/>
    <n v="4.5999999999999996"/>
    <n v="11.3"/>
    <n v="4.5"/>
    <n v="20"/>
    <n v="11.25"/>
    <n v="8"/>
    <n v="59.7"/>
    <x v="0"/>
    <s v="Nurture Email Drip"/>
  </r>
  <r>
    <s v="L0549"/>
    <s v="Gina Martin"/>
    <s v="ATLASSIAN"/>
    <s v="EVENT"/>
    <s v="SMB"/>
    <n v="8.3000000000000007"/>
    <n v="3"/>
    <n v="9"/>
    <n v="20"/>
    <n v="7.5"/>
    <n v="1.5"/>
    <n v="49.3"/>
    <x v="0"/>
    <s v="Nurture Email Drip"/>
  </r>
  <r>
    <s v="L0550"/>
    <s v="Soren Gonzalez"/>
    <s v="SLACK"/>
    <s v="ORGANIC"/>
    <s v="STARTUP"/>
    <n v="0.9"/>
    <n v="1.5"/>
    <n v="4"/>
    <n v="0"/>
    <n v="3.75"/>
    <n v="19"/>
    <n v="29.2"/>
    <x v="1"/>
    <s v="Retarget with Ads"/>
  </r>
  <r>
    <s v="L0551"/>
    <s v="Isla Reddy"/>
    <s v="ZSCALER"/>
    <s v="UNKNOWN"/>
    <s v="SMB"/>
    <n v="7.7"/>
    <n v="3.8"/>
    <n v="2.7"/>
    <n v="0"/>
    <n v="7.5"/>
    <n v="8.5"/>
    <n v="30.2"/>
    <x v="1"/>
    <s v="Retarget with Ads"/>
  </r>
  <r>
    <s v="L0552"/>
    <s v="Xanthe Cruz"/>
    <s v="NOTION"/>
    <s v="EVENT"/>
    <s v="ENTERPRISE"/>
    <n v="7.7"/>
    <n v="12"/>
    <n v="1.5"/>
    <n v="0"/>
    <n v="15"/>
    <n v="4.5"/>
    <n v="40.700000000000003"/>
    <x v="0"/>
    <s v="Nurture Email Drip"/>
  </r>
  <r>
    <s v="L0553"/>
    <s v="Wendy Iyer"/>
    <s v="CLOUDFLARE"/>
    <s v="WEBINAR"/>
    <s v="ENTERPRISE"/>
    <n v="2.9"/>
    <n v="5.3"/>
    <n v="1"/>
    <n v="0"/>
    <n v="15"/>
    <n v="0.5"/>
    <n v="24.7"/>
    <x v="1"/>
    <s v="Retarget with Ads"/>
  </r>
  <r>
    <s v="L0554"/>
    <s v="Vesper Fischer"/>
    <s v="SALESFORCE"/>
    <s v="DIRECT"/>
    <s v="GROWTH"/>
    <n v="7.7"/>
    <n v="0.8"/>
    <n v="5.3"/>
    <n v="20"/>
    <n v="0"/>
    <n v="14.5"/>
    <n v="48.3"/>
    <x v="0"/>
    <s v="Nurture Email Drip"/>
  </r>
  <r>
    <s v="L0555"/>
    <s v="Xander Baker"/>
    <s v="SNOWFLAKE"/>
    <s v="ORGANIC"/>
    <s v="N/A"/>
    <n v="4.9000000000000004"/>
    <n v="12.8"/>
    <n v="2"/>
    <n v="20"/>
    <n v="0"/>
    <n v="2"/>
    <n v="41.7"/>
    <x v="0"/>
    <s v="Nurture Email Drip"/>
  </r>
  <r>
    <s v="L0556"/>
    <s v="Isla Verma"/>
    <s v="ATLASSIAN"/>
    <s v="PAID"/>
    <s v="ENTERPRISE"/>
    <n v="0"/>
    <n v="8.3000000000000007"/>
    <n v="0.8"/>
    <n v="20"/>
    <n v="15"/>
    <n v="6.5"/>
    <n v="50.6"/>
    <x v="0"/>
    <s v="Nurture Email Drip"/>
  </r>
  <r>
    <s v="L0557"/>
    <s v="Diana Patel"/>
    <s v="WORKDAY"/>
    <s v="PARTNER"/>
    <s v="STARTUP"/>
    <n v="9.4"/>
    <n v="9.8000000000000007"/>
    <n v="5.5"/>
    <n v="20"/>
    <n v="3.75"/>
    <n v="30"/>
    <n v="78.5"/>
    <x v="2"/>
    <s v="Schedule Call"/>
  </r>
  <r>
    <s v="L0558"/>
    <s v="Tina Decker"/>
    <s v="NOTION"/>
    <s v="DIRECT"/>
    <s v="ENTERPRISE"/>
    <n v="3.1"/>
    <n v="6.8"/>
    <n v="5.8"/>
    <n v="20"/>
    <n v="15"/>
    <n v="30"/>
    <n v="80.7"/>
    <x v="2"/>
    <s v="Schedule Call"/>
  </r>
  <r>
    <s v="L0559"/>
    <s v="James Moreau"/>
    <s v="MICROSOFT"/>
    <s v="EVENT"/>
    <s v="ENTERPRISE"/>
    <n v="7.7"/>
    <n v="3.8"/>
    <n v="10"/>
    <n v="0"/>
    <n v="15"/>
    <n v="3"/>
    <n v="39.5"/>
    <x v="0"/>
    <s v="Nurture Email Drip"/>
  </r>
  <r>
    <s v="L0560"/>
    <s v="Julian Vega"/>
    <s v="SALESFORCE.COM"/>
    <s v="EVENT"/>
    <s v="ENTERPRISE"/>
    <n v="6"/>
    <n v="0.8"/>
    <n v="2.2000000000000002"/>
    <n v="0"/>
    <n v="15"/>
    <n v="22"/>
    <n v="46"/>
    <x v="0"/>
    <s v="Nurture Email Drip"/>
  </r>
  <r>
    <s v="L0561"/>
    <s v="Ravi Medina"/>
    <s v="AMAZON"/>
    <s v="COLD_EMAIL"/>
    <s v="ENTERPRISE"/>
    <n v="0.9"/>
    <n v="0"/>
    <n v="0"/>
    <n v="0"/>
    <n v="15"/>
    <n v="26"/>
    <n v="41.9"/>
    <x v="0"/>
    <s v="Nurture Email Drip"/>
  </r>
  <r>
    <s v="L0562"/>
    <s v="Keiko Martinez"/>
    <s v="DOCUSIGN"/>
    <s v="SOCIAL"/>
    <s v="N/A"/>
    <n v="1.4"/>
    <n v="13.5"/>
    <n v="5.8"/>
    <n v="20"/>
    <n v="0"/>
    <n v="13"/>
    <n v="53.7"/>
    <x v="0"/>
    <s v="Nurture Email Drip"/>
  </r>
  <r>
    <s v="L0563"/>
    <s v="Oscar Adams"/>
    <s v="AIRTABLE"/>
    <s v="PAID"/>
    <s v="ENTERPRISE"/>
    <n v="1.1000000000000001"/>
    <n v="0"/>
    <n v="1.5"/>
    <n v="20"/>
    <n v="15"/>
    <n v="15"/>
    <n v="52.6"/>
    <x v="0"/>
    <s v="Nurture Email Drip"/>
  </r>
  <r>
    <s v="L0564"/>
    <s v="Maya Chen"/>
    <s v="WORKDAY"/>
    <s v="UNKNOWN"/>
    <s v="ENTERPRISE"/>
    <n v="5.4"/>
    <n v="7.5"/>
    <n v="4"/>
    <n v="20"/>
    <n v="15"/>
    <n v="3"/>
    <n v="54.9"/>
    <x v="0"/>
    <s v="Nurture Email Drip"/>
  </r>
  <r>
    <s v="L0565"/>
    <s v="Qasim Johansson"/>
    <s v="OKTA"/>
    <s v="DIRECT"/>
    <s v="ENTERPRISE"/>
    <n v="5.7"/>
    <n v="0"/>
    <n v="7.3"/>
    <n v="0"/>
    <n v="15"/>
    <n v="8.5"/>
    <n v="36.5"/>
    <x v="0"/>
    <s v="Nurture Email Drip"/>
  </r>
  <r>
    <s v="L0566"/>
    <s v="Zachary Herrera"/>
    <s v="ZSCALER"/>
    <s v="REFERRAL"/>
    <s v="ENTERPRISE"/>
    <n v="1.4"/>
    <n v="3.8"/>
    <n v="3.3"/>
    <n v="20"/>
    <n v="15"/>
    <n v="14.5"/>
    <n v="58"/>
    <x v="0"/>
    <s v="Nurture Email Drip"/>
  </r>
  <r>
    <s v="L0567"/>
    <s v="Xanthe Petrov"/>
    <s v="META"/>
    <s v="WEBINAR"/>
    <s v="N/A"/>
    <n v="8.3000000000000007"/>
    <n v="0.8"/>
    <n v="7.5"/>
    <n v="20"/>
    <n v="0"/>
    <n v="6"/>
    <n v="42.6"/>
    <x v="0"/>
    <s v="Nurture Email Drip"/>
  </r>
  <r>
    <s v="L0568"/>
    <s v="Elena Johnson"/>
    <s v="SHOPIFY INC"/>
    <s v="PAID"/>
    <s v="ENTERPRISE"/>
    <n v="6"/>
    <n v="14.3"/>
    <n v="5.7"/>
    <n v="20"/>
    <n v="15"/>
    <n v="4.5"/>
    <n v="65.5"/>
    <x v="2"/>
    <s v="Schedule Call"/>
  </r>
  <r>
    <s v="L0569"/>
    <s v="Magnus Williams"/>
    <s v="WORKDAY"/>
    <s v="SOCIAL"/>
    <s v="N/A"/>
    <n v="2.2999999999999998"/>
    <n v="4.5"/>
    <n v="6"/>
    <n v="0"/>
    <n v="0"/>
    <n v="11"/>
    <n v="23.8"/>
    <x v="1"/>
    <s v="Retarget with Ads"/>
  </r>
  <r>
    <s v="L0570"/>
    <s v="Ethan Harris"/>
    <s v="SHOPIFY INC"/>
    <s v="REFERRAL"/>
    <s v="SMB"/>
    <n v="3.1"/>
    <n v="13.5"/>
    <n v="1.5"/>
    <n v="0"/>
    <n v="7.5"/>
    <n v="3.5"/>
    <n v="29.1"/>
    <x v="1"/>
    <s v="Retarget with Ads"/>
  </r>
  <r>
    <s v="L0571"/>
    <s v="Liora Ortiz"/>
    <s v="NOTION LABS"/>
    <s v="PARTNER"/>
    <s v="STARTUP"/>
    <n v="2.2999999999999998"/>
    <n v="0"/>
    <n v="7.2"/>
    <n v="20"/>
    <n v="3.75"/>
    <n v="13"/>
    <n v="46.3"/>
    <x v="0"/>
    <s v="Nurture Email Drip"/>
  </r>
  <r>
    <s v="L0572"/>
    <s v="Kevin Chen"/>
    <s v="ZSCALER"/>
    <s v="PARTNER"/>
    <s v="N/A"/>
    <n v="2.2999999999999998"/>
    <n v="0"/>
    <n v="0.8"/>
    <n v="20"/>
    <n v="0"/>
    <n v="1.5"/>
    <n v="24.6"/>
    <x v="1"/>
    <s v="Retarget with Ads"/>
  </r>
  <r>
    <s v="L0573"/>
    <s v="Florian Jensen"/>
    <s v="PALANTIR"/>
    <s v="PAID"/>
    <s v="ENTERPRISE"/>
    <n v="5.7"/>
    <n v="10.5"/>
    <n v="5"/>
    <n v="0"/>
    <n v="15"/>
    <n v="0.5"/>
    <n v="36.700000000000003"/>
    <x v="0"/>
    <s v="Nurture Email Drip"/>
  </r>
  <r>
    <s v="L0574"/>
    <s v="Noah Nakamura"/>
    <s v="DROPBOX"/>
    <s v="UNKNOWN"/>
    <s v="MID-MARKET"/>
    <n v="8.6"/>
    <n v="0.8"/>
    <n v="2.2000000000000002"/>
    <n v="0"/>
    <n v="11.25"/>
    <n v="16"/>
    <n v="38.9"/>
    <x v="0"/>
    <s v="Nurture Email Drip"/>
  </r>
  <r>
    <s v="L0575"/>
    <s v="Hadley Mendoza"/>
    <s v="MONGODB"/>
    <s v="WEBINAR"/>
    <s v="ENTERPRISE"/>
    <n v="4.9000000000000004"/>
    <n v="3"/>
    <n v="1.3"/>
    <n v="0"/>
    <n v="15"/>
    <n v="4.5"/>
    <n v="28.7"/>
    <x v="1"/>
    <s v="Retarget with Ads"/>
  </r>
  <r>
    <s v="L0576"/>
    <s v="Jamal Kapoor"/>
    <s v="CROWDSTRIKE"/>
    <s v="PAID"/>
    <s v="STARTUP"/>
    <n v="4"/>
    <n v="1.5"/>
    <n v="6.8"/>
    <n v="0"/>
    <n v="3.75"/>
    <n v="10.5"/>
    <n v="26.6"/>
    <x v="1"/>
    <s v="Retarget with Ads"/>
  </r>
  <r>
    <s v="L0577"/>
    <s v="Elena Pandey"/>
    <s v="AIRTABLE"/>
    <s v="PAID"/>
    <s v="MID-MARKET"/>
    <n v="0"/>
    <n v="8.3000000000000007"/>
    <n v="9.3000000000000007"/>
    <n v="20"/>
    <n v="11.25"/>
    <n v="9"/>
    <n v="57.9"/>
    <x v="0"/>
    <s v="Nurture Email Drip"/>
  </r>
  <r>
    <s v="L0578"/>
    <s v="Brendan Kovac"/>
    <s v="PALO ALTO"/>
    <s v="WEBINAR"/>
    <s v="SMB"/>
    <n v="7.4"/>
    <n v="6.8"/>
    <n v="4"/>
    <n v="0"/>
    <n v="7.5"/>
    <n v="15"/>
    <n v="40.700000000000003"/>
    <x v="0"/>
    <s v="Nurture Email Drip"/>
  </r>
  <r>
    <s v="L0579"/>
    <s v="Dante Torres"/>
    <s v="PALO ALTO"/>
    <s v="UNKNOWN"/>
    <s v="N/A"/>
    <n v="0.6"/>
    <n v="11.3"/>
    <n v="6.3"/>
    <n v="0"/>
    <n v="0"/>
    <n v="2.5"/>
    <n v="20.7"/>
    <x v="1"/>
    <s v="Retarget with Ads"/>
  </r>
  <r>
    <s v="L0580"/>
    <s v="Katrina Dominguez"/>
    <s v="DATADOG"/>
    <s v="SOCIAL"/>
    <s v="SMB"/>
    <n v="3.4"/>
    <n v="0.8"/>
    <n v="2.5"/>
    <n v="20"/>
    <n v="7.5"/>
    <n v="15.5"/>
    <n v="49.7"/>
    <x v="0"/>
    <s v="Nurture Email Drip"/>
  </r>
  <r>
    <s v="L0581"/>
    <s v="Zaid Ahmed"/>
    <s v="HASHICORP"/>
    <s v="CONTENT_SYNDICATION"/>
    <s v="SMB"/>
    <n v="8.6"/>
    <n v="6"/>
    <n v="9.8000000000000007"/>
    <n v="0"/>
    <n v="7.5"/>
    <n v="3"/>
    <n v="34.9"/>
    <x v="1"/>
    <s v="Retarget with Ads"/>
  </r>
  <r>
    <s v="L0582"/>
    <s v="Charlie Jensen"/>
    <s v="SNOWFLAKE INC"/>
    <s v="EVENT"/>
    <s v="STARTUP"/>
    <n v="8"/>
    <n v="5.3"/>
    <n v="0"/>
    <n v="20"/>
    <n v="3.75"/>
    <n v="3"/>
    <n v="40.1"/>
    <x v="0"/>
    <s v="Nurture Email Drip"/>
  </r>
  <r>
    <s v="L0583"/>
    <s v="Emilia Chandra"/>
    <s v="SHOPIFY INC"/>
    <s v="WEBINAR"/>
    <s v="N/A"/>
    <n v="0.3"/>
    <n v="0"/>
    <n v="7.7"/>
    <n v="0"/>
    <n v="0"/>
    <n v="3.5"/>
    <n v="11.5"/>
    <x v="1"/>
    <s v="Retarget with Ads"/>
  </r>
  <r>
    <s v="L0584"/>
    <s v="Carlos Hussain"/>
    <s v="STRIPE"/>
    <s v="UNKNOWN"/>
    <s v="MID-MARKET"/>
    <n v="2.9"/>
    <n v="0"/>
    <n v="4.3"/>
    <n v="20"/>
    <n v="11.25"/>
    <n v="11.5"/>
    <n v="50"/>
    <x v="0"/>
    <s v="Nurture Email Drip"/>
  </r>
  <r>
    <s v="L0585"/>
    <s v="Alice Jackson"/>
    <s v="LINEAR"/>
    <s v="DIRECT"/>
    <s v="SMB"/>
    <n v="0.6"/>
    <n v="0"/>
    <n v="5"/>
    <n v="0"/>
    <n v="7.5"/>
    <n v="4.5"/>
    <n v="17.600000000000001"/>
    <x v="1"/>
    <s v="Retarget with Ads"/>
  </r>
  <r>
    <s v="L0586"/>
    <s v="Uriel Gomez"/>
    <s v="OKTA"/>
    <s v="COLD_EMAIL"/>
    <s v="STARTUP"/>
    <n v="2.6"/>
    <n v="9"/>
    <n v="7.7"/>
    <n v="20"/>
    <n v="3.75"/>
    <n v="4"/>
    <n v="47.1"/>
    <x v="0"/>
    <s v="Nurture Email Drip"/>
  </r>
  <r>
    <s v="L0587"/>
    <s v="Liam Sanchez"/>
    <s v="ZOOM VIDEO"/>
    <s v="WEBINAR"/>
    <s v="N/A"/>
    <n v="4"/>
    <n v="9.8000000000000007"/>
    <n v="5.3"/>
    <n v="20"/>
    <n v="0"/>
    <n v="2"/>
    <n v="41.1"/>
    <x v="0"/>
    <s v="Nurture Email Drip"/>
  </r>
  <r>
    <s v="L0588"/>
    <s v="Jack Taylor"/>
    <s v="MONGODB"/>
    <s v="DIRECT"/>
    <s v="ENTERPRISE"/>
    <n v="3.1"/>
    <n v="11.3"/>
    <n v="8.8000000000000007"/>
    <n v="20"/>
    <n v="15"/>
    <n v="15.5"/>
    <n v="73.7"/>
    <x v="2"/>
    <s v="Schedule Call"/>
  </r>
  <r>
    <s v="L0589"/>
    <s v="Ethan Gomez"/>
    <s v="HASHICORP"/>
    <s v="REFERRAL"/>
    <s v="MID-MARKET"/>
    <n v="6.3"/>
    <n v="9"/>
    <n v="9.3000000000000007"/>
    <n v="0"/>
    <n v="11.25"/>
    <n v="14.5"/>
    <n v="50.4"/>
    <x v="0"/>
    <s v="Nurture Email Drip"/>
  </r>
  <r>
    <s v="L0590"/>
    <s v="Joaquin Davis"/>
    <s v="MICROSOFT CORP"/>
    <s v="COLD_EMAIL"/>
    <s v="ENTERPRISE"/>
    <n v="10"/>
    <n v="0"/>
    <n v="0.7"/>
    <n v="0"/>
    <n v="15"/>
    <n v="18"/>
    <n v="43.7"/>
    <x v="0"/>
    <s v="Nurture Email Drip"/>
  </r>
  <r>
    <s v="L0591"/>
    <s v="Ursula Rojas"/>
    <s v="AMAZON"/>
    <s v="COLD_EMAIL"/>
    <s v="ENTERPRISE"/>
    <n v="4.9000000000000004"/>
    <n v="0"/>
    <n v="0.8"/>
    <n v="20"/>
    <n v="15"/>
    <n v="10"/>
    <n v="50.7"/>
    <x v="0"/>
    <s v="Nurture Email Drip"/>
  </r>
  <r>
    <s v="L0592"/>
    <s v="Nadia Sanchez"/>
    <s v="ELASTIC"/>
    <s v="SOCIAL"/>
    <s v="SMB"/>
    <n v="7.7"/>
    <n v="14.3"/>
    <n v="5.7"/>
    <n v="20"/>
    <n v="7.5"/>
    <n v="12.5"/>
    <n v="67.7"/>
    <x v="2"/>
    <s v="Schedule Call"/>
  </r>
  <r>
    <s v="L0593"/>
    <s v="Ximena Flores"/>
    <s v="PALANTIR"/>
    <s v="COLD_EMAIL"/>
    <s v="MID-MARKET"/>
    <n v="1.4"/>
    <n v="9"/>
    <n v="2"/>
    <n v="20"/>
    <n v="11.25"/>
    <n v="1.5"/>
    <n v="45.2"/>
    <x v="0"/>
    <s v="Nurture Email Drip"/>
  </r>
  <r>
    <s v="L0594"/>
    <s v="Rachel Malik"/>
    <s v="CLOUDFLARE"/>
    <s v="ORGANIC"/>
    <s v="ENTERPRISE"/>
    <n v="10"/>
    <n v="6.8"/>
    <n v="7"/>
    <n v="0"/>
    <n v="15"/>
    <n v="7.5"/>
    <n v="46.3"/>
    <x v="0"/>
    <s v="Nurture Email Drip"/>
  </r>
  <r>
    <s v="L0595"/>
    <s v="Frank Kim"/>
    <s v="SHOPIFY"/>
    <s v="PAID"/>
    <s v="ENTERPRISE"/>
    <n v="6.3"/>
    <n v="9"/>
    <n v="2.2000000000000002"/>
    <n v="20"/>
    <n v="15"/>
    <n v="4"/>
    <n v="56.5"/>
    <x v="0"/>
    <s v="Nurture Email Drip"/>
  </r>
  <r>
    <s v="L0596"/>
    <s v="Elise Dubois"/>
    <s v="PALANTIR"/>
    <s v="SOCIAL"/>
    <s v="SMB"/>
    <n v="5.0999999999999996"/>
    <n v="6.8"/>
    <n v="8.3000000000000007"/>
    <n v="20"/>
    <n v="7.5"/>
    <n v="8.5"/>
    <n v="56.2"/>
    <x v="0"/>
    <s v="Nurture Email Drip"/>
  </r>
  <r>
    <s v="L0597"/>
    <s v="Tyler Chopra"/>
    <s v="PALO ALTO NETWORKS"/>
    <s v="PARTNER"/>
    <s v="GROWTH"/>
    <n v="3.7"/>
    <n v="12.8"/>
    <n v="9.3000000000000007"/>
    <n v="20"/>
    <n v="0"/>
    <n v="3"/>
    <n v="48.8"/>
    <x v="0"/>
    <s v="Nurture Email Drip"/>
  </r>
  <r>
    <s v="L0598"/>
    <s v="Ulrich Khan"/>
    <s v="DATADOG"/>
    <s v="ORGANIC"/>
    <s v="SMB"/>
    <n v="0"/>
    <n v="9.8000000000000007"/>
    <n v="4"/>
    <n v="20"/>
    <n v="7.5"/>
    <n v="30"/>
    <n v="71.3"/>
    <x v="2"/>
    <s v="Schedule Call"/>
  </r>
  <r>
    <s v="L0599"/>
    <s v="Ingrid Herrera"/>
    <s v="ELASTIC"/>
    <s v="EVENT"/>
    <s v="SMB"/>
    <n v="3.4"/>
    <n v="7.5"/>
    <n v="2.2999999999999998"/>
    <n v="20"/>
    <n v="7.5"/>
    <n v="1.5"/>
    <n v="42.2"/>
    <x v="0"/>
    <s v="Nurture Email Drip"/>
  </r>
  <r>
    <s v="L0600"/>
    <s v="Dmitri Fernandez"/>
    <s v="MICROSOFT CORP"/>
    <s v="ORGANIC"/>
    <s v="ENTERPRISE"/>
    <n v="0"/>
    <n v="15"/>
    <n v="7.5"/>
    <n v="0"/>
    <n v="15"/>
    <n v="0"/>
    <n v="37.5"/>
    <x v="0"/>
    <s v="Nurture Email Drip"/>
  </r>
  <r>
    <s v="L0601"/>
    <s v="Farhan Davis"/>
    <s v="CLOUDFLARE"/>
    <s v="PARTNER"/>
    <s v="MID-MARKET"/>
    <n v="2.9"/>
    <n v="3"/>
    <n v="1.5"/>
    <n v="0"/>
    <n v="11.25"/>
    <n v="0.5"/>
    <n v="19.2"/>
    <x v="1"/>
    <s v="Retarget with Ads"/>
  </r>
  <r>
    <s v="L0602"/>
    <s v="Zara Hill"/>
    <s v="SALESFORCE"/>
    <s v="COLD_EMAIL"/>
    <s v="N/A"/>
    <n v="5.7"/>
    <n v="0.8"/>
    <n v="6.8"/>
    <n v="20"/>
    <n v="0"/>
    <n v="17.5"/>
    <n v="50.8"/>
    <x v="0"/>
    <s v="Nurture Email Drip"/>
  </r>
  <r>
    <s v="L0603"/>
    <s v="Zachary Fernandez"/>
    <s v="AIRTABLE"/>
    <s v="EVENT"/>
    <s v="ENTERPRISE"/>
    <n v="0"/>
    <n v="9.8000000000000007"/>
    <n v="2.7"/>
    <n v="0"/>
    <n v="15"/>
    <n v="9.5"/>
    <n v="37"/>
    <x v="0"/>
    <s v="Nurture Email Drip"/>
  </r>
  <r>
    <s v="L0604"/>
    <s v="Winston Hussain"/>
    <s v="INTERCOM"/>
    <s v="ORGANIC"/>
    <s v="MID-MARKET"/>
    <n v="6"/>
    <n v="12.8"/>
    <n v="2.7"/>
    <n v="20"/>
    <n v="11.25"/>
    <n v="7"/>
    <n v="59.8"/>
    <x v="0"/>
    <s v="Nurture Email Drip"/>
  </r>
  <r>
    <s v="L0605"/>
    <s v="Mona Martin"/>
    <s v="ZSCALER"/>
    <s v="UNKNOWN"/>
    <s v="ENTERPRISE"/>
    <n v="0.6"/>
    <n v="5.3"/>
    <n v="3.7"/>
    <n v="0"/>
    <n v="15"/>
    <n v="10.5"/>
    <n v="35.1"/>
    <x v="0"/>
    <s v="Nurture Email Drip"/>
  </r>
  <r>
    <s v="L0606"/>
    <s v="Yolanda Verma"/>
    <s v="DOCUSIGN"/>
    <s v="EVENT"/>
    <s v="MID-MARKET"/>
    <n v="5.7"/>
    <n v="6"/>
    <n v="6.8"/>
    <n v="0"/>
    <n v="11.25"/>
    <n v="1.5"/>
    <n v="31.3"/>
    <x v="1"/>
    <s v="Retarget with Ads"/>
  </r>
  <r>
    <s v="L0607"/>
    <s v="Wren Saxena"/>
    <s v="SLACK"/>
    <s v="WEBINAR"/>
    <s v="SMB"/>
    <n v="8"/>
    <n v="14.3"/>
    <n v="1.8"/>
    <n v="0"/>
    <n v="7.5"/>
    <n v="7"/>
    <n v="38.6"/>
    <x v="0"/>
    <s v="Nurture Email Drip"/>
  </r>
  <r>
    <s v="L0608"/>
    <s v="Noah Williams"/>
    <s v="AMAZON INC"/>
    <s v="PAID"/>
    <s v="SMB"/>
    <n v="0"/>
    <n v="9.8000000000000007"/>
    <n v="1.5"/>
    <n v="20"/>
    <n v="7.5"/>
    <n v="9"/>
    <n v="47.8"/>
    <x v="0"/>
    <s v="Nurture Email Drip"/>
  </r>
  <r>
    <s v="L0609"/>
    <s v="Vera Garcia"/>
    <s v="ELASTIC"/>
    <s v="PAID"/>
    <s v="MID-MARKET"/>
    <n v="9.6999999999999993"/>
    <n v="0.8"/>
    <n v="0"/>
    <n v="20"/>
    <n v="11.25"/>
    <n v="0"/>
    <n v="41.8"/>
    <x v="0"/>
    <s v="Nurture Email Drip"/>
  </r>
  <r>
    <s v="L0610"/>
    <s v="Zachary Nakamura"/>
    <s v="SERVICE NOW"/>
    <s v="PAID"/>
    <s v="SMB"/>
    <n v="4.5999999999999996"/>
    <n v="0.8"/>
    <n v="3.2"/>
    <n v="0"/>
    <n v="7.5"/>
    <n v="2"/>
    <n v="18.100000000000001"/>
    <x v="1"/>
    <s v="Retarget with Ads"/>
  </r>
  <r>
    <s v="L0611"/>
    <s v="Ximena Popov"/>
    <s v="TWILIO"/>
    <s v="REFERRAL"/>
    <s v="SMB"/>
    <n v="2.6"/>
    <n v="9.8000000000000007"/>
    <n v="1.8"/>
    <n v="20"/>
    <n v="7.5"/>
    <n v="2"/>
    <n v="43.7"/>
    <x v="0"/>
    <s v="Nurture Email Drip"/>
  </r>
  <r>
    <s v="L0612"/>
    <s v="Chloe Thomas"/>
    <s v="LINEAR"/>
    <s v="UNKNOWN"/>
    <s v="MID-MARKET"/>
    <n v="2"/>
    <n v="0"/>
    <n v="0"/>
    <n v="0"/>
    <n v="11.25"/>
    <n v="0"/>
    <n v="13.3"/>
    <x v="1"/>
    <s v="Retarget with Ads"/>
  </r>
  <r>
    <s v="L0613"/>
    <s v="Yara Johnson"/>
    <s v="DATADOG"/>
    <s v="REFERRAL"/>
    <s v="MID-MARKET"/>
    <n v="0.9"/>
    <n v="0"/>
    <n v="7.3"/>
    <n v="0"/>
    <n v="11.25"/>
    <n v="4"/>
    <n v="23.5"/>
    <x v="1"/>
    <s v="Retarget with Ads"/>
  </r>
  <r>
    <s v="L0614"/>
    <s v="Vivian Kim"/>
    <s v="SALESFORCE"/>
    <s v="PAID"/>
    <s v="N/A"/>
    <n v="10"/>
    <n v="2.2999999999999998"/>
    <n v="0"/>
    <n v="20"/>
    <n v="0"/>
    <n v="1.5"/>
    <n v="33.799999999999997"/>
    <x v="1"/>
    <s v="Retarget with Ads"/>
  </r>
  <r>
    <s v="L0615"/>
    <s v="Bodhi Castillo"/>
    <s v="LINEAR"/>
    <s v="CONTENT_SYNDICATION"/>
    <s v="ENTERPRISE"/>
    <n v="6.6"/>
    <n v="3.8"/>
    <n v="0"/>
    <n v="0"/>
    <n v="15"/>
    <n v="1.5"/>
    <n v="26.9"/>
    <x v="1"/>
    <s v="Retarget with Ads"/>
  </r>
  <r>
    <s v="L0616"/>
    <s v="Finn Kovac"/>
    <s v="SNOWFLAKE"/>
    <s v="REFERRAL"/>
    <s v="GROWTH"/>
    <n v="6.9"/>
    <n v="9"/>
    <n v="8"/>
    <n v="0"/>
    <n v="0"/>
    <n v="11"/>
    <n v="34.9"/>
    <x v="1"/>
    <s v="Retarget with Ads"/>
  </r>
  <r>
    <s v="L0617"/>
    <s v="Cordelia Green"/>
    <s v="INTERCOM"/>
    <s v="CONTENT_SYNDICATION"/>
    <s v="MID-MARKET"/>
    <n v="5.4"/>
    <n v="0"/>
    <n v="6.5"/>
    <n v="0"/>
    <n v="11.25"/>
    <n v="4.5"/>
    <n v="27.7"/>
    <x v="1"/>
    <s v="Retarget with Ads"/>
  </r>
  <r>
    <s v="L0618"/>
    <s v="Dashiell Aguilar"/>
    <s v="NOTION"/>
    <s v="PAID"/>
    <s v="ENTERPRISE"/>
    <n v="5.0999999999999996"/>
    <n v="12.8"/>
    <n v="0"/>
    <n v="0"/>
    <n v="15"/>
    <n v="6.5"/>
    <n v="39.4"/>
    <x v="0"/>
    <s v="Nurture Email Drip"/>
  </r>
  <r>
    <s v="L0619"/>
    <s v="Penelope Garcia"/>
    <s v="AMAZON"/>
    <s v="ORGANIC"/>
    <s v="SMB"/>
    <n v="9.6999999999999993"/>
    <n v="4.5"/>
    <n v="8.5"/>
    <n v="20"/>
    <n v="7.5"/>
    <n v="3.5"/>
    <n v="53.7"/>
    <x v="0"/>
    <s v="Nurture Email Drip"/>
  </r>
  <r>
    <s v="L0620"/>
    <s v="Stefan Das"/>
    <s v="MONGODB"/>
    <s v="ORGANIC"/>
    <s v="MID-MARKET"/>
    <n v="6.3"/>
    <n v="2.2999999999999998"/>
    <n v="8.1999999999999993"/>
    <n v="20"/>
    <n v="11.25"/>
    <n v="1.5"/>
    <n v="49.6"/>
    <x v="0"/>
    <s v="Nurture Email Drip"/>
  </r>
  <r>
    <s v="L0621"/>
    <s v="Magnus Aguilar"/>
    <s v="ASANA"/>
    <s v="ORGANIC"/>
    <s v="MID-MARKET"/>
    <n v="4.9000000000000004"/>
    <n v="9.8000000000000007"/>
    <n v="9.8000000000000007"/>
    <n v="0"/>
    <n v="11.25"/>
    <n v="3"/>
    <n v="38.799999999999997"/>
    <x v="0"/>
    <s v="Nurture Email Drip"/>
  </r>
  <r>
    <s v="L0622"/>
    <s v="Usman Ramirez"/>
    <s v="ATLASSIAN"/>
    <s v="EVENT"/>
    <s v="N/A"/>
    <n v="5.0999999999999996"/>
    <n v="7.5"/>
    <n v="2.2999999999999998"/>
    <n v="0"/>
    <n v="0"/>
    <n v="5"/>
    <n v="19.899999999999999"/>
    <x v="1"/>
    <s v="Retarget with Ads"/>
  </r>
  <r>
    <s v="L0623"/>
    <s v="Nolan Young"/>
    <s v="CONFLUENT"/>
    <s v="SOCIAL"/>
    <s v="N/A"/>
    <n v="2.6"/>
    <n v="10.5"/>
    <n v="4.5"/>
    <n v="20"/>
    <n v="0"/>
    <n v="3"/>
    <n v="40.6"/>
    <x v="0"/>
    <s v="Nurture Email Drip"/>
  </r>
  <r>
    <s v="L0624"/>
    <s v="Mila Perez"/>
    <s v="CANVA"/>
    <s v="ORGANIC"/>
    <s v="SMB"/>
    <n v="0.9"/>
    <n v="14.3"/>
    <n v="4.7"/>
    <n v="0"/>
    <n v="7.5"/>
    <n v="14.5"/>
    <n v="41.9"/>
    <x v="0"/>
    <s v="Nurture Email Drip"/>
  </r>
  <r>
    <s v="L0625"/>
    <s v="Pedro Kovac"/>
    <s v="SHOPIFY"/>
    <s v="UNKNOWN"/>
    <s v="SMB"/>
    <n v="0.3"/>
    <n v="2.2999999999999998"/>
    <n v="4.3"/>
    <n v="20"/>
    <n v="7.5"/>
    <n v="1.5"/>
    <n v="35.9"/>
    <x v="0"/>
    <s v="Nurture Email Drip"/>
  </r>
  <r>
    <s v="L0626"/>
    <s v="Ulrich Silva"/>
    <s v="ASANA"/>
    <s v="COLD_EMAIL"/>
    <s v="GROWTH"/>
    <n v="3.7"/>
    <n v="5.3"/>
    <n v="8.5"/>
    <n v="20"/>
    <n v="0"/>
    <n v="1"/>
    <n v="38.5"/>
    <x v="0"/>
    <s v="Nurture Email Drip"/>
  </r>
  <r>
    <s v="L0627"/>
    <s v="Ulrich Muller"/>
    <s v="OKTA"/>
    <s v="REFERRAL"/>
    <s v="STARTUP"/>
    <n v="4.5999999999999996"/>
    <n v="15"/>
    <n v="2.7"/>
    <n v="20"/>
    <n v="3.75"/>
    <n v="13.5"/>
    <n v="59.6"/>
    <x v="0"/>
    <s v="Nurture Email Drip"/>
  </r>
  <r>
    <s v="L0628"/>
    <s v="Eve Olsen"/>
    <s v="ATLASSIAN CORP"/>
    <s v="SOCIAL"/>
    <s v="ENTERPRISE"/>
    <n v="9.1"/>
    <n v="6.8"/>
    <n v="10"/>
    <n v="0"/>
    <n v="15"/>
    <n v="9.5"/>
    <n v="50.4"/>
    <x v="0"/>
    <s v="Nurture Email Drip"/>
  </r>
  <r>
    <s v="L0629"/>
    <s v="Florian Lee"/>
    <s v="META PLATFORMS"/>
    <s v="COLD_EMAIL"/>
    <s v="MID-MARKET"/>
    <n v="3.4"/>
    <n v="10.5"/>
    <n v="4.8"/>
    <n v="20"/>
    <n v="11.25"/>
    <n v="2"/>
    <n v="52"/>
    <x v="0"/>
    <s v="Nurture Email Drip"/>
  </r>
  <r>
    <s v="L0630"/>
    <s v="Aisha Anderson"/>
    <s v="SERVICENOW"/>
    <s v="SOCIAL"/>
    <s v="ENTERPRISE"/>
    <n v="8.9"/>
    <n v="1.5"/>
    <n v="9.6999999999999993"/>
    <n v="20"/>
    <n v="15"/>
    <n v="2"/>
    <n v="57.1"/>
    <x v="0"/>
    <s v="Nurture Email Drip"/>
  </r>
  <r>
    <s v="L0631"/>
    <s v="Thea Thomas"/>
    <s v="SERVICE NOW"/>
    <s v="EVENT"/>
    <s v="MID-MARKET"/>
    <n v="0"/>
    <n v="2.2999999999999998"/>
    <n v="8.3000000000000007"/>
    <n v="20"/>
    <n v="11.25"/>
    <n v="8.5"/>
    <n v="50.4"/>
    <x v="0"/>
    <s v="Nurture Email Drip"/>
  </r>
  <r>
    <s v="L0632"/>
    <s v="Henrik Garcia"/>
    <s v="SERVICENOW"/>
    <s v="ORGANIC"/>
    <s v="SMB"/>
    <n v="5.4"/>
    <n v="10.5"/>
    <n v="0.7"/>
    <n v="20"/>
    <n v="7.5"/>
    <n v="0.5"/>
    <n v="44.6"/>
    <x v="0"/>
    <s v="Nurture Email Drip"/>
  </r>
  <r>
    <s v="L0633"/>
    <s v="Ophelia Wright"/>
    <s v="ATLASSIAN"/>
    <s v="PARTNER"/>
    <s v="SMB"/>
    <n v="1.4"/>
    <n v="9"/>
    <n v="2.5"/>
    <n v="20"/>
    <n v="7.5"/>
    <n v="4"/>
    <n v="44.4"/>
    <x v="0"/>
    <s v="Nurture Email Drip"/>
  </r>
  <r>
    <s v="L0634"/>
    <s v="Wesley Ramirez"/>
    <s v="ZENDESK"/>
    <s v="EVENT"/>
    <s v="ENTERPRISE"/>
    <n v="4.5999999999999996"/>
    <n v="0"/>
    <n v="4.3"/>
    <n v="20"/>
    <n v="15"/>
    <n v="1"/>
    <n v="44.9"/>
    <x v="0"/>
    <s v="Nurture Email Drip"/>
  </r>
  <r>
    <s v="L0635"/>
    <s v="Xena Torres"/>
    <s v="SHOPIFY INC"/>
    <s v="SOCIAL"/>
    <s v="ENTERPRISE"/>
    <n v="8.3000000000000007"/>
    <n v="0"/>
    <n v="2.2999999999999998"/>
    <n v="20"/>
    <n v="15"/>
    <n v="9"/>
    <n v="54.6"/>
    <x v="0"/>
    <s v="Nurture Email Drip"/>
  </r>
  <r>
    <s v="L0636"/>
    <s v="Tara Clark"/>
    <s v="DATABRICKS"/>
    <s v="DIRECT"/>
    <s v="SMB"/>
    <n v="8.3000000000000007"/>
    <n v="11.3"/>
    <n v="2.8"/>
    <n v="20"/>
    <n v="7.5"/>
    <n v="3"/>
    <n v="52.9"/>
    <x v="0"/>
    <s v="Nurture Email Drip"/>
  </r>
  <r>
    <s v="L0637"/>
    <s v="Adeline Ortiz"/>
    <s v="WORKDAY"/>
    <s v="PARTNER"/>
    <s v="SMB"/>
    <n v="4.5999999999999996"/>
    <n v="0"/>
    <n v="6.3"/>
    <n v="20"/>
    <n v="7.5"/>
    <n v="14"/>
    <n v="52.4"/>
    <x v="0"/>
    <s v="Nurture Email Drip"/>
  </r>
  <r>
    <s v="L0638"/>
    <s v="Perseus Reddy"/>
    <s v="DATABRICKS"/>
    <s v="SOCIAL"/>
    <s v="SMB"/>
    <n v="0"/>
    <n v="0"/>
    <n v="7.3"/>
    <n v="20"/>
    <n v="7.5"/>
    <n v="3.5"/>
    <n v="38.299999999999997"/>
    <x v="0"/>
    <s v="Nurture Email Drip"/>
  </r>
  <r>
    <s v="L0639"/>
    <s v="Harlow Larsson"/>
    <s v="HUBSPOT"/>
    <s v="DIRECT"/>
    <s v="GROWTH"/>
    <n v="6.9"/>
    <n v="13.5"/>
    <n v="1.8"/>
    <n v="0"/>
    <n v="0"/>
    <n v="1.5"/>
    <n v="23.7"/>
    <x v="1"/>
    <s v="Retarget with Ads"/>
  </r>
  <r>
    <s v="L0640"/>
    <s v="Joaquin Gupta"/>
    <s v="SERVICENOW"/>
    <s v="REFERRAL"/>
    <s v="GROWTH"/>
    <n v="0"/>
    <n v="0.8"/>
    <n v="0"/>
    <n v="20"/>
    <n v="0"/>
    <n v="14.5"/>
    <n v="35.299999999999997"/>
    <x v="0"/>
    <s v="Nurture Email Drip"/>
  </r>
  <r>
    <s v="L0641"/>
    <s v="Katrina Costa"/>
    <s v="CANVA"/>
    <s v="PARTNER"/>
    <s v="MID-MARKET"/>
    <n v="0"/>
    <n v="0.8"/>
    <n v="1.7"/>
    <n v="0"/>
    <n v="11.25"/>
    <n v="1"/>
    <n v="14.8"/>
    <x v="1"/>
    <s v="Retarget with Ads"/>
  </r>
  <r>
    <s v="L0642"/>
    <s v="Nadia Mitchell"/>
    <s v="ZENDESK"/>
    <s v="PARTNER"/>
    <s v="ENTERPRISE"/>
    <n v="8.3000000000000007"/>
    <n v="5.3"/>
    <n v="1.5"/>
    <n v="0"/>
    <n v="15"/>
    <n v="25"/>
    <n v="55.1"/>
    <x v="0"/>
    <s v="Nurture Email Drip"/>
  </r>
  <r>
    <s v="L0643"/>
    <s v="Deepa Mishra"/>
    <s v="AIRTABLE"/>
    <s v="REFERRAL"/>
    <s v="N/A"/>
    <n v="0.3"/>
    <n v="3.8"/>
    <n v="6.7"/>
    <n v="20"/>
    <n v="0"/>
    <n v="12.5"/>
    <n v="43.3"/>
    <x v="0"/>
    <s v="Nurture Email Drip"/>
  </r>
  <r>
    <s v="L0644"/>
    <s v="Mila Mehta"/>
    <s v="CLOUDFLARE"/>
    <s v="PAID"/>
    <s v="ENTERPRISE"/>
    <n v="7.7"/>
    <n v="9"/>
    <n v="7.3"/>
    <n v="0"/>
    <n v="15"/>
    <n v="8.5"/>
    <n v="47.5"/>
    <x v="0"/>
    <s v="Nurture Email Drip"/>
  </r>
  <r>
    <s v="L0645"/>
    <s v="Grace Nakamura"/>
    <s v="MICROSOFT"/>
    <s v="ORGANIC"/>
    <s v="SMB"/>
    <n v="0"/>
    <n v="12"/>
    <n v="8.1999999999999993"/>
    <n v="20"/>
    <n v="7.5"/>
    <n v="5"/>
    <n v="52.7"/>
    <x v="0"/>
    <s v="Nurture Email Drip"/>
  </r>
  <r>
    <s v="L0646"/>
    <s v="George Jensen"/>
    <s v="STRIPE"/>
    <s v="REFERRAL"/>
    <s v="GROWTH"/>
    <n v="6.3"/>
    <n v="0"/>
    <n v="8"/>
    <n v="20"/>
    <n v="0"/>
    <n v="3"/>
    <n v="37.299999999999997"/>
    <x v="0"/>
    <s v="Nurture Email Drip"/>
  </r>
  <r>
    <s v="L0647"/>
    <s v="Chloe Dubois"/>
    <s v="PALANTIR"/>
    <s v="REFERRAL"/>
    <s v="SMB"/>
    <n v="2.2999999999999998"/>
    <n v="4.5"/>
    <n v="7.8"/>
    <n v="20"/>
    <n v="7.5"/>
    <n v="5"/>
    <n v="47.1"/>
    <x v="0"/>
    <s v="Nurture Email Drip"/>
  </r>
  <r>
    <s v="L0648"/>
    <s v="Ximena Lopez"/>
    <s v="CONFLUENT"/>
    <s v="SOCIAL"/>
    <s v="MID-MARKET"/>
    <n v="1.4"/>
    <n v="12"/>
    <n v="3.3"/>
    <n v="20"/>
    <n v="11.25"/>
    <n v="0.5"/>
    <n v="48.5"/>
    <x v="0"/>
    <s v="Nurture Email Drip"/>
  </r>
  <r>
    <s v="L0649"/>
    <s v="Bella Khan"/>
    <s v="INTERCOM"/>
    <s v="CONTENT_SYNDICATION"/>
    <s v="STARTUP"/>
    <n v="0.9"/>
    <n v="0"/>
    <n v="2.8"/>
    <n v="20"/>
    <n v="3.75"/>
    <n v="5"/>
    <n v="32.5"/>
    <x v="1"/>
    <s v="Retarget with Ads"/>
  </r>
  <r>
    <s v="L0650"/>
    <s v="Yasmin Thompson"/>
    <s v="CANVA"/>
    <s v="WEBINAR"/>
    <s v="STARTUP"/>
    <n v="2.9"/>
    <n v="5.3"/>
    <n v="4.8"/>
    <n v="20"/>
    <n v="3.75"/>
    <n v="7.5"/>
    <n v="44.3"/>
    <x v="0"/>
    <s v="Nurture Email Drip"/>
  </r>
  <r>
    <s v="L0651"/>
    <s v="Hugo Shah"/>
    <s v="OKTA"/>
    <s v="SOCIAL"/>
    <s v="ENTERPRISE"/>
    <n v="0.3"/>
    <n v="0"/>
    <n v="2.5"/>
    <n v="20"/>
    <n v="15"/>
    <n v="4.5"/>
    <n v="42.3"/>
    <x v="0"/>
    <s v="Nurture Email Drip"/>
  </r>
  <r>
    <s v="L0652"/>
    <s v="Perseus Joshi"/>
    <s v="CANVA"/>
    <s v="ORGANIC"/>
    <s v="STARTUP"/>
    <n v="5.4"/>
    <n v="3"/>
    <n v="4.3"/>
    <n v="0"/>
    <n v="3.75"/>
    <n v="12"/>
    <n v="28.5"/>
    <x v="1"/>
    <s v="Retarget with Ads"/>
  </r>
  <r>
    <s v="L0653"/>
    <s v="Xiomara Reddy"/>
    <s v="ZENDESK"/>
    <s v="PAID"/>
    <s v="SMB"/>
    <n v="2.2999999999999998"/>
    <n v="3.8"/>
    <n v="0"/>
    <n v="20"/>
    <n v="7.5"/>
    <n v="15"/>
    <n v="48.6"/>
    <x v="0"/>
    <s v="Nurture Email Drip"/>
  </r>
  <r>
    <s v="L0654"/>
    <s v="Catalina Nair"/>
    <s v="DOCUSIGN"/>
    <s v="UNKNOWN"/>
    <s v="MID-MARKET"/>
    <n v="8.6"/>
    <n v="3"/>
    <n v="3.3"/>
    <n v="20"/>
    <n v="11.25"/>
    <n v="1.5"/>
    <n v="47.7"/>
    <x v="0"/>
    <s v="Nurture Email Drip"/>
  </r>
  <r>
    <s v="L0655"/>
    <s v="Omar Malik"/>
    <s v="OKTA INC"/>
    <s v="UNKNOWN"/>
    <s v="GROWTH"/>
    <n v="9.6999999999999993"/>
    <n v="12"/>
    <n v="2.5"/>
    <n v="20"/>
    <n v="0"/>
    <n v="7"/>
    <n v="51.2"/>
    <x v="0"/>
    <s v="Nurture Email Drip"/>
  </r>
  <r>
    <s v="L0656"/>
    <s v="Frank Nguyen"/>
    <s v="MICROSOFT"/>
    <s v="COLD_EMAIL"/>
    <s v="STARTUP"/>
    <n v="4.9000000000000004"/>
    <n v="0"/>
    <n v="2.5"/>
    <n v="20"/>
    <n v="3.75"/>
    <n v="3.5"/>
    <n v="34.700000000000003"/>
    <x v="1"/>
    <s v="Retarget with Ads"/>
  </r>
  <r>
    <s v="L0657"/>
    <s v="Paul Diaz"/>
    <s v="CONFLUENT"/>
    <s v="ORGANIC"/>
    <s v="SMB"/>
    <n v="3.7"/>
    <n v="11.3"/>
    <n v="2.5"/>
    <n v="0"/>
    <n v="7.5"/>
    <n v="1.5"/>
    <n v="26.5"/>
    <x v="1"/>
    <s v="Retarget with Ads"/>
  </r>
  <r>
    <s v="L0658"/>
    <s v="Nick Vargas"/>
    <s v="ELASTIC NV"/>
    <s v="COLD_EMAIL"/>
    <s v="N/A"/>
    <n v="9.4"/>
    <n v="2.2999999999999998"/>
    <n v="0"/>
    <n v="0"/>
    <n v="0"/>
    <n v="2"/>
    <n v="13.7"/>
    <x v="1"/>
    <s v="Retarget with Ads"/>
  </r>
  <r>
    <s v="L0659"/>
    <s v="Chloe Verma"/>
    <s v="DROPBOX"/>
    <s v="EVENT"/>
    <s v="MID-MARKET"/>
    <n v="8.9"/>
    <n v="12.8"/>
    <n v="3.5"/>
    <n v="0"/>
    <n v="11.25"/>
    <n v="3"/>
    <n v="39.5"/>
    <x v="0"/>
    <s v="Nurture Email Drip"/>
  </r>
  <r>
    <s v="L0660"/>
    <s v="Adeline Jones"/>
    <s v="SNOWFLAKE"/>
    <s v="ORGANIC"/>
    <s v="SMB"/>
    <n v="6.9"/>
    <n v="9"/>
    <n v="9"/>
    <n v="0"/>
    <n v="7.5"/>
    <n v="16.5"/>
    <n v="48.9"/>
    <x v="0"/>
    <s v="Nurture Email Drip"/>
  </r>
  <r>
    <s v="L0661"/>
    <s v="Wendy Khan"/>
    <s v="SNOWFLAKE"/>
    <s v="DIRECT"/>
    <s v="ENTERPRISE"/>
    <n v="2.9"/>
    <n v="4.5"/>
    <n v="7.3"/>
    <n v="0"/>
    <n v="15"/>
    <n v="7.5"/>
    <n v="37.200000000000003"/>
    <x v="0"/>
    <s v="Nurture Email Drip"/>
  </r>
  <r>
    <s v="L0662"/>
    <s v="Hina Garcia"/>
    <s v="FRESHWORKS"/>
    <s v="WEBINAR"/>
    <s v="SMB"/>
    <n v="6"/>
    <n v="12.8"/>
    <n v="0"/>
    <n v="20"/>
    <n v="7.5"/>
    <n v="3"/>
    <n v="49.3"/>
    <x v="0"/>
    <s v="Nurture Email Drip"/>
  </r>
  <r>
    <s v="L0663"/>
    <s v="Opal Ali"/>
    <s v="HUBSPOT"/>
    <s v="UNKNOWN"/>
    <s v="STARTUP"/>
    <n v="6"/>
    <n v="3"/>
    <n v="10"/>
    <n v="20"/>
    <n v="3.75"/>
    <n v="0"/>
    <n v="42.8"/>
    <x v="0"/>
    <s v="Nurture Email Drip"/>
  </r>
  <r>
    <s v="L0664"/>
    <s v="Quentin Costa"/>
    <s v="GOOGLE INC"/>
    <s v="SOCIAL"/>
    <s v="STARTUP"/>
    <n v="8.6"/>
    <n v="15"/>
    <n v="5"/>
    <n v="0"/>
    <n v="3.75"/>
    <n v="4.5"/>
    <n v="36.9"/>
    <x v="0"/>
    <s v="Nurture Email Drip"/>
  </r>
  <r>
    <s v="L0665"/>
    <s v="Penelope Torres"/>
    <s v="ATLASSIAN"/>
    <s v="COLD_EMAIL"/>
    <s v="N/A"/>
    <n v="8"/>
    <n v="6"/>
    <n v="4.7"/>
    <n v="20"/>
    <n v="0"/>
    <n v="1.5"/>
    <n v="40.200000000000003"/>
    <x v="0"/>
    <s v="Nurture Email Drip"/>
  </r>
  <r>
    <s v="L0666"/>
    <s v="Ethan Rao"/>
    <s v="DATABRICKS"/>
    <s v="WEBINAR"/>
    <s v="MID-MARKET"/>
    <n v="6"/>
    <n v="5.3"/>
    <n v="3.7"/>
    <n v="20"/>
    <n v="11.25"/>
    <n v="14"/>
    <n v="60.3"/>
    <x v="2"/>
    <s v="Schedule Call"/>
  </r>
  <r>
    <s v="L0667"/>
    <s v="Perseus Guerrero"/>
    <s v="CANVA"/>
    <s v="ORGANIC"/>
    <s v="GROWTH"/>
    <n v="9.4"/>
    <n v="3.8"/>
    <n v="9.1999999999999993"/>
    <n v="0"/>
    <n v="0"/>
    <n v="15.5"/>
    <n v="37.9"/>
    <x v="0"/>
    <s v="Nurture Email Drip"/>
  </r>
  <r>
    <s v="L0668"/>
    <s v="Tina Gupta"/>
    <s v="ASANA"/>
    <s v="REFERRAL"/>
    <s v="SMB"/>
    <n v="9.6999999999999993"/>
    <n v="6.8"/>
    <n v="5.8"/>
    <n v="0"/>
    <n v="7.5"/>
    <n v="30"/>
    <n v="59.8"/>
    <x v="0"/>
    <s v="Nurture Email Drip"/>
  </r>
  <r>
    <s v="L0669"/>
    <s v="Vera Mendoza"/>
    <s v="WORKDAY"/>
    <s v="SOCIAL"/>
    <s v="STARTUP"/>
    <n v="1.1000000000000001"/>
    <n v="0"/>
    <n v="9.1999999999999993"/>
    <n v="20"/>
    <n v="3.75"/>
    <n v="1.5"/>
    <n v="35.6"/>
    <x v="0"/>
    <s v="Nurture Email Drip"/>
  </r>
  <r>
    <s v="L0670"/>
    <s v="Charlie Pandey"/>
    <s v="ZENDESK"/>
    <s v="REFERRAL"/>
    <s v="N/A"/>
    <n v="8"/>
    <n v="5.3"/>
    <n v="0"/>
    <n v="0"/>
    <n v="0"/>
    <n v="3"/>
    <n v="16.3"/>
    <x v="1"/>
    <s v="Retarget with Ads"/>
  </r>
  <r>
    <s v="L0671"/>
    <s v="Cordelia Allen"/>
    <s v="SLACK"/>
    <s v="PAID"/>
    <s v="SMB"/>
    <n v="4"/>
    <n v="0.8"/>
    <n v="8.1999999999999993"/>
    <n v="20"/>
    <n v="7.5"/>
    <n v="3.5"/>
    <n v="44"/>
    <x v="0"/>
    <s v="Nurture Email Drip"/>
  </r>
  <r>
    <s v="L0672"/>
    <s v="Magnus Nelson"/>
    <s v="ELASTIC"/>
    <s v="ORGANIC"/>
    <s v="SMB"/>
    <n v="8.9"/>
    <n v="9.8000000000000007"/>
    <n v="0.2"/>
    <n v="0"/>
    <n v="7.5"/>
    <n v="2"/>
    <n v="28.4"/>
    <x v="1"/>
    <s v="Retarget with Ads"/>
  </r>
  <r>
    <s v="L0673"/>
    <s v="Ivy Adams"/>
    <s v="ZOOM"/>
    <s v="ORGANIC"/>
    <s v="MID-MARKET"/>
    <n v="4.3"/>
    <n v="0.8"/>
    <n v="3.8"/>
    <n v="20"/>
    <n v="11.25"/>
    <n v="1.5"/>
    <n v="41.7"/>
    <x v="0"/>
    <s v="Nurture Email Drip"/>
  </r>
  <r>
    <s v="L0674"/>
    <s v="Willow Gomez"/>
    <s v="NOTION"/>
    <s v="DIRECT"/>
    <s v="ENTERPRISE"/>
    <n v="0"/>
    <n v="12.8"/>
    <n v="2.2999999999999998"/>
    <n v="0"/>
    <n v="15"/>
    <n v="1.5"/>
    <n v="31.6"/>
    <x v="1"/>
    <s v="Retarget with Ads"/>
  </r>
  <r>
    <s v="L0675"/>
    <s v="Olivia Martin"/>
    <s v="AMAZON"/>
    <s v="EVENT"/>
    <s v="ENTERPRISE"/>
    <n v="4.9000000000000004"/>
    <n v="13.5"/>
    <n v="4.7"/>
    <n v="20"/>
    <n v="15"/>
    <n v="6"/>
    <n v="64.099999999999994"/>
    <x v="2"/>
    <s v="Schedule Call"/>
  </r>
  <r>
    <s v="L0676"/>
    <s v="Aria Lee"/>
    <s v="TWILIO"/>
    <s v="CONTENT_SYNDICATION"/>
    <s v="ENTERPRISE"/>
    <n v="4"/>
    <n v="0"/>
    <n v="1.7"/>
    <n v="0"/>
    <n v="15"/>
    <n v="12.5"/>
    <n v="33.200000000000003"/>
    <x v="1"/>
    <s v="Retarget with Ads"/>
  </r>
  <r>
    <s v="L0677"/>
    <s v="Isla Malik"/>
    <s v="LINEAR"/>
    <s v="DIRECT"/>
    <s v="ENTERPRISE"/>
    <n v="8.9"/>
    <n v="10.5"/>
    <n v="2.7"/>
    <n v="0"/>
    <n v="15"/>
    <n v="6.5"/>
    <n v="43.6"/>
    <x v="0"/>
    <s v="Nurture Email Drip"/>
  </r>
  <r>
    <s v="L0678"/>
    <s v="Umbra Khan"/>
    <s v="STRIPE"/>
    <s v="EVENT"/>
    <s v="ENTERPRISE"/>
    <n v="3.4"/>
    <n v="5.3"/>
    <n v="6.2"/>
    <n v="20"/>
    <n v="15"/>
    <n v="1.5"/>
    <n v="51.4"/>
    <x v="0"/>
    <s v="Nurture Email Drip"/>
  </r>
  <r>
    <s v="L0679"/>
    <s v="Florian Ahmed"/>
    <s v="SERVICENOW"/>
    <s v="REFERRAL"/>
    <s v="N/A"/>
    <n v="3.1"/>
    <n v="0"/>
    <n v="4.2"/>
    <n v="0"/>
    <n v="0"/>
    <n v="1.5"/>
    <n v="8.8000000000000007"/>
    <x v="1"/>
    <s v="Retarget with Ads"/>
  </r>
  <r>
    <s v="L0680"/>
    <s v="Xyla O'Brien"/>
    <s v="MONGODB"/>
    <s v="PARTNER"/>
    <s v="SMB"/>
    <n v="7.4"/>
    <n v="6"/>
    <n v="6.8"/>
    <n v="20"/>
    <n v="7.5"/>
    <n v="6"/>
    <n v="53.7"/>
    <x v="0"/>
    <s v="Nurture Email Drip"/>
  </r>
  <r>
    <s v="L0681"/>
    <s v="Perseus Chen"/>
    <s v="HUBSPOT"/>
    <s v="REFERRAL"/>
    <s v="MID-MARKET"/>
    <n v="0"/>
    <n v="15"/>
    <n v="0"/>
    <n v="0"/>
    <n v="11.25"/>
    <n v="7"/>
    <n v="33.299999999999997"/>
    <x v="1"/>
    <s v="Retarget with Ads"/>
  </r>
  <r>
    <s v="L0682"/>
    <s v="Quentin Thomas"/>
    <s v="GOOGLE"/>
    <s v="SOCIAL"/>
    <s v="STARTUP"/>
    <n v="7.4"/>
    <n v="0.8"/>
    <n v="4.5"/>
    <n v="0"/>
    <n v="3.75"/>
    <n v="1"/>
    <n v="17.5"/>
    <x v="1"/>
    <s v="Retarget with Ads"/>
  </r>
  <r>
    <s v="L0683"/>
    <s v="Liam Nair"/>
    <s v="SHOPIFY"/>
    <s v="REFERRAL"/>
    <s v="SMB"/>
    <n v="1.7"/>
    <n v="6"/>
    <n v="3"/>
    <n v="0"/>
    <n v="7.5"/>
    <n v="1.5"/>
    <n v="19.7"/>
    <x v="1"/>
    <s v="Retarget with Ads"/>
  </r>
  <r>
    <s v="L0684"/>
    <s v="Yvonne Ramirez"/>
    <s v="ASANA"/>
    <s v="PARTNER"/>
    <s v="ENTERPRISE"/>
    <n v="0"/>
    <n v="0"/>
    <n v="6.5"/>
    <n v="0"/>
    <n v="15"/>
    <n v="0.5"/>
    <n v="22"/>
    <x v="1"/>
    <s v="Retarget with Ads"/>
  </r>
  <r>
    <s v="L0685"/>
    <s v="Zaid Sanchez"/>
    <s v="SHOPIFY"/>
    <s v="DIRECT"/>
    <s v="SMB"/>
    <n v="4"/>
    <n v="3"/>
    <n v="6"/>
    <n v="20"/>
    <n v="7.5"/>
    <n v="2"/>
    <n v="42.5"/>
    <x v="0"/>
    <s v="Nurture Email Drip"/>
  </r>
  <r>
    <s v="L0686"/>
    <s v="Sophie Clark"/>
    <s v="CONFLUENT"/>
    <s v="CONTENT_SYNDICATION"/>
    <s v="MID-MARKET"/>
    <n v="0"/>
    <n v="15"/>
    <n v="7.8"/>
    <n v="0"/>
    <n v="11.25"/>
    <n v="4.5"/>
    <n v="38.6"/>
    <x v="0"/>
    <s v="Nurture Email Drip"/>
  </r>
  <r>
    <s v="L0687"/>
    <s v="Oscar Rao"/>
    <s v="OKTA"/>
    <s v="DIRECT"/>
    <s v="ENTERPRISE"/>
    <n v="9.4"/>
    <n v="13.5"/>
    <n v="0"/>
    <n v="20"/>
    <n v="15"/>
    <n v="3.5"/>
    <n v="61.4"/>
    <x v="2"/>
    <s v="Schedule Call"/>
  </r>
  <r>
    <s v="L0688"/>
    <s v="Jasmine Hussain"/>
    <s v="META"/>
    <s v="PARTNER"/>
    <s v="STARTUP"/>
    <n v="3.7"/>
    <n v="0"/>
    <n v="7.3"/>
    <n v="0"/>
    <n v="3.75"/>
    <n v="6.5"/>
    <n v="21.3"/>
    <x v="1"/>
    <s v="Retarget with Ads"/>
  </r>
  <r>
    <s v="L0689"/>
    <s v="Nico Nakamura"/>
    <s v="LINEAR"/>
    <s v="REFERRAL"/>
    <s v="SMB"/>
    <n v="9.1"/>
    <n v="9"/>
    <n v="0"/>
    <n v="20"/>
    <n v="7.5"/>
    <n v="3.5"/>
    <n v="49.1"/>
    <x v="0"/>
    <s v="Nurture Email Drip"/>
  </r>
  <r>
    <s v="L0690"/>
    <s v="Raphael Park"/>
    <s v="OKTA INC"/>
    <s v="PAID"/>
    <s v="ENTERPRISE"/>
    <n v="2.9"/>
    <n v="0"/>
    <n v="10"/>
    <n v="20"/>
    <n v="15"/>
    <n v="7"/>
    <n v="54.9"/>
    <x v="0"/>
    <s v="Nurture Email Drip"/>
  </r>
  <r>
    <s v="L0691"/>
    <s v="Xander Fernandez"/>
    <s v="SNOWFLAKE INC"/>
    <s v="DIRECT"/>
    <s v="MID-MARKET"/>
    <n v="4.3"/>
    <n v="1.5"/>
    <n v="2.5"/>
    <n v="20"/>
    <n v="11.25"/>
    <n v="4.5"/>
    <n v="44.1"/>
    <x v="0"/>
    <s v="Nurture Email Drip"/>
  </r>
  <r>
    <s v="L0692"/>
    <s v="Valentina Novak"/>
    <s v="INTERCOM"/>
    <s v="SOCIAL"/>
    <s v="SMB"/>
    <n v="2.6"/>
    <n v="1.5"/>
    <n v="5.7"/>
    <n v="0"/>
    <n v="7.5"/>
    <n v="0"/>
    <n v="17.3"/>
    <x v="1"/>
    <s v="Retarget with Ads"/>
  </r>
  <r>
    <s v="L0693"/>
    <s v="Nadia Chopra"/>
    <s v="PALO ALTO"/>
    <s v="REFERRAL"/>
    <s v="MID-MARKET"/>
    <n v="5.4"/>
    <n v="0"/>
    <n v="2.2000000000000002"/>
    <n v="20"/>
    <n v="11.25"/>
    <n v="9"/>
    <n v="47.9"/>
    <x v="0"/>
    <s v="Nurture Email Drip"/>
  </r>
  <r>
    <s v="L0694"/>
    <s v="Zachary Gupta"/>
    <s v="GOOGLE INC"/>
    <s v="PARTNER"/>
    <s v="ENTERPRISE"/>
    <n v="1.4"/>
    <n v="0"/>
    <n v="4.5"/>
    <n v="20"/>
    <n v="15"/>
    <n v="16.5"/>
    <n v="57.4"/>
    <x v="0"/>
    <s v="Nurture Email Drip"/>
  </r>
  <r>
    <s v="L0695"/>
    <s v="Irene Sharma"/>
    <s v="ELASTIC NV"/>
    <s v="SOCIAL"/>
    <s v="SMB"/>
    <n v="5.7"/>
    <n v="9"/>
    <n v="1.8"/>
    <n v="20"/>
    <n v="7.5"/>
    <n v="21"/>
    <n v="65"/>
    <x v="2"/>
    <s v="Schedule Call"/>
  </r>
  <r>
    <s v="L0696"/>
    <s v="Omar Ramos"/>
    <s v="CONFLUENT"/>
    <s v="PARTNER"/>
    <s v="SMB"/>
    <n v="0.9"/>
    <n v="9"/>
    <n v="4.7"/>
    <n v="20"/>
    <n v="7.5"/>
    <n v="21"/>
    <n v="63.1"/>
    <x v="2"/>
    <s v="Schedule Call"/>
  </r>
  <r>
    <s v="L0697"/>
    <s v="Joaquin Chandra"/>
    <s v="CROWDSTRIKE"/>
    <s v="PARTNER"/>
    <s v="STARTUP"/>
    <n v="4.3"/>
    <n v="6"/>
    <n v="4.2"/>
    <n v="0"/>
    <n v="3.75"/>
    <n v="20"/>
    <n v="38.299999999999997"/>
    <x v="0"/>
    <s v="Nurture Email Drip"/>
  </r>
  <r>
    <s v="L0698"/>
    <s v="Wren Carter"/>
    <s v="PALO ALTO NETWORKS"/>
    <s v="CONTENT_SYNDICATION"/>
    <s v="MID-MARKET"/>
    <n v="2.2999999999999998"/>
    <n v="0"/>
    <n v="0.7"/>
    <n v="0"/>
    <n v="11.25"/>
    <n v="10"/>
    <n v="24.3"/>
    <x v="1"/>
    <s v="Retarget with Ads"/>
  </r>
  <r>
    <s v="L0699"/>
    <s v="Nikolai Lopez"/>
    <s v="OKTA INC"/>
    <s v="PAID"/>
    <s v="SMB"/>
    <n v="9.4"/>
    <n v="12"/>
    <n v="8.5"/>
    <n v="20"/>
    <n v="7.5"/>
    <n v="3.5"/>
    <n v="60.9"/>
    <x v="2"/>
    <s v="Schedule Call"/>
  </r>
  <r>
    <s v="L0700"/>
    <s v="Quinlan Diaz"/>
    <s v="HASHI CORP"/>
    <s v="PAID"/>
    <s v="SMB"/>
    <n v="2"/>
    <n v="0"/>
    <n v="6"/>
    <n v="0"/>
    <n v="7.5"/>
    <n v="0"/>
    <n v="15.5"/>
    <x v="1"/>
    <s v="Retarget with Ads"/>
  </r>
  <r>
    <s v="L0701"/>
    <s v="Irene Gonzalez"/>
    <s v="SPLUNK"/>
    <s v="PAID"/>
    <s v="STARTUP"/>
    <n v="4.5999999999999996"/>
    <n v="14.3"/>
    <n v="9.6999999999999993"/>
    <n v="20"/>
    <n v="3.75"/>
    <n v="1.5"/>
    <n v="53.9"/>
    <x v="0"/>
    <s v="Nurture Email Drip"/>
  </r>
  <r>
    <s v="L0702"/>
    <s v="Celeste Taylor"/>
    <s v="FRESHWORKS"/>
    <s v="COLD_EMAIL"/>
    <s v="SMB"/>
    <n v="2"/>
    <n v="7.5"/>
    <n v="0.7"/>
    <n v="0"/>
    <n v="7.5"/>
    <n v="3.5"/>
    <n v="21.2"/>
    <x v="1"/>
    <s v="Retarget with Ads"/>
  </r>
  <r>
    <s v="L0703"/>
    <s v="Zaid Shah"/>
    <s v="LINEAR"/>
    <s v="DIRECT"/>
    <s v="MID-MARKET"/>
    <n v="3.7"/>
    <n v="4.5"/>
    <n v="1.8"/>
    <n v="0"/>
    <n v="11.25"/>
    <n v="11.5"/>
    <n v="32.799999999999997"/>
    <x v="1"/>
    <s v="Retarget with Ads"/>
  </r>
  <r>
    <s v="L0704"/>
    <s v="Elise Rodriguez"/>
    <s v="DOCU SIGN"/>
    <s v="ORGANIC"/>
    <s v="N/A"/>
    <n v="10"/>
    <n v="8.3000000000000007"/>
    <n v="7.3"/>
    <n v="0"/>
    <n v="0"/>
    <n v="19.5"/>
    <n v="45.1"/>
    <x v="0"/>
    <s v="Nurture Email Drip"/>
  </r>
  <r>
    <s v="L0705"/>
    <s v="Alice Shah"/>
    <s v="MICROSOFT"/>
    <s v="PAID"/>
    <s v="MID-MARKET"/>
    <n v="0.9"/>
    <n v="11.3"/>
    <n v="0"/>
    <n v="0"/>
    <n v="11.25"/>
    <n v="14"/>
    <n v="37.5"/>
    <x v="0"/>
    <s v="Nurture Email Drip"/>
  </r>
  <r>
    <s v="L0706"/>
    <s v="Margaux White"/>
    <s v="SHOPIFY"/>
    <s v="DIRECT"/>
    <s v="STARTUP"/>
    <n v="4.9000000000000004"/>
    <n v="0"/>
    <n v="5.7"/>
    <n v="0"/>
    <n v="3.75"/>
    <n v="12.5"/>
    <n v="26.9"/>
    <x v="1"/>
    <s v="Retarget with Ads"/>
  </r>
  <r>
    <s v="L0707"/>
    <s v="Jasmine Ali"/>
    <s v="STRIPE INC"/>
    <s v="ORGANIC"/>
    <s v="N/A"/>
    <n v="7.7"/>
    <n v="12"/>
    <n v="6.3"/>
    <n v="0"/>
    <n v="0"/>
    <n v="15.5"/>
    <n v="41.5"/>
    <x v="0"/>
    <s v="Nurture Email Drip"/>
  </r>
  <r>
    <s v="L0708"/>
    <s v="Liam Dominguez"/>
    <s v="DATADOG"/>
    <s v="EVENT"/>
    <s v="MID-MARKET"/>
    <n v="0"/>
    <n v="3.8"/>
    <n v="3.3"/>
    <n v="0"/>
    <n v="11.25"/>
    <n v="1.5"/>
    <n v="19.899999999999999"/>
    <x v="1"/>
    <s v="Retarget with Ads"/>
  </r>
  <r>
    <s v="L0709"/>
    <s v="Viggo Delgado"/>
    <s v="INTERCOM"/>
    <s v="CONTENT_SYNDICATION"/>
    <s v="SMB"/>
    <n v="8.9"/>
    <n v="9.8000000000000007"/>
    <n v="4.3"/>
    <n v="0"/>
    <n v="7.5"/>
    <n v="13.5"/>
    <n v="44"/>
    <x v="0"/>
    <s v="Nurture Email Drip"/>
  </r>
  <r>
    <s v="L0710"/>
    <s v="Wesley Chandra"/>
    <s v="OKTA"/>
    <s v="ORGANIC"/>
    <s v="SMB"/>
    <n v="4.3"/>
    <n v="0"/>
    <n v="1.3"/>
    <n v="20"/>
    <n v="7.5"/>
    <n v="4.5"/>
    <n v="37.6"/>
    <x v="0"/>
    <s v="Nurture Email Drip"/>
  </r>
  <r>
    <s v="L0711"/>
    <s v="Elena Sanchez"/>
    <s v="HUBSPOT"/>
    <s v="PARTNER"/>
    <s v="MID-MARKET"/>
    <n v="8.3000000000000007"/>
    <n v="8.3000000000000007"/>
    <n v="1.2"/>
    <n v="20"/>
    <n v="11.25"/>
    <n v="13"/>
    <n v="62.1"/>
    <x v="2"/>
    <s v="Schedule Call"/>
  </r>
  <r>
    <s v="L0712"/>
    <s v="Tyler Ivanov"/>
    <s v="MIRO"/>
    <s v="ORGANIC"/>
    <s v="ENTERPRISE"/>
    <n v="2"/>
    <n v="14.3"/>
    <n v="6.7"/>
    <n v="20"/>
    <n v="15"/>
    <n v="17.5"/>
    <n v="75.5"/>
    <x v="2"/>
    <s v="Schedule Call"/>
  </r>
  <r>
    <s v="L0713"/>
    <s v="Yolanda Martinez"/>
    <s v="ZENDESK"/>
    <s v="REFERRAL"/>
    <s v="N/A"/>
    <n v="7.1"/>
    <n v="0"/>
    <n v="8.5"/>
    <n v="20"/>
    <n v="0"/>
    <n v="3"/>
    <n v="38.6"/>
    <x v="0"/>
    <s v="Nurture Email Drip"/>
  </r>
  <r>
    <s v="L0714"/>
    <s v="Genevieve Martinez"/>
    <s v="SALESFORCE.COM"/>
    <s v="EVENT"/>
    <s v="GROWTH"/>
    <n v="6.6"/>
    <n v="7.5"/>
    <n v="9.6999999999999993"/>
    <n v="0"/>
    <n v="0"/>
    <n v="16"/>
    <n v="39.799999999999997"/>
    <x v="0"/>
    <s v="Nurture Email Drip"/>
  </r>
  <r>
    <s v="L0715"/>
    <s v="Opal Wright"/>
    <s v="FIGMA"/>
    <s v="SOCIAL"/>
    <s v="MID-MARKET"/>
    <n v="8.6"/>
    <n v="1.5"/>
    <n v="2.5"/>
    <n v="20"/>
    <n v="11.25"/>
    <n v="2"/>
    <n v="45.9"/>
    <x v="0"/>
    <s v="Nurture Email Drip"/>
  </r>
  <r>
    <s v="L0716"/>
    <s v="Carlos Decker"/>
    <s v="STRIPE"/>
    <s v="REFERRAL"/>
    <s v="MID-MARKET"/>
    <n v="8"/>
    <n v="5.3"/>
    <n v="7.5"/>
    <n v="0"/>
    <n v="11.25"/>
    <n v="9.5"/>
    <n v="41.6"/>
    <x v="0"/>
    <s v="Nurture Email Drip"/>
  </r>
  <r>
    <s v="L0717"/>
    <s v="Yuki Johnson"/>
    <s v="SLACK TECHNOLOGIES"/>
    <s v="ORGANIC"/>
    <s v="MID-MARKET"/>
    <n v="8.6"/>
    <n v="7.5"/>
    <n v="3.5"/>
    <n v="20"/>
    <n v="11.25"/>
    <n v="10.5"/>
    <n v="61.4"/>
    <x v="2"/>
    <s v="Schedule Call"/>
  </r>
  <r>
    <s v="L0718"/>
    <s v="Yasmin Soto"/>
    <s v="STRIPE"/>
    <s v="WEBINAR"/>
    <s v="N/A"/>
    <n v="1.1000000000000001"/>
    <n v="12"/>
    <n v="0.3"/>
    <n v="0"/>
    <n v="0"/>
    <n v="12.5"/>
    <n v="25.9"/>
    <x v="1"/>
    <s v="Retarget with Ads"/>
  </r>
  <r>
    <s v="L0719"/>
    <s v="Ivy Ahmed"/>
    <s v="SNOWFLAKE"/>
    <s v="COLD_EMAIL"/>
    <s v="N/A"/>
    <n v="2.2999999999999998"/>
    <n v="6"/>
    <n v="0"/>
    <n v="20"/>
    <n v="0"/>
    <n v="8"/>
    <n v="36.299999999999997"/>
    <x v="0"/>
    <s v="Nurture Email Drip"/>
  </r>
  <r>
    <s v="L0720"/>
    <s v="Karen Lopez"/>
    <s v="MONGO DB"/>
    <s v="PARTNER"/>
    <s v="SMB"/>
    <n v="8.9"/>
    <n v="4.5"/>
    <n v="9.8000000000000007"/>
    <n v="20"/>
    <n v="7.5"/>
    <n v="13"/>
    <n v="63.7"/>
    <x v="2"/>
    <s v="Schedule Call"/>
  </r>
  <r>
    <s v="L0721"/>
    <s v="Willow Novak"/>
    <s v="ZENDESK"/>
    <s v="SOCIAL"/>
    <s v="SMB"/>
    <n v="1.7"/>
    <n v="3.8"/>
    <n v="6.2"/>
    <n v="0"/>
    <n v="7.5"/>
    <n v="5"/>
    <n v="24.2"/>
    <x v="1"/>
    <s v="Retarget with Ads"/>
  </r>
  <r>
    <s v="L0722"/>
    <s v="Omar Perez"/>
    <s v="ZSCALER"/>
    <s v="PARTNER"/>
    <s v="GROWTH"/>
    <n v="8.9"/>
    <n v="0"/>
    <n v="5.3"/>
    <n v="20"/>
    <n v="0"/>
    <n v="4.5"/>
    <n v="38.700000000000003"/>
    <x v="0"/>
    <s v="Nurture Email Drip"/>
  </r>
  <r>
    <s v="L0723"/>
    <s v="Tina Castillo"/>
    <s v="CLOUDFLARE"/>
    <s v="COLD_EMAIL"/>
    <s v="MID-MARKET"/>
    <n v="8"/>
    <n v="13.5"/>
    <n v="4"/>
    <n v="20"/>
    <n v="11.25"/>
    <n v="0"/>
    <n v="56.8"/>
    <x v="0"/>
    <s v="Nurture Email Drip"/>
  </r>
  <r>
    <s v="L0724"/>
    <s v="Victor Kumar"/>
    <s v="MONGO DB"/>
    <s v="EVENT"/>
    <s v="N/A"/>
    <n v="6.3"/>
    <n v="8.3000000000000007"/>
    <n v="1.8"/>
    <n v="20"/>
    <n v="0"/>
    <n v="24"/>
    <n v="60.4"/>
    <x v="2"/>
    <s v="Schedule Call"/>
  </r>
  <r>
    <s v="L0725"/>
    <s v="Winona Davis"/>
    <s v="ATLASSIAN"/>
    <s v="PARTNER"/>
    <s v="MID-MARKET"/>
    <n v="0"/>
    <n v="4.5"/>
    <n v="4.3"/>
    <n v="0"/>
    <n v="11.25"/>
    <n v="3"/>
    <n v="23.1"/>
    <x v="1"/>
    <s v="Retarget with Ads"/>
  </r>
  <r>
    <s v="L0726"/>
    <s v="Sophie White"/>
    <s v="SLACK TECHNOLOGIES"/>
    <s v="SOCIAL"/>
    <s v="MID-MARKET"/>
    <n v="3.7"/>
    <n v="13.5"/>
    <n v="0"/>
    <n v="0"/>
    <n v="11.25"/>
    <n v="2"/>
    <n v="30.5"/>
    <x v="1"/>
    <s v="Retarget with Ads"/>
  </r>
  <r>
    <s v="L0727"/>
    <s v="Qasim Kumar"/>
    <s v="META"/>
    <s v="COLD_EMAIL"/>
    <s v="SMB"/>
    <n v="4"/>
    <n v="0"/>
    <n v="6.2"/>
    <n v="20"/>
    <n v="7.5"/>
    <n v="2"/>
    <n v="39.700000000000003"/>
    <x v="0"/>
    <s v="Nurture Email Drip"/>
  </r>
  <r>
    <s v="L0728"/>
    <s v="Ophelia Mishra"/>
    <s v="DROPBOX"/>
    <s v="REFERRAL"/>
    <s v="SMB"/>
    <n v="0"/>
    <n v="0"/>
    <n v="7"/>
    <n v="0"/>
    <n v="7.5"/>
    <n v="2.5"/>
    <n v="17"/>
    <x v="1"/>
    <s v="Retarget with Ads"/>
  </r>
  <r>
    <s v="L0729"/>
    <s v="Xanthe Hoffman"/>
    <s v="MIRO"/>
    <s v="PAID"/>
    <s v="SMB"/>
    <n v="2.9"/>
    <n v="5.3"/>
    <n v="9.5"/>
    <n v="0"/>
    <n v="7.5"/>
    <n v="3.5"/>
    <n v="28.7"/>
    <x v="1"/>
    <s v="Retarget with Ads"/>
  </r>
  <r>
    <s v="L0730"/>
    <s v="Landon Lewis"/>
    <s v="CONFLUENT"/>
    <s v="DIRECT"/>
    <s v="ENTERPRISE"/>
    <n v="1.4"/>
    <n v="12"/>
    <n v="8.1999999999999993"/>
    <n v="0"/>
    <n v="15"/>
    <n v="9.5"/>
    <n v="46.1"/>
    <x v="0"/>
    <s v="Nurture Email Drip"/>
  </r>
  <r>
    <s v="L0731"/>
    <s v="Perseus Yamamoto"/>
    <s v="GOOGLE INC"/>
    <s v="COLD_EMAIL"/>
    <s v="STARTUP"/>
    <n v="9.6999999999999993"/>
    <n v="10.5"/>
    <n v="0"/>
    <n v="0"/>
    <n v="3.75"/>
    <n v="7.5"/>
    <n v="31.5"/>
    <x v="1"/>
    <s v="Retarget with Ads"/>
  </r>
  <r>
    <s v="L0732"/>
    <s v="Hadley Wilson"/>
    <s v="ELASTIC"/>
    <s v="ORGANIC"/>
    <s v="N/A"/>
    <n v="5.4"/>
    <n v="14.3"/>
    <n v="6.7"/>
    <n v="0"/>
    <n v="0"/>
    <n v="8"/>
    <n v="34.4"/>
    <x v="1"/>
    <s v="Retarget with Ads"/>
  </r>
  <r>
    <s v="L0733"/>
    <s v="Eve Rivera"/>
    <s v="OKTA INC"/>
    <s v="DIRECT"/>
    <s v="ENTERPRISE"/>
    <n v="9.6999999999999993"/>
    <n v="0"/>
    <n v="6.8"/>
    <n v="0"/>
    <n v="15"/>
    <n v="19"/>
    <n v="50.5"/>
    <x v="0"/>
    <s v="Nurture Email Drip"/>
  </r>
  <r>
    <s v="L0734"/>
    <s v="Jack Bose"/>
    <s v="FRESHWORKS"/>
    <s v="CONTENT_SYNDICATION"/>
    <s v="N/A"/>
    <n v="8.3000000000000007"/>
    <n v="5.3"/>
    <n v="0.3"/>
    <n v="0"/>
    <n v="0"/>
    <n v="3.5"/>
    <n v="17.399999999999999"/>
    <x v="1"/>
    <s v="Retarget with Ads"/>
  </r>
  <r>
    <s v="L0735"/>
    <s v="Wesley Muller"/>
    <s v="PALO ALTO NETWORKS"/>
    <s v="ORGANIC"/>
    <s v="MID-MARKET"/>
    <n v="1.4"/>
    <n v="14.3"/>
    <n v="9.3000000000000007"/>
    <n v="0"/>
    <n v="11.25"/>
    <n v="0.5"/>
    <n v="36.799999999999997"/>
    <x v="0"/>
    <s v="Nurture Email Drip"/>
  </r>
  <r>
    <s v="L0736"/>
    <s v="Camila Kapoor"/>
    <s v="MICROSOFT CORP"/>
    <s v="PAID"/>
    <s v="N/A"/>
    <n v="7.1"/>
    <n v="12.8"/>
    <n v="7.8"/>
    <n v="20"/>
    <n v="0"/>
    <n v="1.5"/>
    <n v="49.2"/>
    <x v="0"/>
    <s v="Nurture Email Drip"/>
  </r>
  <r>
    <s v="L0737"/>
    <s v="Dorian Gonzalez"/>
    <s v="SNOWFLAKE"/>
    <s v="PAID"/>
    <s v="ENTERPRISE"/>
    <n v="2.2999999999999998"/>
    <n v="11.3"/>
    <n v="5.2"/>
    <n v="20"/>
    <n v="15"/>
    <n v="1.5"/>
    <n v="55.3"/>
    <x v="0"/>
    <s v="Nurture Email Drip"/>
  </r>
  <r>
    <s v="L0738"/>
    <s v="Keiko King"/>
    <s v="MIRO"/>
    <s v="EVENT"/>
    <s v="ENTERPRISE"/>
    <n v="5.4"/>
    <n v="5.3"/>
    <n v="3.2"/>
    <n v="20"/>
    <n v="15"/>
    <n v="14"/>
    <n v="62.9"/>
    <x v="2"/>
    <s v="Schedule Call"/>
  </r>
  <r>
    <s v="L0739"/>
    <s v="Winston Reddy"/>
    <s v="SALESFORCE"/>
    <s v="PAID"/>
    <s v="GROWTH"/>
    <n v="8"/>
    <n v="0"/>
    <n v="0"/>
    <n v="0"/>
    <n v="0"/>
    <n v="0"/>
    <n v="8"/>
    <x v="1"/>
    <s v="Retarget with Ads"/>
  </r>
  <r>
    <s v="L0740"/>
    <s v="Ulrich Kumar"/>
    <s v="WORKDAY"/>
    <s v="REFERRAL"/>
    <s v="MID-MARKET"/>
    <n v="5.0999999999999996"/>
    <n v="5.3"/>
    <n v="8.1999999999999993"/>
    <n v="20"/>
    <n v="11.25"/>
    <n v="5"/>
    <n v="54.9"/>
    <x v="0"/>
    <s v="Nurture Email Drip"/>
  </r>
  <r>
    <s v="L0741"/>
    <s v="Penelope Martin"/>
    <s v="ASANA"/>
    <s v="REFERRAL"/>
    <s v="ENTERPRISE"/>
    <n v="2.2999999999999998"/>
    <n v="5.3"/>
    <n v="6.2"/>
    <n v="0"/>
    <n v="15"/>
    <n v="9.5"/>
    <n v="38.299999999999997"/>
    <x v="0"/>
    <s v="Nurture Email Drip"/>
  </r>
  <r>
    <s v="L0742"/>
    <s v="Nico Dubois"/>
    <s v="ZENDESK"/>
    <s v="PAID"/>
    <s v="STARTUP"/>
    <n v="7.1"/>
    <n v="9.8000000000000007"/>
    <n v="1.3"/>
    <n v="0"/>
    <n v="3.75"/>
    <n v="6"/>
    <n v="28"/>
    <x v="1"/>
    <s v="Retarget with Ads"/>
  </r>
  <r>
    <s v="L0743"/>
    <s v="Jamal Malik"/>
    <s v="CROWD STRIKE"/>
    <s v="ORGANIC"/>
    <s v="MID-MARKET"/>
    <n v="0"/>
    <n v="12.8"/>
    <n v="1.8"/>
    <n v="20"/>
    <n v="11.25"/>
    <n v="17.5"/>
    <n v="63.4"/>
    <x v="2"/>
    <s v="Schedule Call"/>
  </r>
  <r>
    <s v="L0744"/>
    <s v="Sebastian Ruiz"/>
    <s v="MONGODB"/>
    <s v="PAID"/>
    <s v="STARTUP"/>
    <n v="8.3000000000000007"/>
    <n v="10.5"/>
    <n v="3.3"/>
    <n v="20"/>
    <n v="3.75"/>
    <n v="1.5"/>
    <n v="47.4"/>
    <x v="0"/>
    <s v="Nurture Email Drip"/>
  </r>
  <r>
    <s v="L0745"/>
    <s v="Adeline Martinez"/>
    <s v="NOTION"/>
    <s v="SOCIAL"/>
    <s v="ENTERPRISE"/>
    <n v="8.6"/>
    <n v="3.8"/>
    <n v="10"/>
    <n v="20"/>
    <n v="15"/>
    <n v="1.5"/>
    <n v="58.9"/>
    <x v="0"/>
    <s v="Nurture Email Drip"/>
  </r>
  <r>
    <s v="L0746"/>
    <s v="Isla Ortiz"/>
    <s v="SPLUNK"/>
    <s v="REFERRAL"/>
    <s v="SMB"/>
    <n v="3.4"/>
    <n v="0"/>
    <n v="0"/>
    <n v="0"/>
    <n v="7.5"/>
    <n v="4.5"/>
    <n v="15.4"/>
    <x v="1"/>
    <s v="Retarget with Ads"/>
  </r>
  <r>
    <s v="L0747"/>
    <s v="Yvonne Soto"/>
    <s v="MICROSOFT CORP"/>
    <s v="WEBINAR"/>
    <s v="SMB"/>
    <n v="9.4"/>
    <n v="3"/>
    <n v="2.8"/>
    <n v="20"/>
    <n v="7.5"/>
    <n v="11.5"/>
    <n v="54.2"/>
    <x v="0"/>
    <s v="Nurture Email Drip"/>
  </r>
  <r>
    <s v="L0748"/>
    <s v="Reverie Guerrero"/>
    <s v="LINEAR"/>
    <s v="DIRECT"/>
    <s v="MID-MARKET"/>
    <n v="2"/>
    <n v="3.8"/>
    <n v="6.3"/>
    <n v="20"/>
    <n v="11.25"/>
    <n v="1.5"/>
    <n v="44.9"/>
    <x v="0"/>
    <s v="Nurture Email Drip"/>
  </r>
  <r>
    <s v="L0749"/>
    <s v="Dorian Tanaka"/>
    <s v="AIRTABLE"/>
    <s v="SOCIAL"/>
    <s v="SMB"/>
    <n v="10"/>
    <n v="8.3000000000000007"/>
    <n v="5"/>
    <n v="0"/>
    <n v="7.5"/>
    <n v="8.5"/>
    <n v="39.299999999999997"/>
    <x v="0"/>
    <s v="Nurture Email Drip"/>
  </r>
  <r>
    <s v="L0750"/>
    <s v="Marcus Bose"/>
    <s v="ZENDESK"/>
    <s v="PARTNER"/>
    <s v="SMB"/>
    <n v="4.9000000000000004"/>
    <n v="9"/>
    <n v="3.3"/>
    <n v="0"/>
    <n v="7.5"/>
    <n v="12.5"/>
    <n v="37.200000000000003"/>
    <x v="0"/>
    <s v="Nurture Email Drip"/>
  </r>
  <r>
    <s v="L0751"/>
    <s v="Amara Moore"/>
    <s v="SPLUNK"/>
    <s v="SOCIAL"/>
    <s v="MID-MARKET"/>
    <n v="6"/>
    <n v="9.8000000000000007"/>
    <n v="6"/>
    <n v="20"/>
    <n v="11.25"/>
    <n v="1.5"/>
    <n v="54.6"/>
    <x v="0"/>
    <s v="Nurture Email Drip"/>
  </r>
  <r>
    <s v="L0752"/>
    <s v="Umbra Verma"/>
    <s v="DROPBOX"/>
    <s v="WEBINAR"/>
    <s v="N/A"/>
    <n v="6.9"/>
    <n v="0"/>
    <n v="8.1999999999999993"/>
    <n v="20"/>
    <n v="0"/>
    <n v="3"/>
    <n v="38.1"/>
    <x v="0"/>
    <s v="Nurture Email Drip"/>
  </r>
  <r>
    <s v="L0753"/>
    <s v="Hassan Martin"/>
    <s v="LINEAR"/>
    <s v="REFERRAL"/>
    <s v="SMB"/>
    <n v="5.0999999999999996"/>
    <n v="9"/>
    <n v="8.6999999999999993"/>
    <n v="20"/>
    <n v="7.5"/>
    <n v="0"/>
    <n v="50.3"/>
    <x v="0"/>
    <s v="Nurture Email Drip"/>
  </r>
  <r>
    <s v="L0754"/>
    <s v="Winston Medina"/>
    <s v="INTERCOM"/>
    <s v="ORGANIC"/>
    <s v="MID-MARKET"/>
    <n v="6.9"/>
    <n v="0"/>
    <n v="8.1999999999999993"/>
    <n v="20"/>
    <n v="11.25"/>
    <n v="2.5"/>
    <n v="48.9"/>
    <x v="0"/>
    <s v="Nurture Email Drip"/>
  </r>
  <r>
    <s v="L0755"/>
    <s v="Vivian Ramos"/>
    <s v="MICROSOFT"/>
    <s v="UNKNOWN"/>
    <s v="STARTUP"/>
    <n v="0.6"/>
    <n v="0"/>
    <n v="5.7"/>
    <n v="20"/>
    <n v="3.75"/>
    <n v="13.5"/>
    <n v="43.6"/>
    <x v="0"/>
    <s v="Nurture Email Drip"/>
  </r>
  <r>
    <s v="L0756"/>
    <s v="Raphael Gupta"/>
    <s v="ZENDESK"/>
    <s v="ORGANIC"/>
    <s v="MID-MARKET"/>
    <n v="2.6"/>
    <n v="4.5"/>
    <n v="9.5"/>
    <n v="20"/>
    <n v="11.25"/>
    <n v="9"/>
    <n v="56.9"/>
    <x v="0"/>
    <s v="Nurture Email Drip"/>
  </r>
  <r>
    <s v="L0757"/>
    <s v="Bella Das"/>
    <s v="FRESHWORKS"/>
    <s v="PAID"/>
    <s v="GROWTH"/>
    <n v="5.4"/>
    <n v="0"/>
    <n v="3.2"/>
    <n v="0"/>
    <n v="0"/>
    <n v="4.5"/>
    <n v="13.1"/>
    <x v="1"/>
    <s v="Retarget with Ads"/>
  </r>
  <r>
    <s v="L0758"/>
    <s v="Tina Delgado"/>
    <s v="DROPBOX"/>
    <s v="SOCIAL"/>
    <s v="ENTERPRISE"/>
    <n v="1.4"/>
    <n v="0"/>
    <n v="3.2"/>
    <n v="0"/>
    <n v="15"/>
    <n v="1.5"/>
    <n v="21.1"/>
    <x v="1"/>
    <s v="Retarget with Ads"/>
  </r>
  <r>
    <s v="L0759"/>
    <s v="Isla Martinez"/>
    <s v="STRIPE"/>
    <s v="UNKNOWN"/>
    <s v="ENTERPRISE"/>
    <n v="1.1000000000000001"/>
    <n v="0"/>
    <n v="3"/>
    <n v="0"/>
    <n v="15"/>
    <n v="3.5"/>
    <n v="22.6"/>
    <x v="1"/>
    <s v="Retarget with Ads"/>
  </r>
  <r>
    <s v="L0760"/>
    <s v="Olivia Brown"/>
    <s v="AIRTABLE"/>
    <s v="SOCIAL"/>
    <s v="N/A"/>
    <n v="3.1"/>
    <n v="1.5"/>
    <n v="4"/>
    <n v="0"/>
    <n v="0"/>
    <n v="1.5"/>
    <n v="10.1"/>
    <x v="1"/>
    <s v="Retarget with Ads"/>
  </r>
  <r>
    <s v="L0761"/>
    <s v="Perseus Das"/>
    <s v="CLOUDFLARE"/>
    <s v="UNKNOWN"/>
    <s v="ENTERPRISE"/>
    <n v="1.7"/>
    <n v="0"/>
    <n v="8.6999999999999993"/>
    <n v="0"/>
    <n v="15"/>
    <n v="24"/>
    <n v="49.4"/>
    <x v="0"/>
    <s v="Nurture Email Drip"/>
  </r>
  <r>
    <s v="L0762"/>
    <s v="Adeline Vargas"/>
    <s v="SLACK"/>
    <s v="SOCIAL"/>
    <s v="MID-MARKET"/>
    <n v="0"/>
    <n v="7.5"/>
    <n v="5.5"/>
    <n v="20"/>
    <n v="11.25"/>
    <n v="8"/>
    <n v="52.3"/>
    <x v="0"/>
    <s v="Nurture Email Drip"/>
  </r>
  <r>
    <s v="L0763"/>
    <s v="Derek Tiwari"/>
    <s v="TWILIO"/>
    <s v="ORGANIC"/>
    <s v="MID-MARKET"/>
    <n v="7.7"/>
    <n v="15"/>
    <n v="7"/>
    <n v="20"/>
    <n v="11.25"/>
    <n v="13"/>
    <n v="74"/>
    <x v="2"/>
    <s v="Schedule Call"/>
  </r>
  <r>
    <s v="L0764"/>
    <s v="Isla Lopez"/>
    <s v="SALESFORCE.COM"/>
    <s v="PARTNER"/>
    <s v="STARTUP"/>
    <n v="2.2999999999999998"/>
    <n v="3.8"/>
    <n v="5.3"/>
    <n v="0"/>
    <n v="3.75"/>
    <n v="14"/>
    <n v="29.2"/>
    <x v="1"/>
    <s v="Retarget with Ads"/>
  </r>
  <r>
    <s v="L0765"/>
    <s v="Soren Thompson"/>
    <s v="HASHICORP"/>
    <s v="DIRECT"/>
    <s v="SMB"/>
    <n v="6.3"/>
    <n v="8.3000000000000007"/>
    <n v="3.2"/>
    <n v="20"/>
    <n v="7.5"/>
    <n v="28"/>
    <n v="73.3"/>
    <x v="2"/>
    <s v="Schedule Call"/>
  </r>
  <r>
    <s v="L0766"/>
    <s v="Rachel Castillo"/>
    <s v="ZOOM VIDEO"/>
    <s v="COLD_EMAIL"/>
    <s v="STARTUP"/>
    <n v="7.4"/>
    <n v="0"/>
    <n v="7"/>
    <n v="0"/>
    <n v="3.75"/>
    <n v="2"/>
    <n v="20.2"/>
    <x v="1"/>
    <s v="Retarget with Ads"/>
  </r>
  <r>
    <s v="L0767"/>
    <s v="Freya Harris"/>
    <s v="SNOWFLAKE"/>
    <s v="DIRECT"/>
    <s v="ENTERPRISE"/>
    <n v="3.1"/>
    <n v="3"/>
    <n v="1.8"/>
    <n v="20"/>
    <n v="15"/>
    <n v="0"/>
    <n v="42.9"/>
    <x v="0"/>
    <s v="Nurture Email Drip"/>
  </r>
  <r>
    <s v="L0768"/>
    <s v="Zion Novak"/>
    <s v="DATADOG"/>
    <s v="EVENT"/>
    <s v="N/A"/>
    <n v="0"/>
    <n v="8.3000000000000007"/>
    <n v="2.5"/>
    <n v="20"/>
    <n v="0"/>
    <n v="4.5"/>
    <n v="35.299999999999997"/>
    <x v="0"/>
    <s v="Nurture Email Drip"/>
  </r>
  <r>
    <s v="L0769"/>
    <s v="Leo Adams"/>
    <s v="OKTA"/>
    <s v="PAID"/>
    <s v="MID-MARKET"/>
    <n v="2.9"/>
    <n v="3"/>
    <n v="0"/>
    <n v="20"/>
    <n v="11.25"/>
    <n v="3"/>
    <n v="40.200000000000003"/>
    <x v="0"/>
    <s v="Nurture Email Drip"/>
  </r>
  <r>
    <s v="L0770"/>
    <s v="Ophelia Ruiz"/>
    <s v="CONFLUENT"/>
    <s v="CONTENT_SYNDICATION"/>
    <s v="ENTERPRISE"/>
    <n v="0"/>
    <n v="2.2999999999999998"/>
    <n v="6.8"/>
    <n v="0"/>
    <n v="15"/>
    <n v="11.5"/>
    <n v="35.6"/>
    <x v="0"/>
    <s v="Nurture Email Drip"/>
  </r>
  <r>
    <s v="L0771"/>
    <s v="Liam Ramirez"/>
    <s v="DATADOG"/>
    <s v="REFERRAL"/>
    <s v="N/A"/>
    <n v="5.0999999999999996"/>
    <n v="8.3000000000000007"/>
    <n v="2.2000000000000002"/>
    <n v="0"/>
    <n v="0"/>
    <n v="16"/>
    <n v="31.6"/>
    <x v="1"/>
    <s v="Retarget with Ads"/>
  </r>
  <r>
    <s v="L0772"/>
    <s v="Freya Gonzalez"/>
    <s v="ZSCALER"/>
    <s v="COLD_EMAIL"/>
    <s v="ENTERPRISE"/>
    <n v="8.6"/>
    <n v="9.8000000000000007"/>
    <n v="0"/>
    <n v="20"/>
    <n v="15"/>
    <n v="1.5"/>
    <n v="54.9"/>
    <x v="0"/>
    <s v="Nurture Email Drip"/>
  </r>
  <r>
    <s v="L0773"/>
    <s v="Luna Rodriguez"/>
    <s v="CROWDSTRIKE"/>
    <s v="REFERRAL"/>
    <s v="MID-MARKET"/>
    <n v="8.9"/>
    <n v="8.3000000000000007"/>
    <n v="0.7"/>
    <n v="0"/>
    <n v="11.25"/>
    <n v="13.5"/>
    <n v="42.7"/>
    <x v="0"/>
    <s v="Nurture Email Drip"/>
  </r>
  <r>
    <s v="L0774"/>
    <s v="Dmitri Lewis"/>
    <s v="DOCUSIGN"/>
    <s v="PAID"/>
    <s v="SMB"/>
    <n v="4.5999999999999996"/>
    <n v="14.3"/>
    <n v="5.3"/>
    <n v="0"/>
    <n v="7.5"/>
    <n v="0.5"/>
    <n v="32.200000000000003"/>
    <x v="1"/>
    <s v="Retarget with Ads"/>
  </r>
  <r>
    <s v="L0775"/>
    <s v="Sam Chopra"/>
    <s v="HUBSPOT"/>
    <s v="CONTENT_SYNDICATION"/>
    <s v="GROWTH"/>
    <n v="3.1"/>
    <n v="5.3"/>
    <n v="3.8"/>
    <n v="20"/>
    <n v="0"/>
    <n v="6"/>
    <n v="38.200000000000003"/>
    <x v="0"/>
    <s v="Nurture Email Drip"/>
  </r>
  <r>
    <s v="L0776"/>
    <s v="Winston Dubois"/>
    <s v="DROPBOX"/>
    <s v="ORGANIC"/>
    <s v="MID-MARKET"/>
    <n v="2.2999999999999998"/>
    <n v="9.8000000000000007"/>
    <n v="6"/>
    <n v="0"/>
    <n v="11.25"/>
    <n v="2"/>
    <n v="31.4"/>
    <x v="1"/>
    <s v="Retarget with Ads"/>
  </r>
  <r>
    <s v="L0777"/>
    <s v="Farhan Diaz"/>
    <s v="FIGMA"/>
    <s v="COLD_EMAIL"/>
    <s v="MID-MARKET"/>
    <n v="6.6"/>
    <n v="3.8"/>
    <n v="2"/>
    <n v="0"/>
    <n v="11.25"/>
    <n v="3"/>
    <n v="26.7"/>
    <x v="1"/>
    <s v="Retarget with Ads"/>
  </r>
  <r>
    <s v="L0778"/>
    <s v="Florian Gonzalez"/>
    <s v="ZOOM VIDEO"/>
    <s v="WEBINAR"/>
    <s v="SMB"/>
    <n v="2.6"/>
    <n v="13.5"/>
    <n v="2.8"/>
    <n v="20"/>
    <n v="7.5"/>
    <n v="10"/>
    <n v="56.4"/>
    <x v="0"/>
    <s v="Nurture Email Drip"/>
  </r>
  <r>
    <s v="L0779"/>
    <s v="Chloe Rodriguez"/>
    <s v="GOOGLE INC"/>
    <s v="EVENT"/>
    <s v="MID-MARKET"/>
    <n v="9.6999999999999993"/>
    <n v="4.5"/>
    <n v="4.7"/>
    <n v="0"/>
    <n v="11.25"/>
    <n v="1.5"/>
    <n v="31.7"/>
    <x v="1"/>
    <s v="Retarget with Ads"/>
  </r>
  <r>
    <s v="L0780"/>
    <s v="Jamal Popov"/>
    <s v="ASANA"/>
    <s v="REFERRAL"/>
    <s v="MID-MARKET"/>
    <n v="6.6"/>
    <n v="1.5"/>
    <n v="9.8000000000000007"/>
    <n v="20"/>
    <n v="11.25"/>
    <n v="30"/>
    <n v="79.2"/>
    <x v="2"/>
    <s v="Schedule Call"/>
  </r>
  <r>
    <s v="L0781"/>
    <s v="Ethan Verma"/>
    <s v="AIRTABLE"/>
    <s v="SOCIAL"/>
    <s v="ENTERPRISE"/>
    <n v="6.3"/>
    <n v="12"/>
    <n v="7.2"/>
    <n v="20"/>
    <n v="15"/>
    <n v="7.5"/>
    <n v="68"/>
    <x v="2"/>
    <s v="Schedule Call"/>
  </r>
  <r>
    <s v="L0782"/>
    <s v="Harlow Popov"/>
    <s v="TWILIO"/>
    <s v="ORGANIC"/>
    <s v="MID-MARKET"/>
    <n v="8.3000000000000007"/>
    <n v="2.2999999999999998"/>
    <n v="6.3"/>
    <n v="20"/>
    <n v="11.25"/>
    <n v="13"/>
    <n v="61.2"/>
    <x v="2"/>
    <s v="Schedule Call"/>
  </r>
  <r>
    <s v="L0783"/>
    <s v="Tobias Jensen"/>
    <s v="PALANTIR TECHNOLOGIES"/>
    <s v="PARTNER"/>
    <s v="ENTERPRISE"/>
    <n v="5.7"/>
    <n v="7.5"/>
    <n v="5.7"/>
    <n v="20"/>
    <n v="15"/>
    <n v="6"/>
    <n v="59.9"/>
    <x v="0"/>
    <s v="Nurture Email Drip"/>
  </r>
  <r>
    <s v="L0784"/>
    <s v="Kevin Lopez"/>
    <s v="SLACK"/>
    <s v="PARTNER"/>
    <s v="GROWTH"/>
    <n v="0.6"/>
    <n v="0"/>
    <n v="8.6999999999999993"/>
    <n v="20"/>
    <n v="0"/>
    <n v="0.5"/>
    <n v="29.8"/>
    <x v="1"/>
    <s v="Retarget with Ads"/>
  </r>
  <r>
    <s v="L0785"/>
    <s v="Quentin Clark"/>
    <s v="SPLUNK"/>
    <s v="DIRECT"/>
    <s v="MID-MARKET"/>
    <n v="5.4"/>
    <n v="5.3"/>
    <n v="0"/>
    <n v="0"/>
    <n v="11.25"/>
    <n v="3"/>
    <n v="25"/>
    <x v="1"/>
    <s v="Retarget with Ads"/>
  </r>
  <r>
    <s v="L0786"/>
    <s v="Sebastian Fernandez"/>
    <s v="LINEAR"/>
    <s v="ORGANIC"/>
    <s v="ENTERPRISE"/>
    <n v="0"/>
    <n v="3"/>
    <n v="0"/>
    <n v="0"/>
    <n v="15"/>
    <n v="0"/>
    <n v="18"/>
    <x v="1"/>
    <s v="Retarget with Ads"/>
  </r>
  <r>
    <s v="L0787"/>
    <s v="Yara Ruiz"/>
    <s v="ASANA"/>
    <s v="EVENT"/>
    <s v="STARTUP"/>
    <n v="7.4"/>
    <n v="14.3"/>
    <n v="7.2"/>
    <n v="0"/>
    <n v="3.75"/>
    <n v="17"/>
    <n v="49.7"/>
    <x v="0"/>
    <s v="Nurture Email Drip"/>
  </r>
  <r>
    <s v="L0788"/>
    <s v="Zara Vega"/>
    <s v="SALESFORCE.COM"/>
    <s v="ORGANIC"/>
    <s v="MID-MARKET"/>
    <n v="6.6"/>
    <n v="11.3"/>
    <n v="4.3"/>
    <n v="20"/>
    <n v="11.25"/>
    <n v="3"/>
    <n v="56.5"/>
    <x v="0"/>
    <s v="Nurture Email Drip"/>
  </r>
  <r>
    <s v="L0789"/>
    <s v="Maya Chen"/>
    <s v="MONGODB"/>
    <s v="WEBINAR"/>
    <s v="ENTERPRISE"/>
    <n v="5.0999999999999996"/>
    <n v="4.5"/>
    <n v="9.5"/>
    <n v="20"/>
    <n v="15"/>
    <n v="26"/>
    <n v="80.099999999999994"/>
    <x v="2"/>
    <s v="Schedule Call"/>
  </r>
  <r>
    <s v="L0790"/>
    <s v="Kevin Dominguez"/>
    <s v="CANVA"/>
    <s v="DIRECT"/>
    <s v="STARTUP"/>
    <n v="2.9"/>
    <n v="11.3"/>
    <n v="3"/>
    <n v="20"/>
    <n v="3.75"/>
    <n v="11.5"/>
    <n v="52.5"/>
    <x v="0"/>
    <s v="Nurture Email Drip"/>
  </r>
  <r>
    <s v="L0791"/>
    <s v="Raphael Delgado"/>
    <s v="SALESFORCE"/>
    <s v="CONTENT_SYNDICATION"/>
    <s v="SMB"/>
    <n v="3.7"/>
    <n v="4.5"/>
    <n v="0.8"/>
    <n v="20"/>
    <n v="7.5"/>
    <n v="0"/>
    <n v="36.5"/>
    <x v="0"/>
    <s v="Nurture Email Drip"/>
  </r>
  <r>
    <s v="L0792"/>
    <s v="Hadley Reyes"/>
    <s v="DATADOG"/>
    <s v="WEBINAR"/>
    <s v="GROWTH"/>
    <n v="0"/>
    <n v="5.3"/>
    <n v="4.3"/>
    <n v="0"/>
    <n v="0"/>
    <n v="29.5"/>
    <n v="39.1"/>
    <x v="0"/>
    <s v="Nurture Email Drip"/>
  </r>
  <r>
    <s v="L0793"/>
    <s v="Brendan Vega"/>
    <s v="DOCUSIGN"/>
    <s v="ORGANIC"/>
    <s v="ENTERPRISE"/>
    <n v="10"/>
    <n v="5.3"/>
    <n v="0"/>
    <n v="0"/>
    <n v="15"/>
    <n v="5"/>
    <n v="35.299999999999997"/>
    <x v="0"/>
    <s v="Nurture Email Drip"/>
  </r>
  <r>
    <s v="L0794"/>
    <s v="Soren Park"/>
    <s v="MONGO DB"/>
    <s v="PARTNER"/>
    <s v="N/A"/>
    <n v="2.2999999999999998"/>
    <n v="12.8"/>
    <n v="2.2000000000000002"/>
    <n v="0"/>
    <n v="0"/>
    <n v="4"/>
    <n v="21.3"/>
    <x v="1"/>
    <s v="Retarget with Ads"/>
  </r>
  <r>
    <s v="L0795"/>
    <s v="Waqas Park"/>
    <s v="DROPBOX"/>
    <s v="DIRECT"/>
    <s v="MID-MARKET"/>
    <n v="9.6999999999999993"/>
    <n v="0"/>
    <n v="6.2"/>
    <n v="20"/>
    <n v="11.25"/>
    <n v="0"/>
    <n v="47.2"/>
    <x v="0"/>
    <s v="Nurture Email Drip"/>
  </r>
  <r>
    <s v="L0796"/>
    <s v="Cordelia Sharma"/>
    <s v="STRIPE INC"/>
    <s v="PAID"/>
    <s v="ENTERPRISE"/>
    <n v="5.0999999999999996"/>
    <n v="10.5"/>
    <n v="10"/>
    <n v="0"/>
    <n v="15"/>
    <n v="3"/>
    <n v="43.6"/>
    <x v="0"/>
    <s v="Nurture Email Drip"/>
  </r>
  <r>
    <s v="L0797"/>
    <s v="Henrik Garcia"/>
    <s v="GOOGLE"/>
    <s v="COLD_EMAIL"/>
    <s v="N/A"/>
    <n v="0.9"/>
    <n v="15"/>
    <n v="0"/>
    <n v="0"/>
    <n v="0"/>
    <n v="12"/>
    <n v="27.9"/>
    <x v="1"/>
    <s v="Retarget with Ads"/>
  </r>
  <r>
    <s v="L0798"/>
    <s v="Aria Ramos"/>
    <s v="SLACK"/>
    <s v="ORGANIC"/>
    <s v="MID-MARKET"/>
    <n v="0"/>
    <n v="15"/>
    <n v="10"/>
    <n v="0"/>
    <n v="11.25"/>
    <n v="0"/>
    <n v="36.299999999999997"/>
    <x v="0"/>
    <s v="Nurture Email Drip"/>
  </r>
  <r>
    <s v="L0799"/>
    <s v="Hugo Bianchi"/>
    <s v="LINEAR"/>
    <s v="EVENT"/>
    <s v="ENTERPRISE"/>
    <n v="8.9"/>
    <n v="8.3000000000000007"/>
    <n v="2.7"/>
    <n v="20"/>
    <n v="15"/>
    <n v="1.5"/>
    <n v="56.4"/>
    <x v="0"/>
    <s v="Nurture Email Drip"/>
  </r>
  <r>
    <s v="L0800"/>
    <s v="Sophie Schneider"/>
    <s v="ZOOM VIDEO"/>
    <s v="WEBINAR"/>
    <s v="N/A"/>
    <n v="7.1"/>
    <n v="12"/>
    <n v="1.5"/>
    <n v="20"/>
    <n v="0"/>
    <n v="18.5"/>
    <n v="59.1"/>
    <x v="0"/>
    <s v="Nurture Email Drip"/>
  </r>
  <r>
    <s v="L0801"/>
    <s v="Nadia Nelson"/>
    <s v="CONFLUENT"/>
    <s v="COLD_EMAIL"/>
    <s v="GROWTH"/>
    <n v="0.9"/>
    <n v="0.8"/>
    <n v="5.7"/>
    <n v="20"/>
    <n v="0"/>
    <n v="1.5"/>
    <n v="28.9"/>
    <x v="1"/>
    <s v="Retarget with Ads"/>
  </r>
  <r>
    <s v="L0802"/>
    <s v="Leo Diaz"/>
    <s v="HUBSPOT"/>
    <s v="ORGANIC"/>
    <s v="ENTERPRISE"/>
    <n v="0"/>
    <n v="12.8"/>
    <n v="1.2"/>
    <n v="20"/>
    <n v="15"/>
    <n v="3"/>
    <n v="52"/>
    <x v="0"/>
    <s v="Nurture Email Drip"/>
  </r>
  <r>
    <s v="L0803"/>
    <s v="Lorenzo King"/>
    <s v="FIGMA"/>
    <s v="PAID"/>
    <s v="ENTERPRISE"/>
    <n v="4.3"/>
    <n v="13.5"/>
    <n v="0"/>
    <n v="0"/>
    <n v="15"/>
    <n v="25.5"/>
    <n v="58.3"/>
    <x v="0"/>
    <s v="Nurture Email Drip"/>
  </r>
  <r>
    <s v="L0804"/>
    <s v="Nick Berg"/>
    <s v="HASHICORP"/>
    <s v="CONTENT_SYNDICATION"/>
    <s v="ENTERPRISE"/>
    <n v="1.4"/>
    <n v="7.5"/>
    <n v="5"/>
    <n v="0"/>
    <n v="15"/>
    <n v="11.5"/>
    <n v="40.4"/>
    <x v="0"/>
    <s v="Nurture Email Drip"/>
  </r>
  <r>
    <s v="L0805"/>
    <s v="Brian Chen"/>
    <s v="MICROSOFT"/>
    <s v="REFERRAL"/>
    <s v="GROWTH"/>
    <n v="4.5999999999999996"/>
    <n v="3.8"/>
    <n v="0.2"/>
    <n v="20"/>
    <n v="0"/>
    <n v="3"/>
    <n v="31.6"/>
    <x v="1"/>
    <s v="Retarget with Ads"/>
  </r>
  <r>
    <s v="L0806"/>
    <s v="Frank Rojas"/>
    <s v="AMAZON"/>
    <s v="CONTENT_SYNDICATION"/>
    <s v="MID-MARKET"/>
    <n v="1.7"/>
    <n v="4.5"/>
    <n v="2.2999999999999998"/>
    <n v="20"/>
    <n v="11.25"/>
    <n v="9.5"/>
    <n v="49.3"/>
    <x v="0"/>
    <s v="Nurture Email Drip"/>
  </r>
  <r>
    <s v="L0807"/>
    <s v="Leo Nair"/>
    <s v="NOTION"/>
    <s v="PAID"/>
    <s v="MID-MARKET"/>
    <n v="6"/>
    <n v="0"/>
    <n v="6.7"/>
    <n v="20"/>
    <n v="11.25"/>
    <n v="20.5"/>
    <n v="64.5"/>
    <x v="2"/>
    <s v="Schedule Call"/>
  </r>
  <r>
    <s v="L0808"/>
    <s v="Vivian Martin"/>
    <s v="HUBSPOT"/>
    <s v="PARTNER"/>
    <s v="ENTERPRISE"/>
    <n v="2.9"/>
    <n v="9.8000000000000007"/>
    <n v="6.5"/>
    <n v="20"/>
    <n v="15"/>
    <n v="0"/>
    <n v="54.2"/>
    <x v="0"/>
    <s v="Nurture Email Drip"/>
  </r>
  <r>
    <s v="L0809"/>
    <s v="Penelope Tanaka"/>
    <s v="HUBSPOT"/>
    <s v="ORGANIC"/>
    <s v="MID-MARKET"/>
    <n v="5.7"/>
    <n v="0"/>
    <n v="1.8"/>
    <n v="20"/>
    <n v="11.25"/>
    <n v="25.5"/>
    <n v="64.3"/>
    <x v="2"/>
    <s v="Schedule Call"/>
  </r>
  <r>
    <s v="L0810"/>
    <s v="Aria Johansson"/>
    <s v="META"/>
    <s v="PARTNER"/>
    <s v="STARTUP"/>
    <n v="5.4"/>
    <n v="12.8"/>
    <n v="1.5"/>
    <n v="0"/>
    <n v="3.75"/>
    <n v="4.5"/>
    <n v="28"/>
    <x v="1"/>
    <s v="Retarget with Ads"/>
  </r>
  <r>
    <s v="L0811"/>
    <s v="Elise Taylor"/>
    <s v="WORKDAY"/>
    <s v="REFERRAL"/>
    <s v="SMB"/>
    <n v="0"/>
    <n v="4.5"/>
    <n v="0.7"/>
    <n v="0"/>
    <n v="7.5"/>
    <n v="5.5"/>
    <n v="18.2"/>
    <x v="1"/>
    <s v="Retarget with Ads"/>
  </r>
  <r>
    <s v="L0812"/>
    <s v="Luna Guerrero"/>
    <s v="CONFLUENT"/>
    <s v="ORGANIC"/>
    <s v="ENTERPRISE"/>
    <n v="1.4"/>
    <n v="2.2999999999999998"/>
    <n v="5"/>
    <n v="20"/>
    <n v="15"/>
    <n v="7"/>
    <n v="50.7"/>
    <x v="0"/>
    <s v="Nurture Email Drip"/>
  </r>
  <r>
    <s v="L0813"/>
    <s v="Chloe Chopra"/>
    <s v="SPLUNK"/>
    <s v="EVENT"/>
    <s v="SMB"/>
    <n v="3.1"/>
    <n v="11.3"/>
    <n v="0"/>
    <n v="0"/>
    <n v="7.5"/>
    <n v="2"/>
    <n v="23.9"/>
    <x v="1"/>
    <s v="Retarget with Ads"/>
  </r>
  <r>
    <s v="L0814"/>
    <s v="Aria Ortiz"/>
    <s v="ZOOM"/>
    <s v="SOCIAL"/>
    <s v="GROWTH"/>
    <n v="0.6"/>
    <n v="3"/>
    <n v="6.8"/>
    <n v="0"/>
    <n v="0"/>
    <n v="2"/>
    <n v="12.4"/>
    <x v="1"/>
    <s v="Retarget with Ads"/>
  </r>
  <r>
    <s v="L0815"/>
    <s v="Yara Rivera"/>
    <s v="STRIPE"/>
    <s v="PARTNER"/>
    <s v="SMB"/>
    <n v="0"/>
    <n v="7.5"/>
    <n v="6"/>
    <n v="0"/>
    <n v="7.5"/>
    <n v="13.5"/>
    <n v="34.5"/>
    <x v="1"/>
    <s v="Retarget with Ads"/>
  </r>
  <r>
    <s v="L0816"/>
    <s v="Hina Gomez"/>
    <s v="STRIPE"/>
    <s v="EVENT"/>
    <s v="ENTERPRISE"/>
    <n v="4"/>
    <n v="0.8"/>
    <n v="0.5"/>
    <n v="0"/>
    <n v="15"/>
    <n v="14.5"/>
    <n v="34.799999999999997"/>
    <x v="1"/>
    <s v="Retarget with Ads"/>
  </r>
  <r>
    <s v="L0817"/>
    <s v="Marisol Diaz"/>
    <s v="META PLATFORMS"/>
    <s v="PARTNER"/>
    <s v="SMB"/>
    <n v="8"/>
    <n v="0.8"/>
    <n v="9.8000000000000007"/>
    <n v="0"/>
    <n v="7.5"/>
    <n v="15"/>
    <n v="41.1"/>
    <x v="0"/>
    <s v="Nurture Email Drip"/>
  </r>
  <r>
    <s v="L0818"/>
    <s v="Deepa Ivanov"/>
    <s v="TWILIO"/>
    <s v="REFERRAL"/>
    <s v="MID-MARKET"/>
    <n v="6.6"/>
    <n v="10.5"/>
    <n v="7.8"/>
    <n v="0"/>
    <n v="11.25"/>
    <n v="12"/>
    <n v="48.2"/>
    <x v="0"/>
    <s v="Nurture Email Drip"/>
  </r>
  <r>
    <s v="L0819"/>
    <s v="Zephyr Reyes"/>
    <s v="SLACK"/>
    <s v="WEBINAR"/>
    <s v="STARTUP"/>
    <n v="2.9"/>
    <n v="0"/>
    <n v="7.3"/>
    <n v="20"/>
    <n v="3.75"/>
    <n v="16.5"/>
    <n v="50.5"/>
    <x v="0"/>
    <s v="Nurture Email Drip"/>
  </r>
  <r>
    <s v="L0820"/>
    <s v="Olivia Lopez"/>
    <s v="SNOWFLAKE"/>
    <s v="DIRECT"/>
    <s v="MID-MARKET"/>
    <n v="2"/>
    <n v="6"/>
    <n v="2.2000000000000002"/>
    <n v="0"/>
    <n v="11.25"/>
    <n v="17.5"/>
    <n v="39"/>
    <x v="0"/>
    <s v="Nurture Email Drip"/>
  </r>
  <r>
    <s v="L0821"/>
    <s v="Paloma Chopra"/>
    <s v="FIGMA"/>
    <s v="EVENT"/>
    <s v="MID-MARKET"/>
    <n v="2"/>
    <n v="9"/>
    <n v="6.3"/>
    <n v="20"/>
    <n v="11.25"/>
    <n v="6.5"/>
    <n v="55.1"/>
    <x v="0"/>
    <s v="Nurture Email Drip"/>
  </r>
  <r>
    <s v="L0822"/>
    <s v="Sebastian Novak"/>
    <s v="ELASTIC"/>
    <s v="SOCIAL"/>
    <s v="ENTERPRISE"/>
    <n v="0.6"/>
    <n v="14.3"/>
    <n v="1.8"/>
    <n v="0"/>
    <n v="15"/>
    <n v="11.5"/>
    <n v="43.2"/>
    <x v="0"/>
    <s v="Nurture Email Drip"/>
  </r>
  <r>
    <s v="L0823"/>
    <s v="Hank Larsson"/>
    <s v="ZSCALER"/>
    <s v="PAID"/>
    <s v="SMB"/>
    <n v="9.4"/>
    <n v="5.3"/>
    <n v="0.5"/>
    <n v="0"/>
    <n v="7.5"/>
    <n v="13.5"/>
    <n v="36.200000000000003"/>
    <x v="0"/>
    <s v="Nurture Email Drip"/>
  </r>
  <r>
    <s v="L0824"/>
    <s v="Zachary Ortiz"/>
    <s v="PAN"/>
    <s v="ORGANIC"/>
    <s v="STARTUP"/>
    <n v="5.4"/>
    <n v="8.3000000000000007"/>
    <n v="10"/>
    <n v="20"/>
    <n v="3.75"/>
    <n v="0.5"/>
    <n v="48"/>
    <x v="0"/>
    <s v="Nurture Email Drip"/>
  </r>
  <r>
    <s v="L0825"/>
    <s v="Yolanda Shah"/>
    <s v="STRIPE"/>
    <s v="PAID"/>
    <s v="SMB"/>
    <n v="0.9"/>
    <n v="3.8"/>
    <n v="0.7"/>
    <n v="0"/>
    <n v="7.5"/>
    <n v="3.5"/>
    <n v="16.399999999999999"/>
    <x v="1"/>
    <s v="Retarget with Ads"/>
  </r>
  <r>
    <s v="L0826"/>
    <s v="Ulrich Singh"/>
    <s v="ASANA"/>
    <s v="EVENT"/>
    <s v="ENTERPRISE"/>
    <n v="0"/>
    <n v="1.5"/>
    <n v="5.7"/>
    <n v="20"/>
    <n v="15"/>
    <n v="9.5"/>
    <n v="51.7"/>
    <x v="0"/>
    <s v="Nurture Email Drip"/>
  </r>
  <r>
    <s v="L0827"/>
    <s v="Umbra Clark"/>
    <s v="SHOPIFY"/>
    <s v="SOCIAL"/>
    <s v="SMB"/>
    <n v="6.6"/>
    <n v="0"/>
    <n v="5.5"/>
    <n v="0"/>
    <n v="7.5"/>
    <n v="0.5"/>
    <n v="20.100000000000001"/>
    <x v="1"/>
    <s v="Retarget with Ads"/>
  </r>
  <r>
    <s v="L0828"/>
    <s v="Raphael Clark"/>
    <s v="ATLASSIAN"/>
    <s v="DIRECT"/>
    <s v="ENTERPRISE"/>
    <n v="6.6"/>
    <n v="11.3"/>
    <n v="9.1999999999999993"/>
    <n v="20"/>
    <n v="15"/>
    <n v="3"/>
    <n v="65.099999999999994"/>
    <x v="2"/>
    <s v="Schedule Call"/>
  </r>
  <r>
    <s v="L0829"/>
    <s v="Piper Fernandez"/>
    <s v="META"/>
    <s v="PARTNER"/>
    <s v="N/A"/>
    <n v="4.9000000000000004"/>
    <n v="14.3"/>
    <n v="7"/>
    <n v="0"/>
    <n v="0"/>
    <n v="0"/>
    <n v="26.2"/>
    <x v="1"/>
    <s v="Retarget with Ads"/>
  </r>
  <r>
    <s v="L0830"/>
    <s v="Piper Santos"/>
    <s v="LINEAR"/>
    <s v="COLD_EMAIL"/>
    <s v="N/A"/>
    <n v="5.7"/>
    <n v="0"/>
    <n v="5.7"/>
    <n v="20"/>
    <n v="0"/>
    <n v="6"/>
    <n v="37.4"/>
    <x v="0"/>
    <s v="Nurture Email Drip"/>
  </r>
  <r>
    <s v="L0831"/>
    <s v="Vesper Hoffman"/>
    <s v="DATADOG"/>
    <s v="COLD_EMAIL"/>
    <s v="SMB"/>
    <n v="0"/>
    <n v="6"/>
    <n v="8.3000000000000007"/>
    <n v="0"/>
    <n v="7.5"/>
    <n v="9"/>
    <n v="30.8"/>
    <x v="1"/>
    <s v="Retarget with Ads"/>
  </r>
  <r>
    <s v="L0832"/>
    <s v="Winona Nair"/>
    <s v="CANVA"/>
    <s v="SOCIAL"/>
    <s v="STARTUP"/>
    <n v="5.0999999999999996"/>
    <n v="9.8000000000000007"/>
    <n v="9.1999999999999993"/>
    <n v="20"/>
    <n v="3.75"/>
    <n v="15"/>
    <n v="62.9"/>
    <x v="2"/>
    <s v="Schedule Call"/>
  </r>
  <r>
    <s v="L0833"/>
    <s v="Kira Muller"/>
    <s v="DATABRICKS"/>
    <s v="DIRECT"/>
    <s v="STARTUP"/>
    <n v="8.6"/>
    <n v="0"/>
    <n v="3.3"/>
    <n v="0"/>
    <n v="3.75"/>
    <n v="1.5"/>
    <n v="17.2"/>
    <x v="1"/>
    <s v="Retarget with Ads"/>
  </r>
  <r>
    <s v="L0834"/>
    <s v="Luna King"/>
    <s v="SHOPIFY"/>
    <s v="PARTNER"/>
    <s v="MID-MARKET"/>
    <n v="6.3"/>
    <n v="9.8000000000000007"/>
    <n v="4.3"/>
    <n v="0"/>
    <n v="11.25"/>
    <n v="3.5"/>
    <n v="35.200000000000003"/>
    <x v="0"/>
    <s v="Nurture Email Drip"/>
  </r>
  <r>
    <s v="L0835"/>
    <s v="Xavier Cruz"/>
    <s v="ATLASSIAN"/>
    <s v="PARTNER"/>
    <s v="SMB"/>
    <n v="7.4"/>
    <n v="6.8"/>
    <n v="0"/>
    <n v="0"/>
    <n v="7.5"/>
    <n v="0.5"/>
    <n v="22.2"/>
    <x v="1"/>
    <s v="Retarget with Ads"/>
  </r>
  <r>
    <s v="L0836"/>
    <s v="Tina Mitchell"/>
    <s v="SHOPIFY"/>
    <s v="CONTENT_SYNDICATION"/>
    <s v="ENTERPRISE"/>
    <n v="6.3"/>
    <n v="3"/>
    <n v="3"/>
    <n v="20"/>
    <n v="15"/>
    <n v="0"/>
    <n v="47.3"/>
    <x v="0"/>
    <s v="Nurture Email Drip"/>
  </r>
  <r>
    <s v="L0837"/>
    <s v="Tallulah Ortiz"/>
    <s v="GOOGLE INC"/>
    <s v="COLD_EMAIL"/>
    <s v="SMB"/>
    <n v="6.6"/>
    <n v="1.5"/>
    <n v="0"/>
    <n v="0"/>
    <n v="7.5"/>
    <n v="3.5"/>
    <n v="19.100000000000001"/>
    <x v="1"/>
    <s v="Retarget with Ads"/>
  </r>
  <r>
    <s v="L0838"/>
    <s v="Henrik Wilson"/>
    <s v="MICROSOFT"/>
    <s v="CONTENT_SYNDICATION"/>
    <s v="SMB"/>
    <n v="6.9"/>
    <n v="3"/>
    <n v="0.2"/>
    <n v="20"/>
    <n v="7.5"/>
    <n v="1.5"/>
    <n v="39.1"/>
    <x v="0"/>
    <s v="Nurture Email Drip"/>
  </r>
  <r>
    <s v="L0839"/>
    <s v="Vera Jensen"/>
    <s v="GOOGLE"/>
    <s v="ORGANIC"/>
    <s v="SMB"/>
    <n v="3.7"/>
    <n v="12.8"/>
    <n v="0.3"/>
    <n v="0"/>
    <n v="7.5"/>
    <n v="4.5"/>
    <n v="28.8"/>
    <x v="1"/>
    <s v="Retarget with Ads"/>
  </r>
  <r>
    <s v="L0840"/>
    <s v="Xena Khan"/>
    <s v="MIRO"/>
    <s v="PAID"/>
    <s v="STARTUP"/>
    <n v="7.4"/>
    <n v="11.3"/>
    <n v="1"/>
    <n v="20"/>
    <n v="3.75"/>
    <n v="0"/>
    <n v="43.5"/>
    <x v="0"/>
    <s v="Nurture Email Drip"/>
  </r>
  <r>
    <s v="L0841"/>
    <s v="Uma Shah"/>
    <s v="SERVICE NOW"/>
    <s v="DIRECT"/>
    <s v="SMB"/>
    <n v="1.1000000000000001"/>
    <n v="12.8"/>
    <n v="3.5"/>
    <n v="20"/>
    <n v="7.5"/>
    <n v="3.5"/>
    <n v="48.4"/>
    <x v="0"/>
    <s v="Nurture Email Drip"/>
  </r>
  <r>
    <s v="L0842"/>
    <s v="Karen Castillo"/>
    <s v="FIGMA"/>
    <s v="EVENT"/>
    <s v="GROWTH"/>
    <n v="4.3"/>
    <n v="0.8"/>
    <n v="7.8"/>
    <n v="0"/>
    <n v="0"/>
    <n v="25"/>
    <n v="37.9"/>
    <x v="0"/>
    <s v="Nurture Email Drip"/>
  </r>
  <r>
    <s v="L0843"/>
    <s v="Marcus Anderson"/>
    <s v="META PLATFORMS"/>
    <s v="SOCIAL"/>
    <s v="SMB"/>
    <n v="0"/>
    <n v="1.5"/>
    <n v="1"/>
    <n v="20"/>
    <n v="7.5"/>
    <n v="4.5"/>
    <n v="34.5"/>
    <x v="1"/>
    <s v="Retarget with Ads"/>
  </r>
  <r>
    <s v="L0844"/>
    <s v="Paloma Guerrero"/>
    <s v="ZENDESK"/>
    <s v="PAID"/>
    <s v="ENTERPRISE"/>
    <n v="0"/>
    <n v="9"/>
    <n v="4"/>
    <n v="0"/>
    <n v="15"/>
    <n v="7"/>
    <n v="35"/>
    <x v="0"/>
    <s v="Nurture Email Drip"/>
  </r>
  <r>
    <s v="L0845"/>
    <s v="Adeline Saxena"/>
    <s v="CANVA"/>
    <s v="DIRECT"/>
    <s v="ENTERPRISE"/>
    <n v="4.9000000000000004"/>
    <n v="1.5"/>
    <n v="0"/>
    <n v="20"/>
    <n v="15"/>
    <n v="21.5"/>
    <n v="62.9"/>
    <x v="2"/>
    <s v="Schedule Call"/>
  </r>
  <r>
    <s v="L0846"/>
    <s v="Liam Brown"/>
    <s v="FIGMA"/>
    <s v="COLD_EMAIL"/>
    <s v="MID-MARKET"/>
    <n v="0"/>
    <n v="0.8"/>
    <n v="5.3"/>
    <n v="20"/>
    <n v="11.25"/>
    <n v="3"/>
    <n v="40.4"/>
    <x v="0"/>
    <s v="Nurture Email Drip"/>
  </r>
  <r>
    <s v="L0847"/>
    <s v="Pedro Reddy"/>
    <s v="OKTA INC"/>
    <s v="UNKNOWN"/>
    <s v="N/A"/>
    <n v="7.1"/>
    <n v="6"/>
    <n v="1"/>
    <n v="0"/>
    <n v="0"/>
    <n v="5"/>
    <n v="19.100000000000001"/>
    <x v="1"/>
    <s v="Retarget with Ads"/>
  </r>
  <r>
    <s v="L0848"/>
    <s v="Bella Kumar"/>
    <s v="HUBSPOT"/>
    <s v="WEBINAR"/>
    <s v="GROWTH"/>
    <n v="0"/>
    <n v="11.3"/>
    <n v="2.8"/>
    <n v="0"/>
    <n v="0"/>
    <n v="1.5"/>
    <n v="15.6"/>
    <x v="1"/>
    <s v="Retarget with Ads"/>
  </r>
  <r>
    <s v="L0849"/>
    <s v="Luna Fischer"/>
    <s v="AMAZON"/>
    <s v="PARTNER"/>
    <s v="SMB"/>
    <n v="4.3"/>
    <n v="1.5"/>
    <n v="4.3"/>
    <n v="0"/>
    <n v="7.5"/>
    <n v="19.5"/>
    <n v="37.1"/>
    <x v="0"/>
    <s v="Nurture Email Drip"/>
  </r>
  <r>
    <s v="L0850"/>
    <s v="Dante Gupta"/>
    <s v="CONFLUENT"/>
    <s v="DIRECT"/>
    <s v="MID-MARKET"/>
    <n v="2"/>
    <n v="3"/>
    <n v="2.2000000000000002"/>
    <n v="20"/>
    <n v="11.25"/>
    <n v="3.5"/>
    <n v="42"/>
    <x v="0"/>
    <s v="Nurture Email Drip"/>
  </r>
  <r>
    <s v="L0851"/>
    <s v="Fatima Larsson"/>
    <s v="PALANTIR"/>
    <s v="COLD_EMAIL"/>
    <s v="MID-MARKET"/>
    <n v="2.9"/>
    <n v="14.3"/>
    <n v="5.7"/>
    <n v="0"/>
    <n v="11.25"/>
    <n v="2"/>
    <n v="36.200000000000003"/>
    <x v="0"/>
    <s v="Nurture Email Drip"/>
  </r>
  <r>
    <s v="L0852"/>
    <s v="Freya Santos"/>
    <s v="DATABRICKS"/>
    <s v="EVENT"/>
    <s v="MID-MARKET"/>
    <n v="7.7"/>
    <n v="0"/>
    <n v="0.5"/>
    <n v="20"/>
    <n v="11.25"/>
    <n v="3.5"/>
    <n v="43"/>
    <x v="0"/>
    <s v="Nurture Email Drip"/>
  </r>
  <r>
    <s v="L0853"/>
    <s v="Noah Clark"/>
    <s v="LINEAR"/>
    <s v="ORGANIC"/>
    <s v="ENTERPRISE"/>
    <n v="9.4"/>
    <n v="9.8000000000000007"/>
    <n v="0.5"/>
    <n v="20"/>
    <n v="15"/>
    <n v="9.5"/>
    <n v="64.2"/>
    <x v="2"/>
    <s v="Schedule Call"/>
  </r>
  <r>
    <s v="L0854"/>
    <s v="Kevin Patel"/>
    <s v="MIRO"/>
    <s v="EVENT"/>
    <s v="MID-MARKET"/>
    <n v="0"/>
    <n v="11.3"/>
    <n v="9.8000000000000007"/>
    <n v="0"/>
    <n v="11.25"/>
    <n v="12"/>
    <n v="44.4"/>
    <x v="0"/>
    <s v="Nurture Email Drip"/>
  </r>
  <r>
    <s v="L0855"/>
    <s v="Ingrid Mehta"/>
    <s v="CROWDSTRIKE"/>
    <s v="COLD_EMAIL"/>
    <s v="ENTERPRISE"/>
    <n v="3.7"/>
    <n v="0"/>
    <n v="4.8"/>
    <n v="20"/>
    <n v="15"/>
    <n v="9.5"/>
    <n v="53"/>
    <x v="0"/>
    <s v="Nurture Email Drip"/>
  </r>
  <r>
    <s v="L0856"/>
    <s v="Zion Johnson"/>
    <s v="FRESHWORKS"/>
    <s v="PARTNER"/>
    <s v="N/A"/>
    <n v="1.1000000000000001"/>
    <n v="6"/>
    <n v="8.3000000000000007"/>
    <n v="0"/>
    <n v="0"/>
    <n v="0"/>
    <n v="15.4"/>
    <x v="1"/>
    <s v="Retarget with Ads"/>
  </r>
  <r>
    <s v="L0857"/>
    <s v="Magnus Ali"/>
    <s v="ASANA"/>
    <s v="EVENT"/>
    <s v="ENTERPRISE"/>
    <n v="4.5999999999999996"/>
    <n v="4.5"/>
    <n v="3.2"/>
    <n v="0"/>
    <n v="15"/>
    <n v="14"/>
    <n v="41.3"/>
    <x v="0"/>
    <s v="Nurture Email Drip"/>
  </r>
  <r>
    <s v="L0858"/>
    <s v="Xyla Green"/>
    <s v="ZENDESK"/>
    <s v="EVENT"/>
    <s v="MID-MARKET"/>
    <n v="8.3000000000000007"/>
    <n v="0.8"/>
    <n v="1.2"/>
    <n v="0"/>
    <n v="11.25"/>
    <n v="18"/>
    <n v="39.6"/>
    <x v="0"/>
    <s v="Nurture Email Drip"/>
  </r>
  <r>
    <s v="L0859"/>
    <s v="Irene Clark"/>
    <s v="ATLASSIAN"/>
    <s v="EVENT"/>
    <s v="MID-MARKET"/>
    <n v="6.6"/>
    <n v="14.3"/>
    <n v="1.5"/>
    <n v="0"/>
    <n v="11.25"/>
    <n v="1.5"/>
    <n v="35.200000000000003"/>
    <x v="0"/>
    <s v="Nurture Email Drip"/>
  </r>
  <r>
    <s v="L0860"/>
    <s v="Leo White"/>
    <s v="FIGMA"/>
    <s v="COLD_EMAIL"/>
    <s v="MID-MARKET"/>
    <n v="5.4"/>
    <n v="0"/>
    <n v="4.2"/>
    <n v="20"/>
    <n v="11.25"/>
    <n v="15.5"/>
    <n v="56.4"/>
    <x v="0"/>
    <s v="Nurture Email Drip"/>
  </r>
  <r>
    <s v="L0861"/>
    <s v="Farhan Jensen"/>
    <s v="CANVA"/>
    <s v="ORGANIC"/>
    <s v="N/A"/>
    <n v="6.9"/>
    <n v="0"/>
    <n v="0"/>
    <n v="20"/>
    <n v="0"/>
    <n v="11"/>
    <n v="37.9"/>
    <x v="0"/>
    <s v="Nurture Email Drip"/>
  </r>
  <r>
    <s v="L0862"/>
    <s v="Ansel Clark"/>
    <s v="OKTA"/>
    <s v="SOCIAL"/>
    <s v="STARTUP"/>
    <n v="3.4"/>
    <n v="11.3"/>
    <n v="3.8"/>
    <n v="0"/>
    <n v="3.75"/>
    <n v="14.5"/>
    <n v="36.799999999999997"/>
    <x v="0"/>
    <s v="Nurture Email Drip"/>
  </r>
  <r>
    <s v="L0863"/>
    <s v="Victor Malhotra"/>
    <s v="MIRO"/>
    <s v="COLD_EMAIL"/>
    <s v="N/A"/>
    <n v="5.4"/>
    <n v="5.3"/>
    <n v="9"/>
    <n v="0"/>
    <n v="0"/>
    <n v="2"/>
    <n v="21.7"/>
    <x v="1"/>
    <s v="Retarget with Ads"/>
  </r>
  <r>
    <s v="L0864"/>
    <s v="Orion Flores"/>
    <s v="ASANA"/>
    <s v="CONTENT_SYNDICATION"/>
    <s v="MID-MARKET"/>
    <n v="8.6"/>
    <n v="6"/>
    <n v="8.5"/>
    <n v="20"/>
    <n v="11.25"/>
    <n v="0.5"/>
    <n v="54.9"/>
    <x v="0"/>
    <s v="Nurture Email Drip"/>
  </r>
  <r>
    <s v="L0865"/>
    <s v="Quinlan Sanchez"/>
    <s v="MICROSOFT CORP"/>
    <s v="COLD_EMAIL"/>
    <s v="MID-MARKET"/>
    <n v="5.7"/>
    <n v="6"/>
    <n v="2.8"/>
    <n v="0"/>
    <n v="11.25"/>
    <n v="1.5"/>
    <n v="27.3"/>
    <x v="1"/>
    <s v="Retarget with Ads"/>
  </r>
  <r>
    <s v="L0866"/>
    <s v="Lorenzo Anderson"/>
    <s v="GOOGLE"/>
    <s v="WEBINAR"/>
    <s v="SMB"/>
    <n v="7.7"/>
    <n v="2.2999999999999998"/>
    <n v="9.5"/>
    <n v="20"/>
    <n v="7.5"/>
    <n v="6"/>
    <n v="53"/>
    <x v="0"/>
    <s v="Nurture Email Drip"/>
  </r>
  <r>
    <s v="L0867"/>
    <s v="Sophie Davis"/>
    <s v="SERVICE NOW"/>
    <s v="ORGANIC"/>
    <s v="N/A"/>
    <n v="0"/>
    <n v="11.3"/>
    <n v="5.7"/>
    <n v="0"/>
    <n v="0"/>
    <n v="1"/>
    <n v="18"/>
    <x v="1"/>
    <s v="Retarget with Ads"/>
  </r>
  <r>
    <s v="L0868"/>
    <s v="Willow Silva"/>
    <s v="PALO ALTO NETWORKS"/>
    <s v="REFERRAL"/>
    <s v="SMB"/>
    <n v="5.4"/>
    <n v="9"/>
    <n v="4.5"/>
    <n v="0"/>
    <n v="7.5"/>
    <n v="11"/>
    <n v="37.4"/>
    <x v="0"/>
    <s v="Nurture Email Drip"/>
  </r>
  <r>
    <s v="L0869"/>
    <s v="Nadia Rojas"/>
    <s v="HASHICORP"/>
    <s v="PAID"/>
    <s v="MID-MARKET"/>
    <n v="8"/>
    <n v="2.2999999999999998"/>
    <n v="7.8"/>
    <n v="20"/>
    <n v="11.25"/>
    <n v="4.5"/>
    <n v="53.9"/>
    <x v="0"/>
    <s v="Nurture Email Drip"/>
  </r>
  <r>
    <s v="L0870"/>
    <s v="Zion Castillo"/>
    <s v="OKTA INC"/>
    <s v="SOCIAL"/>
    <s v="STARTUP"/>
    <n v="2.6"/>
    <n v="14.3"/>
    <n v="8.1999999999999993"/>
    <n v="20"/>
    <n v="3.75"/>
    <n v="5.5"/>
    <n v="54.4"/>
    <x v="0"/>
    <s v="Nurture Email Drip"/>
  </r>
  <r>
    <s v="L0871"/>
    <s v="Dmitri Ali"/>
    <s v="CROWD STRIKE"/>
    <s v="SOCIAL"/>
    <s v="ENTERPRISE"/>
    <n v="6"/>
    <n v="15"/>
    <n v="5"/>
    <n v="20"/>
    <n v="15"/>
    <n v="6.5"/>
    <n v="67.5"/>
    <x v="2"/>
    <s v="Schedule Call"/>
  </r>
  <r>
    <s v="L0872"/>
    <s v="Mila Kim"/>
    <s v="SNOWFLAKE"/>
    <s v="WEBINAR"/>
    <s v="ENTERPRISE"/>
    <n v="10"/>
    <n v="4.5"/>
    <n v="4"/>
    <n v="0"/>
    <n v="15"/>
    <n v="1.5"/>
    <n v="35"/>
    <x v="0"/>
    <s v="Nurture Email Drip"/>
  </r>
  <r>
    <s v="L0873"/>
    <s v="Dmitri Khan"/>
    <s v="CONFLUENT"/>
    <s v="ORGANIC"/>
    <s v="SMB"/>
    <n v="3.1"/>
    <n v="9.8000000000000007"/>
    <n v="7.7"/>
    <n v="0"/>
    <n v="7.5"/>
    <n v="1.5"/>
    <n v="29.6"/>
    <x v="1"/>
    <s v="Retarget with Ads"/>
  </r>
  <r>
    <s v="L0874"/>
    <s v="Keiko Vargas"/>
    <s v="MONGODB"/>
    <s v="PARTNER"/>
    <s v="ENTERPRISE"/>
    <n v="6.6"/>
    <n v="6.8"/>
    <n v="4.3"/>
    <n v="0"/>
    <n v="15"/>
    <n v="4.5"/>
    <n v="37.200000000000003"/>
    <x v="0"/>
    <s v="Nurture Email Drip"/>
  </r>
  <r>
    <s v="L0875"/>
    <s v="Orion White"/>
    <s v="DROPBOX"/>
    <s v="EVENT"/>
    <s v="MID-MARKET"/>
    <n v="6.3"/>
    <n v="0"/>
    <n v="4"/>
    <n v="20"/>
    <n v="11.25"/>
    <n v="8"/>
    <n v="49.6"/>
    <x v="0"/>
    <s v="Nurture Email Drip"/>
  </r>
  <r>
    <s v="L0876"/>
    <s v="Keiko Novak"/>
    <s v="PALANTIR"/>
    <s v="REFERRAL"/>
    <s v="N/A"/>
    <n v="8"/>
    <n v="0"/>
    <n v="0.5"/>
    <n v="0"/>
    <n v="0"/>
    <n v="1.5"/>
    <n v="10"/>
    <x v="1"/>
    <s v="Retarget with Ads"/>
  </r>
  <r>
    <s v="L0877"/>
    <s v="Omar King"/>
    <s v="HUBSPOT"/>
    <s v="ORGANIC"/>
    <s v="GROWTH"/>
    <n v="6.9"/>
    <n v="6"/>
    <n v="7.2"/>
    <n v="20"/>
    <n v="0"/>
    <n v="4"/>
    <n v="44.1"/>
    <x v="0"/>
    <s v="Nurture Email Drip"/>
  </r>
  <r>
    <s v="L0878"/>
    <s v="Irene Schneider"/>
    <s v="META"/>
    <s v="COLD_EMAIL"/>
    <s v="N/A"/>
    <n v="2"/>
    <n v="15"/>
    <n v="8.5"/>
    <n v="20"/>
    <n v="0"/>
    <n v="11.5"/>
    <n v="57"/>
    <x v="0"/>
    <s v="Nurture Email Drip"/>
  </r>
  <r>
    <s v="L0879"/>
    <s v="Hank Larsson"/>
    <s v="SERVICENOW"/>
    <s v="SOCIAL"/>
    <s v="MID-MARKET"/>
    <n v="8.6"/>
    <n v="0"/>
    <n v="6.5"/>
    <n v="20"/>
    <n v="11.25"/>
    <n v="0"/>
    <n v="46.4"/>
    <x v="0"/>
    <s v="Nurture Email Drip"/>
  </r>
  <r>
    <s v="L0880"/>
    <s v="Priya Dominguez"/>
    <s v="PALANTIR"/>
    <s v="WEBINAR"/>
    <s v="SMB"/>
    <n v="9.6999999999999993"/>
    <n v="0"/>
    <n v="0.2"/>
    <n v="20"/>
    <n v="7.5"/>
    <n v="5.5"/>
    <n v="42.9"/>
    <x v="0"/>
    <s v="Nurture Email Drip"/>
  </r>
  <r>
    <s v="L0881"/>
    <s v="Perseus Ruiz"/>
    <s v="SNOWFLAKE"/>
    <s v="EVENT"/>
    <s v="SMB"/>
    <n v="8.3000000000000007"/>
    <n v="0"/>
    <n v="3.7"/>
    <n v="0"/>
    <n v="7.5"/>
    <n v="11.5"/>
    <n v="31"/>
    <x v="1"/>
    <s v="Retarget with Ads"/>
  </r>
  <r>
    <s v="L0882"/>
    <s v="Xena Robinson"/>
    <s v="CANVA"/>
    <s v="PAID"/>
    <s v="ENTERPRISE"/>
    <n v="6"/>
    <n v="14.3"/>
    <n v="1.3"/>
    <n v="0"/>
    <n v="15"/>
    <n v="4"/>
    <n v="40.6"/>
    <x v="0"/>
    <s v="Nurture Email Drip"/>
  </r>
  <r>
    <s v="L0883"/>
    <s v="Brian Decker"/>
    <s v="FRESHWORKS"/>
    <s v="ORGANIC"/>
    <s v="MID-MARKET"/>
    <n v="10"/>
    <n v="8.3000000000000007"/>
    <n v="2.2999999999999998"/>
    <n v="0"/>
    <n v="11.25"/>
    <n v="6.5"/>
    <n v="38.4"/>
    <x v="0"/>
    <s v="Nurture Email Drip"/>
  </r>
  <r>
    <s v="L0884"/>
    <s v="Felix Wilson"/>
    <s v="INTERCOM"/>
    <s v="PAID"/>
    <s v="GROWTH"/>
    <n v="5.4"/>
    <n v="6.8"/>
    <n v="4.8"/>
    <n v="0"/>
    <n v="0"/>
    <n v="1.5"/>
    <n v="18.5"/>
    <x v="1"/>
    <s v="Retarget with Ads"/>
  </r>
  <r>
    <s v="L0885"/>
    <s v="Julian Herrera"/>
    <s v="FIGMA"/>
    <s v="REFERRAL"/>
    <s v="N/A"/>
    <n v="6.9"/>
    <n v="2.2999999999999998"/>
    <n v="4.2"/>
    <n v="0"/>
    <n v="0"/>
    <n v="10"/>
    <n v="23.4"/>
    <x v="1"/>
    <s v="Retarget with Ads"/>
  </r>
  <r>
    <s v="L0886"/>
    <s v="Zachary Lee"/>
    <s v="META"/>
    <s v="CONTENT_SYNDICATION"/>
    <s v="ENTERPRISE"/>
    <n v="8.6"/>
    <n v="9.8000000000000007"/>
    <n v="9.3000000000000007"/>
    <n v="0"/>
    <n v="15"/>
    <n v="2"/>
    <n v="44.7"/>
    <x v="0"/>
    <s v="Nurture Email Drip"/>
  </r>
  <r>
    <s v="L0887"/>
    <s v="Sophie Saxena"/>
    <s v="CROWDSTRIKE"/>
    <s v="EVENT"/>
    <s v="MID-MARKET"/>
    <n v="1.1000000000000001"/>
    <n v="7.5"/>
    <n v="8.3000000000000007"/>
    <n v="20"/>
    <n v="11.25"/>
    <n v="15"/>
    <n v="63.2"/>
    <x v="2"/>
    <s v="Schedule Call"/>
  </r>
  <r>
    <s v="L0888"/>
    <s v="Kaia Popov"/>
    <s v="LINEAR"/>
    <s v="ORGANIC"/>
    <s v="SMB"/>
    <n v="2.9"/>
    <n v="3.8"/>
    <n v="4.8"/>
    <n v="0"/>
    <n v="7.5"/>
    <n v="5"/>
    <n v="24"/>
    <x v="1"/>
    <s v="Retarget with Ads"/>
  </r>
  <r>
    <s v="L0889"/>
    <s v="Orion Kim"/>
    <s v="HUBSPOT"/>
    <s v="REFERRAL"/>
    <s v="SMB"/>
    <n v="2"/>
    <n v="11.3"/>
    <n v="7.7"/>
    <n v="20"/>
    <n v="7.5"/>
    <n v="12.5"/>
    <n v="61"/>
    <x v="2"/>
    <s v="Schedule Call"/>
  </r>
  <r>
    <s v="L0890"/>
    <s v="Farhan Nair"/>
    <s v="STRIPE"/>
    <s v="SOCIAL"/>
    <s v="MID-MARKET"/>
    <n v="9.1"/>
    <n v="0"/>
    <n v="0.2"/>
    <n v="0"/>
    <n v="11.25"/>
    <n v="14.5"/>
    <n v="35.1"/>
    <x v="0"/>
    <s v="Nurture Email Drip"/>
  </r>
  <r>
    <s v="L0891"/>
    <s v="Tatiana Tiwari"/>
    <s v="STRIPE INC"/>
    <s v="COLD_EMAIL"/>
    <s v="ENTERPRISE"/>
    <n v="7.1"/>
    <n v="0"/>
    <n v="1.3"/>
    <n v="20"/>
    <n v="15"/>
    <n v="10"/>
    <n v="53.4"/>
    <x v="0"/>
    <s v="Nurture Email Drip"/>
  </r>
  <r>
    <s v="L0892"/>
    <s v="Tyler White"/>
    <s v="SNOWFLAKE"/>
    <s v="REFERRAL"/>
    <s v="ENTERPRISE"/>
    <n v="9.1"/>
    <n v="0.8"/>
    <n v="8.1999999999999993"/>
    <n v="20"/>
    <n v="15"/>
    <n v="18.5"/>
    <n v="71.599999999999994"/>
    <x v="2"/>
    <s v="Schedule Call"/>
  </r>
  <r>
    <s v="L0893"/>
    <s v="Chloe Ahmed"/>
    <s v="CANVA"/>
    <s v="SOCIAL"/>
    <s v="STARTUP"/>
    <n v="0"/>
    <n v="2.2999999999999998"/>
    <n v="1.3"/>
    <n v="20"/>
    <n v="3.75"/>
    <n v="3.5"/>
    <n v="30.9"/>
    <x v="1"/>
    <s v="Retarget with Ads"/>
  </r>
  <r>
    <s v="L0894"/>
    <s v="Noah Davis"/>
    <s v="MONGO DB"/>
    <s v="ORGANIC"/>
    <s v="STARTUP"/>
    <n v="9.1"/>
    <n v="0"/>
    <n v="0.3"/>
    <n v="0"/>
    <n v="3.75"/>
    <n v="7"/>
    <n v="20.2"/>
    <x v="1"/>
    <s v="Retarget with Ads"/>
  </r>
  <r>
    <s v="L0895"/>
    <s v="Jack Adams"/>
    <s v="OKTA"/>
    <s v="PAID"/>
    <s v="STARTUP"/>
    <n v="6.3"/>
    <n v="14.3"/>
    <n v="0"/>
    <n v="20"/>
    <n v="3.75"/>
    <n v="3"/>
    <n v="47.4"/>
    <x v="0"/>
    <s v="Nurture Email Drip"/>
  </r>
  <r>
    <s v="L0896"/>
    <s v="Liora Rossi"/>
    <s v="INTERCOM"/>
    <s v="ORGANIC"/>
    <s v="GROWTH"/>
    <n v="4"/>
    <n v="0"/>
    <n v="4.7"/>
    <n v="20"/>
    <n v="0"/>
    <n v="2"/>
    <n v="30.7"/>
    <x v="1"/>
    <s v="Retarget with Ads"/>
  </r>
  <r>
    <s v="L0897"/>
    <s v="Ravi Decker"/>
    <s v="HASHI CORP"/>
    <s v="COLD_EMAIL"/>
    <s v="SMB"/>
    <n v="6.3"/>
    <n v="8.3000000000000007"/>
    <n v="2.2000000000000002"/>
    <n v="0"/>
    <n v="7.5"/>
    <n v="1.5"/>
    <n v="25.8"/>
    <x v="1"/>
    <s v="Retarget with Ads"/>
  </r>
  <r>
    <s v="L0898"/>
    <s v="Mila Park"/>
    <s v="DOCU SIGN"/>
    <s v="PARTNER"/>
    <s v="ENTERPRISE"/>
    <n v="2.9"/>
    <n v="2.2999999999999998"/>
    <n v="5.8"/>
    <n v="0"/>
    <n v="15"/>
    <n v="18.5"/>
    <n v="44.5"/>
    <x v="0"/>
    <s v="Nurture Email Drip"/>
  </r>
  <r>
    <s v="L0899"/>
    <s v="Quinlan Davis"/>
    <s v="DROPBOX"/>
    <s v="EVENT"/>
    <s v="N/A"/>
    <n v="4.3"/>
    <n v="11.3"/>
    <n v="4"/>
    <n v="0"/>
    <n v="0"/>
    <n v="0"/>
    <n v="19.600000000000001"/>
    <x v="1"/>
    <s v="Retarget with Ads"/>
  </r>
  <r>
    <s v="L0900"/>
    <s v="Freya Carter"/>
    <s v="ZSCALER"/>
    <s v="EVENT"/>
    <s v="STARTUP"/>
    <n v="8.9"/>
    <n v="8.3000000000000007"/>
    <n v="6.3"/>
    <n v="0"/>
    <n v="3.75"/>
    <n v="3.5"/>
    <n v="30.8"/>
    <x v="1"/>
    <s v="Retarget with Ads"/>
  </r>
  <r>
    <s v="L0901"/>
    <s v="Xavier Jones"/>
    <s v="MICROSOFT CORP"/>
    <s v="REFERRAL"/>
    <s v="N/A"/>
    <n v="9.1"/>
    <n v="0"/>
    <n v="4.3"/>
    <n v="0"/>
    <n v="0"/>
    <n v="13.5"/>
    <n v="26.9"/>
    <x v="1"/>
    <s v="Retarget with Ads"/>
  </r>
  <r>
    <s v="L0902"/>
    <s v="Killian Dubois"/>
    <s v="ZENDESK"/>
    <s v="REFERRAL"/>
    <s v="SMB"/>
    <n v="0"/>
    <n v="6"/>
    <n v="1.5"/>
    <n v="20"/>
    <n v="7.5"/>
    <n v="13.5"/>
    <n v="48.5"/>
    <x v="0"/>
    <s v="Nurture Email Drip"/>
  </r>
  <r>
    <s v="L0903"/>
    <s v="Noah Singh"/>
    <s v="FIGMA"/>
    <s v="PARTNER"/>
    <s v="SMB"/>
    <n v="1.4"/>
    <n v="13.5"/>
    <n v="1.2"/>
    <n v="0"/>
    <n v="7.5"/>
    <n v="4.5"/>
    <n v="28.1"/>
    <x v="1"/>
    <s v="Retarget with Ads"/>
  </r>
  <r>
    <s v="L0904"/>
    <s v="Fatima Scott"/>
    <s v="DROPBOX"/>
    <s v="WEBINAR"/>
    <s v="ENTERPRISE"/>
    <n v="2"/>
    <n v="13.5"/>
    <n v="3.2"/>
    <n v="0"/>
    <n v="15"/>
    <n v="13.5"/>
    <n v="47.2"/>
    <x v="0"/>
    <s v="Nurture Email Drip"/>
  </r>
  <r>
    <s v="L0905"/>
    <s v="Frank Robinson"/>
    <s v="OKTA"/>
    <s v="PARTNER"/>
    <s v="SMB"/>
    <n v="0.9"/>
    <n v="6"/>
    <n v="0"/>
    <n v="20"/>
    <n v="7.5"/>
    <n v="4.5"/>
    <n v="38.9"/>
    <x v="0"/>
    <s v="Nurture Email Drip"/>
  </r>
  <r>
    <s v="L0906"/>
    <s v="Juniper Nguyen"/>
    <s v="GOOGLE"/>
    <s v="EVENT"/>
    <s v="N/A"/>
    <n v="0.6"/>
    <n v="0"/>
    <n v="6.3"/>
    <n v="0"/>
    <n v="0"/>
    <n v="7.5"/>
    <n v="14.4"/>
    <x v="1"/>
    <s v="Retarget with Ads"/>
  </r>
  <r>
    <s v="L0907"/>
    <s v="Keiko Gonzalez"/>
    <s v="WORKDAY"/>
    <s v="PARTNER"/>
    <s v="ENTERPRISE"/>
    <n v="0"/>
    <n v="9"/>
    <n v="0.2"/>
    <n v="20"/>
    <n v="15"/>
    <n v="20"/>
    <n v="64.2"/>
    <x v="2"/>
    <s v="Schedule Call"/>
  </r>
  <r>
    <s v="L0908"/>
    <s v="Dmitri Novak"/>
    <s v="META"/>
    <s v="CONTENT_SYNDICATION"/>
    <s v="MID-MARKET"/>
    <n v="0.6"/>
    <n v="0"/>
    <n v="0.8"/>
    <n v="20"/>
    <n v="11.25"/>
    <n v="22.5"/>
    <n v="55.2"/>
    <x v="0"/>
    <s v="Nurture Email Drip"/>
  </r>
  <r>
    <s v="L0909"/>
    <s v="Sienna Castillo"/>
    <s v="SLACK"/>
    <s v="ORGANIC"/>
    <s v="SMB"/>
    <n v="0.9"/>
    <n v="13.5"/>
    <n v="4"/>
    <n v="20"/>
    <n v="7.5"/>
    <n v="3"/>
    <n v="48.9"/>
    <x v="0"/>
    <s v="Nurture Email Drip"/>
  </r>
  <r>
    <s v="L0910"/>
    <s v="Noah Green"/>
    <s v="SHOPIFY"/>
    <s v="REFERRAL"/>
    <s v="SMB"/>
    <n v="6.9"/>
    <n v="1.5"/>
    <n v="0.8"/>
    <n v="0"/>
    <n v="7.5"/>
    <n v="5"/>
    <n v="21.7"/>
    <x v="1"/>
    <s v="Retarget with Ads"/>
  </r>
  <r>
    <s v="L0911"/>
    <s v="Magnus Taylor"/>
    <s v="DATABRICKS"/>
    <s v="EVENT"/>
    <s v="ENTERPRISE"/>
    <n v="10"/>
    <n v="8.3000000000000007"/>
    <n v="4.2"/>
    <n v="0"/>
    <n v="15"/>
    <n v="10.5"/>
    <n v="48"/>
    <x v="0"/>
    <s v="Nurture Email Drip"/>
  </r>
  <r>
    <s v="L0912"/>
    <s v="Bob Reddy"/>
    <s v="PALO ALTO"/>
    <s v="REFERRAL"/>
    <s v="SMB"/>
    <n v="0.9"/>
    <n v="14.3"/>
    <n v="4"/>
    <n v="20"/>
    <n v="7.5"/>
    <n v="12.5"/>
    <n v="59.2"/>
    <x v="0"/>
    <s v="Nurture Email Drip"/>
  </r>
  <r>
    <s v="L0913"/>
    <s v="Xyla Fernandez"/>
    <s v="LINEAR"/>
    <s v="DIRECT"/>
    <s v="GROWTH"/>
    <n v="3.4"/>
    <n v="6.8"/>
    <n v="4"/>
    <n v="20"/>
    <n v="0"/>
    <n v="2"/>
    <n v="36.200000000000003"/>
    <x v="0"/>
    <s v="Nurture Email Drip"/>
  </r>
  <r>
    <s v="L0914"/>
    <s v="Felix Bianchi"/>
    <s v="ELASTIC"/>
    <s v="REFERRAL"/>
    <s v="MID-MARKET"/>
    <n v="1.1000000000000001"/>
    <n v="12"/>
    <n v="9.3000000000000007"/>
    <n v="0"/>
    <n v="11.25"/>
    <n v="28.5"/>
    <n v="62.2"/>
    <x v="2"/>
    <s v="Schedule Call"/>
  </r>
  <r>
    <s v="L0915"/>
    <s v="Xena Kim"/>
    <s v="DATABRICKS"/>
    <s v="CONTENT_SYNDICATION"/>
    <s v="N/A"/>
    <n v="4.3"/>
    <n v="13.5"/>
    <n v="7.5"/>
    <n v="20"/>
    <n v="0"/>
    <n v="1.5"/>
    <n v="46.8"/>
    <x v="0"/>
    <s v="Nurture Email Drip"/>
  </r>
  <r>
    <s v="L0916"/>
    <s v="Gabriella Reddy"/>
    <s v="DATABRICKS"/>
    <s v="DIRECT"/>
    <s v="GROWTH"/>
    <n v="2"/>
    <n v="2.2999999999999998"/>
    <n v="0"/>
    <n v="0"/>
    <n v="0"/>
    <n v="4.5"/>
    <n v="8.8000000000000007"/>
    <x v="1"/>
    <s v="Retarget with Ads"/>
  </r>
  <r>
    <s v="L0917"/>
    <s v="Liora Mishra"/>
    <s v="SERVICENOW"/>
    <s v="SOCIAL"/>
    <s v="GROWTH"/>
    <n v="4.3"/>
    <n v="2.2999999999999998"/>
    <n v="9.3000000000000007"/>
    <n v="0"/>
    <n v="0"/>
    <n v="2"/>
    <n v="17.899999999999999"/>
    <x v="1"/>
    <s v="Retarget with Ads"/>
  </r>
  <r>
    <s v="L0918"/>
    <s v="Quinlan Santos"/>
    <s v="ZOOM VIDEO"/>
    <s v="UNKNOWN"/>
    <s v="STARTUP"/>
    <n v="5.7"/>
    <n v="1.5"/>
    <n v="6.8"/>
    <n v="0"/>
    <n v="3.75"/>
    <n v="1.5"/>
    <n v="19.3"/>
    <x v="1"/>
    <s v="Retarget with Ads"/>
  </r>
  <r>
    <s v="L0919"/>
    <s v="Ingrid Park"/>
    <s v="DOCUSIGN"/>
    <s v="ORGANIC"/>
    <s v="MID-MARKET"/>
    <n v="9.6999999999999993"/>
    <n v="0"/>
    <n v="2.5"/>
    <n v="20"/>
    <n v="11.25"/>
    <n v="6.5"/>
    <n v="50"/>
    <x v="0"/>
    <s v="Nurture Email Drip"/>
  </r>
  <r>
    <s v="L0920"/>
    <s v="Sebastian Rivera"/>
    <s v="ELASTIC NV"/>
    <s v="ORGANIC"/>
    <s v="MID-MARKET"/>
    <n v="0"/>
    <n v="0"/>
    <n v="0.2"/>
    <n v="0"/>
    <n v="11.25"/>
    <n v="14"/>
    <n v="25.5"/>
    <x v="1"/>
    <s v="Retarget with Ads"/>
  </r>
  <r>
    <s v="L0921"/>
    <s v="Quinn Harris"/>
    <s v="MICROSOFT"/>
    <s v="DIRECT"/>
    <s v="SMB"/>
    <n v="2.2999999999999998"/>
    <n v="3.8"/>
    <n v="0.5"/>
    <n v="20"/>
    <n v="7.5"/>
    <n v="1.5"/>
    <n v="35.6"/>
    <x v="0"/>
    <s v="Nurture Email Drip"/>
  </r>
  <r>
    <s v="L0922"/>
    <s v="Xena Torres"/>
    <s v="DATADOG"/>
    <s v="ORGANIC"/>
    <s v="ENTERPRISE"/>
    <n v="2"/>
    <n v="9"/>
    <n v="4.5"/>
    <n v="0"/>
    <n v="15"/>
    <n v="3"/>
    <n v="33.5"/>
    <x v="1"/>
    <s v="Retarget with Ads"/>
  </r>
  <r>
    <s v="L0923"/>
    <s v="Eve Kumar"/>
    <s v="GOOGLE"/>
    <s v="PAID"/>
    <s v="GROWTH"/>
    <n v="5.4"/>
    <n v="9.8000000000000007"/>
    <n v="1.7"/>
    <n v="20"/>
    <n v="0"/>
    <n v="1.5"/>
    <n v="38.4"/>
    <x v="0"/>
    <s v="Nurture Email Drip"/>
  </r>
  <r>
    <s v="L0924"/>
    <s v="Emilia Taylor"/>
    <s v="SLACK"/>
    <s v="DIRECT"/>
    <s v="N/A"/>
    <n v="8.3000000000000007"/>
    <n v="15"/>
    <n v="3.7"/>
    <n v="20"/>
    <n v="0"/>
    <n v="17.5"/>
    <n v="64.5"/>
    <x v="2"/>
    <s v="Schedule Call"/>
  </r>
  <r>
    <s v="L0925"/>
    <s v="Derek Das"/>
    <s v="DROPBOX"/>
    <s v="WEBINAR"/>
    <s v="ENTERPRISE"/>
    <n v="0"/>
    <n v="12.8"/>
    <n v="2.5"/>
    <n v="20"/>
    <n v="15"/>
    <n v="3"/>
    <n v="53.3"/>
    <x v="0"/>
    <s v="Nurture Email Drip"/>
  </r>
  <r>
    <s v="L0926"/>
    <s v="Dashiell Rao"/>
    <s v="ZSCALER"/>
    <s v="PARTNER"/>
    <s v="STARTUP"/>
    <n v="8.9"/>
    <n v="1.5"/>
    <n v="2"/>
    <n v="0"/>
    <n v="3.75"/>
    <n v="0.5"/>
    <n v="16.7"/>
    <x v="1"/>
    <s v="Retarget with Ads"/>
  </r>
  <r>
    <s v="L0927"/>
    <s v="Alice Rossi"/>
    <s v="SERVICENOW"/>
    <s v="WEBINAR"/>
    <s v="MID-MARKET"/>
    <n v="9.4"/>
    <n v="9"/>
    <n v="0"/>
    <n v="20"/>
    <n v="11.25"/>
    <n v="6"/>
    <n v="55.7"/>
    <x v="0"/>
    <s v="Nurture Email Drip"/>
  </r>
  <r>
    <s v="L0928"/>
    <s v="Brian Guerrero"/>
    <s v="DATABRICKS"/>
    <s v="EVENT"/>
    <s v="SMB"/>
    <n v="4"/>
    <n v="11.3"/>
    <n v="9.3000000000000007"/>
    <n v="20"/>
    <n v="7.5"/>
    <n v="14.5"/>
    <n v="66.599999999999994"/>
    <x v="2"/>
    <s v="Schedule Call"/>
  </r>
  <r>
    <s v="L0929"/>
    <s v="Charlie Reyes"/>
    <s v="DATABRICKS"/>
    <s v="SOCIAL"/>
    <s v="N/A"/>
    <n v="5.4"/>
    <n v="0.8"/>
    <n v="6.2"/>
    <n v="0"/>
    <n v="0"/>
    <n v="12.5"/>
    <n v="24.9"/>
    <x v="1"/>
    <s v="Retarget with Ads"/>
  </r>
  <r>
    <s v="L0930"/>
    <s v="Marcus Ali"/>
    <s v="DATABRICKS"/>
    <s v="CONTENT_SYNDICATION"/>
    <s v="MID-MARKET"/>
    <n v="5.7"/>
    <n v="5.3"/>
    <n v="5.2"/>
    <n v="20"/>
    <n v="11.25"/>
    <n v="5"/>
    <n v="52.5"/>
    <x v="0"/>
    <s v="Nurture Email Drip"/>
  </r>
  <r>
    <s v="L0931"/>
    <s v="Onyx Torres"/>
    <s v="OKTA"/>
    <s v="ORGANIC"/>
    <s v="MID-MARKET"/>
    <n v="0"/>
    <n v="12.8"/>
    <n v="6.2"/>
    <n v="0"/>
    <n v="11.25"/>
    <n v="0"/>
    <n v="30.3"/>
    <x v="1"/>
    <s v="Retarget with Ads"/>
  </r>
  <r>
    <s v="L0932"/>
    <s v="Winona Delgado"/>
    <s v="HUBSPOT"/>
    <s v="SOCIAL"/>
    <s v="N/A"/>
    <n v="6"/>
    <n v="6.8"/>
    <n v="1.5"/>
    <n v="20"/>
    <n v="0"/>
    <n v="5"/>
    <n v="39.299999999999997"/>
    <x v="0"/>
    <s v="Nurture Email Drip"/>
  </r>
  <r>
    <s v="L0933"/>
    <s v="Elise Patel"/>
    <s v="HUBSPOT"/>
    <s v="COLD_EMAIL"/>
    <s v="STARTUP"/>
    <n v="6.6"/>
    <n v="11.3"/>
    <n v="1.2"/>
    <n v="0"/>
    <n v="3.75"/>
    <n v="1.5"/>
    <n v="24.4"/>
    <x v="1"/>
    <s v="Retarget with Ads"/>
  </r>
  <r>
    <s v="L0934"/>
    <s v="Bennett Moore"/>
    <s v="SERVICE NOW"/>
    <s v="COLD_EMAIL"/>
    <s v="GROWTH"/>
    <n v="0"/>
    <n v="8.3000000000000007"/>
    <n v="8.5"/>
    <n v="20"/>
    <n v="0"/>
    <n v="3"/>
    <n v="39.799999999999997"/>
    <x v="0"/>
    <s v="Nurture Email Drip"/>
  </r>
  <r>
    <s v="L0935"/>
    <s v="Nyx Perez"/>
    <s v="HASHI CORP"/>
    <s v="REFERRAL"/>
    <s v="N/A"/>
    <n v="4.3"/>
    <n v="9"/>
    <n v="8.6999999999999993"/>
    <n v="0"/>
    <n v="0"/>
    <n v="20"/>
    <n v="42"/>
    <x v="0"/>
    <s v="Nurture Email Drip"/>
  </r>
  <r>
    <s v="L0936"/>
    <s v="Aisha Fernandez"/>
    <s v="DOCUSIGN"/>
    <s v="WEBINAR"/>
    <s v="SMB"/>
    <n v="0.6"/>
    <n v="14.3"/>
    <n v="1.7"/>
    <n v="0"/>
    <n v="7.5"/>
    <n v="3.5"/>
    <n v="27.6"/>
    <x v="1"/>
    <s v="Retarget with Ads"/>
  </r>
  <r>
    <s v="L0937"/>
    <s v="Elowen Thompson"/>
    <s v="FRESHWORKS"/>
    <s v="PARTNER"/>
    <s v="SMB"/>
    <n v="4.9000000000000004"/>
    <n v="0.8"/>
    <n v="6.5"/>
    <n v="0"/>
    <n v="7.5"/>
    <n v="3"/>
    <n v="22.7"/>
    <x v="1"/>
    <s v="Retarget with Ads"/>
  </r>
  <r>
    <s v="L0938"/>
    <s v="Uma Sanchez"/>
    <s v="SNOWFLAKE"/>
    <s v="ORGANIC"/>
    <s v="STARTUP"/>
    <n v="7.4"/>
    <n v="0"/>
    <n v="9.3000000000000007"/>
    <n v="20"/>
    <n v="3.75"/>
    <n v="6"/>
    <n v="46.5"/>
    <x v="0"/>
    <s v="Nurture Email Drip"/>
  </r>
  <r>
    <s v="L0939"/>
    <s v="Diana Muller"/>
    <s v="ZENDESK"/>
    <s v="PAID"/>
    <s v="STARTUP"/>
    <n v="9.1"/>
    <n v="10.5"/>
    <n v="1.5"/>
    <n v="0"/>
    <n v="3.75"/>
    <n v="9"/>
    <n v="33.9"/>
    <x v="1"/>
    <s v="Retarget with Ads"/>
  </r>
  <r>
    <s v="L0940"/>
    <s v="Alice Ali"/>
    <s v="ASANA"/>
    <s v="EVENT"/>
    <s v="GROWTH"/>
    <n v="8.6"/>
    <n v="13.5"/>
    <n v="6.7"/>
    <n v="20"/>
    <n v="0"/>
    <n v="9.5"/>
    <n v="58.3"/>
    <x v="0"/>
    <s v="Nurture Email Drip"/>
  </r>
  <r>
    <s v="L0941"/>
    <s v="Victor Jensen"/>
    <s v="FIGMA"/>
    <s v="EVENT"/>
    <s v="GROWTH"/>
    <n v="1.7"/>
    <n v="0.8"/>
    <n v="6.8"/>
    <n v="0"/>
    <n v="0"/>
    <n v="9"/>
    <n v="18.3"/>
    <x v="1"/>
    <s v="Retarget with Ads"/>
  </r>
  <r>
    <s v="L0942"/>
    <s v="Maya Reyes"/>
    <s v="ATLASSIAN"/>
    <s v="UNKNOWN"/>
    <s v="MID-MARKET"/>
    <n v="6.6"/>
    <n v="0"/>
    <n v="3.8"/>
    <n v="20"/>
    <n v="11.25"/>
    <n v="6.5"/>
    <n v="48.2"/>
    <x v="0"/>
    <s v="Nurture Email Drip"/>
  </r>
  <r>
    <s v="L0943"/>
    <s v="Harlow Rojas"/>
    <s v="ZSCALER"/>
    <s v="CONTENT_SYNDICATION"/>
    <s v="MID-MARKET"/>
    <n v="8"/>
    <n v="6"/>
    <n v="1.7"/>
    <n v="20"/>
    <n v="11.25"/>
    <n v="12.5"/>
    <n v="59.5"/>
    <x v="0"/>
    <s v="Nurture Email Drip"/>
  </r>
  <r>
    <s v="L0944"/>
    <s v="Rhea Thomas"/>
    <s v="DATABRICKS"/>
    <s v="PAID"/>
    <s v="ENTERPRISE"/>
    <n v="6.9"/>
    <n v="0"/>
    <n v="3.3"/>
    <n v="20"/>
    <n v="15"/>
    <n v="25.5"/>
    <n v="70.7"/>
    <x v="2"/>
    <s v="Schedule Call"/>
  </r>
  <r>
    <s v="L0945"/>
    <s v="Elowen Jones"/>
    <s v="ATLASSIAN"/>
    <s v="DIRECT"/>
    <s v="ENTERPRISE"/>
    <n v="3.1"/>
    <n v="5.3"/>
    <n v="4.7"/>
    <n v="20"/>
    <n v="15"/>
    <n v="8.5"/>
    <n v="56.6"/>
    <x v="0"/>
    <s v="Nurture Email Drip"/>
  </r>
  <r>
    <s v="L0946"/>
    <s v="Gabriella Novak"/>
    <s v="PALANTIR"/>
    <s v="DIRECT"/>
    <s v="SMB"/>
    <n v="0"/>
    <n v="3"/>
    <n v="9"/>
    <n v="0"/>
    <n v="7.5"/>
    <n v="2"/>
    <n v="21.5"/>
    <x v="1"/>
    <s v="Retarget with Ads"/>
  </r>
  <r>
    <s v="L0947"/>
    <s v="Elowen Thompson"/>
    <s v="DOCU SIGN"/>
    <s v="SOCIAL"/>
    <s v="MID-MARKET"/>
    <n v="1.7"/>
    <n v="12.8"/>
    <n v="7.2"/>
    <n v="0"/>
    <n v="11.25"/>
    <n v="15.5"/>
    <n v="48.5"/>
    <x v="0"/>
    <s v="Nurture Email Drip"/>
  </r>
  <r>
    <s v="L0948"/>
    <s v="Marisol Iyer"/>
    <s v="DROPBOX"/>
    <s v="UNKNOWN"/>
    <s v="SMB"/>
    <n v="8"/>
    <n v="1.5"/>
    <n v="0"/>
    <n v="0"/>
    <n v="7.5"/>
    <n v="3"/>
    <n v="20"/>
    <x v="1"/>
    <s v="Retarget with Ads"/>
  </r>
  <r>
    <s v="L0949"/>
    <s v="Quinn Diaz"/>
    <s v="DROPBOX"/>
    <s v="SOCIAL"/>
    <s v="MID-MARKET"/>
    <n v="6.3"/>
    <n v="1.5"/>
    <n v="4.3"/>
    <n v="0"/>
    <n v="11.25"/>
    <n v="19"/>
    <n v="42.4"/>
    <x v="0"/>
    <s v="Nurture Email Drip"/>
  </r>
  <r>
    <s v="L0950"/>
    <s v="Umar Jones"/>
    <s v="SNOWFLAKE"/>
    <s v="CONTENT_SYNDICATION"/>
    <s v="ENTERPRISE"/>
    <n v="2.9"/>
    <n v="10.5"/>
    <n v="3.7"/>
    <n v="0"/>
    <n v="15"/>
    <n v="5"/>
    <n v="37.1"/>
    <x v="0"/>
    <s v="Nurture Email Drip"/>
  </r>
  <r>
    <s v="L0951"/>
    <s v="Mona Joshi"/>
    <s v="SNOWFLAKE"/>
    <s v="SOCIAL"/>
    <s v="GROWTH"/>
    <n v="0"/>
    <n v="3.8"/>
    <n v="5.8"/>
    <n v="0"/>
    <n v="0"/>
    <n v="3"/>
    <n v="12.6"/>
    <x v="1"/>
    <s v="Retarget with Ads"/>
  </r>
  <r>
    <s v="L0952"/>
    <s v="Dashiell Berg"/>
    <s v="SLACK"/>
    <s v="PAID"/>
    <s v="SMB"/>
    <n v="2.9"/>
    <n v="12.8"/>
    <n v="9.5"/>
    <n v="0"/>
    <n v="7.5"/>
    <n v="7.5"/>
    <n v="40.200000000000003"/>
    <x v="0"/>
    <s v="Nurture Email Drip"/>
  </r>
  <r>
    <s v="L0953"/>
    <s v="Vivian Silva"/>
    <s v="PALO ALTO"/>
    <s v="UNKNOWN"/>
    <s v="ENTERPRISE"/>
    <n v="8.6"/>
    <n v="5.3"/>
    <n v="4.7"/>
    <n v="20"/>
    <n v="15"/>
    <n v="16"/>
    <n v="69.599999999999994"/>
    <x v="2"/>
    <s v="Schedule Call"/>
  </r>
  <r>
    <s v="L0954"/>
    <s v="Luna Ali"/>
    <s v="SALESFORCE.COM"/>
    <s v="WEBINAR"/>
    <s v="SMB"/>
    <n v="6.3"/>
    <n v="11.3"/>
    <n v="10"/>
    <n v="0"/>
    <n v="7.5"/>
    <n v="24.5"/>
    <n v="59.6"/>
    <x v="0"/>
    <s v="Nurture Email Drip"/>
  </r>
  <r>
    <s v="L0955"/>
    <s v="Noah Ahmed"/>
    <s v="DATABRICKS"/>
    <s v="PAID"/>
    <s v="MID-MARKET"/>
    <n v="10"/>
    <n v="1.5"/>
    <n v="6.2"/>
    <n v="0"/>
    <n v="11.25"/>
    <n v="2"/>
    <n v="31"/>
    <x v="1"/>
    <s v="Retarget with Ads"/>
  </r>
  <r>
    <s v="L0956"/>
    <s v="Tallulah Tanaka"/>
    <s v="STRIPE"/>
    <s v="PARTNER"/>
    <s v="N/A"/>
    <n v="0"/>
    <n v="9.8000000000000007"/>
    <n v="2.5"/>
    <n v="0"/>
    <n v="0"/>
    <n v="6"/>
    <n v="18.3"/>
    <x v="1"/>
    <s v="Retarget with Ads"/>
  </r>
  <r>
    <s v="L0957"/>
    <s v="Mona Allen"/>
    <s v="ZSCALER"/>
    <s v="REFERRAL"/>
    <s v="STARTUP"/>
    <n v="4.3"/>
    <n v="12.8"/>
    <n v="3.3"/>
    <n v="0"/>
    <n v="3.75"/>
    <n v="1.5"/>
    <n v="25.7"/>
    <x v="1"/>
    <s v="Retarget with Ads"/>
  </r>
  <r>
    <s v="L0958"/>
    <s v="Nico Moreau"/>
    <s v="TWILIO"/>
    <s v="COLD_EMAIL"/>
    <s v="N/A"/>
    <n v="6.6"/>
    <n v="0"/>
    <n v="3.3"/>
    <n v="20"/>
    <n v="0"/>
    <n v="1.5"/>
    <n v="31.4"/>
    <x v="1"/>
    <s v="Retarget with Ads"/>
  </r>
  <r>
    <s v="L0959"/>
    <s v="Elise Lee"/>
    <s v="AMAZON"/>
    <s v="COLD_EMAIL"/>
    <s v="ENTERPRISE"/>
    <n v="0"/>
    <n v="0"/>
    <n v="1.8"/>
    <n v="20"/>
    <n v="15"/>
    <n v="4.5"/>
    <n v="41.3"/>
    <x v="0"/>
    <s v="Nurture Email Drip"/>
  </r>
  <r>
    <s v="L0960"/>
    <s v="Quentin Robinson"/>
    <s v="SNOWFLAKE"/>
    <s v="SOCIAL"/>
    <s v="MID-MARKET"/>
    <n v="5.0999999999999996"/>
    <n v="0"/>
    <n v="6.2"/>
    <n v="20"/>
    <n v="11.25"/>
    <n v="0"/>
    <n v="42.6"/>
    <x v="0"/>
    <s v="Nurture Email Drip"/>
  </r>
  <r>
    <s v="L0961"/>
    <s v="Quinlan Sanchez"/>
    <s v="AMAZON"/>
    <s v="SOCIAL"/>
    <s v="ENTERPRISE"/>
    <n v="5.7"/>
    <n v="0"/>
    <n v="9.5"/>
    <n v="0"/>
    <n v="15"/>
    <n v="16.5"/>
    <n v="46.7"/>
    <x v="0"/>
    <s v="Nurture Email Drip"/>
  </r>
  <r>
    <s v="L0962"/>
    <s v="Xanthe Santos"/>
    <s v="WORKDAY"/>
    <s v="REFERRAL"/>
    <s v="ENTERPRISE"/>
    <n v="3.7"/>
    <n v="5.3"/>
    <n v="0"/>
    <n v="0"/>
    <n v="15"/>
    <n v="4.5"/>
    <n v="28.5"/>
    <x v="1"/>
    <s v="Retarget with Ads"/>
  </r>
  <r>
    <s v="L0963"/>
    <s v="Uriel Moore"/>
    <s v="HUB SPOT"/>
    <s v="REFERRAL"/>
    <s v="N/A"/>
    <n v="7.7"/>
    <n v="15"/>
    <n v="0.5"/>
    <n v="0"/>
    <n v="0"/>
    <n v="5.5"/>
    <n v="28.7"/>
    <x v="1"/>
    <s v="Retarget with Ads"/>
  </r>
  <r>
    <s v="L0964"/>
    <s v="Yvonne Jones"/>
    <s v="HASHICORP"/>
    <s v="CONTENT_SYNDICATION"/>
    <s v="STARTUP"/>
    <n v="0"/>
    <n v="6"/>
    <n v="5"/>
    <n v="0"/>
    <n v="3.75"/>
    <n v="2"/>
    <n v="16.8"/>
    <x v="1"/>
    <s v="Retarget with Ads"/>
  </r>
  <r>
    <s v="L0965"/>
    <s v="Zara Ramos"/>
    <s v="MICROSOFT"/>
    <s v="WEBINAR"/>
    <s v="ENTERPRISE"/>
    <n v="6.9"/>
    <n v="4.5"/>
    <n v="0"/>
    <n v="0"/>
    <n v="15"/>
    <n v="4.5"/>
    <n v="30.9"/>
    <x v="1"/>
    <s v="Retarget with Ads"/>
  </r>
  <r>
    <s v="L0966"/>
    <s v="Paul Brown"/>
    <s v="GOOGLE"/>
    <s v="ORGANIC"/>
    <s v="ENTERPRISE"/>
    <n v="3.4"/>
    <n v="4.5"/>
    <n v="9"/>
    <n v="20"/>
    <n v="15"/>
    <n v="10"/>
    <n v="61.9"/>
    <x v="2"/>
    <s v="Schedule Call"/>
  </r>
  <r>
    <s v="L0967"/>
    <s v="Jamal Novak"/>
    <s v="HUBSPOT"/>
    <s v="SOCIAL"/>
    <s v="SMB"/>
    <n v="2"/>
    <n v="2.2999999999999998"/>
    <n v="4.3"/>
    <n v="20"/>
    <n v="7.5"/>
    <n v="6.5"/>
    <n v="42.6"/>
    <x v="0"/>
    <s v="Nurture Email Drip"/>
  </r>
  <r>
    <s v="L0968"/>
    <s v="Yusuf Thompson"/>
    <s v="ZSCALER"/>
    <s v="PARTNER"/>
    <s v="STARTUP"/>
    <n v="4.9000000000000004"/>
    <n v="0"/>
    <n v="8.1999999999999993"/>
    <n v="20"/>
    <n v="3.75"/>
    <n v="2"/>
    <n v="38.9"/>
    <x v="0"/>
    <s v="Nurture Email Drip"/>
  </r>
  <r>
    <s v="L0969"/>
    <s v="Pedro Nakamura"/>
    <s v="FIGMA"/>
    <s v="PAID"/>
    <s v="STARTUP"/>
    <n v="0"/>
    <n v="2.2999999999999998"/>
    <n v="4"/>
    <n v="20"/>
    <n v="3.75"/>
    <n v="12"/>
    <n v="42.1"/>
    <x v="0"/>
    <s v="Nurture Email Drip"/>
  </r>
  <r>
    <s v="L0970"/>
    <s v="Nolan Mishra"/>
    <s v="NOTION"/>
    <s v="ORGANIC"/>
    <s v="SMB"/>
    <n v="4.9000000000000004"/>
    <n v="7.5"/>
    <n v="3.5"/>
    <n v="20"/>
    <n v="7.5"/>
    <n v="1.5"/>
    <n v="44.9"/>
    <x v="0"/>
    <s v="Nurture Email Drip"/>
  </r>
  <r>
    <s v="L0971"/>
    <s v="Florian Singh"/>
    <s v="SALESFORCE.COM"/>
    <s v="WEBINAR"/>
    <s v="N/A"/>
    <n v="0.9"/>
    <n v="7.5"/>
    <n v="6.7"/>
    <n v="0"/>
    <n v="0"/>
    <n v="3.5"/>
    <n v="18.600000000000001"/>
    <x v="1"/>
    <s v="Retarget with Ads"/>
  </r>
  <r>
    <s v="L0972"/>
    <s v="Rachel Lewis"/>
    <s v="MIRO"/>
    <s v="PARTNER"/>
    <s v="GROWTH"/>
    <n v="0.6"/>
    <n v="0"/>
    <n v="8.5"/>
    <n v="0"/>
    <n v="0"/>
    <n v="12"/>
    <n v="21.1"/>
    <x v="1"/>
    <s v="Retarget with Ads"/>
  </r>
  <r>
    <s v="L0973"/>
    <s v="Zachary Perez"/>
    <s v="FRESHWORKS"/>
    <s v="ORGANIC"/>
    <s v="ENTERPRISE"/>
    <n v="1.1000000000000001"/>
    <n v="10.5"/>
    <n v="3.2"/>
    <n v="0"/>
    <n v="15"/>
    <n v="1.5"/>
    <n v="31.3"/>
    <x v="1"/>
    <s v="Retarget with Ads"/>
  </r>
  <r>
    <s v="L0974"/>
    <s v="Dorian Eriksson"/>
    <s v="META"/>
    <s v="COLD_EMAIL"/>
    <s v="ENTERPRISE"/>
    <n v="1.1000000000000001"/>
    <n v="5.3"/>
    <n v="0"/>
    <n v="20"/>
    <n v="15"/>
    <n v="5.5"/>
    <n v="46.9"/>
    <x v="0"/>
    <s v="Nurture Email Drip"/>
  </r>
  <r>
    <s v="L0975"/>
    <s v="Liora Young"/>
    <s v="HASHICORP"/>
    <s v="CONTENT_SYNDICATION"/>
    <s v="MID-MARKET"/>
    <n v="6.9"/>
    <n v="10.5"/>
    <n v="5"/>
    <n v="0"/>
    <n v="11.25"/>
    <n v="2"/>
    <n v="35.700000000000003"/>
    <x v="0"/>
    <s v="Nurture Email Drip"/>
  </r>
  <r>
    <s v="L0976"/>
    <s v="Alice Moreau"/>
    <s v="SALESFORCE"/>
    <s v="SOCIAL"/>
    <s v="N/A"/>
    <n v="0"/>
    <n v="8.3000000000000007"/>
    <n v="1.8"/>
    <n v="0"/>
    <n v="0"/>
    <n v="1.5"/>
    <n v="11.6"/>
    <x v="1"/>
    <s v="Retarget with Ads"/>
  </r>
  <r>
    <s v="L0977"/>
    <s v="Sebastian Fischer"/>
    <s v="NOTION"/>
    <s v="REFERRAL"/>
    <s v="MID-MARKET"/>
    <n v="0.9"/>
    <n v="9"/>
    <n v="0.2"/>
    <n v="0"/>
    <n v="11.25"/>
    <n v="3"/>
    <n v="24.4"/>
    <x v="1"/>
    <s v="Retarget with Ads"/>
  </r>
  <r>
    <s v="L0978"/>
    <s v="Brian Delgado"/>
    <s v="MIRO"/>
    <s v="UNKNOWN"/>
    <s v="SMB"/>
    <n v="0.9"/>
    <n v="12"/>
    <n v="4.3"/>
    <n v="0"/>
    <n v="7.5"/>
    <n v="1.5"/>
    <n v="26.2"/>
    <x v="1"/>
    <s v="Retarget with Ads"/>
  </r>
  <r>
    <s v="L0979"/>
    <s v="Xiomara Vargas"/>
    <s v="CROWD STRIKE"/>
    <s v="EVENT"/>
    <s v="SMB"/>
    <n v="2.2999999999999998"/>
    <n v="9"/>
    <n v="2.8"/>
    <n v="20"/>
    <n v="7.5"/>
    <n v="1.5"/>
    <n v="43.1"/>
    <x v="0"/>
    <s v="Nurture Email Drip"/>
  </r>
  <r>
    <s v="L0980"/>
    <s v="Hassan Ruiz"/>
    <s v="OKTA"/>
    <s v="EVENT"/>
    <s v="GROWTH"/>
    <n v="4.5999999999999996"/>
    <n v="8.3000000000000007"/>
    <n v="2.2999999999999998"/>
    <n v="0"/>
    <n v="0"/>
    <n v="4.5"/>
    <n v="19.7"/>
    <x v="1"/>
    <s v="Retarget with Ads"/>
  </r>
  <r>
    <s v="L0981"/>
    <s v="Dorian Ali"/>
    <s v="MIRO"/>
    <s v="COLD_EMAIL"/>
    <s v="GROWTH"/>
    <n v="3.7"/>
    <n v="9.8000000000000007"/>
    <n v="2.2000000000000002"/>
    <n v="20"/>
    <n v="0"/>
    <n v="13.5"/>
    <n v="49.2"/>
    <x v="0"/>
    <s v="Nurture Email Drip"/>
  </r>
  <r>
    <s v="L0982"/>
    <s v="Fatima Bianchi"/>
    <s v="SHOPIFY"/>
    <s v="COLD_EMAIL"/>
    <s v="ENTERPRISE"/>
    <n v="3.7"/>
    <n v="0.8"/>
    <n v="4.7"/>
    <n v="20"/>
    <n v="15"/>
    <n v="1.5"/>
    <n v="45.7"/>
    <x v="0"/>
    <s v="Nurture Email Drip"/>
  </r>
  <r>
    <s v="L0983"/>
    <s v="Wesley Rao"/>
    <s v="ZOOM"/>
    <s v="EVENT"/>
    <s v="STARTUP"/>
    <n v="6.9"/>
    <n v="8.3000000000000007"/>
    <n v="7.7"/>
    <n v="0"/>
    <n v="3.75"/>
    <n v="1.5"/>
    <n v="28.2"/>
    <x v="1"/>
    <s v="Retarget with Ads"/>
  </r>
  <r>
    <s v="L0984"/>
    <s v="Henrik Hoffman"/>
    <s v="SALESFORCE.COM"/>
    <s v="PARTNER"/>
    <s v="MID-MARKET"/>
    <n v="9.4"/>
    <n v="4.5"/>
    <n v="3.8"/>
    <n v="20"/>
    <n v="11.25"/>
    <n v="8"/>
    <n v="57"/>
    <x v="0"/>
    <s v="Nurture Email Drip"/>
  </r>
  <r>
    <s v="L0985"/>
    <s v="Isla Smith"/>
    <s v="SPLUNK"/>
    <s v="PARTNER"/>
    <s v="STARTUP"/>
    <n v="0"/>
    <n v="13.5"/>
    <n v="5.7"/>
    <n v="0"/>
    <n v="3.75"/>
    <n v="3"/>
    <n v="26"/>
    <x v="1"/>
    <s v="Retarget with Ads"/>
  </r>
  <r>
    <s v="L0986"/>
    <s v="Aisha Khan"/>
    <s v="CROWDSTRIKE"/>
    <s v="SOCIAL"/>
    <s v="SMB"/>
    <n v="0"/>
    <n v="8.3000000000000007"/>
    <n v="7.8"/>
    <n v="0"/>
    <n v="7.5"/>
    <n v="9"/>
    <n v="32.6"/>
    <x v="1"/>
    <s v="Retarget with Ads"/>
  </r>
  <r>
    <s v="L0987"/>
    <s v="Xander Williams"/>
    <s v="SHOPIFY"/>
    <s v="WEBINAR"/>
    <s v="N/A"/>
    <n v="3.1"/>
    <n v="4.5"/>
    <n v="5.3"/>
    <n v="0"/>
    <n v="0"/>
    <n v="14.5"/>
    <n v="27.4"/>
    <x v="1"/>
    <s v="Retarget with Ads"/>
  </r>
  <r>
    <s v="L0988"/>
    <s v="Esmeralda Tanaka"/>
    <s v="INTERCOM"/>
    <s v="UNKNOWN"/>
    <s v="N/A"/>
    <n v="6.6"/>
    <n v="6"/>
    <n v="4.5"/>
    <n v="20"/>
    <n v="0"/>
    <n v="0.5"/>
    <n v="37.6"/>
    <x v="0"/>
    <s v="Nurture Email Drip"/>
  </r>
  <r>
    <s v="L0989"/>
    <s v="Diana Baker"/>
    <s v="DATADOG"/>
    <s v="DIRECT"/>
    <s v="SMB"/>
    <n v="10"/>
    <n v="7.5"/>
    <n v="10"/>
    <n v="20"/>
    <n v="7.5"/>
    <n v="6"/>
    <n v="61"/>
    <x v="2"/>
    <s v="Schedule Call"/>
  </r>
  <r>
    <s v="L0990"/>
    <s v="Xander Petrov"/>
    <s v="INTERCOM"/>
    <s v="UNKNOWN"/>
    <s v="MID-MARKET"/>
    <n v="0"/>
    <n v="7.5"/>
    <n v="0"/>
    <n v="0"/>
    <n v="11.25"/>
    <n v="3"/>
    <n v="21.8"/>
    <x v="1"/>
    <s v="Retarget with Ads"/>
  </r>
  <r>
    <s v="L0991"/>
    <s v="Bennett Novak"/>
    <s v="MICROSOFT CORP"/>
    <s v="WEBINAR"/>
    <s v="ENTERPRISE"/>
    <n v="5.4"/>
    <n v="6.8"/>
    <n v="0"/>
    <n v="0"/>
    <n v="15"/>
    <n v="0"/>
    <n v="27.2"/>
    <x v="1"/>
    <s v="Retarget with Ads"/>
  </r>
  <r>
    <s v="L0992"/>
    <s v="Usman Jackson"/>
    <s v="AIRTABLE"/>
    <s v="PAID"/>
    <s v="N/A"/>
    <n v="0.6"/>
    <n v="0"/>
    <n v="1.2"/>
    <n v="20"/>
    <n v="0"/>
    <n v="5"/>
    <n v="26.8"/>
    <x v="1"/>
    <s v="Retarget with Ads"/>
  </r>
  <r>
    <s v="L0993"/>
    <s v="Elise Mitchell"/>
    <s v="CONFLUENT"/>
    <s v="SOCIAL"/>
    <s v="MID-MARKET"/>
    <n v="8.3000000000000007"/>
    <n v="0"/>
    <n v="9.6999999999999993"/>
    <n v="20"/>
    <n v="11.25"/>
    <n v="13"/>
    <n v="62.3"/>
    <x v="2"/>
    <s v="Schedule Call"/>
  </r>
  <r>
    <s v="L0994"/>
    <s v="Pedro Ali"/>
    <s v="CONFLUENT"/>
    <s v="ORGANIC"/>
    <s v="N/A"/>
    <n v="5.4"/>
    <n v="3"/>
    <n v="2.2000000000000002"/>
    <n v="0"/>
    <n v="0"/>
    <n v="17.5"/>
    <n v="28.1"/>
    <x v="1"/>
    <s v="Retarget with Ads"/>
  </r>
  <r>
    <s v="L0995"/>
    <s v="Zephyr Allen"/>
    <s v="DATADOG"/>
    <s v="ORGANIC"/>
    <s v="MID-MARKET"/>
    <n v="3.7"/>
    <n v="1.5"/>
    <n v="5"/>
    <n v="0"/>
    <n v="11.25"/>
    <n v="3"/>
    <n v="24.5"/>
    <x v="1"/>
    <s v="Retarget with Ads"/>
  </r>
  <r>
    <s v="L0996"/>
    <s v="Hassan Vargas"/>
    <s v="OKTA"/>
    <s v="PAID"/>
    <s v="MID-MARKET"/>
    <n v="0.9"/>
    <n v="1.5"/>
    <n v="9.5"/>
    <n v="0"/>
    <n v="11.25"/>
    <n v="9"/>
    <n v="32.200000000000003"/>
    <x v="1"/>
    <s v="Retarget with Ads"/>
  </r>
  <r>
    <s v="L0997"/>
    <s v="Paul Park"/>
    <s v="PALO ALTO"/>
    <s v="EVENT"/>
    <s v="ENTERPRISE"/>
    <n v="7.1"/>
    <n v="0.8"/>
    <n v="3.7"/>
    <n v="20"/>
    <n v="15"/>
    <n v="3"/>
    <n v="49.6"/>
    <x v="0"/>
    <s v="Nurture Email Drip"/>
  </r>
  <r>
    <s v="L0998"/>
    <s v="Yuki Kapoor"/>
    <s v="ZENDESK"/>
    <s v="SOCIAL"/>
    <s v="ENTERPRISE"/>
    <n v="5.7"/>
    <n v="13.5"/>
    <n v="0.2"/>
    <n v="0"/>
    <n v="15"/>
    <n v="4"/>
    <n v="38.4"/>
    <x v="0"/>
    <s v="Nurture Email Drip"/>
  </r>
  <r>
    <s v="L0999"/>
    <s v="Imani Novak"/>
    <s v="MONGODB"/>
    <s v="ORGANIC"/>
    <s v="MID-MARKET"/>
    <n v="6.3"/>
    <n v="15"/>
    <n v="4.5"/>
    <n v="0"/>
    <n v="11.25"/>
    <n v="10"/>
    <n v="47.1"/>
    <x v="0"/>
    <s v="Nurture Email Drip"/>
  </r>
  <r>
    <s v="L1000"/>
    <s v="Leo Taylor"/>
    <s v="HUBSPOT"/>
    <s v="ORGANIC"/>
    <s v="SMB"/>
    <n v="6.9"/>
    <n v="10.5"/>
    <n v="0.8"/>
    <n v="0"/>
    <n v="7.5"/>
    <n v="5"/>
    <n v="30.7"/>
    <x v="1"/>
    <s v="Retarget with Ad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4423"/>
    <x v="0"/>
    <n v="108294"/>
    <n v="5972"/>
    <n v="99"/>
    <n v="21"/>
    <n v="77911"/>
    <n v="44.676767676767675"/>
    <n v="0.74062290689886134"/>
    <n v="5.5146176150109888E-2"/>
    <n v="0.21212121212121213"/>
    <n v="17.614967216821164"/>
  </r>
  <r>
    <n v="6401"/>
    <x v="1"/>
    <n v="61308"/>
    <n v="2283"/>
    <n v="48"/>
    <n v="5"/>
    <n v="12313"/>
    <n v="133.35416666666666"/>
    <n v="2.8037669732807711"/>
    <n v="3.7238207085535331E-2"/>
    <n v="0.10416666666666667"/>
    <n v="1.923605686611467"/>
  </r>
  <r>
    <n v="6171"/>
    <x v="2"/>
    <n v="54265"/>
    <n v="1683"/>
    <n v="34"/>
    <n v="7"/>
    <n v="33082"/>
    <n v="181.5"/>
    <n v="3.6666666666666665"/>
    <n v="3.1014466046254491E-2"/>
    <n v="0.20588235294117646"/>
    <n v="5.3608815426997243"/>
  </r>
  <r>
    <n v="6022"/>
    <x v="3"/>
    <n v="45356"/>
    <n v="1769"/>
    <n v="36"/>
    <n v="10"/>
    <n v="24392"/>
    <n v="167.27777777777777"/>
    <n v="3.4041831543244769"/>
    <n v="3.9002557544757031E-2"/>
    <n v="0.27777777777777779"/>
    <n v="4.0504815675855195"/>
  </r>
  <r>
    <n v="6863"/>
    <x v="4"/>
    <n v="62990"/>
    <n v="2113"/>
    <n v="48"/>
    <n v="6"/>
    <n v="9330"/>
    <n v="142.97916666666666"/>
    <n v="3.2479886417415997"/>
    <n v="3.3545007143991112E-2"/>
    <n v="0.125"/>
    <n v="1.3594637913448928"/>
  </r>
  <r>
    <n v="6982"/>
    <x v="5"/>
    <n v="49599"/>
    <n v="2197"/>
    <n v="60"/>
    <n v="7"/>
    <n v="11457"/>
    <n v="116.36666666666666"/>
    <n v="3.1779699590350479"/>
    <n v="4.4295247888062259E-2"/>
    <n v="0.11666666666666667"/>
    <n v="1.640933829848181"/>
  </r>
  <r>
    <n v="6013"/>
    <x v="6"/>
    <n v="56402"/>
    <n v="1617"/>
    <n v="48"/>
    <n v="10"/>
    <n v="17657"/>
    <n v="125.27083333333333"/>
    <n v="3.7186147186147185"/>
    <n v="2.8669196127796885E-2"/>
    <n v="0.20833333333333334"/>
    <n v="2.9364709795443207"/>
  </r>
  <r>
    <n v="2199"/>
    <x v="3"/>
    <n v="5080"/>
    <n v="1128"/>
    <n v="56"/>
    <n v="12"/>
    <n v="19507"/>
    <n v="39.267857142857146"/>
    <n v="1.949468085106383"/>
    <n v="0.2220472440944882"/>
    <n v="0.21428571428571427"/>
    <n v="8.8708503865393364"/>
  </r>
  <r>
    <n v="6560"/>
    <x v="7"/>
    <n v="48495"/>
    <n v="2278"/>
    <n v="61"/>
    <n v="12"/>
    <n v="38764"/>
    <n v="107.54098360655738"/>
    <n v="2.8797190517998246"/>
    <n v="4.6973914836581088E-2"/>
    <n v="0.19672131147540983"/>
    <n v="5.9091463414634147"/>
  </r>
  <r>
    <n v="6885"/>
    <x v="8"/>
    <n v="62783"/>
    <n v="2670"/>
    <n v="56"/>
    <n v="6"/>
    <n v="26525"/>
    <n v="122.94642857142857"/>
    <n v="2.5786516853932584"/>
    <n v="4.252743577082968E-2"/>
    <n v="0.10714285714285714"/>
    <n v="3.8525780682643429"/>
  </r>
  <r>
    <n v="7831"/>
    <x v="9"/>
    <n v="72266"/>
    <n v="2799"/>
    <n v="63"/>
    <n v="14"/>
    <n v="39525"/>
    <n v="124.3015873015873"/>
    <n v="2.7977849231868523"/>
    <n v="3.8731907120914399E-2"/>
    <n v="0.22222222222222221"/>
    <n v="5.0472481164602225"/>
  </r>
  <r>
    <n v="9046"/>
    <x v="10"/>
    <n v="66262"/>
    <n v="2551"/>
    <n v="85"/>
    <n v="9"/>
    <n v="10705"/>
    <n v="106.4235294117647"/>
    <n v="3.5460603684829479"/>
    <n v="3.8498687030273759E-2"/>
    <n v="0.10588235294117647"/>
    <n v="1.1833959761220429"/>
  </r>
  <r>
    <n v="8538"/>
    <x v="11"/>
    <n v="60811"/>
    <n v="2325"/>
    <n v="71"/>
    <n v="10"/>
    <n v="44184"/>
    <n v="120.25352112676056"/>
    <n v="3.6722580645161291"/>
    <n v="3.8233214385555242E-2"/>
    <n v="0.14084507042253522"/>
    <n v="5.1749824314827828"/>
  </r>
  <r>
    <n v="9198"/>
    <x v="0"/>
    <n v="79333"/>
    <n v="3441"/>
    <n v="82"/>
    <n v="14"/>
    <n v="32463"/>
    <n v="112.17073170731707"/>
    <n v="2.6730601569311245"/>
    <n v="4.3374131824083298E-2"/>
    <n v="0.17073170731707318"/>
    <n v="3.5293542074363993"/>
  </r>
  <r>
    <n v="4235"/>
    <x v="1"/>
    <n v="82587"/>
    <n v="1758"/>
    <n v="23"/>
    <n v="4"/>
    <n v="12158"/>
    <n v="184.13043478260869"/>
    <n v="2.4089874857792948"/>
    <n v="2.1286643176286826E-2"/>
    <n v="0.17391304347826086"/>
    <n v="2.8708382526564344"/>
  </r>
  <r>
    <n v="3895"/>
    <x v="2"/>
    <n v="73487"/>
    <n v="1606"/>
    <n v="19"/>
    <n v="3"/>
    <n v="6519"/>
    <n v="205"/>
    <n v="2.4252801992528021"/>
    <n v="2.1854205505735708E-2"/>
    <n v="0.15789473684210525"/>
    <n v="1.6736842105263159"/>
  </r>
  <r>
    <n v="3936"/>
    <x v="3"/>
    <n v="68002"/>
    <n v="1328"/>
    <n v="22"/>
    <n v="3"/>
    <n v="11676"/>
    <n v="178.90909090909091"/>
    <n v="2.963855421686747"/>
    <n v="1.9528837387135671E-2"/>
    <n v="0.13636363636363635"/>
    <n v="2.9664634146341462"/>
  </r>
  <r>
    <n v="6560"/>
    <x v="7"/>
    <n v="48495"/>
    <n v="2278"/>
    <n v="61"/>
    <n v="12"/>
    <n v="38764"/>
    <n v="107.54098360655738"/>
    <n v="2.8797190517998246"/>
    <n v="4.6973914836581088E-2"/>
    <n v="0.19672131147540983"/>
    <n v="5.9091463414634147"/>
  </r>
  <r>
    <n v="4045"/>
    <x v="4"/>
    <n v="75115"/>
    <n v="1454"/>
    <n v="24"/>
    <n v="5"/>
    <n v="18880"/>
    <n v="168.54166666666666"/>
    <n v="2.7819807427785421"/>
    <n v="1.9356985954869201E-2"/>
    <n v="0.20833333333333334"/>
    <n v="4.6674907292954266"/>
  </r>
  <r>
    <n v="4365"/>
    <x v="5"/>
    <n v="92450"/>
    <n v="1637"/>
    <n v="20"/>
    <n v="5"/>
    <n v="5168"/>
    <n v="218.25"/>
    <n v="2.6664630421502751"/>
    <n v="1.770686857760952E-2"/>
    <n v="0.25"/>
    <n v="1.1839633447880871"/>
  </r>
  <r>
    <n v="4337"/>
    <x v="6"/>
    <n v="79327"/>
    <n v="1894"/>
    <n v="28"/>
    <n v="5"/>
    <n v="6157"/>
    <n v="154.89285714285714"/>
    <n v="2.2898627243928193"/>
    <n v="2.3875855635533929E-2"/>
    <n v="0.17857142857142858"/>
    <n v="1.4196449158404427"/>
  </r>
  <r>
    <n v="4337"/>
    <x v="7"/>
    <n v="86243"/>
    <n v="1493"/>
    <n v="34"/>
    <n v="3"/>
    <n v="12358"/>
    <n v="127.55882352941177"/>
    <n v="2.9048894842598796"/>
    <n v="1.7311549922892293E-2"/>
    <n v="8.8235294117647065E-2"/>
    <n v="2.8494350933825223"/>
  </r>
  <r>
    <n v="5035"/>
    <x v="8"/>
    <n v="88067"/>
    <n v="2207"/>
    <n v="29"/>
    <n v="5"/>
    <n v="22213"/>
    <n v="173.62068965517241"/>
    <n v="2.2813774354327139"/>
    <n v="2.5060465327534719E-2"/>
    <n v="0.17241379310344829"/>
    <n v="4.4117179741807346"/>
  </r>
  <r>
    <n v="4935"/>
    <x v="9"/>
    <n v="91931"/>
    <n v="1632"/>
    <n v="23"/>
    <n v="6"/>
    <n v="26225"/>
    <n v="214.56521739130434"/>
    <n v="3.0238970588235294"/>
    <n v="1.7752444768358879E-2"/>
    <n v="0.2608695652173913"/>
    <n v="5.3140830800405272"/>
  </r>
  <r>
    <n v="5641"/>
    <x v="10"/>
    <n v="104125"/>
    <n v="1926"/>
    <n v="37"/>
    <n v="5"/>
    <n v="17067"/>
    <n v="152.45945945945945"/>
    <n v="2.9288681204569054"/>
    <n v="1.8496998799519809E-2"/>
    <n v="0.13513513513513514"/>
    <n v="3.025527388760858"/>
  </r>
  <r>
    <n v="6161"/>
    <x v="11"/>
    <n v="134014"/>
    <n v="2128"/>
    <n v="34"/>
    <n v="7"/>
    <n v="20192"/>
    <n v="181.20588235294119"/>
    <n v="2.8952067669172932"/>
    <n v="1.5878938021400748E-2"/>
    <n v="0.20588235294117646"/>
    <n v="3.2773900340853759"/>
  </r>
  <r>
    <n v="5801"/>
    <x v="0"/>
    <n v="117081"/>
    <n v="2181"/>
    <n v="44"/>
    <n v="6"/>
    <n v="14967"/>
    <n v="131.84090909090909"/>
    <n v="2.6597890875745072"/>
    <n v="1.8628129243856817E-2"/>
    <n v="0.13636363636363635"/>
    <n v="2.5800724013101188"/>
  </r>
  <r>
    <n v="5086"/>
    <x v="1"/>
    <n v="55852"/>
    <n v="1785"/>
    <n v="45"/>
    <n v="6"/>
    <n v="17174"/>
    <n v="113.02222222222223"/>
    <n v="2.8492997198879553"/>
    <n v="3.1959464298503187E-2"/>
    <n v="0.13333333333333333"/>
    <n v="3.3767204089657885"/>
  </r>
  <r>
    <n v="4922"/>
    <x v="2"/>
    <n v="53037"/>
    <n v="1549"/>
    <n v="42"/>
    <n v="5"/>
    <n v="15692"/>
    <n v="117.19047619047619"/>
    <n v="3.1775338928340866"/>
    <n v="2.920602598186172E-2"/>
    <n v="0.11904761904761904"/>
    <n v="3.1881349045103615"/>
  </r>
  <r>
    <n v="5449"/>
    <x v="3"/>
    <n v="74810"/>
    <n v="2143"/>
    <n v="47"/>
    <n v="9"/>
    <n v="27059"/>
    <n v="115.93617021276596"/>
    <n v="2.5426971535230987"/>
    <n v="2.8645902954150513E-2"/>
    <n v="0.19148936170212766"/>
    <n v="4.9658652963846581"/>
  </r>
  <r>
    <n v="5427"/>
    <x v="4"/>
    <n v="72132"/>
    <n v="1763"/>
    <n v="37"/>
    <n v="5"/>
    <n v="12085"/>
    <n v="146.67567567567568"/>
    <n v="3.078275666477595"/>
    <n v="2.4441302057339322E-2"/>
    <n v="0.13513513513513514"/>
    <n v="2.2268288188686198"/>
  </r>
  <r>
    <n v="5502"/>
    <x v="5"/>
    <n v="70324"/>
    <n v="1713"/>
    <n v="50"/>
    <n v="8"/>
    <n v="10437"/>
    <n v="110.04"/>
    <n v="3.2119089316987739"/>
    <n v="2.4358682668790172E-2"/>
    <n v="0.16"/>
    <n v="1.8969465648854962"/>
  </r>
  <r>
    <n v="5233"/>
    <x v="6"/>
    <n v="70862"/>
    <n v="2154"/>
    <n v="37"/>
    <n v="8"/>
    <n v="24449"/>
    <n v="141.43243243243242"/>
    <n v="2.4294336118848654"/>
    <n v="3.0397109875532725E-2"/>
    <n v="0.21621621621621623"/>
    <n v="4.6720810242690618"/>
  </r>
  <r>
    <n v="5046"/>
    <x v="7"/>
    <n v="56221"/>
    <n v="2028"/>
    <n v="37"/>
    <n v="5"/>
    <n v="4233"/>
    <n v="136.37837837837839"/>
    <n v="2.4881656804733727"/>
    <n v="3.6071930417459666E-2"/>
    <n v="0.13513513513513514"/>
    <n v="0.83888228299643286"/>
  </r>
  <r>
    <n v="6106"/>
    <x v="8"/>
    <n v="76838"/>
    <n v="1791"/>
    <n v="40"/>
    <n v="8"/>
    <n v="19742"/>
    <n v="152.65"/>
    <n v="3.4092685650474595"/>
    <n v="2.3308779510138211E-2"/>
    <n v="0.2"/>
    <n v="3.2332132328856864"/>
  </r>
  <r>
    <n v="5945"/>
    <x v="9"/>
    <n v="66044"/>
    <n v="2495"/>
    <n v="34"/>
    <n v="6"/>
    <n v="25247"/>
    <n v="174.85294117647058"/>
    <n v="2.3827655310621241"/>
    <n v="3.7777845072981646E-2"/>
    <n v="0.17647058823529413"/>
    <n v="4.2467619848612284"/>
  </r>
  <r>
    <n v="7732"/>
    <x v="10"/>
    <n v="97174"/>
    <n v="3319"/>
    <n v="64"/>
    <n v="8"/>
    <n v="11575"/>
    <n v="120.8125"/>
    <n v="2.3296173546248871"/>
    <n v="3.4155226706732253E-2"/>
    <n v="0.125"/>
    <n v="1.4970253491981376"/>
  </r>
  <r>
    <n v="7704"/>
    <x v="11"/>
    <n v="91557"/>
    <n v="2976"/>
    <n v="53"/>
    <n v="11"/>
    <n v="22980"/>
    <n v="145.35849056603774"/>
    <n v="2.588709677419355"/>
    <n v="3.2504341557718142E-2"/>
    <n v="0.20754716981132076"/>
    <n v="2.9828660436137073"/>
  </r>
  <r>
    <n v="7264"/>
    <x v="0"/>
    <n v="84835"/>
    <n v="2446"/>
    <n v="46"/>
    <n v="8"/>
    <n v="39492"/>
    <n v="157.91304347826087"/>
    <n v="2.9697465249386754"/>
    <n v="2.8832439441268346E-2"/>
    <n v="0.17391304347826086"/>
    <n v="5.4366740088105727"/>
  </r>
  <r>
    <n v="6522"/>
    <x v="1"/>
    <n v="12914"/>
    <n v="576"/>
    <n v="15"/>
    <n v="3"/>
    <n v="12015"/>
    <n v="434.8"/>
    <n v="11.322916666666666"/>
    <n v="4.4602756698157039E-2"/>
    <n v="0.2"/>
    <n v="1.8422263109475621"/>
  </r>
  <r>
    <n v="7295"/>
    <x v="2"/>
    <n v="14119"/>
    <n v="600"/>
    <n v="20"/>
    <n v="5"/>
    <n v="14250"/>
    <n v="364.75"/>
    <n v="12.158333333333333"/>
    <n v="4.2495927473617114E-2"/>
    <n v="0.25"/>
    <n v="1.9533927347498286"/>
  </r>
  <r>
    <n v="7094"/>
    <x v="3"/>
    <n v="16457"/>
    <n v="508"/>
    <n v="17"/>
    <n v="5"/>
    <n v="16281"/>
    <n v="417.29411764705884"/>
    <n v="13.964566929133857"/>
    <n v="3.0868323509752688E-2"/>
    <n v="0.29411764705882354"/>
    <n v="2.2950380603326757"/>
  </r>
  <r>
    <n v="7801"/>
    <x v="4"/>
    <n v="18217"/>
    <n v="583"/>
    <n v="26"/>
    <n v="7"/>
    <n v="11244"/>
    <n v="300.03846153846155"/>
    <n v="13.380789022298456"/>
    <n v="3.2003074051709941E-2"/>
    <n v="0.26923076923076922"/>
    <n v="1.4413536726060761"/>
  </r>
  <r>
    <n v="2825"/>
    <x v="10"/>
    <n v="7526"/>
    <n v="1486"/>
    <n v="69"/>
    <n v="12"/>
    <n v="16020"/>
    <n v="40.94202898550725"/>
    <n v="1.9010767160161508"/>
    <n v="0.19744884400744087"/>
    <n v="0.17391304347826086"/>
    <n v="5.6707964601769909"/>
  </r>
  <r>
    <n v="7409"/>
    <x v="5"/>
    <n v="17619"/>
    <n v="516"/>
    <n v="16"/>
    <n v="4"/>
    <n v="4985"/>
    <n v="463.0625"/>
    <n v="14.358527131782946"/>
    <n v="2.9286565639366591E-2"/>
    <n v="0.25"/>
    <n v="0.67283034147658249"/>
  </r>
  <r>
    <n v="7026"/>
    <x v="6"/>
    <n v="16183"/>
    <n v="581"/>
    <n v="17"/>
    <n v="5"/>
    <n v="19921"/>
    <n v="413.29411764705884"/>
    <n v="12.092943201376936"/>
    <n v="3.5901872335166535E-2"/>
    <n v="0.29411764705882354"/>
    <n v="2.8353259322516369"/>
  </r>
  <r>
    <n v="6933"/>
    <x v="7"/>
    <n v="15863"/>
    <n v="701"/>
    <n v="15"/>
    <n v="7"/>
    <n v="28454"/>
    <n v="462.2"/>
    <n v="9.8901569186875893"/>
    <n v="4.4190884448086741E-2"/>
    <n v="0.46666666666666667"/>
    <n v="4.1041396220972164"/>
  </r>
  <r>
    <n v="8850"/>
    <x v="8"/>
    <n v="21699"/>
    <n v="807"/>
    <n v="26"/>
    <n v="4"/>
    <n v="19685"/>
    <n v="340.38461538461536"/>
    <n v="10.966542750929367"/>
    <n v="3.7190653947186507E-2"/>
    <n v="0.15384615384615385"/>
    <n v="2.2242937853107345"/>
  </r>
  <r>
    <n v="8629"/>
    <x v="9"/>
    <n v="20923"/>
    <n v="704"/>
    <n v="27"/>
    <n v="6"/>
    <n v="9374"/>
    <n v="319.59259259259261"/>
    <n v="12.257102272727273"/>
    <n v="3.3647182526406347E-2"/>
    <n v="0.22222222222222221"/>
    <n v="1.0863367713524164"/>
  </r>
  <r>
    <n v="9638"/>
    <x v="10"/>
    <n v="18677"/>
    <n v="725"/>
    <n v="22"/>
    <n v="6"/>
    <n v="21801"/>
    <n v="438.09090909090907"/>
    <n v="13.293793103448277"/>
    <n v="3.8817797290785459E-2"/>
    <n v="0.27272727272727271"/>
    <n v="2.2619838140693092"/>
  </r>
  <r>
    <n v="10550"/>
    <x v="11"/>
    <n v="25868"/>
    <n v="1047"/>
    <n v="38"/>
    <n v="8"/>
    <n v="22157"/>
    <n v="277.63157894736844"/>
    <n v="10.076408787010505"/>
    <n v="4.0474717798051646E-2"/>
    <n v="0.21052631578947367"/>
    <n v="2.1001895734597156"/>
  </r>
  <r>
    <n v="10314"/>
    <x v="0"/>
    <n v="23880"/>
    <n v="880"/>
    <n v="21"/>
    <n v="5"/>
    <n v="11048"/>
    <n v="491.14285714285717"/>
    <n v="11.720454545454546"/>
    <n v="3.6850921273031828E-2"/>
    <n v="0.23809523809523808"/>
    <n v="1.0711654062439402"/>
  </r>
  <r>
    <n v="4499"/>
    <x v="1"/>
    <n v="8300"/>
    <n v="2183"/>
    <n v="60"/>
    <n v="9"/>
    <n v="38089"/>
    <n v="74.983333333333334"/>
    <n v="2.0609253321117729"/>
    <n v="0.26301204819277108"/>
    <n v="0.15"/>
    <n v="8.4661035785730157"/>
  </r>
  <r>
    <n v="4672"/>
    <x v="2"/>
    <n v="8396"/>
    <n v="2742"/>
    <n v="53"/>
    <n v="12"/>
    <n v="11361"/>
    <n v="88.15094339622641"/>
    <n v="1.7038657913931436"/>
    <n v="0.32658408766079083"/>
    <n v="0.22641509433962265"/>
    <n v="2.4317208904109591"/>
  </r>
  <r>
    <n v="5088"/>
    <x v="3"/>
    <n v="9048"/>
    <n v="3377"/>
    <n v="56"/>
    <n v="14"/>
    <n v="65321"/>
    <n v="90.857142857142861"/>
    <n v="1.5066627183891028"/>
    <n v="0.37323165340406722"/>
    <n v="0.25"/>
    <n v="12.838246855345911"/>
  </r>
  <r>
    <n v="5260"/>
    <x v="4"/>
    <n v="9100"/>
    <n v="2655"/>
    <n v="58"/>
    <n v="9"/>
    <n v="14789"/>
    <n v="90.689655172413794"/>
    <n v="1.9811676082862524"/>
    <n v="0.29175824175824178"/>
    <n v="0.15517241379310345"/>
    <n v="2.811596958174905"/>
  </r>
  <r>
    <n v="4985"/>
    <x v="5"/>
    <n v="9666"/>
    <n v="3185"/>
    <n v="59"/>
    <n v="14"/>
    <n v="58152"/>
    <n v="84.491525423728817"/>
    <n v="1.5651491365777079"/>
    <n v="0.32950548313676803"/>
    <n v="0.23728813559322035"/>
    <n v="11.665396188565698"/>
  </r>
  <r>
    <n v="4584"/>
    <x v="6"/>
    <n v="8441"/>
    <n v="2872"/>
    <n v="55"/>
    <n v="14"/>
    <n v="54981"/>
    <n v="83.345454545454544"/>
    <n v="1.5961002785515321"/>
    <n v="0.34024404691387278"/>
    <n v="0.25454545454545452"/>
    <n v="11.994109947643979"/>
  </r>
  <r>
    <n v="4610"/>
    <x v="7"/>
    <n v="9064"/>
    <n v="2978"/>
    <n v="62"/>
    <n v="11"/>
    <n v="41921"/>
    <n v="74.354838709677423"/>
    <n v="1.5480188045668233"/>
    <n v="0.32855251544571934"/>
    <n v="0.17741935483870969"/>
    <n v="9.0934924078091104"/>
  </r>
  <r>
    <n v="5404"/>
    <x v="8"/>
    <n v="8655"/>
    <n v="3179"/>
    <n v="62"/>
    <n v="10"/>
    <n v="42933"/>
    <n v="87.161290322580641"/>
    <n v="1.6999056307014784"/>
    <n v="0.36730213749277874"/>
    <n v="0.16129032258064516"/>
    <n v="7.9446706143597332"/>
  </r>
  <r>
    <n v="5669"/>
    <x v="9"/>
    <n v="9573"/>
    <n v="2554"/>
    <n v="61"/>
    <n v="16"/>
    <n v="31593"/>
    <n v="92.93442622950819"/>
    <n v="2.2196554424432264"/>
    <n v="0.26679201922072493"/>
    <n v="0.26229508196721313"/>
    <n v="5.5729405538895751"/>
  </r>
  <r>
    <n v="6164"/>
    <x v="10"/>
    <n v="10070"/>
    <n v="3035"/>
    <n v="78"/>
    <n v="12"/>
    <n v="29907"/>
    <n v="79.025641025641022"/>
    <n v="2.0309719934102142"/>
    <n v="0.30139026812313802"/>
    <n v="0.15384615384615385"/>
    <n v="4.8518818948734586"/>
  </r>
  <r>
    <n v="6519"/>
    <x v="11"/>
    <n v="11939"/>
    <n v="3336"/>
    <n v="83"/>
    <n v="9"/>
    <n v="41931"/>
    <n v="78.5421686746988"/>
    <n v="1.954136690647482"/>
    <n v="0.27942038696708266"/>
    <n v="0.10843373493975904"/>
    <n v="6.4321214910262308"/>
  </r>
  <r>
    <n v="6515"/>
    <x v="0"/>
    <n v="12634"/>
    <n v="3293"/>
    <n v="66"/>
    <n v="17"/>
    <n v="41184"/>
    <n v="98.712121212121218"/>
    <n v="1.9784391132705739"/>
    <n v="0.26064587620706031"/>
    <n v="0.25757575757575757"/>
    <n v="6.3214121258633922"/>
  </r>
  <r>
    <n v="2108"/>
    <x v="1"/>
    <n v="4977"/>
    <n v="776"/>
    <n v="48"/>
    <n v="6"/>
    <n v="13896"/>
    <n v="43.916666666666664"/>
    <n v="2.7164948453608249"/>
    <n v="0.15591721920835844"/>
    <n v="0.125"/>
    <n v="6.5920303605313091"/>
  </r>
  <r>
    <n v="2086"/>
    <x v="2"/>
    <n v="4755"/>
    <n v="1085"/>
    <n v="52"/>
    <n v="8"/>
    <n v="28163"/>
    <n v="40.115384615384613"/>
    <n v="1.9225806451612903"/>
    <n v="0.22818086225026288"/>
    <n v="0.15384615384615385"/>
    <n v="13.500958772770852"/>
  </r>
  <r>
    <n v="2199"/>
    <x v="3"/>
    <n v="5080"/>
    <n v="1128"/>
    <n v="56"/>
    <n v="12"/>
    <n v="19507"/>
    <n v="39.267857142857146"/>
    <n v="1.949468085106383"/>
    <n v="0.2220472440944882"/>
    <n v="0.21428571428571427"/>
    <n v="8.8708503865393364"/>
  </r>
  <r>
    <n v="5233"/>
    <x v="6"/>
    <n v="70862"/>
    <n v="2154"/>
    <n v="37"/>
    <n v="8"/>
    <n v="24449"/>
    <n v="141.43243243243242"/>
    <n v="2.4294336118848654"/>
    <n v="3.0397109875532725E-2"/>
    <n v="0.21621621621621623"/>
    <n v="4.6720810242690618"/>
  </r>
  <r>
    <n v="2067"/>
    <x v="4"/>
    <n v="4475"/>
    <n v="1099"/>
    <n v="43"/>
    <n v="10"/>
    <n v="10932"/>
    <n v="48.069767441860463"/>
    <n v="1.8808007279344858"/>
    <n v="0.24558659217877096"/>
    <n v="0.23255813953488372"/>
    <n v="5.2888243831640054"/>
  </r>
  <r>
    <n v="2220"/>
    <x v="5"/>
    <n v="5521"/>
    <n v="1012"/>
    <n v="49"/>
    <n v="10"/>
    <n v="12829"/>
    <n v="45.306122448979593"/>
    <n v="2.1936758893280635"/>
    <n v="0.18330012678862526"/>
    <n v="0.20408163265306123"/>
    <n v="5.7788288288288285"/>
  </r>
  <r>
    <n v="2180"/>
    <x v="6"/>
    <n v="5410"/>
    <n v="1033"/>
    <n v="36"/>
    <n v="7"/>
    <n v="12540"/>
    <n v="60.555555555555557"/>
    <n v="2.1103581800580833"/>
    <n v="0.19094269870609981"/>
    <n v="0.19444444444444445"/>
    <n v="5.7522935779816518"/>
  </r>
  <r>
    <n v="2042"/>
    <x v="7"/>
    <n v="4831"/>
    <n v="1052"/>
    <n v="38"/>
    <n v="10"/>
    <n v="27868"/>
    <n v="53.736842105263158"/>
    <n v="1.94106463878327"/>
    <n v="0.21776029807493272"/>
    <n v="0.26315789473684209"/>
    <n v="13.647404505386875"/>
  </r>
  <r>
    <n v="2474"/>
    <x v="8"/>
    <n v="6683"/>
    <n v="1196"/>
    <n v="47"/>
    <n v="7"/>
    <n v="19340"/>
    <n v="52.638297872340424"/>
    <n v="2.0685618729096991"/>
    <n v="0.17896154421666916"/>
    <n v="0.14893617021276595"/>
    <n v="7.8172999191592565"/>
  </r>
  <r>
    <n v="2458"/>
    <x v="9"/>
    <n v="6092"/>
    <n v="1098"/>
    <n v="53"/>
    <n v="13"/>
    <n v="39980"/>
    <n v="46.377358490566039"/>
    <n v="2.2386156648451729"/>
    <n v="0.18023637557452396"/>
    <n v="0.24528301886792453"/>
    <n v="16.26525630593979"/>
  </r>
  <r>
    <n v="2825"/>
    <x v="10"/>
    <n v="7526"/>
    <n v="1486"/>
    <n v="69"/>
    <n v="12"/>
    <n v="16020"/>
    <n v="40.94202898550725"/>
    <n v="1.9010767160161508"/>
    <n v="0.19744884400744087"/>
    <n v="0.17391304347826086"/>
    <n v="5.6707964601769909"/>
  </r>
  <r>
    <n v="3043"/>
    <x v="11"/>
    <n v="7656"/>
    <n v="1259"/>
    <n v="67"/>
    <n v="14"/>
    <n v="68003"/>
    <n v="45.417910447761194"/>
    <n v="2.4169976171564733"/>
    <n v="0.16444618599791014"/>
    <n v="0.20895522388059701"/>
    <n v="22.347354584291818"/>
  </r>
  <r>
    <n v="2878"/>
    <x v="0"/>
    <n v="8095"/>
    <n v="1298"/>
    <n v="74"/>
    <n v="11"/>
    <n v="11856"/>
    <n v="38.891891891891895"/>
    <n v="2.217257318952234"/>
    <n v="0.16034589252625078"/>
    <n v="0.14864864864864866"/>
    <n v="4.1195274496177898"/>
  </r>
  <r>
    <n v="2934"/>
    <x v="1"/>
    <n v="76408"/>
    <n v="4411"/>
    <n v="50"/>
    <n v="12"/>
    <n v="58267"/>
    <n v="58.68"/>
    <n v="0.66515529358422132"/>
    <n v="5.7729557114438279E-2"/>
    <n v="0.24"/>
    <n v="19.859236537150647"/>
  </r>
  <r>
    <n v="2995"/>
    <x v="2"/>
    <n v="70523"/>
    <n v="3624"/>
    <n v="77"/>
    <n v="15"/>
    <n v="26364"/>
    <n v="38.896103896103895"/>
    <n v="0.82643487858719644"/>
    <n v="5.1387490605901621E-2"/>
    <n v="0.19480519480519481"/>
    <n v="8.8026711185308848"/>
  </r>
  <r>
    <n v="3257"/>
    <x v="3"/>
    <n v="80325"/>
    <n v="3486"/>
    <n v="57"/>
    <n v="11"/>
    <n v="14773"/>
    <n v="57.140350877192979"/>
    <n v="0.93430866322432593"/>
    <n v="4.3398692810457516E-2"/>
    <n v="0.19298245614035087"/>
    <n v="4.5357691126803807"/>
  </r>
  <r>
    <n v="3121"/>
    <x v="4"/>
    <n v="80833"/>
    <n v="4251"/>
    <n v="74"/>
    <n v="10"/>
    <n v="35855"/>
    <n v="42.175675675675677"/>
    <n v="0.73418019289578917"/>
    <n v="5.2589907587247783E-2"/>
    <n v="0.13513513513513514"/>
    <n v="11.488305030438962"/>
  </r>
  <r>
    <n v="3475"/>
    <x v="5"/>
    <n v="70930"/>
    <n v="4619"/>
    <n v="70"/>
    <n v="17"/>
    <n v="49484"/>
    <n v="49.642857142857146"/>
    <n v="0.75232734358086162"/>
    <n v="6.5120541378824198E-2"/>
    <n v="0.24285714285714285"/>
    <n v="14.24"/>
  </r>
  <r>
    <n v="3127"/>
    <x v="6"/>
    <n v="76442"/>
    <n v="4838"/>
    <n v="81"/>
    <n v="13"/>
    <n v="11708"/>
    <n v="38.604938271604937"/>
    <n v="0.64634146341463417"/>
    <n v="6.328981449988226E-2"/>
    <n v="0.16049382716049382"/>
    <n v="3.7441637352094661"/>
  </r>
  <r>
    <n v="3241"/>
    <x v="7"/>
    <n v="72704"/>
    <n v="3465"/>
    <n v="73"/>
    <n v="11"/>
    <n v="28358"/>
    <n v="44.397260273972606"/>
    <n v="0.93535353535353538"/>
    <n v="4.7659000880281688E-2"/>
    <n v="0.15068493150684931"/>
    <n v="8.7497685899413753"/>
  </r>
  <r>
    <n v="3489"/>
    <x v="8"/>
    <n v="91480"/>
    <n v="3792"/>
    <n v="54"/>
    <n v="19"/>
    <n v="67740"/>
    <n v="64.611111111111114"/>
    <n v="0.92009493670886078"/>
    <n v="4.1451683428071713E-2"/>
    <n v="0.35185185185185186"/>
    <n v="19.41530524505589"/>
  </r>
  <r>
    <n v="3941"/>
    <x v="9"/>
    <n v="100841"/>
    <n v="4550"/>
    <n v="67"/>
    <n v="20"/>
    <n v="49562"/>
    <n v="58.820895522388057"/>
    <n v="0.86615384615384616"/>
    <n v="4.5120536289802761E-2"/>
    <n v="0.29850746268656714"/>
    <n v="12.575995940116721"/>
  </r>
  <r>
    <n v="4348"/>
    <x v="10"/>
    <n v="105807"/>
    <n v="4911"/>
    <n v="79"/>
    <n v="22"/>
    <n v="95363"/>
    <n v="55.037974683544306"/>
    <n v="0.88535939727143143"/>
    <n v="4.6414698460404323E-2"/>
    <n v="0.27848101265822783"/>
    <n v="21.932612695492182"/>
  </r>
  <r>
    <n v="4223"/>
    <x v="11"/>
    <n v="88076"/>
    <n v="6700"/>
    <n v="90"/>
    <n v="13"/>
    <n v="40890"/>
    <n v="46.922222222222224"/>
    <n v="0.63029850746268656"/>
    <n v="7.6070666242790311E-2"/>
    <n v="0.14444444444444443"/>
    <n v="9.6826900307838031"/>
  </r>
  <r>
    <n v="4423"/>
    <x v="0"/>
    <n v="108294"/>
    <n v="5972"/>
    <n v="99"/>
    <n v="21"/>
    <n v="77911"/>
    <n v="44.676767676767675"/>
    <n v="0.74062290689886134"/>
    <n v="5.5146176150109888E-2"/>
    <n v="0.21212121212121213"/>
    <n v="17.614967216821164"/>
  </r>
  <r>
    <n v="5580"/>
    <x v="0"/>
    <n v="20488"/>
    <n v="897"/>
    <n v="24"/>
    <n v="5"/>
    <n v="16930"/>
    <n v="232.5"/>
    <n v="6.2207357859531776"/>
    <n v="4.3781725888324872E-2"/>
    <n v="0.20833333333333334"/>
    <n v="3.0340501792114694"/>
  </r>
  <r>
    <n v="3389"/>
    <x v="1"/>
    <n v="12923"/>
    <n v="539"/>
    <n v="13"/>
    <n v="2"/>
    <n v="9729"/>
    <n v="260.69230769230768"/>
    <n v="6.287569573283859"/>
    <n v="4.1708581598699994E-2"/>
    <n v="0.15384615384615385"/>
    <n v="2.870758335792269"/>
  </r>
  <r>
    <n v="3895"/>
    <x v="3"/>
    <n v="12672"/>
    <n v="597"/>
    <n v="17"/>
    <n v="4"/>
    <n v="9496"/>
    <n v="229.11764705882354"/>
    <n v="6.5242881072026799"/>
    <n v="4.7111742424242424E-2"/>
    <n v="0.23529411764705882"/>
    <n v="2.4379974326059051"/>
  </r>
  <r>
    <n v="3576"/>
    <x v="2"/>
    <n v="13788"/>
    <n v="482"/>
    <n v="21"/>
    <n v="3"/>
    <n v="8033"/>
    <n v="170.28571428571428"/>
    <n v="7.4190871369294609"/>
    <n v="3.4957934435741224E-2"/>
    <n v="0.14285714285714285"/>
    <n v="2.2463646532438477"/>
  </r>
  <r>
    <n v="3895"/>
    <x v="3"/>
    <n v="12672"/>
    <n v="597"/>
    <n v="17"/>
    <n v="4"/>
    <n v="9496"/>
    <n v="229.11764705882354"/>
    <n v="6.5242881072026799"/>
    <n v="4.7111742424242424E-2"/>
    <n v="0.23529411764705882"/>
    <n v="2.4379974326059051"/>
  </r>
  <r>
    <n v="4016"/>
    <x v="4"/>
    <n v="12481"/>
    <n v="577"/>
    <n v="16"/>
    <n v="5"/>
    <n v="21891"/>
    <n v="251"/>
    <n v="6.9601386481802425"/>
    <n v="4.6230270010415832E-2"/>
    <n v="0.3125"/>
    <n v="5.4509462151394423"/>
  </r>
  <r>
    <n v="3832"/>
    <x v="5"/>
    <n v="14601"/>
    <n v="518"/>
    <n v="19"/>
    <n v="3"/>
    <n v="9051"/>
    <n v="201.68421052631578"/>
    <n v="7.397683397683398"/>
    <n v="3.5477022121772478E-2"/>
    <n v="0.15789473684210525"/>
    <n v="2.3619519832985385"/>
  </r>
  <r>
    <n v="3391"/>
    <x v="6"/>
    <n v="10070"/>
    <n v="487"/>
    <n v="18"/>
    <n v="3"/>
    <n v="13140"/>
    <n v="188.38888888888889"/>
    <n v="6.9630390143737166"/>
    <n v="4.8361469712015888E-2"/>
    <n v="0.16666666666666666"/>
    <n v="3.8749631377174873"/>
  </r>
  <r>
    <n v="5449"/>
    <x v="3"/>
    <n v="74810"/>
    <n v="2143"/>
    <n v="47"/>
    <n v="9"/>
    <n v="27059"/>
    <n v="115.93617021276596"/>
    <n v="2.5426971535230987"/>
    <n v="2.8645902954150513E-2"/>
    <n v="0.19148936170212766"/>
    <n v="4.9658652963846581"/>
  </r>
  <r>
    <n v="2199"/>
    <x v="3"/>
    <n v="5080"/>
    <n v="1128"/>
    <n v="56"/>
    <n v="12"/>
    <n v="19507"/>
    <n v="39.267857142857146"/>
    <n v="1.949468085106383"/>
    <n v="0.2220472440944882"/>
    <n v="0.21428571428571427"/>
    <n v="8.8708503865393364"/>
  </r>
  <r>
    <n v="3718"/>
    <x v="7"/>
    <n v="12318"/>
    <n v="568"/>
    <n v="17"/>
    <n v="4"/>
    <n v="16005"/>
    <n v="218.70588235294119"/>
    <n v="6.545774647887324"/>
    <n v="4.6111381717811331E-2"/>
    <n v="0.23529411764705882"/>
    <n v="4.3047337278106506"/>
  </r>
  <r>
    <n v="4428"/>
    <x v="8"/>
    <n v="16263"/>
    <n v="635"/>
    <n v="18"/>
    <n v="3"/>
    <n v="7531"/>
    <n v="246"/>
    <n v="6.9732283464566933"/>
    <n v="3.9045686527700914E-2"/>
    <n v="0.16666666666666666"/>
    <n v="1.7007678410117435"/>
  </r>
  <r>
    <n v="2086"/>
    <x v="2"/>
    <n v="4755"/>
    <n v="1085"/>
    <n v="52"/>
    <n v="8"/>
    <n v="28163"/>
    <n v="40.115384615384613"/>
    <n v="1.9225806451612903"/>
    <n v="0.22818086225026288"/>
    <n v="0.15384615384615385"/>
    <n v="13.500958772770852"/>
  </r>
  <r>
    <n v="4308"/>
    <x v="9"/>
    <n v="16326"/>
    <n v="639"/>
    <n v="20"/>
    <n v="5"/>
    <n v="16628"/>
    <n v="215.4"/>
    <n v="6.741784037558685"/>
    <n v="3.914002205071665E-2"/>
    <n v="0.25"/>
    <n v="3.859795728876509"/>
  </r>
  <r>
    <n v="5119"/>
    <x v="10"/>
    <n v="19439"/>
    <n v="734"/>
    <n v="30"/>
    <n v="5"/>
    <n v="13379"/>
    <n v="170.63333333333333"/>
    <n v="6.9741144414168934"/>
    <n v="3.775914398888832E-2"/>
    <n v="0.16666666666666666"/>
    <n v="2.6135964055479586"/>
  </r>
  <r>
    <n v="5230"/>
    <x v="11"/>
    <n v="17896"/>
    <n v="709"/>
    <n v="33"/>
    <n v="4"/>
    <n v="17974"/>
    <n v="158.4848484848485"/>
    <n v="7.3765867418899855"/>
    <n v="3.9617791685292801E-2"/>
    <n v="0.12121212121212122"/>
    <n v="3.4367112810707456"/>
  </r>
  <r>
    <n v="5580"/>
    <x v="0"/>
    <n v="20488"/>
    <n v="897"/>
    <n v="24"/>
    <n v="5"/>
    <n v="16930"/>
    <n v="232.5"/>
    <n v="6.2207357859531776"/>
    <n v="4.3781725888324872E-2"/>
    <n v="0.20833333333333334"/>
    <n v="3.0340501792114694"/>
  </r>
  <r>
    <n v="9565"/>
    <x v="1"/>
    <n v="3284"/>
    <n v="680"/>
    <n v="28"/>
    <n v="4"/>
    <n v="15585"/>
    <n v="341.60714285714283"/>
    <n v="14.066176470588236"/>
    <n v="0.20706455542021923"/>
    <n v="0.14285714285714285"/>
    <n v="1.6293779404077366"/>
  </r>
  <r>
    <n v="3832"/>
    <x v="5"/>
    <n v="14601"/>
    <n v="518"/>
    <n v="19"/>
    <n v="3"/>
    <n v="9051"/>
    <n v="201.68421052631578"/>
    <n v="7.397683397683398"/>
    <n v="3.5477022121772478E-2"/>
    <n v="0.15789473684210525"/>
    <n v="2.3619519832985385"/>
  </r>
  <r>
    <n v="4499"/>
    <x v="1"/>
    <n v="8300"/>
    <n v="2183"/>
    <n v="60"/>
    <n v="9"/>
    <n v="38089"/>
    <n v="74.983333333333334"/>
    <n v="2.0609253321117729"/>
    <n v="0.26301204819277108"/>
    <n v="0.15"/>
    <n v="8.4661035785730157"/>
  </r>
  <r>
    <n v="9178"/>
    <x v="2"/>
    <n v="2722"/>
    <n v="765"/>
    <n v="20"/>
    <n v="4"/>
    <n v="17404"/>
    <n v="458.9"/>
    <n v="11.997385620915033"/>
    <n v="0.28104335047758999"/>
    <n v="0.2"/>
    <n v="1.8962736979734147"/>
  </r>
  <r>
    <n v="9138"/>
    <x v="3"/>
    <n v="3413"/>
    <n v="833"/>
    <n v="26"/>
    <n v="4"/>
    <n v="7627"/>
    <n v="351.46153846153845"/>
    <n v="10.96998799519808"/>
    <n v="0.24406680339876941"/>
    <n v="0.15384615384615385"/>
    <n v="0.83464653096957764"/>
  </r>
  <r>
    <n v="10402"/>
    <x v="4"/>
    <n v="3973"/>
    <n v="806"/>
    <n v="28"/>
    <n v="4"/>
    <n v="6515"/>
    <n v="371.5"/>
    <n v="12.905707196029777"/>
    <n v="0.20286936823559024"/>
    <n v="0.14285714285714285"/>
    <n v="0.62632186118054223"/>
  </r>
  <r>
    <n v="10359"/>
    <x v="5"/>
    <n v="3144"/>
    <n v="678"/>
    <n v="31"/>
    <n v="5"/>
    <n v="5038"/>
    <n v="334.16129032258067"/>
    <n v="15.278761061946902"/>
    <n v="0.21564885496183206"/>
    <n v="0.16129032258064516"/>
    <n v="0.48634038034559318"/>
  </r>
  <r>
    <n v="9387"/>
    <x v="6"/>
    <n v="3402"/>
    <n v="687"/>
    <n v="25"/>
    <n v="4"/>
    <n v="17157"/>
    <n v="375.48"/>
    <n v="13.663755458515285"/>
    <n v="0.2019400352733686"/>
    <n v="0.16"/>
    <n v="1.8277404921700224"/>
  </r>
  <r>
    <n v="10196"/>
    <x v="7"/>
    <n v="3864"/>
    <n v="845"/>
    <n v="20"/>
    <n v="6"/>
    <n v="28180"/>
    <n v="509.8"/>
    <n v="12.066272189349112"/>
    <n v="0.21868530020703933"/>
    <n v="0.3"/>
    <n v="2.7638289525304041"/>
  </r>
  <r>
    <n v="10903"/>
    <x v="8"/>
    <n v="3700"/>
    <n v="944"/>
    <n v="24"/>
    <n v="3"/>
    <n v="14855"/>
    <n v="454.29166666666669"/>
    <n v="11.54978813559322"/>
    <n v="0.25513513513513514"/>
    <n v="0.125"/>
    <n v="1.3624690452169128"/>
  </r>
  <r>
    <n v="10513"/>
    <x v="9"/>
    <n v="3190"/>
    <n v="809"/>
    <n v="24"/>
    <n v="4"/>
    <n v="11122"/>
    <n v="438.04166666666669"/>
    <n v="12.995055624227442"/>
    <n v="0.25360501567398119"/>
    <n v="0.16666666666666666"/>
    <n v="1.0579282792732807"/>
  </r>
  <r>
    <n v="13506"/>
    <x v="10"/>
    <n v="4444"/>
    <n v="938"/>
    <n v="31"/>
    <n v="5"/>
    <n v="4971"/>
    <n v="435.67741935483872"/>
    <n v="14.398720682302772"/>
    <n v="0.21107110711071106"/>
    <n v="0.16129032258064516"/>
    <n v="0.36805864060417592"/>
  </r>
  <r>
    <n v="13323"/>
    <x v="11"/>
    <n v="4472"/>
    <n v="1225"/>
    <n v="40"/>
    <n v="8"/>
    <n v="24756"/>
    <n v="333.07499999999999"/>
    <n v="10.875918367346939"/>
    <n v="0.27392665474060823"/>
    <n v="0.2"/>
    <n v="1.8581400585453727"/>
  </r>
  <r>
    <n v="13553"/>
    <x v="0"/>
    <n v="4873"/>
    <n v="926"/>
    <n v="25"/>
    <n v="4"/>
    <n v="17332"/>
    <n v="542.12"/>
    <n v="14.636069114470843"/>
    <n v="0.19002667761132772"/>
    <n v="0.16"/>
    <n v="1.2788312550726777"/>
  </r>
  <r>
    <n v="3711"/>
    <x v="1"/>
    <n v="23967"/>
    <n v="650"/>
    <n v="15"/>
    <n v="1"/>
    <n v="1712"/>
    <n v="247.4"/>
    <n v="5.7092307692307696"/>
    <n v="2.712062419159678E-2"/>
    <n v="6.6666666666666666E-2"/>
    <n v="0.46133117758016706"/>
  </r>
  <r>
    <n v="7732"/>
    <x v="10"/>
    <n v="97174"/>
    <n v="3319"/>
    <n v="64"/>
    <n v="8"/>
    <n v="11575"/>
    <n v="120.8125"/>
    <n v="2.3296173546248871"/>
    <n v="3.4155226706732253E-2"/>
    <n v="0.125"/>
    <n v="1.4970253491981376"/>
  </r>
  <r>
    <n v="3918"/>
    <x v="2"/>
    <n v="20834"/>
    <n v="837"/>
    <n v="12"/>
    <n v="2"/>
    <n v="5359"/>
    <n v="326.5"/>
    <n v="4.6810035842293907"/>
    <n v="4.0174714409138911E-2"/>
    <n v="0.16666666666666666"/>
    <n v="1.3677896886166412"/>
  </r>
  <r>
    <n v="4261"/>
    <x v="3"/>
    <n v="24322"/>
    <n v="783"/>
    <n v="20"/>
    <n v="2"/>
    <n v="2434"/>
    <n v="213.05"/>
    <n v="5.4418901660280969"/>
    <n v="3.2193076227283943E-2"/>
    <n v="0.1"/>
    <n v="0.57122741140577327"/>
  </r>
  <r>
    <n v="4199"/>
    <x v="4"/>
    <n v="29251"/>
    <n v="968"/>
    <n v="19"/>
    <n v="3"/>
    <n v="9250"/>
    <n v="221"/>
    <n v="4.3378099173553721"/>
    <n v="3.3092885713308949E-2"/>
    <n v="0.15789473684210525"/>
    <n v="2.2029054536794477"/>
  </r>
  <r>
    <n v="4348"/>
    <x v="5"/>
    <n v="29156"/>
    <n v="836"/>
    <n v="14"/>
    <n v="2"/>
    <n v="7715"/>
    <n v="310.57142857142856"/>
    <n v="5.2009569377990434"/>
    <n v="2.8673343394155577E-2"/>
    <n v="0.14285714285714285"/>
    <n v="1.7743790248390063"/>
  </r>
  <r>
    <n v="4119"/>
    <x v="6"/>
    <n v="26196"/>
    <n v="912"/>
    <n v="18"/>
    <n v="2"/>
    <n v="6634"/>
    <n v="228.83333333333334"/>
    <n v="4.5164473684210522"/>
    <n v="3.4814475492441592E-2"/>
    <n v="0.1111111111111111"/>
    <n v="1.6105850934692887"/>
  </r>
  <r>
    <n v="4412"/>
    <x v="7"/>
    <n v="26147"/>
    <n v="739"/>
    <n v="18"/>
    <n v="2"/>
    <n v="8528"/>
    <n v="245.11111111111111"/>
    <n v="5.970230040595399"/>
    <n v="2.8263280682296249E-2"/>
    <n v="0.1111111111111111"/>
    <n v="1.9329102447869446"/>
  </r>
  <r>
    <n v="4719"/>
    <x v="8"/>
    <n v="29729"/>
    <n v="1006"/>
    <n v="16"/>
    <n v="3"/>
    <n v="7239"/>
    <n v="294.9375"/>
    <n v="4.6908548707753477"/>
    <n v="3.3839012412122844E-2"/>
    <n v="0.1875"/>
    <n v="1.5340114431023522"/>
  </r>
  <r>
    <n v="5090"/>
    <x v="9"/>
    <n v="29420"/>
    <n v="1144"/>
    <n v="17"/>
    <n v="2"/>
    <n v="4212"/>
    <n v="299.41176470588238"/>
    <n v="4.4493006993006992"/>
    <n v="3.8885112168592792E-2"/>
    <n v="0.11764705882352941"/>
    <n v="0.82750491159135564"/>
  </r>
  <r>
    <n v="6515"/>
    <x v="0"/>
    <n v="12634"/>
    <n v="3293"/>
    <n v="66"/>
    <n v="17"/>
    <n v="41184"/>
    <n v="98.712121212121218"/>
    <n v="1.9784391132705739"/>
    <n v="0.26064587620706031"/>
    <n v="0.25757575757575757"/>
    <n v="6.3214121258633922"/>
  </r>
  <r>
    <n v="6167"/>
    <x v="10"/>
    <n v="40008"/>
    <n v="1378"/>
    <n v="24"/>
    <n v="2"/>
    <n v="6266"/>
    <n v="256.95833333333331"/>
    <n v="4.4753265602322205"/>
    <n v="3.4443111377724454E-2"/>
    <n v="8.3333333333333329E-2"/>
    <n v="1.0160531863142532"/>
  </r>
  <r>
    <n v="5899"/>
    <x v="11"/>
    <n v="38726"/>
    <n v="1325"/>
    <n v="16"/>
    <n v="4"/>
    <n v="14310"/>
    <n v="368.6875"/>
    <n v="4.4520754716981132"/>
    <n v="3.4214739451531272E-2"/>
    <n v="0.25"/>
    <n v="2.4258348872690285"/>
  </r>
  <r>
    <n v="10314"/>
    <x v="0"/>
    <n v="23880"/>
    <n v="880"/>
    <n v="21"/>
    <n v="5"/>
    <n v="11048"/>
    <n v="491.14285714285717"/>
    <n v="11.720454545454546"/>
    <n v="3.6850921273031828E-2"/>
    <n v="0.23809523809523808"/>
    <n v="1.0711654062439402"/>
  </r>
  <r>
    <n v="5929"/>
    <x v="0"/>
    <n v="40080"/>
    <n v="1247"/>
    <n v="27"/>
    <n v="2"/>
    <n v="4823"/>
    <n v="219.59259259259258"/>
    <n v="4.7546110665597432"/>
    <n v="3.1112774451097804E-2"/>
    <n v="7.407407407407407E-2"/>
    <n v="0.8134592680047225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s v="C007"/>
    <x v="0"/>
    <s v="Seo Content Program"/>
    <s v="ORGANIC"/>
    <s v="Blog/SEO"/>
    <n v="4423"/>
    <s v="2025-12"/>
    <n v="108294"/>
    <n v="5972"/>
    <n v="99"/>
    <n v="21"/>
    <n v="77911"/>
    <n v="44.676767676767675"/>
    <n v="0.74062290689886134"/>
    <n v="5.5146176150109888E-2"/>
    <n v="0.21212121212121213"/>
    <n v="17.614967216821164"/>
  </r>
  <r>
    <s v="C001"/>
    <x v="1"/>
    <s v="Google Ads — Search"/>
    <s v="PAID"/>
    <s v="Search"/>
    <n v="6401"/>
    <s v="2025-01"/>
    <n v="61308"/>
    <n v="2283"/>
    <n v="48"/>
    <n v="5"/>
    <n v="12313"/>
    <n v="133.35416666666666"/>
    <n v="2.8037669732807711"/>
    <n v="3.7238207085535331E-2"/>
    <n v="0.10416666666666667"/>
    <n v="1.923605686611467"/>
  </r>
  <r>
    <s v="C001"/>
    <x v="1"/>
    <s v="Google Ads — Search"/>
    <s v="PAID"/>
    <s v="Search"/>
    <n v="6171"/>
    <s v="2025-02"/>
    <n v="54265"/>
    <n v="1683"/>
    <n v="34"/>
    <n v="7"/>
    <n v="33082"/>
    <n v="181.5"/>
    <n v="3.6666666666666665"/>
    <n v="3.1014466046254491E-2"/>
    <n v="0.20588235294117646"/>
    <n v="5.3608815426997243"/>
  </r>
  <r>
    <s v="C001"/>
    <x v="1"/>
    <s v="Google Ads — Search"/>
    <s v="PAID"/>
    <s v="Search"/>
    <n v="6022"/>
    <s v="2025-03"/>
    <n v="45356"/>
    <n v="1769"/>
    <n v="36"/>
    <n v="10"/>
    <n v="24392"/>
    <n v="167.27777777777777"/>
    <n v="3.4041831543244769"/>
    <n v="3.9002557544757031E-2"/>
    <n v="0.27777777777777779"/>
    <n v="4.0504815675855195"/>
  </r>
  <r>
    <s v="C001"/>
    <x v="1"/>
    <s v="Google Ads — Search"/>
    <s v="PAID"/>
    <s v="Search"/>
    <n v="6863"/>
    <s v="2025-04"/>
    <n v="62990"/>
    <n v="2113"/>
    <n v="48"/>
    <n v="6"/>
    <n v="9330"/>
    <n v="142.97916666666666"/>
    <n v="3.2479886417415997"/>
    <n v="3.3545007143991112E-2"/>
    <n v="0.125"/>
    <n v="1.3594637913448928"/>
  </r>
  <r>
    <s v="C001"/>
    <x v="1"/>
    <s v="Google Ads — Search"/>
    <s v="PAID"/>
    <s v="Search"/>
    <n v="6982"/>
    <s v="2025-05"/>
    <n v="49599"/>
    <n v="2197"/>
    <n v="60"/>
    <n v="7"/>
    <n v="11457"/>
    <n v="116.36666666666666"/>
    <n v="3.1779699590350479"/>
    <n v="4.4295247888062259E-2"/>
    <n v="0.11666666666666667"/>
    <n v="1.640933829848181"/>
  </r>
  <r>
    <s v="C001"/>
    <x v="1"/>
    <s v="Google Ads — Search"/>
    <s v="PAID"/>
    <s v="Search"/>
    <n v="6013"/>
    <s v="2025-06"/>
    <n v="56402"/>
    <n v="1617"/>
    <n v="48"/>
    <n v="10"/>
    <n v="17657"/>
    <n v="125.27083333333333"/>
    <n v="3.7186147186147185"/>
    <n v="2.8669196127796885E-2"/>
    <n v="0.20833333333333334"/>
    <n v="2.9364709795443207"/>
  </r>
  <r>
    <s v="C006"/>
    <x v="2"/>
    <s v="Referral Program"/>
    <s v="REFERRAL"/>
    <s v="Partner"/>
    <n v="2199"/>
    <s v="2025-03"/>
    <n v="5080"/>
    <n v="1128"/>
    <n v="56"/>
    <n v="12"/>
    <n v="19507"/>
    <n v="39.267857142857146"/>
    <n v="1.949468085106383"/>
    <n v="0.2220472440944882"/>
    <n v="0.21428571428571427"/>
    <n v="8.8708503865393364"/>
  </r>
  <r>
    <s v="C001"/>
    <x v="1"/>
    <s v="Google Ads — Search"/>
    <s v="PAID"/>
    <s v="Search"/>
    <n v="6560"/>
    <s v="2025-07"/>
    <n v="48495"/>
    <n v="2278"/>
    <n v="61"/>
    <n v="12"/>
    <n v="38764"/>
    <n v="107.54098360655738"/>
    <n v="2.8797190517998246"/>
    <n v="4.6973914836581088E-2"/>
    <n v="0.19672131147540983"/>
    <n v="5.9091463414634147"/>
  </r>
  <r>
    <s v="C001"/>
    <x v="1"/>
    <s v="Google Ads — Search"/>
    <s v="PAID"/>
    <s v="Search"/>
    <n v="6885"/>
    <s v="2025-08"/>
    <n v="62783"/>
    <n v="2670"/>
    <n v="56"/>
    <n v="6"/>
    <n v="26525"/>
    <n v="122.94642857142857"/>
    <n v="2.5786516853932584"/>
    <n v="4.252743577082968E-2"/>
    <n v="0.10714285714285714"/>
    <n v="3.8525780682643429"/>
  </r>
  <r>
    <s v="C001"/>
    <x v="1"/>
    <s v="Google Ads — Search"/>
    <s v="PAID"/>
    <s v="Search"/>
    <n v="7831"/>
    <s v="2025-09"/>
    <n v="72266"/>
    <n v="2799"/>
    <n v="63"/>
    <n v="14"/>
    <n v="39525"/>
    <n v="124.3015873015873"/>
    <n v="2.7977849231868523"/>
    <n v="3.8731907120914399E-2"/>
    <n v="0.22222222222222221"/>
    <n v="5.0472481164602225"/>
  </r>
  <r>
    <s v="C001"/>
    <x v="1"/>
    <s v="Google Ads — Search"/>
    <s v="PAID"/>
    <s v="Search"/>
    <n v="9046"/>
    <s v="2025-10"/>
    <n v="66262"/>
    <n v="2551"/>
    <n v="85"/>
    <n v="9"/>
    <n v="10705"/>
    <n v="106.4235294117647"/>
    <n v="3.5460603684829479"/>
    <n v="3.8498687030273759E-2"/>
    <n v="0.10588235294117647"/>
    <n v="1.1833959761220429"/>
  </r>
  <r>
    <s v="C001"/>
    <x v="1"/>
    <s v="Google Ads — Search"/>
    <s v="PAID"/>
    <s v="Search"/>
    <n v="8538"/>
    <s v="2025-11"/>
    <n v="60811"/>
    <n v="2325"/>
    <n v="71"/>
    <n v="10"/>
    <n v="44184"/>
    <n v="120.25352112676056"/>
    <n v="3.6722580645161291"/>
    <n v="3.8233214385555242E-2"/>
    <n v="0.14084507042253522"/>
    <n v="5.1749824314827828"/>
  </r>
  <r>
    <s v="C001"/>
    <x v="1"/>
    <s v="Google Ads — Search"/>
    <s v="PAID"/>
    <s v="Search"/>
    <n v="9198"/>
    <s v="2025-12"/>
    <n v="79333"/>
    <n v="3441"/>
    <n v="82"/>
    <n v="14"/>
    <n v="32463"/>
    <n v="112.17073170731707"/>
    <n v="2.6730601569311245"/>
    <n v="4.3374131824083298E-2"/>
    <n v="0.17073170731707318"/>
    <n v="3.5293542074363993"/>
  </r>
  <r>
    <s v="C002"/>
    <x v="3"/>
    <s v="Google Ads — Display"/>
    <s v="PAID"/>
    <s v="Display"/>
    <n v="4235"/>
    <s v="2025-01"/>
    <n v="82587"/>
    <n v="1758"/>
    <n v="23"/>
    <n v="4"/>
    <n v="12158"/>
    <n v="184.13043478260869"/>
    <n v="2.4089874857792948"/>
    <n v="2.1286643176286826E-2"/>
    <n v="0.17391304347826086"/>
    <n v="2.8708382526564344"/>
  </r>
  <r>
    <s v="C002"/>
    <x v="3"/>
    <s v="Google Ads — Display"/>
    <s v="PAID"/>
    <s v="Display"/>
    <n v="3895"/>
    <s v="2025-02"/>
    <n v="73487"/>
    <n v="1606"/>
    <n v="19"/>
    <n v="3"/>
    <n v="6519"/>
    <n v="205"/>
    <n v="2.4252801992528021"/>
    <n v="2.1854205505735708E-2"/>
    <n v="0.15789473684210525"/>
    <n v="1.6736842105263159"/>
  </r>
  <r>
    <s v="C002"/>
    <x v="3"/>
    <s v="Google Ads — Display"/>
    <s v="PAID"/>
    <s v="Display"/>
    <n v="3936"/>
    <s v="2025-03"/>
    <n v="68002"/>
    <n v="1328"/>
    <n v="22"/>
    <n v="3"/>
    <n v="11676"/>
    <n v="178.90909090909091"/>
    <n v="2.963855421686747"/>
    <n v="1.9528837387135671E-2"/>
    <n v="0.13636363636363635"/>
    <n v="2.9664634146341462"/>
  </r>
  <r>
    <s v="C001"/>
    <x v="1"/>
    <s v="Google Ads — Search"/>
    <s v="PAID"/>
    <s v="Search"/>
    <n v="6560"/>
    <s v="2025-07"/>
    <n v="48495"/>
    <n v="2278"/>
    <n v="61"/>
    <n v="12"/>
    <n v="38764"/>
    <n v="107.54098360655738"/>
    <n v="2.8797190517998246"/>
    <n v="4.6973914836581088E-2"/>
    <n v="0.19672131147540983"/>
    <n v="5.9091463414634147"/>
  </r>
  <r>
    <s v="C002"/>
    <x v="3"/>
    <s v="Google Ads — Display"/>
    <s v="PAID"/>
    <s v="Display"/>
    <n v="4045"/>
    <s v="2025-04"/>
    <n v="75115"/>
    <n v="1454"/>
    <n v="24"/>
    <n v="5"/>
    <n v="18880"/>
    <n v="168.54166666666666"/>
    <n v="2.7819807427785421"/>
    <n v="1.9356985954869201E-2"/>
    <n v="0.20833333333333334"/>
    <n v="4.6674907292954266"/>
  </r>
  <r>
    <s v="C002"/>
    <x v="3"/>
    <s v="Google Ads — Display"/>
    <s v="PAID"/>
    <s v="Display"/>
    <n v="4365"/>
    <s v="2025-05"/>
    <n v="92450"/>
    <n v="1637"/>
    <n v="20"/>
    <n v="5"/>
    <n v="5168"/>
    <n v="218.25"/>
    <n v="2.6664630421502751"/>
    <n v="1.770686857760952E-2"/>
    <n v="0.25"/>
    <n v="1.1839633447880871"/>
  </r>
  <r>
    <s v="C002"/>
    <x v="3"/>
    <s v="Google Ads — Display"/>
    <s v="PAID"/>
    <s v="Display"/>
    <n v="4337"/>
    <s v="2025-06"/>
    <n v="79327"/>
    <n v="1894"/>
    <n v="28"/>
    <n v="5"/>
    <n v="6157"/>
    <n v="154.89285714285714"/>
    <n v="2.2898627243928193"/>
    <n v="2.3875855635533929E-2"/>
    <n v="0.17857142857142858"/>
    <n v="1.4196449158404427"/>
  </r>
  <r>
    <s v="C002"/>
    <x v="3"/>
    <s v="Google Ads — Display"/>
    <s v="PAID"/>
    <s v="Display"/>
    <n v="4337"/>
    <s v="2025-07"/>
    <n v="86243"/>
    <n v="1493"/>
    <n v="34"/>
    <n v="3"/>
    <n v="12358"/>
    <n v="127.55882352941177"/>
    <n v="2.9048894842598796"/>
    <n v="1.7311549922892293E-2"/>
    <n v="8.8235294117647065E-2"/>
    <n v="2.8494350933825223"/>
  </r>
  <r>
    <s v="C002"/>
    <x v="3"/>
    <s v="Google Ads — Display"/>
    <s v="PAID"/>
    <s v="Display"/>
    <n v="5035"/>
    <s v="2025-08"/>
    <n v="88067"/>
    <n v="2207"/>
    <n v="29"/>
    <n v="5"/>
    <n v="22213"/>
    <n v="173.62068965517241"/>
    <n v="2.2813774354327139"/>
    <n v="2.5060465327534719E-2"/>
    <n v="0.17241379310344829"/>
    <n v="4.4117179741807346"/>
  </r>
  <r>
    <s v="C002"/>
    <x v="3"/>
    <s v="Google Ads — Display"/>
    <s v="PAID"/>
    <s v="Display"/>
    <n v="4935"/>
    <s v="2025-09"/>
    <n v="91931"/>
    <n v="1632"/>
    <n v="23"/>
    <n v="6"/>
    <n v="26225"/>
    <n v="214.56521739130434"/>
    <n v="3.0238970588235294"/>
    <n v="1.7752444768358879E-2"/>
    <n v="0.2608695652173913"/>
    <n v="5.3140830800405272"/>
  </r>
  <r>
    <s v="C002"/>
    <x v="3"/>
    <s v="Google Ads — Display"/>
    <s v="PAID"/>
    <s v="Display"/>
    <n v="5641"/>
    <s v="2025-10"/>
    <n v="104125"/>
    <n v="1926"/>
    <n v="37"/>
    <n v="5"/>
    <n v="17067"/>
    <n v="152.45945945945945"/>
    <n v="2.9288681204569054"/>
    <n v="1.8496998799519809E-2"/>
    <n v="0.13513513513513514"/>
    <n v="3.025527388760858"/>
  </r>
  <r>
    <s v="C002"/>
    <x v="3"/>
    <s v="Google Ads — Display"/>
    <s v="PAID"/>
    <s v="Display"/>
    <n v="6161"/>
    <s v="2025-11"/>
    <n v="134014"/>
    <n v="2128"/>
    <n v="34"/>
    <n v="7"/>
    <n v="20192"/>
    <n v="181.20588235294119"/>
    <n v="2.8952067669172932"/>
    <n v="1.5878938021400748E-2"/>
    <n v="0.20588235294117646"/>
    <n v="3.2773900340853759"/>
  </r>
  <r>
    <s v="C002"/>
    <x v="3"/>
    <s v="Google Ads — Display"/>
    <s v="PAID"/>
    <s v="Display"/>
    <n v="5801"/>
    <s v="2025-12"/>
    <n v="117081"/>
    <n v="2181"/>
    <n v="44"/>
    <n v="6"/>
    <n v="14967"/>
    <n v="131.84090909090909"/>
    <n v="2.6597890875745072"/>
    <n v="1.8628129243856817E-2"/>
    <n v="0.13636363636363635"/>
    <n v="2.5800724013101188"/>
  </r>
  <r>
    <s v="C003"/>
    <x v="4"/>
    <s v="Meta — Brand Awareness"/>
    <s v="SOCIAL"/>
    <s v="Facebook/Instagram"/>
    <n v="5086"/>
    <s v="2025-01"/>
    <n v="55852"/>
    <n v="1785"/>
    <n v="45"/>
    <n v="6"/>
    <n v="17174"/>
    <n v="113.02222222222223"/>
    <n v="2.8492997198879553"/>
    <n v="3.1959464298503187E-2"/>
    <n v="0.13333333333333333"/>
    <n v="3.3767204089657885"/>
  </r>
  <r>
    <s v="C003"/>
    <x v="4"/>
    <s v="Meta — Brand Awareness"/>
    <s v="SOCIAL"/>
    <s v="Facebook/Instagram"/>
    <n v="4922"/>
    <s v="2025-02"/>
    <n v="53037"/>
    <n v="1549"/>
    <n v="42"/>
    <n v="5"/>
    <n v="15692"/>
    <n v="117.19047619047619"/>
    <n v="3.1775338928340866"/>
    <n v="2.920602598186172E-2"/>
    <n v="0.11904761904761904"/>
    <n v="3.1881349045103615"/>
  </r>
  <r>
    <s v="C003"/>
    <x v="4"/>
    <s v="Meta — Brand Awareness"/>
    <s v="SOCIAL"/>
    <s v="Facebook/Instagram"/>
    <n v="5449"/>
    <s v="2025-03"/>
    <n v="74810"/>
    <n v="2143"/>
    <n v="47"/>
    <n v="9"/>
    <n v="27059"/>
    <n v="115.93617021276596"/>
    <n v="2.5426971535230987"/>
    <n v="2.8645902954150513E-2"/>
    <n v="0.19148936170212766"/>
    <n v="4.9658652963846581"/>
  </r>
  <r>
    <s v="C003"/>
    <x v="4"/>
    <s v="Meta — Brand Awareness"/>
    <s v="SOCIAL"/>
    <s v="Facebook/Instagram"/>
    <n v="5427"/>
    <s v="2025-04"/>
    <n v="72132"/>
    <n v="1763"/>
    <n v="37"/>
    <n v="5"/>
    <n v="12085"/>
    <n v="146.67567567567568"/>
    <n v="3.078275666477595"/>
    <n v="2.4441302057339322E-2"/>
    <n v="0.13513513513513514"/>
    <n v="2.2268288188686198"/>
  </r>
  <r>
    <s v="C003"/>
    <x v="4"/>
    <s v="Meta — Brand Awareness"/>
    <s v="SOCIAL"/>
    <s v="Facebook/Instagram"/>
    <n v="5502"/>
    <s v="2025-05"/>
    <n v="70324"/>
    <n v="1713"/>
    <n v="50"/>
    <n v="8"/>
    <n v="10437"/>
    <n v="110.04"/>
    <n v="3.2119089316987739"/>
    <n v="2.4358682668790172E-2"/>
    <n v="0.16"/>
    <n v="1.8969465648854962"/>
  </r>
  <r>
    <s v="C003"/>
    <x v="4"/>
    <s v="Meta — Brand Awareness"/>
    <s v="SOCIAL"/>
    <s v="Facebook/Instagram"/>
    <n v="5233"/>
    <s v="2025-06"/>
    <n v="70862"/>
    <n v="2154"/>
    <n v="37"/>
    <n v="8"/>
    <n v="24449"/>
    <n v="141.43243243243242"/>
    <n v="2.4294336118848654"/>
    <n v="3.0397109875532725E-2"/>
    <n v="0.21621621621621623"/>
    <n v="4.6720810242690618"/>
  </r>
  <r>
    <s v="C003"/>
    <x v="4"/>
    <s v="Meta — Brand Awareness"/>
    <s v="SOCIAL"/>
    <s v="Facebook/Instagram"/>
    <n v="5046"/>
    <s v="2025-07"/>
    <n v="56221"/>
    <n v="2028"/>
    <n v="37"/>
    <n v="5"/>
    <n v="4233"/>
    <n v="136.37837837837839"/>
    <n v="2.4881656804733727"/>
    <n v="3.6071930417459666E-2"/>
    <n v="0.13513513513513514"/>
    <n v="0.83888228299643286"/>
  </r>
  <r>
    <s v="C003"/>
    <x v="4"/>
    <s v="Meta — Brand Awareness"/>
    <s v="SOCIAL"/>
    <s v="Facebook/Instagram"/>
    <n v="6106"/>
    <s v="2025-08"/>
    <n v="76838"/>
    <n v="1791"/>
    <n v="40"/>
    <n v="8"/>
    <n v="19742"/>
    <n v="152.65"/>
    <n v="3.4092685650474595"/>
    <n v="2.3308779510138211E-2"/>
    <n v="0.2"/>
    <n v="3.2332132328856864"/>
  </r>
  <r>
    <s v="C003"/>
    <x v="4"/>
    <s v="Meta — Brand Awareness"/>
    <s v="SOCIAL"/>
    <s v="Facebook/Instagram"/>
    <n v="5945"/>
    <s v="2025-09"/>
    <n v="66044"/>
    <n v="2495"/>
    <n v="34"/>
    <n v="6"/>
    <n v="25247"/>
    <n v="174.85294117647058"/>
    <n v="2.3827655310621241"/>
    <n v="3.7777845072981646E-2"/>
    <n v="0.17647058823529413"/>
    <n v="4.2467619848612284"/>
  </r>
  <r>
    <s v="C003"/>
    <x v="4"/>
    <s v="Meta — Brand Awareness"/>
    <s v="SOCIAL"/>
    <s v="Facebook/Instagram"/>
    <n v="7732"/>
    <s v="2025-10"/>
    <n v="97174"/>
    <n v="3319"/>
    <n v="64"/>
    <n v="8"/>
    <n v="11575"/>
    <n v="120.8125"/>
    <n v="2.3296173546248871"/>
    <n v="3.4155226706732253E-2"/>
    <n v="0.125"/>
    <n v="1.4970253491981376"/>
  </r>
  <r>
    <s v="C003"/>
    <x v="4"/>
    <s v="Meta — Brand Awareness"/>
    <s v="SOCIAL"/>
    <s v="Facebook/Instagram"/>
    <n v="7704"/>
    <s v="2025-11"/>
    <n v="91557"/>
    <n v="2976"/>
    <n v="53"/>
    <n v="11"/>
    <n v="22980"/>
    <n v="145.35849056603774"/>
    <n v="2.588709677419355"/>
    <n v="3.2504341557718142E-2"/>
    <n v="0.20754716981132076"/>
    <n v="2.9828660436137073"/>
  </r>
  <r>
    <s v="C003"/>
    <x v="4"/>
    <s v="Meta — Brand Awareness"/>
    <s v="SOCIAL"/>
    <s v="Facebook/Instagram"/>
    <n v="7264"/>
    <s v="2025-12"/>
    <n v="84835"/>
    <n v="2446"/>
    <n v="46"/>
    <n v="8"/>
    <n v="39492"/>
    <n v="157.91304347826087"/>
    <n v="2.9697465249386754"/>
    <n v="2.8832439441268346E-2"/>
    <n v="0.17391304347826086"/>
    <n v="5.4366740088105727"/>
  </r>
  <r>
    <s v="C004"/>
    <x v="5"/>
    <s v="Linkedin — Abm Campaign"/>
    <s v="SOCIAL"/>
    <s v="Linkedin"/>
    <n v="6522"/>
    <s v="2025-01"/>
    <n v="12914"/>
    <n v="576"/>
    <n v="15"/>
    <n v="3"/>
    <n v="12015"/>
    <n v="434.8"/>
    <n v="11.322916666666666"/>
    <n v="4.4602756698157039E-2"/>
    <n v="0.2"/>
    <n v="1.8422263109475621"/>
  </r>
  <r>
    <s v="C004"/>
    <x v="5"/>
    <s v="Linkedin — Abm Campaign"/>
    <s v="SOCIAL"/>
    <s v="Linkedin"/>
    <n v="7295"/>
    <s v="2025-02"/>
    <n v="14119"/>
    <n v="600"/>
    <n v="20"/>
    <n v="5"/>
    <n v="14250"/>
    <n v="364.75"/>
    <n v="12.158333333333333"/>
    <n v="4.2495927473617114E-2"/>
    <n v="0.25"/>
    <n v="1.9533927347498286"/>
  </r>
  <r>
    <s v="C004"/>
    <x v="5"/>
    <s v="Linkedin — Abm Campaign"/>
    <s v="SOCIAL"/>
    <s v="Linkedin"/>
    <n v="7094"/>
    <s v="2025-03"/>
    <n v="16457"/>
    <n v="508"/>
    <n v="17"/>
    <n v="5"/>
    <n v="16281"/>
    <n v="417.29411764705884"/>
    <n v="13.964566929133857"/>
    <n v="3.0868323509752688E-2"/>
    <n v="0.29411764705882354"/>
    <n v="2.2950380603326757"/>
  </r>
  <r>
    <s v="C004"/>
    <x v="5"/>
    <s v="Linkedin — Abm Campaign"/>
    <s v="SOCIAL"/>
    <s v="Linkedin"/>
    <n v="7801"/>
    <s v="2025-04"/>
    <n v="18217"/>
    <n v="583"/>
    <n v="26"/>
    <n v="7"/>
    <n v="11244"/>
    <n v="300.03846153846155"/>
    <n v="13.380789022298456"/>
    <n v="3.2003074051709941E-2"/>
    <n v="0.26923076923076922"/>
    <n v="1.4413536726060761"/>
  </r>
  <r>
    <s v="C006"/>
    <x v="2"/>
    <s v="Referral Program"/>
    <s v="REFERRAL"/>
    <s v="Partner"/>
    <n v="2825"/>
    <s v="2025-10"/>
    <n v="7526"/>
    <n v="1486"/>
    <n v="69"/>
    <n v="12"/>
    <n v="16020"/>
    <n v="40.94202898550725"/>
    <n v="1.9010767160161508"/>
    <n v="0.19744884400744087"/>
    <n v="0.17391304347826086"/>
    <n v="5.6707964601769909"/>
  </r>
  <r>
    <s v="C004"/>
    <x v="5"/>
    <s v="Linkedin — Abm Campaign"/>
    <s v="SOCIAL"/>
    <s v="Linkedin"/>
    <n v="7409"/>
    <s v="2025-05"/>
    <n v="17619"/>
    <n v="516"/>
    <n v="16"/>
    <n v="4"/>
    <n v="4985"/>
    <n v="463.0625"/>
    <n v="14.358527131782946"/>
    <n v="2.9286565639366591E-2"/>
    <n v="0.25"/>
    <n v="0.67283034147658249"/>
  </r>
  <r>
    <s v="C004"/>
    <x v="5"/>
    <s v="Linkedin — Abm Campaign"/>
    <s v="SOCIAL"/>
    <s v="Linkedin"/>
    <n v="7026"/>
    <s v="2025-06"/>
    <n v="16183"/>
    <n v="581"/>
    <n v="17"/>
    <n v="5"/>
    <n v="19921"/>
    <n v="413.29411764705884"/>
    <n v="12.092943201376936"/>
    <n v="3.5901872335166535E-2"/>
    <n v="0.29411764705882354"/>
    <n v="2.8353259322516369"/>
  </r>
  <r>
    <s v="C004"/>
    <x v="5"/>
    <s v="Linkedin — Abm Campaign"/>
    <s v="SOCIAL"/>
    <s v="Linkedin"/>
    <n v="6933"/>
    <s v="2025-07"/>
    <n v="15863"/>
    <n v="701"/>
    <n v="15"/>
    <n v="7"/>
    <n v="28454"/>
    <n v="462.2"/>
    <n v="9.8901569186875893"/>
    <n v="4.4190884448086741E-2"/>
    <n v="0.46666666666666667"/>
    <n v="4.1041396220972164"/>
  </r>
  <r>
    <s v="C004"/>
    <x v="5"/>
    <s v="Linkedin — Abm Campaign"/>
    <s v="SOCIAL"/>
    <s v="Linkedin"/>
    <n v="8850"/>
    <s v="2025-08"/>
    <n v="21699"/>
    <n v="807"/>
    <n v="26"/>
    <n v="4"/>
    <n v="19685"/>
    <n v="340.38461538461536"/>
    <n v="10.966542750929367"/>
    <n v="3.7190653947186507E-2"/>
    <n v="0.15384615384615385"/>
    <n v="2.2242937853107345"/>
  </r>
  <r>
    <s v="C004"/>
    <x v="5"/>
    <s v="Linkedin — Abm Campaign"/>
    <s v="SOCIAL"/>
    <s v="Linkedin"/>
    <n v="8629"/>
    <s v="2025-09"/>
    <n v="20923"/>
    <n v="704"/>
    <n v="27"/>
    <n v="6"/>
    <n v="9374"/>
    <n v="319.59259259259261"/>
    <n v="12.257102272727273"/>
    <n v="3.3647182526406347E-2"/>
    <n v="0.22222222222222221"/>
    <n v="1.0863367713524164"/>
  </r>
  <r>
    <s v="C004"/>
    <x v="5"/>
    <s v="Linkedin — Abm Campaign"/>
    <s v="SOCIAL"/>
    <s v="Linkedin"/>
    <n v="9638"/>
    <s v="2025-10"/>
    <n v="18677"/>
    <n v="725"/>
    <n v="22"/>
    <n v="6"/>
    <n v="21801"/>
    <n v="438.09090909090907"/>
    <n v="13.293793103448277"/>
    <n v="3.8817797290785459E-2"/>
    <n v="0.27272727272727271"/>
    <n v="2.2619838140693092"/>
  </r>
  <r>
    <s v="C004"/>
    <x v="5"/>
    <s v="Linkedin — Abm Campaign"/>
    <s v="SOCIAL"/>
    <s v="Linkedin"/>
    <n v="10550"/>
    <s v="2025-11"/>
    <n v="25868"/>
    <n v="1047"/>
    <n v="38"/>
    <n v="8"/>
    <n v="22157"/>
    <n v="277.63157894736844"/>
    <n v="10.076408787010505"/>
    <n v="4.0474717798051646E-2"/>
    <n v="0.21052631578947367"/>
    <n v="2.1001895734597156"/>
  </r>
  <r>
    <s v="C004"/>
    <x v="5"/>
    <s v="Linkedin — Abm Campaign"/>
    <s v="SOCIAL"/>
    <s v="Linkedin"/>
    <n v="10314"/>
    <s v="2025-12"/>
    <n v="23880"/>
    <n v="880"/>
    <n v="21"/>
    <n v="5"/>
    <n v="11048"/>
    <n v="491.14285714285717"/>
    <n v="11.720454545454546"/>
    <n v="3.6850921273031828E-2"/>
    <n v="0.23809523809523808"/>
    <n v="1.0711654062439402"/>
  </r>
  <r>
    <s v="C005"/>
    <x v="6"/>
    <s v="Webinar Series"/>
    <s v="WEBINAR"/>
    <s v="Owned Media"/>
    <n v="4499"/>
    <s v="2025-01"/>
    <n v="8300"/>
    <n v="2183"/>
    <n v="60"/>
    <n v="9"/>
    <n v="38089"/>
    <n v="74.983333333333334"/>
    <n v="2.0609253321117729"/>
    <n v="0.26301204819277108"/>
    <n v="0.15"/>
    <n v="8.4661035785730157"/>
  </r>
  <r>
    <s v="C005"/>
    <x v="6"/>
    <s v="Webinar Series"/>
    <s v="WEBINAR"/>
    <s v="Owned Media"/>
    <n v="4672"/>
    <s v="2025-02"/>
    <n v="8396"/>
    <n v="2742"/>
    <n v="53"/>
    <n v="12"/>
    <n v="11361"/>
    <n v="88.15094339622641"/>
    <n v="1.7038657913931436"/>
    <n v="0.32658408766079083"/>
    <n v="0.22641509433962265"/>
    <n v="2.4317208904109591"/>
  </r>
  <r>
    <s v="C005"/>
    <x v="6"/>
    <s v="Webinar Series"/>
    <s v="WEBINAR"/>
    <s v="Owned Media"/>
    <n v="5088"/>
    <s v="2025-03"/>
    <n v="9048"/>
    <n v="3377"/>
    <n v="56"/>
    <n v="14"/>
    <n v="65321"/>
    <n v="90.857142857142861"/>
    <n v="1.5066627183891028"/>
    <n v="0.37323165340406722"/>
    <n v="0.25"/>
    <n v="12.838246855345911"/>
  </r>
  <r>
    <s v="C005"/>
    <x v="6"/>
    <s v="Webinar Series"/>
    <s v="WEBINAR"/>
    <s v="Owned Media"/>
    <n v="5260"/>
    <s v="2025-04"/>
    <n v="9100"/>
    <n v="2655"/>
    <n v="58"/>
    <n v="9"/>
    <n v="14789"/>
    <n v="90.689655172413794"/>
    <n v="1.9811676082862524"/>
    <n v="0.29175824175824178"/>
    <n v="0.15517241379310345"/>
    <n v="2.811596958174905"/>
  </r>
  <r>
    <s v="C005"/>
    <x v="6"/>
    <s v="Webinar Series"/>
    <s v="WEBINAR"/>
    <s v="Owned Media"/>
    <n v="4985"/>
    <s v="2025-05"/>
    <n v="9666"/>
    <n v="3185"/>
    <n v="59"/>
    <n v="14"/>
    <n v="58152"/>
    <n v="84.491525423728817"/>
    <n v="1.5651491365777079"/>
    <n v="0.32950548313676803"/>
    <n v="0.23728813559322035"/>
    <n v="11.665396188565698"/>
  </r>
  <r>
    <s v="C005"/>
    <x v="6"/>
    <s v="Webinar Series"/>
    <s v="WEBINAR"/>
    <s v="Owned Media"/>
    <n v="4584"/>
    <s v="2025-06"/>
    <n v="8441"/>
    <n v="2872"/>
    <n v="55"/>
    <n v="14"/>
    <n v="54981"/>
    <n v="83.345454545454544"/>
    <n v="1.5961002785515321"/>
    <n v="0.34024404691387278"/>
    <n v="0.25454545454545452"/>
    <n v="11.994109947643979"/>
  </r>
  <r>
    <s v="C005"/>
    <x v="6"/>
    <s v="Webinar Series"/>
    <s v="WEBINAR"/>
    <s v="Owned Media"/>
    <n v="4610"/>
    <s v="2025-07"/>
    <n v="9064"/>
    <n v="2978"/>
    <n v="62"/>
    <n v="11"/>
    <n v="41921"/>
    <n v="74.354838709677423"/>
    <n v="1.5480188045668233"/>
    <n v="0.32855251544571934"/>
    <n v="0.17741935483870969"/>
    <n v="9.0934924078091104"/>
  </r>
  <r>
    <s v="C005"/>
    <x v="6"/>
    <s v="Webinar Series"/>
    <s v="WEBINAR"/>
    <s v="Owned Media"/>
    <n v="5404"/>
    <s v="2025-08"/>
    <n v="8655"/>
    <n v="3179"/>
    <n v="62"/>
    <n v="10"/>
    <n v="42933"/>
    <n v="87.161290322580641"/>
    <n v="1.6999056307014784"/>
    <n v="0.36730213749277874"/>
    <n v="0.16129032258064516"/>
    <n v="7.9446706143597332"/>
  </r>
  <r>
    <s v="C005"/>
    <x v="6"/>
    <s v="Webinar Series"/>
    <s v="WEBINAR"/>
    <s v="Owned Media"/>
    <n v="5669"/>
    <s v="2025-09"/>
    <n v="9573"/>
    <n v="2554"/>
    <n v="61"/>
    <n v="16"/>
    <n v="31593"/>
    <n v="92.93442622950819"/>
    <n v="2.2196554424432264"/>
    <n v="0.26679201922072493"/>
    <n v="0.26229508196721313"/>
    <n v="5.5729405538895751"/>
  </r>
  <r>
    <s v="C005"/>
    <x v="6"/>
    <s v="Webinar Series"/>
    <s v="WEBINAR"/>
    <s v="Owned Media"/>
    <n v="6164"/>
    <s v="2025-10"/>
    <n v="10070"/>
    <n v="3035"/>
    <n v="78"/>
    <n v="12"/>
    <n v="29907"/>
    <n v="79.025641025641022"/>
    <n v="2.0309719934102142"/>
    <n v="0.30139026812313802"/>
    <n v="0.15384615384615385"/>
    <n v="4.8518818948734586"/>
  </r>
  <r>
    <s v="C005"/>
    <x v="6"/>
    <s v="Webinar Series"/>
    <s v="WEBINAR"/>
    <s v="Owned Media"/>
    <n v="6519"/>
    <s v="2025-11"/>
    <n v="11939"/>
    <n v="3336"/>
    <n v="83"/>
    <n v="9"/>
    <n v="41931"/>
    <n v="78.5421686746988"/>
    <n v="1.954136690647482"/>
    <n v="0.27942038696708266"/>
    <n v="0.10843373493975904"/>
    <n v="6.4321214910262308"/>
  </r>
  <r>
    <s v="C005"/>
    <x v="6"/>
    <s v="Webinar Series"/>
    <s v="WEBINAR"/>
    <s v="Owned Media"/>
    <n v="6515"/>
    <s v="2025-12"/>
    <n v="12634"/>
    <n v="3293"/>
    <n v="66"/>
    <n v="17"/>
    <n v="41184"/>
    <n v="98.712121212121218"/>
    <n v="1.9784391132705739"/>
    <n v="0.26064587620706031"/>
    <n v="0.25757575757575757"/>
    <n v="6.3214121258633922"/>
  </r>
  <r>
    <s v="C006"/>
    <x v="2"/>
    <s v="Referral Program"/>
    <s v="REFERRAL"/>
    <s v="Partner"/>
    <n v="2108"/>
    <s v="2025-01"/>
    <n v="4977"/>
    <n v="776"/>
    <n v="48"/>
    <n v="6"/>
    <n v="13896"/>
    <n v="43.916666666666664"/>
    <n v="2.7164948453608249"/>
    <n v="0.15591721920835844"/>
    <n v="0.125"/>
    <n v="6.5920303605313091"/>
  </r>
  <r>
    <s v="C006"/>
    <x v="2"/>
    <s v="Referral Program"/>
    <s v="REFERRAL"/>
    <s v="Partner"/>
    <n v="2086"/>
    <s v="2025-02"/>
    <n v="4755"/>
    <n v="1085"/>
    <n v="52"/>
    <n v="8"/>
    <n v="28163"/>
    <n v="40.115384615384613"/>
    <n v="1.9225806451612903"/>
    <n v="0.22818086225026288"/>
    <n v="0.15384615384615385"/>
    <n v="13.500958772770852"/>
  </r>
  <r>
    <s v="C006"/>
    <x v="2"/>
    <s v="Referral Program"/>
    <s v="REFERRAL"/>
    <s v="Partner"/>
    <n v="2199"/>
    <s v="2025-03"/>
    <n v="5080"/>
    <n v="1128"/>
    <n v="56"/>
    <n v="12"/>
    <n v="19507"/>
    <n v="39.267857142857146"/>
    <n v="1.949468085106383"/>
    <n v="0.2220472440944882"/>
    <n v="0.21428571428571427"/>
    <n v="8.8708503865393364"/>
  </r>
  <r>
    <s v="C003"/>
    <x v="4"/>
    <s v="Meta — Brand Awareness"/>
    <s v="SOCIAL"/>
    <s v="Facebook/Instagram"/>
    <n v="5233"/>
    <s v="2025-06"/>
    <n v="70862"/>
    <n v="2154"/>
    <n v="37"/>
    <n v="8"/>
    <n v="24449"/>
    <n v="141.43243243243242"/>
    <n v="2.4294336118848654"/>
    <n v="3.0397109875532725E-2"/>
    <n v="0.21621621621621623"/>
    <n v="4.6720810242690618"/>
  </r>
  <r>
    <s v="C006"/>
    <x v="2"/>
    <s v="Referral Program"/>
    <s v="REFERRAL"/>
    <s v="Partner"/>
    <n v="2067"/>
    <s v="2025-04"/>
    <n v="4475"/>
    <n v="1099"/>
    <n v="43"/>
    <n v="10"/>
    <n v="10932"/>
    <n v="48.069767441860463"/>
    <n v="1.8808007279344858"/>
    <n v="0.24558659217877096"/>
    <n v="0.23255813953488372"/>
    <n v="5.2888243831640054"/>
  </r>
  <r>
    <s v="C006"/>
    <x v="2"/>
    <s v="Referral Program"/>
    <s v="REFERRAL"/>
    <s v="Partner"/>
    <n v="2220"/>
    <s v="2025-05"/>
    <n v="5521"/>
    <n v="1012"/>
    <n v="49"/>
    <n v="10"/>
    <n v="12829"/>
    <n v="45.306122448979593"/>
    <n v="2.1936758893280635"/>
    <n v="0.18330012678862526"/>
    <n v="0.20408163265306123"/>
    <n v="5.7788288288288285"/>
  </r>
  <r>
    <s v="C006"/>
    <x v="2"/>
    <s v="Referral Program"/>
    <s v="REFERRAL"/>
    <s v="Partner"/>
    <n v="2180"/>
    <s v="2025-06"/>
    <n v="5410"/>
    <n v="1033"/>
    <n v="36"/>
    <n v="7"/>
    <n v="12540"/>
    <n v="60.555555555555557"/>
    <n v="2.1103581800580833"/>
    <n v="0.19094269870609981"/>
    <n v="0.19444444444444445"/>
    <n v="5.7522935779816518"/>
  </r>
  <r>
    <s v="C006"/>
    <x v="2"/>
    <s v="Referral Program"/>
    <s v="REFERRAL"/>
    <s v="Partner"/>
    <n v="2042"/>
    <s v="2025-07"/>
    <n v="4831"/>
    <n v="1052"/>
    <n v="38"/>
    <n v="10"/>
    <n v="27868"/>
    <n v="53.736842105263158"/>
    <n v="1.94106463878327"/>
    <n v="0.21776029807493272"/>
    <n v="0.26315789473684209"/>
    <n v="13.647404505386875"/>
  </r>
  <r>
    <s v="C006"/>
    <x v="2"/>
    <s v="Referral Program"/>
    <s v="REFERRAL"/>
    <s v="Partner"/>
    <n v="2474"/>
    <s v="2025-08"/>
    <n v="6683"/>
    <n v="1196"/>
    <n v="47"/>
    <n v="7"/>
    <n v="19340"/>
    <n v="52.638297872340424"/>
    <n v="2.0685618729096991"/>
    <n v="0.17896154421666916"/>
    <n v="0.14893617021276595"/>
    <n v="7.8172999191592565"/>
  </r>
  <r>
    <s v="C006"/>
    <x v="2"/>
    <s v="Referral Program"/>
    <s v="REFERRAL"/>
    <s v="Partner"/>
    <n v="2458"/>
    <s v="2025-09"/>
    <n v="6092"/>
    <n v="1098"/>
    <n v="53"/>
    <n v="13"/>
    <n v="39980"/>
    <n v="46.377358490566039"/>
    <n v="2.2386156648451729"/>
    <n v="0.18023637557452396"/>
    <n v="0.24528301886792453"/>
    <n v="16.26525630593979"/>
  </r>
  <r>
    <s v="C006"/>
    <x v="2"/>
    <s v="Referral Program"/>
    <s v="REFERRAL"/>
    <s v="Partner"/>
    <n v="2825"/>
    <s v="2025-10"/>
    <n v="7526"/>
    <n v="1486"/>
    <n v="69"/>
    <n v="12"/>
    <n v="16020"/>
    <n v="40.94202898550725"/>
    <n v="1.9010767160161508"/>
    <n v="0.19744884400744087"/>
    <n v="0.17391304347826086"/>
    <n v="5.6707964601769909"/>
  </r>
  <r>
    <s v="C006"/>
    <x v="2"/>
    <s v="Referral Program"/>
    <s v="REFERRAL"/>
    <s v="Partner"/>
    <n v="3043"/>
    <s v="2025-11"/>
    <n v="7656"/>
    <n v="1259"/>
    <n v="67"/>
    <n v="14"/>
    <n v="68003"/>
    <n v="45.417910447761194"/>
    <n v="2.4169976171564733"/>
    <n v="0.16444618599791014"/>
    <n v="0.20895522388059701"/>
    <n v="22.347354584291818"/>
  </r>
  <r>
    <s v="C006"/>
    <x v="2"/>
    <s v="Referral Program"/>
    <s v="REFERRAL"/>
    <s v="Partner"/>
    <n v="2878"/>
    <s v="2025-12"/>
    <n v="8095"/>
    <n v="1298"/>
    <n v="74"/>
    <n v="11"/>
    <n v="11856"/>
    <n v="38.891891891891895"/>
    <n v="2.217257318952234"/>
    <n v="0.16034589252625078"/>
    <n v="0.14864864864864866"/>
    <n v="4.1195274496177898"/>
  </r>
  <r>
    <s v="C007"/>
    <x v="0"/>
    <s v="Seo Content Program"/>
    <s v="ORGANIC"/>
    <s v="Blog/SEO"/>
    <n v="2934"/>
    <s v="2025-01"/>
    <n v="76408"/>
    <n v="4411"/>
    <n v="50"/>
    <n v="12"/>
    <n v="58267"/>
    <n v="58.68"/>
    <n v="0.66515529358422132"/>
    <n v="5.7729557114438279E-2"/>
    <n v="0.24"/>
    <n v="19.859236537150647"/>
  </r>
  <r>
    <s v="C007"/>
    <x v="0"/>
    <s v="Seo Content Program"/>
    <s v="ORGANIC"/>
    <s v="Blog/SEO"/>
    <n v="2995"/>
    <s v="2025-02"/>
    <n v="70523"/>
    <n v="3624"/>
    <n v="77"/>
    <n v="15"/>
    <n v="26364"/>
    <n v="38.896103896103895"/>
    <n v="0.82643487858719644"/>
    <n v="5.1387490605901621E-2"/>
    <n v="0.19480519480519481"/>
    <n v="8.8026711185308848"/>
  </r>
  <r>
    <s v="C007"/>
    <x v="0"/>
    <s v="Seo Content Program"/>
    <s v="ORGANIC"/>
    <s v="Blog/SEO"/>
    <n v="3257"/>
    <s v="2025-03"/>
    <n v="80325"/>
    <n v="3486"/>
    <n v="57"/>
    <n v="11"/>
    <n v="14773"/>
    <n v="57.140350877192979"/>
    <n v="0.93430866322432593"/>
    <n v="4.3398692810457516E-2"/>
    <n v="0.19298245614035087"/>
    <n v="4.5357691126803807"/>
  </r>
  <r>
    <s v="C007"/>
    <x v="0"/>
    <s v="Seo Content Program"/>
    <s v="ORGANIC"/>
    <s v="Blog/SEO"/>
    <n v="3121"/>
    <s v="2025-04"/>
    <n v="80833"/>
    <n v="4251"/>
    <n v="74"/>
    <n v="10"/>
    <n v="35855"/>
    <n v="42.175675675675677"/>
    <n v="0.73418019289578917"/>
    <n v="5.2589907587247783E-2"/>
    <n v="0.13513513513513514"/>
    <n v="11.488305030438962"/>
  </r>
  <r>
    <s v="C007"/>
    <x v="0"/>
    <s v="Seo Content Program"/>
    <s v="ORGANIC"/>
    <s v="Blog/SEO"/>
    <n v="3475"/>
    <s v="2025-05"/>
    <n v="70930"/>
    <n v="4619"/>
    <n v="70"/>
    <n v="17"/>
    <n v="49484"/>
    <n v="49.642857142857146"/>
    <n v="0.75232734358086162"/>
    <n v="6.5120541378824198E-2"/>
    <n v="0.24285714285714285"/>
    <n v="14.24"/>
  </r>
  <r>
    <s v="C007"/>
    <x v="0"/>
    <s v="Seo Content Program"/>
    <s v="ORGANIC"/>
    <s v="Blog/SEO"/>
    <n v="3127"/>
    <s v="2025-06"/>
    <n v="76442"/>
    <n v="4838"/>
    <n v="81"/>
    <n v="13"/>
    <n v="11708"/>
    <n v="38.604938271604937"/>
    <n v="0.64634146341463417"/>
    <n v="6.328981449988226E-2"/>
    <n v="0.16049382716049382"/>
    <n v="3.7441637352094661"/>
  </r>
  <r>
    <s v="C007"/>
    <x v="0"/>
    <s v="Seo Content Program"/>
    <s v="ORGANIC"/>
    <s v="Blog/SEO"/>
    <n v="3241"/>
    <s v="2025-07"/>
    <n v="72704"/>
    <n v="3465"/>
    <n v="73"/>
    <n v="11"/>
    <n v="28358"/>
    <n v="44.397260273972606"/>
    <n v="0.93535353535353538"/>
    <n v="4.7659000880281688E-2"/>
    <n v="0.15068493150684931"/>
    <n v="8.7497685899413753"/>
  </r>
  <r>
    <s v="C007"/>
    <x v="0"/>
    <s v="Seo Content Program"/>
    <s v="ORGANIC"/>
    <s v="Blog/SEO"/>
    <n v="3489"/>
    <s v="2025-08"/>
    <n v="91480"/>
    <n v="3792"/>
    <n v="54"/>
    <n v="19"/>
    <n v="67740"/>
    <n v="64.611111111111114"/>
    <n v="0.92009493670886078"/>
    <n v="4.1451683428071713E-2"/>
    <n v="0.35185185185185186"/>
    <n v="19.41530524505589"/>
  </r>
  <r>
    <s v="C007"/>
    <x v="0"/>
    <s v="Seo Content Program"/>
    <s v="ORGANIC"/>
    <s v="Blog/SEO"/>
    <n v="3941"/>
    <s v="2025-09"/>
    <n v="100841"/>
    <n v="4550"/>
    <n v="67"/>
    <n v="20"/>
    <n v="49562"/>
    <n v="58.820895522388057"/>
    <n v="0.86615384615384616"/>
    <n v="4.5120536289802761E-2"/>
    <n v="0.29850746268656714"/>
    <n v="12.575995940116721"/>
  </r>
  <r>
    <s v="C007"/>
    <x v="0"/>
    <s v="Seo Content Program"/>
    <s v="ORGANIC"/>
    <s v="Blog/SEO"/>
    <n v="4348"/>
    <s v="2025-10"/>
    <n v="105807"/>
    <n v="4911"/>
    <n v="79"/>
    <n v="22"/>
    <n v="95363"/>
    <n v="55.037974683544306"/>
    <n v="0.88535939727143143"/>
    <n v="4.6414698460404323E-2"/>
    <n v="0.27848101265822783"/>
    <n v="21.932612695492182"/>
  </r>
  <r>
    <s v="C007"/>
    <x v="0"/>
    <s v="Seo Content Program"/>
    <s v="ORGANIC"/>
    <s v="Blog/SEO"/>
    <n v="4223"/>
    <s v="2025-11"/>
    <n v="88076"/>
    <n v="6700"/>
    <n v="90"/>
    <n v="13"/>
    <n v="40890"/>
    <n v="46.922222222222224"/>
    <n v="0.63029850746268656"/>
    <n v="7.6070666242790311E-2"/>
    <n v="0.14444444444444443"/>
    <n v="9.6826900307838031"/>
  </r>
  <r>
    <s v="C007"/>
    <x v="0"/>
    <s v="Seo Content Program"/>
    <s v="ORGANIC"/>
    <s v="Blog/SEO"/>
    <n v="4423"/>
    <s v="2025-12"/>
    <n v="108294"/>
    <n v="5972"/>
    <n v="99"/>
    <n v="21"/>
    <n v="77911"/>
    <n v="44.676767676767675"/>
    <n v="0.74062290689886134"/>
    <n v="5.5146176150109888E-2"/>
    <n v="0.21212121212121213"/>
    <n v="17.614967216821164"/>
  </r>
  <r>
    <s v="C008"/>
    <x v="7"/>
    <s v="Cold Email Outbound"/>
    <s v="COLD_EMAIL"/>
    <s v="Email"/>
    <n v="5580"/>
    <s v="2025-12"/>
    <n v="20488"/>
    <n v="897"/>
    <n v="24"/>
    <n v="5"/>
    <n v="16930"/>
    <n v="232.5"/>
    <n v="6.2207357859531776"/>
    <n v="4.3781725888324872E-2"/>
    <n v="0.20833333333333334"/>
    <n v="3.0340501792114694"/>
  </r>
  <r>
    <s v="C008"/>
    <x v="7"/>
    <s v="Cold Email Outbound"/>
    <s v="COLD_EMAIL"/>
    <s v="Email"/>
    <n v="3389"/>
    <s v="2025-01"/>
    <n v="12923"/>
    <n v="539"/>
    <n v="13"/>
    <n v="2"/>
    <n v="9729"/>
    <n v="260.69230769230768"/>
    <n v="6.287569573283859"/>
    <n v="4.1708581598699994E-2"/>
    <n v="0.15384615384615385"/>
    <n v="2.870758335792269"/>
  </r>
  <r>
    <s v="C008"/>
    <x v="7"/>
    <s v="Cold Email Outbound"/>
    <s v="COLD_EMAIL"/>
    <s v="Email"/>
    <n v="3895"/>
    <s v="2025-03"/>
    <n v="12672"/>
    <n v="597"/>
    <n v="17"/>
    <n v="4"/>
    <n v="9496"/>
    <n v="229.11764705882354"/>
    <n v="6.5242881072026799"/>
    <n v="4.7111742424242424E-2"/>
    <n v="0.23529411764705882"/>
    <n v="2.4379974326059051"/>
  </r>
  <r>
    <s v="C008"/>
    <x v="7"/>
    <s v="Cold Email Outbound"/>
    <s v="COLD_EMAIL"/>
    <s v="Email"/>
    <n v="3576"/>
    <s v="2025-02"/>
    <n v="13788"/>
    <n v="482"/>
    <n v="21"/>
    <n v="3"/>
    <n v="8033"/>
    <n v="170.28571428571428"/>
    <n v="7.4190871369294609"/>
    <n v="3.4957934435741224E-2"/>
    <n v="0.14285714285714285"/>
    <n v="2.2463646532438477"/>
  </r>
  <r>
    <s v="C008"/>
    <x v="7"/>
    <s v="Cold Email Outbound"/>
    <s v="COLD_EMAIL"/>
    <s v="Email"/>
    <n v="3895"/>
    <s v="2025-03"/>
    <n v="12672"/>
    <n v="597"/>
    <n v="17"/>
    <n v="4"/>
    <n v="9496"/>
    <n v="229.11764705882354"/>
    <n v="6.5242881072026799"/>
    <n v="4.7111742424242424E-2"/>
    <n v="0.23529411764705882"/>
    <n v="2.4379974326059051"/>
  </r>
  <r>
    <s v="C008"/>
    <x v="7"/>
    <s v="Cold Email Outbound"/>
    <s v="COLD_EMAIL"/>
    <s v="Email"/>
    <n v="4016"/>
    <s v="2025-04"/>
    <n v="12481"/>
    <n v="577"/>
    <n v="16"/>
    <n v="5"/>
    <n v="21891"/>
    <n v="251"/>
    <n v="6.9601386481802425"/>
    <n v="4.6230270010415832E-2"/>
    <n v="0.3125"/>
    <n v="5.4509462151394423"/>
  </r>
  <r>
    <s v="C008"/>
    <x v="7"/>
    <s v="Cold Email Outbound"/>
    <s v="COLD_EMAIL"/>
    <s v="Email"/>
    <n v="3832"/>
    <s v="2025-05"/>
    <n v="14601"/>
    <n v="518"/>
    <n v="19"/>
    <n v="3"/>
    <n v="9051"/>
    <n v="201.68421052631578"/>
    <n v="7.397683397683398"/>
    <n v="3.5477022121772478E-2"/>
    <n v="0.15789473684210525"/>
    <n v="2.3619519832985385"/>
  </r>
  <r>
    <s v="C008"/>
    <x v="7"/>
    <s v="Cold Email Outbound"/>
    <s v="COLD_EMAIL"/>
    <s v="Email"/>
    <n v="3391"/>
    <s v="2025-06"/>
    <n v="10070"/>
    <n v="487"/>
    <n v="18"/>
    <n v="3"/>
    <n v="13140"/>
    <n v="188.38888888888889"/>
    <n v="6.9630390143737166"/>
    <n v="4.8361469712015888E-2"/>
    <n v="0.16666666666666666"/>
    <n v="3.8749631377174873"/>
  </r>
  <r>
    <s v="C003"/>
    <x v="4"/>
    <s v="Meta — Brand Awareness"/>
    <s v="SOCIAL"/>
    <s v="Facebook/Instagram"/>
    <n v="5449"/>
    <s v="2025-03"/>
    <n v="74810"/>
    <n v="2143"/>
    <n v="47"/>
    <n v="9"/>
    <n v="27059"/>
    <n v="115.93617021276596"/>
    <n v="2.5426971535230987"/>
    <n v="2.8645902954150513E-2"/>
    <n v="0.19148936170212766"/>
    <n v="4.9658652963846581"/>
  </r>
  <r>
    <s v="C006"/>
    <x v="2"/>
    <s v="Referral Program"/>
    <s v="REFERRAL"/>
    <s v="Partner"/>
    <n v="2199"/>
    <s v="2025-03"/>
    <n v="5080"/>
    <n v="1128"/>
    <n v="56"/>
    <n v="12"/>
    <n v="19507"/>
    <n v="39.267857142857146"/>
    <n v="1.949468085106383"/>
    <n v="0.2220472440944882"/>
    <n v="0.21428571428571427"/>
    <n v="8.8708503865393364"/>
  </r>
  <r>
    <s v="C008"/>
    <x v="7"/>
    <s v="Cold Email Outbound"/>
    <s v="COLD_EMAIL"/>
    <s v="Email"/>
    <n v="3718"/>
    <s v="2025-07"/>
    <n v="12318"/>
    <n v="568"/>
    <n v="17"/>
    <n v="4"/>
    <n v="16005"/>
    <n v="218.70588235294119"/>
    <n v="6.545774647887324"/>
    <n v="4.6111381717811331E-2"/>
    <n v="0.23529411764705882"/>
    <n v="4.3047337278106506"/>
  </r>
  <r>
    <s v="C008"/>
    <x v="7"/>
    <s v="Cold Email Outbound"/>
    <s v="COLD_EMAIL"/>
    <s v="Email"/>
    <n v="4428"/>
    <s v="2025-08"/>
    <n v="16263"/>
    <n v="635"/>
    <n v="18"/>
    <n v="3"/>
    <n v="7531"/>
    <n v="246"/>
    <n v="6.9732283464566933"/>
    <n v="3.9045686527700914E-2"/>
    <n v="0.16666666666666666"/>
    <n v="1.7007678410117435"/>
  </r>
  <r>
    <s v="C006"/>
    <x v="2"/>
    <s v="Referral Program"/>
    <s v="REFERRAL"/>
    <s v="Partner"/>
    <n v="2086"/>
    <s v="2025-02"/>
    <n v="4755"/>
    <n v="1085"/>
    <n v="52"/>
    <n v="8"/>
    <n v="28163"/>
    <n v="40.115384615384613"/>
    <n v="1.9225806451612903"/>
    <n v="0.22818086225026288"/>
    <n v="0.15384615384615385"/>
    <n v="13.500958772770852"/>
  </r>
  <r>
    <s v="C008"/>
    <x v="7"/>
    <s v="Cold Email Outbound"/>
    <s v="COLD_EMAIL"/>
    <s v="Email"/>
    <n v="4308"/>
    <s v="2025-09"/>
    <n v="16326"/>
    <n v="639"/>
    <n v="20"/>
    <n v="5"/>
    <n v="16628"/>
    <n v="215.4"/>
    <n v="6.741784037558685"/>
    <n v="3.914002205071665E-2"/>
    <n v="0.25"/>
    <n v="3.859795728876509"/>
  </r>
  <r>
    <s v="C008"/>
    <x v="7"/>
    <s v="Cold Email Outbound"/>
    <s v="COLD_EMAIL"/>
    <s v="Email"/>
    <n v="5119"/>
    <s v="2025-10"/>
    <n v="19439"/>
    <n v="734"/>
    <n v="30"/>
    <n v="5"/>
    <n v="13379"/>
    <n v="170.63333333333333"/>
    <n v="6.9741144414168934"/>
    <n v="3.775914398888832E-2"/>
    <n v="0.16666666666666666"/>
    <n v="2.6135964055479586"/>
  </r>
  <r>
    <s v="C008"/>
    <x v="7"/>
    <s v="Cold Email Outbound"/>
    <s v="COLD_EMAIL"/>
    <s v="Email"/>
    <n v="5230"/>
    <s v="2025-11"/>
    <n v="17896"/>
    <n v="709"/>
    <n v="33"/>
    <n v="4"/>
    <n v="17974"/>
    <n v="158.4848484848485"/>
    <n v="7.3765867418899855"/>
    <n v="3.9617791685292801E-2"/>
    <n v="0.12121212121212122"/>
    <n v="3.4367112810707456"/>
  </r>
  <r>
    <s v="C008"/>
    <x v="7"/>
    <s v="Cold Email Outbound"/>
    <s v="COLD_EMAIL"/>
    <s v="Email"/>
    <n v="5580"/>
    <s v="2025-12"/>
    <n v="20488"/>
    <n v="897"/>
    <n v="24"/>
    <n v="5"/>
    <n v="16930"/>
    <n v="232.5"/>
    <n v="6.2207357859531776"/>
    <n v="4.3781725888324872E-2"/>
    <n v="0.20833333333333334"/>
    <n v="3.0340501792114694"/>
  </r>
  <r>
    <s v="C009"/>
    <x v="8"/>
    <s v="Trade Show Circuit"/>
    <s v="EVENT"/>
    <s v="Events"/>
    <n v="9565"/>
    <s v="2025-01"/>
    <n v="3284"/>
    <n v="680"/>
    <n v="28"/>
    <n v="4"/>
    <n v="15585"/>
    <n v="341.60714285714283"/>
    <n v="14.066176470588236"/>
    <n v="0.20706455542021923"/>
    <n v="0.14285714285714285"/>
    <n v="1.6293779404077366"/>
  </r>
  <r>
    <s v="C008"/>
    <x v="7"/>
    <s v="Cold Email Outbound"/>
    <s v="COLD_EMAIL"/>
    <s v="Email"/>
    <n v="3832"/>
    <s v="2025-05"/>
    <n v="14601"/>
    <n v="518"/>
    <n v="19"/>
    <n v="3"/>
    <n v="9051"/>
    <n v="201.68421052631578"/>
    <n v="7.397683397683398"/>
    <n v="3.5477022121772478E-2"/>
    <n v="0.15789473684210525"/>
    <n v="2.3619519832985385"/>
  </r>
  <r>
    <s v="C005"/>
    <x v="6"/>
    <s v="Webinar Series"/>
    <s v="WEBINAR"/>
    <s v="Owned Media"/>
    <n v="4499"/>
    <s v="2025-01"/>
    <n v="8300"/>
    <n v="2183"/>
    <n v="60"/>
    <n v="9"/>
    <n v="38089"/>
    <n v="74.983333333333334"/>
    <n v="2.0609253321117729"/>
    <n v="0.26301204819277108"/>
    <n v="0.15"/>
    <n v="8.4661035785730157"/>
  </r>
  <r>
    <s v="C009"/>
    <x v="8"/>
    <s v="Trade Show Circuit"/>
    <s v="EVENT"/>
    <s v="Events"/>
    <n v="9178"/>
    <s v="2025-02"/>
    <n v="2722"/>
    <n v="765"/>
    <n v="20"/>
    <n v="4"/>
    <n v="17404"/>
    <n v="458.9"/>
    <n v="11.997385620915033"/>
    <n v="0.28104335047758999"/>
    <n v="0.2"/>
    <n v="1.8962736979734147"/>
  </r>
  <r>
    <s v="C009"/>
    <x v="8"/>
    <s v="Trade Show Circuit"/>
    <s v="EVENT"/>
    <s v="Events"/>
    <n v="9138"/>
    <s v="2025-03"/>
    <n v="3413"/>
    <n v="833"/>
    <n v="26"/>
    <n v="4"/>
    <n v="7627"/>
    <n v="351.46153846153845"/>
    <n v="10.96998799519808"/>
    <n v="0.24406680339876941"/>
    <n v="0.15384615384615385"/>
    <n v="0.83464653096957764"/>
  </r>
  <r>
    <s v="C009"/>
    <x v="8"/>
    <s v="Trade Show Circuit"/>
    <s v="EVENT"/>
    <s v="Events"/>
    <n v="10402"/>
    <s v="2025-04"/>
    <n v="3973"/>
    <n v="806"/>
    <n v="28"/>
    <n v="4"/>
    <n v="6515"/>
    <n v="371.5"/>
    <n v="12.905707196029777"/>
    <n v="0.20286936823559024"/>
    <n v="0.14285714285714285"/>
    <n v="0.62632186118054223"/>
  </r>
  <r>
    <s v="C009"/>
    <x v="8"/>
    <s v="Trade Show Circuit"/>
    <s v="EVENT"/>
    <s v="Events"/>
    <n v="10359"/>
    <s v="2025-05"/>
    <n v="3144"/>
    <n v="678"/>
    <n v="31"/>
    <n v="5"/>
    <n v="5038"/>
    <n v="334.16129032258067"/>
    <n v="15.278761061946902"/>
    <n v="0.21564885496183206"/>
    <n v="0.16129032258064516"/>
    <n v="0.48634038034559318"/>
  </r>
  <r>
    <s v="C009"/>
    <x v="8"/>
    <s v="Trade Show Circuit"/>
    <s v="EVENT"/>
    <s v="Events"/>
    <n v="9387"/>
    <s v="2025-06"/>
    <n v="3402"/>
    <n v="687"/>
    <n v="25"/>
    <n v="4"/>
    <n v="17157"/>
    <n v="375.48"/>
    <n v="13.663755458515285"/>
    <n v="0.2019400352733686"/>
    <n v="0.16"/>
    <n v="1.8277404921700224"/>
  </r>
  <r>
    <s v="C009"/>
    <x v="8"/>
    <s v="Trade Show Circuit"/>
    <s v="EVENT"/>
    <s v="Events"/>
    <n v="10196"/>
    <s v="2025-07"/>
    <n v="3864"/>
    <n v="845"/>
    <n v="20"/>
    <n v="6"/>
    <n v="28180"/>
    <n v="509.8"/>
    <n v="12.066272189349112"/>
    <n v="0.21868530020703933"/>
    <n v="0.3"/>
    <n v="2.7638289525304041"/>
  </r>
  <r>
    <s v="C009"/>
    <x v="8"/>
    <s v="Trade Show Circuit"/>
    <s v="EVENT"/>
    <s v="Events"/>
    <n v="10903"/>
    <s v="2025-08"/>
    <n v="3700"/>
    <n v="944"/>
    <n v="24"/>
    <n v="3"/>
    <n v="14855"/>
    <n v="454.29166666666669"/>
    <n v="11.54978813559322"/>
    <n v="0.25513513513513514"/>
    <n v="0.125"/>
    <n v="1.3624690452169128"/>
  </r>
  <r>
    <s v="C009"/>
    <x v="8"/>
    <s v="Trade Show Circuit"/>
    <s v="EVENT"/>
    <s v="Events"/>
    <n v="10513"/>
    <s v="2025-09"/>
    <n v="3190"/>
    <n v="809"/>
    <n v="24"/>
    <n v="4"/>
    <n v="11122"/>
    <n v="438.04166666666669"/>
    <n v="12.995055624227442"/>
    <n v="0.25360501567398119"/>
    <n v="0.16666666666666666"/>
    <n v="1.0579282792732807"/>
  </r>
  <r>
    <s v="C009"/>
    <x v="8"/>
    <s v="Trade Show Circuit"/>
    <s v="EVENT"/>
    <s v="Events"/>
    <n v="13506"/>
    <s v="2025-10"/>
    <n v="4444"/>
    <n v="938"/>
    <n v="31"/>
    <n v="5"/>
    <n v="4971"/>
    <n v="435.67741935483872"/>
    <n v="14.398720682302772"/>
    <n v="0.21107110711071106"/>
    <n v="0.16129032258064516"/>
    <n v="0.36805864060417592"/>
  </r>
  <r>
    <s v="C009"/>
    <x v="8"/>
    <s v="Trade Show Circuit"/>
    <s v="EVENT"/>
    <s v="Events"/>
    <n v="13323"/>
    <s v="2025-11"/>
    <n v="4472"/>
    <n v="1225"/>
    <n v="40"/>
    <n v="8"/>
    <n v="24756"/>
    <n v="333.07499999999999"/>
    <n v="10.875918367346939"/>
    <n v="0.27392665474060823"/>
    <n v="0.2"/>
    <n v="1.8581400585453727"/>
  </r>
  <r>
    <s v="C009"/>
    <x v="8"/>
    <s v="Trade Show Circuit"/>
    <s v="EVENT"/>
    <s v="Events"/>
    <n v="13553"/>
    <s v="2025-12"/>
    <n v="4873"/>
    <n v="926"/>
    <n v="25"/>
    <n v="4"/>
    <n v="17332"/>
    <n v="542.12"/>
    <n v="14.636069114470843"/>
    <n v="0.19002667761132772"/>
    <n v="0.16"/>
    <n v="1.2788312550726777"/>
  </r>
  <r>
    <s v="C010"/>
    <x v="9"/>
    <s v="Content Syndication"/>
    <s v="CONTENT_SYNDICATION"/>
    <s v="3rd Party"/>
    <n v="3711"/>
    <s v="2025-01"/>
    <n v="23967"/>
    <n v="650"/>
    <n v="15"/>
    <n v="1"/>
    <n v="1712"/>
    <n v="247.4"/>
    <n v="5.7092307692307696"/>
    <n v="2.712062419159678E-2"/>
    <n v="6.6666666666666666E-2"/>
    <n v="0.46133117758016706"/>
  </r>
  <r>
    <s v="C003"/>
    <x v="4"/>
    <s v="Meta — Brand Awareness"/>
    <s v="SOCIAL"/>
    <s v="Facebook/Instagram"/>
    <n v="7732"/>
    <s v="2025-10"/>
    <n v="97174"/>
    <n v="3319"/>
    <n v="64"/>
    <n v="8"/>
    <n v="11575"/>
    <n v="120.8125"/>
    <n v="2.3296173546248871"/>
    <n v="3.4155226706732253E-2"/>
    <n v="0.125"/>
    <n v="1.4970253491981376"/>
  </r>
  <r>
    <s v="C010"/>
    <x v="9"/>
    <s v="Content Syndication"/>
    <s v="CONTENT_SYNDICATION"/>
    <s v="3rd Party"/>
    <n v="3918"/>
    <s v="2025-02"/>
    <n v="20834"/>
    <n v="837"/>
    <n v="12"/>
    <n v="2"/>
    <n v="5359"/>
    <n v="326.5"/>
    <n v="4.6810035842293907"/>
    <n v="4.0174714409138911E-2"/>
    <n v="0.16666666666666666"/>
    <n v="1.3677896886166412"/>
  </r>
  <r>
    <s v="C010"/>
    <x v="9"/>
    <s v="Content Syndication"/>
    <s v="CONTENT_SYNDICATION"/>
    <s v="3rd Party"/>
    <n v="4261"/>
    <s v="2025-03"/>
    <n v="24322"/>
    <n v="783"/>
    <n v="20"/>
    <n v="2"/>
    <n v="2434"/>
    <n v="213.05"/>
    <n v="5.4418901660280969"/>
    <n v="3.2193076227283943E-2"/>
    <n v="0.1"/>
    <n v="0.57122741140577327"/>
  </r>
  <r>
    <s v="C010"/>
    <x v="9"/>
    <s v="Content Syndication"/>
    <s v="CONTENT_SYNDICATION"/>
    <s v="3rd Party"/>
    <n v="4199"/>
    <s v="2025-04"/>
    <n v="29251"/>
    <n v="968"/>
    <n v="19"/>
    <n v="3"/>
    <n v="9250"/>
    <n v="221"/>
    <n v="4.3378099173553721"/>
    <n v="3.3092885713308949E-2"/>
    <n v="0.15789473684210525"/>
    <n v="2.2029054536794477"/>
  </r>
  <r>
    <s v="C010"/>
    <x v="9"/>
    <s v="Content Syndication"/>
    <s v="CONTENT_SYNDICATION"/>
    <s v="3rd Party"/>
    <n v="4348"/>
    <s v="2025-05"/>
    <n v="29156"/>
    <n v="836"/>
    <n v="14"/>
    <n v="2"/>
    <n v="7715"/>
    <n v="310.57142857142856"/>
    <n v="5.2009569377990434"/>
    <n v="2.8673343394155577E-2"/>
    <n v="0.14285714285714285"/>
    <n v="1.7743790248390063"/>
  </r>
  <r>
    <s v="C010"/>
    <x v="9"/>
    <s v="Content Syndication"/>
    <s v="CONTENT_SYNDICATION"/>
    <s v="3rd Party"/>
    <n v="4119"/>
    <s v="2025-06"/>
    <n v="26196"/>
    <n v="912"/>
    <n v="18"/>
    <n v="2"/>
    <n v="6634"/>
    <n v="228.83333333333334"/>
    <n v="4.5164473684210522"/>
    <n v="3.4814475492441592E-2"/>
    <n v="0.1111111111111111"/>
    <n v="1.6105850934692887"/>
  </r>
  <r>
    <s v="C010"/>
    <x v="9"/>
    <s v="Content Syndication"/>
    <s v="CONTENT_SYNDICATION"/>
    <s v="3rd Party"/>
    <n v="4412"/>
    <s v="2025-07"/>
    <n v="26147"/>
    <n v="739"/>
    <n v="18"/>
    <n v="2"/>
    <n v="8528"/>
    <n v="245.11111111111111"/>
    <n v="5.970230040595399"/>
    <n v="2.8263280682296249E-2"/>
    <n v="0.1111111111111111"/>
    <n v="1.9329102447869446"/>
  </r>
  <r>
    <s v="C010"/>
    <x v="9"/>
    <s v="Content Syndication"/>
    <s v="CONTENT_SYNDICATION"/>
    <s v="3rd Party"/>
    <n v="4719"/>
    <s v="2025-08"/>
    <n v="29729"/>
    <n v="1006"/>
    <n v="16"/>
    <n v="3"/>
    <n v="7239"/>
    <n v="294.9375"/>
    <n v="4.6908548707753477"/>
    <n v="3.3839012412122844E-2"/>
    <n v="0.1875"/>
    <n v="1.5340114431023522"/>
  </r>
  <r>
    <s v="C010"/>
    <x v="9"/>
    <s v="Content Syndication"/>
    <s v="CONTENT_SYNDICATION"/>
    <s v="3rd Party"/>
    <n v="5090"/>
    <s v="2025-09"/>
    <n v="29420"/>
    <n v="1144"/>
    <n v="17"/>
    <n v="2"/>
    <n v="4212"/>
    <n v="299.41176470588238"/>
    <n v="4.4493006993006992"/>
    <n v="3.8885112168592792E-2"/>
    <n v="0.11764705882352941"/>
    <n v="0.82750491159135564"/>
  </r>
  <r>
    <s v="C005"/>
    <x v="6"/>
    <s v="Webinar Series"/>
    <s v="WEBINAR"/>
    <s v="Owned Media"/>
    <n v="6515"/>
    <s v="2025-12"/>
    <n v="12634"/>
    <n v="3293"/>
    <n v="66"/>
    <n v="17"/>
    <n v="41184"/>
    <n v="98.712121212121218"/>
    <n v="1.9784391132705739"/>
    <n v="0.26064587620706031"/>
    <n v="0.25757575757575757"/>
    <n v="6.3214121258633922"/>
  </r>
  <r>
    <s v="C010"/>
    <x v="9"/>
    <s v="Content Syndication"/>
    <s v="CONTENT_SYNDICATION"/>
    <s v="3rd Party"/>
    <n v="6167"/>
    <s v="2025-10"/>
    <n v="40008"/>
    <n v="1378"/>
    <n v="24"/>
    <n v="2"/>
    <n v="6266"/>
    <n v="256.95833333333331"/>
    <n v="4.4753265602322205"/>
    <n v="3.4443111377724454E-2"/>
    <n v="8.3333333333333329E-2"/>
    <n v="1.0160531863142532"/>
  </r>
  <r>
    <s v="C010"/>
    <x v="9"/>
    <s v="Content Syndication"/>
    <s v="CONTENT_SYNDICATION"/>
    <s v="3rd Party"/>
    <n v="5899"/>
    <s v="2025-11"/>
    <n v="38726"/>
    <n v="1325"/>
    <n v="16"/>
    <n v="4"/>
    <n v="14310"/>
    <n v="368.6875"/>
    <n v="4.4520754716981132"/>
    <n v="3.4214739451531272E-2"/>
    <n v="0.25"/>
    <n v="2.4258348872690285"/>
  </r>
  <r>
    <s v="C004"/>
    <x v="5"/>
    <s v="Linkedin — Abm Campaign"/>
    <s v="SOCIAL"/>
    <s v="Linkedin"/>
    <n v="10314"/>
    <s v="2025-12"/>
    <n v="23880"/>
    <n v="880"/>
    <n v="21"/>
    <n v="5"/>
    <n v="11048"/>
    <n v="491.14285714285717"/>
    <n v="11.720454545454546"/>
    <n v="3.6850921273031828E-2"/>
    <n v="0.23809523809523808"/>
    <n v="1.0711654062439402"/>
  </r>
  <r>
    <s v="C010"/>
    <x v="9"/>
    <s v="Content Syndication"/>
    <s v="CONTENT_SYNDICATION"/>
    <s v="3rd Party"/>
    <n v="5929"/>
    <s v="2025-12"/>
    <n v="40080"/>
    <n v="1247"/>
    <n v="27"/>
    <n v="2"/>
    <n v="4823"/>
    <n v="219.59259259259258"/>
    <n v="4.7546110665597432"/>
    <n v="3.1112774451097804E-2"/>
    <n v="7.407407407407407E-2"/>
    <n v="0.8134592680047225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0001"/>
    <x v="0"/>
    <s v="AIRTABLE"/>
    <s v="UNKNOWN"/>
    <s v="SMB"/>
    <n v="10"/>
    <n v="15"/>
    <n v="4.3"/>
    <n v="0"/>
    <n v="7.5"/>
    <n v="18"/>
    <n v="54.8"/>
    <s v="WARM"/>
    <s v="Nurture Email Drip"/>
    <x v="0"/>
  </r>
  <r>
    <s v="L0002"/>
    <x v="1"/>
    <s v="AIRTABLE"/>
    <s v="EVENT"/>
    <s v="SMB"/>
    <n v="1.1000000000000001"/>
    <n v="0"/>
    <n v="3"/>
    <n v="20"/>
    <n v="7.5"/>
    <n v="1.5"/>
    <n v="33.1"/>
    <s v="COLD"/>
    <s v="Retarget with Ads"/>
    <x v="1"/>
  </r>
  <r>
    <s v="L0003"/>
    <x v="2"/>
    <s v="CROWD STRIKE"/>
    <s v="EVENT"/>
    <s v="SMB"/>
    <n v="3.7"/>
    <n v="13.5"/>
    <n v="3.3"/>
    <n v="20"/>
    <n v="7.5"/>
    <n v="9.5"/>
    <n v="57.5"/>
    <s v="WARM"/>
    <s v="Nurture Email Drip"/>
    <x v="0"/>
  </r>
  <r>
    <s v="L0004"/>
    <x v="3"/>
    <s v="HUB SPOT"/>
    <s v="PARTNER"/>
    <s v="STARTUP"/>
    <n v="10"/>
    <n v="0"/>
    <n v="1.2"/>
    <n v="0"/>
    <n v="3.75"/>
    <n v="11"/>
    <n v="26"/>
    <s v="COLD"/>
    <s v="Retarget with Ads"/>
    <x v="1"/>
  </r>
  <r>
    <s v="L0005"/>
    <x v="4"/>
    <s v="DROPBOX"/>
    <s v="UNKNOWN"/>
    <s v="SMB"/>
    <n v="0"/>
    <n v="6.8"/>
    <n v="2.5"/>
    <n v="20"/>
    <n v="7.5"/>
    <n v="16.5"/>
    <n v="53.3"/>
    <s v="WARM"/>
    <s v="Nurture Email Drip"/>
    <x v="0"/>
  </r>
  <r>
    <s v="L0006"/>
    <x v="5"/>
    <s v="CLOUDFLARE"/>
    <s v="ORGANIC"/>
    <s v="SMB"/>
    <n v="4"/>
    <n v="0"/>
    <n v="0"/>
    <n v="20"/>
    <n v="7.5"/>
    <n v="11"/>
    <n v="42.5"/>
    <s v="WARM"/>
    <s v="Nurture Email Drip"/>
    <x v="0"/>
  </r>
  <r>
    <s v="L0007"/>
    <x v="6"/>
    <s v="STRIPE INC"/>
    <s v="COLD_EMAIL"/>
    <s v="STARTUP"/>
    <n v="1.7"/>
    <n v="4.5"/>
    <n v="1.3"/>
    <n v="0"/>
    <n v="3.75"/>
    <n v="19"/>
    <n v="30.3"/>
    <s v="COLD"/>
    <s v="Retarget with Ads"/>
    <x v="1"/>
  </r>
  <r>
    <s v="L0008"/>
    <x v="7"/>
    <s v="GOOGLE"/>
    <s v="SOCIAL"/>
    <s v="MID-MARKET"/>
    <n v="0.9"/>
    <n v="12.8"/>
    <n v="0"/>
    <n v="20"/>
    <n v="11.25"/>
    <n v="6"/>
    <n v="51"/>
    <s v="WARM"/>
    <s v="Nurture Email Drip"/>
    <x v="0"/>
  </r>
  <r>
    <s v="L0009"/>
    <x v="8"/>
    <s v="ELASTIC"/>
    <s v="EVENT"/>
    <s v="SMB"/>
    <n v="5.4"/>
    <n v="1.5"/>
    <n v="0"/>
    <n v="0"/>
    <n v="7.5"/>
    <n v="4.5"/>
    <n v="18.899999999999999"/>
    <s v="COLD"/>
    <s v="Retarget with Ads"/>
    <x v="2"/>
  </r>
  <r>
    <s v="L0010"/>
    <x v="9"/>
    <s v="PALO ALTO"/>
    <s v="PAID"/>
    <s v="MID-MARKET"/>
    <n v="2.6"/>
    <n v="14.3"/>
    <n v="3.5"/>
    <n v="20"/>
    <n v="11.25"/>
    <n v="5.5"/>
    <n v="57.2"/>
    <s v="WARM"/>
    <s v="Nurture Email Drip"/>
    <x v="0"/>
  </r>
  <r>
    <s v="L0011"/>
    <x v="10"/>
    <s v="CROWD STRIKE"/>
    <s v="EVENT"/>
    <s v="SMB"/>
    <n v="0.6"/>
    <n v="4.5"/>
    <n v="7"/>
    <n v="0"/>
    <n v="7.5"/>
    <n v="16"/>
    <n v="35.6"/>
    <s v="WARM"/>
    <s v="Nurture Email Drip"/>
    <x v="1"/>
  </r>
  <r>
    <s v="L0012"/>
    <x v="11"/>
    <s v="NOTION"/>
    <s v="COLD_EMAIL"/>
    <s v="N/A"/>
    <n v="4"/>
    <n v="4.5"/>
    <n v="2.8"/>
    <n v="20"/>
    <n v="0"/>
    <n v="30"/>
    <n v="61.3"/>
    <s v="HOT"/>
    <s v="Schedule Call"/>
    <x v="3"/>
  </r>
  <r>
    <s v="L0013"/>
    <x v="12"/>
    <s v="DROPBOX"/>
    <s v="ORGANIC"/>
    <s v="STARTUP"/>
    <n v="9.6999999999999993"/>
    <n v="4.5"/>
    <n v="0.7"/>
    <n v="0"/>
    <n v="3.75"/>
    <n v="13"/>
    <n v="31.7"/>
    <s v="COLD"/>
    <s v="Retarget with Ads"/>
    <x v="1"/>
  </r>
  <r>
    <s v="L0014"/>
    <x v="13"/>
    <s v="DATABRICKS"/>
    <s v="PARTNER"/>
    <s v="N/A"/>
    <n v="9.1"/>
    <n v="3.8"/>
    <n v="3"/>
    <n v="20"/>
    <n v="0"/>
    <n v="3.5"/>
    <n v="39.4"/>
    <s v="WARM"/>
    <s v="Nurture Email Drip"/>
    <x v="1"/>
  </r>
  <r>
    <s v="L0015"/>
    <x v="14"/>
    <s v="ELASTIC"/>
    <s v="CONTENT_SYNDICATION"/>
    <s v="MID-MARKET"/>
    <n v="9.4"/>
    <n v="12.8"/>
    <n v="9"/>
    <n v="0"/>
    <n v="11.25"/>
    <n v="18"/>
    <n v="60.5"/>
    <s v="HOT"/>
    <s v="Schedule Call"/>
    <x v="3"/>
  </r>
  <r>
    <s v="L0016"/>
    <x v="15"/>
    <s v="DATADOG"/>
    <s v="EVENT"/>
    <s v="SMB"/>
    <n v="3.7"/>
    <n v="0"/>
    <n v="5.7"/>
    <n v="0"/>
    <n v="7.5"/>
    <n v="5.5"/>
    <n v="22.4"/>
    <s v="COLD"/>
    <s v="Retarget with Ads"/>
    <x v="1"/>
  </r>
  <r>
    <s v="L0017"/>
    <x v="16"/>
    <s v="ASANA"/>
    <s v="DIRECT"/>
    <s v="MID-MARKET"/>
    <n v="0"/>
    <n v="13.5"/>
    <n v="0.8"/>
    <n v="20"/>
    <n v="11.25"/>
    <n v="0"/>
    <n v="45.6"/>
    <s v="WARM"/>
    <s v="Nurture Email Drip"/>
    <x v="0"/>
  </r>
  <r>
    <s v="L0018"/>
    <x v="17"/>
    <s v="SPLUNK"/>
    <s v="WEBINAR"/>
    <s v="SMB"/>
    <n v="2.6"/>
    <n v="11.3"/>
    <n v="6"/>
    <n v="20"/>
    <n v="7.5"/>
    <n v="6.5"/>
    <n v="53.9"/>
    <s v="WARM"/>
    <s v="Nurture Email Drip"/>
    <x v="0"/>
  </r>
  <r>
    <s v="L0019"/>
    <x v="18"/>
    <s v="LINEAR"/>
    <s v="CONTENT_SYNDICATION"/>
    <s v="ENTERPRISE"/>
    <n v="1.1000000000000001"/>
    <n v="7.5"/>
    <n v="0"/>
    <n v="0"/>
    <n v="15"/>
    <n v="14"/>
    <n v="37.6"/>
    <s v="WARM"/>
    <s v="Nurture Email Drip"/>
    <x v="1"/>
  </r>
  <r>
    <s v="L0020"/>
    <x v="19"/>
    <s v="MICROSOFT"/>
    <s v="COLD_EMAIL"/>
    <s v="N/A"/>
    <n v="3.7"/>
    <n v="6"/>
    <n v="9.3000000000000007"/>
    <n v="0"/>
    <n v="0"/>
    <n v="3"/>
    <n v="22"/>
    <s v="COLD"/>
    <s v="Retarget with Ads"/>
    <x v="1"/>
  </r>
  <r>
    <s v="L0021"/>
    <x v="20"/>
    <s v="CLOUDFLARE"/>
    <s v="SOCIAL"/>
    <s v="SMB"/>
    <n v="3.4"/>
    <n v="12.8"/>
    <n v="7.3"/>
    <n v="0"/>
    <n v="7.5"/>
    <n v="0.5"/>
    <n v="31.5"/>
    <s v="COLD"/>
    <s v="Retarget with Ads"/>
    <x v="1"/>
  </r>
  <r>
    <s v="L0022"/>
    <x v="21"/>
    <s v="MICROSOFT CORP"/>
    <s v="PAID"/>
    <s v="N/A"/>
    <n v="7.1"/>
    <n v="13.5"/>
    <n v="0.5"/>
    <n v="0"/>
    <n v="0"/>
    <n v="9.5"/>
    <n v="30.6"/>
    <s v="COLD"/>
    <s v="Retarget with Ads"/>
    <x v="1"/>
  </r>
  <r>
    <s v="L0023"/>
    <x v="22"/>
    <s v="LINEAR"/>
    <s v="DIRECT"/>
    <s v="MID-MARKET"/>
    <n v="0"/>
    <n v="0"/>
    <n v="6.3"/>
    <n v="0"/>
    <n v="11.25"/>
    <n v="13"/>
    <n v="30.6"/>
    <s v="COLD"/>
    <s v="Retarget with Ads"/>
    <x v="1"/>
  </r>
  <r>
    <s v="L0024"/>
    <x v="23"/>
    <s v="AMAZON"/>
    <s v="COLD_EMAIL"/>
    <s v="GROWTH"/>
    <n v="4.9000000000000004"/>
    <n v="11.3"/>
    <n v="6.3"/>
    <n v="20"/>
    <n v="0"/>
    <n v="15"/>
    <n v="57.5"/>
    <s v="WARM"/>
    <s v="Nurture Email Drip"/>
    <x v="0"/>
  </r>
  <r>
    <s v="L0025"/>
    <x v="24"/>
    <s v="DATADOG"/>
    <s v="COLD_EMAIL"/>
    <s v="SMB"/>
    <n v="2.9"/>
    <n v="11.3"/>
    <n v="10"/>
    <n v="0"/>
    <n v="7.5"/>
    <n v="5.5"/>
    <n v="37.200000000000003"/>
    <s v="WARM"/>
    <s v="Nurture Email Drip"/>
    <x v="1"/>
  </r>
  <r>
    <s v="L0026"/>
    <x v="25"/>
    <s v="ELASTIC"/>
    <s v="PARTNER"/>
    <s v="SMB"/>
    <n v="8.9"/>
    <n v="15"/>
    <n v="2.5"/>
    <n v="0"/>
    <n v="7.5"/>
    <n v="23.5"/>
    <n v="57.4"/>
    <s v="WARM"/>
    <s v="Nurture Email Drip"/>
    <x v="0"/>
  </r>
  <r>
    <s v="L0027"/>
    <x v="26"/>
    <s v="HUBSPOT"/>
    <s v="SOCIAL"/>
    <s v="N/A"/>
    <n v="5.0999999999999996"/>
    <n v="13.5"/>
    <n v="7"/>
    <n v="0"/>
    <n v="0"/>
    <n v="10"/>
    <n v="35.6"/>
    <s v="WARM"/>
    <s v="Nurture Email Drip"/>
    <x v="1"/>
  </r>
  <r>
    <s v="L0028"/>
    <x v="27"/>
    <s v="PALO ALTO"/>
    <s v="PARTNER"/>
    <s v="MID-MARKET"/>
    <n v="0"/>
    <n v="0"/>
    <n v="4.3"/>
    <n v="20"/>
    <n v="11.25"/>
    <n v="0"/>
    <n v="35.6"/>
    <s v="WARM"/>
    <s v="Nurture Email Drip"/>
    <x v="1"/>
  </r>
  <r>
    <s v="L0029"/>
    <x v="28"/>
    <s v="DATADOG"/>
    <s v="PAID"/>
    <s v="ENTERPRISE"/>
    <n v="5.4"/>
    <n v="0.8"/>
    <n v="0.5"/>
    <n v="0"/>
    <n v="15"/>
    <n v="19"/>
    <n v="40.700000000000003"/>
    <s v="WARM"/>
    <s v="Nurture Email Drip"/>
    <x v="0"/>
  </r>
  <r>
    <s v="L0030"/>
    <x v="29"/>
    <s v="PALO ALTO NETWORKS"/>
    <s v="COLD_EMAIL"/>
    <s v="SMB"/>
    <n v="7.7"/>
    <n v="10.5"/>
    <n v="2"/>
    <n v="0"/>
    <n v="7.5"/>
    <n v="0"/>
    <n v="27.7"/>
    <s v="COLD"/>
    <s v="Retarget with Ads"/>
    <x v="1"/>
  </r>
  <r>
    <s v="L0031"/>
    <x v="30"/>
    <s v="CANVA"/>
    <s v="WEBINAR"/>
    <s v="STARTUP"/>
    <n v="4.5999999999999996"/>
    <n v="3"/>
    <n v="9.5"/>
    <n v="20"/>
    <n v="3.75"/>
    <n v="6.5"/>
    <n v="47.4"/>
    <s v="WARM"/>
    <s v="Nurture Email Drip"/>
    <x v="0"/>
  </r>
  <r>
    <s v="L0032"/>
    <x v="31"/>
    <s v="DATADOG"/>
    <s v="PARTNER"/>
    <s v="MID-MARKET"/>
    <n v="2.6"/>
    <n v="5.3"/>
    <n v="7.7"/>
    <n v="0"/>
    <n v="11.25"/>
    <n v="23.5"/>
    <n v="50.4"/>
    <s v="WARM"/>
    <s v="Nurture Email Drip"/>
    <x v="0"/>
  </r>
  <r>
    <s v="L0033"/>
    <x v="32"/>
    <s v="DOCU SIGN"/>
    <s v="COLD_EMAIL"/>
    <s v="N/A"/>
    <n v="2"/>
    <n v="0.8"/>
    <n v="5.2"/>
    <n v="0"/>
    <n v="0"/>
    <n v="2"/>
    <n v="10"/>
    <s v="COLD"/>
    <s v="Retarget with Ads"/>
    <x v="2"/>
  </r>
  <r>
    <s v="L0034"/>
    <x v="33"/>
    <s v="CLOUDFLARE"/>
    <s v="ORGANIC"/>
    <s v="STARTUP"/>
    <n v="3.4"/>
    <n v="10.5"/>
    <n v="2.2000000000000002"/>
    <n v="20"/>
    <n v="3.75"/>
    <n v="1.5"/>
    <n v="41.4"/>
    <s v="WARM"/>
    <s v="Nurture Email Drip"/>
    <x v="0"/>
  </r>
  <r>
    <s v="L0035"/>
    <x v="34"/>
    <s v="NOTION LABS"/>
    <s v="SOCIAL"/>
    <s v="STARTUP"/>
    <n v="0.3"/>
    <n v="0.8"/>
    <n v="4.3"/>
    <n v="20"/>
    <n v="3.75"/>
    <n v="11"/>
    <n v="40.200000000000003"/>
    <s v="WARM"/>
    <s v="Nurture Email Drip"/>
    <x v="0"/>
  </r>
  <r>
    <s v="L0036"/>
    <x v="35"/>
    <s v="ASANA"/>
    <s v="COLD_EMAIL"/>
    <s v="ENTERPRISE"/>
    <n v="1.1000000000000001"/>
    <n v="14.3"/>
    <n v="5.8"/>
    <n v="20"/>
    <n v="15"/>
    <n v="3.5"/>
    <n v="59.7"/>
    <s v="WARM"/>
    <s v="Nurture Email Drip"/>
    <x v="0"/>
  </r>
  <r>
    <s v="L0037"/>
    <x v="36"/>
    <s v="ZENDESK"/>
    <s v="PAID"/>
    <s v="ENTERPRISE"/>
    <n v="0"/>
    <n v="0"/>
    <n v="8.5"/>
    <n v="0"/>
    <n v="15"/>
    <n v="5.5"/>
    <n v="29"/>
    <s v="COLD"/>
    <s v="Retarget with Ads"/>
    <x v="1"/>
  </r>
  <r>
    <s v="L0038"/>
    <x v="37"/>
    <s v="FRESHWORKS"/>
    <s v="DIRECT"/>
    <s v="STARTUP"/>
    <n v="10"/>
    <n v="0"/>
    <n v="8.8000000000000007"/>
    <n v="20"/>
    <n v="3.75"/>
    <n v="0"/>
    <n v="42.6"/>
    <s v="WARM"/>
    <s v="Nurture Email Drip"/>
    <x v="0"/>
  </r>
  <r>
    <s v="L0039"/>
    <x v="38"/>
    <s v="SLACK"/>
    <s v="ORGANIC"/>
    <s v="MID-MARKET"/>
    <n v="4.9000000000000004"/>
    <n v="9.8000000000000007"/>
    <n v="4.7"/>
    <n v="0"/>
    <n v="11.25"/>
    <n v="15"/>
    <n v="45.7"/>
    <s v="WARM"/>
    <s v="Nurture Email Drip"/>
    <x v="0"/>
  </r>
  <r>
    <s v="L0040"/>
    <x v="39"/>
    <s v="LINEAR"/>
    <s v="CONTENT_SYNDICATION"/>
    <s v="GROWTH"/>
    <n v="6.9"/>
    <n v="5.3"/>
    <n v="8.8000000000000007"/>
    <n v="0"/>
    <n v="0"/>
    <n v="0"/>
    <n v="21"/>
    <s v="COLD"/>
    <s v="Retarget with Ads"/>
    <x v="1"/>
  </r>
  <r>
    <s v="L0041"/>
    <x v="40"/>
    <s v="DOCUSIGN"/>
    <s v="EVENT"/>
    <s v="ENTERPRISE"/>
    <n v="6"/>
    <n v="3.8"/>
    <n v="0"/>
    <n v="20"/>
    <n v="15"/>
    <n v="26.5"/>
    <n v="71.3"/>
    <s v="HOT"/>
    <s v="Schedule Call"/>
    <x v="3"/>
  </r>
  <r>
    <s v="L0042"/>
    <x v="41"/>
    <s v="MIRO"/>
    <s v="COLD_EMAIL"/>
    <s v="ENTERPRISE"/>
    <n v="1.1000000000000001"/>
    <n v="15"/>
    <n v="2.8"/>
    <n v="20"/>
    <n v="15"/>
    <n v="4.5"/>
    <n v="58.4"/>
    <s v="WARM"/>
    <s v="Nurture Email Drip"/>
    <x v="0"/>
  </r>
  <r>
    <s v="L0043"/>
    <x v="42"/>
    <s v="META"/>
    <s v="PAID"/>
    <s v="N/A"/>
    <n v="6"/>
    <n v="1.5"/>
    <n v="1.8"/>
    <n v="20"/>
    <n v="0"/>
    <n v="29.5"/>
    <n v="58.8"/>
    <s v="WARM"/>
    <s v="Nurture Email Drip"/>
    <x v="0"/>
  </r>
  <r>
    <s v="L0044"/>
    <x v="43"/>
    <s v="PALO ALTO NETWORKS"/>
    <s v="REFERRAL"/>
    <s v="MID-MARKET"/>
    <n v="5.4"/>
    <n v="9"/>
    <n v="7.5"/>
    <n v="20"/>
    <n v="11.25"/>
    <n v="0.5"/>
    <n v="53.7"/>
    <s v="WARM"/>
    <s v="Nurture Email Drip"/>
    <x v="0"/>
  </r>
  <r>
    <s v="L0045"/>
    <x v="44"/>
    <s v="HUBSPOT"/>
    <s v="COLD_EMAIL"/>
    <s v="MID-MARKET"/>
    <n v="2.2999999999999998"/>
    <n v="3"/>
    <n v="8.8000000000000007"/>
    <n v="0"/>
    <n v="11.25"/>
    <n v="2"/>
    <n v="27.4"/>
    <s v="COLD"/>
    <s v="Retarget with Ads"/>
    <x v="1"/>
  </r>
  <r>
    <s v="L0046"/>
    <x v="45"/>
    <s v="CLOUDFLARE"/>
    <s v="REFERRAL"/>
    <s v="STARTUP"/>
    <n v="2.2999999999999998"/>
    <n v="0.8"/>
    <n v="9.1999999999999993"/>
    <n v="20"/>
    <n v="3.75"/>
    <n v="1.5"/>
    <n v="37.6"/>
    <s v="WARM"/>
    <s v="Nurture Email Drip"/>
    <x v="1"/>
  </r>
  <r>
    <s v="L0047"/>
    <x v="46"/>
    <s v="NOTION"/>
    <s v="REFERRAL"/>
    <s v="MID-MARKET"/>
    <n v="0"/>
    <n v="11.3"/>
    <n v="1.3"/>
    <n v="0"/>
    <n v="11.25"/>
    <n v="4.5"/>
    <n v="28.4"/>
    <s v="COLD"/>
    <s v="Retarget with Ads"/>
    <x v="1"/>
  </r>
  <r>
    <s v="L0048"/>
    <x v="47"/>
    <s v="CANVA"/>
    <s v="SOCIAL"/>
    <s v="MID-MARKET"/>
    <n v="6.3"/>
    <n v="9.8000000000000007"/>
    <n v="7"/>
    <n v="20"/>
    <n v="11.25"/>
    <n v="1"/>
    <n v="55.4"/>
    <s v="WARM"/>
    <s v="Nurture Email Drip"/>
    <x v="0"/>
  </r>
  <r>
    <s v="L0049"/>
    <x v="48"/>
    <s v="NOTION"/>
    <s v="COLD_EMAIL"/>
    <s v="ENTERPRISE"/>
    <n v="3.1"/>
    <n v="10.5"/>
    <n v="5"/>
    <n v="20"/>
    <n v="15"/>
    <n v="13.5"/>
    <n v="67.099999999999994"/>
    <s v="HOT"/>
    <s v="Schedule Call"/>
    <x v="3"/>
  </r>
  <r>
    <s v="L0050"/>
    <x v="49"/>
    <s v="META"/>
    <s v="REFERRAL"/>
    <s v="SMB"/>
    <n v="8.9"/>
    <n v="12"/>
    <n v="0.8"/>
    <n v="0"/>
    <n v="7.5"/>
    <n v="4.5"/>
    <n v="33.700000000000003"/>
    <s v="COLD"/>
    <s v="Retarget with Ads"/>
    <x v="1"/>
  </r>
  <r>
    <s v="L0051"/>
    <x v="50"/>
    <s v="ASANA"/>
    <s v="EVENT"/>
    <s v="ENTERPRISE"/>
    <n v="2.9"/>
    <n v="3"/>
    <n v="7.2"/>
    <n v="0"/>
    <n v="15"/>
    <n v="3.5"/>
    <n v="31.6"/>
    <s v="COLD"/>
    <s v="Retarget with Ads"/>
    <x v="1"/>
  </r>
  <r>
    <s v="L0052"/>
    <x v="51"/>
    <s v="HUBSPOT"/>
    <s v="ORGANIC"/>
    <s v="MID-MARKET"/>
    <n v="8.9"/>
    <n v="12.8"/>
    <n v="8.1999999999999993"/>
    <n v="20"/>
    <n v="11.25"/>
    <n v="0.5"/>
    <n v="61.7"/>
    <s v="HOT"/>
    <s v="Schedule Call"/>
    <x v="3"/>
  </r>
  <r>
    <s v="L0053"/>
    <x v="52"/>
    <s v="SNOWFLAKE"/>
    <s v="REFERRAL"/>
    <s v="MID-MARKET"/>
    <n v="8.9"/>
    <n v="0"/>
    <n v="3.8"/>
    <n v="0"/>
    <n v="11.25"/>
    <n v="2"/>
    <n v="26"/>
    <s v="COLD"/>
    <s v="Retarget with Ads"/>
    <x v="1"/>
  </r>
  <r>
    <s v="L0054"/>
    <x v="53"/>
    <s v="WORKDAY"/>
    <s v="COLD_EMAIL"/>
    <s v="MID-MARKET"/>
    <n v="5.7"/>
    <n v="5.3"/>
    <n v="10"/>
    <n v="20"/>
    <n v="11.25"/>
    <n v="14"/>
    <n v="66.3"/>
    <s v="HOT"/>
    <s v="Schedule Call"/>
    <x v="3"/>
  </r>
  <r>
    <s v="L0055"/>
    <x v="54"/>
    <s v="GOOGLE INC"/>
    <s v="ORGANIC"/>
    <s v="ENTERPRISE"/>
    <n v="9.6999999999999993"/>
    <n v="6.8"/>
    <n v="8.5"/>
    <n v="0"/>
    <n v="15"/>
    <n v="3.5"/>
    <n v="43.5"/>
    <s v="WARM"/>
    <s v="Nurture Email Drip"/>
    <x v="0"/>
  </r>
  <r>
    <s v="L0056"/>
    <x v="55"/>
    <s v="LINEAR"/>
    <s v="ORGANIC"/>
    <s v="MID-MARKET"/>
    <n v="6.9"/>
    <n v="9.8000000000000007"/>
    <n v="9.1999999999999993"/>
    <n v="0"/>
    <n v="11.25"/>
    <n v="7"/>
    <n v="44.2"/>
    <s v="WARM"/>
    <s v="Nurture Email Drip"/>
    <x v="0"/>
  </r>
  <r>
    <s v="L0057"/>
    <x v="56"/>
    <s v="META"/>
    <s v="CONTENT_SYNDICATION"/>
    <s v="MID-MARKET"/>
    <n v="4.5999999999999996"/>
    <n v="9"/>
    <n v="4.2"/>
    <n v="20"/>
    <n v="11.25"/>
    <n v="12.5"/>
    <n v="61.6"/>
    <s v="HOT"/>
    <s v="Schedule Call"/>
    <x v="3"/>
  </r>
  <r>
    <s v="L0058"/>
    <x v="57"/>
    <s v="DROPBOX"/>
    <s v="UNKNOWN"/>
    <s v="MID-MARKET"/>
    <n v="5.7"/>
    <n v="14.3"/>
    <n v="3.2"/>
    <n v="20"/>
    <n v="11.25"/>
    <n v="3.5"/>
    <n v="58"/>
    <s v="WARM"/>
    <s v="Nurture Email Drip"/>
    <x v="0"/>
  </r>
  <r>
    <s v="L0059"/>
    <x v="58"/>
    <s v="PALANTIR TECHNOLOGIES"/>
    <s v="EVENT"/>
    <s v="ENTERPRISE"/>
    <n v="4.3"/>
    <n v="0"/>
    <n v="1.2"/>
    <n v="20"/>
    <n v="15"/>
    <n v="7"/>
    <n v="47.5"/>
    <s v="WARM"/>
    <s v="Nurture Email Drip"/>
    <x v="0"/>
  </r>
  <r>
    <s v="L0060"/>
    <x v="59"/>
    <s v="TWILIO"/>
    <s v="WEBINAR"/>
    <s v="N/A"/>
    <n v="4.9000000000000004"/>
    <n v="5.3"/>
    <n v="3.2"/>
    <n v="0"/>
    <n v="0"/>
    <n v="2"/>
    <n v="15.4"/>
    <s v="COLD"/>
    <s v="Retarget with Ads"/>
    <x v="2"/>
  </r>
  <r>
    <s v="L0061"/>
    <x v="60"/>
    <s v="INTERCOM"/>
    <s v="SOCIAL"/>
    <s v="MID-MARKET"/>
    <n v="9.4"/>
    <n v="5.3"/>
    <n v="0"/>
    <n v="0"/>
    <n v="11.25"/>
    <n v="20.5"/>
    <n v="46.5"/>
    <s v="WARM"/>
    <s v="Nurture Email Drip"/>
    <x v="0"/>
  </r>
  <r>
    <s v="L0062"/>
    <x v="61"/>
    <s v="META"/>
    <s v="EVENT"/>
    <s v="ENTERPRISE"/>
    <n v="3.1"/>
    <n v="6.8"/>
    <n v="0"/>
    <n v="0"/>
    <n v="15"/>
    <n v="1.5"/>
    <n v="26.4"/>
    <s v="COLD"/>
    <s v="Retarget with Ads"/>
    <x v="1"/>
  </r>
  <r>
    <s v="L0063"/>
    <x v="62"/>
    <s v="SNOWFLAKE"/>
    <s v="PAID"/>
    <s v="SMB"/>
    <n v="1.7"/>
    <n v="3"/>
    <n v="9.8000000000000007"/>
    <n v="0"/>
    <n v="7.5"/>
    <n v="16"/>
    <n v="38"/>
    <s v="WARM"/>
    <s v="Nurture Email Drip"/>
    <x v="1"/>
  </r>
  <r>
    <s v="L0064"/>
    <x v="63"/>
    <s v="SLACK"/>
    <s v="EVENT"/>
    <s v="SMB"/>
    <n v="4"/>
    <n v="11.3"/>
    <n v="7.8"/>
    <n v="0"/>
    <n v="7.5"/>
    <n v="13"/>
    <n v="43.6"/>
    <s v="WARM"/>
    <s v="Nurture Email Drip"/>
    <x v="0"/>
  </r>
  <r>
    <s v="L0065"/>
    <x v="64"/>
    <s v="ATLASSIAN"/>
    <s v="PARTNER"/>
    <s v="ENTERPRISE"/>
    <n v="7.4"/>
    <n v="0.8"/>
    <n v="7.2"/>
    <n v="0"/>
    <n v="15"/>
    <n v="4"/>
    <n v="34.4"/>
    <s v="COLD"/>
    <s v="Retarget with Ads"/>
    <x v="1"/>
  </r>
  <r>
    <s v="L0066"/>
    <x v="65"/>
    <s v="AIRTABLE"/>
    <s v="DIRECT"/>
    <s v="MID-MARKET"/>
    <n v="6.3"/>
    <n v="0"/>
    <n v="4.2"/>
    <n v="20"/>
    <n v="11.25"/>
    <n v="3"/>
    <n v="44.8"/>
    <s v="WARM"/>
    <s v="Nurture Email Drip"/>
    <x v="0"/>
  </r>
  <r>
    <s v="L0067"/>
    <x v="66"/>
    <s v="LINEAR"/>
    <s v="ORGANIC"/>
    <s v="MID-MARKET"/>
    <n v="0.9"/>
    <n v="0.8"/>
    <n v="2.2999999999999998"/>
    <n v="0"/>
    <n v="11.25"/>
    <n v="0"/>
    <n v="15.3"/>
    <s v="COLD"/>
    <s v="Retarget with Ads"/>
    <x v="2"/>
  </r>
  <r>
    <s v="L0068"/>
    <x v="67"/>
    <s v="WORKDAY"/>
    <s v="EVENT"/>
    <s v="STARTUP"/>
    <n v="5.7"/>
    <n v="9.8000000000000007"/>
    <n v="4"/>
    <n v="0"/>
    <n v="3.75"/>
    <n v="3"/>
    <n v="26.3"/>
    <s v="COLD"/>
    <s v="Retarget with Ads"/>
    <x v="1"/>
  </r>
  <r>
    <s v="L0069"/>
    <x v="68"/>
    <s v="SERVICE NOW"/>
    <s v="DIRECT"/>
    <s v="SMB"/>
    <n v="3.7"/>
    <n v="7.5"/>
    <n v="9.6999999999999993"/>
    <n v="20"/>
    <n v="7.5"/>
    <n v="8"/>
    <n v="56.4"/>
    <s v="WARM"/>
    <s v="Nurture Email Drip"/>
    <x v="0"/>
  </r>
  <r>
    <s v="L0070"/>
    <x v="69"/>
    <s v="HASHICORP"/>
    <s v="ORGANIC"/>
    <s v="MID-MARKET"/>
    <n v="7.4"/>
    <n v="4.5"/>
    <n v="4"/>
    <n v="20"/>
    <n v="11.25"/>
    <n v="21"/>
    <n v="68.2"/>
    <s v="HOT"/>
    <s v="Schedule Call"/>
    <x v="3"/>
  </r>
  <r>
    <s v="L0071"/>
    <x v="70"/>
    <s v="AMAZON"/>
    <s v="WEBINAR"/>
    <s v="MID-MARKET"/>
    <n v="0"/>
    <n v="4.5"/>
    <n v="3.8"/>
    <n v="20"/>
    <n v="11.25"/>
    <n v="3.5"/>
    <n v="43.1"/>
    <s v="WARM"/>
    <s v="Nurture Email Drip"/>
    <x v="0"/>
  </r>
  <r>
    <s v="L0072"/>
    <x v="71"/>
    <s v="STRIPE"/>
    <s v="SOCIAL"/>
    <s v="N/A"/>
    <n v="4.9000000000000004"/>
    <n v="1.5"/>
    <n v="4.2"/>
    <n v="0"/>
    <n v="0"/>
    <n v="3"/>
    <n v="13.6"/>
    <s v="COLD"/>
    <s v="Retarget with Ads"/>
    <x v="2"/>
  </r>
  <r>
    <s v="L0073"/>
    <x v="72"/>
    <s v="PALANTIR"/>
    <s v="PAID"/>
    <s v="ENTERPRISE"/>
    <n v="4.9000000000000004"/>
    <n v="13.5"/>
    <n v="1.8"/>
    <n v="20"/>
    <n v="15"/>
    <n v="12.5"/>
    <n v="67.7"/>
    <s v="HOT"/>
    <s v="Schedule Call"/>
    <x v="3"/>
  </r>
  <r>
    <s v="L0074"/>
    <x v="73"/>
    <s v="MONGODB"/>
    <s v="ORGANIC"/>
    <s v="SMB"/>
    <n v="8"/>
    <n v="8.3000000000000007"/>
    <n v="4"/>
    <n v="0"/>
    <n v="7.5"/>
    <n v="1.5"/>
    <n v="29.3"/>
    <s v="COLD"/>
    <s v="Retarget with Ads"/>
    <x v="1"/>
  </r>
  <r>
    <s v="L0075"/>
    <x v="74"/>
    <s v="LINEAR"/>
    <s v="PAID"/>
    <s v="ENTERPRISE"/>
    <n v="1.4"/>
    <n v="7.5"/>
    <n v="0"/>
    <n v="0"/>
    <n v="15"/>
    <n v="8.5"/>
    <n v="32.4"/>
    <s v="COLD"/>
    <s v="Retarget with Ads"/>
    <x v="1"/>
  </r>
  <r>
    <s v="L0076"/>
    <x v="75"/>
    <s v="NOTION"/>
    <s v="EVENT"/>
    <s v="SMB"/>
    <n v="6"/>
    <n v="9.8000000000000007"/>
    <n v="9.1999999999999993"/>
    <n v="20"/>
    <n v="7.5"/>
    <n v="3.5"/>
    <n v="56"/>
    <s v="WARM"/>
    <s v="Nurture Email Drip"/>
    <x v="0"/>
  </r>
  <r>
    <s v="L0077"/>
    <x v="76"/>
    <s v="PALANTIR"/>
    <s v="PARTNER"/>
    <s v="MID-MARKET"/>
    <n v="1.1000000000000001"/>
    <n v="9.8000000000000007"/>
    <n v="1.3"/>
    <n v="20"/>
    <n v="11.25"/>
    <n v="9"/>
    <n v="52.5"/>
    <s v="WARM"/>
    <s v="Nurture Email Drip"/>
    <x v="0"/>
  </r>
  <r>
    <s v="L0078"/>
    <x v="77"/>
    <s v="AMAZON INC"/>
    <s v="ORGANIC"/>
    <s v="MID-MARKET"/>
    <n v="7.1"/>
    <n v="7.5"/>
    <n v="4.5"/>
    <n v="0"/>
    <n v="11.25"/>
    <n v="1.5"/>
    <n v="31.9"/>
    <s v="COLD"/>
    <s v="Retarget with Ads"/>
    <x v="1"/>
  </r>
  <r>
    <s v="L0079"/>
    <x v="78"/>
    <s v="AIRTABLE"/>
    <s v="COLD_EMAIL"/>
    <s v="N/A"/>
    <n v="8"/>
    <n v="10.5"/>
    <n v="3.2"/>
    <n v="20"/>
    <n v="0"/>
    <n v="15.5"/>
    <n v="57.2"/>
    <s v="WARM"/>
    <s v="Nurture Email Drip"/>
    <x v="0"/>
  </r>
  <r>
    <s v="L0080"/>
    <x v="79"/>
    <s v="STRIPE"/>
    <s v="WEBINAR"/>
    <s v="ENTERPRISE"/>
    <n v="1.1000000000000001"/>
    <n v="12.8"/>
    <n v="3.3"/>
    <n v="20"/>
    <n v="15"/>
    <n v="3"/>
    <n v="55.2"/>
    <s v="WARM"/>
    <s v="Nurture Email Drip"/>
    <x v="0"/>
  </r>
  <r>
    <s v="L0081"/>
    <x v="80"/>
    <s v="SALESFORCE"/>
    <s v="CONTENT_SYNDICATION"/>
    <s v="STARTUP"/>
    <n v="6.9"/>
    <n v="11.3"/>
    <n v="7.3"/>
    <n v="20"/>
    <n v="3.75"/>
    <n v="6"/>
    <n v="55.3"/>
    <s v="WARM"/>
    <s v="Nurture Email Drip"/>
    <x v="0"/>
  </r>
  <r>
    <s v="L0082"/>
    <x v="81"/>
    <s v="DROPBOX"/>
    <s v="ORGANIC"/>
    <s v="SMB"/>
    <n v="4"/>
    <n v="6"/>
    <n v="3"/>
    <n v="0"/>
    <n v="7.5"/>
    <n v="3.5"/>
    <n v="24"/>
    <s v="COLD"/>
    <s v="Retarget with Ads"/>
    <x v="1"/>
  </r>
  <r>
    <s v="L0083"/>
    <x v="82"/>
    <s v="MIRO"/>
    <s v="WEBINAR"/>
    <s v="SMB"/>
    <n v="6.3"/>
    <n v="14.3"/>
    <n v="1.7"/>
    <n v="0"/>
    <n v="7.5"/>
    <n v="13.5"/>
    <n v="43.3"/>
    <s v="WARM"/>
    <s v="Nurture Email Drip"/>
    <x v="0"/>
  </r>
  <r>
    <s v="L0084"/>
    <x v="83"/>
    <s v="MICROSOFT"/>
    <s v="REFERRAL"/>
    <s v="SMB"/>
    <n v="2.2999999999999998"/>
    <n v="7.5"/>
    <n v="8"/>
    <n v="0"/>
    <n v="7.5"/>
    <n v="3"/>
    <n v="28.3"/>
    <s v="COLD"/>
    <s v="Retarget with Ads"/>
    <x v="1"/>
  </r>
  <r>
    <s v="L0085"/>
    <x v="84"/>
    <s v="MICROSOFT"/>
    <s v="CONTENT_SYNDICATION"/>
    <s v="MID-MARKET"/>
    <n v="8.9"/>
    <n v="6.8"/>
    <n v="6"/>
    <n v="0"/>
    <n v="11.25"/>
    <n v="3.5"/>
    <n v="36.5"/>
    <s v="WARM"/>
    <s v="Nurture Email Drip"/>
    <x v="1"/>
  </r>
  <r>
    <s v="L0086"/>
    <x v="85"/>
    <s v="SALESFORCE.COM"/>
    <s v="EVENT"/>
    <s v="ENTERPRISE"/>
    <n v="2.9"/>
    <n v="0"/>
    <n v="7.7"/>
    <n v="0"/>
    <n v="15"/>
    <n v="11"/>
    <n v="36.6"/>
    <s v="WARM"/>
    <s v="Nurture Email Drip"/>
    <x v="1"/>
  </r>
  <r>
    <s v="L0087"/>
    <x v="86"/>
    <s v="AIRTABLE"/>
    <s v="REFERRAL"/>
    <s v="MID-MARKET"/>
    <n v="0"/>
    <n v="14.3"/>
    <n v="4.7"/>
    <n v="20"/>
    <n v="11.25"/>
    <n v="6"/>
    <n v="56.3"/>
    <s v="WARM"/>
    <s v="Nurture Email Drip"/>
    <x v="0"/>
  </r>
  <r>
    <s v="L0088"/>
    <x v="87"/>
    <s v="DATABRICKS"/>
    <s v="COLD_EMAIL"/>
    <s v="MID-MARKET"/>
    <n v="9.1"/>
    <n v="9"/>
    <n v="0.5"/>
    <n v="0"/>
    <n v="11.25"/>
    <n v="10.5"/>
    <n v="40.4"/>
    <s v="WARM"/>
    <s v="Nurture Email Drip"/>
    <x v="0"/>
  </r>
  <r>
    <s v="L0089"/>
    <x v="88"/>
    <s v="GOOGLE"/>
    <s v="UNKNOWN"/>
    <s v="GROWTH"/>
    <n v="7.7"/>
    <n v="1.5"/>
    <n v="5.7"/>
    <n v="0"/>
    <n v="0"/>
    <n v="2"/>
    <n v="16.899999999999999"/>
    <s v="COLD"/>
    <s v="Retarget with Ads"/>
    <x v="2"/>
  </r>
  <r>
    <s v="L0090"/>
    <x v="89"/>
    <s v="DATABRICKS"/>
    <s v="REFERRAL"/>
    <s v="ENTERPRISE"/>
    <n v="6.3"/>
    <n v="6"/>
    <n v="1.3"/>
    <n v="20"/>
    <n v="15"/>
    <n v="7"/>
    <n v="55.6"/>
    <s v="WARM"/>
    <s v="Nurture Email Drip"/>
    <x v="0"/>
  </r>
  <r>
    <s v="L0091"/>
    <x v="90"/>
    <s v="CLOUDFLARE"/>
    <s v="ORGANIC"/>
    <s v="ENTERPRISE"/>
    <n v="8.6"/>
    <n v="3"/>
    <n v="9"/>
    <n v="20"/>
    <n v="15"/>
    <n v="13"/>
    <n v="68.599999999999994"/>
    <s v="HOT"/>
    <s v="Schedule Call"/>
    <x v="3"/>
  </r>
  <r>
    <s v="L0092"/>
    <x v="91"/>
    <s v="META"/>
    <s v="ORGANIC"/>
    <s v="N/A"/>
    <n v="5.0999999999999996"/>
    <n v="6.8"/>
    <n v="2.5"/>
    <n v="0"/>
    <n v="0"/>
    <n v="9"/>
    <n v="23.4"/>
    <s v="COLD"/>
    <s v="Retarget with Ads"/>
    <x v="1"/>
  </r>
  <r>
    <s v="L0093"/>
    <x v="92"/>
    <s v="CLOUDFLARE"/>
    <s v="SOCIAL"/>
    <s v="MID-MARKET"/>
    <n v="0"/>
    <n v="12"/>
    <n v="9.5"/>
    <n v="20"/>
    <n v="11.25"/>
    <n v="11.5"/>
    <n v="64.3"/>
    <s v="HOT"/>
    <s v="Schedule Call"/>
    <x v="3"/>
  </r>
  <r>
    <s v="L0094"/>
    <x v="93"/>
    <s v="TWILIO"/>
    <s v="PAID"/>
    <s v="SMB"/>
    <n v="2.9"/>
    <n v="7.5"/>
    <n v="5.7"/>
    <n v="20"/>
    <n v="7.5"/>
    <n v="15.5"/>
    <n v="59.1"/>
    <s v="WARM"/>
    <s v="Nurture Email Drip"/>
    <x v="0"/>
  </r>
  <r>
    <s v="L0095"/>
    <x v="94"/>
    <s v="META"/>
    <s v="PARTNER"/>
    <s v="STARTUP"/>
    <n v="10"/>
    <n v="10.5"/>
    <n v="8.3000000000000007"/>
    <n v="0"/>
    <n v="3.75"/>
    <n v="5"/>
    <n v="37.6"/>
    <s v="WARM"/>
    <s v="Nurture Email Drip"/>
    <x v="1"/>
  </r>
  <r>
    <s v="L0096"/>
    <x v="95"/>
    <s v="ATLASSIAN"/>
    <s v="EVENT"/>
    <s v="ENTERPRISE"/>
    <n v="3.1"/>
    <n v="3.8"/>
    <n v="4.7"/>
    <n v="0"/>
    <n v="15"/>
    <n v="2"/>
    <n v="28.6"/>
    <s v="COLD"/>
    <s v="Retarget with Ads"/>
    <x v="1"/>
  </r>
  <r>
    <s v="L0097"/>
    <x v="96"/>
    <s v="WORKDAY"/>
    <s v="UNKNOWN"/>
    <s v="SMB"/>
    <n v="4.9000000000000004"/>
    <n v="7.5"/>
    <n v="0.2"/>
    <n v="20"/>
    <n v="7.5"/>
    <n v="2"/>
    <n v="42.1"/>
    <s v="WARM"/>
    <s v="Nurture Email Drip"/>
    <x v="0"/>
  </r>
  <r>
    <s v="L0098"/>
    <x v="97"/>
    <s v="NOTION"/>
    <s v="REFERRAL"/>
    <s v="SMB"/>
    <n v="3.4"/>
    <n v="11.3"/>
    <n v="1.8"/>
    <n v="0"/>
    <n v="7.5"/>
    <n v="4"/>
    <n v="28"/>
    <s v="COLD"/>
    <s v="Retarget with Ads"/>
    <x v="1"/>
  </r>
  <r>
    <s v="L0099"/>
    <x v="98"/>
    <s v="SALESFORCE"/>
    <s v="COLD_EMAIL"/>
    <s v="SMB"/>
    <n v="2.9"/>
    <n v="9.8000000000000007"/>
    <n v="5.2"/>
    <n v="20"/>
    <n v="7.5"/>
    <n v="22.5"/>
    <n v="67.900000000000006"/>
    <s v="HOT"/>
    <s v="Schedule Call"/>
    <x v="3"/>
  </r>
  <r>
    <s v="L0100"/>
    <x v="99"/>
    <s v="ZOOM"/>
    <s v="PAID"/>
    <s v="MID-MARKET"/>
    <n v="6"/>
    <n v="6"/>
    <n v="7.3"/>
    <n v="20"/>
    <n v="11.25"/>
    <n v="7"/>
    <n v="57.6"/>
    <s v="WARM"/>
    <s v="Nurture Email Drip"/>
    <x v="0"/>
  </r>
  <r>
    <s v="L0101"/>
    <x v="100"/>
    <s v="LINEAR"/>
    <s v="PAID"/>
    <s v="MID-MARKET"/>
    <n v="6.9"/>
    <n v="1.5"/>
    <n v="9.5"/>
    <n v="20"/>
    <n v="11.25"/>
    <n v="22"/>
    <n v="71.2"/>
    <s v="HOT"/>
    <s v="Schedule Call"/>
    <x v="3"/>
  </r>
  <r>
    <s v="L0102"/>
    <x v="101"/>
    <s v="FIGMA"/>
    <s v="EVENT"/>
    <s v="ENTERPRISE"/>
    <n v="0"/>
    <n v="0"/>
    <n v="6.7"/>
    <n v="0"/>
    <n v="15"/>
    <n v="23.5"/>
    <n v="45.2"/>
    <s v="WARM"/>
    <s v="Nurture Email Drip"/>
    <x v="0"/>
  </r>
  <r>
    <s v="L0103"/>
    <x v="102"/>
    <s v="INTERCOM"/>
    <s v="PAID"/>
    <s v="GROWTH"/>
    <n v="0"/>
    <n v="12.8"/>
    <n v="8"/>
    <n v="20"/>
    <n v="0"/>
    <n v="6.5"/>
    <n v="47.3"/>
    <s v="WARM"/>
    <s v="Nurture Email Drip"/>
    <x v="0"/>
  </r>
  <r>
    <s v="L0104"/>
    <x v="103"/>
    <s v="SLACK"/>
    <s v="REFERRAL"/>
    <s v="ENTERPRISE"/>
    <n v="4.5999999999999996"/>
    <n v="1.5"/>
    <n v="5.8"/>
    <n v="0"/>
    <n v="15"/>
    <n v="1.5"/>
    <n v="28.4"/>
    <s v="COLD"/>
    <s v="Retarget with Ads"/>
    <x v="1"/>
  </r>
  <r>
    <s v="L0105"/>
    <x v="104"/>
    <s v="ZENDESK"/>
    <s v="EVENT"/>
    <s v="MID-MARKET"/>
    <n v="0"/>
    <n v="7.5"/>
    <n v="0.5"/>
    <n v="0"/>
    <n v="11.25"/>
    <n v="5.5"/>
    <n v="24.8"/>
    <s v="COLD"/>
    <s v="Retarget with Ads"/>
    <x v="1"/>
  </r>
  <r>
    <s v="L0106"/>
    <x v="105"/>
    <s v="SPLUNK"/>
    <s v="ORGANIC"/>
    <s v="STARTUP"/>
    <n v="2.9"/>
    <n v="0"/>
    <n v="4.2"/>
    <n v="0"/>
    <n v="3.75"/>
    <n v="3"/>
    <n v="13.9"/>
    <s v="COLD"/>
    <s v="Retarget with Ads"/>
    <x v="2"/>
  </r>
  <r>
    <s v="L0107"/>
    <x v="106"/>
    <s v="OKTA"/>
    <s v="DIRECT"/>
    <s v="N/A"/>
    <n v="2.9"/>
    <n v="6"/>
    <n v="7.3"/>
    <n v="20"/>
    <n v="0"/>
    <n v="12"/>
    <n v="48.2"/>
    <s v="WARM"/>
    <s v="Nurture Email Drip"/>
    <x v="0"/>
  </r>
  <r>
    <s v="L0108"/>
    <x v="107"/>
    <s v="SNOWFLAKE INC"/>
    <s v="COLD_EMAIL"/>
    <s v="N/A"/>
    <n v="7.1"/>
    <n v="0"/>
    <n v="7"/>
    <n v="20"/>
    <n v="0"/>
    <n v="14"/>
    <n v="48.1"/>
    <s v="WARM"/>
    <s v="Nurture Email Drip"/>
    <x v="0"/>
  </r>
  <r>
    <s v="L0109"/>
    <x v="108"/>
    <s v="DATABRICKS"/>
    <s v="SOCIAL"/>
    <s v="N/A"/>
    <n v="7.4"/>
    <n v="0.8"/>
    <n v="6"/>
    <n v="20"/>
    <n v="0"/>
    <n v="7.5"/>
    <n v="41.7"/>
    <s v="WARM"/>
    <s v="Nurture Email Drip"/>
    <x v="0"/>
  </r>
  <r>
    <s v="L0110"/>
    <x v="109"/>
    <s v="STRIPE"/>
    <s v="COLD_EMAIL"/>
    <s v="SMB"/>
    <n v="6"/>
    <n v="13.5"/>
    <n v="9"/>
    <n v="0"/>
    <n v="7.5"/>
    <n v="8"/>
    <n v="44"/>
    <s v="WARM"/>
    <s v="Nurture Email Drip"/>
    <x v="0"/>
  </r>
  <r>
    <s v="L0111"/>
    <x v="110"/>
    <s v="DOCUSIGN"/>
    <s v="REFERRAL"/>
    <s v="SMB"/>
    <n v="0.9"/>
    <n v="0"/>
    <n v="8"/>
    <n v="0"/>
    <n v="7.5"/>
    <n v="3.5"/>
    <n v="19.899999999999999"/>
    <s v="COLD"/>
    <s v="Retarget with Ads"/>
    <x v="2"/>
  </r>
  <r>
    <s v="L0112"/>
    <x v="111"/>
    <s v="MIRO"/>
    <s v="PAID"/>
    <s v="MID-MARKET"/>
    <n v="5.4"/>
    <n v="0.8"/>
    <n v="3"/>
    <n v="0"/>
    <n v="11.25"/>
    <n v="6.5"/>
    <n v="27"/>
    <s v="COLD"/>
    <s v="Retarget with Ads"/>
    <x v="1"/>
  </r>
  <r>
    <s v="L0113"/>
    <x v="112"/>
    <s v="CLOUDFLARE"/>
    <s v="PAID"/>
    <s v="ENTERPRISE"/>
    <n v="0.3"/>
    <n v="0"/>
    <n v="4.7"/>
    <n v="0"/>
    <n v="15"/>
    <n v="13"/>
    <n v="33"/>
    <s v="COLD"/>
    <s v="Retarget with Ads"/>
    <x v="1"/>
  </r>
  <r>
    <s v="L0114"/>
    <x v="113"/>
    <s v="DATABRICKS"/>
    <s v="CONTENT_SYNDICATION"/>
    <s v="GROWTH"/>
    <n v="0.6"/>
    <n v="4.5"/>
    <n v="5"/>
    <n v="20"/>
    <n v="0"/>
    <n v="8"/>
    <n v="38.1"/>
    <s v="WARM"/>
    <s v="Nurture Email Drip"/>
    <x v="1"/>
  </r>
  <r>
    <s v="L0115"/>
    <x v="114"/>
    <s v="DOCUSIGN"/>
    <s v="PAID"/>
    <s v="GROWTH"/>
    <n v="0"/>
    <n v="0.8"/>
    <n v="0"/>
    <n v="0"/>
    <n v="0"/>
    <n v="9"/>
    <n v="9.8000000000000007"/>
    <s v="COLD"/>
    <s v="Retarget with Ads"/>
    <x v="2"/>
  </r>
  <r>
    <s v="L0116"/>
    <x v="115"/>
    <s v="SALESFORCE.COM"/>
    <s v="PARTNER"/>
    <s v="STARTUP"/>
    <n v="8"/>
    <n v="9"/>
    <n v="6.5"/>
    <n v="20"/>
    <n v="3.75"/>
    <n v="0.5"/>
    <n v="47.8"/>
    <s v="WARM"/>
    <s v="Nurture Email Drip"/>
    <x v="0"/>
  </r>
  <r>
    <s v="L0117"/>
    <x v="116"/>
    <s v="ATLASSIAN"/>
    <s v="EVENT"/>
    <s v="MID-MARKET"/>
    <n v="10"/>
    <n v="14.3"/>
    <n v="0"/>
    <n v="20"/>
    <n v="11.25"/>
    <n v="1"/>
    <n v="56.6"/>
    <s v="WARM"/>
    <s v="Nurture Email Drip"/>
    <x v="0"/>
  </r>
  <r>
    <s v="L0118"/>
    <x v="117"/>
    <s v="CANVA"/>
    <s v="DIRECT"/>
    <s v="ENTERPRISE"/>
    <n v="0"/>
    <n v="0"/>
    <n v="6.5"/>
    <n v="20"/>
    <n v="15"/>
    <n v="5"/>
    <n v="46.5"/>
    <s v="WARM"/>
    <s v="Nurture Email Drip"/>
    <x v="0"/>
  </r>
  <r>
    <s v="L0119"/>
    <x v="118"/>
    <s v="ZOOM"/>
    <s v="ORGANIC"/>
    <s v="MID-MARKET"/>
    <n v="8.9"/>
    <n v="9.8000000000000007"/>
    <n v="6.5"/>
    <n v="20"/>
    <n v="11.25"/>
    <n v="1"/>
    <n v="57.5"/>
    <s v="WARM"/>
    <s v="Nurture Email Drip"/>
    <x v="0"/>
  </r>
  <r>
    <s v="L0120"/>
    <x v="119"/>
    <s v="CANVA"/>
    <s v="REFERRAL"/>
    <s v="MID-MARKET"/>
    <n v="2.2999999999999998"/>
    <n v="0"/>
    <n v="6.3"/>
    <n v="20"/>
    <n v="11.25"/>
    <n v="22"/>
    <n v="61.9"/>
    <s v="HOT"/>
    <s v="Schedule Call"/>
    <x v="3"/>
  </r>
  <r>
    <s v="L0121"/>
    <x v="120"/>
    <s v="SHOPIFY"/>
    <s v="COLD_EMAIL"/>
    <s v="ENTERPRISE"/>
    <n v="6.3"/>
    <n v="13.5"/>
    <n v="7"/>
    <n v="0"/>
    <n v="15"/>
    <n v="13"/>
    <n v="54.8"/>
    <s v="WARM"/>
    <s v="Nurture Email Drip"/>
    <x v="0"/>
  </r>
  <r>
    <s v="L0122"/>
    <x v="121"/>
    <s v="SNOWFLAKE"/>
    <s v="DIRECT"/>
    <s v="ENTERPRISE"/>
    <n v="9.1"/>
    <n v="6.8"/>
    <n v="0.5"/>
    <n v="0"/>
    <n v="15"/>
    <n v="3"/>
    <n v="34.4"/>
    <s v="COLD"/>
    <s v="Retarget with Ads"/>
    <x v="1"/>
  </r>
  <r>
    <s v="L0123"/>
    <x v="122"/>
    <s v="AIRTABLE"/>
    <s v="UNKNOWN"/>
    <s v="MID-MARKET"/>
    <n v="0.6"/>
    <n v="12.8"/>
    <n v="1.7"/>
    <n v="20"/>
    <n v="11.25"/>
    <n v="13.5"/>
    <n v="59.9"/>
    <s v="WARM"/>
    <s v="Nurture Email Drip"/>
    <x v="0"/>
  </r>
  <r>
    <s v="L0124"/>
    <x v="123"/>
    <s v="TWILIO"/>
    <s v="PAID"/>
    <s v="STARTUP"/>
    <n v="3.7"/>
    <n v="7.5"/>
    <n v="2.2000000000000002"/>
    <n v="0"/>
    <n v="3.75"/>
    <n v="2"/>
    <n v="19.2"/>
    <s v="COLD"/>
    <s v="Retarget with Ads"/>
    <x v="2"/>
  </r>
  <r>
    <s v="L0125"/>
    <x v="124"/>
    <s v="DROPBOX"/>
    <s v="PAID"/>
    <s v="N/A"/>
    <n v="2.9"/>
    <n v="12.8"/>
    <n v="6.7"/>
    <n v="20"/>
    <n v="0"/>
    <n v="20"/>
    <n v="62.4"/>
    <s v="HOT"/>
    <s v="Schedule Call"/>
    <x v="3"/>
  </r>
  <r>
    <s v="L0126"/>
    <x v="125"/>
    <s v="STRIPE"/>
    <s v="CONTENT_SYNDICATION"/>
    <s v="SMB"/>
    <n v="7.1"/>
    <n v="0"/>
    <n v="1.2"/>
    <n v="0"/>
    <n v="7.5"/>
    <n v="7"/>
    <n v="22.8"/>
    <s v="COLD"/>
    <s v="Retarget with Ads"/>
    <x v="1"/>
  </r>
  <r>
    <s v="L0127"/>
    <x v="126"/>
    <s v="HUBSPOT"/>
    <s v="EVENT"/>
    <s v="GROWTH"/>
    <n v="0"/>
    <n v="12.8"/>
    <n v="0.3"/>
    <n v="20"/>
    <n v="0"/>
    <n v="8"/>
    <n v="41.1"/>
    <s v="WARM"/>
    <s v="Nurture Email Drip"/>
    <x v="0"/>
  </r>
  <r>
    <s v="L0128"/>
    <x v="127"/>
    <s v="PALANTIR"/>
    <s v="PAID"/>
    <s v="MID-MARKET"/>
    <n v="3.4"/>
    <n v="11.3"/>
    <n v="3.7"/>
    <n v="0"/>
    <n v="11.25"/>
    <n v="0.5"/>
    <n v="30.2"/>
    <s v="COLD"/>
    <s v="Retarget with Ads"/>
    <x v="1"/>
  </r>
  <r>
    <s v="L0129"/>
    <x v="128"/>
    <s v="AIRTABLE"/>
    <s v="COLD_EMAIL"/>
    <s v="N/A"/>
    <n v="8.9"/>
    <n v="3.8"/>
    <n v="0.8"/>
    <n v="20"/>
    <n v="0"/>
    <n v="2"/>
    <n v="35.5"/>
    <s v="WARM"/>
    <s v="Nurture Email Drip"/>
    <x v="1"/>
  </r>
  <r>
    <s v="L0130"/>
    <x v="129"/>
    <s v="HUBSPOT"/>
    <s v="PAID"/>
    <s v="N/A"/>
    <n v="9.1"/>
    <n v="0"/>
    <n v="8.5"/>
    <n v="0"/>
    <n v="0"/>
    <n v="1.5"/>
    <n v="19.100000000000001"/>
    <s v="COLD"/>
    <s v="Retarget with Ads"/>
    <x v="2"/>
  </r>
  <r>
    <s v="L0131"/>
    <x v="130"/>
    <s v="OKTA"/>
    <s v="SOCIAL"/>
    <s v="SMB"/>
    <n v="3.1"/>
    <n v="9"/>
    <n v="6.8"/>
    <n v="20"/>
    <n v="7.5"/>
    <n v="17.5"/>
    <n v="63.9"/>
    <s v="HOT"/>
    <s v="Schedule Call"/>
    <x v="3"/>
  </r>
  <r>
    <s v="L0132"/>
    <x v="131"/>
    <s v="DATABRICKS"/>
    <s v="PARTNER"/>
    <s v="N/A"/>
    <n v="2.9"/>
    <n v="9.8000000000000007"/>
    <n v="0"/>
    <n v="20"/>
    <n v="0"/>
    <n v="15"/>
    <n v="47.7"/>
    <s v="WARM"/>
    <s v="Nurture Email Drip"/>
    <x v="0"/>
  </r>
  <r>
    <s v="L0133"/>
    <x v="132"/>
    <s v="DOCU SIGN"/>
    <s v="UNKNOWN"/>
    <s v="MID-MARKET"/>
    <n v="6"/>
    <n v="14.3"/>
    <n v="2.2999999999999998"/>
    <n v="0"/>
    <n v="11.25"/>
    <n v="3"/>
    <n v="36.9"/>
    <s v="WARM"/>
    <s v="Nurture Email Drip"/>
    <x v="1"/>
  </r>
  <r>
    <s v="L0134"/>
    <x v="133"/>
    <s v="DATABRICKS"/>
    <s v="DIRECT"/>
    <s v="ENTERPRISE"/>
    <n v="8.6"/>
    <n v="9"/>
    <n v="8.5"/>
    <n v="20"/>
    <n v="15"/>
    <n v="1.5"/>
    <n v="62.6"/>
    <s v="HOT"/>
    <s v="Schedule Call"/>
    <x v="3"/>
  </r>
  <r>
    <s v="L0135"/>
    <x v="134"/>
    <s v="ZENDESK"/>
    <s v="EVENT"/>
    <s v="SMB"/>
    <n v="7.4"/>
    <n v="12.8"/>
    <n v="3.8"/>
    <n v="0"/>
    <n v="7.5"/>
    <n v="21.5"/>
    <n v="53"/>
    <s v="WARM"/>
    <s v="Nurture Email Drip"/>
    <x v="0"/>
  </r>
  <r>
    <s v="L0136"/>
    <x v="135"/>
    <s v="ZSCALER"/>
    <s v="SOCIAL"/>
    <s v="ENTERPRISE"/>
    <n v="1.4"/>
    <n v="9"/>
    <n v="4.2"/>
    <n v="0"/>
    <n v="15"/>
    <n v="3"/>
    <n v="32.6"/>
    <s v="COLD"/>
    <s v="Retarget with Ads"/>
    <x v="1"/>
  </r>
  <r>
    <s v="L0137"/>
    <x v="136"/>
    <s v="META"/>
    <s v="EVENT"/>
    <s v="SMB"/>
    <n v="7.1"/>
    <n v="4.5"/>
    <n v="7.8"/>
    <n v="20"/>
    <n v="7.5"/>
    <n v="19"/>
    <n v="65.900000000000006"/>
    <s v="HOT"/>
    <s v="Schedule Call"/>
    <x v="3"/>
  </r>
  <r>
    <s v="L0138"/>
    <x v="137"/>
    <s v="ATLASSIAN CORP"/>
    <s v="PARTNER"/>
    <s v="SMB"/>
    <n v="6"/>
    <n v="10.5"/>
    <n v="9.5"/>
    <n v="20"/>
    <n v="7.5"/>
    <n v="7"/>
    <n v="60.5"/>
    <s v="HOT"/>
    <s v="Schedule Call"/>
    <x v="3"/>
  </r>
  <r>
    <s v="L0139"/>
    <x v="138"/>
    <s v="WORKDAY"/>
    <s v="WEBINAR"/>
    <s v="GROWTH"/>
    <n v="4.3"/>
    <n v="4.5"/>
    <n v="8.8000000000000007"/>
    <n v="0"/>
    <n v="0"/>
    <n v="4.5"/>
    <n v="22.1"/>
    <s v="COLD"/>
    <s v="Retarget with Ads"/>
    <x v="1"/>
  </r>
  <r>
    <s v="L0140"/>
    <x v="139"/>
    <s v="DATADOG"/>
    <s v="CONTENT_SYNDICATION"/>
    <s v="N/A"/>
    <n v="9.6999999999999993"/>
    <n v="0"/>
    <n v="9.1999999999999993"/>
    <n v="0"/>
    <n v="0"/>
    <n v="19.5"/>
    <n v="38.4"/>
    <s v="WARM"/>
    <s v="Nurture Email Drip"/>
    <x v="1"/>
  </r>
  <r>
    <s v="L0141"/>
    <x v="140"/>
    <s v="DOCU SIGN"/>
    <s v="SOCIAL"/>
    <s v="STARTUP"/>
    <n v="2.2999999999999998"/>
    <n v="5.3"/>
    <n v="7.7"/>
    <n v="20"/>
    <n v="3.75"/>
    <n v="14.5"/>
    <n v="53.6"/>
    <s v="WARM"/>
    <s v="Nurture Email Drip"/>
    <x v="0"/>
  </r>
  <r>
    <s v="L0142"/>
    <x v="141"/>
    <s v="PALANTIR"/>
    <s v="PARTNER"/>
    <s v="SMB"/>
    <n v="1.7"/>
    <n v="7.5"/>
    <n v="3.8"/>
    <n v="0"/>
    <n v="7.5"/>
    <n v="12.5"/>
    <n v="33"/>
    <s v="COLD"/>
    <s v="Retarget with Ads"/>
    <x v="1"/>
  </r>
  <r>
    <s v="L0143"/>
    <x v="142"/>
    <s v="AMAZON INC"/>
    <s v="COLD_EMAIL"/>
    <s v="MID-MARKET"/>
    <n v="7.1"/>
    <n v="1.5"/>
    <n v="0"/>
    <n v="20"/>
    <n v="11.25"/>
    <n v="0"/>
    <n v="39.9"/>
    <s v="WARM"/>
    <s v="Nurture Email Drip"/>
    <x v="1"/>
  </r>
  <r>
    <s v="L0144"/>
    <x v="143"/>
    <s v="ZSCALER"/>
    <s v="DIRECT"/>
    <s v="N/A"/>
    <n v="0"/>
    <n v="12"/>
    <n v="0.8"/>
    <n v="0"/>
    <n v="0"/>
    <n v="4"/>
    <n v="16.8"/>
    <s v="COLD"/>
    <s v="Retarget with Ads"/>
    <x v="2"/>
  </r>
  <r>
    <s v="L0145"/>
    <x v="144"/>
    <s v="SERVICE NOW"/>
    <s v="CONTENT_SYNDICATION"/>
    <s v="GROWTH"/>
    <n v="9.6999999999999993"/>
    <n v="8.3000000000000007"/>
    <n v="2.2999999999999998"/>
    <n v="20"/>
    <n v="0"/>
    <n v="3"/>
    <n v="43.3"/>
    <s v="WARM"/>
    <s v="Nurture Email Drip"/>
    <x v="0"/>
  </r>
  <r>
    <s v="L0146"/>
    <x v="145"/>
    <s v="SNOWFLAKE"/>
    <s v="DIRECT"/>
    <s v="ENTERPRISE"/>
    <n v="7.4"/>
    <n v="9.8000000000000007"/>
    <n v="1.7"/>
    <n v="20"/>
    <n v="15"/>
    <n v="3"/>
    <n v="56.9"/>
    <s v="WARM"/>
    <s v="Nurture Email Drip"/>
    <x v="0"/>
  </r>
  <r>
    <s v="L0147"/>
    <x v="146"/>
    <s v="AMAZON"/>
    <s v="ORGANIC"/>
    <s v="SMB"/>
    <n v="9.6999999999999993"/>
    <n v="0"/>
    <n v="3"/>
    <n v="20"/>
    <n v="7.5"/>
    <n v="0.5"/>
    <n v="40.700000000000003"/>
    <s v="WARM"/>
    <s v="Nurture Email Drip"/>
    <x v="0"/>
  </r>
  <r>
    <s v="L0148"/>
    <x v="147"/>
    <s v="FIGMA"/>
    <s v="EVENT"/>
    <s v="SMB"/>
    <n v="2"/>
    <n v="5.3"/>
    <n v="4.7"/>
    <n v="0"/>
    <n v="7.5"/>
    <n v="12"/>
    <n v="31.5"/>
    <s v="COLD"/>
    <s v="Retarget with Ads"/>
    <x v="1"/>
  </r>
  <r>
    <s v="L0149"/>
    <x v="148"/>
    <s v="META PLATFORMS"/>
    <s v="PAID"/>
    <s v="SMB"/>
    <n v="4.3"/>
    <n v="0"/>
    <n v="0"/>
    <n v="0"/>
    <n v="7.5"/>
    <n v="3"/>
    <n v="14.8"/>
    <s v="COLD"/>
    <s v="Retarget with Ads"/>
    <x v="2"/>
  </r>
  <r>
    <s v="L0150"/>
    <x v="149"/>
    <s v="ZOOM VIDEO"/>
    <s v="EVENT"/>
    <s v="GROWTH"/>
    <n v="2.2999999999999998"/>
    <n v="0.8"/>
    <n v="4.7"/>
    <n v="0"/>
    <n v="0"/>
    <n v="11.5"/>
    <n v="19.3"/>
    <s v="COLD"/>
    <s v="Retarget with Ads"/>
    <x v="2"/>
  </r>
  <r>
    <s v="L0151"/>
    <x v="150"/>
    <s v="SPLUNK"/>
    <s v="PAID"/>
    <s v="GROWTH"/>
    <n v="9.6999999999999993"/>
    <n v="4.5"/>
    <n v="5.2"/>
    <n v="0"/>
    <n v="0"/>
    <n v="1.5"/>
    <n v="20.9"/>
    <s v="COLD"/>
    <s v="Retarget with Ads"/>
    <x v="1"/>
  </r>
  <r>
    <s v="L0152"/>
    <x v="151"/>
    <s v="OKTA"/>
    <s v="UNKNOWN"/>
    <s v="MID-MARKET"/>
    <n v="1.4"/>
    <n v="15"/>
    <n v="0"/>
    <n v="0"/>
    <n v="11.25"/>
    <n v="4.5"/>
    <n v="32.200000000000003"/>
    <s v="COLD"/>
    <s v="Retarget with Ads"/>
    <x v="1"/>
  </r>
  <r>
    <s v="L0153"/>
    <x v="152"/>
    <s v="PALANTIR"/>
    <s v="CONTENT_SYNDICATION"/>
    <s v="N/A"/>
    <n v="2.9"/>
    <n v="12.8"/>
    <n v="3.5"/>
    <n v="0"/>
    <n v="0"/>
    <n v="20.5"/>
    <n v="39.700000000000003"/>
    <s v="WARM"/>
    <s v="Nurture Email Drip"/>
    <x v="1"/>
  </r>
  <r>
    <s v="L0154"/>
    <x v="153"/>
    <s v="OKTA"/>
    <s v="COLD_EMAIL"/>
    <s v="MID-MARKET"/>
    <n v="0"/>
    <n v="4.5"/>
    <n v="0.2"/>
    <n v="20"/>
    <n v="11.25"/>
    <n v="17.5"/>
    <n v="53.5"/>
    <s v="WARM"/>
    <s v="Nurture Email Drip"/>
    <x v="0"/>
  </r>
  <r>
    <s v="L0155"/>
    <x v="154"/>
    <s v="ZOOM"/>
    <s v="PAID"/>
    <s v="GROWTH"/>
    <n v="5.4"/>
    <n v="0"/>
    <n v="4"/>
    <n v="20"/>
    <n v="0"/>
    <n v="1.5"/>
    <n v="30.9"/>
    <s v="COLD"/>
    <s v="Retarget with Ads"/>
    <x v="1"/>
  </r>
  <r>
    <s v="L0156"/>
    <x v="155"/>
    <s v="ZSCALER"/>
    <s v="CONTENT_SYNDICATION"/>
    <s v="SMB"/>
    <n v="7.1"/>
    <n v="7.5"/>
    <n v="6"/>
    <n v="20"/>
    <n v="7.5"/>
    <n v="4"/>
    <n v="52.1"/>
    <s v="WARM"/>
    <s v="Nurture Email Drip"/>
    <x v="0"/>
  </r>
  <r>
    <s v="L0157"/>
    <x v="156"/>
    <s v="CROWD STRIKE"/>
    <s v="ORGANIC"/>
    <s v="MID-MARKET"/>
    <n v="2.9"/>
    <n v="14.3"/>
    <n v="8.5"/>
    <n v="0"/>
    <n v="11.25"/>
    <n v="29"/>
    <n v="66"/>
    <s v="HOT"/>
    <s v="Schedule Call"/>
    <x v="3"/>
  </r>
  <r>
    <s v="L0158"/>
    <x v="157"/>
    <s v="ATLASSIAN CORP"/>
    <s v="DIRECT"/>
    <s v="MID-MARKET"/>
    <n v="9.6999999999999993"/>
    <n v="6"/>
    <n v="6.5"/>
    <n v="0"/>
    <n v="11.25"/>
    <n v="3"/>
    <n v="36.5"/>
    <s v="WARM"/>
    <s v="Nurture Email Drip"/>
    <x v="1"/>
  </r>
  <r>
    <s v="L0159"/>
    <x v="158"/>
    <s v="PALO ALTO"/>
    <s v="EVENT"/>
    <s v="ENTERPRISE"/>
    <n v="6.9"/>
    <n v="2.2999999999999998"/>
    <n v="5.2"/>
    <n v="0"/>
    <n v="15"/>
    <n v="4.5"/>
    <n v="33.9"/>
    <s v="COLD"/>
    <s v="Retarget with Ads"/>
    <x v="1"/>
  </r>
  <r>
    <s v="L0160"/>
    <x v="159"/>
    <s v="DATADOG"/>
    <s v="COLD_EMAIL"/>
    <s v="MID-MARKET"/>
    <n v="2.2999999999999998"/>
    <n v="0"/>
    <n v="7.2"/>
    <n v="0"/>
    <n v="11.25"/>
    <n v="0"/>
    <n v="20.8"/>
    <s v="COLD"/>
    <s v="Retarget with Ads"/>
    <x v="1"/>
  </r>
  <r>
    <s v="L0161"/>
    <x v="160"/>
    <s v="TWILIO"/>
    <s v="DIRECT"/>
    <s v="ENTERPRISE"/>
    <n v="2"/>
    <n v="3"/>
    <n v="8"/>
    <n v="20"/>
    <n v="15"/>
    <n v="3"/>
    <n v="51"/>
    <s v="WARM"/>
    <s v="Nurture Email Drip"/>
    <x v="0"/>
  </r>
  <r>
    <s v="L0162"/>
    <x v="161"/>
    <s v="AMAZON INC"/>
    <s v="UNKNOWN"/>
    <s v="STARTUP"/>
    <n v="2.9"/>
    <n v="0.8"/>
    <n v="0"/>
    <n v="20"/>
    <n v="3.75"/>
    <n v="1.5"/>
    <n v="29"/>
    <s v="COLD"/>
    <s v="Retarget with Ads"/>
    <x v="1"/>
  </r>
  <r>
    <s v="L0163"/>
    <x v="162"/>
    <s v="AIRTABLE"/>
    <s v="ORGANIC"/>
    <s v="ENTERPRISE"/>
    <n v="8"/>
    <n v="0.8"/>
    <n v="2.5"/>
    <n v="20"/>
    <n v="15"/>
    <n v="11.5"/>
    <n v="57.8"/>
    <s v="WARM"/>
    <s v="Nurture Email Drip"/>
    <x v="0"/>
  </r>
  <r>
    <s v="L0164"/>
    <x v="163"/>
    <s v="SPLUNK"/>
    <s v="COLD_EMAIL"/>
    <s v="STARTUP"/>
    <n v="3.1"/>
    <n v="4.5"/>
    <n v="0.8"/>
    <n v="20"/>
    <n v="3.75"/>
    <n v="4.5"/>
    <n v="36.700000000000003"/>
    <s v="WARM"/>
    <s v="Nurture Email Drip"/>
    <x v="1"/>
  </r>
  <r>
    <s v="L0165"/>
    <x v="164"/>
    <s v="ATLASSIAN"/>
    <s v="COLD_EMAIL"/>
    <s v="SMB"/>
    <n v="8"/>
    <n v="3.8"/>
    <n v="1.3"/>
    <n v="20"/>
    <n v="7.5"/>
    <n v="3.5"/>
    <n v="44.1"/>
    <s v="WARM"/>
    <s v="Nurture Email Drip"/>
    <x v="0"/>
  </r>
  <r>
    <s v="L0166"/>
    <x v="165"/>
    <s v="NOTION"/>
    <s v="COLD_EMAIL"/>
    <s v="ENTERPRISE"/>
    <n v="0"/>
    <n v="13.5"/>
    <n v="3.2"/>
    <n v="20"/>
    <n v="15"/>
    <n v="22.5"/>
    <n v="74.2"/>
    <s v="HOT"/>
    <s v="Schedule Call"/>
    <x v="3"/>
  </r>
  <r>
    <s v="L0167"/>
    <x v="166"/>
    <s v="AMAZON"/>
    <s v="CONTENT_SYNDICATION"/>
    <s v="N/A"/>
    <n v="3.7"/>
    <n v="2.2999999999999998"/>
    <n v="6.7"/>
    <n v="20"/>
    <n v="0"/>
    <n v="16"/>
    <n v="48.7"/>
    <s v="WARM"/>
    <s v="Nurture Email Drip"/>
    <x v="0"/>
  </r>
  <r>
    <s v="L0168"/>
    <x v="167"/>
    <s v="SNOWFLAKE"/>
    <s v="CONTENT_SYNDICATION"/>
    <s v="MID-MARKET"/>
    <n v="6"/>
    <n v="15"/>
    <n v="6.7"/>
    <n v="20"/>
    <n v="11.25"/>
    <n v="2"/>
    <n v="61"/>
    <s v="HOT"/>
    <s v="Schedule Call"/>
    <x v="3"/>
  </r>
  <r>
    <s v="L0169"/>
    <x v="168"/>
    <s v="FRESHWORKS"/>
    <s v="ORGANIC"/>
    <s v="STARTUP"/>
    <n v="5.4"/>
    <n v="7.5"/>
    <n v="0.2"/>
    <n v="20"/>
    <n v="3.75"/>
    <n v="14"/>
    <n v="50.9"/>
    <s v="WARM"/>
    <s v="Nurture Email Drip"/>
    <x v="0"/>
  </r>
  <r>
    <s v="L0170"/>
    <x v="169"/>
    <s v="TWILIO"/>
    <s v="COLD_EMAIL"/>
    <s v="N/A"/>
    <n v="6.6"/>
    <n v="4.5"/>
    <n v="4.7"/>
    <n v="20"/>
    <n v="0"/>
    <n v="20.5"/>
    <n v="56.3"/>
    <s v="WARM"/>
    <s v="Nurture Email Drip"/>
    <x v="0"/>
  </r>
  <r>
    <s v="L0171"/>
    <x v="170"/>
    <s v="DROPBOX"/>
    <s v="DIRECT"/>
    <s v="MID-MARKET"/>
    <n v="5.4"/>
    <n v="0"/>
    <n v="6.7"/>
    <n v="20"/>
    <n v="11.25"/>
    <n v="4"/>
    <n v="47.4"/>
    <s v="WARM"/>
    <s v="Nurture Email Drip"/>
    <x v="0"/>
  </r>
  <r>
    <s v="L0172"/>
    <x v="171"/>
    <s v="PALANTIR"/>
    <s v="ORGANIC"/>
    <s v="N/A"/>
    <n v="0.9"/>
    <n v="0"/>
    <n v="7.5"/>
    <n v="0"/>
    <n v="0"/>
    <n v="1.5"/>
    <n v="9.9"/>
    <s v="COLD"/>
    <s v="Retarget with Ads"/>
    <x v="2"/>
  </r>
  <r>
    <s v="L0173"/>
    <x v="172"/>
    <s v="DOCUSIGN"/>
    <s v="COLD_EMAIL"/>
    <s v="GROWTH"/>
    <n v="5.7"/>
    <n v="0"/>
    <n v="0"/>
    <n v="0"/>
    <n v="0"/>
    <n v="2.5"/>
    <n v="8.1999999999999993"/>
    <s v="COLD"/>
    <s v="Retarget with Ads"/>
    <x v="2"/>
  </r>
  <r>
    <s v="L0174"/>
    <x v="173"/>
    <s v="SLACK"/>
    <s v="DIRECT"/>
    <s v="SMB"/>
    <n v="3.1"/>
    <n v="1.5"/>
    <n v="7.5"/>
    <n v="20"/>
    <n v="7.5"/>
    <n v="7"/>
    <n v="46.6"/>
    <s v="WARM"/>
    <s v="Nurture Email Drip"/>
    <x v="0"/>
  </r>
  <r>
    <s v="L0175"/>
    <x v="174"/>
    <s v="HUBSPOT"/>
    <s v="REFERRAL"/>
    <s v="MID-MARKET"/>
    <n v="5.0999999999999996"/>
    <n v="13.5"/>
    <n v="2.2000000000000002"/>
    <n v="0"/>
    <n v="11.25"/>
    <n v="5"/>
    <n v="37.1"/>
    <s v="WARM"/>
    <s v="Nurture Email Drip"/>
    <x v="1"/>
  </r>
  <r>
    <s v="L0176"/>
    <x v="175"/>
    <s v="WORKDAY"/>
    <s v="EVENT"/>
    <s v="SMB"/>
    <n v="7.7"/>
    <n v="3.8"/>
    <n v="2"/>
    <n v="0"/>
    <n v="7.5"/>
    <n v="12.5"/>
    <n v="33.5"/>
    <s v="COLD"/>
    <s v="Retarget with Ads"/>
    <x v="1"/>
  </r>
  <r>
    <s v="L0177"/>
    <x v="176"/>
    <s v="ZSCALER"/>
    <s v="WEBINAR"/>
    <s v="STARTUP"/>
    <n v="0"/>
    <n v="5.3"/>
    <n v="2.8"/>
    <n v="0"/>
    <n v="3.75"/>
    <n v="0.5"/>
    <n v="12.4"/>
    <s v="COLD"/>
    <s v="Retarget with Ads"/>
    <x v="2"/>
  </r>
  <r>
    <s v="L0178"/>
    <x v="177"/>
    <s v="AMAZON INC"/>
    <s v="DIRECT"/>
    <s v="ENTERPRISE"/>
    <n v="5.4"/>
    <n v="7.5"/>
    <n v="0"/>
    <n v="0"/>
    <n v="15"/>
    <n v="4.5"/>
    <n v="32.4"/>
    <s v="COLD"/>
    <s v="Retarget with Ads"/>
    <x v="1"/>
  </r>
  <r>
    <s v="L0179"/>
    <x v="178"/>
    <s v="META PLATFORMS"/>
    <s v="PAID"/>
    <s v="N/A"/>
    <n v="1.1000000000000001"/>
    <n v="6"/>
    <n v="6.5"/>
    <n v="20"/>
    <n v="0"/>
    <n v="14"/>
    <n v="47.6"/>
    <s v="WARM"/>
    <s v="Nurture Email Drip"/>
    <x v="0"/>
  </r>
  <r>
    <s v="L0180"/>
    <x v="179"/>
    <s v="CANVA"/>
    <s v="COLD_EMAIL"/>
    <s v="SMB"/>
    <n v="0"/>
    <n v="2.2999999999999998"/>
    <n v="0"/>
    <n v="0"/>
    <n v="7.5"/>
    <n v="2"/>
    <n v="11.8"/>
    <s v="COLD"/>
    <s v="Retarget with Ads"/>
    <x v="2"/>
  </r>
  <r>
    <s v="L0181"/>
    <x v="180"/>
    <s v="META"/>
    <s v="SOCIAL"/>
    <s v="SMB"/>
    <n v="4.5999999999999996"/>
    <n v="9"/>
    <n v="7.2"/>
    <n v="0"/>
    <n v="7.5"/>
    <n v="4"/>
    <n v="32.299999999999997"/>
    <s v="COLD"/>
    <s v="Retarget with Ads"/>
    <x v="1"/>
  </r>
  <r>
    <s v="L0182"/>
    <x v="181"/>
    <s v="HASHI CORP"/>
    <s v="WEBINAR"/>
    <s v="MID-MARKET"/>
    <n v="2"/>
    <n v="2.2999999999999998"/>
    <n v="6.3"/>
    <n v="0"/>
    <n v="11.25"/>
    <n v="9.5"/>
    <n v="31.4"/>
    <s v="COLD"/>
    <s v="Retarget with Ads"/>
    <x v="1"/>
  </r>
  <r>
    <s v="L0183"/>
    <x v="182"/>
    <s v="DATADOG"/>
    <s v="REFERRAL"/>
    <s v="SMB"/>
    <n v="8.9"/>
    <n v="4.5"/>
    <n v="1.8"/>
    <n v="20"/>
    <n v="7.5"/>
    <n v="20"/>
    <n v="62.7"/>
    <s v="HOT"/>
    <s v="Schedule Call"/>
    <x v="3"/>
  </r>
  <r>
    <s v="L0184"/>
    <x v="183"/>
    <s v="SPLUNK"/>
    <s v="EVENT"/>
    <s v="SMB"/>
    <n v="9.1"/>
    <n v="11.3"/>
    <n v="4.2"/>
    <n v="20"/>
    <n v="7.5"/>
    <n v="5"/>
    <n v="57.1"/>
    <s v="WARM"/>
    <s v="Nurture Email Drip"/>
    <x v="0"/>
  </r>
  <r>
    <s v="L0185"/>
    <x v="184"/>
    <s v="LINEAR"/>
    <s v="PAID"/>
    <s v="STARTUP"/>
    <n v="6.3"/>
    <n v="15"/>
    <n v="2"/>
    <n v="0"/>
    <n v="3.75"/>
    <n v="1.5"/>
    <n v="28.6"/>
    <s v="COLD"/>
    <s v="Retarget with Ads"/>
    <x v="1"/>
  </r>
  <r>
    <s v="L0186"/>
    <x v="185"/>
    <s v="SHOPIFY INC"/>
    <s v="REFERRAL"/>
    <s v="ENTERPRISE"/>
    <n v="0.3"/>
    <n v="14.3"/>
    <n v="0"/>
    <n v="20"/>
    <n v="15"/>
    <n v="14"/>
    <n v="63.6"/>
    <s v="HOT"/>
    <s v="Schedule Call"/>
    <x v="3"/>
  </r>
  <r>
    <s v="L0187"/>
    <x v="186"/>
    <s v="ATLASSIAN"/>
    <s v="COLD_EMAIL"/>
    <s v="MID-MARKET"/>
    <n v="0"/>
    <n v="9.8000000000000007"/>
    <n v="3.8"/>
    <n v="0"/>
    <n v="11.25"/>
    <n v="3.5"/>
    <n v="28.4"/>
    <s v="COLD"/>
    <s v="Retarget with Ads"/>
    <x v="1"/>
  </r>
  <r>
    <s v="L0188"/>
    <x v="187"/>
    <s v="LINEAR"/>
    <s v="ORGANIC"/>
    <s v="MID-MARKET"/>
    <n v="8.9"/>
    <n v="1.5"/>
    <n v="8.3000000000000007"/>
    <n v="0"/>
    <n v="11.25"/>
    <n v="3.5"/>
    <n v="33.5"/>
    <s v="COLD"/>
    <s v="Retarget with Ads"/>
    <x v="1"/>
  </r>
  <r>
    <s v="L0189"/>
    <x v="188"/>
    <s v="FRESHWORKS"/>
    <s v="SOCIAL"/>
    <s v="STARTUP"/>
    <n v="4.5999999999999996"/>
    <n v="10.5"/>
    <n v="0"/>
    <n v="20"/>
    <n v="3.75"/>
    <n v="6"/>
    <n v="44.9"/>
    <s v="WARM"/>
    <s v="Nurture Email Drip"/>
    <x v="0"/>
  </r>
  <r>
    <s v="L0190"/>
    <x v="189"/>
    <s v="AIRTABLE"/>
    <s v="UNKNOWN"/>
    <s v="SMB"/>
    <n v="0"/>
    <n v="4.5"/>
    <n v="4.8"/>
    <n v="0"/>
    <n v="7.5"/>
    <n v="4.5"/>
    <n v="21.3"/>
    <s v="COLD"/>
    <s v="Retarget with Ads"/>
    <x v="1"/>
  </r>
  <r>
    <s v="L0191"/>
    <x v="190"/>
    <s v="DATABRICKS"/>
    <s v="DIRECT"/>
    <s v="STARTUP"/>
    <n v="3.7"/>
    <n v="10.5"/>
    <n v="7.7"/>
    <n v="0"/>
    <n v="3.75"/>
    <n v="13.5"/>
    <n v="39.200000000000003"/>
    <s v="WARM"/>
    <s v="Nurture Email Drip"/>
    <x v="1"/>
  </r>
  <r>
    <s v="L0192"/>
    <x v="191"/>
    <s v="CANVA"/>
    <s v="PAID"/>
    <s v="SMB"/>
    <n v="0"/>
    <n v="3.8"/>
    <n v="9"/>
    <n v="20"/>
    <n v="7.5"/>
    <n v="18"/>
    <n v="58.3"/>
    <s v="WARM"/>
    <s v="Nurture Email Drip"/>
    <x v="0"/>
  </r>
  <r>
    <s v="L0193"/>
    <x v="192"/>
    <s v="SNOWFLAKE"/>
    <s v="ORGANIC"/>
    <s v="SMB"/>
    <n v="6.6"/>
    <n v="2.2999999999999998"/>
    <n v="4.8"/>
    <n v="0"/>
    <n v="7.5"/>
    <n v="3"/>
    <n v="24.2"/>
    <s v="COLD"/>
    <s v="Retarget with Ads"/>
    <x v="1"/>
  </r>
  <r>
    <s v="L0194"/>
    <x v="193"/>
    <s v="DATADOG"/>
    <s v="SOCIAL"/>
    <s v="ENTERPRISE"/>
    <n v="6.6"/>
    <n v="1.5"/>
    <n v="9.3000000000000007"/>
    <n v="0"/>
    <n v="15"/>
    <n v="5"/>
    <n v="37.4"/>
    <s v="WARM"/>
    <s v="Nurture Email Drip"/>
    <x v="1"/>
  </r>
  <r>
    <s v="L0195"/>
    <x v="194"/>
    <s v="SALESFORCE.COM"/>
    <s v="PAID"/>
    <s v="MID-MARKET"/>
    <n v="0"/>
    <n v="12"/>
    <n v="4.3"/>
    <n v="20"/>
    <n v="11.25"/>
    <n v="0.5"/>
    <n v="48.1"/>
    <s v="WARM"/>
    <s v="Nurture Email Drip"/>
    <x v="0"/>
  </r>
  <r>
    <s v="L0196"/>
    <x v="195"/>
    <s v="SLACK"/>
    <s v="PAID"/>
    <s v="SMB"/>
    <n v="0"/>
    <n v="3"/>
    <n v="3.8"/>
    <n v="0"/>
    <n v="7.5"/>
    <n v="4"/>
    <n v="18.3"/>
    <s v="COLD"/>
    <s v="Retarget with Ads"/>
    <x v="2"/>
  </r>
  <r>
    <s v="L0197"/>
    <x v="196"/>
    <s v="TWILIO"/>
    <s v="REFERRAL"/>
    <s v="SMB"/>
    <n v="8"/>
    <n v="2.2999999999999998"/>
    <n v="9.5"/>
    <n v="20"/>
    <n v="7.5"/>
    <n v="1.5"/>
    <n v="48.8"/>
    <s v="WARM"/>
    <s v="Nurture Email Drip"/>
    <x v="0"/>
  </r>
  <r>
    <s v="L0198"/>
    <x v="197"/>
    <s v="AMAZON INC"/>
    <s v="EVENT"/>
    <s v="N/A"/>
    <n v="5.7"/>
    <n v="12"/>
    <n v="9.6999999999999993"/>
    <n v="0"/>
    <n v="0"/>
    <n v="3.5"/>
    <n v="30.9"/>
    <s v="COLD"/>
    <s v="Retarget with Ads"/>
    <x v="1"/>
  </r>
  <r>
    <s v="L0199"/>
    <x v="198"/>
    <s v="ASANA"/>
    <s v="COLD_EMAIL"/>
    <s v="N/A"/>
    <n v="0"/>
    <n v="9"/>
    <n v="4.3"/>
    <n v="20"/>
    <n v="0"/>
    <n v="8"/>
    <n v="41.3"/>
    <s v="WARM"/>
    <s v="Nurture Email Drip"/>
    <x v="0"/>
  </r>
  <r>
    <s v="L0200"/>
    <x v="199"/>
    <s v="HUB SPOT"/>
    <s v="UNKNOWN"/>
    <s v="MID-MARKET"/>
    <n v="4.3"/>
    <n v="0"/>
    <n v="5.2"/>
    <n v="20"/>
    <n v="11.25"/>
    <n v="3.5"/>
    <n v="44.3"/>
    <s v="WARM"/>
    <s v="Nurture Email Drip"/>
    <x v="0"/>
  </r>
  <r>
    <s v="L0201"/>
    <x v="200"/>
    <s v="META PLATFORMS"/>
    <s v="UNKNOWN"/>
    <s v="ENTERPRISE"/>
    <n v="3.1"/>
    <n v="14.3"/>
    <n v="5.7"/>
    <n v="20"/>
    <n v="15"/>
    <n v="6.5"/>
    <n v="64.599999999999994"/>
    <s v="HOT"/>
    <s v="Schedule Call"/>
    <x v="3"/>
  </r>
  <r>
    <s v="L0202"/>
    <x v="201"/>
    <s v="ZOOM"/>
    <s v="PAID"/>
    <s v="ENTERPRISE"/>
    <n v="1.1000000000000001"/>
    <n v="0"/>
    <n v="0.2"/>
    <n v="0"/>
    <n v="15"/>
    <n v="2"/>
    <n v="18.3"/>
    <s v="COLD"/>
    <s v="Retarget with Ads"/>
    <x v="2"/>
  </r>
  <r>
    <s v="L0203"/>
    <x v="202"/>
    <s v="ASANA"/>
    <s v="ORGANIC"/>
    <s v="MID-MARKET"/>
    <n v="9.1"/>
    <n v="11.3"/>
    <n v="2.7"/>
    <n v="20"/>
    <n v="11.25"/>
    <n v="11.5"/>
    <n v="65.900000000000006"/>
    <s v="HOT"/>
    <s v="Schedule Call"/>
    <x v="3"/>
  </r>
  <r>
    <s v="L0204"/>
    <x v="203"/>
    <s v="AIRTABLE"/>
    <s v="WEBINAR"/>
    <s v="GROWTH"/>
    <n v="2.9"/>
    <n v="12.8"/>
    <n v="0"/>
    <n v="0"/>
    <n v="0"/>
    <n v="12"/>
    <n v="27.7"/>
    <s v="COLD"/>
    <s v="Retarget with Ads"/>
    <x v="1"/>
  </r>
  <r>
    <s v="L0205"/>
    <x v="204"/>
    <s v="MONGODB"/>
    <s v="COLD_EMAIL"/>
    <s v="MID-MARKET"/>
    <n v="8"/>
    <n v="9.8000000000000007"/>
    <n v="9"/>
    <n v="0"/>
    <n v="11.25"/>
    <n v="1.5"/>
    <n v="39.6"/>
    <s v="WARM"/>
    <s v="Nurture Email Drip"/>
    <x v="1"/>
  </r>
  <r>
    <s v="L0206"/>
    <x v="205"/>
    <s v="ZSCALER"/>
    <s v="EVENT"/>
    <s v="MID-MARKET"/>
    <n v="7.7"/>
    <n v="6"/>
    <n v="8.1999999999999993"/>
    <n v="20"/>
    <n v="11.25"/>
    <n v="2"/>
    <n v="55.2"/>
    <s v="WARM"/>
    <s v="Nurture Email Drip"/>
    <x v="0"/>
  </r>
  <r>
    <s v="L0207"/>
    <x v="206"/>
    <s v="META PLATFORMS"/>
    <s v="COLD_EMAIL"/>
    <s v="MID-MARKET"/>
    <n v="1.7"/>
    <n v="12"/>
    <n v="8.3000000000000007"/>
    <n v="0"/>
    <n v="11.25"/>
    <n v="27.5"/>
    <n v="60.8"/>
    <s v="HOT"/>
    <s v="Schedule Call"/>
    <x v="3"/>
  </r>
  <r>
    <s v="L0208"/>
    <x v="207"/>
    <s v="SNOWFLAKE"/>
    <s v="UNKNOWN"/>
    <s v="MID-MARKET"/>
    <n v="9.6999999999999993"/>
    <n v="11.3"/>
    <n v="1.7"/>
    <n v="20"/>
    <n v="11.25"/>
    <n v="4.5"/>
    <n v="58.5"/>
    <s v="WARM"/>
    <s v="Nurture Email Drip"/>
    <x v="0"/>
  </r>
  <r>
    <s v="L0209"/>
    <x v="208"/>
    <s v="ELASTIC"/>
    <s v="COLD_EMAIL"/>
    <s v="SMB"/>
    <n v="1.1000000000000001"/>
    <n v="2.2999999999999998"/>
    <n v="0.2"/>
    <n v="0"/>
    <n v="7.5"/>
    <n v="6.5"/>
    <n v="17.600000000000001"/>
    <s v="COLD"/>
    <s v="Retarget with Ads"/>
    <x v="2"/>
  </r>
  <r>
    <s v="L0210"/>
    <x v="209"/>
    <s v="CROWDSTRIKE"/>
    <s v="WEBINAR"/>
    <s v="STARTUP"/>
    <n v="1.1000000000000001"/>
    <n v="12.8"/>
    <n v="2.7"/>
    <n v="20"/>
    <n v="3.75"/>
    <n v="3"/>
    <n v="43.4"/>
    <s v="WARM"/>
    <s v="Nurture Email Drip"/>
    <x v="0"/>
  </r>
  <r>
    <s v="L0211"/>
    <x v="210"/>
    <s v="SHOPIFY"/>
    <s v="DIRECT"/>
    <s v="GROWTH"/>
    <n v="8.9"/>
    <n v="10.5"/>
    <n v="6.7"/>
    <n v="0"/>
    <n v="0"/>
    <n v="11.5"/>
    <n v="37.6"/>
    <s v="WARM"/>
    <s v="Nurture Email Drip"/>
    <x v="1"/>
  </r>
  <r>
    <s v="L0212"/>
    <x v="211"/>
    <s v="SLACK"/>
    <s v="ORGANIC"/>
    <s v="MID-MARKET"/>
    <n v="5.4"/>
    <n v="12.8"/>
    <n v="4.5"/>
    <n v="20"/>
    <n v="11.25"/>
    <n v="8"/>
    <n v="62"/>
    <s v="HOT"/>
    <s v="Schedule Call"/>
    <x v="3"/>
  </r>
  <r>
    <s v="L0213"/>
    <x v="212"/>
    <s v="ZENDESK"/>
    <s v="UNKNOWN"/>
    <s v="MID-MARKET"/>
    <n v="9.4"/>
    <n v="13.5"/>
    <n v="9.8000000000000007"/>
    <n v="20"/>
    <n v="11.25"/>
    <n v="0"/>
    <n v="64"/>
    <s v="HOT"/>
    <s v="Schedule Call"/>
    <x v="3"/>
  </r>
  <r>
    <s v="L0214"/>
    <x v="213"/>
    <s v="INTERCOM"/>
    <s v="PARTNER"/>
    <s v="STARTUP"/>
    <n v="4.9000000000000004"/>
    <n v="3"/>
    <n v="7.5"/>
    <n v="20"/>
    <n v="3.75"/>
    <n v="20"/>
    <n v="59.2"/>
    <s v="WARM"/>
    <s v="Nurture Email Drip"/>
    <x v="0"/>
  </r>
  <r>
    <s v="L0215"/>
    <x v="214"/>
    <s v="FIGMA"/>
    <s v="CONTENT_SYNDICATION"/>
    <s v="ENTERPRISE"/>
    <n v="4.9000000000000004"/>
    <n v="11.3"/>
    <n v="4.3"/>
    <n v="20"/>
    <n v="15"/>
    <n v="1.5"/>
    <n v="57"/>
    <s v="WARM"/>
    <s v="Nurture Email Drip"/>
    <x v="0"/>
  </r>
  <r>
    <s v="L0216"/>
    <x v="215"/>
    <s v="INTERCOM"/>
    <s v="SOCIAL"/>
    <s v="MID-MARKET"/>
    <n v="2.2999999999999998"/>
    <n v="9.8000000000000007"/>
    <n v="3.3"/>
    <n v="0"/>
    <n v="11.25"/>
    <n v="9.5"/>
    <n v="36.200000000000003"/>
    <s v="WARM"/>
    <s v="Nurture Email Drip"/>
    <x v="1"/>
  </r>
  <r>
    <s v="L0217"/>
    <x v="216"/>
    <s v="DOCUSIGN"/>
    <s v="EVENT"/>
    <s v="ENTERPRISE"/>
    <n v="2"/>
    <n v="0"/>
    <n v="8.1999999999999993"/>
    <n v="0"/>
    <n v="15"/>
    <n v="5"/>
    <n v="30.2"/>
    <s v="COLD"/>
    <s v="Retarget with Ads"/>
    <x v="1"/>
  </r>
  <r>
    <s v="L0218"/>
    <x v="217"/>
    <s v="ZENDESK"/>
    <s v="SOCIAL"/>
    <s v="N/A"/>
    <n v="8.3000000000000007"/>
    <n v="0"/>
    <n v="9.1999999999999993"/>
    <n v="20"/>
    <n v="0"/>
    <n v="15"/>
    <n v="52.5"/>
    <s v="WARM"/>
    <s v="Nurture Email Drip"/>
    <x v="0"/>
  </r>
  <r>
    <s v="L0219"/>
    <x v="218"/>
    <s v="GOOGLE"/>
    <s v="SOCIAL"/>
    <s v="MID-MARKET"/>
    <n v="8.9"/>
    <n v="10.5"/>
    <n v="3.3"/>
    <n v="20"/>
    <n v="11.25"/>
    <n v="9"/>
    <n v="63"/>
    <s v="HOT"/>
    <s v="Schedule Call"/>
    <x v="3"/>
  </r>
  <r>
    <s v="L0220"/>
    <x v="219"/>
    <s v="ASANA"/>
    <s v="REFERRAL"/>
    <s v="MID-MARKET"/>
    <n v="0"/>
    <n v="11.3"/>
    <n v="7.5"/>
    <n v="0"/>
    <n v="11.25"/>
    <n v="4.5"/>
    <n v="34.6"/>
    <s v="COLD"/>
    <s v="Retarget with Ads"/>
    <x v="1"/>
  </r>
  <r>
    <s v="L0221"/>
    <x v="220"/>
    <s v="PALANTIR"/>
    <s v="SOCIAL"/>
    <s v="ENTERPRISE"/>
    <n v="1.7"/>
    <n v="0"/>
    <n v="7.2"/>
    <n v="0"/>
    <n v="15"/>
    <n v="2"/>
    <n v="25.9"/>
    <s v="COLD"/>
    <s v="Retarget with Ads"/>
    <x v="1"/>
  </r>
  <r>
    <s v="L0222"/>
    <x v="221"/>
    <s v="AIRTABLE"/>
    <s v="SOCIAL"/>
    <s v="ENTERPRISE"/>
    <n v="0.9"/>
    <n v="12.8"/>
    <n v="4"/>
    <n v="20"/>
    <n v="15"/>
    <n v="0"/>
    <n v="52.7"/>
    <s v="WARM"/>
    <s v="Nurture Email Drip"/>
    <x v="0"/>
  </r>
  <r>
    <s v="L0223"/>
    <x v="222"/>
    <s v="CROWD STRIKE"/>
    <s v="SOCIAL"/>
    <s v="N/A"/>
    <n v="7.7"/>
    <n v="0"/>
    <n v="3.8"/>
    <n v="0"/>
    <n v="0"/>
    <n v="4.5"/>
    <n v="16"/>
    <s v="COLD"/>
    <s v="Retarget with Ads"/>
    <x v="2"/>
  </r>
  <r>
    <s v="L0224"/>
    <x v="223"/>
    <s v="ASANA"/>
    <s v="SOCIAL"/>
    <s v="STARTUP"/>
    <n v="10"/>
    <n v="0"/>
    <n v="0"/>
    <n v="0"/>
    <n v="3.75"/>
    <n v="3"/>
    <n v="16.8"/>
    <s v="COLD"/>
    <s v="Retarget with Ads"/>
    <x v="2"/>
  </r>
  <r>
    <s v="L0225"/>
    <x v="224"/>
    <s v="HASHI CORP"/>
    <s v="SOCIAL"/>
    <s v="GROWTH"/>
    <n v="1.7"/>
    <n v="0"/>
    <n v="0"/>
    <n v="0"/>
    <n v="0"/>
    <n v="11.5"/>
    <n v="13.2"/>
    <s v="COLD"/>
    <s v="Retarget with Ads"/>
    <x v="2"/>
  </r>
  <r>
    <s v="L0226"/>
    <x v="225"/>
    <s v="GOOGLE"/>
    <s v="WEBINAR"/>
    <s v="ENTERPRISE"/>
    <n v="2.6"/>
    <n v="9.8000000000000007"/>
    <n v="9"/>
    <n v="0"/>
    <n v="15"/>
    <n v="1.5"/>
    <n v="37.9"/>
    <s v="WARM"/>
    <s v="Nurture Email Drip"/>
    <x v="1"/>
  </r>
  <r>
    <s v="L0227"/>
    <x v="226"/>
    <s v="META PLATFORMS"/>
    <s v="DIRECT"/>
    <s v="SMB"/>
    <n v="0.6"/>
    <n v="11.3"/>
    <n v="7.7"/>
    <n v="0"/>
    <n v="7.5"/>
    <n v="6"/>
    <n v="33.1"/>
    <s v="COLD"/>
    <s v="Retarget with Ads"/>
    <x v="1"/>
  </r>
  <r>
    <s v="L0228"/>
    <x v="227"/>
    <s v="STRIPE"/>
    <s v="EVENT"/>
    <s v="SMB"/>
    <n v="6.6"/>
    <n v="3.8"/>
    <n v="3"/>
    <n v="20"/>
    <n v="7.5"/>
    <n v="3.5"/>
    <n v="44.4"/>
    <s v="WARM"/>
    <s v="Nurture Email Drip"/>
    <x v="0"/>
  </r>
  <r>
    <s v="L0229"/>
    <x v="228"/>
    <s v="CANVA"/>
    <s v="COLD_EMAIL"/>
    <s v="SMB"/>
    <n v="0.6"/>
    <n v="12.8"/>
    <n v="1.5"/>
    <n v="20"/>
    <n v="7.5"/>
    <n v="6"/>
    <n v="48.4"/>
    <s v="WARM"/>
    <s v="Nurture Email Drip"/>
    <x v="0"/>
  </r>
  <r>
    <s v="L0230"/>
    <x v="229"/>
    <s v="HASHICORP"/>
    <s v="EVENT"/>
    <s v="ENTERPRISE"/>
    <n v="2.2999999999999998"/>
    <n v="4.5"/>
    <n v="4.3"/>
    <n v="20"/>
    <n v="15"/>
    <n v="2"/>
    <n v="48.1"/>
    <s v="WARM"/>
    <s v="Nurture Email Drip"/>
    <x v="0"/>
  </r>
  <r>
    <s v="L0231"/>
    <x v="230"/>
    <s v="ZENDESK"/>
    <s v="DIRECT"/>
    <s v="ENTERPRISE"/>
    <n v="1.4"/>
    <n v="9"/>
    <n v="1.7"/>
    <n v="0"/>
    <n v="15"/>
    <n v="4.5"/>
    <n v="31.6"/>
    <s v="COLD"/>
    <s v="Retarget with Ads"/>
    <x v="1"/>
  </r>
  <r>
    <s v="L0232"/>
    <x v="163"/>
    <s v="WORKDAY"/>
    <s v="ORGANIC"/>
    <s v="ENTERPRISE"/>
    <n v="6.9"/>
    <n v="3"/>
    <n v="5.7"/>
    <n v="0"/>
    <n v="15"/>
    <n v="6.5"/>
    <n v="37.1"/>
    <s v="WARM"/>
    <s v="Nurture Email Drip"/>
    <x v="1"/>
  </r>
  <r>
    <s v="L0233"/>
    <x v="231"/>
    <s v="CLOUDFLARE"/>
    <s v="ORGANIC"/>
    <s v="GROWTH"/>
    <n v="4.3"/>
    <n v="13.5"/>
    <n v="9.5"/>
    <n v="20"/>
    <n v="0"/>
    <n v="1.5"/>
    <n v="48.8"/>
    <s v="WARM"/>
    <s v="Nurture Email Drip"/>
    <x v="0"/>
  </r>
  <r>
    <s v="L0234"/>
    <x v="232"/>
    <s v="AMAZON"/>
    <s v="DIRECT"/>
    <s v="MID-MARKET"/>
    <n v="10"/>
    <n v="9"/>
    <n v="6.2"/>
    <n v="0"/>
    <n v="11.25"/>
    <n v="0"/>
    <n v="36.5"/>
    <s v="WARM"/>
    <s v="Nurture Email Drip"/>
    <x v="1"/>
  </r>
  <r>
    <s v="L0235"/>
    <x v="233"/>
    <s v="SALESFORCE"/>
    <s v="COLD_EMAIL"/>
    <s v="STARTUP"/>
    <n v="5.4"/>
    <n v="0"/>
    <n v="1.5"/>
    <n v="20"/>
    <n v="3.75"/>
    <n v="1.5"/>
    <n v="32.200000000000003"/>
    <s v="COLD"/>
    <s v="Retarget with Ads"/>
    <x v="1"/>
  </r>
  <r>
    <s v="L0236"/>
    <x v="234"/>
    <s v="HUBSPOT"/>
    <s v="CONTENT_SYNDICATION"/>
    <s v="MID-MARKET"/>
    <n v="7.1"/>
    <n v="0.8"/>
    <n v="9.3000000000000007"/>
    <n v="0"/>
    <n v="11.25"/>
    <n v="13"/>
    <n v="41.5"/>
    <s v="WARM"/>
    <s v="Nurture Email Drip"/>
    <x v="0"/>
  </r>
  <r>
    <s v="L0237"/>
    <x v="235"/>
    <s v="SALESFORCE"/>
    <s v="COLD_EMAIL"/>
    <s v="ENTERPRISE"/>
    <n v="0.6"/>
    <n v="0"/>
    <n v="1.8"/>
    <n v="0"/>
    <n v="15"/>
    <n v="20.5"/>
    <n v="37.9"/>
    <s v="WARM"/>
    <s v="Nurture Email Drip"/>
    <x v="1"/>
  </r>
  <r>
    <s v="L0238"/>
    <x v="236"/>
    <s v="CROWDSTRIKE"/>
    <s v="COLD_EMAIL"/>
    <s v="ENTERPRISE"/>
    <n v="5.7"/>
    <n v="7.5"/>
    <n v="10"/>
    <n v="0"/>
    <n v="15"/>
    <n v="9.5"/>
    <n v="47.7"/>
    <s v="WARM"/>
    <s v="Nurture Email Drip"/>
    <x v="0"/>
  </r>
  <r>
    <s v="L0239"/>
    <x v="237"/>
    <s v="CROWDSTRIKE"/>
    <s v="CONTENT_SYNDICATION"/>
    <s v="SMB"/>
    <n v="9.1"/>
    <n v="3"/>
    <n v="1.7"/>
    <n v="0"/>
    <n v="7.5"/>
    <n v="6"/>
    <n v="27.3"/>
    <s v="COLD"/>
    <s v="Retarget with Ads"/>
    <x v="1"/>
  </r>
  <r>
    <s v="L0240"/>
    <x v="238"/>
    <s v="MONGODB"/>
    <s v="COLD_EMAIL"/>
    <s v="ENTERPRISE"/>
    <n v="0"/>
    <n v="3"/>
    <n v="2.8"/>
    <n v="0"/>
    <n v="15"/>
    <n v="6.5"/>
    <n v="27.3"/>
    <s v="COLD"/>
    <s v="Retarget with Ads"/>
    <x v="1"/>
  </r>
  <r>
    <s v="L0241"/>
    <x v="239"/>
    <s v="GOOGLE"/>
    <s v="PAID"/>
    <s v="ENTERPRISE"/>
    <n v="8"/>
    <n v="8.3000000000000007"/>
    <n v="4"/>
    <n v="0"/>
    <n v="15"/>
    <n v="29.5"/>
    <n v="64.8"/>
    <s v="HOT"/>
    <s v="Schedule Call"/>
    <x v="3"/>
  </r>
  <r>
    <s v="L0242"/>
    <x v="240"/>
    <s v="DATABRICKS"/>
    <s v="WEBINAR"/>
    <s v="GROWTH"/>
    <n v="0"/>
    <n v="15"/>
    <n v="9.1999999999999993"/>
    <n v="20"/>
    <n v="0"/>
    <n v="6"/>
    <n v="50.2"/>
    <s v="WARM"/>
    <s v="Nurture Email Drip"/>
    <x v="0"/>
  </r>
  <r>
    <s v="L0243"/>
    <x v="241"/>
    <s v="NOTION LABS"/>
    <s v="CONTENT_SYNDICATION"/>
    <s v="SMB"/>
    <n v="7.4"/>
    <n v="12"/>
    <n v="3.8"/>
    <n v="20"/>
    <n v="7.5"/>
    <n v="3"/>
    <n v="53.7"/>
    <s v="WARM"/>
    <s v="Nurture Email Drip"/>
    <x v="0"/>
  </r>
  <r>
    <s v="L0244"/>
    <x v="242"/>
    <s v="MICROSOFT"/>
    <s v="PARTNER"/>
    <s v="MID-MARKET"/>
    <n v="6"/>
    <n v="7.5"/>
    <n v="2.5"/>
    <n v="20"/>
    <n v="11.25"/>
    <n v="3"/>
    <n v="50.3"/>
    <s v="WARM"/>
    <s v="Nurture Email Drip"/>
    <x v="0"/>
  </r>
  <r>
    <s v="L0245"/>
    <x v="243"/>
    <s v="META PLATFORMS"/>
    <s v="EVENT"/>
    <s v="STARTUP"/>
    <n v="0"/>
    <n v="5.3"/>
    <n v="8.3000000000000007"/>
    <n v="0"/>
    <n v="3.75"/>
    <n v="20.5"/>
    <n v="37.9"/>
    <s v="WARM"/>
    <s v="Nurture Email Drip"/>
    <x v="1"/>
  </r>
  <r>
    <s v="L0246"/>
    <x v="244"/>
    <s v="STRIPE"/>
    <s v="REFERRAL"/>
    <s v="SMB"/>
    <n v="0.9"/>
    <n v="13.5"/>
    <n v="6.8"/>
    <n v="20"/>
    <n v="7.5"/>
    <n v="5"/>
    <n v="53.7"/>
    <s v="WARM"/>
    <s v="Nurture Email Drip"/>
    <x v="0"/>
  </r>
  <r>
    <s v="L0247"/>
    <x v="245"/>
    <s v="SHOPIFY"/>
    <s v="PARTNER"/>
    <s v="MID-MARKET"/>
    <n v="8.3000000000000007"/>
    <n v="7.5"/>
    <n v="6"/>
    <n v="20"/>
    <n v="11.25"/>
    <n v="8.5"/>
    <n v="61.6"/>
    <s v="HOT"/>
    <s v="Schedule Call"/>
    <x v="3"/>
  </r>
  <r>
    <s v="L0248"/>
    <x v="246"/>
    <s v="GOOGLE"/>
    <s v="PARTNER"/>
    <s v="SMB"/>
    <n v="6.6"/>
    <n v="0"/>
    <n v="0"/>
    <n v="20"/>
    <n v="7.5"/>
    <n v="1.5"/>
    <n v="35.6"/>
    <s v="WARM"/>
    <s v="Nurture Email Drip"/>
    <x v="1"/>
  </r>
  <r>
    <s v="L0249"/>
    <x v="247"/>
    <s v="SHOPIFY"/>
    <s v="PAID"/>
    <s v="ENTERPRISE"/>
    <n v="2.2999999999999998"/>
    <n v="4.5"/>
    <n v="7.3"/>
    <n v="20"/>
    <n v="15"/>
    <n v="12.5"/>
    <n v="61.6"/>
    <s v="HOT"/>
    <s v="Schedule Call"/>
    <x v="3"/>
  </r>
  <r>
    <s v="L0250"/>
    <x v="248"/>
    <s v="AIRTABLE"/>
    <s v="EVENT"/>
    <s v="N/A"/>
    <n v="9.1"/>
    <n v="12"/>
    <n v="3.3"/>
    <n v="20"/>
    <n v="0"/>
    <n v="4.5"/>
    <n v="48.9"/>
    <s v="WARM"/>
    <s v="Nurture Email Drip"/>
    <x v="0"/>
  </r>
  <r>
    <s v="L0251"/>
    <x v="249"/>
    <s v="CLOUDFLARE"/>
    <s v="DIRECT"/>
    <s v="N/A"/>
    <n v="0.6"/>
    <n v="14.3"/>
    <n v="4.7"/>
    <n v="0"/>
    <n v="0"/>
    <n v="0.5"/>
    <n v="20.100000000000001"/>
    <s v="COLD"/>
    <s v="Retarget with Ads"/>
    <x v="1"/>
  </r>
  <r>
    <s v="L0252"/>
    <x v="250"/>
    <s v="DATADOG"/>
    <s v="COLD_EMAIL"/>
    <s v="MID-MARKET"/>
    <n v="6"/>
    <n v="6"/>
    <n v="6.3"/>
    <n v="0"/>
    <n v="11.25"/>
    <n v="10"/>
    <n v="39.6"/>
    <s v="WARM"/>
    <s v="Nurture Email Drip"/>
    <x v="1"/>
  </r>
  <r>
    <s v="L0253"/>
    <x v="251"/>
    <s v="HASHI CORP"/>
    <s v="COLD_EMAIL"/>
    <s v="ENTERPRISE"/>
    <n v="7.7"/>
    <n v="9.8000000000000007"/>
    <n v="4.7"/>
    <n v="0"/>
    <n v="15"/>
    <n v="4.5"/>
    <n v="41.7"/>
    <s v="WARM"/>
    <s v="Nurture Email Drip"/>
    <x v="0"/>
  </r>
  <r>
    <s v="L0254"/>
    <x v="252"/>
    <s v="HUBSPOT"/>
    <s v="EVENT"/>
    <s v="MID-MARKET"/>
    <n v="0"/>
    <n v="11.3"/>
    <n v="6"/>
    <n v="0"/>
    <n v="11.25"/>
    <n v="2"/>
    <n v="30.6"/>
    <s v="COLD"/>
    <s v="Retarget with Ads"/>
    <x v="1"/>
  </r>
  <r>
    <s v="L0255"/>
    <x v="253"/>
    <s v="DOCUSIGN"/>
    <s v="DIRECT"/>
    <s v="MID-MARKET"/>
    <n v="1.1000000000000001"/>
    <n v="4.5"/>
    <n v="2.2000000000000002"/>
    <n v="0"/>
    <n v="11.25"/>
    <n v="8.5"/>
    <n v="27.6"/>
    <s v="COLD"/>
    <s v="Retarget with Ads"/>
    <x v="1"/>
  </r>
  <r>
    <s v="L0256"/>
    <x v="254"/>
    <s v="DOCUSIGN"/>
    <s v="REFERRAL"/>
    <s v="MID-MARKET"/>
    <n v="3.1"/>
    <n v="9.8000000000000007"/>
    <n v="9.6999999999999993"/>
    <n v="0"/>
    <n v="11.25"/>
    <n v="1.5"/>
    <n v="35.4"/>
    <s v="WARM"/>
    <s v="Nurture Email Drip"/>
    <x v="1"/>
  </r>
  <r>
    <s v="L0257"/>
    <x v="255"/>
    <s v="LINEAR"/>
    <s v="PARTNER"/>
    <s v="ENTERPRISE"/>
    <n v="0"/>
    <n v="10.5"/>
    <n v="7.8"/>
    <n v="0"/>
    <n v="15"/>
    <n v="1.5"/>
    <n v="34.799999999999997"/>
    <s v="COLD"/>
    <s v="Retarget with Ads"/>
    <x v="1"/>
  </r>
  <r>
    <s v="L0258"/>
    <x v="256"/>
    <s v="DATADOG"/>
    <s v="PAID"/>
    <s v="SMB"/>
    <n v="7.1"/>
    <n v="0"/>
    <n v="1.5"/>
    <n v="0"/>
    <n v="7.5"/>
    <n v="0"/>
    <n v="16.100000000000001"/>
    <s v="COLD"/>
    <s v="Retarget with Ads"/>
    <x v="2"/>
  </r>
  <r>
    <s v="L0259"/>
    <x v="257"/>
    <s v="SHOPIFY"/>
    <s v="ORGANIC"/>
    <s v="STARTUP"/>
    <n v="6"/>
    <n v="1.5"/>
    <n v="9.3000000000000007"/>
    <n v="0"/>
    <n v="3.75"/>
    <n v="6"/>
    <n v="26.6"/>
    <s v="COLD"/>
    <s v="Retarget with Ads"/>
    <x v="1"/>
  </r>
  <r>
    <s v="L0260"/>
    <x v="258"/>
    <s v="SHOPIFY INC"/>
    <s v="PAID"/>
    <s v="SMB"/>
    <n v="4.9000000000000004"/>
    <n v="8.3000000000000007"/>
    <n v="0"/>
    <n v="20"/>
    <n v="7.5"/>
    <n v="10.5"/>
    <n v="51.2"/>
    <s v="WARM"/>
    <s v="Nurture Email Drip"/>
    <x v="0"/>
  </r>
  <r>
    <s v="L0261"/>
    <x v="259"/>
    <s v="CONFLUENT"/>
    <s v="PAID"/>
    <s v="MID-MARKET"/>
    <n v="7.7"/>
    <n v="14.3"/>
    <n v="0"/>
    <n v="0"/>
    <n v="11.25"/>
    <n v="0"/>
    <n v="33.299999999999997"/>
    <s v="COLD"/>
    <s v="Retarget with Ads"/>
    <x v="1"/>
  </r>
  <r>
    <s v="L0262"/>
    <x v="260"/>
    <s v="MIRO"/>
    <s v="ORGANIC"/>
    <s v="ENTERPRISE"/>
    <n v="4.3"/>
    <n v="5.3"/>
    <n v="4"/>
    <n v="20"/>
    <n v="15"/>
    <n v="10"/>
    <n v="58.6"/>
    <s v="WARM"/>
    <s v="Nurture Email Drip"/>
    <x v="0"/>
  </r>
  <r>
    <s v="L0263"/>
    <x v="261"/>
    <s v="DROPBOX"/>
    <s v="COLD_EMAIL"/>
    <s v="SMB"/>
    <n v="8"/>
    <n v="4.5"/>
    <n v="8.3000000000000007"/>
    <n v="0"/>
    <n v="7.5"/>
    <n v="1.5"/>
    <n v="29.8"/>
    <s v="COLD"/>
    <s v="Retarget with Ads"/>
    <x v="1"/>
  </r>
  <r>
    <s v="L0264"/>
    <x v="262"/>
    <s v="SERVICE NOW"/>
    <s v="PARTNER"/>
    <s v="MID-MARKET"/>
    <n v="0"/>
    <n v="11.3"/>
    <n v="9.6999999999999993"/>
    <n v="20"/>
    <n v="11.25"/>
    <n v="20"/>
    <n v="72.3"/>
    <s v="HOT"/>
    <s v="Schedule Call"/>
    <x v="3"/>
  </r>
  <r>
    <s v="L0265"/>
    <x v="263"/>
    <s v="SALESFORCE"/>
    <s v="UNKNOWN"/>
    <s v="GROWTH"/>
    <n v="6.6"/>
    <n v="15"/>
    <n v="4.5"/>
    <n v="0"/>
    <n v="0"/>
    <n v="16"/>
    <n v="42.1"/>
    <s v="WARM"/>
    <s v="Nurture Email Drip"/>
    <x v="0"/>
  </r>
  <r>
    <s v="L0266"/>
    <x v="264"/>
    <s v="ZSCALER"/>
    <s v="REFERRAL"/>
    <s v="STARTUP"/>
    <n v="4.5999999999999996"/>
    <n v="12"/>
    <n v="7"/>
    <n v="0"/>
    <n v="3.75"/>
    <n v="0"/>
    <n v="27.4"/>
    <s v="COLD"/>
    <s v="Retarget with Ads"/>
    <x v="1"/>
  </r>
  <r>
    <s v="L0267"/>
    <x v="265"/>
    <s v="DATADOG"/>
    <s v="PARTNER"/>
    <s v="MID-MARKET"/>
    <n v="3.7"/>
    <n v="0.8"/>
    <n v="8.5"/>
    <n v="20"/>
    <n v="11.25"/>
    <n v="3"/>
    <n v="47.3"/>
    <s v="WARM"/>
    <s v="Nurture Email Drip"/>
    <x v="0"/>
  </r>
  <r>
    <s v="L0268"/>
    <x v="266"/>
    <s v="FIGMA"/>
    <s v="EVENT"/>
    <s v="ENTERPRISE"/>
    <n v="4.9000000000000004"/>
    <n v="11.3"/>
    <n v="6.3"/>
    <n v="0"/>
    <n v="15"/>
    <n v="4.5"/>
    <n v="42"/>
    <s v="WARM"/>
    <s v="Nurture Email Drip"/>
    <x v="0"/>
  </r>
  <r>
    <s v="L0269"/>
    <x v="267"/>
    <s v="HUBSPOT"/>
    <s v="PARTNER"/>
    <s v="N/A"/>
    <n v="3.4"/>
    <n v="0"/>
    <n v="10"/>
    <n v="20"/>
    <n v="0"/>
    <n v="3.5"/>
    <n v="36.9"/>
    <s v="WARM"/>
    <s v="Nurture Email Drip"/>
    <x v="1"/>
  </r>
  <r>
    <s v="L0270"/>
    <x v="268"/>
    <s v="ZSCALER"/>
    <s v="DIRECT"/>
    <s v="MID-MARKET"/>
    <n v="9.1"/>
    <n v="0"/>
    <n v="0.8"/>
    <n v="0"/>
    <n v="11.25"/>
    <n v="0"/>
    <n v="21.2"/>
    <s v="COLD"/>
    <s v="Retarget with Ads"/>
    <x v="1"/>
  </r>
  <r>
    <s v="L0271"/>
    <x v="269"/>
    <s v="OKTA"/>
    <s v="UNKNOWN"/>
    <s v="ENTERPRISE"/>
    <n v="0"/>
    <n v="5.3"/>
    <n v="8.1999999999999993"/>
    <n v="0"/>
    <n v="15"/>
    <n v="16"/>
    <n v="44.5"/>
    <s v="WARM"/>
    <s v="Nurture Email Drip"/>
    <x v="0"/>
  </r>
  <r>
    <s v="L0272"/>
    <x v="270"/>
    <s v="SALESFORCE.COM"/>
    <s v="DIRECT"/>
    <s v="ENTERPRISE"/>
    <n v="6.9"/>
    <n v="7.5"/>
    <n v="8.5"/>
    <n v="0"/>
    <n v="15"/>
    <n v="5.5"/>
    <n v="43.4"/>
    <s v="WARM"/>
    <s v="Nurture Email Drip"/>
    <x v="0"/>
  </r>
  <r>
    <s v="L0273"/>
    <x v="271"/>
    <s v="ZSCALER"/>
    <s v="UNKNOWN"/>
    <s v="MID-MARKET"/>
    <n v="6.9"/>
    <n v="0"/>
    <n v="1.5"/>
    <n v="20"/>
    <n v="11.25"/>
    <n v="9.5"/>
    <n v="49.2"/>
    <s v="WARM"/>
    <s v="Nurture Email Drip"/>
    <x v="0"/>
  </r>
  <r>
    <s v="L0274"/>
    <x v="272"/>
    <s v="MONGODB"/>
    <s v="REFERRAL"/>
    <s v="MID-MARKET"/>
    <n v="0.9"/>
    <n v="6.8"/>
    <n v="1.7"/>
    <n v="20"/>
    <n v="11.25"/>
    <n v="11.5"/>
    <n v="52.2"/>
    <s v="WARM"/>
    <s v="Nurture Email Drip"/>
    <x v="0"/>
  </r>
  <r>
    <s v="L0275"/>
    <x v="273"/>
    <s v="META PLATFORMS"/>
    <s v="COLD_EMAIL"/>
    <s v="N/A"/>
    <n v="2.6"/>
    <n v="9"/>
    <n v="1.2"/>
    <n v="0"/>
    <n v="0"/>
    <n v="4.5"/>
    <n v="17.3"/>
    <s v="COLD"/>
    <s v="Retarget with Ads"/>
    <x v="2"/>
  </r>
  <r>
    <s v="L0276"/>
    <x v="274"/>
    <s v="GOOGLE INC"/>
    <s v="CONTENT_SYNDICATION"/>
    <s v="N/A"/>
    <n v="2.2999999999999998"/>
    <n v="0"/>
    <n v="0"/>
    <n v="0"/>
    <n v="0"/>
    <n v="3"/>
    <n v="5.3"/>
    <s v="COLD"/>
    <s v="Retarget with Ads"/>
    <x v="2"/>
  </r>
  <r>
    <s v="L0277"/>
    <x v="275"/>
    <s v="PALO ALTO"/>
    <s v="UNKNOWN"/>
    <s v="MID-MARKET"/>
    <n v="9.6999999999999993"/>
    <n v="0"/>
    <n v="0.3"/>
    <n v="20"/>
    <n v="11.25"/>
    <n v="5"/>
    <n v="46.3"/>
    <s v="WARM"/>
    <s v="Nurture Email Drip"/>
    <x v="0"/>
  </r>
  <r>
    <s v="L0278"/>
    <x v="276"/>
    <s v="ZOOM"/>
    <s v="SOCIAL"/>
    <s v="ENTERPRISE"/>
    <n v="2.9"/>
    <n v="1.5"/>
    <n v="7.2"/>
    <n v="0"/>
    <n v="15"/>
    <n v="6.5"/>
    <n v="33.1"/>
    <s v="COLD"/>
    <s v="Retarget with Ads"/>
    <x v="1"/>
  </r>
  <r>
    <s v="L0279"/>
    <x v="277"/>
    <s v="DATABRICKS"/>
    <s v="EVENT"/>
    <s v="ENTERPRISE"/>
    <n v="4.9000000000000004"/>
    <n v="5.3"/>
    <n v="1"/>
    <n v="0"/>
    <n v="15"/>
    <n v="5"/>
    <n v="31.2"/>
    <s v="COLD"/>
    <s v="Retarget with Ads"/>
    <x v="1"/>
  </r>
  <r>
    <s v="L0280"/>
    <x v="278"/>
    <s v="STRIPE"/>
    <s v="REFERRAL"/>
    <s v="SMB"/>
    <n v="9.1"/>
    <n v="3"/>
    <n v="6"/>
    <n v="20"/>
    <n v="7.5"/>
    <n v="9.5"/>
    <n v="55.1"/>
    <s v="WARM"/>
    <s v="Nurture Email Drip"/>
    <x v="0"/>
  </r>
  <r>
    <s v="L0281"/>
    <x v="279"/>
    <s v="LINEAR"/>
    <s v="SOCIAL"/>
    <s v="GROWTH"/>
    <n v="8.9"/>
    <n v="0"/>
    <n v="4.5"/>
    <n v="0"/>
    <n v="0"/>
    <n v="12"/>
    <n v="25.4"/>
    <s v="COLD"/>
    <s v="Retarget with Ads"/>
    <x v="1"/>
  </r>
  <r>
    <s v="L0282"/>
    <x v="280"/>
    <s v="CROWD STRIKE"/>
    <s v="EVENT"/>
    <s v="ENTERPRISE"/>
    <n v="9.1"/>
    <n v="0.8"/>
    <n v="4"/>
    <n v="0"/>
    <n v="15"/>
    <n v="0.5"/>
    <n v="29.4"/>
    <s v="COLD"/>
    <s v="Retarget with Ads"/>
    <x v="1"/>
  </r>
  <r>
    <s v="L0283"/>
    <x v="281"/>
    <s v="FRESHWORKS"/>
    <s v="EVENT"/>
    <s v="MID-MARKET"/>
    <n v="1.7"/>
    <n v="4.5"/>
    <n v="5.3"/>
    <n v="0"/>
    <n v="11.25"/>
    <n v="13"/>
    <n v="35.799999999999997"/>
    <s v="WARM"/>
    <s v="Nurture Email Drip"/>
    <x v="1"/>
  </r>
  <r>
    <s v="L0284"/>
    <x v="282"/>
    <s v="HASHICORP"/>
    <s v="WEBINAR"/>
    <s v="MID-MARKET"/>
    <n v="4.9000000000000004"/>
    <n v="0"/>
    <n v="5.2"/>
    <n v="0"/>
    <n v="11.25"/>
    <n v="3"/>
    <n v="24.4"/>
    <s v="COLD"/>
    <s v="Retarget with Ads"/>
    <x v="1"/>
  </r>
  <r>
    <s v="L0285"/>
    <x v="283"/>
    <s v="ATLASSIAN CORP"/>
    <s v="SOCIAL"/>
    <s v="STARTUP"/>
    <n v="9.1"/>
    <n v="6"/>
    <n v="9.1999999999999993"/>
    <n v="20"/>
    <n v="3.75"/>
    <n v="8.5"/>
    <n v="56.6"/>
    <s v="WARM"/>
    <s v="Nurture Email Drip"/>
    <x v="0"/>
  </r>
  <r>
    <s v="L0286"/>
    <x v="284"/>
    <s v="STRIPE"/>
    <s v="EVENT"/>
    <s v="ENTERPRISE"/>
    <n v="5.4"/>
    <n v="5.3"/>
    <n v="4.5"/>
    <n v="0"/>
    <n v="15"/>
    <n v="15.5"/>
    <n v="45.7"/>
    <s v="WARM"/>
    <s v="Nurture Email Drip"/>
    <x v="0"/>
  </r>
  <r>
    <s v="L0287"/>
    <x v="285"/>
    <s v="DATABRICKS"/>
    <s v="DIRECT"/>
    <s v="ENTERPRISE"/>
    <n v="2.2999999999999998"/>
    <n v="8.3000000000000007"/>
    <n v="6.2"/>
    <n v="20"/>
    <n v="15"/>
    <n v="3.5"/>
    <n v="55.3"/>
    <s v="WARM"/>
    <s v="Nurture Email Drip"/>
    <x v="0"/>
  </r>
  <r>
    <s v="L0288"/>
    <x v="286"/>
    <s v="AMAZON"/>
    <s v="ORGANIC"/>
    <s v="MID-MARKET"/>
    <n v="7.4"/>
    <n v="6"/>
    <n v="8"/>
    <n v="0"/>
    <n v="11.25"/>
    <n v="12.5"/>
    <n v="45.2"/>
    <s v="WARM"/>
    <s v="Nurture Email Drip"/>
    <x v="0"/>
  </r>
  <r>
    <s v="L0289"/>
    <x v="287"/>
    <s v="PALANTIR"/>
    <s v="PAID"/>
    <s v="N/A"/>
    <n v="9.1"/>
    <n v="9"/>
    <n v="2.8"/>
    <n v="20"/>
    <n v="0"/>
    <n v="7.5"/>
    <n v="48.4"/>
    <s v="WARM"/>
    <s v="Nurture Email Drip"/>
    <x v="0"/>
  </r>
  <r>
    <s v="L0290"/>
    <x v="288"/>
    <s v="SNOWFLAKE"/>
    <s v="WEBINAR"/>
    <s v="SMB"/>
    <n v="0"/>
    <n v="15"/>
    <n v="3.8"/>
    <n v="20"/>
    <n v="7.5"/>
    <n v="28"/>
    <n v="74.3"/>
    <s v="HOT"/>
    <s v="Schedule Call"/>
    <x v="3"/>
  </r>
  <r>
    <s v="L0291"/>
    <x v="289"/>
    <s v="CONFLUENT"/>
    <s v="WEBINAR"/>
    <s v="N/A"/>
    <n v="3.7"/>
    <n v="9"/>
    <n v="2.2999999999999998"/>
    <n v="0"/>
    <n v="0"/>
    <n v="9"/>
    <n v="24"/>
    <s v="COLD"/>
    <s v="Retarget with Ads"/>
    <x v="1"/>
  </r>
  <r>
    <s v="L0292"/>
    <x v="290"/>
    <s v="CROWD STRIKE"/>
    <s v="EVENT"/>
    <s v="ENTERPRISE"/>
    <n v="9.4"/>
    <n v="0"/>
    <n v="4"/>
    <n v="0"/>
    <n v="15"/>
    <n v="4.5"/>
    <n v="32.9"/>
    <s v="COLD"/>
    <s v="Retarget with Ads"/>
    <x v="1"/>
  </r>
  <r>
    <s v="L0293"/>
    <x v="291"/>
    <s v="HASHICORP"/>
    <s v="SOCIAL"/>
    <s v="MID-MARKET"/>
    <n v="0"/>
    <n v="15"/>
    <n v="0.2"/>
    <n v="20"/>
    <n v="11.25"/>
    <n v="10.5"/>
    <n v="57"/>
    <s v="WARM"/>
    <s v="Nurture Email Drip"/>
    <x v="0"/>
  </r>
  <r>
    <s v="L0294"/>
    <x v="292"/>
    <s v="HASHICORP"/>
    <s v="SOCIAL"/>
    <s v="MID-MARKET"/>
    <n v="6"/>
    <n v="0"/>
    <n v="9.6999999999999993"/>
    <n v="20"/>
    <n v="11.25"/>
    <n v="19"/>
    <n v="66"/>
    <s v="HOT"/>
    <s v="Schedule Call"/>
    <x v="3"/>
  </r>
  <r>
    <s v="L0295"/>
    <x v="293"/>
    <s v="AMAZON"/>
    <s v="PARTNER"/>
    <s v="N/A"/>
    <n v="2"/>
    <n v="6"/>
    <n v="3.3"/>
    <n v="0"/>
    <n v="0"/>
    <n v="11"/>
    <n v="22.3"/>
    <s v="COLD"/>
    <s v="Retarget with Ads"/>
    <x v="1"/>
  </r>
  <r>
    <s v="L0296"/>
    <x v="294"/>
    <s v="SERVICENOW"/>
    <s v="CONTENT_SYNDICATION"/>
    <s v="GROWTH"/>
    <n v="4"/>
    <n v="5.3"/>
    <n v="2.2000000000000002"/>
    <n v="20"/>
    <n v="0"/>
    <n v="5"/>
    <n v="36.5"/>
    <s v="WARM"/>
    <s v="Nurture Email Drip"/>
    <x v="1"/>
  </r>
  <r>
    <s v="L0297"/>
    <x v="295"/>
    <s v="META PLATFORMS"/>
    <s v="ORGANIC"/>
    <s v="GROWTH"/>
    <n v="7.7"/>
    <n v="2.2999999999999998"/>
    <n v="0.7"/>
    <n v="0"/>
    <n v="0"/>
    <n v="4"/>
    <n v="14.7"/>
    <s v="COLD"/>
    <s v="Retarget with Ads"/>
    <x v="2"/>
  </r>
  <r>
    <s v="L0298"/>
    <x v="296"/>
    <s v="INTERCOM"/>
    <s v="ORGANIC"/>
    <s v="ENTERPRISE"/>
    <n v="3.1"/>
    <n v="0"/>
    <n v="4.5"/>
    <n v="0"/>
    <n v="15"/>
    <n v="8.5"/>
    <n v="31.1"/>
    <s v="COLD"/>
    <s v="Retarget with Ads"/>
    <x v="1"/>
  </r>
  <r>
    <s v="L0299"/>
    <x v="297"/>
    <s v="WORKDAY"/>
    <s v="REFERRAL"/>
    <s v="STARTUP"/>
    <n v="0"/>
    <n v="9.8000000000000007"/>
    <n v="1"/>
    <n v="0"/>
    <n v="3.75"/>
    <n v="10.5"/>
    <n v="25.1"/>
    <s v="COLD"/>
    <s v="Retarget with Ads"/>
    <x v="1"/>
  </r>
  <r>
    <s v="L0300"/>
    <x v="298"/>
    <s v="FIGMA"/>
    <s v="COLD_EMAIL"/>
    <s v="ENTERPRISE"/>
    <n v="0"/>
    <n v="6.8"/>
    <n v="5.3"/>
    <n v="20"/>
    <n v="15"/>
    <n v="0"/>
    <n v="47.1"/>
    <s v="WARM"/>
    <s v="Nurture Email Drip"/>
    <x v="0"/>
  </r>
  <r>
    <s v="L0301"/>
    <x v="299"/>
    <s v="DOCUSIGN"/>
    <s v="REFERRAL"/>
    <s v="MID-MARKET"/>
    <n v="2.9"/>
    <n v="12"/>
    <n v="7.7"/>
    <n v="0"/>
    <n v="11.25"/>
    <n v="2.5"/>
    <n v="36.4"/>
    <s v="WARM"/>
    <s v="Nurture Email Drip"/>
    <x v="1"/>
  </r>
  <r>
    <s v="L0302"/>
    <x v="300"/>
    <s v="CANVA"/>
    <s v="REFERRAL"/>
    <s v="SMB"/>
    <n v="2.9"/>
    <n v="0"/>
    <n v="3.7"/>
    <n v="20"/>
    <n v="7.5"/>
    <n v="3"/>
    <n v="37.1"/>
    <s v="WARM"/>
    <s v="Nurture Email Drip"/>
    <x v="1"/>
  </r>
  <r>
    <s v="L0303"/>
    <x v="301"/>
    <s v="CLOUDFLARE"/>
    <s v="UNKNOWN"/>
    <s v="STARTUP"/>
    <n v="0.6"/>
    <n v="15"/>
    <n v="0"/>
    <n v="0"/>
    <n v="3.75"/>
    <n v="13.5"/>
    <n v="32.9"/>
    <s v="COLD"/>
    <s v="Retarget with Ads"/>
    <x v="1"/>
  </r>
  <r>
    <s v="L0304"/>
    <x v="302"/>
    <s v="STRIPE"/>
    <s v="COLD_EMAIL"/>
    <s v="SMB"/>
    <n v="8.9"/>
    <n v="11.3"/>
    <n v="4.8"/>
    <n v="20"/>
    <n v="7.5"/>
    <n v="20.5"/>
    <n v="73"/>
    <s v="HOT"/>
    <s v="Schedule Call"/>
    <x v="3"/>
  </r>
  <r>
    <s v="L0305"/>
    <x v="303"/>
    <s v="STRIPE"/>
    <s v="SOCIAL"/>
    <s v="MID-MARKET"/>
    <n v="0.9"/>
    <n v="0"/>
    <n v="3.5"/>
    <n v="0"/>
    <n v="11.25"/>
    <n v="3"/>
    <n v="18.7"/>
    <s v="COLD"/>
    <s v="Retarget with Ads"/>
    <x v="2"/>
  </r>
  <r>
    <s v="L0306"/>
    <x v="304"/>
    <s v="AIRTABLE"/>
    <s v="REFERRAL"/>
    <s v="N/A"/>
    <n v="5.7"/>
    <n v="0"/>
    <n v="4.3"/>
    <n v="20"/>
    <n v="0"/>
    <n v="1"/>
    <n v="31"/>
    <s v="COLD"/>
    <s v="Retarget with Ads"/>
    <x v="1"/>
  </r>
  <r>
    <s v="L0307"/>
    <x v="305"/>
    <s v="GOOGLE"/>
    <s v="CONTENT_SYNDICATION"/>
    <s v="N/A"/>
    <n v="6.3"/>
    <n v="9.8000000000000007"/>
    <n v="8"/>
    <n v="20"/>
    <n v="0"/>
    <n v="5"/>
    <n v="49.1"/>
    <s v="WARM"/>
    <s v="Nurture Email Drip"/>
    <x v="0"/>
  </r>
  <r>
    <s v="L0308"/>
    <x v="306"/>
    <s v="DATABRICKS"/>
    <s v="ORGANIC"/>
    <s v="SMB"/>
    <n v="7.4"/>
    <n v="10.5"/>
    <n v="1.2"/>
    <n v="20"/>
    <n v="7.5"/>
    <n v="7.5"/>
    <n v="54.1"/>
    <s v="WARM"/>
    <s v="Nurture Email Drip"/>
    <x v="0"/>
  </r>
  <r>
    <s v="L0309"/>
    <x v="307"/>
    <s v="CROWDSTRIKE"/>
    <s v="EVENT"/>
    <s v="MID-MARKET"/>
    <n v="9.4"/>
    <n v="14.3"/>
    <n v="1.7"/>
    <n v="20"/>
    <n v="11.25"/>
    <n v="1"/>
    <n v="57.7"/>
    <s v="WARM"/>
    <s v="Nurture Email Drip"/>
    <x v="0"/>
  </r>
  <r>
    <s v="L0310"/>
    <x v="308"/>
    <s v="SALESFORCE"/>
    <s v="PAID"/>
    <s v="MID-MARKET"/>
    <n v="0"/>
    <n v="15"/>
    <n v="1.5"/>
    <n v="20"/>
    <n v="11.25"/>
    <n v="0"/>
    <n v="47.8"/>
    <s v="WARM"/>
    <s v="Nurture Email Drip"/>
    <x v="0"/>
  </r>
  <r>
    <s v="L0311"/>
    <x v="309"/>
    <s v="CLOUDFLARE"/>
    <s v="PAID"/>
    <s v="N/A"/>
    <n v="5.0999999999999996"/>
    <n v="3.8"/>
    <n v="5.2"/>
    <n v="20"/>
    <n v="0"/>
    <n v="3.5"/>
    <n v="37.6"/>
    <s v="WARM"/>
    <s v="Nurture Email Drip"/>
    <x v="1"/>
  </r>
  <r>
    <s v="L0312"/>
    <x v="310"/>
    <s v="PALO ALTO NETWORKS"/>
    <s v="DIRECT"/>
    <s v="MID-MARKET"/>
    <n v="2"/>
    <n v="0"/>
    <n v="5.5"/>
    <n v="20"/>
    <n v="11.25"/>
    <n v="12"/>
    <n v="50.8"/>
    <s v="WARM"/>
    <s v="Nurture Email Drip"/>
    <x v="0"/>
  </r>
  <r>
    <s v="L0313"/>
    <x v="311"/>
    <s v="SNOWFLAKE"/>
    <s v="SOCIAL"/>
    <s v="MID-MARKET"/>
    <n v="1.7"/>
    <n v="13.5"/>
    <n v="8.3000000000000007"/>
    <n v="20"/>
    <n v="11.25"/>
    <n v="3"/>
    <n v="57.8"/>
    <s v="WARM"/>
    <s v="Nurture Email Drip"/>
    <x v="0"/>
  </r>
  <r>
    <s v="L0314"/>
    <x v="312"/>
    <s v="DROPBOX"/>
    <s v="REFERRAL"/>
    <s v="MID-MARKET"/>
    <n v="7.7"/>
    <n v="8.3000000000000007"/>
    <n v="2.2000000000000002"/>
    <n v="0"/>
    <n v="11.25"/>
    <n v="3"/>
    <n v="32.5"/>
    <s v="COLD"/>
    <s v="Retarget with Ads"/>
    <x v="1"/>
  </r>
  <r>
    <s v="L0315"/>
    <x v="313"/>
    <s v="HASHICORP"/>
    <s v="CONTENT_SYNDICATION"/>
    <s v="ENTERPRISE"/>
    <n v="7.7"/>
    <n v="7.5"/>
    <n v="0.5"/>
    <n v="0"/>
    <n v="15"/>
    <n v="3"/>
    <n v="33.700000000000003"/>
    <s v="COLD"/>
    <s v="Retarget with Ads"/>
    <x v="1"/>
  </r>
  <r>
    <s v="L0316"/>
    <x v="314"/>
    <s v="DATADOG"/>
    <s v="PAID"/>
    <s v="ENTERPRISE"/>
    <n v="7.4"/>
    <n v="6"/>
    <n v="3.7"/>
    <n v="0"/>
    <n v="15"/>
    <n v="0.5"/>
    <n v="32.6"/>
    <s v="COLD"/>
    <s v="Retarget with Ads"/>
    <x v="1"/>
  </r>
  <r>
    <s v="L0317"/>
    <x v="315"/>
    <s v="CROWD STRIKE"/>
    <s v="ORGANIC"/>
    <s v="GROWTH"/>
    <n v="0.6"/>
    <n v="0"/>
    <n v="0.7"/>
    <n v="20"/>
    <n v="0"/>
    <n v="14.5"/>
    <n v="35.799999999999997"/>
    <s v="WARM"/>
    <s v="Nurture Email Drip"/>
    <x v="1"/>
  </r>
  <r>
    <s v="L0318"/>
    <x v="316"/>
    <s v="PALO ALTO"/>
    <s v="COLD_EMAIL"/>
    <s v="ENTERPRISE"/>
    <n v="4.3"/>
    <n v="4.5"/>
    <n v="0.7"/>
    <n v="0"/>
    <n v="15"/>
    <n v="3.5"/>
    <n v="28"/>
    <s v="COLD"/>
    <s v="Retarget with Ads"/>
    <x v="1"/>
  </r>
  <r>
    <s v="L0319"/>
    <x v="317"/>
    <s v="ZOOM"/>
    <s v="SOCIAL"/>
    <s v="ENTERPRISE"/>
    <n v="5.4"/>
    <n v="13.5"/>
    <n v="1.5"/>
    <n v="0"/>
    <n v="15"/>
    <n v="3"/>
    <n v="38.4"/>
    <s v="WARM"/>
    <s v="Nurture Email Drip"/>
    <x v="1"/>
  </r>
  <r>
    <s v="L0320"/>
    <x v="318"/>
    <s v="ASANA"/>
    <s v="EVENT"/>
    <s v="ENTERPRISE"/>
    <n v="7.7"/>
    <n v="4.5"/>
    <n v="6.3"/>
    <n v="20"/>
    <n v="15"/>
    <n v="18"/>
    <n v="71.5"/>
    <s v="HOT"/>
    <s v="Schedule Call"/>
    <x v="3"/>
  </r>
  <r>
    <s v="L0321"/>
    <x v="319"/>
    <s v="HASHICORP"/>
    <s v="WEBINAR"/>
    <s v="MID-MARKET"/>
    <n v="5.0999999999999996"/>
    <n v="6.8"/>
    <n v="1"/>
    <n v="0"/>
    <n v="11.25"/>
    <n v="0.5"/>
    <n v="24.7"/>
    <s v="COLD"/>
    <s v="Retarget with Ads"/>
    <x v="1"/>
  </r>
  <r>
    <s v="L0322"/>
    <x v="320"/>
    <s v="FIGMA"/>
    <s v="PARTNER"/>
    <s v="STARTUP"/>
    <n v="8.9"/>
    <n v="11.3"/>
    <n v="8.6999999999999993"/>
    <n v="20"/>
    <n v="3.75"/>
    <n v="3"/>
    <n v="55.7"/>
    <s v="WARM"/>
    <s v="Nurture Email Drip"/>
    <x v="0"/>
  </r>
  <r>
    <s v="L0323"/>
    <x v="321"/>
    <s v="HASHICORP"/>
    <s v="DIRECT"/>
    <s v="MID-MARKET"/>
    <n v="0.3"/>
    <n v="9.8000000000000007"/>
    <n v="7"/>
    <n v="0"/>
    <n v="11.25"/>
    <n v="4.5"/>
    <n v="32.9"/>
    <s v="COLD"/>
    <s v="Retarget with Ads"/>
    <x v="1"/>
  </r>
  <r>
    <s v="L0324"/>
    <x v="322"/>
    <s v="SERVICENOW"/>
    <s v="ORGANIC"/>
    <s v="MID-MARKET"/>
    <n v="6"/>
    <n v="2.2999999999999998"/>
    <n v="4.8"/>
    <n v="20"/>
    <n v="11.25"/>
    <n v="3"/>
    <n v="47.4"/>
    <s v="WARM"/>
    <s v="Nurture Email Drip"/>
    <x v="0"/>
  </r>
  <r>
    <s v="L0325"/>
    <x v="323"/>
    <s v="CONFLUENT"/>
    <s v="SOCIAL"/>
    <s v="STARTUP"/>
    <n v="9.1"/>
    <n v="12.8"/>
    <n v="0.8"/>
    <n v="20"/>
    <n v="3.75"/>
    <n v="12.5"/>
    <n v="59"/>
    <s v="WARM"/>
    <s v="Nurture Email Drip"/>
    <x v="0"/>
  </r>
  <r>
    <s v="L0326"/>
    <x v="324"/>
    <s v="CROWDSTRIKE"/>
    <s v="COLD_EMAIL"/>
    <s v="MID-MARKET"/>
    <n v="5.4"/>
    <n v="15"/>
    <n v="1.8"/>
    <n v="0"/>
    <n v="11.25"/>
    <n v="13.5"/>
    <n v="47"/>
    <s v="WARM"/>
    <s v="Nurture Email Drip"/>
    <x v="0"/>
  </r>
  <r>
    <s v="L0327"/>
    <x v="325"/>
    <s v="DATABRICKS"/>
    <s v="REFERRAL"/>
    <s v="STARTUP"/>
    <n v="0"/>
    <n v="12"/>
    <n v="0.5"/>
    <n v="20"/>
    <n v="3.75"/>
    <n v="14"/>
    <n v="50.3"/>
    <s v="WARM"/>
    <s v="Nurture Email Drip"/>
    <x v="0"/>
  </r>
  <r>
    <s v="L0328"/>
    <x v="326"/>
    <s v="DROPBOX"/>
    <s v="REFERRAL"/>
    <s v="MID-MARKET"/>
    <n v="5.4"/>
    <n v="0"/>
    <n v="6.5"/>
    <n v="20"/>
    <n v="11.25"/>
    <n v="22"/>
    <n v="65.2"/>
    <s v="HOT"/>
    <s v="Schedule Call"/>
    <x v="3"/>
  </r>
  <r>
    <s v="L0329"/>
    <x v="327"/>
    <s v="WORKDAY"/>
    <s v="REFERRAL"/>
    <s v="ENTERPRISE"/>
    <n v="4.3"/>
    <n v="12.8"/>
    <n v="5"/>
    <n v="0"/>
    <n v="15"/>
    <n v="12"/>
    <n v="49.1"/>
    <s v="WARM"/>
    <s v="Nurture Email Drip"/>
    <x v="0"/>
  </r>
  <r>
    <s v="L0330"/>
    <x v="328"/>
    <s v="PALO ALTO NETWORKS"/>
    <s v="REFERRAL"/>
    <s v="ENTERPRISE"/>
    <n v="9.1"/>
    <n v="12"/>
    <n v="0.7"/>
    <n v="0"/>
    <n v="15"/>
    <n v="26.5"/>
    <n v="63.3"/>
    <s v="HOT"/>
    <s v="Schedule Call"/>
    <x v="3"/>
  </r>
  <r>
    <s v="L0331"/>
    <x v="329"/>
    <s v="PALO ALTO NETWORKS"/>
    <s v="ORGANIC"/>
    <s v="ENTERPRISE"/>
    <n v="2.9"/>
    <n v="2.2999999999999998"/>
    <n v="7.2"/>
    <n v="0"/>
    <n v="15"/>
    <n v="12"/>
    <n v="39.4"/>
    <s v="WARM"/>
    <s v="Nurture Email Drip"/>
    <x v="1"/>
  </r>
  <r>
    <s v="L0332"/>
    <x v="330"/>
    <s v="CLOUDFLARE"/>
    <s v="DIRECT"/>
    <s v="ENTERPRISE"/>
    <n v="4.5999999999999996"/>
    <n v="6.8"/>
    <n v="7.8"/>
    <n v="0"/>
    <n v="15"/>
    <n v="9.5"/>
    <n v="43.7"/>
    <s v="WARM"/>
    <s v="Nurture Email Drip"/>
    <x v="0"/>
  </r>
  <r>
    <s v="L0333"/>
    <x v="331"/>
    <s v="ATLASSIAN CORP"/>
    <s v="UNKNOWN"/>
    <s v="N/A"/>
    <n v="10"/>
    <n v="1.5"/>
    <n v="6.7"/>
    <n v="0"/>
    <n v="0"/>
    <n v="8.5"/>
    <n v="26.7"/>
    <s v="COLD"/>
    <s v="Retarget with Ads"/>
    <x v="1"/>
  </r>
  <r>
    <s v="L0334"/>
    <x v="332"/>
    <s v="SLACK"/>
    <s v="ORGANIC"/>
    <s v="MID-MARKET"/>
    <n v="2"/>
    <n v="6"/>
    <n v="0.3"/>
    <n v="20"/>
    <n v="11.25"/>
    <n v="3"/>
    <n v="42.6"/>
    <s v="WARM"/>
    <s v="Nurture Email Drip"/>
    <x v="0"/>
  </r>
  <r>
    <s v="L0335"/>
    <x v="333"/>
    <s v="LINEAR"/>
    <s v="REFERRAL"/>
    <s v="N/A"/>
    <n v="0.6"/>
    <n v="0"/>
    <n v="2.2999999999999998"/>
    <n v="20"/>
    <n v="0"/>
    <n v="4.5"/>
    <n v="27.4"/>
    <s v="COLD"/>
    <s v="Retarget with Ads"/>
    <x v="1"/>
  </r>
  <r>
    <s v="L0336"/>
    <x v="334"/>
    <s v="SALESFORCE.COM"/>
    <s v="CONTENT_SYNDICATION"/>
    <s v="SMB"/>
    <n v="4.3"/>
    <n v="13.5"/>
    <n v="0"/>
    <n v="0"/>
    <n v="7.5"/>
    <n v="3"/>
    <n v="28.3"/>
    <s v="COLD"/>
    <s v="Retarget with Ads"/>
    <x v="1"/>
  </r>
  <r>
    <s v="L0337"/>
    <x v="335"/>
    <s v="DATABRICKS"/>
    <s v="WEBINAR"/>
    <s v="ENTERPRISE"/>
    <n v="6.3"/>
    <n v="5.3"/>
    <n v="3.2"/>
    <n v="20"/>
    <n v="15"/>
    <n v="9"/>
    <n v="58.8"/>
    <s v="WARM"/>
    <s v="Nurture Email Drip"/>
    <x v="0"/>
  </r>
  <r>
    <s v="L0338"/>
    <x v="336"/>
    <s v="AIRTABLE"/>
    <s v="PAID"/>
    <s v="N/A"/>
    <n v="0"/>
    <n v="6"/>
    <n v="4"/>
    <n v="0"/>
    <n v="0"/>
    <n v="0"/>
    <n v="10"/>
    <s v="COLD"/>
    <s v="Retarget with Ads"/>
    <x v="2"/>
  </r>
  <r>
    <s v="L0339"/>
    <x v="337"/>
    <s v="LINEAR"/>
    <s v="COLD_EMAIL"/>
    <s v="ENTERPRISE"/>
    <n v="7.7"/>
    <n v="0.8"/>
    <n v="5.8"/>
    <n v="0"/>
    <n v="15"/>
    <n v="0"/>
    <n v="29.3"/>
    <s v="COLD"/>
    <s v="Retarget with Ads"/>
    <x v="1"/>
  </r>
  <r>
    <s v="L0340"/>
    <x v="338"/>
    <s v="META"/>
    <s v="COLD_EMAIL"/>
    <s v="SMB"/>
    <n v="3.1"/>
    <n v="0"/>
    <n v="4.8"/>
    <n v="20"/>
    <n v="7.5"/>
    <n v="1.5"/>
    <n v="36.9"/>
    <s v="WARM"/>
    <s v="Nurture Email Drip"/>
    <x v="1"/>
  </r>
  <r>
    <s v="L0341"/>
    <x v="339"/>
    <s v="CANVA"/>
    <s v="REFERRAL"/>
    <s v="ENTERPRISE"/>
    <n v="8"/>
    <n v="0.8"/>
    <n v="2.2999999999999998"/>
    <n v="20"/>
    <n v="15"/>
    <n v="11"/>
    <n v="57.1"/>
    <s v="WARM"/>
    <s v="Nurture Email Drip"/>
    <x v="0"/>
  </r>
  <r>
    <s v="L0342"/>
    <x v="340"/>
    <s v="AMAZON"/>
    <s v="PARTNER"/>
    <s v="STARTUP"/>
    <n v="5.0999999999999996"/>
    <n v="3.8"/>
    <n v="3"/>
    <n v="0"/>
    <n v="3.75"/>
    <n v="2.5"/>
    <n v="18.2"/>
    <s v="COLD"/>
    <s v="Retarget with Ads"/>
    <x v="2"/>
  </r>
  <r>
    <s v="L0343"/>
    <x v="341"/>
    <s v="PALANTIR"/>
    <s v="ORGANIC"/>
    <s v="N/A"/>
    <n v="9.4"/>
    <n v="7.5"/>
    <n v="8.8000000000000007"/>
    <n v="20"/>
    <n v="0"/>
    <n v="3"/>
    <n v="48.7"/>
    <s v="WARM"/>
    <s v="Nurture Email Drip"/>
    <x v="0"/>
  </r>
  <r>
    <s v="L0344"/>
    <x v="342"/>
    <s v="ZOOM VIDEO"/>
    <s v="REFERRAL"/>
    <s v="STARTUP"/>
    <n v="5.0999999999999996"/>
    <n v="2.2999999999999998"/>
    <n v="4.3"/>
    <n v="20"/>
    <n v="3.75"/>
    <n v="3.5"/>
    <n v="39"/>
    <s v="WARM"/>
    <s v="Nurture Email Drip"/>
    <x v="1"/>
  </r>
  <r>
    <s v="L0345"/>
    <x v="343"/>
    <s v="SALESFORCE.COM"/>
    <s v="PAID"/>
    <s v="SMB"/>
    <n v="6"/>
    <n v="14.3"/>
    <n v="7.7"/>
    <n v="20"/>
    <n v="7.5"/>
    <n v="2"/>
    <n v="57.5"/>
    <s v="WARM"/>
    <s v="Nurture Email Drip"/>
    <x v="0"/>
  </r>
  <r>
    <s v="L0346"/>
    <x v="344"/>
    <s v="INTERCOM"/>
    <s v="DIRECT"/>
    <s v="ENTERPRISE"/>
    <n v="9.1"/>
    <n v="9.8000000000000007"/>
    <n v="4"/>
    <n v="20"/>
    <n v="15"/>
    <n v="6"/>
    <n v="63.9"/>
    <s v="HOT"/>
    <s v="Schedule Call"/>
    <x v="3"/>
  </r>
  <r>
    <s v="L0347"/>
    <x v="345"/>
    <s v="FIGMA"/>
    <s v="REFERRAL"/>
    <s v="N/A"/>
    <n v="0"/>
    <n v="12.8"/>
    <n v="2"/>
    <n v="20"/>
    <n v="0"/>
    <n v="5.5"/>
    <n v="40.299999999999997"/>
    <s v="WARM"/>
    <s v="Nurture Email Drip"/>
    <x v="0"/>
  </r>
  <r>
    <s v="L0348"/>
    <x v="346"/>
    <s v="SALESFORCE"/>
    <s v="COLD_EMAIL"/>
    <s v="ENTERPRISE"/>
    <n v="6"/>
    <n v="15"/>
    <n v="7.2"/>
    <n v="20"/>
    <n v="15"/>
    <n v="4.5"/>
    <n v="67.7"/>
    <s v="HOT"/>
    <s v="Schedule Call"/>
    <x v="3"/>
  </r>
  <r>
    <s v="L0349"/>
    <x v="347"/>
    <s v="DOCU SIGN"/>
    <s v="WEBINAR"/>
    <s v="GROWTH"/>
    <n v="0"/>
    <n v="0"/>
    <n v="2.2000000000000002"/>
    <n v="0"/>
    <n v="0"/>
    <n v="17.5"/>
    <n v="19.7"/>
    <s v="COLD"/>
    <s v="Retarget with Ads"/>
    <x v="2"/>
  </r>
  <r>
    <s v="L0350"/>
    <x v="348"/>
    <s v="ZOOM"/>
    <s v="PAID"/>
    <s v="STARTUP"/>
    <n v="5.7"/>
    <n v="8.3000000000000007"/>
    <n v="7.5"/>
    <n v="0"/>
    <n v="3.75"/>
    <n v="21"/>
    <n v="46.3"/>
    <s v="WARM"/>
    <s v="Nurture Email Drip"/>
    <x v="0"/>
  </r>
  <r>
    <s v="L0351"/>
    <x v="349"/>
    <s v="OKTA INC"/>
    <s v="ORGANIC"/>
    <s v="ENTERPRISE"/>
    <n v="7.4"/>
    <n v="3.8"/>
    <n v="8.1999999999999993"/>
    <n v="20"/>
    <n v="15"/>
    <n v="1.5"/>
    <n v="55.9"/>
    <s v="WARM"/>
    <s v="Nurture Email Drip"/>
    <x v="0"/>
  </r>
  <r>
    <s v="L0352"/>
    <x v="350"/>
    <s v="SERVICE NOW"/>
    <s v="COLD_EMAIL"/>
    <s v="STARTUP"/>
    <n v="10"/>
    <n v="0"/>
    <n v="0"/>
    <n v="20"/>
    <n v="3.75"/>
    <n v="18"/>
    <n v="51.8"/>
    <s v="WARM"/>
    <s v="Nurture Email Drip"/>
    <x v="0"/>
  </r>
  <r>
    <s v="L0353"/>
    <x v="351"/>
    <s v="AIRTABLE"/>
    <s v="DIRECT"/>
    <s v="ENTERPRISE"/>
    <n v="2.6"/>
    <n v="0"/>
    <n v="4.2"/>
    <n v="20"/>
    <n v="15"/>
    <n v="3.5"/>
    <n v="45.3"/>
    <s v="WARM"/>
    <s v="Nurture Email Drip"/>
    <x v="0"/>
  </r>
  <r>
    <s v="L0354"/>
    <x v="352"/>
    <s v="ZSCALER"/>
    <s v="PARTNER"/>
    <s v="MID-MARKET"/>
    <n v="0.3"/>
    <n v="5.3"/>
    <n v="5"/>
    <n v="20"/>
    <n v="11.25"/>
    <n v="2"/>
    <n v="43.9"/>
    <s v="WARM"/>
    <s v="Nurture Email Drip"/>
    <x v="0"/>
  </r>
  <r>
    <s v="L0355"/>
    <x v="353"/>
    <s v="ATLASSIAN"/>
    <s v="UNKNOWN"/>
    <s v="ENTERPRISE"/>
    <n v="5.7"/>
    <n v="5.3"/>
    <n v="7.5"/>
    <n v="0"/>
    <n v="15"/>
    <n v="11.5"/>
    <n v="45"/>
    <s v="WARM"/>
    <s v="Nurture Email Drip"/>
    <x v="0"/>
  </r>
  <r>
    <s v="L0356"/>
    <x v="354"/>
    <s v="SERVICENOW"/>
    <s v="SOCIAL"/>
    <s v="GROWTH"/>
    <n v="6.6"/>
    <n v="3.8"/>
    <n v="5.5"/>
    <n v="0"/>
    <n v="0"/>
    <n v="3"/>
    <n v="18.899999999999999"/>
    <s v="COLD"/>
    <s v="Retarget with Ads"/>
    <x v="2"/>
  </r>
  <r>
    <s v="L0357"/>
    <x v="355"/>
    <s v="GOOGLE"/>
    <s v="REFERRAL"/>
    <s v="N/A"/>
    <n v="0"/>
    <n v="5.3"/>
    <n v="0"/>
    <n v="20"/>
    <n v="0"/>
    <n v="4"/>
    <n v="29.3"/>
    <s v="COLD"/>
    <s v="Retarget with Ads"/>
    <x v="1"/>
  </r>
  <r>
    <s v="L0358"/>
    <x v="356"/>
    <s v="MICROSOFT CORP"/>
    <s v="PARTNER"/>
    <s v="GROWTH"/>
    <n v="0"/>
    <n v="4.5"/>
    <n v="8.5"/>
    <n v="0"/>
    <n v="0"/>
    <n v="7.5"/>
    <n v="20.5"/>
    <s v="COLD"/>
    <s v="Retarget with Ads"/>
    <x v="1"/>
  </r>
  <r>
    <s v="L0359"/>
    <x v="357"/>
    <s v="MONGODB"/>
    <s v="CONTENT_SYNDICATION"/>
    <s v="MID-MARKET"/>
    <n v="8.9"/>
    <n v="6"/>
    <n v="5.8"/>
    <n v="0"/>
    <n v="11.25"/>
    <n v="9"/>
    <n v="41"/>
    <s v="WARM"/>
    <s v="Nurture Email Drip"/>
    <x v="0"/>
  </r>
  <r>
    <s v="L0360"/>
    <x v="358"/>
    <s v="TWILIO"/>
    <s v="SOCIAL"/>
    <s v="ENTERPRISE"/>
    <n v="7.1"/>
    <n v="0"/>
    <n v="2.7"/>
    <n v="20"/>
    <n v="15"/>
    <n v="5"/>
    <n v="49.8"/>
    <s v="WARM"/>
    <s v="Nurture Email Drip"/>
    <x v="0"/>
  </r>
  <r>
    <s v="L0361"/>
    <x v="359"/>
    <s v="STRIPE"/>
    <s v="DIRECT"/>
    <s v="MID-MARKET"/>
    <n v="3.4"/>
    <n v="0"/>
    <n v="7.2"/>
    <n v="20"/>
    <n v="11.25"/>
    <n v="8.5"/>
    <n v="50.4"/>
    <s v="WARM"/>
    <s v="Nurture Email Drip"/>
    <x v="0"/>
  </r>
  <r>
    <s v="L0362"/>
    <x v="360"/>
    <s v="SLACK TECHNOLOGIES"/>
    <s v="DIRECT"/>
    <s v="SMB"/>
    <n v="6"/>
    <n v="1.5"/>
    <n v="4.8"/>
    <n v="20"/>
    <n v="7.5"/>
    <n v="11"/>
    <n v="50.8"/>
    <s v="WARM"/>
    <s v="Nurture Email Drip"/>
    <x v="0"/>
  </r>
  <r>
    <s v="L0363"/>
    <x v="361"/>
    <s v="MIRO"/>
    <s v="CONTENT_SYNDICATION"/>
    <s v="SMB"/>
    <n v="3.4"/>
    <n v="4.5"/>
    <n v="3"/>
    <n v="20"/>
    <n v="7.5"/>
    <n v="3.5"/>
    <n v="41.9"/>
    <s v="WARM"/>
    <s v="Nurture Email Drip"/>
    <x v="0"/>
  </r>
  <r>
    <s v="L0364"/>
    <x v="362"/>
    <s v="SPLUNK"/>
    <s v="WEBINAR"/>
    <s v="N/A"/>
    <n v="8.3000000000000007"/>
    <n v="2.2999999999999998"/>
    <n v="6.7"/>
    <n v="0"/>
    <n v="0"/>
    <n v="9"/>
    <n v="26.3"/>
    <s v="COLD"/>
    <s v="Retarget with Ads"/>
    <x v="1"/>
  </r>
  <r>
    <s v="L0365"/>
    <x v="363"/>
    <s v="MIRO"/>
    <s v="SOCIAL"/>
    <s v="SMB"/>
    <n v="6"/>
    <n v="9"/>
    <n v="9.8000000000000007"/>
    <n v="0"/>
    <n v="7.5"/>
    <n v="6"/>
    <n v="38.299999999999997"/>
    <s v="WARM"/>
    <s v="Nurture Email Drip"/>
    <x v="1"/>
  </r>
  <r>
    <s v="L0366"/>
    <x v="364"/>
    <s v="TWILIO"/>
    <s v="COLD_EMAIL"/>
    <s v="MID-MARKET"/>
    <n v="3.1"/>
    <n v="4.5"/>
    <n v="7.7"/>
    <n v="0"/>
    <n v="11.25"/>
    <n v="6"/>
    <n v="32.6"/>
    <s v="COLD"/>
    <s v="Retarget with Ads"/>
    <x v="1"/>
  </r>
  <r>
    <s v="L0367"/>
    <x v="365"/>
    <s v="HUBSPOT"/>
    <s v="COLD_EMAIL"/>
    <s v="ENTERPRISE"/>
    <n v="0.3"/>
    <n v="14.3"/>
    <n v="2.5"/>
    <n v="20"/>
    <n v="15"/>
    <n v="12"/>
    <n v="64.099999999999994"/>
    <s v="HOT"/>
    <s v="Schedule Call"/>
    <x v="3"/>
  </r>
  <r>
    <s v="L0368"/>
    <x v="366"/>
    <s v="META"/>
    <s v="COLD_EMAIL"/>
    <s v="ENTERPRISE"/>
    <n v="1.7"/>
    <n v="9"/>
    <n v="0"/>
    <n v="0"/>
    <n v="15"/>
    <n v="0.5"/>
    <n v="26.2"/>
    <s v="COLD"/>
    <s v="Retarget with Ads"/>
    <x v="1"/>
  </r>
  <r>
    <s v="L0369"/>
    <x v="367"/>
    <s v="CLOUDFLARE"/>
    <s v="SOCIAL"/>
    <s v="SMB"/>
    <n v="8.3000000000000007"/>
    <n v="10.5"/>
    <n v="1.2"/>
    <n v="0"/>
    <n v="7.5"/>
    <n v="9.5"/>
    <n v="37"/>
    <s v="WARM"/>
    <s v="Nurture Email Drip"/>
    <x v="1"/>
  </r>
  <r>
    <s v="L0370"/>
    <x v="368"/>
    <s v="META"/>
    <s v="REFERRAL"/>
    <s v="MID-MARKET"/>
    <n v="8.9"/>
    <n v="6"/>
    <n v="4.8"/>
    <n v="0"/>
    <n v="11.25"/>
    <n v="13"/>
    <n v="44"/>
    <s v="WARM"/>
    <s v="Nurture Email Drip"/>
    <x v="0"/>
  </r>
  <r>
    <s v="L0371"/>
    <x v="369"/>
    <s v="GOOGLE INC"/>
    <s v="SOCIAL"/>
    <s v="MID-MARKET"/>
    <n v="9.1"/>
    <n v="5.3"/>
    <n v="0.5"/>
    <n v="20"/>
    <n v="11.25"/>
    <n v="13.5"/>
    <n v="59.7"/>
    <s v="WARM"/>
    <s v="Nurture Email Drip"/>
    <x v="0"/>
  </r>
  <r>
    <s v="L0372"/>
    <x v="370"/>
    <s v="DATADOG"/>
    <s v="WEBINAR"/>
    <s v="SMB"/>
    <n v="0"/>
    <n v="14.3"/>
    <n v="6.2"/>
    <n v="0"/>
    <n v="7.5"/>
    <n v="5"/>
    <n v="33"/>
    <s v="COLD"/>
    <s v="Retarget with Ads"/>
    <x v="1"/>
  </r>
  <r>
    <s v="L0373"/>
    <x v="371"/>
    <s v="PALANTIR"/>
    <s v="SOCIAL"/>
    <s v="SMB"/>
    <n v="8"/>
    <n v="0"/>
    <n v="6.2"/>
    <n v="0"/>
    <n v="7.5"/>
    <n v="5"/>
    <n v="26.7"/>
    <s v="COLD"/>
    <s v="Retarget with Ads"/>
    <x v="1"/>
  </r>
  <r>
    <s v="L0374"/>
    <x v="372"/>
    <s v="AIRTABLE"/>
    <s v="SOCIAL"/>
    <s v="MID-MARKET"/>
    <n v="6.6"/>
    <n v="15"/>
    <n v="3.3"/>
    <n v="20"/>
    <n v="11.25"/>
    <n v="9.5"/>
    <n v="65.7"/>
    <s v="HOT"/>
    <s v="Schedule Call"/>
    <x v="3"/>
  </r>
  <r>
    <s v="L0375"/>
    <x v="373"/>
    <s v="MICROSOFT"/>
    <s v="UNKNOWN"/>
    <s v="MID-MARKET"/>
    <n v="7.4"/>
    <n v="7.5"/>
    <n v="1.7"/>
    <n v="20"/>
    <n v="11.25"/>
    <n v="1.5"/>
    <n v="49.4"/>
    <s v="WARM"/>
    <s v="Nurture Email Drip"/>
    <x v="0"/>
  </r>
  <r>
    <s v="L0376"/>
    <x v="374"/>
    <s v="AMAZON"/>
    <s v="PARTNER"/>
    <s v="MID-MARKET"/>
    <n v="3.1"/>
    <n v="12"/>
    <n v="8.5"/>
    <n v="0"/>
    <n v="11.25"/>
    <n v="0"/>
    <n v="34.9"/>
    <s v="COLD"/>
    <s v="Retarget with Ads"/>
    <x v="1"/>
  </r>
  <r>
    <s v="L0377"/>
    <x v="375"/>
    <s v="DATABRICKS"/>
    <s v="ORGANIC"/>
    <s v="STARTUP"/>
    <n v="9.1"/>
    <n v="10.5"/>
    <n v="1.2"/>
    <n v="0"/>
    <n v="3.75"/>
    <n v="9.5"/>
    <n v="34.1"/>
    <s v="COLD"/>
    <s v="Retarget with Ads"/>
    <x v="1"/>
  </r>
  <r>
    <s v="L0378"/>
    <x v="376"/>
    <s v="MIRO"/>
    <s v="REFERRAL"/>
    <s v="ENTERPRISE"/>
    <n v="5.0999999999999996"/>
    <n v="0"/>
    <n v="6"/>
    <n v="20"/>
    <n v="15"/>
    <n v="2.5"/>
    <n v="48.6"/>
    <s v="WARM"/>
    <s v="Nurture Email Drip"/>
    <x v="0"/>
  </r>
  <r>
    <s v="L0379"/>
    <x v="377"/>
    <s v="SHOPIFY INC"/>
    <s v="REFERRAL"/>
    <s v="N/A"/>
    <n v="2.6"/>
    <n v="12"/>
    <n v="3.8"/>
    <n v="0"/>
    <n v="0"/>
    <n v="2"/>
    <n v="20.399999999999999"/>
    <s v="COLD"/>
    <s v="Retarget with Ads"/>
    <x v="1"/>
  </r>
  <r>
    <s v="L0380"/>
    <x v="378"/>
    <s v="SALESFORCE"/>
    <s v="WEBINAR"/>
    <s v="GROWTH"/>
    <n v="0.6"/>
    <n v="2.2999999999999998"/>
    <n v="5.3"/>
    <n v="20"/>
    <n v="0"/>
    <n v="3"/>
    <n v="31.2"/>
    <s v="COLD"/>
    <s v="Retarget with Ads"/>
    <x v="1"/>
  </r>
  <r>
    <s v="L0381"/>
    <x v="379"/>
    <s v="WORKDAY"/>
    <s v="WEBINAR"/>
    <s v="MID-MARKET"/>
    <n v="8.6"/>
    <n v="12.8"/>
    <n v="0.5"/>
    <n v="20"/>
    <n v="11.25"/>
    <n v="12.5"/>
    <n v="65.7"/>
    <s v="HOT"/>
    <s v="Schedule Call"/>
    <x v="3"/>
  </r>
  <r>
    <s v="L0382"/>
    <x v="380"/>
    <s v="ELASTIC NV"/>
    <s v="COLD_EMAIL"/>
    <s v="MID-MARKET"/>
    <n v="9.1"/>
    <n v="15"/>
    <n v="9.1999999999999993"/>
    <n v="0"/>
    <n v="11.25"/>
    <n v="1.5"/>
    <n v="46.1"/>
    <s v="WARM"/>
    <s v="Nurture Email Drip"/>
    <x v="0"/>
  </r>
  <r>
    <s v="L0383"/>
    <x v="381"/>
    <s v="CROWDSTRIKE"/>
    <s v="WEBINAR"/>
    <s v="MID-MARKET"/>
    <n v="9.1"/>
    <n v="12"/>
    <n v="7.2"/>
    <n v="0"/>
    <n v="11.25"/>
    <n v="2"/>
    <n v="41.6"/>
    <s v="WARM"/>
    <s v="Nurture Email Drip"/>
    <x v="0"/>
  </r>
  <r>
    <s v="L0384"/>
    <x v="382"/>
    <s v="FIGMA"/>
    <s v="COLD_EMAIL"/>
    <s v="SMB"/>
    <n v="5.7"/>
    <n v="9.8000000000000007"/>
    <n v="8"/>
    <n v="0"/>
    <n v="7.5"/>
    <n v="5"/>
    <n v="36"/>
    <s v="WARM"/>
    <s v="Nurture Email Drip"/>
    <x v="1"/>
  </r>
  <r>
    <s v="L0385"/>
    <x v="383"/>
    <s v="CLOUDFLARE"/>
    <s v="PARTNER"/>
    <s v="N/A"/>
    <n v="1.7"/>
    <n v="0"/>
    <n v="7.7"/>
    <n v="0"/>
    <n v="0"/>
    <n v="3.5"/>
    <n v="12.9"/>
    <s v="COLD"/>
    <s v="Retarget with Ads"/>
    <x v="2"/>
  </r>
  <r>
    <s v="L0386"/>
    <x v="384"/>
    <s v="DOCU SIGN"/>
    <s v="COLD_EMAIL"/>
    <s v="MID-MARKET"/>
    <n v="10"/>
    <n v="0"/>
    <n v="6"/>
    <n v="0"/>
    <n v="11.25"/>
    <n v="10.5"/>
    <n v="37.799999999999997"/>
    <s v="WARM"/>
    <s v="Nurture Email Drip"/>
    <x v="1"/>
  </r>
  <r>
    <s v="L0387"/>
    <x v="385"/>
    <s v="SHOPIFY"/>
    <s v="CONTENT_SYNDICATION"/>
    <s v="STARTUP"/>
    <n v="8.9"/>
    <n v="12"/>
    <n v="0"/>
    <n v="20"/>
    <n v="3.75"/>
    <n v="1"/>
    <n v="45.7"/>
    <s v="WARM"/>
    <s v="Nurture Email Drip"/>
    <x v="0"/>
  </r>
  <r>
    <s v="L0388"/>
    <x v="386"/>
    <s v="DOCUSIGN"/>
    <s v="REFERRAL"/>
    <s v="N/A"/>
    <n v="1.1000000000000001"/>
    <n v="13.5"/>
    <n v="5.5"/>
    <n v="0"/>
    <n v="0"/>
    <n v="1.5"/>
    <n v="21.6"/>
    <s v="COLD"/>
    <s v="Retarget with Ads"/>
    <x v="1"/>
  </r>
  <r>
    <s v="L0389"/>
    <x v="387"/>
    <s v="MONGODB"/>
    <s v="WEBINAR"/>
    <s v="MID-MARKET"/>
    <n v="1.7"/>
    <n v="0"/>
    <n v="9"/>
    <n v="20"/>
    <n v="11.25"/>
    <n v="7.5"/>
    <n v="49.5"/>
    <s v="WARM"/>
    <s v="Nurture Email Drip"/>
    <x v="0"/>
  </r>
  <r>
    <s v="L0390"/>
    <x v="388"/>
    <s v="INTERCOM"/>
    <s v="PARTNER"/>
    <s v="N/A"/>
    <n v="3.7"/>
    <n v="13.5"/>
    <n v="0.8"/>
    <n v="0"/>
    <n v="0"/>
    <n v="12.5"/>
    <n v="30.5"/>
    <s v="COLD"/>
    <s v="Retarget with Ads"/>
    <x v="1"/>
  </r>
  <r>
    <s v="L0391"/>
    <x v="389"/>
    <s v="DOCUSIGN"/>
    <s v="CONTENT_SYNDICATION"/>
    <s v="ENTERPRISE"/>
    <n v="5.4"/>
    <n v="1.5"/>
    <n v="8.5"/>
    <n v="0"/>
    <n v="15"/>
    <n v="0"/>
    <n v="30.4"/>
    <s v="COLD"/>
    <s v="Retarget with Ads"/>
    <x v="1"/>
  </r>
  <r>
    <s v="L0392"/>
    <x v="390"/>
    <s v="AIRTABLE"/>
    <s v="REFERRAL"/>
    <s v="MID-MARKET"/>
    <n v="2.6"/>
    <n v="3.8"/>
    <n v="9.8000000000000007"/>
    <n v="0"/>
    <n v="11.25"/>
    <n v="3"/>
    <n v="30.5"/>
    <s v="COLD"/>
    <s v="Retarget with Ads"/>
    <x v="1"/>
  </r>
  <r>
    <s v="L0393"/>
    <x v="391"/>
    <s v="ZENDESK"/>
    <s v="PAID"/>
    <s v="SMB"/>
    <n v="1.1000000000000001"/>
    <n v="0"/>
    <n v="4.3"/>
    <n v="0"/>
    <n v="7.5"/>
    <n v="25"/>
    <n v="37.9"/>
    <s v="WARM"/>
    <s v="Nurture Email Drip"/>
    <x v="1"/>
  </r>
  <r>
    <s v="L0394"/>
    <x v="392"/>
    <s v="PALANTIR"/>
    <s v="EVENT"/>
    <s v="MID-MARKET"/>
    <n v="1.7"/>
    <n v="6"/>
    <n v="7"/>
    <n v="0"/>
    <n v="11.25"/>
    <n v="5.5"/>
    <n v="31.5"/>
    <s v="COLD"/>
    <s v="Retarget with Ads"/>
    <x v="1"/>
  </r>
  <r>
    <s v="L0395"/>
    <x v="393"/>
    <s v="HUBSPOT"/>
    <s v="WEBINAR"/>
    <s v="STARTUP"/>
    <n v="7.1"/>
    <n v="4.5"/>
    <n v="2.7"/>
    <n v="0"/>
    <n v="3.75"/>
    <n v="9.5"/>
    <n v="27.6"/>
    <s v="COLD"/>
    <s v="Retarget with Ads"/>
    <x v="1"/>
  </r>
  <r>
    <s v="L0396"/>
    <x v="394"/>
    <s v="WORKDAY"/>
    <s v="SOCIAL"/>
    <s v="ENTERPRISE"/>
    <n v="6.3"/>
    <n v="9.8000000000000007"/>
    <n v="10"/>
    <n v="20"/>
    <n v="15"/>
    <n v="9.5"/>
    <n v="70.599999999999994"/>
    <s v="HOT"/>
    <s v="Schedule Call"/>
    <x v="3"/>
  </r>
  <r>
    <s v="L0397"/>
    <x v="395"/>
    <s v="ZSCALER"/>
    <s v="WEBINAR"/>
    <s v="MID-MARKET"/>
    <n v="2.6"/>
    <n v="14.3"/>
    <n v="2"/>
    <n v="20"/>
    <n v="11.25"/>
    <n v="3"/>
    <n v="53.2"/>
    <s v="WARM"/>
    <s v="Nurture Email Drip"/>
    <x v="0"/>
  </r>
  <r>
    <s v="L0398"/>
    <x v="396"/>
    <s v="DATABRICKS"/>
    <s v="REFERRAL"/>
    <s v="N/A"/>
    <n v="4.3"/>
    <n v="3.8"/>
    <n v="4.2"/>
    <n v="20"/>
    <n v="0"/>
    <n v="18.5"/>
    <n v="50.8"/>
    <s v="WARM"/>
    <s v="Nurture Email Drip"/>
    <x v="0"/>
  </r>
  <r>
    <s v="L0399"/>
    <x v="397"/>
    <s v="DROPBOX"/>
    <s v="DIRECT"/>
    <s v="MID-MARKET"/>
    <n v="8.3000000000000007"/>
    <n v="7.5"/>
    <n v="10"/>
    <n v="20"/>
    <n v="11.25"/>
    <n v="16.5"/>
    <n v="73.599999999999994"/>
    <s v="HOT"/>
    <s v="Schedule Call"/>
    <x v="3"/>
  </r>
  <r>
    <s v="L0400"/>
    <x v="398"/>
    <s v="MONGODB"/>
    <s v="SOCIAL"/>
    <s v="MID-MARKET"/>
    <n v="4.9000000000000004"/>
    <n v="15"/>
    <n v="4.3"/>
    <n v="0"/>
    <n v="11.25"/>
    <n v="5.5"/>
    <n v="41"/>
    <s v="WARM"/>
    <s v="Nurture Email Drip"/>
    <x v="0"/>
  </r>
  <r>
    <s v="L0401"/>
    <x v="399"/>
    <s v="PALO ALTO NETWORKS"/>
    <s v="EVENT"/>
    <s v="SMB"/>
    <n v="7.4"/>
    <n v="0.8"/>
    <n v="8.3000000000000007"/>
    <n v="0"/>
    <n v="7.5"/>
    <n v="1.5"/>
    <n v="25.5"/>
    <s v="COLD"/>
    <s v="Retarget with Ads"/>
    <x v="1"/>
  </r>
  <r>
    <s v="L0402"/>
    <x v="400"/>
    <s v="CROWDSTRIKE"/>
    <s v="SOCIAL"/>
    <s v="ENTERPRISE"/>
    <n v="2.9"/>
    <n v="12.8"/>
    <n v="7.8"/>
    <n v="0"/>
    <n v="15"/>
    <n v="3"/>
    <n v="41.5"/>
    <s v="WARM"/>
    <s v="Nurture Email Drip"/>
    <x v="0"/>
  </r>
  <r>
    <s v="L0403"/>
    <x v="401"/>
    <s v="CLOUDFLARE"/>
    <s v="ORGANIC"/>
    <s v="SMB"/>
    <n v="5.4"/>
    <n v="15"/>
    <n v="8"/>
    <n v="0"/>
    <n v="7.5"/>
    <n v="5"/>
    <n v="40.9"/>
    <s v="WARM"/>
    <s v="Nurture Email Drip"/>
    <x v="0"/>
  </r>
  <r>
    <s v="L0404"/>
    <x v="402"/>
    <s v="AIRTABLE"/>
    <s v="SOCIAL"/>
    <s v="ENTERPRISE"/>
    <n v="4.9000000000000004"/>
    <n v="0"/>
    <n v="7.3"/>
    <n v="0"/>
    <n v="15"/>
    <n v="10"/>
    <n v="37.200000000000003"/>
    <s v="WARM"/>
    <s v="Nurture Email Drip"/>
    <x v="1"/>
  </r>
  <r>
    <s v="L0405"/>
    <x v="403"/>
    <s v="OKTA"/>
    <s v="COLD_EMAIL"/>
    <s v="SMB"/>
    <n v="1.1000000000000001"/>
    <n v="3"/>
    <n v="8.6999999999999993"/>
    <n v="0"/>
    <n v="7.5"/>
    <n v="11.5"/>
    <n v="31.8"/>
    <s v="COLD"/>
    <s v="Retarget with Ads"/>
    <x v="1"/>
  </r>
  <r>
    <s v="L0406"/>
    <x v="404"/>
    <s v="META PLATFORMS"/>
    <s v="ORGANIC"/>
    <s v="MID-MARKET"/>
    <n v="10"/>
    <n v="8.3000000000000007"/>
    <n v="7.5"/>
    <n v="0"/>
    <n v="11.25"/>
    <n v="1.5"/>
    <n v="38.6"/>
    <s v="WARM"/>
    <s v="Nurture Email Drip"/>
    <x v="1"/>
  </r>
  <r>
    <s v="L0407"/>
    <x v="405"/>
    <s v="PALANTIR"/>
    <s v="ORGANIC"/>
    <s v="ENTERPRISE"/>
    <n v="6.3"/>
    <n v="1.5"/>
    <n v="5.5"/>
    <n v="0"/>
    <n v="15"/>
    <n v="15.5"/>
    <n v="43.8"/>
    <s v="WARM"/>
    <s v="Nurture Email Drip"/>
    <x v="0"/>
  </r>
  <r>
    <s v="L0408"/>
    <x v="406"/>
    <s v="CLOUDFLARE"/>
    <s v="REFERRAL"/>
    <s v="STARTUP"/>
    <n v="4.5999999999999996"/>
    <n v="3.8"/>
    <n v="2"/>
    <n v="0"/>
    <n v="3.75"/>
    <n v="0.5"/>
    <n v="14.7"/>
    <s v="COLD"/>
    <s v="Retarget with Ads"/>
    <x v="2"/>
  </r>
  <r>
    <s v="L0409"/>
    <x v="407"/>
    <s v="GOOGLE"/>
    <s v="UNKNOWN"/>
    <s v="MID-MARKET"/>
    <n v="3.7"/>
    <n v="2.2999999999999998"/>
    <n v="9.6999999999999993"/>
    <n v="0"/>
    <n v="11.25"/>
    <n v="2"/>
    <n v="29"/>
    <s v="COLD"/>
    <s v="Retarget with Ads"/>
    <x v="1"/>
  </r>
  <r>
    <s v="L0410"/>
    <x v="408"/>
    <s v="TWILIO"/>
    <s v="REFERRAL"/>
    <s v="MID-MARKET"/>
    <n v="6"/>
    <n v="12.8"/>
    <n v="8.3000000000000007"/>
    <n v="0"/>
    <n v="11.25"/>
    <n v="20"/>
    <n v="58.4"/>
    <s v="WARM"/>
    <s v="Nurture Email Drip"/>
    <x v="0"/>
  </r>
  <r>
    <s v="L0411"/>
    <x v="409"/>
    <s v="MICROSOFT"/>
    <s v="WEBINAR"/>
    <s v="ENTERPRISE"/>
    <n v="2.2999999999999998"/>
    <n v="4.5"/>
    <n v="6.7"/>
    <n v="0"/>
    <n v="15"/>
    <n v="9.5"/>
    <n v="38"/>
    <s v="WARM"/>
    <s v="Nurture Email Drip"/>
    <x v="1"/>
  </r>
  <r>
    <s v="L0412"/>
    <x v="410"/>
    <s v="CONFLUENT"/>
    <s v="EVENT"/>
    <s v="SMB"/>
    <n v="9.6999999999999993"/>
    <n v="0"/>
    <n v="9.1999999999999993"/>
    <n v="0"/>
    <n v="7.5"/>
    <n v="2.5"/>
    <n v="28.9"/>
    <s v="COLD"/>
    <s v="Retarget with Ads"/>
    <x v="1"/>
  </r>
  <r>
    <s v="L0413"/>
    <x v="411"/>
    <s v="SHOPIFY"/>
    <s v="WEBINAR"/>
    <s v="STARTUP"/>
    <n v="7.1"/>
    <n v="0"/>
    <n v="2.5"/>
    <n v="0"/>
    <n v="3.75"/>
    <n v="14"/>
    <n v="27.4"/>
    <s v="COLD"/>
    <s v="Retarget with Ads"/>
    <x v="1"/>
  </r>
  <r>
    <s v="L0414"/>
    <x v="412"/>
    <s v="ZSCALER"/>
    <s v="UNKNOWN"/>
    <s v="MID-MARKET"/>
    <n v="0"/>
    <n v="3.8"/>
    <n v="2.7"/>
    <n v="0"/>
    <n v="11.25"/>
    <n v="3.5"/>
    <n v="21.3"/>
    <s v="COLD"/>
    <s v="Retarget with Ads"/>
    <x v="1"/>
  </r>
  <r>
    <s v="L0415"/>
    <x v="413"/>
    <s v="OKTA"/>
    <s v="EVENT"/>
    <s v="MID-MARKET"/>
    <n v="2.6"/>
    <n v="0.8"/>
    <n v="5.3"/>
    <n v="20"/>
    <n v="11.25"/>
    <n v="2"/>
    <n v="42"/>
    <s v="WARM"/>
    <s v="Nurture Email Drip"/>
    <x v="0"/>
  </r>
  <r>
    <s v="L0416"/>
    <x v="414"/>
    <s v="AMAZON"/>
    <s v="DIRECT"/>
    <s v="SMB"/>
    <n v="2.9"/>
    <n v="7.5"/>
    <n v="0"/>
    <n v="0"/>
    <n v="7.5"/>
    <n v="3.5"/>
    <n v="21.4"/>
    <s v="COLD"/>
    <s v="Retarget with Ads"/>
    <x v="1"/>
  </r>
  <r>
    <s v="L0417"/>
    <x v="415"/>
    <s v="ZOOM"/>
    <s v="EVENT"/>
    <s v="N/A"/>
    <n v="6.9"/>
    <n v="5.3"/>
    <n v="6.5"/>
    <n v="20"/>
    <n v="0"/>
    <n v="2.5"/>
    <n v="41.2"/>
    <s v="WARM"/>
    <s v="Nurture Email Drip"/>
    <x v="0"/>
  </r>
  <r>
    <s v="L0418"/>
    <x v="416"/>
    <s v="SERVICE NOW"/>
    <s v="PARTNER"/>
    <s v="N/A"/>
    <n v="6.9"/>
    <n v="7.5"/>
    <n v="4.2"/>
    <n v="0"/>
    <n v="0"/>
    <n v="11"/>
    <n v="29.6"/>
    <s v="COLD"/>
    <s v="Retarget with Ads"/>
    <x v="1"/>
  </r>
  <r>
    <s v="L0419"/>
    <x v="417"/>
    <s v="ELASTIC"/>
    <s v="PARTNER"/>
    <s v="MID-MARKET"/>
    <n v="0"/>
    <n v="13.5"/>
    <n v="2.8"/>
    <n v="0"/>
    <n v="11.25"/>
    <n v="12.5"/>
    <n v="40.1"/>
    <s v="WARM"/>
    <s v="Nurture Email Drip"/>
    <x v="0"/>
  </r>
  <r>
    <s v="L0420"/>
    <x v="418"/>
    <s v="AMAZON"/>
    <s v="COLD_EMAIL"/>
    <s v="ENTERPRISE"/>
    <n v="6.3"/>
    <n v="3"/>
    <n v="3.2"/>
    <n v="20"/>
    <n v="15"/>
    <n v="6"/>
    <n v="53.5"/>
    <s v="WARM"/>
    <s v="Nurture Email Drip"/>
    <x v="0"/>
  </r>
  <r>
    <s v="L0421"/>
    <x v="419"/>
    <s v="DOCU SIGN"/>
    <s v="REFERRAL"/>
    <s v="MID-MARKET"/>
    <n v="1.7"/>
    <n v="3"/>
    <n v="5"/>
    <n v="0"/>
    <n v="11.25"/>
    <n v="14.5"/>
    <n v="35.5"/>
    <s v="WARM"/>
    <s v="Nurture Email Drip"/>
    <x v="1"/>
  </r>
  <r>
    <s v="L0422"/>
    <x v="420"/>
    <s v="SNOWFLAKE"/>
    <s v="PAID"/>
    <s v="GROWTH"/>
    <n v="8.9"/>
    <n v="0"/>
    <n v="4.3"/>
    <n v="0"/>
    <n v="0"/>
    <n v="11"/>
    <n v="24.2"/>
    <s v="COLD"/>
    <s v="Retarget with Ads"/>
    <x v="1"/>
  </r>
  <r>
    <s v="L0423"/>
    <x v="421"/>
    <s v="MIRO"/>
    <s v="ORGANIC"/>
    <s v="SMB"/>
    <n v="3.4"/>
    <n v="9"/>
    <n v="7.3"/>
    <n v="0"/>
    <n v="7.5"/>
    <n v="0.5"/>
    <n v="27.7"/>
    <s v="COLD"/>
    <s v="Retarget with Ads"/>
    <x v="1"/>
  </r>
  <r>
    <s v="L0424"/>
    <x v="422"/>
    <s v="DROPBOX"/>
    <s v="REFERRAL"/>
    <s v="ENTERPRISE"/>
    <n v="4.3"/>
    <n v="1.5"/>
    <n v="0"/>
    <n v="20"/>
    <n v="15"/>
    <n v="3"/>
    <n v="43.8"/>
    <s v="WARM"/>
    <s v="Nurture Email Drip"/>
    <x v="0"/>
  </r>
  <r>
    <s v="L0425"/>
    <x v="423"/>
    <s v="HASHICORP"/>
    <s v="PAID"/>
    <s v="ENTERPRISE"/>
    <n v="9.4"/>
    <n v="4.5"/>
    <n v="5.2"/>
    <n v="0"/>
    <n v="15"/>
    <n v="3.5"/>
    <n v="37.6"/>
    <s v="WARM"/>
    <s v="Nurture Email Drip"/>
    <x v="1"/>
  </r>
  <r>
    <s v="L0426"/>
    <x v="424"/>
    <s v="AMAZON"/>
    <s v="SOCIAL"/>
    <s v="STARTUP"/>
    <n v="9.1"/>
    <n v="4.5"/>
    <n v="8.6999999999999993"/>
    <n v="20"/>
    <n v="3.75"/>
    <n v="8"/>
    <n v="54.1"/>
    <s v="WARM"/>
    <s v="Nurture Email Drip"/>
    <x v="0"/>
  </r>
  <r>
    <s v="L0427"/>
    <x v="425"/>
    <s v="MIRO"/>
    <s v="COLD_EMAIL"/>
    <s v="SMB"/>
    <n v="8.6"/>
    <n v="6.8"/>
    <n v="3.3"/>
    <n v="0"/>
    <n v="7.5"/>
    <n v="14.5"/>
    <n v="40.700000000000003"/>
    <s v="WARM"/>
    <s v="Nurture Email Drip"/>
    <x v="0"/>
  </r>
  <r>
    <s v="L0428"/>
    <x v="426"/>
    <s v="CLOUDFLARE"/>
    <s v="REFERRAL"/>
    <s v="MID-MARKET"/>
    <n v="3.1"/>
    <n v="0"/>
    <n v="1.5"/>
    <n v="20"/>
    <n v="11.25"/>
    <n v="15.5"/>
    <n v="51.4"/>
    <s v="WARM"/>
    <s v="Nurture Email Drip"/>
    <x v="0"/>
  </r>
  <r>
    <s v="L0429"/>
    <x v="427"/>
    <s v="DATABRICKS"/>
    <s v="REFERRAL"/>
    <s v="ENTERPRISE"/>
    <n v="5.4"/>
    <n v="9.8000000000000007"/>
    <n v="6.3"/>
    <n v="0"/>
    <n v="15"/>
    <n v="13"/>
    <n v="49.5"/>
    <s v="WARM"/>
    <s v="Nurture Email Drip"/>
    <x v="0"/>
  </r>
  <r>
    <s v="L0430"/>
    <x v="428"/>
    <s v="FRESHWORKS"/>
    <s v="WEBINAR"/>
    <s v="ENTERPRISE"/>
    <n v="4.3"/>
    <n v="5.3"/>
    <n v="5"/>
    <n v="20"/>
    <n v="15"/>
    <n v="0"/>
    <n v="49.6"/>
    <s v="WARM"/>
    <s v="Nurture Email Drip"/>
    <x v="0"/>
  </r>
  <r>
    <s v="L0431"/>
    <x v="429"/>
    <s v="CLOUDFLARE"/>
    <s v="SOCIAL"/>
    <s v="MID-MARKET"/>
    <n v="8.9"/>
    <n v="14.3"/>
    <n v="2"/>
    <n v="20"/>
    <n v="11.25"/>
    <n v="13"/>
    <n v="69.5"/>
    <s v="HOT"/>
    <s v="Schedule Call"/>
    <x v="3"/>
  </r>
  <r>
    <s v="L0432"/>
    <x v="430"/>
    <s v="AMAZON INC"/>
    <s v="COLD_EMAIL"/>
    <s v="N/A"/>
    <n v="4.9000000000000004"/>
    <n v="4.5"/>
    <n v="4.8"/>
    <n v="0"/>
    <n v="0"/>
    <n v="4.5"/>
    <n v="18.7"/>
    <s v="COLD"/>
    <s v="Retarget with Ads"/>
    <x v="2"/>
  </r>
  <r>
    <s v="L0433"/>
    <x v="431"/>
    <s v="DATADOG"/>
    <s v="PAID"/>
    <s v="ENTERPRISE"/>
    <n v="1.7"/>
    <n v="5.3"/>
    <n v="3.8"/>
    <n v="20"/>
    <n v="15"/>
    <n v="5"/>
    <n v="50.8"/>
    <s v="WARM"/>
    <s v="Nurture Email Drip"/>
    <x v="0"/>
  </r>
  <r>
    <s v="L0434"/>
    <x v="432"/>
    <s v="FIGMA"/>
    <s v="WEBINAR"/>
    <s v="ENTERPRISE"/>
    <n v="0.6"/>
    <n v="5.3"/>
    <n v="9.1999999999999993"/>
    <n v="0"/>
    <n v="15"/>
    <n v="0"/>
    <n v="30.1"/>
    <s v="COLD"/>
    <s v="Retarget with Ads"/>
    <x v="1"/>
  </r>
  <r>
    <s v="L0435"/>
    <x v="433"/>
    <s v="MONGODB"/>
    <s v="ORGANIC"/>
    <s v="ENTERPRISE"/>
    <n v="5.0999999999999996"/>
    <n v="8.3000000000000007"/>
    <n v="1.7"/>
    <n v="20"/>
    <n v="15"/>
    <n v="11"/>
    <n v="61.1"/>
    <s v="HOT"/>
    <s v="Schedule Call"/>
    <x v="3"/>
  </r>
  <r>
    <s v="L0436"/>
    <x v="434"/>
    <s v="SHOPIFY"/>
    <s v="ORGANIC"/>
    <s v="N/A"/>
    <n v="4"/>
    <n v="6"/>
    <n v="0.2"/>
    <n v="0"/>
    <n v="0"/>
    <n v="12.5"/>
    <n v="22.7"/>
    <s v="COLD"/>
    <s v="Retarget with Ads"/>
    <x v="1"/>
  </r>
  <r>
    <s v="L0437"/>
    <x v="435"/>
    <s v="NOTION"/>
    <s v="ORGANIC"/>
    <s v="ENTERPRISE"/>
    <n v="0"/>
    <n v="9"/>
    <n v="1.7"/>
    <n v="0"/>
    <n v="15"/>
    <n v="3.5"/>
    <n v="29.2"/>
    <s v="COLD"/>
    <s v="Retarget with Ads"/>
    <x v="1"/>
  </r>
  <r>
    <s v="L0438"/>
    <x v="436"/>
    <s v="SALESFORCE"/>
    <s v="REFERRAL"/>
    <s v="N/A"/>
    <n v="0"/>
    <n v="0"/>
    <n v="9.1999999999999993"/>
    <n v="20"/>
    <n v="0"/>
    <n v="0"/>
    <n v="29.2"/>
    <s v="COLD"/>
    <s v="Retarget with Ads"/>
    <x v="1"/>
  </r>
  <r>
    <s v="L0439"/>
    <x v="437"/>
    <s v="DATADOG"/>
    <s v="PARTNER"/>
    <s v="GROWTH"/>
    <n v="0.6"/>
    <n v="9.8000000000000007"/>
    <n v="7.3"/>
    <n v="0"/>
    <n v="0"/>
    <n v="21"/>
    <n v="38.700000000000003"/>
    <s v="WARM"/>
    <s v="Nurture Email Drip"/>
    <x v="1"/>
  </r>
  <r>
    <s v="L0440"/>
    <x v="438"/>
    <s v="AIRTABLE"/>
    <s v="UNKNOWN"/>
    <s v="MID-MARKET"/>
    <n v="7.4"/>
    <n v="9.8000000000000007"/>
    <n v="2.7"/>
    <n v="0"/>
    <n v="11.25"/>
    <n v="4"/>
    <n v="35.200000000000003"/>
    <s v="WARM"/>
    <s v="Nurture Email Drip"/>
    <x v="1"/>
  </r>
  <r>
    <s v="L0441"/>
    <x v="439"/>
    <s v="SALESFORCE"/>
    <s v="COLD_EMAIL"/>
    <s v="SMB"/>
    <n v="5.7"/>
    <n v="8.3000000000000007"/>
    <n v="4.2"/>
    <n v="20"/>
    <n v="7.5"/>
    <n v="7"/>
    <n v="52.7"/>
    <s v="WARM"/>
    <s v="Nurture Email Drip"/>
    <x v="0"/>
  </r>
  <r>
    <s v="L0442"/>
    <x v="440"/>
    <s v="HUBSPOT"/>
    <s v="PAID"/>
    <s v="ENTERPRISE"/>
    <n v="3.4"/>
    <n v="0"/>
    <n v="0"/>
    <n v="0"/>
    <n v="15"/>
    <n v="12"/>
    <n v="30.4"/>
    <s v="COLD"/>
    <s v="Retarget with Ads"/>
    <x v="1"/>
  </r>
  <r>
    <s v="L0443"/>
    <x v="441"/>
    <s v="CONFLUENT"/>
    <s v="DIRECT"/>
    <s v="STARTUP"/>
    <n v="7.7"/>
    <n v="14.3"/>
    <n v="10"/>
    <n v="0"/>
    <n v="3.75"/>
    <n v="11"/>
    <n v="46.8"/>
    <s v="WARM"/>
    <s v="Nurture Email Drip"/>
    <x v="0"/>
  </r>
  <r>
    <s v="L0444"/>
    <x v="442"/>
    <s v="WORKDAY"/>
    <s v="ORGANIC"/>
    <s v="MID-MARKET"/>
    <n v="8"/>
    <n v="0"/>
    <n v="2.8"/>
    <n v="20"/>
    <n v="11.25"/>
    <n v="13"/>
    <n v="55.1"/>
    <s v="WARM"/>
    <s v="Nurture Email Drip"/>
    <x v="0"/>
  </r>
  <r>
    <s v="L0445"/>
    <x v="443"/>
    <s v="FRESHWORKS"/>
    <s v="REFERRAL"/>
    <s v="SMB"/>
    <n v="8.9"/>
    <n v="10.5"/>
    <n v="10"/>
    <n v="0"/>
    <n v="7.5"/>
    <n v="3"/>
    <n v="39.9"/>
    <s v="WARM"/>
    <s v="Nurture Email Drip"/>
    <x v="1"/>
  </r>
  <r>
    <s v="L0446"/>
    <x v="444"/>
    <s v="AMAZON"/>
    <s v="ORGANIC"/>
    <s v="MID-MARKET"/>
    <n v="3.1"/>
    <n v="10.5"/>
    <n v="5.7"/>
    <n v="20"/>
    <n v="11.25"/>
    <n v="2"/>
    <n v="52.6"/>
    <s v="WARM"/>
    <s v="Nurture Email Drip"/>
    <x v="0"/>
  </r>
  <r>
    <s v="L0447"/>
    <x v="445"/>
    <s v="SERVICENOW"/>
    <s v="PARTNER"/>
    <s v="MID-MARKET"/>
    <n v="3.7"/>
    <n v="0"/>
    <n v="6.7"/>
    <n v="20"/>
    <n v="11.25"/>
    <n v="8.5"/>
    <n v="50.2"/>
    <s v="WARM"/>
    <s v="Nurture Email Drip"/>
    <x v="0"/>
  </r>
  <r>
    <s v="L0448"/>
    <x v="446"/>
    <s v="FIGMA"/>
    <s v="EVENT"/>
    <s v="GROWTH"/>
    <n v="4"/>
    <n v="3"/>
    <n v="10"/>
    <n v="20"/>
    <n v="0"/>
    <n v="12.5"/>
    <n v="49.5"/>
    <s v="WARM"/>
    <s v="Nurture Email Drip"/>
    <x v="0"/>
  </r>
  <r>
    <s v="L0449"/>
    <x v="447"/>
    <s v="CLOUDFLARE"/>
    <s v="COLD_EMAIL"/>
    <s v="SMB"/>
    <n v="8.6"/>
    <n v="9"/>
    <n v="8.8000000000000007"/>
    <n v="20"/>
    <n v="7.5"/>
    <n v="7"/>
    <n v="60.9"/>
    <s v="HOT"/>
    <s v="Schedule Call"/>
    <x v="3"/>
  </r>
  <r>
    <s v="L0450"/>
    <x v="448"/>
    <s v="TWILIO"/>
    <s v="WEBINAR"/>
    <s v="SMB"/>
    <n v="9.4"/>
    <n v="6"/>
    <n v="4.5"/>
    <n v="0"/>
    <n v="7.5"/>
    <n v="1.5"/>
    <n v="28.9"/>
    <s v="COLD"/>
    <s v="Retarget with Ads"/>
    <x v="1"/>
  </r>
  <r>
    <s v="L0451"/>
    <x v="449"/>
    <s v="STRIPE"/>
    <s v="REFERRAL"/>
    <s v="SMB"/>
    <n v="1.1000000000000001"/>
    <n v="9"/>
    <n v="4.2"/>
    <n v="20"/>
    <n v="7.5"/>
    <n v="24"/>
    <n v="65.8"/>
    <s v="HOT"/>
    <s v="Schedule Call"/>
    <x v="3"/>
  </r>
  <r>
    <s v="L0452"/>
    <x v="450"/>
    <s v="META PLATFORMS"/>
    <s v="CONTENT_SYNDICATION"/>
    <s v="MID-MARKET"/>
    <n v="0.9"/>
    <n v="0"/>
    <n v="6.5"/>
    <n v="20"/>
    <n v="11.25"/>
    <n v="2"/>
    <n v="40.700000000000003"/>
    <s v="WARM"/>
    <s v="Nurture Email Drip"/>
    <x v="0"/>
  </r>
  <r>
    <s v="L0453"/>
    <x v="451"/>
    <s v="DATADOG"/>
    <s v="SOCIAL"/>
    <s v="SMB"/>
    <n v="4.3"/>
    <n v="9.8000000000000007"/>
    <n v="6.3"/>
    <n v="0"/>
    <n v="7.5"/>
    <n v="14.5"/>
    <n v="42.4"/>
    <s v="WARM"/>
    <s v="Nurture Email Drip"/>
    <x v="0"/>
  </r>
  <r>
    <s v="L0454"/>
    <x v="452"/>
    <s v="SERVICENOW"/>
    <s v="PAID"/>
    <s v="MID-MARKET"/>
    <n v="6.9"/>
    <n v="9"/>
    <n v="3.3"/>
    <n v="20"/>
    <n v="11.25"/>
    <n v="8"/>
    <n v="58.5"/>
    <s v="WARM"/>
    <s v="Nurture Email Drip"/>
    <x v="0"/>
  </r>
  <r>
    <s v="L0455"/>
    <x v="453"/>
    <s v="INTERCOM"/>
    <s v="SOCIAL"/>
    <s v="STARTUP"/>
    <n v="2.9"/>
    <n v="13.5"/>
    <n v="6.3"/>
    <n v="20"/>
    <n v="3.75"/>
    <n v="2"/>
    <n v="48.5"/>
    <s v="WARM"/>
    <s v="Nurture Email Drip"/>
    <x v="0"/>
  </r>
  <r>
    <s v="L0456"/>
    <x v="454"/>
    <s v="ASANA"/>
    <s v="ORGANIC"/>
    <s v="ENTERPRISE"/>
    <n v="3.1"/>
    <n v="11.3"/>
    <n v="9.5"/>
    <n v="0"/>
    <n v="15"/>
    <n v="6"/>
    <n v="44.9"/>
    <s v="WARM"/>
    <s v="Nurture Email Drip"/>
    <x v="0"/>
  </r>
  <r>
    <s v="L0457"/>
    <x v="455"/>
    <s v="SLACK"/>
    <s v="PARTNER"/>
    <s v="ENTERPRISE"/>
    <n v="2.2999999999999998"/>
    <n v="14.3"/>
    <n v="6"/>
    <n v="20"/>
    <n v="15"/>
    <n v="0.5"/>
    <n v="58.1"/>
    <s v="WARM"/>
    <s v="Nurture Email Drip"/>
    <x v="0"/>
  </r>
  <r>
    <s v="L0458"/>
    <x v="456"/>
    <s v="HASHI CORP"/>
    <s v="DIRECT"/>
    <s v="SMB"/>
    <n v="2.9"/>
    <n v="11.3"/>
    <n v="0.3"/>
    <n v="20"/>
    <n v="7.5"/>
    <n v="23"/>
    <n v="65"/>
    <s v="HOT"/>
    <s v="Schedule Call"/>
    <x v="3"/>
  </r>
  <r>
    <s v="L0459"/>
    <x v="457"/>
    <s v="SPLUNK"/>
    <s v="PARTNER"/>
    <s v="N/A"/>
    <n v="3.7"/>
    <n v="9.8000000000000007"/>
    <n v="2.5"/>
    <n v="0"/>
    <n v="0"/>
    <n v="13.5"/>
    <n v="29.5"/>
    <s v="COLD"/>
    <s v="Retarget with Ads"/>
    <x v="1"/>
  </r>
  <r>
    <s v="L0460"/>
    <x v="458"/>
    <s v="FRESHWORKS"/>
    <s v="DIRECT"/>
    <s v="GROWTH"/>
    <n v="0.3"/>
    <n v="15"/>
    <n v="0.2"/>
    <n v="0"/>
    <n v="0"/>
    <n v="10.5"/>
    <n v="26"/>
    <s v="COLD"/>
    <s v="Retarget with Ads"/>
    <x v="1"/>
  </r>
  <r>
    <s v="L0461"/>
    <x v="459"/>
    <s v="HUB SPOT"/>
    <s v="WEBINAR"/>
    <s v="MID-MARKET"/>
    <n v="0"/>
    <n v="9"/>
    <n v="0.3"/>
    <n v="0"/>
    <n v="11.25"/>
    <n v="13.5"/>
    <n v="34.1"/>
    <s v="COLD"/>
    <s v="Retarget with Ads"/>
    <x v="1"/>
  </r>
  <r>
    <s v="L0462"/>
    <x v="460"/>
    <s v="SLACK"/>
    <s v="SOCIAL"/>
    <s v="N/A"/>
    <n v="10"/>
    <n v="7.5"/>
    <n v="3.3"/>
    <n v="20"/>
    <n v="0"/>
    <n v="3"/>
    <n v="43.8"/>
    <s v="WARM"/>
    <s v="Nurture Email Drip"/>
    <x v="0"/>
  </r>
  <r>
    <s v="L0463"/>
    <x v="461"/>
    <s v="MICROSOFT CORP"/>
    <s v="PARTNER"/>
    <s v="SMB"/>
    <n v="1.7"/>
    <n v="12"/>
    <n v="7.8"/>
    <n v="0"/>
    <n v="7.5"/>
    <n v="5"/>
    <n v="34"/>
    <s v="COLD"/>
    <s v="Retarget with Ads"/>
    <x v="1"/>
  </r>
  <r>
    <s v="L0464"/>
    <x v="462"/>
    <s v="CANVA"/>
    <s v="COLD_EMAIL"/>
    <s v="MID-MARKET"/>
    <n v="5.7"/>
    <n v="1.5"/>
    <n v="0.8"/>
    <n v="20"/>
    <n v="11.25"/>
    <n v="22"/>
    <n v="61.3"/>
    <s v="HOT"/>
    <s v="Schedule Call"/>
    <x v="3"/>
  </r>
  <r>
    <s v="L0465"/>
    <x v="463"/>
    <s v="CONFLUENT"/>
    <s v="SOCIAL"/>
    <s v="SMB"/>
    <n v="9.4"/>
    <n v="0"/>
    <n v="1.3"/>
    <n v="20"/>
    <n v="7.5"/>
    <n v="12.5"/>
    <n v="50.7"/>
    <s v="WARM"/>
    <s v="Nurture Email Drip"/>
    <x v="0"/>
  </r>
  <r>
    <s v="L0466"/>
    <x v="464"/>
    <s v="SNOWFLAKE INC"/>
    <s v="WEBINAR"/>
    <s v="SMB"/>
    <n v="2.6"/>
    <n v="0.8"/>
    <n v="0"/>
    <n v="20"/>
    <n v="7.5"/>
    <n v="12"/>
    <n v="42.9"/>
    <s v="WARM"/>
    <s v="Nurture Email Drip"/>
    <x v="0"/>
  </r>
  <r>
    <s v="L0467"/>
    <x v="465"/>
    <s v="HASHICORP"/>
    <s v="COLD_EMAIL"/>
    <s v="MID-MARKET"/>
    <n v="0"/>
    <n v="0"/>
    <n v="2.7"/>
    <n v="0"/>
    <n v="11.25"/>
    <n v="4.5"/>
    <n v="18.5"/>
    <s v="COLD"/>
    <s v="Retarget with Ads"/>
    <x v="2"/>
  </r>
  <r>
    <s v="L0468"/>
    <x v="466"/>
    <s v="FRESHWORKS"/>
    <s v="UNKNOWN"/>
    <s v="N/A"/>
    <n v="3.4"/>
    <n v="9.8000000000000007"/>
    <n v="0"/>
    <n v="20"/>
    <n v="0"/>
    <n v="1.5"/>
    <n v="34.700000000000003"/>
    <s v="COLD"/>
    <s v="Retarget with Ads"/>
    <x v="1"/>
  </r>
  <r>
    <s v="L0469"/>
    <x v="467"/>
    <s v="SERVICENOW"/>
    <s v="DIRECT"/>
    <s v="GROWTH"/>
    <n v="8.3000000000000007"/>
    <n v="0"/>
    <n v="4.3"/>
    <n v="20"/>
    <n v="0"/>
    <n v="12"/>
    <n v="44.6"/>
    <s v="WARM"/>
    <s v="Nurture Email Drip"/>
    <x v="0"/>
  </r>
  <r>
    <s v="L0470"/>
    <x v="468"/>
    <s v="FIGMA"/>
    <s v="SOCIAL"/>
    <s v="N/A"/>
    <n v="7.7"/>
    <n v="0"/>
    <n v="0"/>
    <n v="20"/>
    <n v="0"/>
    <n v="14"/>
    <n v="41.7"/>
    <s v="WARM"/>
    <s v="Nurture Email Drip"/>
    <x v="0"/>
  </r>
  <r>
    <s v="L0471"/>
    <x v="469"/>
    <s v="ATLASSIAN"/>
    <s v="PAID"/>
    <s v="ENTERPRISE"/>
    <n v="4.5999999999999996"/>
    <n v="6.8"/>
    <n v="4.3"/>
    <n v="0"/>
    <n v="15"/>
    <n v="4.5"/>
    <n v="35.200000000000003"/>
    <s v="WARM"/>
    <s v="Nurture Email Drip"/>
    <x v="1"/>
  </r>
  <r>
    <s v="L0472"/>
    <x v="470"/>
    <s v="AMAZON"/>
    <s v="UNKNOWN"/>
    <s v="MID-MARKET"/>
    <n v="9.6999999999999993"/>
    <n v="2.2999999999999998"/>
    <n v="6.5"/>
    <n v="20"/>
    <n v="11.25"/>
    <n v="23.5"/>
    <n v="73.3"/>
    <s v="HOT"/>
    <s v="Schedule Call"/>
    <x v="3"/>
  </r>
  <r>
    <s v="L0473"/>
    <x v="471"/>
    <s v="SERVICENOW"/>
    <s v="PAID"/>
    <s v="STARTUP"/>
    <n v="7.1"/>
    <n v="4.5"/>
    <n v="5"/>
    <n v="20"/>
    <n v="3.75"/>
    <n v="1.5"/>
    <n v="41.9"/>
    <s v="WARM"/>
    <s v="Nurture Email Drip"/>
    <x v="0"/>
  </r>
  <r>
    <s v="L0474"/>
    <x v="472"/>
    <s v="GOOGLE"/>
    <s v="PARTNER"/>
    <s v="MID-MARKET"/>
    <n v="10"/>
    <n v="7.5"/>
    <n v="8.5"/>
    <n v="20"/>
    <n v="11.25"/>
    <n v="1.5"/>
    <n v="58.8"/>
    <s v="WARM"/>
    <s v="Nurture Email Drip"/>
    <x v="0"/>
  </r>
  <r>
    <s v="L0475"/>
    <x v="473"/>
    <s v="SERVICENOW"/>
    <s v="PAID"/>
    <s v="GROWTH"/>
    <n v="9.4"/>
    <n v="2.2999999999999998"/>
    <n v="1"/>
    <n v="20"/>
    <n v="0"/>
    <n v="3.5"/>
    <n v="36.200000000000003"/>
    <s v="WARM"/>
    <s v="Nurture Email Drip"/>
    <x v="1"/>
  </r>
  <r>
    <s v="L0476"/>
    <x v="474"/>
    <s v="SNOWFLAKE"/>
    <s v="ORGANIC"/>
    <s v="GROWTH"/>
    <n v="1.7"/>
    <n v="13.5"/>
    <n v="0"/>
    <n v="0"/>
    <n v="0"/>
    <n v="2"/>
    <n v="17.2"/>
    <s v="COLD"/>
    <s v="Retarget with Ads"/>
    <x v="2"/>
  </r>
  <r>
    <s v="L0477"/>
    <x v="475"/>
    <s v="GOOGLE"/>
    <s v="DIRECT"/>
    <s v="ENTERPRISE"/>
    <n v="3.4"/>
    <n v="5.3"/>
    <n v="0"/>
    <n v="20"/>
    <n v="15"/>
    <n v="8.5"/>
    <n v="52.2"/>
    <s v="WARM"/>
    <s v="Nurture Email Drip"/>
    <x v="0"/>
  </r>
  <r>
    <s v="L0478"/>
    <x v="476"/>
    <s v="DATABRICKS"/>
    <s v="REFERRAL"/>
    <s v="SMB"/>
    <n v="2"/>
    <n v="5.3"/>
    <n v="0.3"/>
    <n v="0"/>
    <n v="7.5"/>
    <n v="26"/>
    <n v="41.1"/>
    <s v="WARM"/>
    <s v="Nurture Email Drip"/>
    <x v="0"/>
  </r>
  <r>
    <s v="L0479"/>
    <x v="477"/>
    <s v="SPLUNK"/>
    <s v="WEBINAR"/>
    <s v="MID-MARKET"/>
    <n v="2.6"/>
    <n v="8.3000000000000007"/>
    <n v="7"/>
    <n v="0"/>
    <n v="11.25"/>
    <n v="0.5"/>
    <n v="29.7"/>
    <s v="COLD"/>
    <s v="Retarget with Ads"/>
    <x v="1"/>
  </r>
  <r>
    <s v="L0480"/>
    <x v="478"/>
    <s v="FRESHWORKS"/>
    <s v="SOCIAL"/>
    <s v="GROWTH"/>
    <n v="6.9"/>
    <n v="11.3"/>
    <n v="9.5"/>
    <n v="0"/>
    <n v="0"/>
    <n v="3.5"/>
    <n v="31.2"/>
    <s v="COLD"/>
    <s v="Retarget with Ads"/>
    <x v="1"/>
  </r>
  <r>
    <s v="L0481"/>
    <x v="479"/>
    <s v="DROPBOX"/>
    <s v="DIRECT"/>
    <s v="SMB"/>
    <n v="9.4"/>
    <n v="15"/>
    <n v="5.5"/>
    <n v="20"/>
    <n v="7.5"/>
    <n v="22.5"/>
    <n v="79.900000000000006"/>
    <s v="HOT"/>
    <s v="Schedule Call"/>
    <x v="3"/>
  </r>
  <r>
    <s v="L0482"/>
    <x v="480"/>
    <s v="PALANTIR"/>
    <s v="SOCIAL"/>
    <s v="N/A"/>
    <n v="8.9"/>
    <n v="12.8"/>
    <n v="0"/>
    <n v="20"/>
    <n v="0"/>
    <n v="3.5"/>
    <n v="45.2"/>
    <s v="WARM"/>
    <s v="Nurture Email Drip"/>
    <x v="0"/>
  </r>
  <r>
    <s v="L0483"/>
    <x v="481"/>
    <s v="ZENDESK"/>
    <s v="PAID"/>
    <s v="MID-MARKET"/>
    <n v="0"/>
    <n v="14.3"/>
    <n v="6.7"/>
    <n v="0"/>
    <n v="11.25"/>
    <n v="12.5"/>
    <n v="44.8"/>
    <s v="WARM"/>
    <s v="Nurture Email Drip"/>
    <x v="0"/>
  </r>
  <r>
    <s v="L0484"/>
    <x v="482"/>
    <s v="MONGODB"/>
    <s v="PAID"/>
    <s v="GROWTH"/>
    <n v="0.3"/>
    <n v="4.5"/>
    <n v="1.7"/>
    <n v="0"/>
    <n v="0"/>
    <n v="10.5"/>
    <n v="17"/>
    <s v="COLD"/>
    <s v="Retarget with Ads"/>
    <x v="2"/>
  </r>
  <r>
    <s v="L0485"/>
    <x v="483"/>
    <s v="LINEAR"/>
    <s v="PARTNER"/>
    <s v="MID-MARKET"/>
    <n v="2.9"/>
    <n v="12.8"/>
    <n v="8.8000000000000007"/>
    <n v="0"/>
    <n v="11.25"/>
    <n v="1.5"/>
    <n v="37.299999999999997"/>
    <s v="WARM"/>
    <s v="Nurture Email Drip"/>
    <x v="1"/>
  </r>
  <r>
    <s v="L0486"/>
    <x v="484"/>
    <s v="INTERCOM"/>
    <s v="SOCIAL"/>
    <s v="N/A"/>
    <n v="3.7"/>
    <n v="0"/>
    <n v="3"/>
    <n v="0"/>
    <n v="0"/>
    <n v="2"/>
    <n v="8.6999999999999993"/>
    <s v="COLD"/>
    <s v="Retarget with Ads"/>
    <x v="2"/>
  </r>
  <r>
    <s v="L0487"/>
    <x v="485"/>
    <s v="SALESFORCE.COM"/>
    <s v="COLD_EMAIL"/>
    <s v="ENTERPRISE"/>
    <n v="1.4"/>
    <n v="7.5"/>
    <n v="8.6999999999999993"/>
    <n v="0"/>
    <n v="15"/>
    <n v="1.5"/>
    <n v="34.1"/>
    <s v="COLD"/>
    <s v="Retarget with Ads"/>
    <x v="1"/>
  </r>
  <r>
    <s v="L0488"/>
    <x v="486"/>
    <s v="CROWDSTRIKE"/>
    <s v="ORGANIC"/>
    <s v="GROWTH"/>
    <n v="0"/>
    <n v="15"/>
    <n v="0.8"/>
    <n v="20"/>
    <n v="0"/>
    <n v="4.5"/>
    <n v="40.299999999999997"/>
    <s v="WARM"/>
    <s v="Nurture Email Drip"/>
    <x v="0"/>
  </r>
  <r>
    <s v="L0489"/>
    <x v="487"/>
    <s v="PALANTIR"/>
    <s v="ORGANIC"/>
    <s v="MID-MARKET"/>
    <n v="8.6"/>
    <n v="0"/>
    <n v="0.2"/>
    <n v="20"/>
    <n v="11.25"/>
    <n v="3.5"/>
    <n v="43.6"/>
    <s v="WARM"/>
    <s v="Nurture Email Drip"/>
    <x v="0"/>
  </r>
  <r>
    <s v="L0490"/>
    <x v="488"/>
    <s v="TWILIO"/>
    <s v="EVENT"/>
    <s v="SMB"/>
    <n v="10"/>
    <n v="15"/>
    <n v="4.3"/>
    <n v="20"/>
    <n v="7.5"/>
    <n v="6"/>
    <n v="62.8"/>
    <s v="HOT"/>
    <s v="Schedule Call"/>
    <x v="3"/>
  </r>
  <r>
    <s v="L0491"/>
    <x v="489"/>
    <s v="NOTION LABS"/>
    <s v="REFERRAL"/>
    <s v="ENTERPRISE"/>
    <n v="8.6"/>
    <n v="5.3"/>
    <n v="4"/>
    <n v="20"/>
    <n v="15"/>
    <n v="21.5"/>
    <n v="74.400000000000006"/>
    <s v="HOT"/>
    <s v="Schedule Call"/>
    <x v="3"/>
  </r>
  <r>
    <s v="L0492"/>
    <x v="490"/>
    <s v="ZENDESK"/>
    <s v="PAID"/>
    <s v="SMB"/>
    <n v="0.6"/>
    <n v="6.8"/>
    <n v="6.7"/>
    <n v="0"/>
    <n v="7.5"/>
    <n v="14.5"/>
    <n v="36.1"/>
    <s v="WARM"/>
    <s v="Nurture Email Drip"/>
    <x v="1"/>
  </r>
  <r>
    <s v="L0493"/>
    <x v="491"/>
    <s v="SNOWFLAKE"/>
    <s v="EVENT"/>
    <s v="MID-MARKET"/>
    <n v="9.1"/>
    <n v="6"/>
    <n v="1.3"/>
    <n v="0"/>
    <n v="11.25"/>
    <n v="3"/>
    <n v="30.7"/>
    <s v="COLD"/>
    <s v="Retarget with Ads"/>
    <x v="1"/>
  </r>
  <r>
    <s v="L0494"/>
    <x v="492"/>
    <s v="SERVICENOW"/>
    <s v="PAID"/>
    <s v="MID-MARKET"/>
    <n v="0"/>
    <n v="12"/>
    <n v="9.3000000000000007"/>
    <n v="0"/>
    <n v="11.25"/>
    <n v="1.5"/>
    <n v="34.1"/>
    <s v="COLD"/>
    <s v="Retarget with Ads"/>
    <x v="1"/>
  </r>
  <r>
    <s v="L0495"/>
    <x v="493"/>
    <s v="OKTA"/>
    <s v="REFERRAL"/>
    <s v="ENTERPRISE"/>
    <n v="0.3"/>
    <n v="0"/>
    <n v="3.5"/>
    <n v="0"/>
    <n v="15"/>
    <n v="0"/>
    <n v="18.8"/>
    <s v="COLD"/>
    <s v="Retarget with Ads"/>
    <x v="2"/>
  </r>
  <r>
    <s v="L0496"/>
    <x v="494"/>
    <s v="ELASTIC"/>
    <s v="PAID"/>
    <s v="ENTERPRISE"/>
    <n v="5.0999999999999996"/>
    <n v="0"/>
    <n v="2.2999999999999998"/>
    <n v="0"/>
    <n v="15"/>
    <n v="4.5"/>
    <n v="26.9"/>
    <s v="COLD"/>
    <s v="Retarget with Ads"/>
    <x v="1"/>
  </r>
  <r>
    <s v="L0497"/>
    <x v="495"/>
    <s v="META"/>
    <s v="ORGANIC"/>
    <s v="STARTUP"/>
    <n v="6"/>
    <n v="9"/>
    <n v="8.3000000000000007"/>
    <n v="20"/>
    <n v="3.75"/>
    <n v="11"/>
    <n v="58.1"/>
    <s v="WARM"/>
    <s v="Nurture Email Drip"/>
    <x v="0"/>
  </r>
  <r>
    <s v="L0498"/>
    <x v="432"/>
    <s v="DOCUSIGN"/>
    <s v="ORGANIC"/>
    <s v="STARTUP"/>
    <n v="9.1"/>
    <n v="9.8000000000000007"/>
    <n v="5.2"/>
    <n v="20"/>
    <n v="3.75"/>
    <n v="25"/>
    <n v="72.900000000000006"/>
    <s v="HOT"/>
    <s v="Schedule Call"/>
    <x v="3"/>
  </r>
  <r>
    <s v="L0499"/>
    <x v="496"/>
    <s v="PALO ALTO NETWORKS"/>
    <s v="PAID"/>
    <s v="GROWTH"/>
    <n v="0"/>
    <n v="10.5"/>
    <n v="0.2"/>
    <n v="0"/>
    <n v="0"/>
    <n v="3"/>
    <n v="13.7"/>
    <s v="COLD"/>
    <s v="Retarget with Ads"/>
    <x v="2"/>
  </r>
  <r>
    <s v="L0500"/>
    <x v="497"/>
    <s v="CLOUDFLARE"/>
    <s v="SOCIAL"/>
    <s v="N/A"/>
    <n v="6.6"/>
    <n v="15"/>
    <n v="2.5"/>
    <n v="0"/>
    <n v="0"/>
    <n v="11.5"/>
    <n v="35.6"/>
    <s v="WARM"/>
    <s v="Nurture Email Drip"/>
    <x v="1"/>
  </r>
  <r>
    <s v="L0501"/>
    <x v="498"/>
    <s v="HUB SPOT"/>
    <s v="WEBINAR"/>
    <s v="GROWTH"/>
    <n v="4"/>
    <n v="5.3"/>
    <n v="7"/>
    <n v="0"/>
    <n v="0"/>
    <n v="9"/>
    <n v="25.3"/>
    <s v="COLD"/>
    <s v="Retarget with Ads"/>
    <x v="1"/>
  </r>
  <r>
    <s v="L0502"/>
    <x v="499"/>
    <s v="CONFLUENT"/>
    <s v="COLD_EMAIL"/>
    <s v="STARTUP"/>
    <n v="1.1000000000000001"/>
    <n v="4.5"/>
    <n v="0"/>
    <n v="0"/>
    <n v="3.75"/>
    <n v="1.5"/>
    <n v="10.9"/>
    <s v="COLD"/>
    <s v="Retarget with Ads"/>
    <x v="2"/>
  </r>
  <r>
    <s v="L0503"/>
    <x v="500"/>
    <s v="DROPBOX"/>
    <s v="UNKNOWN"/>
    <s v="ENTERPRISE"/>
    <n v="7.1"/>
    <n v="9"/>
    <n v="0"/>
    <n v="20"/>
    <n v="15"/>
    <n v="9.5"/>
    <n v="60.6"/>
    <s v="HOT"/>
    <s v="Schedule Call"/>
    <x v="3"/>
  </r>
  <r>
    <s v="L0504"/>
    <x v="501"/>
    <s v="AIRTABLE"/>
    <s v="REFERRAL"/>
    <s v="STARTUP"/>
    <n v="0"/>
    <n v="15"/>
    <n v="0.2"/>
    <n v="0"/>
    <n v="3.75"/>
    <n v="30"/>
    <n v="49"/>
    <s v="WARM"/>
    <s v="Nurture Email Drip"/>
    <x v="0"/>
  </r>
  <r>
    <s v="L0505"/>
    <x v="502"/>
    <s v="CANVA"/>
    <s v="ORGANIC"/>
    <s v="SMB"/>
    <n v="9.4"/>
    <n v="6"/>
    <n v="0"/>
    <n v="20"/>
    <n v="7.5"/>
    <n v="2.5"/>
    <n v="45.4"/>
    <s v="WARM"/>
    <s v="Nurture Email Drip"/>
    <x v="0"/>
  </r>
  <r>
    <s v="L0506"/>
    <x v="503"/>
    <s v="SALESFORCE"/>
    <s v="COLD_EMAIL"/>
    <s v="ENTERPRISE"/>
    <n v="3.4"/>
    <n v="1.5"/>
    <n v="5.7"/>
    <n v="0"/>
    <n v="15"/>
    <n v="4.5"/>
    <n v="30.1"/>
    <s v="COLD"/>
    <s v="Retarget with Ads"/>
    <x v="1"/>
  </r>
  <r>
    <s v="L0507"/>
    <x v="504"/>
    <s v="OKTA"/>
    <s v="PAID"/>
    <s v="MID-MARKET"/>
    <n v="0"/>
    <n v="1.5"/>
    <n v="9.5"/>
    <n v="20"/>
    <n v="11.25"/>
    <n v="3.5"/>
    <n v="45.8"/>
    <s v="WARM"/>
    <s v="Nurture Email Drip"/>
    <x v="0"/>
  </r>
  <r>
    <s v="L0508"/>
    <x v="505"/>
    <s v="DROPBOX"/>
    <s v="PARTNER"/>
    <s v="SMB"/>
    <n v="0.3"/>
    <n v="13.5"/>
    <n v="6.7"/>
    <n v="0"/>
    <n v="7.5"/>
    <n v="17"/>
    <n v="45"/>
    <s v="WARM"/>
    <s v="Nurture Email Drip"/>
    <x v="0"/>
  </r>
  <r>
    <s v="L0509"/>
    <x v="506"/>
    <s v="ELASTIC"/>
    <s v="DIRECT"/>
    <s v="SMB"/>
    <n v="1.7"/>
    <n v="9"/>
    <n v="7.7"/>
    <n v="20"/>
    <n v="7.5"/>
    <n v="0"/>
    <n v="45.9"/>
    <s v="WARM"/>
    <s v="Nurture Email Drip"/>
    <x v="0"/>
  </r>
  <r>
    <s v="L0510"/>
    <x v="507"/>
    <s v="SLACK"/>
    <s v="CONTENT_SYNDICATION"/>
    <s v="ENTERPRISE"/>
    <n v="4.5999999999999996"/>
    <n v="6.8"/>
    <n v="3.2"/>
    <n v="0"/>
    <n v="15"/>
    <n v="4"/>
    <n v="33.6"/>
    <s v="COLD"/>
    <s v="Retarget with Ads"/>
    <x v="1"/>
  </r>
  <r>
    <s v="L0511"/>
    <x v="508"/>
    <s v="INTERCOM"/>
    <s v="PAID"/>
    <s v="STARTUP"/>
    <n v="1.1000000000000001"/>
    <n v="10.5"/>
    <n v="5.7"/>
    <n v="0"/>
    <n v="3.75"/>
    <n v="2"/>
    <n v="23.1"/>
    <s v="COLD"/>
    <s v="Retarget with Ads"/>
    <x v="1"/>
  </r>
  <r>
    <s v="L0512"/>
    <x v="509"/>
    <s v="STRIPE"/>
    <s v="EVENT"/>
    <s v="STARTUP"/>
    <n v="6"/>
    <n v="13.5"/>
    <n v="0"/>
    <n v="0"/>
    <n v="3.75"/>
    <n v="3"/>
    <n v="26.3"/>
    <s v="COLD"/>
    <s v="Retarget with Ads"/>
    <x v="1"/>
  </r>
  <r>
    <s v="L0513"/>
    <x v="510"/>
    <s v="ELASTIC NV"/>
    <s v="DIRECT"/>
    <s v="MID-MARKET"/>
    <n v="1.7"/>
    <n v="3.8"/>
    <n v="7.2"/>
    <n v="0"/>
    <n v="11.25"/>
    <n v="2"/>
    <n v="26"/>
    <s v="COLD"/>
    <s v="Retarget with Ads"/>
    <x v="1"/>
  </r>
  <r>
    <s v="L0514"/>
    <x v="511"/>
    <s v="DROPBOX"/>
    <s v="UNKNOWN"/>
    <s v="ENTERPRISE"/>
    <n v="6.9"/>
    <n v="12.8"/>
    <n v="6.5"/>
    <n v="20"/>
    <n v="15"/>
    <n v="13"/>
    <n v="74.2"/>
    <s v="HOT"/>
    <s v="Schedule Call"/>
    <x v="3"/>
  </r>
  <r>
    <s v="L0515"/>
    <x v="512"/>
    <s v="ATLASSIAN"/>
    <s v="SOCIAL"/>
    <s v="SMB"/>
    <n v="5.7"/>
    <n v="4.5"/>
    <n v="7.7"/>
    <n v="0"/>
    <n v="7.5"/>
    <n v="23.5"/>
    <n v="48.9"/>
    <s v="WARM"/>
    <s v="Nurture Email Drip"/>
    <x v="0"/>
  </r>
  <r>
    <s v="L0516"/>
    <x v="513"/>
    <s v="META"/>
    <s v="ORGANIC"/>
    <s v="ENTERPRISE"/>
    <n v="2.2999999999999998"/>
    <n v="0"/>
    <n v="1.3"/>
    <n v="0"/>
    <n v="15"/>
    <n v="4.5"/>
    <n v="23.1"/>
    <s v="COLD"/>
    <s v="Retarget with Ads"/>
    <x v="1"/>
  </r>
  <r>
    <s v="L0517"/>
    <x v="514"/>
    <s v="INTERCOM"/>
    <s v="COLD_EMAIL"/>
    <s v="GROWTH"/>
    <n v="4.9000000000000004"/>
    <n v="7.5"/>
    <n v="4.5"/>
    <n v="20"/>
    <n v="0"/>
    <n v="10"/>
    <n v="46.9"/>
    <s v="WARM"/>
    <s v="Nurture Email Drip"/>
    <x v="0"/>
  </r>
  <r>
    <s v="L0518"/>
    <x v="515"/>
    <s v="CONFLUENT"/>
    <s v="COLD_EMAIL"/>
    <s v="MID-MARKET"/>
    <n v="1.1000000000000001"/>
    <n v="7.5"/>
    <n v="0.3"/>
    <n v="20"/>
    <n v="11.25"/>
    <n v="8"/>
    <n v="48.2"/>
    <s v="WARM"/>
    <s v="Nurture Email Drip"/>
    <x v="0"/>
  </r>
  <r>
    <s v="L0519"/>
    <x v="516"/>
    <s v="SNOWFLAKE"/>
    <s v="WEBINAR"/>
    <s v="SMB"/>
    <n v="1.1000000000000001"/>
    <n v="3.8"/>
    <n v="8.5"/>
    <n v="0"/>
    <n v="7.5"/>
    <n v="17.5"/>
    <n v="38.4"/>
    <s v="WARM"/>
    <s v="Nurture Email Drip"/>
    <x v="1"/>
  </r>
  <r>
    <s v="L0520"/>
    <x v="517"/>
    <s v="NOTION"/>
    <s v="EVENT"/>
    <s v="N/A"/>
    <n v="1.4"/>
    <n v="3.8"/>
    <n v="9.5"/>
    <n v="20"/>
    <n v="0"/>
    <n v="17.5"/>
    <n v="52.2"/>
    <s v="WARM"/>
    <s v="Nurture Email Drip"/>
    <x v="0"/>
  </r>
  <r>
    <s v="L0521"/>
    <x v="518"/>
    <s v="DOCUSIGN"/>
    <s v="DIRECT"/>
    <s v="ENTERPRISE"/>
    <n v="8"/>
    <n v="15"/>
    <n v="0.7"/>
    <n v="0"/>
    <n v="15"/>
    <n v="10"/>
    <n v="48.7"/>
    <s v="WARM"/>
    <s v="Nurture Email Drip"/>
    <x v="0"/>
  </r>
  <r>
    <s v="L0522"/>
    <x v="519"/>
    <s v="ATLASSIAN"/>
    <s v="REFERRAL"/>
    <s v="ENTERPRISE"/>
    <n v="2.9"/>
    <n v="8.3000000000000007"/>
    <n v="2.5"/>
    <n v="20"/>
    <n v="15"/>
    <n v="0"/>
    <n v="48.7"/>
    <s v="WARM"/>
    <s v="Nurture Email Drip"/>
    <x v="0"/>
  </r>
  <r>
    <s v="L0523"/>
    <x v="520"/>
    <s v="NOTION LABS"/>
    <s v="PARTNER"/>
    <s v="SMB"/>
    <n v="0"/>
    <n v="10.5"/>
    <n v="0"/>
    <n v="20"/>
    <n v="7.5"/>
    <n v="3"/>
    <n v="41"/>
    <s v="WARM"/>
    <s v="Nurture Email Drip"/>
    <x v="0"/>
  </r>
  <r>
    <s v="L0524"/>
    <x v="521"/>
    <s v="CLOUDFLARE"/>
    <s v="UNKNOWN"/>
    <s v="ENTERPRISE"/>
    <n v="8.3000000000000007"/>
    <n v="12"/>
    <n v="4.7"/>
    <n v="20"/>
    <n v="15"/>
    <n v="16"/>
    <n v="76"/>
    <s v="HOT"/>
    <s v="Schedule Call"/>
    <x v="3"/>
  </r>
  <r>
    <s v="L0525"/>
    <x v="522"/>
    <s v="PALANTIR"/>
    <s v="REFERRAL"/>
    <s v="MID-MARKET"/>
    <n v="6.3"/>
    <n v="1.5"/>
    <n v="5"/>
    <n v="20"/>
    <n v="11.25"/>
    <n v="3"/>
    <n v="47.1"/>
    <s v="WARM"/>
    <s v="Nurture Email Drip"/>
    <x v="0"/>
  </r>
  <r>
    <s v="L0526"/>
    <x v="523"/>
    <s v="SLACK"/>
    <s v="PAID"/>
    <s v="MID-MARKET"/>
    <n v="6.9"/>
    <n v="3"/>
    <n v="0.3"/>
    <n v="0"/>
    <n v="11.25"/>
    <n v="20"/>
    <n v="41.5"/>
    <s v="WARM"/>
    <s v="Nurture Email Drip"/>
    <x v="0"/>
  </r>
  <r>
    <s v="L0527"/>
    <x v="524"/>
    <s v="STRIPE"/>
    <s v="PAID"/>
    <s v="MID-MARKET"/>
    <n v="10"/>
    <n v="15"/>
    <n v="9.8000000000000007"/>
    <n v="20"/>
    <n v="11.25"/>
    <n v="2"/>
    <n v="68.099999999999994"/>
    <s v="HOT"/>
    <s v="Schedule Call"/>
    <x v="3"/>
  </r>
  <r>
    <s v="L0528"/>
    <x v="525"/>
    <s v="GOOGLE"/>
    <s v="PAID"/>
    <s v="ENTERPRISE"/>
    <n v="8.3000000000000007"/>
    <n v="0"/>
    <n v="4.5"/>
    <n v="20"/>
    <n v="15"/>
    <n v="25"/>
    <n v="72.8"/>
    <s v="HOT"/>
    <s v="Schedule Call"/>
    <x v="3"/>
  </r>
  <r>
    <s v="L0529"/>
    <x v="526"/>
    <s v="SLACK"/>
    <s v="ORGANIC"/>
    <s v="MID-MARKET"/>
    <n v="1.4"/>
    <n v="13.5"/>
    <n v="0"/>
    <n v="0"/>
    <n v="11.25"/>
    <n v="3"/>
    <n v="29.2"/>
    <s v="COLD"/>
    <s v="Retarget with Ads"/>
    <x v="1"/>
  </r>
  <r>
    <s v="L0530"/>
    <x v="527"/>
    <s v="ZENDESK"/>
    <s v="EVENT"/>
    <s v="ENTERPRISE"/>
    <n v="6.3"/>
    <n v="9.8000000000000007"/>
    <n v="10"/>
    <n v="0"/>
    <n v="15"/>
    <n v="5"/>
    <n v="46.1"/>
    <s v="WARM"/>
    <s v="Nurture Email Drip"/>
    <x v="0"/>
  </r>
  <r>
    <s v="L0531"/>
    <x v="528"/>
    <s v="AIRTABLE"/>
    <s v="DIRECT"/>
    <s v="STARTUP"/>
    <n v="0"/>
    <n v="0"/>
    <n v="7.7"/>
    <n v="0"/>
    <n v="3.75"/>
    <n v="3"/>
    <n v="14.5"/>
    <s v="COLD"/>
    <s v="Retarget with Ads"/>
    <x v="2"/>
  </r>
  <r>
    <s v="L0532"/>
    <x v="529"/>
    <s v="MONGODB"/>
    <s v="REFERRAL"/>
    <s v="STARTUP"/>
    <n v="3.4"/>
    <n v="0"/>
    <n v="1.8"/>
    <n v="20"/>
    <n v="3.75"/>
    <n v="2"/>
    <n v="31"/>
    <s v="COLD"/>
    <s v="Retarget with Ads"/>
    <x v="1"/>
  </r>
  <r>
    <s v="L0533"/>
    <x v="530"/>
    <s v="SHOPIFY"/>
    <s v="REFERRAL"/>
    <s v="STARTUP"/>
    <n v="0"/>
    <n v="12"/>
    <n v="1.3"/>
    <n v="0"/>
    <n v="3.75"/>
    <n v="8"/>
    <n v="25.1"/>
    <s v="COLD"/>
    <s v="Retarget with Ads"/>
    <x v="1"/>
  </r>
  <r>
    <s v="L0534"/>
    <x v="531"/>
    <s v="DOCUSIGN"/>
    <s v="PAID"/>
    <s v="ENTERPRISE"/>
    <n v="4.9000000000000004"/>
    <n v="7.5"/>
    <n v="7.5"/>
    <n v="20"/>
    <n v="15"/>
    <n v="20.5"/>
    <n v="75.400000000000006"/>
    <s v="HOT"/>
    <s v="Schedule Call"/>
    <x v="3"/>
  </r>
  <r>
    <s v="L0535"/>
    <x v="95"/>
    <s v="ZENDESK"/>
    <s v="SOCIAL"/>
    <s v="N/A"/>
    <n v="8.9"/>
    <n v="6"/>
    <n v="8.8000000000000007"/>
    <n v="0"/>
    <n v="0"/>
    <n v="1.5"/>
    <n v="25.2"/>
    <s v="COLD"/>
    <s v="Retarget with Ads"/>
    <x v="1"/>
  </r>
  <r>
    <s v="L0536"/>
    <x v="532"/>
    <s v="SERVICE NOW"/>
    <s v="SOCIAL"/>
    <s v="MID-MARKET"/>
    <n v="0"/>
    <n v="12.8"/>
    <n v="8.5"/>
    <n v="20"/>
    <n v="11.25"/>
    <n v="3"/>
    <n v="55.6"/>
    <s v="WARM"/>
    <s v="Nurture Email Drip"/>
    <x v="0"/>
  </r>
  <r>
    <s v="L0537"/>
    <x v="332"/>
    <s v="AMAZON"/>
    <s v="DIRECT"/>
    <s v="STARTUP"/>
    <n v="4"/>
    <n v="10.5"/>
    <n v="3.8"/>
    <n v="0"/>
    <n v="3.75"/>
    <n v="1.5"/>
    <n v="23.6"/>
    <s v="COLD"/>
    <s v="Retarget with Ads"/>
    <x v="1"/>
  </r>
  <r>
    <s v="L0538"/>
    <x v="533"/>
    <s v="SLACK"/>
    <s v="REFERRAL"/>
    <s v="N/A"/>
    <n v="7.1"/>
    <n v="11.3"/>
    <n v="0.5"/>
    <n v="20"/>
    <n v="0"/>
    <n v="11.5"/>
    <n v="50.4"/>
    <s v="WARM"/>
    <s v="Nurture Email Drip"/>
    <x v="0"/>
  </r>
  <r>
    <s v="L0539"/>
    <x v="534"/>
    <s v="DATADOG"/>
    <s v="EVENT"/>
    <s v="GROWTH"/>
    <n v="8.3000000000000007"/>
    <n v="15"/>
    <n v="3"/>
    <n v="20"/>
    <n v="0"/>
    <n v="26"/>
    <n v="72.3"/>
    <s v="HOT"/>
    <s v="Schedule Call"/>
    <x v="3"/>
  </r>
  <r>
    <s v="L0540"/>
    <x v="535"/>
    <s v="WORKDAY"/>
    <s v="CONTENT_SYNDICATION"/>
    <s v="ENTERPRISE"/>
    <n v="9.6999999999999993"/>
    <n v="12"/>
    <n v="8.3000000000000007"/>
    <n v="0"/>
    <n v="15"/>
    <n v="3.5"/>
    <n v="48.5"/>
    <s v="WARM"/>
    <s v="Nurture Email Drip"/>
    <x v="0"/>
  </r>
  <r>
    <s v="L0541"/>
    <x v="536"/>
    <s v="AMAZON"/>
    <s v="SOCIAL"/>
    <s v="GROWTH"/>
    <n v="2.9"/>
    <n v="4.5"/>
    <n v="1"/>
    <n v="0"/>
    <n v="0"/>
    <n v="21"/>
    <n v="29.4"/>
    <s v="COLD"/>
    <s v="Retarget with Ads"/>
    <x v="1"/>
  </r>
  <r>
    <s v="L0542"/>
    <x v="537"/>
    <s v="DATADOG"/>
    <s v="SOCIAL"/>
    <s v="MID-MARKET"/>
    <n v="7.4"/>
    <n v="1.5"/>
    <n v="7.8"/>
    <n v="0"/>
    <n v="11.25"/>
    <n v="2"/>
    <n v="30"/>
    <s v="COLD"/>
    <s v="Retarget with Ads"/>
    <x v="1"/>
  </r>
  <r>
    <s v="L0543"/>
    <x v="538"/>
    <s v="ZOOM"/>
    <s v="DIRECT"/>
    <s v="MID-MARKET"/>
    <n v="4.3"/>
    <n v="13.5"/>
    <n v="6.5"/>
    <n v="0"/>
    <n v="11.25"/>
    <n v="13"/>
    <n v="48.6"/>
    <s v="WARM"/>
    <s v="Nurture Email Drip"/>
    <x v="0"/>
  </r>
  <r>
    <s v="L0544"/>
    <x v="539"/>
    <s v="CROWD STRIKE"/>
    <s v="PARTNER"/>
    <s v="ENTERPRISE"/>
    <n v="0"/>
    <n v="0.8"/>
    <n v="6.3"/>
    <n v="0"/>
    <n v="15"/>
    <n v="19.5"/>
    <n v="41.6"/>
    <s v="WARM"/>
    <s v="Nurture Email Drip"/>
    <x v="0"/>
  </r>
  <r>
    <s v="L0545"/>
    <x v="540"/>
    <s v="PALANTIR"/>
    <s v="SOCIAL"/>
    <s v="STARTUP"/>
    <n v="10"/>
    <n v="9.8000000000000007"/>
    <n v="0.5"/>
    <n v="20"/>
    <n v="3.75"/>
    <n v="0.5"/>
    <n v="44.6"/>
    <s v="WARM"/>
    <s v="Nurture Email Drip"/>
    <x v="0"/>
  </r>
  <r>
    <s v="L0546"/>
    <x v="541"/>
    <s v="SALESFORCE.COM"/>
    <s v="REFERRAL"/>
    <s v="ENTERPRISE"/>
    <n v="6"/>
    <n v="0.8"/>
    <n v="6.7"/>
    <n v="20"/>
    <n v="15"/>
    <n v="13.5"/>
    <n v="62"/>
    <s v="HOT"/>
    <s v="Schedule Call"/>
    <x v="3"/>
  </r>
  <r>
    <s v="L0547"/>
    <x v="542"/>
    <s v="AMAZON"/>
    <s v="SOCIAL"/>
    <s v="N/A"/>
    <n v="9.4"/>
    <n v="0.8"/>
    <n v="0"/>
    <n v="0"/>
    <n v="0"/>
    <n v="3"/>
    <n v="13.2"/>
    <s v="COLD"/>
    <s v="Retarget with Ads"/>
    <x v="2"/>
  </r>
  <r>
    <s v="L0548"/>
    <x v="543"/>
    <s v="SLACK"/>
    <s v="ORGANIC"/>
    <s v="MID-MARKET"/>
    <n v="4.5999999999999996"/>
    <n v="11.3"/>
    <n v="4.5"/>
    <n v="20"/>
    <n v="11.25"/>
    <n v="8"/>
    <n v="59.7"/>
    <s v="WARM"/>
    <s v="Nurture Email Drip"/>
    <x v="0"/>
  </r>
  <r>
    <s v="L0549"/>
    <x v="544"/>
    <s v="ATLASSIAN"/>
    <s v="EVENT"/>
    <s v="SMB"/>
    <n v="8.3000000000000007"/>
    <n v="3"/>
    <n v="9"/>
    <n v="20"/>
    <n v="7.5"/>
    <n v="1.5"/>
    <n v="49.3"/>
    <s v="WARM"/>
    <s v="Nurture Email Drip"/>
    <x v="0"/>
  </r>
  <r>
    <s v="L0550"/>
    <x v="545"/>
    <s v="SLACK"/>
    <s v="ORGANIC"/>
    <s v="STARTUP"/>
    <n v="0.9"/>
    <n v="1.5"/>
    <n v="4"/>
    <n v="0"/>
    <n v="3.75"/>
    <n v="19"/>
    <n v="29.2"/>
    <s v="COLD"/>
    <s v="Retarget with Ads"/>
    <x v="1"/>
  </r>
  <r>
    <s v="L0551"/>
    <x v="546"/>
    <s v="ZSCALER"/>
    <s v="UNKNOWN"/>
    <s v="SMB"/>
    <n v="7.7"/>
    <n v="3.8"/>
    <n v="2.7"/>
    <n v="0"/>
    <n v="7.5"/>
    <n v="8.5"/>
    <n v="30.2"/>
    <s v="COLD"/>
    <s v="Retarget with Ads"/>
    <x v="1"/>
  </r>
  <r>
    <s v="L0552"/>
    <x v="547"/>
    <s v="NOTION"/>
    <s v="EVENT"/>
    <s v="ENTERPRISE"/>
    <n v="7.7"/>
    <n v="12"/>
    <n v="1.5"/>
    <n v="0"/>
    <n v="15"/>
    <n v="4.5"/>
    <n v="40.700000000000003"/>
    <s v="WARM"/>
    <s v="Nurture Email Drip"/>
    <x v="0"/>
  </r>
  <r>
    <s v="L0553"/>
    <x v="548"/>
    <s v="CLOUDFLARE"/>
    <s v="WEBINAR"/>
    <s v="ENTERPRISE"/>
    <n v="2.9"/>
    <n v="5.3"/>
    <n v="1"/>
    <n v="0"/>
    <n v="15"/>
    <n v="0.5"/>
    <n v="24.7"/>
    <s v="COLD"/>
    <s v="Retarget with Ads"/>
    <x v="1"/>
  </r>
  <r>
    <s v="L0554"/>
    <x v="549"/>
    <s v="SALESFORCE"/>
    <s v="DIRECT"/>
    <s v="GROWTH"/>
    <n v="7.7"/>
    <n v="0.8"/>
    <n v="5.3"/>
    <n v="20"/>
    <n v="0"/>
    <n v="14.5"/>
    <n v="48.3"/>
    <s v="WARM"/>
    <s v="Nurture Email Drip"/>
    <x v="0"/>
  </r>
  <r>
    <s v="L0555"/>
    <x v="550"/>
    <s v="SNOWFLAKE"/>
    <s v="ORGANIC"/>
    <s v="N/A"/>
    <n v="4.9000000000000004"/>
    <n v="12.8"/>
    <n v="2"/>
    <n v="20"/>
    <n v="0"/>
    <n v="2"/>
    <n v="41.7"/>
    <s v="WARM"/>
    <s v="Nurture Email Drip"/>
    <x v="0"/>
  </r>
  <r>
    <s v="L0556"/>
    <x v="551"/>
    <s v="ATLASSIAN"/>
    <s v="PAID"/>
    <s v="ENTERPRISE"/>
    <n v="0"/>
    <n v="8.3000000000000007"/>
    <n v="0.8"/>
    <n v="20"/>
    <n v="15"/>
    <n v="6.5"/>
    <n v="50.6"/>
    <s v="WARM"/>
    <s v="Nurture Email Drip"/>
    <x v="0"/>
  </r>
  <r>
    <s v="L0557"/>
    <x v="552"/>
    <s v="WORKDAY"/>
    <s v="PARTNER"/>
    <s v="STARTUP"/>
    <n v="9.4"/>
    <n v="9.8000000000000007"/>
    <n v="5.5"/>
    <n v="20"/>
    <n v="3.75"/>
    <n v="30"/>
    <n v="78.5"/>
    <s v="HOT"/>
    <s v="Schedule Call"/>
    <x v="3"/>
  </r>
  <r>
    <s v="L0558"/>
    <x v="553"/>
    <s v="NOTION"/>
    <s v="DIRECT"/>
    <s v="ENTERPRISE"/>
    <n v="3.1"/>
    <n v="6.8"/>
    <n v="5.8"/>
    <n v="20"/>
    <n v="15"/>
    <n v="30"/>
    <n v="80.7"/>
    <s v="HOT"/>
    <s v="Schedule Call"/>
    <x v="4"/>
  </r>
  <r>
    <s v="L0559"/>
    <x v="554"/>
    <s v="MICROSOFT"/>
    <s v="EVENT"/>
    <s v="ENTERPRISE"/>
    <n v="7.7"/>
    <n v="3.8"/>
    <n v="10"/>
    <n v="0"/>
    <n v="15"/>
    <n v="3"/>
    <n v="39.5"/>
    <s v="WARM"/>
    <s v="Nurture Email Drip"/>
    <x v="1"/>
  </r>
  <r>
    <s v="L0560"/>
    <x v="555"/>
    <s v="SALESFORCE.COM"/>
    <s v="EVENT"/>
    <s v="ENTERPRISE"/>
    <n v="6"/>
    <n v="0.8"/>
    <n v="2.2000000000000002"/>
    <n v="0"/>
    <n v="15"/>
    <n v="22"/>
    <n v="46"/>
    <s v="WARM"/>
    <s v="Nurture Email Drip"/>
    <x v="0"/>
  </r>
  <r>
    <s v="L0561"/>
    <x v="556"/>
    <s v="AMAZON"/>
    <s v="COLD_EMAIL"/>
    <s v="ENTERPRISE"/>
    <n v="0.9"/>
    <n v="0"/>
    <n v="0"/>
    <n v="0"/>
    <n v="15"/>
    <n v="26"/>
    <n v="41.9"/>
    <s v="WARM"/>
    <s v="Nurture Email Drip"/>
    <x v="0"/>
  </r>
  <r>
    <s v="L0562"/>
    <x v="557"/>
    <s v="DOCUSIGN"/>
    <s v="SOCIAL"/>
    <s v="N/A"/>
    <n v="1.4"/>
    <n v="13.5"/>
    <n v="5.8"/>
    <n v="20"/>
    <n v="0"/>
    <n v="13"/>
    <n v="53.7"/>
    <s v="WARM"/>
    <s v="Nurture Email Drip"/>
    <x v="0"/>
  </r>
  <r>
    <s v="L0563"/>
    <x v="558"/>
    <s v="AIRTABLE"/>
    <s v="PAID"/>
    <s v="ENTERPRISE"/>
    <n v="1.1000000000000001"/>
    <n v="0"/>
    <n v="1.5"/>
    <n v="20"/>
    <n v="15"/>
    <n v="15"/>
    <n v="52.6"/>
    <s v="WARM"/>
    <s v="Nurture Email Drip"/>
    <x v="0"/>
  </r>
  <r>
    <s v="L0564"/>
    <x v="559"/>
    <s v="WORKDAY"/>
    <s v="UNKNOWN"/>
    <s v="ENTERPRISE"/>
    <n v="5.4"/>
    <n v="7.5"/>
    <n v="4"/>
    <n v="20"/>
    <n v="15"/>
    <n v="3"/>
    <n v="54.9"/>
    <s v="WARM"/>
    <s v="Nurture Email Drip"/>
    <x v="0"/>
  </r>
  <r>
    <s v="L0565"/>
    <x v="560"/>
    <s v="OKTA"/>
    <s v="DIRECT"/>
    <s v="ENTERPRISE"/>
    <n v="5.7"/>
    <n v="0"/>
    <n v="7.3"/>
    <n v="0"/>
    <n v="15"/>
    <n v="8.5"/>
    <n v="36.5"/>
    <s v="WARM"/>
    <s v="Nurture Email Drip"/>
    <x v="1"/>
  </r>
  <r>
    <s v="L0566"/>
    <x v="561"/>
    <s v="ZSCALER"/>
    <s v="REFERRAL"/>
    <s v="ENTERPRISE"/>
    <n v="1.4"/>
    <n v="3.8"/>
    <n v="3.3"/>
    <n v="20"/>
    <n v="15"/>
    <n v="14.5"/>
    <n v="58"/>
    <s v="WARM"/>
    <s v="Nurture Email Drip"/>
    <x v="0"/>
  </r>
  <r>
    <s v="L0567"/>
    <x v="562"/>
    <s v="META"/>
    <s v="WEBINAR"/>
    <s v="N/A"/>
    <n v="8.3000000000000007"/>
    <n v="0.8"/>
    <n v="7.5"/>
    <n v="20"/>
    <n v="0"/>
    <n v="6"/>
    <n v="42.6"/>
    <s v="WARM"/>
    <s v="Nurture Email Drip"/>
    <x v="0"/>
  </r>
  <r>
    <s v="L0568"/>
    <x v="563"/>
    <s v="SHOPIFY INC"/>
    <s v="PAID"/>
    <s v="ENTERPRISE"/>
    <n v="6"/>
    <n v="14.3"/>
    <n v="5.7"/>
    <n v="20"/>
    <n v="15"/>
    <n v="4.5"/>
    <n v="65.5"/>
    <s v="HOT"/>
    <s v="Schedule Call"/>
    <x v="3"/>
  </r>
  <r>
    <s v="L0569"/>
    <x v="564"/>
    <s v="WORKDAY"/>
    <s v="SOCIAL"/>
    <s v="N/A"/>
    <n v="2.2999999999999998"/>
    <n v="4.5"/>
    <n v="6"/>
    <n v="0"/>
    <n v="0"/>
    <n v="11"/>
    <n v="23.8"/>
    <s v="COLD"/>
    <s v="Retarget with Ads"/>
    <x v="1"/>
  </r>
  <r>
    <s v="L0570"/>
    <x v="565"/>
    <s v="SHOPIFY INC"/>
    <s v="REFERRAL"/>
    <s v="SMB"/>
    <n v="3.1"/>
    <n v="13.5"/>
    <n v="1.5"/>
    <n v="0"/>
    <n v="7.5"/>
    <n v="3.5"/>
    <n v="29.1"/>
    <s v="COLD"/>
    <s v="Retarget with Ads"/>
    <x v="1"/>
  </r>
  <r>
    <s v="L0571"/>
    <x v="566"/>
    <s v="NOTION LABS"/>
    <s v="PARTNER"/>
    <s v="STARTUP"/>
    <n v="2.2999999999999998"/>
    <n v="0"/>
    <n v="7.2"/>
    <n v="20"/>
    <n v="3.75"/>
    <n v="13"/>
    <n v="46.3"/>
    <s v="WARM"/>
    <s v="Nurture Email Drip"/>
    <x v="0"/>
  </r>
  <r>
    <s v="L0572"/>
    <x v="47"/>
    <s v="ZSCALER"/>
    <s v="PARTNER"/>
    <s v="N/A"/>
    <n v="2.2999999999999998"/>
    <n v="0"/>
    <n v="0.8"/>
    <n v="20"/>
    <n v="0"/>
    <n v="1.5"/>
    <n v="24.6"/>
    <s v="COLD"/>
    <s v="Retarget with Ads"/>
    <x v="1"/>
  </r>
  <r>
    <s v="L0573"/>
    <x v="567"/>
    <s v="PALANTIR"/>
    <s v="PAID"/>
    <s v="ENTERPRISE"/>
    <n v="5.7"/>
    <n v="10.5"/>
    <n v="5"/>
    <n v="0"/>
    <n v="15"/>
    <n v="0.5"/>
    <n v="36.700000000000003"/>
    <s v="WARM"/>
    <s v="Nurture Email Drip"/>
    <x v="1"/>
  </r>
  <r>
    <s v="L0574"/>
    <x v="568"/>
    <s v="DROPBOX"/>
    <s v="UNKNOWN"/>
    <s v="MID-MARKET"/>
    <n v="8.6"/>
    <n v="0.8"/>
    <n v="2.2000000000000002"/>
    <n v="0"/>
    <n v="11.25"/>
    <n v="16"/>
    <n v="38.9"/>
    <s v="WARM"/>
    <s v="Nurture Email Drip"/>
    <x v="1"/>
  </r>
  <r>
    <s v="L0575"/>
    <x v="569"/>
    <s v="MONGODB"/>
    <s v="WEBINAR"/>
    <s v="ENTERPRISE"/>
    <n v="4.9000000000000004"/>
    <n v="3"/>
    <n v="1.3"/>
    <n v="0"/>
    <n v="15"/>
    <n v="4.5"/>
    <n v="28.7"/>
    <s v="COLD"/>
    <s v="Retarget with Ads"/>
    <x v="1"/>
  </r>
  <r>
    <s v="L0576"/>
    <x v="570"/>
    <s v="CROWDSTRIKE"/>
    <s v="PAID"/>
    <s v="STARTUP"/>
    <n v="4"/>
    <n v="1.5"/>
    <n v="6.8"/>
    <n v="0"/>
    <n v="3.75"/>
    <n v="10.5"/>
    <n v="26.6"/>
    <s v="COLD"/>
    <s v="Retarget with Ads"/>
    <x v="1"/>
  </r>
  <r>
    <s v="L0577"/>
    <x v="8"/>
    <s v="AIRTABLE"/>
    <s v="PAID"/>
    <s v="MID-MARKET"/>
    <n v="0"/>
    <n v="8.3000000000000007"/>
    <n v="9.3000000000000007"/>
    <n v="20"/>
    <n v="11.25"/>
    <n v="9"/>
    <n v="57.9"/>
    <s v="WARM"/>
    <s v="Nurture Email Drip"/>
    <x v="0"/>
  </r>
  <r>
    <s v="L0578"/>
    <x v="571"/>
    <s v="PALO ALTO"/>
    <s v="WEBINAR"/>
    <s v="SMB"/>
    <n v="7.4"/>
    <n v="6.8"/>
    <n v="4"/>
    <n v="0"/>
    <n v="7.5"/>
    <n v="15"/>
    <n v="40.700000000000003"/>
    <s v="WARM"/>
    <s v="Nurture Email Drip"/>
    <x v="0"/>
  </r>
  <r>
    <s v="L0579"/>
    <x v="572"/>
    <s v="PALO ALTO"/>
    <s v="UNKNOWN"/>
    <s v="N/A"/>
    <n v="0.6"/>
    <n v="11.3"/>
    <n v="6.3"/>
    <n v="0"/>
    <n v="0"/>
    <n v="2.5"/>
    <n v="20.7"/>
    <s v="COLD"/>
    <s v="Retarget with Ads"/>
    <x v="1"/>
  </r>
  <r>
    <s v="L0580"/>
    <x v="573"/>
    <s v="DATADOG"/>
    <s v="SOCIAL"/>
    <s v="SMB"/>
    <n v="3.4"/>
    <n v="0.8"/>
    <n v="2.5"/>
    <n v="20"/>
    <n v="7.5"/>
    <n v="15.5"/>
    <n v="49.7"/>
    <s v="WARM"/>
    <s v="Nurture Email Drip"/>
    <x v="0"/>
  </r>
  <r>
    <s v="L0581"/>
    <x v="574"/>
    <s v="HASHICORP"/>
    <s v="CONTENT_SYNDICATION"/>
    <s v="SMB"/>
    <n v="8.6"/>
    <n v="6"/>
    <n v="9.8000000000000007"/>
    <n v="0"/>
    <n v="7.5"/>
    <n v="3"/>
    <n v="34.9"/>
    <s v="COLD"/>
    <s v="Retarget with Ads"/>
    <x v="1"/>
  </r>
  <r>
    <s v="L0582"/>
    <x v="575"/>
    <s v="SNOWFLAKE INC"/>
    <s v="EVENT"/>
    <s v="STARTUP"/>
    <n v="8"/>
    <n v="5.3"/>
    <n v="0"/>
    <n v="20"/>
    <n v="3.75"/>
    <n v="3"/>
    <n v="40.1"/>
    <s v="WARM"/>
    <s v="Nurture Email Drip"/>
    <x v="0"/>
  </r>
  <r>
    <s v="L0583"/>
    <x v="576"/>
    <s v="SHOPIFY INC"/>
    <s v="WEBINAR"/>
    <s v="N/A"/>
    <n v="0.3"/>
    <n v="0"/>
    <n v="7.7"/>
    <n v="0"/>
    <n v="0"/>
    <n v="3.5"/>
    <n v="11.5"/>
    <s v="COLD"/>
    <s v="Retarget with Ads"/>
    <x v="2"/>
  </r>
  <r>
    <s v="L0584"/>
    <x v="577"/>
    <s v="STRIPE"/>
    <s v="UNKNOWN"/>
    <s v="MID-MARKET"/>
    <n v="2.9"/>
    <n v="0"/>
    <n v="4.3"/>
    <n v="20"/>
    <n v="11.25"/>
    <n v="11.5"/>
    <n v="50"/>
    <s v="WARM"/>
    <s v="Nurture Email Drip"/>
    <x v="0"/>
  </r>
  <r>
    <s v="L0585"/>
    <x v="578"/>
    <s v="LINEAR"/>
    <s v="DIRECT"/>
    <s v="SMB"/>
    <n v="0.6"/>
    <n v="0"/>
    <n v="5"/>
    <n v="0"/>
    <n v="7.5"/>
    <n v="4.5"/>
    <n v="17.600000000000001"/>
    <s v="COLD"/>
    <s v="Retarget with Ads"/>
    <x v="2"/>
  </r>
  <r>
    <s v="L0586"/>
    <x v="579"/>
    <s v="OKTA"/>
    <s v="COLD_EMAIL"/>
    <s v="STARTUP"/>
    <n v="2.6"/>
    <n v="9"/>
    <n v="7.7"/>
    <n v="20"/>
    <n v="3.75"/>
    <n v="4"/>
    <n v="47.1"/>
    <s v="WARM"/>
    <s v="Nurture Email Drip"/>
    <x v="0"/>
  </r>
  <r>
    <s v="L0587"/>
    <x v="580"/>
    <s v="ZOOM VIDEO"/>
    <s v="WEBINAR"/>
    <s v="N/A"/>
    <n v="4"/>
    <n v="9.8000000000000007"/>
    <n v="5.3"/>
    <n v="20"/>
    <n v="0"/>
    <n v="2"/>
    <n v="41.1"/>
    <s v="WARM"/>
    <s v="Nurture Email Drip"/>
    <x v="0"/>
  </r>
  <r>
    <s v="L0588"/>
    <x v="581"/>
    <s v="MONGODB"/>
    <s v="DIRECT"/>
    <s v="ENTERPRISE"/>
    <n v="3.1"/>
    <n v="11.3"/>
    <n v="8.8000000000000007"/>
    <n v="20"/>
    <n v="15"/>
    <n v="15.5"/>
    <n v="73.7"/>
    <s v="HOT"/>
    <s v="Schedule Call"/>
    <x v="3"/>
  </r>
  <r>
    <s v="L0589"/>
    <x v="582"/>
    <s v="HASHICORP"/>
    <s v="REFERRAL"/>
    <s v="MID-MARKET"/>
    <n v="6.3"/>
    <n v="9"/>
    <n v="9.3000000000000007"/>
    <n v="0"/>
    <n v="11.25"/>
    <n v="14.5"/>
    <n v="50.4"/>
    <s v="WARM"/>
    <s v="Nurture Email Drip"/>
    <x v="0"/>
  </r>
  <r>
    <s v="L0590"/>
    <x v="583"/>
    <s v="MICROSOFT CORP"/>
    <s v="COLD_EMAIL"/>
    <s v="ENTERPRISE"/>
    <n v="10"/>
    <n v="0"/>
    <n v="0.7"/>
    <n v="0"/>
    <n v="15"/>
    <n v="18"/>
    <n v="43.7"/>
    <s v="WARM"/>
    <s v="Nurture Email Drip"/>
    <x v="0"/>
  </r>
  <r>
    <s v="L0591"/>
    <x v="584"/>
    <s v="AMAZON"/>
    <s v="COLD_EMAIL"/>
    <s v="ENTERPRISE"/>
    <n v="4.9000000000000004"/>
    <n v="0"/>
    <n v="0.8"/>
    <n v="20"/>
    <n v="15"/>
    <n v="10"/>
    <n v="50.7"/>
    <s v="WARM"/>
    <s v="Nurture Email Drip"/>
    <x v="0"/>
  </r>
  <r>
    <s v="L0592"/>
    <x v="585"/>
    <s v="ELASTIC"/>
    <s v="SOCIAL"/>
    <s v="SMB"/>
    <n v="7.7"/>
    <n v="14.3"/>
    <n v="5.7"/>
    <n v="20"/>
    <n v="7.5"/>
    <n v="12.5"/>
    <n v="67.7"/>
    <s v="HOT"/>
    <s v="Schedule Call"/>
    <x v="3"/>
  </r>
  <r>
    <s v="L0593"/>
    <x v="586"/>
    <s v="PALANTIR"/>
    <s v="COLD_EMAIL"/>
    <s v="MID-MARKET"/>
    <n v="1.4"/>
    <n v="9"/>
    <n v="2"/>
    <n v="20"/>
    <n v="11.25"/>
    <n v="1.5"/>
    <n v="45.2"/>
    <s v="WARM"/>
    <s v="Nurture Email Drip"/>
    <x v="0"/>
  </r>
  <r>
    <s v="L0594"/>
    <x v="587"/>
    <s v="CLOUDFLARE"/>
    <s v="ORGANIC"/>
    <s v="ENTERPRISE"/>
    <n v="10"/>
    <n v="6.8"/>
    <n v="7"/>
    <n v="0"/>
    <n v="15"/>
    <n v="7.5"/>
    <n v="46.3"/>
    <s v="WARM"/>
    <s v="Nurture Email Drip"/>
    <x v="0"/>
  </r>
  <r>
    <s v="L0595"/>
    <x v="588"/>
    <s v="SHOPIFY"/>
    <s v="PAID"/>
    <s v="ENTERPRISE"/>
    <n v="6.3"/>
    <n v="9"/>
    <n v="2.2000000000000002"/>
    <n v="20"/>
    <n v="15"/>
    <n v="4"/>
    <n v="56.5"/>
    <s v="WARM"/>
    <s v="Nurture Email Drip"/>
    <x v="0"/>
  </r>
  <r>
    <s v="L0596"/>
    <x v="589"/>
    <s v="PALANTIR"/>
    <s v="SOCIAL"/>
    <s v="SMB"/>
    <n v="5.0999999999999996"/>
    <n v="6.8"/>
    <n v="8.3000000000000007"/>
    <n v="20"/>
    <n v="7.5"/>
    <n v="8.5"/>
    <n v="56.2"/>
    <s v="WARM"/>
    <s v="Nurture Email Drip"/>
    <x v="0"/>
  </r>
  <r>
    <s v="L0597"/>
    <x v="590"/>
    <s v="PALO ALTO NETWORKS"/>
    <s v="PARTNER"/>
    <s v="GROWTH"/>
    <n v="3.7"/>
    <n v="12.8"/>
    <n v="9.3000000000000007"/>
    <n v="20"/>
    <n v="0"/>
    <n v="3"/>
    <n v="48.8"/>
    <s v="WARM"/>
    <s v="Nurture Email Drip"/>
    <x v="0"/>
  </r>
  <r>
    <s v="L0598"/>
    <x v="591"/>
    <s v="DATADOG"/>
    <s v="ORGANIC"/>
    <s v="SMB"/>
    <n v="0"/>
    <n v="9.8000000000000007"/>
    <n v="4"/>
    <n v="20"/>
    <n v="7.5"/>
    <n v="30"/>
    <n v="71.3"/>
    <s v="HOT"/>
    <s v="Schedule Call"/>
    <x v="3"/>
  </r>
  <r>
    <s v="L0599"/>
    <x v="592"/>
    <s v="ELASTIC"/>
    <s v="EVENT"/>
    <s v="SMB"/>
    <n v="3.4"/>
    <n v="7.5"/>
    <n v="2.2999999999999998"/>
    <n v="20"/>
    <n v="7.5"/>
    <n v="1.5"/>
    <n v="42.2"/>
    <s v="WARM"/>
    <s v="Nurture Email Drip"/>
    <x v="0"/>
  </r>
  <r>
    <s v="L0600"/>
    <x v="593"/>
    <s v="MICROSOFT CORP"/>
    <s v="ORGANIC"/>
    <s v="ENTERPRISE"/>
    <n v="0"/>
    <n v="15"/>
    <n v="7.5"/>
    <n v="0"/>
    <n v="15"/>
    <n v="0"/>
    <n v="37.5"/>
    <s v="WARM"/>
    <s v="Nurture Email Drip"/>
    <x v="1"/>
  </r>
  <r>
    <s v="L0601"/>
    <x v="594"/>
    <s v="CLOUDFLARE"/>
    <s v="PARTNER"/>
    <s v="MID-MARKET"/>
    <n v="2.9"/>
    <n v="3"/>
    <n v="1.5"/>
    <n v="0"/>
    <n v="11.25"/>
    <n v="0.5"/>
    <n v="19.2"/>
    <s v="COLD"/>
    <s v="Retarget with Ads"/>
    <x v="2"/>
  </r>
  <r>
    <s v="L0602"/>
    <x v="595"/>
    <s v="SALESFORCE"/>
    <s v="COLD_EMAIL"/>
    <s v="N/A"/>
    <n v="5.7"/>
    <n v="0.8"/>
    <n v="6.8"/>
    <n v="20"/>
    <n v="0"/>
    <n v="17.5"/>
    <n v="50.8"/>
    <s v="WARM"/>
    <s v="Nurture Email Drip"/>
    <x v="0"/>
  </r>
  <r>
    <s v="L0603"/>
    <x v="596"/>
    <s v="AIRTABLE"/>
    <s v="EVENT"/>
    <s v="ENTERPRISE"/>
    <n v="0"/>
    <n v="9.8000000000000007"/>
    <n v="2.7"/>
    <n v="0"/>
    <n v="15"/>
    <n v="9.5"/>
    <n v="37"/>
    <s v="WARM"/>
    <s v="Nurture Email Drip"/>
    <x v="1"/>
  </r>
  <r>
    <s v="L0604"/>
    <x v="597"/>
    <s v="INTERCOM"/>
    <s v="ORGANIC"/>
    <s v="MID-MARKET"/>
    <n v="6"/>
    <n v="12.8"/>
    <n v="2.7"/>
    <n v="20"/>
    <n v="11.25"/>
    <n v="7"/>
    <n v="59.8"/>
    <s v="WARM"/>
    <s v="Nurture Email Drip"/>
    <x v="0"/>
  </r>
  <r>
    <s v="L0605"/>
    <x v="598"/>
    <s v="ZSCALER"/>
    <s v="UNKNOWN"/>
    <s v="ENTERPRISE"/>
    <n v="0.6"/>
    <n v="5.3"/>
    <n v="3.7"/>
    <n v="0"/>
    <n v="15"/>
    <n v="10.5"/>
    <n v="35.1"/>
    <s v="WARM"/>
    <s v="Nurture Email Drip"/>
    <x v="1"/>
  </r>
  <r>
    <s v="L0606"/>
    <x v="599"/>
    <s v="DOCUSIGN"/>
    <s v="EVENT"/>
    <s v="MID-MARKET"/>
    <n v="5.7"/>
    <n v="6"/>
    <n v="6.8"/>
    <n v="0"/>
    <n v="11.25"/>
    <n v="1.5"/>
    <n v="31.3"/>
    <s v="COLD"/>
    <s v="Retarget with Ads"/>
    <x v="1"/>
  </r>
  <r>
    <s v="L0607"/>
    <x v="600"/>
    <s v="SLACK"/>
    <s v="WEBINAR"/>
    <s v="SMB"/>
    <n v="8"/>
    <n v="14.3"/>
    <n v="1.8"/>
    <n v="0"/>
    <n v="7.5"/>
    <n v="7"/>
    <n v="38.6"/>
    <s v="WARM"/>
    <s v="Nurture Email Drip"/>
    <x v="1"/>
  </r>
  <r>
    <s v="L0608"/>
    <x v="601"/>
    <s v="AMAZON INC"/>
    <s v="PAID"/>
    <s v="SMB"/>
    <n v="0"/>
    <n v="9.8000000000000007"/>
    <n v="1.5"/>
    <n v="20"/>
    <n v="7.5"/>
    <n v="9"/>
    <n v="47.8"/>
    <s v="WARM"/>
    <s v="Nurture Email Drip"/>
    <x v="0"/>
  </r>
  <r>
    <s v="L0609"/>
    <x v="602"/>
    <s v="ELASTIC"/>
    <s v="PAID"/>
    <s v="MID-MARKET"/>
    <n v="9.6999999999999993"/>
    <n v="0.8"/>
    <n v="0"/>
    <n v="20"/>
    <n v="11.25"/>
    <n v="0"/>
    <n v="41.8"/>
    <s v="WARM"/>
    <s v="Nurture Email Drip"/>
    <x v="0"/>
  </r>
  <r>
    <s v="L0610"/>
    <x v="603"/>
    <s v="SERVICE NOW"/>
    <s v="PAID"/>
    <s v="SMB"/>
    <n v="4.5999999999999996"/>
    <n v="0.8"/>
    <n v="3.2"/>
    <n v="0"/>
    <n v="7.5"/>
    <n v="2"/>
    <n v="18.100000000000001"/>
    <s v="COLD"/>
    <s v="Retarget with Ads"/>
    <x v="2"/>
  </r>
  <r>
    <s v="L0611"/>
    <x v="604"/>
    <s v="TWILIO"/>
    <s v="REFERRAL"/>
    <s v="SMB"/>
    <n v="2.6"/>
    <n v="9.8000000000000007"/>
    <n v="1.8"/>
    <n v="20"/>
    <n v="7.5"/>
    <n v="2"/>
    <n v="43.7"/>
    <s v="WARM"/>
    <s v="Nurture Email Drip"/>
    <x v="0"/>
  </r>
  <r>
    <s v="L0612"/>
    <x v="605"/>
    <s v="LINEAR"/>
    <s v="UNKNOWN"/>
    <s v="MID-MARKET"/>
    <n v="2"/>
    <n v="0"/>
    <n v="0"/>
    <n v="0"/>
    <n v="11.25"/>
    <n v="0"/>
    <n v="13.3"/>
    <s v="COLD"/>
    <s v="Retarget with Ads"/>
    <x v="2"/>
  </r>
  <r>
    <s v="L0613"/>
    <x v="606"/>
    <s v="DATADOG"/>
    <s v="REFERRAL"/>
    <s v="MID-MARKET"/>
    <n v="0.9"/>
    <n v="0"/>
    <n v="7.3"/>
    <n v="0"/>
    <n v="11.25"/>
    <n v="4"/>
    <n v="23.5"/>
    <s v="COLD"/>
    <s v="Retarget with Ads"/>
    <x v="1"/>
  </r>
  <r>
    <s v="L0614"/>
    <x v="607"/>
    <s v="SALESFORCE"/>
    <s v="PAID"/>
    <s v="N/A"/>
    <n v="10"/>
    <n v="2.2999999999999998"/>
    <n v="0"/>
    <n v="20"/>
    <n v="0"/>
    <n v="1.5"/>
    <n v="33.799999999999997"/>
    <s v="COLD"/>
    <s v="Retarget with Ads"/>
    <x v="1"/>
  </r>
  <r>
    <s v="L0615"/>
    <x v="608"/>
    <s v="LINEAR"/>
    <s v="CONTENT_SYNDICATION"/>
    <s v="ENTERPRISE"/>
    <n v="6.6"/>
    <n v="3.8"/>
    <n v="0"/>
    <n v="0"/>
    <n v="15"/>
    <n v="1.5"/>
    <n v="26.9"/>
    <s v="COLD"/>
    <s v="Retarget with Ads"/>
    <x v="1"/>
  </r>
  <r>
    <s v="L0616"/>
    <x v="609"/>
    <s v="SNOWFLAKE"/>
    <s v="REFERRAL"/>
    <s v="GROWTH"/>
    <n v="6.9"/>
    <n v="9"/>
    <n v="8"/>
    <n v="0"/>
    <n v="0"/>
    <n v="11"/>
    <n v="34.9"/>
    <s v="COLD"/>
    <s v="Retarget with Ads"/>
    <x v="1"/>
  </r>
  <r>
    <s v="L0617"/>
    <x v="610"/>
    <s v="INTERCOM"/>
    <s v="CONTENT_SYNDICATION"/>
    <s v="MID-MARKET"/>
    <n v="5.4"/>
    <n v="0"/>
    <n v="6.5"/>
    <n v="0"/>
    <n v="11.25"/>
    <n v="4.5"/>
    <n v="27.7"/>
    <s v="COLD"/>
    <s v="Retarget with Ads"/>
    <x v="1"/>
  </r>
  <r>
    <s v="L0618"/>
    <x v="611"/>
    <s v="NOTION"/>
    <s v="PAID"/>
    <s v="ENTERPRISE"/>
    <n v="5.0999999999999996"/>
    <n v="12.8"/>
    <n v="0"/>
    <n v="0"/>
    <n v="15"/>
    <n v="6.5"/>
    <n v="39.4"/>
    <s v="WARM"/>
    <s v="Nurture Email Drip"/>
    <x v="1"/>
  </r>
  <r>
    <s v="L0619"/>
    <x v="612"/>
    <s v="AMAZON"/>
    <s v="ORGANIC"/>
    <s v="SMB"/>
    <n v="9.6999999999999993"/>
    <n v="4.5"/>
    <n v="8.5"/>
    <n v="20"/>
    <n v="7.5"/>
    <n v="3.5"/>
    <n v="53.7"/>
    <s v="WARM"/>
    <s v="Nurture Email Drip"/>
    <x v="0"/>
  </r>
  <r>
    <s v="L0620"/>
    <x v="613"/>
    <s v="MONGODB"/>
    <s v="ORGANIC"/>
    <s v="MID-MARKET"/>
    <n v="6.3"/>
    <n v="2.2999999999999998"/>
    <n v="8.1999999999999993"/>
    <n v="20"/>
    <n v="11.25"/>
    <n v="1.5"/>
    <n v="49.6"/>
    <s v="WARM"/>
    <s v="Nurture Email Drip"/>
    <x v="0"/>
  </r>
  <r>
    <s v="L0621"/>
    <x v="513"/>
    <s v="ASANA"/>
    <s v="ORGANIC"/>
    <s v="MID-MARKET"/>
    <n v="4.9000000000000004"/>
    <n v="9.8000000000000007"/>
    <n v="9.8000000000000007"/>
    <n v="0"/>
    <n v="11.25"/>
    <n v="3"/>
    <n v="38.799999999999997"/>
    <s v="WARM"/>
    <s v="Nurture Email Drip"/>
    <x v="1"/>
  </r>
  <r>
    <s v="L0622"/>
    <x v="614"/>
    <s v="ATLASSIAN"/>
    <s v="EVENT"/>
    <s v="N/A"/>
    <n v="5.0999999999999996"/>
    <n v="7.5"/>
    <n v="2.2999999999999998"/>
    <n v="0"/>
    <n v="0"/>
    <n v="5"/>
    <n v="19.899999999999999"/>
    <s v="COLD"/>
    <s v="Retarget with Ads"/>
    <x v="2"/>
  </r>
  <r>
    <s v="L0623"/>
    <x v="615"/>
    <s v="CONFLUENT"/>
    <s v="SOCIAL"/>
    <s v="N/A"/>
    <n v="2.6"/>
    <n v="10.5"/>
    <n v="4.5"/>
    <n v="20"/>
    <n v="0"/>
    <n v="3"/>
    <n v="40.6"/>
    <s v="WARM"/>
    <s v="Nurture Email Drip"/>
    <x v="0"/>
  </r>
  <r>
    <s v="L0624"/>
    <x v="616"/>
    <s v="CANVA"/>
    <s v="ORGANIC"/>
    <s v="SMB"/>
    <n v="0.9"/>
    <n v="14.3"/>
    <n v="4.7"/>
    <n v="0"/>
    <n v="7.5"/>
    <n v="14.5"/>
    <n v="41.9"/>
    <s v="WARM"/>
    <s v="Nurture Email Drip"/>
    <x v="0"/>
  </r>
  <r>
    <s v="L0625"/>
    <x v="617"/>
    <s v="SHOPIFY"/>
    <s v="UNKNOWN"/>
    <s v="SMB"/>
    <n v="0.3"/>
    <n v="2.2999999999999998"/>
    <n v="4.3"/>
    <n v="20"/>
    <n v="7.5"/>
    <n v="1.5"/>
    <n v="35.9"/>
    <s v="WARM"/>
    <s v="Nurture Email Drip"/>
    <x v="1"/>
  </r>
  <r>
    <s v="L0626"/>
    <x v="618"/>
    <s v="ASANA"/>
    <s v="COLD_EMAIL"/>
    <s v="GROWTH"/>
    <n v="3.7"/>
    <n v="5.3"/>
    <n v="8.5"/>
    <n v="20"/>
    <n v="0"/>
    <n v="1"/>
    <n v="38.5"/>
    <s v="WARM"/>
    <s v="Nurture Email Drip"/>
    <x v="1"/>
  </r>
  <r>
    <s v="L0627"/>
    <x v="619"/>
    <s v="OKTA"/>
    <s v="REFERRAL"/>
    <s v="STARTUP"/>
    <n v="4.5999999999999996"/>
    <n v="15"/>
    <n v="2.7"/>
    <n v="20"/>
    <n v="3.75"/>
    <n v="13.5"/>
    <n v="59.6"/>
    <s v="WARM"/>
    <s v="Nurture Email Drip"/>
    <x v="0"/>
  </r>
  <r>
    <s v="L0628"/>
    <x v="620"/>
    <s v="ATLASSIAN CORP"/>
    <s v="SOCIAL"/>
    <s v="ENTERPRISE"/>
    <n v="9.1"/>
    <n v="6.8"/>
    <n v="10"/>
    <n v="0"/>
    <n v="15"/>
    <n v="9.5"/>
    <n v="50.4"/>
    <s v="WARM"/>
    <s v="Nurture Email Drip"/>
    <x v="0"/>
  </r>
  <r>
    <s v="L0629"/>
    <x v="621"/>
    <s v="META PLATFORMS"/>
    <s v="COLD_EMAIL"/>
    <s v="MID-MARKET"/>
    <n v="3.4"/>
    <n v="10.5"/>
    <n v="4.8"/>
    <n v="20"/>
    <n v="11.25"/>
    <n v="2"/>
    <n v="52"/>
    <s v="WARM"/>
    <s v="Nurture Email Drip"/>
    <x v="0"/>
  </r>
  <r>
    <s v="L0630"/>
    <x v="622"/>
    <s v="SERVICENOW"/>
    <s v="SOCIAL"/>
    <s v="ENTERPRISE"/>
    <n v="8.9"/>
    <n v="1.5"/>
    <n v="9.6999999999999993"/>
    <n v="20"/>
    <n v="15"/>
    <n v="2"/>
    <n v="57.1"/>
    <s v="WARM"/>
    <s v="Nurture Email Drip"/>
    <x v="0"/>
  </r>
  <r>
    <s v="L0631"/>
    <x v="623"/>
    <s v="SERVICE NOW"/>
    <s v="EVENT"/>
    <s v="MID-MARKET"/>
    <n v="0"/>
    <n v="2.2999999999999998"/>
    <n v="8.3000000000000007"/>
    <n v="20"/>
    <n v="11.25"/>
    <n v="8.5"/>
    <n v="50.4"/>
    <s v="WARM"/>
    <s v="Nurture Email Drip"/>
    <x v="0"/>
  </r>
  <r>
    <s v="L0632"/>
    <x v="624"/>
    <s v="SERVICENOW"/>
    <s v="ORGANIC"/>
    <s v="SMB"/>
    <n v="5.4"/>
    <n v="10.5"/>
    <n v="0.7"/>
    <n v="20"/>
    <n v="7.5"/>
    <n v="0.5"/>
    <n v="44.6"/>
    <s v="WARM"/>
    <s v="Nurture Email Drip"/>
    <x v="0"/>
  </r>
  <r>
    <s v="L0633"/>
    <x v="625"/>
    <s v="ATLASSIAN"/>
    <s v="PARTNER"/>
    <s v="SMB"/>
    <n v="1.4"/>
    <n v="9"/>
    <n v="2.5"/>
    <n v="20"/>
    <n v="7.5"/>
    <n v="4"/>
    <n v="44.4"/>
    <s v="WARM"/>
    <s v="Nurture Email Drip"/>
    <x v="0"/>
  </r>
  <r>
    <s v="L0634"/>
    <x v="626"/>
    <s v="ZENDESK"/>
    <s v="EVENT"/>
    <s v="ENTERPRISE"/>
    <n v="4.5999999999999996"/>
    <n v="0"/>
    <n v="4.3"/>
    <n v="20"/>
    <n v="15"/>
    <n v="1"/>
    <n v="44.9"/>
    <s v="WARM"/>
    <s v="Nurture Email Drip"/>
    <x v="0"/>
  </r>
  <r>
    <s v="L0635"/>
    <x v="627"/>
    <s v="SHOPIFY INC"/>
    <s v="SOCIAL"/>
    <s v="ENTERPRISE"/>
    <n v="8.3000000000000007"/>
    <n v="0"/>
    <n v="2.2999999999999998"/>
    <n v="20"/>
    <n v="15"/>
    <n v="9"/>
    <n v="54.6"/>
    <s v="WARM"/>
    <s v="Nurture Email Drip"/>
    <x v="0"/>
  </r>
  <r>
    <s v="L0636"/>
    <x v="628"/>
    <s v="DATABRICKS"/>
    <s v="DIRECT"/>
    <s v="SMB"/>
    <n v="8.3000000000000007"/>
    <n v="11.3"/>
    <n v="2.8"/>
    <n v="20"/>
    <n v="7.5"/>
    <n v="3"/>
    <n v="52.9"/>
    <s v="WARM"/>
    <s v="Nurture Email Drip"/>
    <x v="0"/>
  </r>
  <r>
    <s v="L0637"/>
    <x v="629"/>
    <s v="WORKDAY"/>
    <s v="PARTNER"/>
    <s v="SMB"/>
    <n v="4.5999999999999996"/>
    <n v="0"/>
    <n v="6.3"/>
    <n v="20"/>
    <n v="7.5"/>
    <n v="14"/>
    <n v="52.4"/>
    <s v="WARM"/>
    <s v="Nurture Email Drip"/>
    <x v="0"/>
  </r>
  <r>
    <s v="L0638"/>
    <x v="630"/>
    <s v="DATABRICKS"/>
    <s v="SOCIAL"/>
    <s v="SMB"/>
    <n v="0"/>
    <n v="0"/>
    <n v="7.3"/>
    <n v="20"/>
    <n v="7.5"/>
    <n v="3.5"/>
    <n v="38.299999999999997"/>
    <s v="WARM"/>
    <s v="Nurture Email Drip"/>
    <x v="1"/>
  </r>
  <r>
    <s v="L0639"/>
    <x v="631"/>
    <s v="HUBSPOT"/>
    <s v="DIRECT"/>
    <s v="GROWTH"/>
    <n v="6.9"/>
    <n v="13.5"/>
    <n v="1.8"/>
    <n v="0"/>
    <n v="0"/>
    <n v="1.5"/>
    <n v="23.7"/>
    <s v="COLD"/>
    <s v="Retarget with Ads"/>
    <x v="1"/>
  </r>
  <r>
    <s v="L0640"/>
    <x v="373"/>
    <s v="SERVICENOW"/>
    <s v="REFERRAL"/>
    <s v="GROWTH"/>
    <n v="0"/>
    <n v="0.8"/>
    <n v="0"/>
    <n v="20"/>
    <n v="0"/>
    <n v="14.5"/>
    <n v="35.299999999999997"/>
    <s v="WARM"/>
    <s v="Nurture Email Drip"/>
    <x v="1"/>
  </r>
  <r>
    <s v="L0641"/>
    <x v="632"/>
    <s v="CANVA"/>
    <s v="PARTNER"/>
    <s v="MID-MARKET"/>
    <n v="0"/>
    <n v="0.8"/>
    <n v="1.7"/>
    <n v="0"/>
    <n v="11.25"/>
    <n v="1"/>
    <n v="14.8"/>
    <s v="COLD"/>
    <s v="Retarget with Ads"/>
    <x v="2"/>
  </r>
  <r>
    <s v="L0642"/>
    <x v="633"/>
    <s v="ZENDESK"/>
    <s v="PARTNER"/>
    <s v="ENTERPRISE"/>
    <n v="8.3000000000000007"/>
    <n v="5.3"/>
    <n v="1.5"/>
    <n v="0"/>
    <n v="15"/>
    <n v="25"/>
    <n v="55.1"/>
    <s v="WARM"/>
    <s v="Nurture Email Drip"/>
    <x v="0"/>
  </r>
  <r>
    <s v="L0643"/>
    <x v="634"/>
    <s v="AIRTABLE"/>
    <s v="REFERRAL"/>
    <s v="N/A"/>
    <n v="0.3"/>
    <n v="3.8"/>
    <n v="6.7"/>
    <n v="20"/>
    <n v="0"/>
    <n v="12.5"/>
    <n v="43.3"/>
    <s v="WARM"/>
    <s v="Nurture Email Drip"/>
    <x v="0"/>
  </r>
  <r>
    <s v="L0644"/>
    <x v="635"/>
    <s v="CLOUDFLARE"/>
    <s v="PAID"/>
    <s v="ENTERPRISE"/>
    <n v="7.7"/>
    <n v="9"/>
    <n v="7.3"/>
    <n v="0"/>
    <n v="15"/>
    <n v="8.5"/>
    <n v="47.5"/>
    <s v="WARM"/>
    <s v="Nurture Email Drip"/>
    <x v="0"/>
  </r>
  <r>
    <s v="L0645"/>
    <x v="636"/>
    <s v="MICROSOFT"/>
    <s v="ORGANIC"/>
    <s v="SMB"/>
    <n v="0"/>
    <n v="12"/>
    <n v="8.1999999999999993"/>
    <n v="20"/>
    <n v="7.5"/>
    <n v="5"/>
    <n v="52.7"/>
    <s v="WARM"/>
    <s v="Nurture Email Drip"/>
    <x v="0"/>
  </r>
  <r>
    <s v="L0646"/>
    <x v="637"/>
    <s v="STRIPE"/>
    <s v="REFERRAL"/>
    <s v="GROWTH"/>
    <n v="6.3"/>
    <n v="0"/>
    <n v="8"/>
    <n v="20"/>
    <n v="0"/>
    <n v="3"/>
    <n v="37.299999999999997"/>
    <s v="WARM"/>
    <s v="Nurture Email Drip"/>
    <x v="1"/>
  </r>
  <r>
    <s v="L0647"/>
    <x v="638"/>
    <s v="PALANTIR"/>
    <s v="REFERRAL"/>
    <s v="SMB"/>
    <n v="2.2999999999999998"/>
    <n v="4.5"/>
    <n v="7.8"/>
    <n v="20"/>
    <n v="7.5"/>
    <n v="5"/>
    <n v="47.1"/>
    <s v="WARM"/>
    <s v="Nurture Email Drip"/>
    <x v="0"/>
  </r>
  <r>
    <s v="L0648"/>
    <x v="639"/>
    <s v="CONFLUENT"/>
    <s v="SOCIAL"/>
    <s v="MID-MARKET"/>
    <n v="1.4"/>
    <n v="12"/>
    <n v="3.3"/>
    <n v="20"/>
    <n v="11.25"/>
    <n v="0.5"/>
    <n v="48.5"/>
    <s v="WARM"/>
    <s v="Nurture Email Drip"/>
    <x v="0"/>
  </r>
  <r>
    <s v="L0649"/>
    <x v="340"/>
    <s v="INTERCOM"/>
    <s v="CONTENT_SYNDICATION"/>
    <s v="STARTUP"/>
    <n v="0.9"/>
    <n v="0"/>
    <n v="2.8"/>
    <n v="20"/>
    <n v="3.75"/>
    <n v="5"/>
    <n v="32.5"/>
    <s v="COLD"/>
    <s v="Retarget with Ads"/>
    <x v="1"/>
  </r>
  <r>
    <s v="L0650"/>
    <x v="640"/>
    <s v="CANVA"/>
    <s v="WEBINAR"/>
    <s v="STARTUP"/>
    <n v="2.9"/>
    <n v="5.3"/>
    <n v="4.8"/>
    <n v="20"/>
    <n v="3.75"/>
    <n v="7.5"/>
    <n v="44.3"/>
    <s v="WARM"/>
    <s v="Nurture Email Drip"/>
    <x v="0"/>
  </r>
  <r>
    <s v="L0651"/>
    <x v="641"/>
    <s v="OKTA"/>
    <s v="SOCIAL"/>
    <s v="ENTERPRISE"/>
    <n v="0.3"/>
    <n v="0"/>
    <n v="2.5"/>
    <n v="20"/>
    <n v="15"/>
    <n v="4.5"/>
    <n v="42.3"/>
    <s v="WARM"/>
    <s v="Nurture Email Drip"/>
    <x v="0"/>
  </r>
  <r>
    <s v="L0652"/>
    <x v="642"/>
    <s v="CANVA"/>
    <s v="ORGANIC"/>
    <s v="STARTUP"/>
    <n v="5.4"/>
    <n v="3"/>
    <n v="4.3"/>
    <n v="0"/>
    <n v="3.75"/>
    <n v="12"/>
    <n v="28.5"/>
    <s v="COLD"/>
    <s v="Retarget with Ads"/>
    <x v="1"/>
  </r>
  <r>
    <s v="L0653"/>
    <x v="643"/>
    <s v="ZENDESK"/>
    <s v="PAID"/>
    <s v="SMB"/>
    <n v="2.2999999999999998"/>
    <n v="3.8"/>
    <n v="0"/>
    <n v="20"/>
    <n v="7.5"/>
    <n v="15"/>
    <n v="48.6"/>
    <s v="WARM"/>
    <s v="Nurture Email Drip"/>
    <x v="0"/>
  </r>
  <r>
    <s v="L0654"/>
    <x v="644"/>
    <s v="DOCUSIGN"/>
    <s v="UNKNOWN"/>
    <s v="MID-MARKET"/>
    <n v="8.6"/>
    <n v="3"/>
    <n v="3.3"/>
    <n v="20"/>
    <n v="11.25"/>
    <n v="1.5"/>
    <n v="47.7"/>
    <s v="WARM"/>
    <s v="Nurture Email Drip"/>
    <x v="0"/>
  </r>
  <r>
    <s v="L0655"/>
    <x v="645"/>
    <s v="OKTA INC"/>
    <s v="UNKNOWN"/>
    <s v="GROWTH"/>
    <n v="9.6999999999999993"/>
    <n v="12"/>
    <n v="2.5"/>
    <n v="20"/>
    <n v="0"/>
    <n v="7"/>
    <n v="51.2"/>
    <s v="WARM"/>
    <s v="Nurture Email Drip"/>
    <x v="0"/>
  </r>
  <r>
    <s v="L0656"/>
    <x v="646"/>
    <s v="MICROSOFT"/>
    <s v="COLD_EMAIL"/>
    <s v="STARTUP"/>
    <n v="4.9000000000000004"/>
    <n v="0"/>
    <n v="2.5"/>
    <n v="20"/>
    <n v="3.75"/>
    <n v="3.5"/>
    <n v="34.700000000000003"/>
    <s v="COLD"/>
    <s v="Retarget with Ads"/>
    <x v="1"/>
  </r>
  <r>
    <s v="L0657"/>
    <x v="647"/>
    <s v="CONFLUENT"/>
    <s v="ORGANIC"/>
    <s v="SMB"/>
    <n v="3.7"/>
    <n v="11.3"/>
    <n v="2.5"/>
    <n v="0"/>
    <n v="7.5"/>
    <n v="1.5"/>
    <n v="26.5"/>
    <s v="COLD"/>
    <s v="Retarget with Ads"/>
    <x v="1"/>
  </r>
  <r>
    <s v="L0658"/>
    <x v="648"/>
    <s v="ELASTIC NV"/>
    <s v="COLD_EMAIL"/>
    <s v="N/A"/>
    <n v="9.4"/>
    <n v="2.2999999999999998"/>
    <n v="0"/>
    <n v="0"/>
    <n v="0"/>
    <n v="2"/>
    <n v="13.7"/>
    <s v="COLD"/>
    <s v="Retarget with Ads"/>
    <x v="2"/>
  </r>
  <r>
    <s v="L0659"/>
    <x v="649"/>
    <s v="DROPBOX"/>
    <s v="EVENT"/>
    <s v="MID-MARKET"/>
    <n v="8.9"/>
    <n v="12.8"/>
    <n v="3.5"/>
    <n v="0"/>
    <n v="11.25"/>
    <n v="3"/>
    <n v="39.5"/>
    <s v="WARM"/>
    <s v="Nurture Email Drip"/>
    <x v="1"/>
  </r>
  <r>
    <s v="L0660"/>
    <x v="650"/>
    <s v="SNOWFLAKE"/>
    <s v="ORGANIC"/>
    <s v="SMB"/>
    <n v="6.9"/>
    <n v="9"/>
    <n v="9"/>
    <n v="0"/>
    <n v="7.5"/>
    <n v="16.5"/>
    <n v="48.9"/>
    <s v="WARM"/>
    <s v="Nurture Email Drip"/>
    <x v="0"/>
  </r>
  <r>
    <s v="L0661"/>
    <x v="651"/>
    <s v="SNOWFLAKE"/>
    <s v="DIRECT"/>
    <s v="ENTERPRISE"/>
    <n v="2.9"/>
    <n v="4.5"/>
    <n v="7.3"/>
    <n v="0"/>
    <n v="15"/>
    <n v="7.5"/>
    <n v="37.200000000000003"/>
    <s v="WARM"/>
    <s v="Nurture Email Drip"/>
    <x v="1"/>
  </r>
  <r>
    <s v="L0662"/>
    <x v="652"/>
    <s v="FRESHWORKS"/>
    <s v="WEBINAR"/>
    <s v="SMB"/>
    <n v="6"/>
    <n v="12.8"/>
    <n v="0"/>
    <n v="20"/>
    <n v="7.5"/>
    <n v="3"/>
    <n v="49.3"/>
    <s v="WARM"/>
    <s v="Nurture Email Drip"/>
    <x v="0"/>
  </r>
  <r>
    <s v="L0663"/>
    <x v="653"/>
    <s v="HUBSPOT"/>
    <s v="UNKNOWN"/>
    <s v="STARTUP"/>
    <n v="6"/>
    <n v="3"/>
    <n v="10"/>
    <n v="20"/>
    <n v="3.75"/>
    <n v="0"/>
    <n v="42.8"/>
    <s v="WARM"/>
    <s v="Nurture Email Drip"/>
    <x v="0"/>
  </r>
  <r>
    <s v="L0664"/>
    <x v="654"/>
    <s v="GOOGLE INC"/>
    <s v="SOCIAL"/>
    <s v="STARTUP"/>
    <n v="8.6"/>
    <n v="15"/>
    <n v="5"/>
    <n v="0"/>
    <n v="3.75"/>
    <n v="4.5"/>
    <n v="36.9"/>
    <s v="WARM"/>
    <s v="Nurture Email Drip"/>
    <x v="1"/>
  </r>
  <r>
    <s v="L0665"/>
    <x v="655"/>
    <s v="ATLASSIAN"/>
    <s v="COLD_EMAIL"/>
    <s v="N/A"/>
    <n v="8"/>
    <n v="6"/>
    <n v="4.7"/>
    <n v="20"/>
    <n v="0"/>
    <n v="1.5"/>
    <n v="40.200000000000003"/>
    <s v="WARM"/>
    <s v="Nurture Email Drip"/>
    <x v="0"/>
  </r>
  <r>
    <s v="L0666"/>
    <x v="656"/>
    <s v="DATABRICKS"/>
    <s v="WEBINAR"/>
    <s v="MID-MARKET"/>
    <n v="6"/>
    <n v="5.3"/>
    <n v="3.7"/>
    <n v="20"/>
    <n v="11.25"/>
    <n v="14"/>
    <n v="60.3"/>
    <s v="HOT"/>
    <s v="Schedule Call"/>
    <x v="3"/>
  </r>
  <r>
    <s v="L0667"/>
    <x v="657"/>
    <s v="CANVA"/>
    <s v="ORGANIC"/>
    <s v="GROWTH"/>
    <n v="9.4"/>
    <n v="3.8"/>
    <n v="9.1999999999999993"/>
    <n v="0"/>
    <n v="0"/>
    <n v="15.5"/>
    <n v="37.9"/>
    <s v="WARM"/>
    <s v="Nurture Email Drip"/>
    <x v="1"/>
  </r>
  <r>
    <s v="L0668"/>
    <x v="658"/>
    <s v="ASANA"/>
    <s v="REFERRAL"/>
    <s v="SMB"/>
    <n v="9.6999999999999993"/>
    <n v="6.8"/>
    <n v="5.8"/>
    <n v="0"/>
    <n v="7.5"/>
    <n v="30"/>
    <n v="59.8"/>
    <s v="WARM"/>
    <s v="Nurture Email Drip"/>
    <x v="0"/>
  </r>
  <r>
    <s v="L0669"/>
    <x v="659"/>
    <s v="WORKDAY"/>
    <s v="SOCIAL"/>
    <s v="STARTUP"/>
    <n v="1.1000000000000001"/>
    <n v="0"/>
    <n v="9.1999999999999993"/>
    <n v="20"/>
    <n v="3.75"/>
    <n v="1.5"/>
    <n v="35.6"/>
    <s v="WARM"/>
    <s v="Nurture Email Drip"/>
    <x v="1"/>
  </r>
  <r>
    <s v="L0670"/>
    <x v="660"/>
    <s v="ZENDESK"/>
    <s v="REFERRAL"/>
    <s v="N/A"/>
    <n v="8"/>
    <n v="5.3"/>
    <n v="0"/>
    <n v="0"/>
    <n v="0"/>
    <n v="3"/>
    <n v="16.3"/>
    <s v="COLD"/>
    <s v="Retarget with Ads"/>
    <x v="2"/>
  </r>
  <r>
    <s v="L0671"/>
    <x v="661"/>
    <s v="SLACK"/>
    <s v="PAID"/>
    <s v="SMB"/>
    <n v="4"/>
    <n v="0.8"/>
    <n v="8.1999999999999993"/>
    <n v="20"/>
    <n v="7.5"/>
    <n v="3.5"/>
    <n v="44"/>
    <s v="WARM"/>
    <s v="Nurture Email Drip"/>
    <x v="0"/>
  </r>
  <r>
    <s v="L0672"/>
    <x v="662"/>
    <s v="ELASTIC"/>
    <s v="ORGANIC"/>
    <s v="SMB"/>
    <n v="8.9"/>
    <n v="9.8000000000000007"/>
    <n v="0.2"/>
    <n v="0"/>
    <n v="7.5"/>
    <n v="2"/>
    <n v="28.4"/>
    <s v="COLD"/>
    <s v="Retarget with Ads"/>
    <x v="1"/>
  </r>
  <r>
    <s v="L0673"/>
    <x v="663"/>
    <s v="ZOOM"/>
    <s v="ORGANIC"/>
    <s v="MID-MARKET"/>
    <n v="4.3"/>
    <n v="0.8"/>
    <n v="3.8"/>
    <n v="20"/>
    <n v="11.25"/>
    <n v="1.5"/>
    <n v="41.7"/>
    <s v="WARM"/>
    <s v="Nurture Email Drip"/>
    <x v="0"/>
  </r>
  <r>
    <s v="L0674"/>
    <x v="664"/>
    <s v="NOTION"/>
    <s v="DIRECT"/>
    <s v="ENTERPRISE"/>
    <n v="0"/>
    <n v="12.8"/>
    <n v="2.2999999999999998"/>
    <n v="0"/>
    <n v="15"/>
    <n v="1.5"/>
    <n v="31.6"/>
    <s v="COLD"/>
    <s v="Retarget with Ads"/>
    <x v="1"/>
  </r>
  <r>
    <s v="L0675"/>
    <x v="665"/>
    <s v="AMAZON"/>
    <s v="EVENT"/>
    <s v="ENTERPRISE"/>
    <n v="4.9000000000000004"/>
    <n v="13.5"/>
    <n v="4.7"/>
    <n v="20"/>
    <n v="15"/>
    <n v="6"/>
    <n v="64.099999999999994"/>
    <s v="HOT"/>
    <s v="Schedule Call"/>
    <x v="3"/>
  </r>
  <r>
    <s v="L0676"/>
    <x v="666"/>
    <s v="TWILIO"/>
    <s v="CONTENT_SYNDICATION"/>
    <s v="ENTERPRISE"/>
    <n v="4"/>
    <n v="0"/>
    <n v="1.7"/>
    <n v="0"/>
    <n v="15"/>
    <n v="12.5"/>
    <n v="33.200000000000003"/>
    <s v="COLD"/>
    <s v="Retarget with Ads"/>
    <x v="1"/>
  </r>
  <r>
    <s v="L0677"/>
    <x v="667"/>
    <s v="LINEAR"/>
    <s v="DIRECT"/>
    <s v="ENTERPRISE"/>
    <n v="8.9"/>
    <n v="10.5"/>
    <n v="2.7"/>
    <n v="0"/>
    <n v="15"/>
    <n v="6.5"/>
    <n v="43.6"/>
    <s v="WARM"/>
    <s v="Nurture Email Drip"/>
    <x v="0"/>
  </r>
  <r>
    <s v="L0678"/>
    <x v="668"/>
    <s v="STRIPE"/>
    <s v="EVENT"/>
    <s v="ENTERPRISE"/>
    <n v="3.4"/>
    <n v="5.3"/>
    <n v="6.2"/>
    <n v="20"/>
    <n v="15"/>
    <n v="1.5"/>
    <n v="51.4"/>
    <s v="WARM"/>
    <s v="Nurture Email Drip"/>
    <x v="0"/>
  </r>
  <r>
    <s v="L0679"/>
    <x v="669"/>
    <s v="SERVICENOW"/>
    <s v="REFERRAL"/>
    <s v="N/A"/>
    <n v="3.1"/>
    <n v="0"/>
    <n v="4.2"/>
    <n v="0"/>
    <n v="0"/>
    <n v="1.5"/>
    <n v="8.8000000000000007"/>
    <s v="COLD"/>
    <s v="Retarget with Ads"/>
    <x v="2"/>
  </r>
  <r>
    <s v="L0680"/>
    <x v="670"/>
    <s v="MONGODB"/>
    <s v="PARTNER"/>
    <s v="SMB"/>
    <n v="7.4"/>
    <n v="6"/>
    <n v="6.8"/>
    <n v="20"/>
    <n v="7.5"/>
    <n v="6"/>
    <n v="53.7"/>
    <s v="WARM"/>
    <s v="Nurture Email Drip"/>
    <x v="0"/>
  </r>
  <r>
    <s v="L0681"/>
    <x v="671"/>
    <s v="HUBSPOT"/>
    <s v="REFERRAL"/>
    <s v="MID-MARKET"/>
    <n v="0"/>
    <n v="15"/>
    <n v="0"/>
    <n v="0"/>
    <n v="11.25"/>
    <n v="7"/>
    <n v="33.299999999999997"/>
    <s v="COLD"/>
    <s v="Retarget with Ads"/>
    <x v="1"/>
  </r>
  <r>
    <s v="L0682"/>
    <x v="672"/>
    <s v="GOOGLE"/>
    <s v="SOCIAL"/>
    <s v="STARTUP"/>
    <n v="7.4"/>
    <n v="0.8"/>
    <n v="4.5"/>
    <n v="0"/>
    <n v="3.75"/>
    <n v="1"/>
    <n v="17.5"/>
    <s v="COLD"/>
    <s v="Retarget with Ads"/>
    <x v="2"/>
  </r>
  <r>
    <s v="L0683"/>
    <x v="673"/>
    <s v="SHOPIFY"/>
    <s v="REFERRAL"/>
    <s v="SMB"/>
    <n v="1.7"/>
    <n v="6"/>
    <n v="3"/>
    <n v="0"/>
    <n v="7.5"/>
    <n v="1.5"/>
    <n v="19.7"/>
    <s v="COLD"/>
    <s v="Retarget with Ads"/>
    <x v="2"/>
  </r>
  <r>
    <s v="L0684"/>
    <x v="674"/>
    <s v="ASANA"/>
    <s v="PARTNER"/>
    <s v="ENTERPRISE"/>
    <n v="0"/>
    <n v="0"/>
    <n v="6.5"/>
    <n v="0"/>
    <n v="15"/>
    <n v="0.5"/>
    <n v="22"/>
    <s v="COLD"/>
    <s v="Retarget with Ads"/>
    <x v="1"/>
  </r>
  <r>
    <s v="L0685"/>
    <x v="675"/>
    <s v="SHOPIFY"/>
    <s v="DIRECT"/>
    <s v="SMB"/>
    <n v="4"/>
    <n v="3"/>
    <n v="6"/>
    <n v="20"/>
    <n v="7.5"/>
    <n v="2"/>
    <n v="42.5"/>
    <s v="WARM"/>
    <s v="Nurture Email Drip"/>
    <x v="0"/>
  </r>
  <r>
    <s v="L0686"/>
    <x v="676"/>
    <s v="CONFLUENT"/>
    <s v="CONTENT_SYNDICATION"/>
    <s v="MID-MARKET"/>
    <n v="0"/>
    <n v="15"/>
    <n v="7.8"/>
    <n v="0"/>
    <n v="11.25"/>
    <n v="4.5"/>
    <n v="38.6"/>
    <s v="WARM"/>
    <s v="Nurture Email Drip"/>
    <x v="1"/>
  </r>
  <r>
    <s v="L0687"/>
    <x v="677"/>
    <s v="OKTA"/>
    <s v="DIRECT"/>
    <s v="ENTERPRISE"/>
    <n v="9.4"/>
    <n v="13.5"/>
    <n v="0"/>
    <n v="20"/>
    <n v="15"/>
    <n v="3.5"/>
    <n v="61.4"/>
    <s v="HOT"/>
    <s v="Schedule Call"/>
    <x v="3"/>
  </r>
  <r>
    <s v="L0688"/>
    <x v="678"/>
    <s v="META"/>
    <s v="PARTNER"/>
    <s v="STARTUP"/>
    <n v="3.7"/>
    <n v="0"/>
    <n v="7.3"/>
    <n v="0"/>
    <n v="3.75"/>
    <n v="6.5"/>
    <n v="21.3"/>
    <s v="COLD"/>
    <s v="Retarget with Ads"/>
    <x v="1"/>
  </r>
  <r>
    <s v="L0689"/>
    <x v="535"/>
    <s v="LINEAR"/>
    <s v="REFERRAL"/>
    <s v="SMB"/>
    <n v="9.1"/>
    <n v="9"/>
    <n v="0"/>
    <n v="20"/>
    <n v="7.5"/>
    <n v="3.5"/>
    <n v="49.1"/>
    <s v="WARM"/>
    <s v="Nurture Email Drip"/>
    <x v="0"/>
  </r>
  <r>
    <s v="L0690"/>
    <x v="79"/>
    <s v="OKTA INC"/>
    <s v="PAID"/>
    <s v="ENTERPRISE"/>
    <n v="2.9"/>
    <n v="0"/>
    <n v="10"/>
    <n v="20"/>
    <n v="15"/>
    <n v="7"/>
    <n v="54.9"/>
    <s v="WARM"/>
    <s v="Nurture Email Drip"/>
    <x v="0"/>
  </r>
  <r>
    <s v="L0691"/>
    <x v="679"/>
    <s v="SNOWFLAKE INC"/>
    <s v="DIRECT"/>
    <s v="MID-MARKET"/>
    <n v="4.3"/>
    <n v="1.5"/>
    <n v="2.5"/>
    <n v="20"/>
    <n v="11.25"/>
    <n v="4.5"/>
    <n v="44.1"/>
    <s v="WARM"/>
    <s v="Nurture Email Drip"/>
    <x v="0"/>
  </r>
  <r>
    <s v="L0692"/>
    <x v="680"/>
    <s v="INTERCOM"/>
    <s v="SOCIAL"/>
    <s v="SMB"/>
    <n v="2.6"/>
    <n v="1.5"/>
    <n v="5.7"/>
    <n v="0"/>
    <n v="7.5"/>
    <n v="0"/>
    <n v="17.3"/>
    <s v="COLD"/>
    <s v="Retarget with Ads"/>
    <x v="2"/>
  </r>
  <r>
    <s v="L0693"/>
    <x v="681"/>
    <s v="PALO ALTO"/>
    <s v="REFERRAL"/>
    <s v="MID-MARKET"/>
    <n v="5.4"/>
    <n v="0"/>
    <n v="2.2000000000000002"/>
    <n v="20"/>
    <n v="11.25"/>
    <n v="9"/>
    <n v="47.9"/>
    <s v="WARM"/>
    <s v="Nurture Email Drip"/>
    <x v="0"/>
  </r>
  <r>
    <s v="L0694"/>
    <x v="682"/>
    <s v="GOOGLE INC"/>
    <s v="PARTNER"/>
    <s v="ENTERPRISE"/>
    <n v="1.4"/>
    <n v="0"/>
    <n v="4.5"/>
    <n v="20"/>
    <n v="15"/>
    <n v="16.5"/>
    <n v="57.4"/>
    <s v="WARM"/>
    <s v="Nurture Email Drip"/>
    <x v="0"/>
  </r>
  <r>
    <s v="L0695"/>
    <x v="683"/>
    <s v="ELASTIC NV"/>
    <s v="SOCIAL"/>
    <s v="SMB"/>
    <n v="5.7"/>
    <n v="9"/>
    <n v="1.8"/>
    <n v="20"/>
    <n v="7.5"/>
    <n v="21"/>
    <n v="65"/>
    <s v="HOT"/>
    <s v="Schedule Call"/>
    <x v="3"/>
  </r>
  <r>
    <s v="L0696"/>
    <x v="684"/>
    <s v="CONFLUENT"/>
    <s v="PARTNER"/>
    <s v="SMB"/>
    <n v="0.9"/>
    <n v="9"/>
    <n v="4.7"/>
    <n v="20"/>
    <n v="7.5"/>
    <n v="21"/>
    <n v="63.1"/>
    <s v="HOT"/>
    <s v="Schedule Call"/>
    <x v="3"/>
  </r>
  <r>
    <s v="L0697"/>
    <x v="685"/>
    <s v="CROWDSTRIKE"/>
    <s v="PARTNER"/>
    <s v="STARTUP"/>
    <n v="4.3"/>
    <n v="6"/>
    <n v="4.2"/>
    <n v="0"/>
    <n v="3.75"/>
    <n v="20"/>
    <n v="38.299999999999997"/>
    <s v="WARM"/>
    <s v="Nurture Email Drip"/>
    <x v="1"/>
  </r>
  <r>
    <s v="L0698"/>
    <x v="686"/>
    <s v="PALO ALTO NETWORKS"/>
    <s v="CONTENT_SYNDICATION"/>
    <s v="MID-MARKET"/>
    <n v="2.2999999999999998"/>
    <n v="0"/>
    <n v="0.7"/>
    <n v="0"/>
    <n v="11.25"/>
    <n v="10"/>
    <n v="24.3"/>
    <s v="COLD"/>
    <s v="Retarget with Ads"/>
    <x v="1"/>
  </r>
  <r>
    <s v="L0699"/>
    <x v="687"/>
    <s v="OKTA INC"/>
    <s v="PAID"/>
    <s v="SMB"/>
    <n v="9.4"/>
    <n v="12"/>
    <n v="8.5"/>
    <n v="20"/>
    <n v="7.5"/>
    <n v="3.5"/>
    <n v="60.9"/>
    <s v="HOT"/>
    <s v="Schedule Call"/>
    <x v="3"/>
  </r>
  <r>
    <s v="L0700"/>
    <x v="688"/>
    <s v="HASHI CORP"/>
    <s v="PAID"/>
    <s v="SMB"/>
    <n v="2"/>
    <n v="0"/>
    <n v="6"/>
    <n v="0"/>
    <n v="7.5"/>
    <n v="0"/>
    <n v="15.5"/>
    <s v="COLD"/>
    <s v="Retarget with Ads"/>
    <x v="2"/>
  </r>
  <r>
    <s v="L0701"/>
    <x v="689"/>
    <s v="SPLUNK"/>
    <s v="PAID"/>
    <s v="STARTUP"/>
    <n v="4.5999999999999996"/>
    <n v="14.3"/>
    <n v="9.6999999999999993"/>
    <n v="20"/>
    <n v="3.75"/>
    <n v="1.5"/>
    <n v="53.9"/>
    <s v="WARM"/>
    <s v="Nurture Email Drip"/>
    <x v="0"/>
  </r>
  <r>
    <s v="L0702"/>
    <x v="690"/>
    <s v="FRESHWORKS"/>
    <s v="COLD_EMAIL"/>
    <s v="SMB"/>
    <n v="2"/>
    <n v="7.5"/>
    <n v="0.7"/>
    <n v="0"/>
    <n v="7.5"/>
    <n v="3.5"/>
    <n v="21.2"/>
    <s v="COLD"/>
    <s v="Retarget with Ads"/>
    <x v="1"/>
  </r>
  <r>
    <s v="L0703"/>
    <x v="691"/>
    <s v="LINEAR"/>
    <s v="DIRECT"/>
    <s v="MID-MARKET"/>
    <n v="3.7"/>
    <n v="4.5"/>
    <n v="1.8"/>
    <n v="0"/>
    <n v="11.25"/>
    <n v="11.5"/>
    <n v="32.799999999999997"/>
    <s v="COLD"/>
    <s v="Retarget with Ads"/>
    <x v="1"/>
  </r>
  <r>
    <s v="L0704"/>
    <x v="692"/>
    <s v="DOCU SIGN"/>
    <s v="ORGANIC"/>
    <s v="N/A"/>
    <n v="10"/>
    <n v="8.3000000000000007"/>
    <n v="7.3"/>
    <n v="0"/>
    <n v="0"/>
    <n v="19.5"/>
    <n v="45.1"/>
    <s v="WARM"/>
    <s v="Nurture Email Drip"/>
    <x v="0"/>
  </r>
  <r>
    <s v="L0705"/>
    <x v="693"/>
    <s v="MICROSOFT"/>
    <s v="PAID"/>
    <s v="MID-MARKET"/>
    <n v="0.9"/>
    <n v="11.3"/>
    <n v="0"/>
    <n v="0"/>
    <n v="11.25"/>
    <n v="14"/>
    <n v="37.5"/>
    <s v="WARM"/>
    <s v="Nurture Email Drip"/>
    <x v="1"/>
  </r>
  <r>
    <s v="L0706"/>
    <x v="694"/>
    <s v="SHOPIFY"/>
    <s v="DIRECT"/>
    <s v="STARTUP"/>
    <n v="4.9000000000000004"/>
    <n v="0"/>
    <n v="5.7"/>
    <n v="0"/>
    <n v="3.75"/>
    <n v="12.5"/>
    <n v="26.9"/>
    <s v="COLD"/>
    <s v="Retarget with Ads"/>
    <x v="1"/>
  </r>
  <r>
    <s v="L0707"/>
    <x v="695"/>
    <s v="STRIPE INC"/>
    <s v="ORGANIC"/>
    <s v="N/A"/>
    <n v="7.7"/>
    <n v="12"/>
    <n v="6.3"/>
    <n v="0"/>
    <n v="0"/>
    <n v="15.5"/>
    <n v="41.5"/>
    <s v="WARM"/>
    <s v="Nurture Email Drip"/>
    <x v="0"/>
  </r>
  <r>
    <s v="L0708"/>
    <x v="696"/>
    <s v="DATADOG"/>
    <s v="EVENT"/>
    <s v="MID-MARKET"/>
    <n v="0"/>
    <n v="3.8"/>
    <n v="3.3"/>
    <n v="0"/>
    <n v="11.25"/>
    <n v="1.5"/>
    <n v="19.899999999999999"/>
    <s v="COLD"/>
    <s v="Retarget with Ads"/>
    <x v="2"/>
  </r>
  <r>
    <s v="L0709"/>
    <x v="697"/>
    <s v="INTERCOM"/>
    <s v="CONTENT_SYNDICATION"/>
    <s v="SMB"/>
    <n v="8.9"/>
    <n v="9.8000000000000007"/>
    <n v="4.3"/>
    <n v="0"/>
    <n v="7.5"/>
    <n v="13.5"/>
    <n v="44"/>
    <s v="WARM"/>
    <s v="Nurture Email Drip"/>
    <x v="0"/>
  </r>
  <r>
    <s v="L0710"/>
    <x v="698"/>
    <s v="OKTA"/>
    <s v="ORGANIC"/>
    <s v="SMB"/>
    <n v="4.3"/>
    <n v="0"/>
    <n v="1.3"/>
    <n v="20"/>
    <n v="7.5"/>
    <n v="4.5"/>
    <n v="37.6"/>
    <s v="WARM"/>
    <s v="Nurture Email Drip"/>
    <x v="1"/>
  </r>
  <r>
    <s v="L0711"/>
    <x v="699"/>
    <s v="HUBSPOT"/>
    <s v="PARTNER"/>
    <s v="MID-MARKET"/>
    <n v="8.3000000000000007"/>
    <n v="8.3000000000000007"/>
    <n v="1.2"/>
    <n v="20"/>
    <n v="11.25"/>
    <n v="13"/>
    <n v="62.1"/>
    <s v="HOT"/>
    <s v="Schedule Call"/>
    <x v="3"/>
  </r>
  <r>
    <s v="L0712"/>
    <x v="700"/>
    <s v="MIRO"/>
    <s v="ORGANIC"/>
    <s v="ENTERPRISE"/>
    <n v="2"/>
    <n v="14.3"/>
    <n v="6.7"/>
    <n v="20"/>
    <n v="15"/>
    <n v="17.5"/>
    <n v="75.5"/>
    <s v="HOT"/>
    <s v="Schedule Call"/>
    <x v="3"/>
  </r>
  <r>
    <s v="L0713"/>
    <x v="701"/>
    <s v="ZENDESK"/>
    <s v="REFERRAL"/>
    <s v="N/A"/>
    <n v="7.1"/>
    <n v="0"/>
    <n v="8.5"/>
    <n v="20"/>
    <n v="0"/>
    <n v="3"/>
    <n v="38.6"/>
    <s v="WARM"/>
    <s v="Nurture Email Drip"/>
    <x v="1"/>
  </r>
  <r>
    <s v="L0714"/>
    <x v="702"/>
    <s v="SALESFORCE.COM"/>
    <s v="EVENT"/>
    <s v="GROWTH"/>
    <n v="6.6"/>
    <n v="7.5"/>
    <n v="9.6999999999999993"/>
    <n v="0"/>
    <n v="0"/>
    <n v="16"/>
    <n v="39.799999999999997"/>
    <s v="WARM"/>
    <s v="Nurture Email Drip"/>
    <x v="1"/>
  </r>
  <r>
    <s v="L0715"/>
    <x v="703"/>
    <s v="FIGMA"/>
    <s v="SOCIAL"/>
    <s v="MID-MARKET"/>
    <n v="8.6"/>
    <n v="1.5"/>
    <n v="2.5"/>
    <n v="20"/>
    <n v="11.25"/>
    <n v="2"/>
    <n v="45.9"/>
    <s v="WARM"/>
    <s v="Nurture Email Drip"/>
    <x v="0"/>
  </r>
  <r>
    <s v="L0716"/>
    <x v="704"/>
    <s v="STRIPE"/>
    <s v="REFERRAL"/>
    <s v="MID-MARKET"/>
    <n v="8"/>
    <n v="5.3"/>
    <n v="7.5"/>
    <n v="0"/>
    <n v="11.25"/>
    <n v="9.5"/>
    <n v="41.6"/>
    <s v="WARM"/>
    <s v="Nurture Email Drip"/>
    <x v="0"/>
  </r>
  <r>
    <s v="L0717"/>
    <x v="705"/>
    <s v="SLACK TECHNOLOGIES"/>
    <s v="ORGANIC"/>
    <s v="MID-MARKET"/>
    <n v="8.6"/>
    <n v="7.5"/>
    <n v="3.5"/>
    <n v="20"/>
    <n v="11.25"/>
    <n v="10.5"/>
    <n v="61.4"/>
    <s v="HOT"/>
    <s v="Schedule Call"/>
    <x v="3"/>
  </r>
  <r>
    <s v="L0718"/>
    <x v="706"/>
    <s v="STRIPE"/>
    <s v="WEBINAR"/>
    <s v="N/A"/>
    <n v="1.1000000000000001"/>
    <n v="12"/>
    <n v="0.3"/>
    <n v="0"/>
    <n v="0"/>
    <n v="12.5"/>
    <n v="25.9"/>
    <s v="COLD"/>
    <s v="Retarget with Ads"/>
    <x v="1"/>
  </r>
  <r>
    <s v="L0719"/>
    <x v="147"/>
    <s v="SNOWFLAKE"/>
    <s v="COLD_EMAIL"/>
    <s v="N/A"/>
    <n v="2.2999999999999998"/>
    <n v="6"/>
    <n v="0"/>
    <n v="20"/>
    <n v="0"/>
    <n v="8"/>
    <n v="36.299999999999997"/>
    <s v="WARM"/>
    <s v="Nurture Email Drip"/>
    <x v="1"/>
  </r>
  <r>
    <s v="L0720"/>
    <x v="707"/>
    <s v="MONGO DB"/>
    <s v="PARTNER"/>
    <s v="SMB"/>
    <n v="8.9"/>
    <n v="4.5"/>
    <n v="9.8000000000000007"/>
    <n v="20"/>
    <n v="7.5"/>
    <n v="13"/>
    <n v="63.7"/>
    <s v="HOT"/>
    <s v="Schedule Call"/>
    <x v="3"/>
  </r>
  <r>
    <s v="L0721"/>
    <x v="708"/>
    <s v="ZENDESK"/>
    <s v="SOCIAL"/>
    <s v="SMB"/>
    <n v="1.7"/>
    <n v="3.8"/>
    <n v="6.2"/>
    <n v="0"/>
    <n v="7.5"/>
    <n v="5"/>
    <n v="24.2"/>
    <s v="COLD"/>
    <s v="Retarget with Ads"/>
    <x v="1"/>
  </r>
  <r>
    <s v="L0722"/>
    <x v="282"/>
    <s v="ZSCALER"/>
    <s v="PARTNER"/>
    <s v="GROWTH"/>
    <n v="8.9"/>
    <n v="0"/>
    <n v="5.3"/>
    <n v="20"/>
    <n v="0"/>
    <n v="4.5"/>
    <n v="38.700000000000003"/>
    <s v="WARM"/>
    <s v="Nurture Email Drip"/>
    <x v="1"/>
  </r>
  <r>
    <s v="L0723"/>
    <x v="709"/>
    <s v="CLOUDFLARE"/>
    <s v="COLD_EMAIL"/>
    <s v="MID-MARKET"/>
    <n v="8"/>
    <n v="13.5"/>
    <n v="4"/>
    <n v="20"/>
    <n v="11.25"/>
    <n v="0"/>
    <n v="56.8"/>
    <s v="WARM"/>
    <s v="Nurture Email Drip"/>
    <x v="0"/>
  </r>
  <r>
    <s v="L0724"/>
    <x v="710"/>
    <s v="MONGO DB"/>
    <s v="EVENT"/>
    <s v="N/A"/>
    <n v="6.3"/>
    <n v="8.3000000000000007"/>
    <n v="1.8"/>
    <n v="20"/>
    <n v="0"/>
    <n v="24"/>
    <n v="60.4"/>
    <s v="HOT"/>
    <s v="Schedule Call"/>
    <x v="3"/>
  </r>
  <r>
    <s v="L0725"/>
    <x v="711"/>
    <s v="ATLASSIAN"/>
    <s v="PARTNER"/>
    <s v="MID-MARKET"/>
    <n v="0"/>
    <n v="4.5"/>
    <n v="4.3"/>
    <n v="0"/>
    <n v="11.25"/>
    <n v="3"/>
    <n v="23.1"/>
    <s v="COLD"/>
    <s v="Retarget with Ads"/>
    <x v="1"/>
  </r>
  <r>
    <s v="L0726"/>
    <x v="712"/>
    <s v="SLACK TECHNOLOGIES"/>
    <s v="SOCIAL"/>
    <s v="MID-MARKET"/>
    <n v="3.7"/>
    <n v="13.5"/>
    <n v="0"/>
    <n v="0"/>
    <n v="11.25"/>
    <n v="2"/>
    <n v="30.5"/>
    <s v="COLD"/>
    <s v="Retarget with Ads"/>
    <x v="1"/>
  </r>
  <r>
    <s v="L0727"/>
    <x v="713"/>
    <s v="META"/>
    <s v="COLD_EMAIL"/>
    <s v="SMB"/>
    <n v="4"/>
    <n v="0"/>
    <n v="6.2"/>
    <n v="20"/>
    <n v="7.5"/>
    <n v="2"/>
    <n v="39.700000000000003"/>
    <s v="WARM"/>
    <s v="Nurture Email Drip"/>
    <x v="1"/>
  </r>
  <r>
    <s v="L0728"/>
    <x v="714"/>
    <s v="DROPBOX"/>
    <s v="REFERRAL"/>
    <s v="SMB"/>
    <n v="0"/>
    <n v="0"/>
    <n v="7"/>
    <n v="0"/>
    <n v="7.5"/>
    <n v="2.5"/>
    <n v="17"/>
    <s v="COLD"/>
    <s v="Retarget with Ads"/>
    <x v="2"/>
  </r>
  <r>
    <s v="L0729"/>
    <x v="715"/>
    <s v="MIRO"/>
    <s v="PAID"/>
    <s v="SMB"/>
    <n v="2.9"/>
    <n v="5.3"/>
    <n v="9.5"/>
    <n v="0"/>
    <n v="7.5"/>
    <n v="3.5"/>
    <n v="28.7"/>
    <s v="COLD"/>
    <s v="Retarget with Ads"/>
    <x v="1"/>
  </r>
  <r>
    <s v="L0730"/>
    <x v="716"/>
    <s v="CONFLUENT"/>
    <s v="DIRECT"/>
    <s v="ENTERPRISE"/>
    <n v="1.4"/>
    <n v="12"/>
    <n v="8.1999999999999993"/>
    <n v="0"/>
    <n v="15"/>
    <n v="9.5"/>
    <n v="46.1"/>
    <s v="WARM"/>
    <s v="Nurture Email Drip"/>
    <x v="0"/>
  </r>
  <r>
    <s v="L0731"/>
    <x v="717"/>
    <s v="GOOGLE INC"/>
    <s v="COLD_EMAIL"/>
    <s v="STARTUP"/>
    <n v="9.6999999999999993"/>
    <n v="10.5"/>
    <n v="0"/>
    <n v="0"/>
    <n v="3.75"/>
    <n v="7.5"/>
    <n v="31.5"/>
    <s v="COLD"/>
    <s v="Retarget with Ads"/>
    <x v="1"/>
  </r>
  <r>
    <s v="L0732"/>
    <x v="718"/>
    <s v="ELASTIC"/>
    <s v="ORGANIC"/>
    <s v="N/A"/>
    <n v="5.4"/>
    <n v="14.3"/>
    <n v="6.7"/>
    <n v="0"/>
    <n v="0"/>
    <n v="8"/>
    <n v="34.4"/>
    <s v="COLD"/>
    <s v="Retarget with Ads"/>
    <x v="1"/>
  </r>
  <r>
    <s v="L0733"/>
    <x v="719"/>
    <s v="OKTA INC"/>
    <s v="DIRECT"/>
    <s v="ENTERPRISE"/>
    <n v="9.6999999999999993"/>
    <n v="0"/>
    <n v="6.8"/>
    <n v="0"/>
    <n v="15"/>
    <n v="19"/>
    <n v="50.5"/>
    <s v="WARM"/>
    <s v="Nurture Email Drip"/>
    <x v="0"/>
  </r>
  <r>
    <s v="L0734"/>
    <x v="720"/>
    <s v="FRESHWORKS"/>
    <s v="CONTENT_SYNDICATION"/>
    <s v="N/A"/>
    <n v="8.3000000000000007"/>
    <n v="5.3"/>
    <n v="0.3"/>
    <n v="0"/>
    <n v="0"/>
    <n v="3.5"/>
    <n v="17.399999999999999"/>
    <s v="COLD"/>
    <s v="Retarget with Ads"/>
    <x v="2"/>
  </r>
  <r>
    <s v="L0735"/>
    <x v="721"/>
    <s v="PALO ALTO NETWORKS"/>
    <s v="ORGANIC"/>
    <s v="MID-MARKET"/>
    <n v="1.4"/>
    <n v="14.3"/>
    <n v="9.3000000000000007"/>
    <n v="0"/>
    <n v="11.25"/>
    <n v="0.5"/>
    <n v="36.799999999999997"/>
    <s v="WARM"/>
    <s v="Nurture Email Drip"/>
    <x v="1"/>
  </r>
  <r>
    <s v="L0736"/>
    <x v="722"/>
    <s v="MICROSOFT CORP"/>
    <s v="PAID"/>
    <s v="N/A"/>
    <n v="7.1"/>
    <n v="12.8"/>
    <n v="7.8"/>
    <n v="20"/>
    <n v="0"/>
    <n v="1.5"/>
    <n v="49.2"/>
    <s v="WARM"/>
    <s v="Nurture Email Drip"/>
    <x v="0"/>
  </r>
  <r>
    <s v="L0737"/>
    <x v="723"/>
    <s v="SNOWFLAKE"/>
    <s v="PAID"/>
    <s v="ENTERPRISE"/>
    <n v="2.2999999999999998"/>
    <n v="11.3"/>
    <n v="5.2"/>
    <n v="20"/>
    <n v="15"/>
    <n v="1.5"/>
    <n v="55.3"/>
    <s v="WARM"/>
    <s v="Nurture Email Drip"/>
    <x v="0"/>
  </r>
  <r>
    <s v="L0738"/>
    <x v="724"/>
    <s v="MIRO"/>
    <s v="EVENT"/>
    <s v="ENTERPRISE"/>
    <n v="5.4"/>
    <n v="5.3"/>
    <n v="3.2"/>
    <n v="20"/>
    <n v="15"/>
    <n v="14"/>
    <n v="62.9"/>
    <s v="HOT"/>
    <s v="Schedule Call"/>
    <x v="3"/>
  </r>
  <r>
    <s v="L0739"/>
    <x v="725"/>
    <s v="SALESFORCE"/>
    <s v="PAID"/>
    <s v="GROWTH"/>
    <n v="8"/>
    <n v="0"/>
    <n v="0"/>
    <n v="0"/>
    <n v="0"/>
    <n v="0"/>
    <n v="8"/>
    <s v="COLD"/>
    <s v="Retarget with Ads"/>
    <x v="2"/>
  </r>
  <r>
    <s v="L0740"/>
    <x v="726"/>
    <s v="WORKDAY"/>
    <s v="REFERRAL"/>
    <s v="MID-MARKET"/>
    <n v="5.0999999999999996"/>
    <n v="5.3"/>
    <n v="8.1999999999999993"/>
    <n v="20"/>
    <n v="11.25"/>
    <n v="5"/>
    <n v="54.9"/>
    <s v="WARM"/>
    <s v="Nurture Email Drip"/>
    <x v="0"/>
  </r>
  <r>
    <s v="L0741"/>
    <x v="727"/>
    <s v="ASANA"/>
    <s v="REFERRAL"/>
    <s v="ENTERPRISE"/>
    <n v="2.2999999999999998"/>
    <n v="5.3"/>
    <n v="6.2"/>
    <n v="0"/>
    <n v="15"/>
    <n v="9.5"/>
    <n v="38.299999999999997"/>
    <s v="WARM"/>
    <s v="Nurture Email Drip"/>
    <x v="1"/>
  </r>
  <r>
    <s v="L0742"/>
    <x v="728"/>
    <s v="ZENDESK"/>
    <s v="PAID"/>
    <s v="STARTUP"/>
    <n v="7.1"/>
    <n v="9.8000000000000007"/>
    <n v="1.3"/>
    <n v="0"/>
    <n v="3.75"/>
    <n v="6"/>
    <n v="28"/>
    <s v="COLD"/>
    <s v="Retarget with Ads"/>
    <x v="1"/>
  </r>
  <r>
    <s v="L0743"/>
    <x v="729"/>
    <s v="CROWD STRIKE"/>
    <s v="ORGANIC"/>
    <s v="MID-MARKET"/>
    <n v="0"/>
    <n v="12.8"/>
    <n v="1.8"/>
    <n v="20"/>
    <n v="11.25"/>
    <n v="17.5"/>
    <n v="63.4"/>
    <s v="HOT"/>
    <s v="Schedule Call"/>
    <x v="3"/>
  </r>
  <r>
    <s v="L0744"/>
    <x v="730"/>
    <s v="MONGODB"/>
    <s v="PAID"/>
    <s v="STARTUP"/>
    <n v="8.3000000000000007"/>
    <n v="10.5"/>
    <n v="3.3"/>
    <n v="20"/>
    <n v="3.75"/>
    <n v="1.5"/>
    <n v="47.4"/>
    <s v="WARM"/>
    <s v="Nurture Email Drip"/>
    <x v="0"/>
  </r>
  <r>
    <s v="L0745"/>
    <x v="731"/>
    <s v="NOTION"/>
    <s v="SOCIAL"/>
    <s v="ENTERPRISE"/>
    <n v="8.6"/>
    <n v="3.8"/>
    <n v="10"/>
    <n v="20"/>
    <n v="15"/>
    <n v="1.5"/>
    <n v="58.9"/>
    <s v="WARM"/>
    <s v="Nurture Email Drip"/>
    <x v="0"/>
  </r>
  <r>
    <s v="L0746"/>
    <x v="732"/>
    <s v="SPLUNK"/>
    <s v="REFERRAL"/>
    <s v="SMB"/>
    <n v="3.4"/>
    <n v="0"/>
    <n v="0"/>
    <n v="0"/>
    <n v="7.5"/>
    <n v="4.5"/>
    <n v="15.4"/>
    <s v="COLD"/>
    <s v="Retarget with Ads"/>
    <x v="2"/>
  </r>
  <r>
    <s v="L0747"/>
    <x v="733"/>
    <s v="MICROSOFT CORP"/>
    <s v="WEBINAR"/>
    <s v="SMB"/>
    <n v="9.4"/>
    <n v="3"/>
    <n v="2.8"/>
    <n v="20"/>
    <n v="7.5"/>
    <n v="11.5"/>
    <n v="54.2"/>
    <s v="WARM"/>
    <s v="Nurture Email Drip"/>
    <x v="0"/>
  </r>
  <r>
    <s v="L0748"/>
    <x v="734"/>
    <s v="LINEAR"/>
    <s v="DIRECT"/>
    <s v="MID-MARKET"/>
    <n v="2"/>
    <n v="3.8"/>
    <n v="6.3"/>
    <n v="20"/>
    <n v="11.25"/>
    <n v="1.5"/>
    <n v="44.9"/>
    <s v="WARM"/>
    <s v="Nurture Email Drip"/>
    <x v="0"/>
  </r>
  <r>
    <s v="L0749"/>
    <x v="735"/>
    <s v="AIRTABLE"/>
    <s v="SOCIAL"/>
    <s v="SMB"/>
    <n v="10"/>
    <n v="8.3000000000000007"/>
    <n v="5"/>
    <n v="0"/>
    <n v="7.5"/>
    <n v="8.5"/>
    <n v="39.299999999999997"/>
    <s v="WARM"/>
    <s v="Nurture Email Drip"/>
    <x v="1"/>
  </r>
  <r>
    <s v="L0750"/>
    <x v="736"/>
    <s v="ZENDESK"/>
    <s v="PARTNER"/>
    <s v="SMB"/>
    <n v="4.9000000000000004"/>
    <n v="9"/>
    <n v="3.3"/>
    <n v="0"/>
    <n v="7.5"/>
    <n v="12.5"/>
    <n v="37.200000000000003"/>
    <s v="WARM"/>
    <s v="Nurture Email Drip"/>
    <x v="1"/>
  </r>
  <r>
    <s v="L0751"/>
    <x v="737"/>
    <s v="SPLUNK"/>
    <s v="SOCIAL"/>
    <s v="MID-MARKET"/>
    <n v="6"/>
    <n v="9.8000000000000007"/>
    <n v="6"/>
    <n v="20"/>
    <n v="11.25"/>
    <n v="1.5"/>
    <n v="54.6"/>
    <s v="WARM"/>
    <s v="Nurture Email Drip"/>
    <x v="0"/>
  </r>
  <r>
    <s v="L0752"/>
    <x v="738"/>
    <s v="DROPBOX"/>
    <s v="WEBINAR"/>
    <s v="N/A"/>
    <n v="6.9"/>
    <n v="0"/>
    <n v="8.1999999999999993"/>
    <n v="20"/>
    <n v="0"/>
    <n v="3"/>
    <n v="38.1"/>
    <s v="WARM"/>
    <s v="Nurture Email Drip"/>
    <x v="1"/>
  </r>
  <r>
    <s v="L0753"/>
    <x v="739"/>
    <s v="LINEAR"/>
    <s v="REFERRAL"/>
    <s v="SMB"/>
    <n v="5.0999999999999996"/>
    <n v="9"/>
    <n v="8.6999999999999993"/>
    <n v="20"/>
    <n v="7.5"/>
    <n v="0"/>
    <n v="50.3"/>
    <s v="WARM"/>
    <s v="Nurture Email Drip"/>
    <x v="0"/>
  </r>
  <r>
    <s v="L0754"/>
    <x v="740"/>
    <s v="INTERCOM"/>
    <s v="ORGANIC"/>
    <s v="MID-MARKET"/>
    <n v="6.9"/>
    <n v="0"/>
    <n v="8.1999999999999993"/>
    <n v="20"/>
    <n v="11.25"/>
    <n v="2.5"/>
    <n v="48.9"/>
    <s v="WARM"/>
    <s v="Nurture Email Drip"/>
    <x v="0"/>
  </r>
  <r>
    <s v="L0755"/>
    <x v="741"/>
    <s v="MICROSOFT"/>
    <s v="UNKNOWN"/>
    <s v="STARTUP"/>
    <n v="0.6"/>
    <n v="0"/>
    <n v="5.7"/>
    <n v="20"/>
    <n v="3.75"/>
    <n v="13.5"/>
    <n v="43.6"/>
    <s v="WARM"/>
    <s v="Nurture Email Drip"/>
    <x v="0"/>
  </r>
  <r>
    <s v="L0756"/>
    <x v="742"/>
    <s v="ZENDESK"/>
    <s v="ORGANIC"/>
    <s v="MID-MARKET"/>
    <n v="2.6"/>
    <n v="4.5"/>
    <n v="9.5"/>
    <n v="20"/>
    <n v="11.25"/>
    <n v="9"/>
    <n v="56.9"/>
    <s v="WARM"/>
    <s v="Nurture Email Drip"/>
    <x v="0"/>
  </r>
  <r>
    <s v="L0757"/>
    <x v="743"/>
    <s v="FRESHWORKS"/>
    <s v="PAID"/>
    <s v="GROWTH"/>
    <n v="5.4"/>
    <n v="0"/>
    <n v="3.2"/>
    <n v="0"/>
    <n v="0"/>
    <n v="4.5"/>
    <n v="13.1"/>
    <s v="COLD"/>
    <s v="Retarget with Ads"/>
    <x v="2"/>
  </r>
  <r>
    <s v="L0758"/>
    <x v="744"/>
    <s v="DROPBOX"/>
    <s v="SOCIAL"/>
    <s v="ENTERPRISE"/>
    <n v="1.4"/>
    <n v="0"/>
    <n v="3.2"/>
    <n v="0"/>
    <n v="15"/>
    <n v="1.5"/>
    <n v="21.1"/>
    <s v="COLD"/>
    <s v="Retarget with Ads"/>
    <x v="1"/>
  </r>
  <r>
    <s v="L0759"/>
    <x v="745"/>
    <s v="STRIPE"/>
    <s v="UNKNOWN"/>
    <s v="ENTERPRISE"/>
    <n v="1.1000000000000001"/>
    <n v="0"/>
    <n v="3"/>
    <n v="0"/>
    <n v="15"/>
    <n v="3.5"/>
    <n v="22.6"/>
    <s v="COLD"/>
    <s v="Retarget with Ads"/>
    <x v="1"/>
  </r>
  <r>
    <s v="L0760"/>
    <x v="746"/>
    <s v="AIRTABLE"/>
    <s v="SOCIAL"/>
    <s v="N/A"/>
    <n v="3.1"/>
    <n v="1.5"/>
    <n v="4"/>
    <n v="0"/>
    <n v="0"/>
    <n v="1.5"/>
    <n v="10.1"/>
    <s v="COLD"/>
    <s v="Retarget with Ads"/>
    <x v="2"/>
  </r>
  <r>
    <s v="L0761"/>
    <x v="294"/>
    <s v="CLOUDFLARE"/>
    <s v="UNKNOWN"/>
    <s v="ENTERPRISE"/>
    <n v="1.7"/>
    <n v="0"/>
    <n v="8.6999999999999993"/>
    <n v="0"/>
    <n v="15"/>
    <n v="24"/>
    <n v="49.4"/>
    <s v="WARM"/>
    <s v="Nurture Email Drip"/>
    <x v="0"/>
  </r>
  <r>
    <s v="L0762"/>
    <x v="747"/>
    <s v="SLACK"/>
    <s v="SOCIAL"/>
    <s v="MID-MARKET"/>
    <n v="0"/>
    <n v="7.5"/>
    <n v="5.5"/>
    <n v="20"/>
    <n v="11.25"/>
    <n v="8"/>
    <n v="52.3"/>
    <s v="WARM"/>
    <s v="Nurture Email Drip"/>
    <x v="0"/>
  </r>
  <r>
    <s v="L0763"/>
    <x v="748"/>
    <s v="TWILIO"/>
    <s v="ORGANIC"/>
    <s v="MID-MARKET"/>
    <n v="7.7"/>
    <n v="15"/>
    <n v="7"/>
    <n v="20"/>
    <n v="11.25"/>
    <n v="13"/>
    <n v="74"/>
    <s v="HOT"/>
    <s v="Schedule Call"/>
    <x v="3"/>
  </r>
  <r>
    <s v="L0764"/>
    <x v="749"/>
    <s v="SALESFORCE.COM"/>
    <s v="PARTNER"/>
    <s v="STARTUP"/>
    <n v="2.2999999999999998"/>
    <n v="3.8"/>
    <n v="5.3"/>
    <n v="0"/>
    <n v="3.75"/>
    <n v="14"/>
    <n v="29.2"/>
    <s v="COLD"/>
    <s v="Retarget with Ads"/>
    <x v="1"/>
  </r>
  <r>
    <s v="L0765"/>
    <x v="750"/>
    <s v="HASHICORP"/>
    <s v="DIRECT"/>
    <s v="SMB"/>
    <n v="6.3"/>
    <n v="8.3000000000000007"/>
    <n v="3.2"/>
    <n v="20"/>
    <n v="7.5"/>
    <n v="28"/>
    <n v="73.3"/>
    <s v="HOT"/>
    <s v="Schedule Call"/>
    <x v="3"/>
  </r>
  <r>
    <s v="L0766"/>
    <x v="751"/>
    <s v="ZOOM VIDEO"/>
    <s v="COLD_EMAIL"/>
    <s v="STARTUP"/>
    <n v="7.4"/>
    <n v="0"/>
    <n v="7"/>
    <n v="0"/>
    <n v="3.75"/>
    <n v="2"/>
    <n v="20.2"/>
    <s v="COLD"/>
    <s v="Retarget with Ads"/>
    <x v="1"/>
  </r>
  <r>
    <s v="L0767"/>
    <x v="752"/>
    <s v="SNOWFLAKE"/>
    <s v="DIRECT"/>
    <s v="ENTERPRISE"/>
    <n v="3.1"/>
    <n v="3"/>
    <n v="1.8"/>
    <n v="20"/>
    <n v="15"/>
    <n v="0"/>
    <n v="42.9"/>
    <s v="WARM"/>
    <s v="Nurture Email Drip"/>
    <x v="0"/>
  </r>
  <r>
    <s v="L0768"/>
    <x v="39"/>
    <s v="DATADOG"/>
    <s v="EVENT"/>
    <s v="N/A"/>
    <n v="0"/>
    <n v="8.3000000000000007"/>
    <n v="2.5"/>
    <n v="20"/>
    <n v="0"/>
    <n v="4.5"/>
    <n v="35.299999999999997"/>
    <s v="WARM"/>
    <s v="Nurture Email Drip"/>
    <x v="1"/>
  </r>
  <r>
    <s v="L0769"/>
    <x v="753"/>
    <s v="OKTA"/>
    <s v="PAID"/>
    <s v="MID-MARKET"/>
    <n v="2.9"/>
    <n v="3"/>
    <n v="0"/>
    <n v="20"/>
    <n v="11.25"/>
    <n v="3"/>
    <n v="40.200000000000003"/>
    <s v="WARM"/>
    <s v="Nurture Email Drip"/>
    <x v="0"/>
  </r>
  <r>
    <s v="L0770"/>
    <x v="754"/>
    <s v="CONFLUENT"/>
    <s v="CONTENT_SYNDICATION"/>
    <s v="ENTERPRISE"/>
    <n v="0"/>
    <n v="2.2999999999999998"/>
    <n v="6.8"/>
    <n v="0"/>
    <n v="15"/>
    <n v="11.5"/>
    <n v="35.6"/>
    <s v="WARM"/>
    <s v="Nurture Email Drip"/>
    <x v="1"/>
  </r>
  <r>
    <s v="L0771"/>
    <x v="755"/>
    <s v="DATADOG"/>
    <s v="REFERRAL"/>
    <s v="N/A"/>
    <n v="5.0999999999999996"/>
    <n v="8.3000000000000007"/>
    <n v="2.2000000000000002"/>
    <n v="0"/>
    <n v="0"/>
    <n v="16"/>
    <n v="31.6"/>
    <s v="COLD"/>
    <s v="Retarget with Ads"/>
    <x v="1"/>
  </r>
  <r>
    <s v="L0772"/>
    <x v="756"/>
    <s v="ZSCALER"/>
    <s v="COLD_EMAIL"/>
    <s v="ENTERPRISE"/>
    <n v="8.6"/>
    <n v="9.8000000000000007"/>
    <n v="0"/>
    <n v="20"/>
    <n v="15"/>
    <n v="1.5"/>
    <n v="54.9"/>
    <s v="WARM"/>
    <s v="Nurture Email Drip"/>
    <x v="0"/>
  </r>
  <r>
    <s v="L0773"/>
    <x v="757"/>
    <s v="CROWDSTRIKE"/>
    <s v="REFERRAL"/>
    <s v="MID-MARKET"/>
    <n v="8.9"/>
    <n v="8.3000000000000007"/>
    <n v="0.7"/>
    <n v="0"/>
    <n v="11.25"/>
    <n v="13.5"/>
    <n v="42.7"/>
    <s v="WARM"/>
    <s v="Nurture Email Drip"/>
    <x v="0"/>
  </r>
  <r>
    <s v="L0774"/>
    <x v="298"/>
    <s v="DOCUSIGN"/>
    <s v="PAID"/>
    <s v="SMB"/>
    <n v="4.5999999999999996"/>
    <n v="14.3"/>
    <n v="5.3"/>
    <n v="0"/>
    <n v="7.5"/>
    <n v="0.5"/>
    <n v="32.200000000000003"/>
    <s v="COLD"/>
    <s v="Retarget with Ads"/>
    <x v="1"/>
  </r>
  <r>
    <s v="L0775"/>
    <x v="758"/>
    <s v="HUBSPOT"/>
    <s v="CONTENT_SYNDICATION"/>
    <s v="GROWTH"/>
    <n v="3.1"/>
    <n v="5.3"/>
    <n v="3.8"/>
    <n v="20"/>
    <n v="0"/>
    <n v="6"/>
    <n v="38.200000000000003"/>
    <s v="WARM"/>
    <s v="Nurture Email Drip"/>
    <x v="1"/>
  </r>
  <r>
    <s v="L0776"/>
    <x v="759"/>
    <s v="DROPBOX"/>
    <s v="ORGANIC"/>
    <s v="MID-MARKET"/>
    <n v="2.2999999999999998"/>
    <n v="9.8000000000000007"/>
    <n v="6"/>
    <n v="0"/>
    <n v="11.25"/>
    <n v="2"/>
    <n v="31.4"/>
    <s v="COLD"/>
    <s v="Retarget with Ads"/>
    <x v="1"/>
  </r>
  <r>
    <s v="L0777"/>
    <x v="760"/>
    <s v="FIGMA"/>
    <s v="COLD_EMAIL"/>
    <s v="MID-MARKET"/>
    <n v="6.6"/>
    <n v="3.8"/>
    <n v="2"/>
    <n v="0"/>
    <n v="11.25"/>
    <n v="3"/>
    <n v="26.7"/>
    <s v="COLD"/>
    <s v="Retarget with Ads"/>
    <x v="1"/>
  </r>
  <r>
    <s v="L0778"/>
    <x v="761"/>
    <s v="ZOOM VIDEO"/>
    <s v="WEBINAR"/>
    <s v="SMB"/>
    <n v="2.6"/>
    <n v="13.5"/>
    <n v="2.8"/>
    <n v="20"/>
    <n v="7.5"/>
    <n v="10"/>
    <n v="56.4"/>
    <s v="WARM"/>
    <s v="Nurture Email Drip"/>
    <x v="0"/>
  </r>
  <r>
    <s v="L0779"/>
    <x v="762"/>
    <s v="GOOGLE INC"/>
    <s v="EVENT"/>
    <s v="MID-MARKET"/>
    <n v="9.6999999999999993"/>
    <n v="4.5"/>
    <n v="4.7"/>
    <n v="0"/>
    <n v="11.25"/>
    <n v="1.5"/>
    <n v="31.7"/>
    <s v="COLD"/>
    <s v="Retarget with Ads"/>
    <x v="1"/>
  </r>
  <r>
    <s v="L0780"/>
    <x v="763"/>
    <s v="ASANA"/>
    <s v="REFERRAL"/>
    <s v="MID-MARKET"/>
    <n v="6.6"/>
    <n v="1.5"/>
    <n v="9.8000000000000007"/>
    <n v="20"/>
    <n v="11.25"/>
    <n v="30"/>
    <n v="79.2"/>
    <s v="HOT"/>
    <s v="Schedule Call"/>
    <x v="3"/>
  </r>
  <r>
    <s v="L0781"/>
    <x v="764"/>
    <s v="AIRTABLE"/>
    <s v="SOCIAL"/>
    <s v="ENTERPRISE"/>
    <n v="6.3"/>
    <n v="12"/>
    <n v="7.2"/>
    <n v="20"/>
    <n v="15"/>
    <n v="7.5"/>
    <n v="68"/>
    <s v="HOT"/>
    <s v="Schedule Call"/>
    <x v="3"/>
  </r>
  <r>
    <s v="L0782"/>
    <x v="765"/>
    <s v="TWILIO"/>
    <s v="ORGANIC"/>
    <s v="MID-MARKET"/>
    <n v="8.3000000000000007"/>
    <n v="2.2999999999999998"/>
    <n v="6.3"/>
    <n v="20"/>
    <n v="11.25"/>
    <n v="13"/>
    <n v="61.2"/>
    <s v="HOT"/>
    <s v="Schedule Call"/>
    <x v="3"/>
  </r>
  <r>
    <s v="L0783"/>
    <x v="766"/>
    <s v="PALANTIR TECHNOLOGIES"/>
    <s v="PARTNER"/>
    <s v="ENTERPRISE"/>
    <n v="5.7"/>
    <n v="7.5"/>
    <n v="5.7"/>
    <n v="20"/>
    <n v="15"/>
    <n v="6"/>
    <n v="59.9"/>
    <s v="WARM"/>
    <s v="Nurture Email Drip"/>
    <x v="0"/>
  </r>
  <r>
    <s v="L0784"/>
    <x v="767"/>
    <s v="SLACK"/>
    <s v="PARTNER"/>
    <s v="GROWTH"/>
    <n v="0.6"/>
    <n v="0"/>
    <n v="8.6999999999999993"/>
    <n v="20"/>
    <n v="0"/>
    <n v="0.5"/>
    <n v="29.8"/>
    <s v="COLD"/>
    <s v="Retarget with Ads"/>
    <x v="1"/>
  </r>
  <r>
    <s v="L0785"/>
    <x v="768"/>
    <s v="SPLUNK"/>
    <s v="DIRECT"/>
    <s v="MID-MARKET"/>
    <n v="5.4"/>
    <n v="5.3"/>
    <n v="0"/>
    <n v="0"/>
    <n v="11.25"/>
    <n v="3"/>
    <n v="25"/>
    <s v="COLD"/>
    <s v="Retarget with Ads"/>
    <x v="1"/>
  </r>
  <r>
    <s v="L0786"/>
    <x v="769"/>
    <s v="LINEAR"/>
    <s v="ORGANIC"/>
    <s v="ENTERPRISE"/>
    <n v="0"/>
    <n v="3"/>
    <n v="0"/>
    <n v="0"/>
    <n v="15"/>
    <n v="0"/>
    <n v="18"/>
    <s v="COLD"/>
    <s v="Retarget with Ads"/>
    <x v="2"/>
  </r>
  <r>
    <s v="L0787"/>
    <x v="770"/>
    <s v="ASANA"/>
    <s v="EVENT"/>
    <s v="STARTUP"/>
    <n v="7.4"/>
    <n v="14.3"/>
    <n v="7.2"/>
    <n v="0"/>
    <n v="3.75"/>
    <n v="17"/>
    <n v="49.7"/>
    <s v="WARM"/>
    <s v="Nurture Email Drip"/>
    <x v="0"/>
  </r>
  <r>
    <s v="L0788"/>
    <x v="771"/>
    <s v="SALESFORCE.COM"/>
    <s v="ORGANIC"/>
    <s v="MID-MARKET"/>
    <n v="6.6"/>
    <n v="11.3"/>
    <n v="4.3"/>
    <n v="20"/>
    <n v="11.25"/>
    <n v="3"/>
    <n v="56.5"/>
    <s v="WARM"/>
    <s v="Nurture Email Drip"/>
    <x v="0"/>
  </r>
  <r>
    <s v="L0789"/>
    <x v="559"/>
    <s v="MONGODB"/>
    <s v="WEBINAR"/>
    <s v="ENTERPRISE"/>
    <n v="5.0999999999999996"/>
    <n v="4.5"/>
    <n v="9.5"/>
    <n v="20"/>
    <n v="15"/>
    <n v="26"/>
    <n v="80.099999999999994"/>
    <s v="HOT"/>
    <s v="Schedule Call"/>
    <x v="4"/>
  </r>
  <r>
    <s v="L0790"/>
    <x v="772"/>
    <s v="CANVA"/>
    <s v="DIRECT"/>
    <s v="STARTUP"/>
    <n v="2.9"/>
    <n v="11.3"/>
    <n v="3"/>
    <n v="20"/>
    <n v="3.75"/>
    <n v="11.5"/>
    <n v="52.5"/>
    <s v="WARM"/>
    <s v="Nurture Email Drip"/>
    <x v="0"/>
  </r>
  <r>
    <s v="L0791"/>
    <x v="773"/>
    <s v="SALESFORCE"/>
    <s v="CONTENT_SYNDICATION"/>
    <s v="SMB"/>
    <n v="3.7"/>
    <n v="4.5"/>
    <n v="0.8"/>
    <n v="20"/>
    <n v="7.5"/>
    <n v="0"/>
    <n v="36.5"/>
    <s v="WARM"/>
    <s v="Nurture Email Drip"/>
    <x v="1"/>
  </r>
  <r>
    <s v="L0792"/>
    <x v="774"/>
    <s v="DATADOG"/>
    <s v="WEBINAR"/>
    <s v="GROWTH"/>
    <n v="0"/>
    <n v="5.3"/>
    <n v="4.3"/>
    <n v="0"/>
    <n v="0"/>
    <n v="29.5"/>
    <n v="39.1"/>
    <s v="WARM"/>
    <s v="Nurture Email Drip"/>
    <x v="1"/>
  </r>
  <r>
    <s v="L0793"/>
    <x v="775"/>
    <s v="DOCUSIGN"/>
    <s v="ORGANIC"/>
    <s v="ENTERPRISE"/>
    <n v="10"/>
    <n v="5.3"/>
    <n v="0"/>
    <n v="0"/>
    <n v="15"/>
    <n v="5"/>
    <n v="35.299999999999997"/>
    <s v="WARM"/>
    <s v="Nurture Email Drip"/>
    <x v="1"/>
  </r>
  <r>
    <s v="L0794"/>
    <x v="776"/>
    <s v="MONGO DB"/>
    <s v="PARTNER"/>
    <s v="N/A"/>
    <n v="2.2999999999999998"/>
    <n v="12.8"/>
    <n v="2.2000000000000002"/>
    <n v="0"/>
    <n v="0"/>
    <n v="4"/>
    <n v="21.3"/>
    <s v="COLD"/>
    <s v="Retarget with Ads"/>
    <x v="1"/>
  </r>
  <r>
    <s v="L0795"/>
    <x v="777"/>
    <s v="DROPBOX"/>
    <s v="DIRECT"/>
    <s v="MID-MARKET"/>
    <n v="9.6999999999999993"/>
    <n v="0"/>
    <n v="6.2"/>
    <n v="20"/>
    <n v="11.25"/>
    <n v="0"/>
    <n v="47.2"/>
    <s v="WARM"/>
    <s v="Nurture Email Drip"/>
    <x v="0"/>
  </r>
  <r>
    <s v="L0796"/>
    <x v="778"/>
    <s v="STRIPE INC"/>
    <s v="PAID"/>
    <s v="ENTERPRISE"/>
    <n v="5.0999999999999996"/>
    <n v="10.5"/>
    <n v="10"/>
    <n v="0"/>
    <n v="15"/>
    <n v="3"/>
    <n v="43.6"/>
    <s v="WARM"/>
    <s v="Nurture Email Drip"/>
    <x v="0"/>
  </r>
  <r>
    <s v="L0797"/>
    <x v="624"/>
    <s v="GOOGLE"/>
    <s v="COLD_EMAIL"/>
    <s v="N/A"/>
    <n v="0.9"/>
    <n v="15"/>
    <n v="0"/>
    <n v="0"/>
    <n v="0"/>
    <n v="12"/>
    <n v="27.9"/>
    <s v="COLD"/>
    <s v="Retarget with Ads"/>
    <x v="1"/>
  </r>
  <r>
    <s v="L0798"/>
    <x v="779"/>
    <s v="SLACK"/>
    <s v="ORGANIC"/>
    <s v="MID-MARKET"/>
    <n v="0"/>
    <n v="15"/>
    <n v="10"/>
    <n v="0"/>
    <n v="11.25"/>
    <n v="0"/>
    <n v="36.299999999999997"/>
    <s v="WARM"/>
    <s v="Nurture Email Drip"/>
    <x v="1"/>
  </r>
  <r>
    <s v="L0799"/>
    <x v="174"/>
    <s v="LINEAR"/>
    <s v="EVENT"/>
    <s v="ENTERPRISE"/>
    <n v="8.9"/>
    <n v="8.3000000000000007"/>
    <n v="2.7"/>
    <n v="20"/>
    <n v="15"/>
    <n v="1.5"/>
    <n v="56.4"/>
    <s v="WARM"/>
    <s v="Nurture Email Drip"/>
    <x v="0"/>
  </r>
  <r>
    <s v="L0800"/>
    <x v="780"/>
    <s v="ZOOM VIDEO"/>
    <s v="WEBINAR"/>
    <s v="N/A"/>
    <n v="7.1"/>
    <n v="12"/>
    <n v="1.5"/>
    <n v="20"/>
    <n v="0"/>
    <n v="18.5"/>
    <n v="59.1"/>
    <s v="WARM"/>
    <s v="Nurture Email Drip"/>
    <x v="0"/>
  </r>
  <r>
    <s v="L0801"/>
    <x v="781"/>
    <s v="CONFLUENT"/>
    <s v="COLD_EMAIL"/>
    <s v="GROWTH"/>
    <n v="0.9"/>
    <n v="0.8"/>
    <n v="5.7"/>
    <n v="20"/>
    <n v="0"/>
    <n v="1.5"/>
    <n v="28.9"/>
    <s v="COLD"/>
    <s v="Retarget with Ads"/>
    <x v="1"/>
  </r>
  <r>
    <s v="L0802"/>
    <x v="782"/>
    <s v="HUBSPOT"/>
    <s v="ORGANIC"/>
    <s v="ENTERPRISE"/>
    <n v="0"/>
    <n v="12.8"/>
    <n v="1.2"/>
    <n v="20"/>
    <n v="15"/>
    <n v="3"/>
    <n v="52"/>
    <s v="WARM"/>
    <s v="Nurture Email Drip"/>
    <x v="0"/>
  </r>
  <r>
    <s v="L0803"/>
    <x v="783"/>
    <s v="FIGMA"/>
    <s v="PAID"/>
    <s v="ENTERPRISE"/>
    <n v="4.3"/>
    <n v="13.5"/>
    <n v="0"/>
    <n v="0"/>
    <n v="15"/>
    <n v="25.5"/>
    <n v="58.3"/>
    <s v="WARM"/>
    <s v="Nurture Email Drip"/>
    <x v="0"/>
  </r>
  <r>
    <s v="L0804"/>
    <x v="784"/>
    <s v="HASHICORP"/>
    <s v="CONTENT_SYNDICATION"/>
    <s v="ENTERPRISE"/>
    <n v="1.4"/>
    <n v="7.5"/>
    <n v="5"/>
    <n v="0"/>
    <n v="15"/>
    <n v="11.5"/>
    <n v="40.4"/>
    <s v="WARM"/>
    <s v="Nurture Email Drip"/>
    <x v="0"/>
  </r>
  <r>
    <s v="L0805"/>
    <x v="785"/>
    <s v="MICROSOFT"/>
    <s v="REFERRAL"/>
    <s v="GROWTH"/>
    <n v="4.5999999999999996"/>
    <n v="3.8"/>
    <n v="0.2"/>
    <n v="20"/>
    <n v="0"/>
    <n v="3"/>
    <n v="31.6"/>
    <s v="COLD"/>
    <s v="Retarget with Ads"/>
    <x v="1"/>
  </r>
  <r>
    <s v="L0806"/>
    <x v="786"/>
    <s v="AMAZON"/>
    <s v="CONTENT_SYNDICATION"/>
    <s v="MID-MARKET"/>
    <n v="1.7"/>
    <n v="4.5"/>
    <n v="2.2999999999999998"/>
    <n v="20"/>
    <n v="11.25"/>
    <n v="9.5"/>
    <n v="49.3"/>
    <s v="WARM"/>
    <s v="Nurture Email Drip"/>
    <x v="0"/>
  </r>
  <r>
    <s v="L0807"/>
    <x v="787"/>
    <s v="NOTION"/>
    <s v="PAID"/>
    <s v="MID-MARKET"/>
    <n v="6"/>
    <n v="0"/>
    <n v="6.7"/>
    <n v="20"/>
    <n v="11.25"/>
    <n v="20.5"/>
    <n v="64.5"/>
    <s v="HOT"/>
    <s v="Schedule Call"/>
    <x v="3"/>
  </r>
  <r>
    <s v="L0808"/>
    <x v="788"/>
    <s v="HUBSPOT"/>
    <s v="PARTNER"/>
    <s v="ENTERPRISE"/>
    <n v="2.9"/>
    <n v="9.8000000000000007"/>
    <n v="6.5"/>
    <n v="20"/>
    <n v="15"/>
    <n v="0"/>
    <n v="54.2"/>
    <s v="WARM"/>
    <s v="Nurture Email Drip"/>
    <x v="0"/>
  </r>
  <r>
    <s v="L0809"/>
    <x v="789"/>
    <s v="HUBSPOT"/>
    <s v="ORGANIC"/>
    <s v="MID-MARKET"/>
    <n v="5.7"/>
    <n v="0"/>
    <n v="1.8"/>
    <n v="20"/>
    <n v="11.25"/>
    <n v="25.5"/>
    <n v="64.3"/>
    <s v="HOT"/>
    <s v="Schedule Call"/>
    <x v="3"/>
  </r>
  <r>
    <s v="L0810"/>
    <x v="790"/>
    <s v="META"/>
    <s v="PARTNER"/>
    <s v="STARTUP"/>
    <n v="5.4"/>
    <n v="12.8"/>
    <n v="1.5"/>
    <n v="0"/>
    <n v="3.75"/>
    <n v="4.5"/>
    <n v="28"/>
    <s v="COLD"/>
    <s v="Retarget with Ads"/>
    <x v="1"/>
  </r>
  <r>
    <s v="L0811"/>
    <x v="791"/>
    <s v="WORKDAY"/>
    <s v="REFERRAL"/>
    <s v="SMB"/>
    <n v="0"/>
    <n v="4.5"/>
    <n v="0.7"/>
    <n v="0"/>
    <n v="7.5"/>
    <n v="5.5"/>
    <n v="18.2"/>
    <s v="COLD"/>
    <s v="Retarget with Ads"/>
    <x v="2"/>
  </r>
  <r>
    <s v="L0812"/>
    <x v="792"/>
    <s v="CONFLUENT"/>
    <s v="ORGANIC"/>
    <s v="ENTERPRISE"/>
    <n v="1.4"/>
    <n v="2.2999999999999998"/>
    <n v="5"/>
    <n v="20"/>
    <n v="15"/>
    <n v="7"/>
    <n v="50.7"/>
    <s v="WARM"/>
    <s v="Nurture Email Drip"/>
    <x v="0"/>
  </r>
  <r>
    <s v="L0813"/>
    <x v="793"/>
    <s v="SPLUNK"/>
    <s v="EVENT"/>
    <s v="SMB"/>
    <n v="3.1"/>
    <n v="11.3"/>
    <n v="0"/>
    <n v="0"/>
    <n v="7.5"/>
    <n v="2"/>
    <n v="23.9"/>
    <s v="COLD"/>
    <s v="Retarget with Ads"/>
    <x v="1"/>
  </r>
  <r>
    <s v="L0814"/>
    <x v="794"/>
    <s v="ZOOM"/>
    <s v="SOCIAL"/>
    <s v="GROWTH"/>
    <n v="0.6"/>
    <n v="3"/>
    <n v="6.8"/>
    <n v="0"/>
    <n v="0"/>
    <n v="2"/>
    <n v="12.4"/>
    <s v="COLD"/>
    <s v="Retarget with Ads"/>
    <x v="2"/>
  </r>
  <r>
    <s v="L0815"/>
    <x v="795"/>
    <s v="STRIPE"/>
    <s v="PARTNER"/>
    <s v="SMB"/>
    <n v="0"/>
    <n v="7.5"/>
    <n v="6"/>
    <n v="0"/>
    <n v="7.5"/>
    <n v="13.5"/>
    <n v="34.5"/>
    <s v="COLD"/>
    <s v="Retarget with Ads"/>
    <x v="1"/>
  </r>
  <r>
    <s v="L0816"/>
    <x v="796"/>
    <s v="STRIPE"/>
    <s v="EVENT"/>
    <s v="ENTERPRISE"/>
    <n v="4"/>
    <n v="0.8"/>
    <n v="0.5"/>
    <n v="0"/>
    <n v="15"/>
    <n v="14.5"/>
    <n v="34.799999999999997"/>
    <s v="COLD"/>
    <s v="Retarget with Ads"/>
    <x v="1"/>
  </r>
  <r>
    <s v="L0817"/>
    <x v="797"/>
    <s v="META PLATFORMS"/>
    <s v="PARTNER"/>
    <s v="SMB"/>
    <n v="8"/>
    <n v="0.8"/>
    <n v="9.8000000000000007"/>
    <n v="0"/>
    <n v="7.5"/>
    <n v="15"/>
    <n v="41.1"/>
    <s v="WARM"/>
    <s v="Nurture Email Drip"/>
    <x v="0"/>
  </r>
  <r>
    <s v="L0818"/>
    <x v="798"/>
    <s v="TWILIO"/>
    <s v="REFERRAL"/>
    <s v="MID-MARKET"/>
    <n v="6.6"/>
    <n v="10.5"/>
    <n v="7.8"/>
    <n v="0"/>
    <n v="11.25"/>
    <n v="12"/>
    <n v="48.2"/>
    <s v="WARM"/>
    <s v="Nurture Email Drip"/>
    <x v="0"/>
  </r>
  <r>
    <s v="L0819"/>
    <x v="799"/>
    <s v="SLACK"/>
    <s v="WEBINAR"/>
    <s v="STARTUP"/>
    <n v="2.9"/>
    <n v="0"/>
    <n v="7.3"/>
    <n v="20"/>
    <n v="3.75"/>
    <n v="16.5"/>
    <n v="50.5"/>
    <s v="WARM"/>
    <s v="Nurture Email Drip"/>
    <x v="0"/>
  </r>
  <r>
    <s v="L0820"/>
    <x v="800"/>
    <s v="SNOWFLAKE"/>
    <s v="DIRECT"/>
    <s v="MID-MARKET"/>
    <n v="2"/>
    <n v="6"/>
    <n v="2.2000000000000002"/>
    <n v="0"/>
    <n v="11.25"/>
    <n v="17.5"/>
    <n v="39"/>
    <s v="WARM"/>
    <s v="Nurture Email Drip"/>
    <x v="1"/>
  </r>
  <r>
    <s v="L0821"/>
    <x v="801"/>
    <s v="FIGMA"/>
    <s v="EVENT"/>
    <s v="MID-MARKET"/>
    <n v="2"/>
    <n v="9"/>
    <n v="6.3"/>
    <n v="20"/>
    <n v="11.25"/>
    <n v="6.5"/>
    <n v="55.1"/>
    <s v="WARM"/>
    <s v="Nurture Email Drip"/>
    <x v="0"/>
  </r>
  <r>
    <s v="L0822"/>
    <x v="802"/>
    <s v="ELASTIC"/>
    <s v="SOCIAL"/>
    <s v="ENTERPRISE"/>
    <n v="0.6"/>
    <n v="14.3"/>
    <n v="1.8"/>
    <n v="0"/>
    <n v="15"/>
    <n v="11.5"/>
    <n v="43.2"/>
    <s v="WARM"/>
    <s v="Nurture Email Drip"/>
    <x v="0"/>
  </r>
  <r>
    <s v="L0823"/>
    <x v="803"/>
    <s v="ZSCALER"/>
    <s v="PAID"/>
    <s v="SMB"/>
    <n v="9.4"/>
    <n v="5.3"/>
    <n v="0.5"/>
    <n v="0"/>
    <n v="7.5"/>
    <n v="13.5"/>
    <n v="36.200000000000003"/>
    <s v="WARM"/>
    <s v="Nurture Email Drip"/>
    <x v="1"/>
  </r>
  <r>
    <s v="L0824"/>
    <x v="804"/>
    <s v="PAN"/>
    <s v="ORGANIC"/>
    <s v="STARTUP"/>
    <n v="5.4"/>
    <n v="8.3000000000000007"/>
    <n v="10"/>
    <n v="20"/>
    <n v="3.75"/>
    <n v="0.5"/>
    <n v="48"/>
    <s v="WARM"/>
    <s v="Nurture Email Drip"/>
    <x v="0"/>
  </r>
  <r>
    <s v="L0825"/>
    <x v="805"/>
    <s v="STRIPE"/>
    <s v="PAID"/>
    <s v="SMB"/>
    <n v="0.9"/>
    <n v="3.8"/>
    <n v="0.7"/>
    <n v="0"/>
    <n v="7.5"/>
    <n v="3.5"/>
    <n v="16.399999999999999"/>
    <s v="COLD"/>
    <s v="Retarget with Ads"/>
    <x v="2"/>
  </r>
  <r>
    <s v="L0826"/>
    <x v="806"/>
    <s v="ASANA"/>
    <s v="EVENT"/>
    <s v="ENTERPRISE"/>
    <n v="0"/>
    <n v="1.5"/>
    <n v="5.7"/>
    <n v="20"/>
    <n v="15"/>
    <n v="9.5"/>
    <n v="51.7"/>
    <s v="WARM"/>
    <s v="Nurture Email Drip"/>
    <x v="0"/>
  </r>
  <r>
    <s v="L0827"/>
    <x v="807"/>
    <s v="SHOPIFY"/>
    <s v="SOCIAL"/>
    <s v="SMB"/>
    <n v="6.6"/>
    <n v="0"/>
    <n v="5.5"/>
    <n v="0"/>
    <n v="7.5"/>
    <n v="0.5"/>
    <n v="20.100000000000001"/>
    <s v="COLD"/>
    <s v="Retarget with Ads"/>
    <x v="1"/>
  </r>
  <r>
    <s v="L0828"/>
    <x v="808"/>
    <s v="ATLASSIAN"/>
    <s v="DIRECT"/>
    <s v="ENTERPRISE"/>
    <n v="6.6"/>
    <n v="11.3"/>
    <n v="9.1999999999999993"/>
    <n v="20"/>
    <n v="15"/>
    <n v="3"/>
    <n v="65.099999999999994"/>
    <s v="HOT"/>
    <s v="Schedule Call"/>
    <x v="3"/>
  </r>
  <r>
    <s v="L0829"/>
    <x v="809"/>
    <s v="META"/>
    <s v="PARTNER"/>
    <s v="N/A"/>
    <n v="4.9000000000000004"/>
    <n v="14.3"/>
    <n v="7"/>
    <n v="0"/>
    <n v="0"/>
    <n v="0"/>
    <n v="26.2"/>
    <s v="COLD"/>
    <s v="Retarget with Ads"/>
    <x v="1"/>
  </r>
  <r>
    <s v="L0830"/>
    <x v="810"/>
    <s v="LINEAR"/>
    <s v="COLD_EMAIL"/>
    <s v="N/A"/>
    <n v="5.7"/>
    <n v="0"/>
    <n v="5.7"/>
    <n v="20"/>
    <n v="0"/>
    <n v="6"/>
    <n v="37.4"/>
    <s v="WARM"/>
    <s v="Nurture Email Drip"/>
    <x v="1"/>
  </r>
  <r>
    <s v="L0831"/>
    <x v="811"/>
    <s v="DATADOG"/>
    <s v="COLD_EMAIL"/>
    <s v="SMB"/>
    <n v="0"/>
    <n v="6"/>
    <n v="8.3000000000000007"/>
    <n v="0"/>
    <n v="7.5"/>
    <n v="9"/>
    <n v="30.8"/>
    <s v="COLD"/>
    <s v="Retarget with Ads"/>
    <x v="1"/>
  </r>
  <r>
    <s v="L0832"/>
    <x v="812"/>
    <s v="CANVA"/>
    <s v="SOCIAL"/>
    <s v="STARTUP"/>
    <n v="5.0999999999999996"/>
    <n v="9.8000000000000007"/>
    <n v="9.1999999999999993"/>
    <n v="20"/>
    <n v="3.75"/>
    <n v="15"/>
    <n v="62.9"/>
    <s v="HOT"/>
    <s v="Schedule Call"/>
    <x v="3"/>
  </r>
  <r>
    <s v="L0833"/>
    <x v="813"/>
    <s v="DATABRICKS"/>
    <s v="DIRECT"/>
    <s v="STARTUP"/>
    <n v="8.6"/>
    <n v="0"/>
    <n v="3.3"/>
    <n v="0"/>
    <n v="3.75"/>
    <n v="1.5"/>
    <n v="17.2"/>
    <s v="COLD"/>
    <s v="Retarget with Ads"/>
    <x v="2"/>
  </r>
  <r>
    <s v="L0834"/>
    <x v="814"/>
    <s v="SHOPIFY"/>
    <s v="PARTNER"/>
    <s v="MID-MARKET"/>
    <n v="6.3"/>
    <n v="9.8000000000000007"/>
    <n v="4.3"/>
    <n v="0"/>
    <n v="11.25"/>
    <n v="3.5"/>
    <n v="35.200000000000003"/>
    <s v="WARM"/>
    <s v="Nurture Email Drip"/>
    <x v="1"/>
  </r>
  <r>
    <s v="L0835"/>
    <x v="815"/>
    <s v="ATLASSIAN"/>
    <s v="PARTNER"/>
    <s v="SMB"/>
    <n v="7.4"/>
    <n v="6.8"/>
    <n v="0"/>
    <n v="0"/>
    <n v="7.5"/>
    <n v="0.5"/>
    <n v="22.2"/>
    <s v="COLD"/>
    <s v="Retarget with Ads"/>
    <x v="1"/>
  </r>
  <r>
    <s v="L0836"/>
    <x v="816"/>
    <s v="SHOPIFY"/>
    <s v="CONTENT_SYNDICATION"/>
    <s v="ENTERPRISE"/>
    <n v="6.3"/>
    <n v="3"/>
    <n v="3"/>
    <n v="20"/>
    <n v="15"/>
    <n v="0"/>
    <n v="47.3"/>
    <s v="WARM"/>
    <s v="Nurture Email Drip"/>
    <x v="0"/>
  </r>
  <r>
    <s v="L0837"/>
    <x v="817"/>
    <s v="GOOGLE INC"/>
    <s v="COLD_EMAIL"/>
    <s v="SMB"/>
    <n v="6.6"/>
    <n v="1.5"/>
    <n v="0"/>
    <n v="0"/>
    <n v="7.5"/>
    <n v="3.5"/>
    <n v="19.100000000000001"/>
    <s v="COLD"/>
    <s v="Retarget with Ads"/>
    <x v="2"/>
  </r>
  <r>
    <s v="L0838"/>
    <x v="818"/>
    <s v="MICROSOFT"/>
    <s v="CONTENT_SYNDICATION"/>
    <s v="SMB"/>
    <n v="6.9"/>
    <n v="3"/>
    <n v="0.2"/>
    <n v="20"/>
    <n v="7.5"/>
    <n v="1.5"/>
    <n v="39.1"/>
    <s v="WARM"/>
    <s v="Nurture Email Drip"/>
    <x v="1"/>
  </r>
  <r>
    <s v="L0839"/>
    <x v="819"/>
    <s v="GOOGLE"/>
    <s v="ORGANIC"/>
    <s v="SMB"/>
    <n v="3.7"/>
    <n v="12.8"/>
    <n v="0.3"/>
    <n v="0"/>
    <n v="7.5"/>
    <n v="4.5"/>
    <n v="28.8"/>
    <s v="COLD"/>
    <s v="Retarget with Ads"/>
    <x v="1"/>
  </r>
  <r>
    <s v="L0840"/>
    <x v="820"/>
    <s v="MIRO"/>
    <s v="PAID"/>
    <s v="STARTUP"/>
    <n v="7.4"/>
    <n v="11.3"/>
    <n v="1"/>
    <n v="20"/>
    <n v="3.75"/>
    <n v="0"/>
    <n v="43.5"/>
    <s v="WARM"/>
    <s v="Nurture Email Drip"/>
    <x v="0"/>
  </r>
  <r>
    <s v="L0841"/>
    <x v="821"/>
    <s v="SERVICE NOW"/>
    <s v="DIRECT"/>
    <s v="SMB"/>
    <n v="1.1000000000000001"/>
    <n v="12.8"/>
    <n v="3.5"/>
    <n v="20"/>
    <n v="7.5"/>
    <n v="3.5"/>
    <n v="48.4"/>
    <s v="WARM"/>
    <s v="Nurture Email Drip"/>
    <x v="0"/>
  </r>
  <r>
    <s v="L0842"/>
    <x v="822"/>
    <s v="FIGMA"/>
    <s v="EVENT"/>
    <s v="GROWTH"/>
    <n v="4.3"/>
    <n v="0.8"/>
    <n v="7.8"/>
    <n v="0"/>
    <n v="0"/>
    <n v="25"/>
    <n v="37.9"/>
    <s v="WARM"/>
    <s v="Nurture Email Drip"/>
    <x v="1"/>
  </r>
  <r>
    <s v="L0843"/>
    <x v="823"/>
    <s v="META PLATFORMS"/>
    <s v="SOCIAL"/>
    <s v="SMB"/>
    <n v="0"/>
    <n v="1.5"/>
    <n v="1"/>
    <n v="20"/>
    <n v="7.5"/>
    <n v="4.5"/>
    <n v="34.5"/>
    <s v="COLD"/>
    <s v="Retarget with Ads"/>
    <x v="1"/>
  </r>
  <r>
    <s v="L0844"/>
    <x v="824"/>
    <s v="ZENDESK"/>
    <s v="PAID"/>
    <s v="ENTERPRISE"/>
    <n v="0"/>
    <n v="9"/>
    <n v="4"/>
    <n v="0"/>
    <n v="15"/>
    <n v="7"/>
    <n v="35"/>
    <s v="WARM"/>
    <s v="Nurture Email Drip"/>
    <x v="1"/>
  </r>
  <r>
    <s v="L0845"/>
    <x v="825"/>
    <s v="CANVA"/>
    <s v="DIRECT"/>
    <s v="ENTERPRISE"/>
    <n v="4.9000000000000004"/>
    <n v="1.5"/>
    <n v="0"/>
    <n v="20"/>
    <n v="15"/>
    <n v="21.5"/>
    <n v="62.9"/>
    <s v="HOT"/>
    <s v="Schedule Call"/>
    <x v="3"/>
  </r>
  <r>
    <s v="L0846"/>
    <x v="826"/>
    <s v="FIGMA"/>
    <s v="COLD_EMAIL"/>
    <s v="MID-MARKET"/>
    <n v="0"/>
    <n v="0.8"/>
    <n v="5.3"/>
    <n v="20"/>
    <n v="11.25"/>
    <n v="3"/>
    <n v="40.4"/>
    <s v="WARM"/>
    <s v="Nurture Email Drip"/>
    <x v="0"/>
  </r>
  <r>
    <s v="L0847"/>
    <x v="827"/>
    <s v="OKTA INC"/>
    <s v="UNKNOWN"/>
    <s v="N/A"/>
    <n v="7.1"/>
    <n v="6"/>
    <n v="1"/>
    <n v="0"/>
    <n v="0"/>
    <n v="5"/>
    <n v="19.100000000000001"/>
    <s v="COLD"/>
    <s v="Retarget with Ads"/>
    <x v="2"/>
  </r>
  <r>
    <s v="L0848"/>
    <x v="828"/>
    <s v="HUBSPOT"/>
    <s v="WEBINAR"/>
    <s v="GROWTH"/>
    <n v="0"/>
    <n v="11.3"/>
    <n v="2.8"/>
    <n v="0"/>
    <n v="0"/>
    <n v="1.5"/>
    <n v="15.6"/>
    <s v="COLD"/>
    <s v="Retarget with Ads"/>
    <x v="2"/>
  </r>
  <r>
    <s v="L0849"/>
    <x v="829"/>
    <s v="AMAZON"/>
    <s v="PARTNER"/>
    <s v="SMB"/>
    <n v="4.3"/>
    <n v="1.5"/>
    <n v="4.3"/>
    <n v="0"/>
    <n v="7.5"/>
    <n v="19.5"/>
    <n v="37.1"/>
    <s v="WARM"/>
    <s v="Nurture Email Drip"/>
    <x v="1"/>
  </r>
  <r>
    <s v="L0850"/>
    <x v="830"/>
    <s v="CONFLUENT"/>
    <s v="DIRECT"/>
    <s v="MID-MARKET"/>
    <n v="2"/>
    <n v="3"/>
    <n v="2.2000000000000002"/>
    <n v="20"/>
    <n v="11.25"/>
    <n v="3.5"/>
    <n v="42"/>
    <s v="WARM"/>
    <s v="Nurture Email Drip"/>
    <x v="0"/>
  </r>
  <r>
    <s v="L0851"/>
    <x v="831"/>
    <s v="PALANTIR"/>
    <s v="COLD_EMAIL"/>
    <s v="MID-MARKET"/>
    <n v="2.9"/>
    <n v="14.3"/>
    <n v="5.7"/>
    <n v="0"/>
    <n v="11.25"/>
    <n v="2"/>
    <n v="36.200000000000003"/>
    <s v="WARM"/>
    <s v="Nurture Email Drip"/>
    <x v="1"/>
  </r>
  <r>
    <s v="L0852"/>
    <x v="832"/>
    <s v="DATABRICKS"/>
    <s v="EVENT"/>
    <s v="MID-MARKET"/>
    <n v="7.7"/>
    <n v="0"/>
    <n v="0.5"/>
    <n v="20"/>
    <n v="11.25"/>
    <n v="3.5"/>
    <n v="43"/>
    <s v="WARM"/>
    <s v="Nurture Email Drip"/>
    <x v="0"/>
  </r>
  <r>
    <s v="L0853"/>
    <x v="833"/>
    <s v="LINEAR"/>
    <s v="ORGANIC"/>
    <s v="ENTERPRISE"/>
    <n v="9.4"/>
    <n v="9.8000000000000007"/>
    <n v="0.5"/>
    <n v="20"/>
    <n v="15"/>
    <n v="9.5"/>
    <n v="64.2"/>
    <s v="HOT"/>
    <s v="Schedule Call"/>
    <x v="3"/>
  </r>
  <r>
    <s v="L0854"/>
    <x v="834"/>
    <s v="MIRO"/>
    <s v="EVENT"/>
    <s v="MID-MARKET"/>
    <n v="0"/>
    <n v="11.3"/>
    <n v="9.8000000000000007"/>
    <n v="0"/>
    <n v="11.25"/>
    <n v="12"/>
    <n v="44.4"/>
    <s v="WARM"/>
    <s v="Nurture Email Drip"/>
    <x v="0"/>
  </r>
  <r>
    <s v="L0855"/>
    <x v="835"/>
    <s v="CROWDSTRIKE"/>
    <s v="COLD_EMAIL"/>
    <s v="ENTERPRISE"/>
    <n v="3.7"/>
    <n v="0"/>
    <n v="4.8"/>
    <n v="20"/>
    <n v="15"/>
    <n v="9.5"/>
    <n v="53"/>
    <s v="WARM"/>
    <s v="Nurture Email Drip"/>
    <x v="0"/>
  </r>
  <r>
    <s v="L0856"/>
    <x v="836"/>
    <s v="FRESHWORKS"/>
    <s v="PARTNER"/>
    <s v="N/A"/>
    <n v="1.1000000000000001"/>
    <n v="6"/>
    <n v="8.3000000000000007"/>
    <n v="0"/>
    <n v="0"/>
    <n v="0"/>
    <n v="15.4"/>
    <s v="COLD"/>
    <s v="Retarget with Ads"/>
    <x v="2"/>
  </r>
  <r>
    <s v="L0857"/>
    <x v="837"/>
    <s v="ASANA"/>
    <s v="EVENT"/>
    <s v="ENTERPRISE"/>
    <n v="4.5999999999999996"/>
    <n v="4.5"/>
    <n v="3.2"/>
    <n v="0"/>
    <n v="15"/>
    <n v="14"/>
    <n v="41.3"/>
    <s v="WARM"/>
    <s v="Nurture Email Drip"/>
    <x v="0"/>
  </r>
  <r>
    <s v="L0858"/>
    <x v="838"/>
    <s v="ZENDESK"/>
    <s v="EVENT"/>
    <s v="MID-MARKET"/>
    <n v="8.3000000000000007"/>
    <n v="0.8"/>
    <n v="1.2"/>
    <n v="0"/>
    <n v="11.25"/>
    <n v="18"/>
    <n v="39.6"/>
    <s v="WARM"/>
    <s v="Nurture Email Drip"/>
    <x v="1"/>
  </r>
  <r>
    <s v="L0859"/>
    <x v="839"/>
    <s v="ATLASSIAN"/>
    <s v="EVENT"/>
    <s v="MID-MARKET"/>
    <n v="6.6"/>
    <n v="14.3"/>
    <n v="1.5"/>
    <n v="0"/>
    <n v="11.25"/>
    <n v="1.5"/>
    <n v="35.200000000000003"/>
    <s v="WARM"/>
    <s v="Nurture Email Drip"/>
    <x v="1"/>
  </r>
  <r>
    <s v="L0860"/>
    <x v="840"/>
    <s v="FIGMA"/>
    <s v="COLD_EMAIL"/>
    <s v="MID-MARKET"/>
    <n v="5.4"/>
    <n v="0"/>
    <n v="4.2"/>
    <n v="20"/>
    <n v="11.25"/>
    <n v="15.5"/>
    <n v="56.4"/>
    <s v="WARM"/>
    <s v="Nurture Email Drip"/>
    <x v="0"/>
  </r>
  <r>
    <s v="L0861"/>
    <x v="841"/>
    <s v="CANVA"/>
    <s v="ORGANIC"/>
    <s v="N/A"/>
    <n v="6.9"/>
    <n v="0"/>
    <n v="0"/>
    <n v="20"/>
    <n v="0"/>
    <n v="11"/>
    <n v="37.9"/>
    <s v="WARM"/>
    <s v="Nurture Email Drip"/>
    <x v="1"/>
  </r>
  <r>
    <s v="L0862"/>
    <x v="842"/>
    <s v="OKTA"/>
    <s v="SOCIAL"/>
    <s v="STARTUP"/>
    <n v="3.4"/>
    <n v="11.3"/>
    <n v="3.8"/>
    <n v="0"/>
    <n v="3.75"/>
    <n v="14.5"/>
    <n v="36.799999999999997"/>
    <s v="WARM"/>
    <s v="Nurture Email Drip"/>
    <x v="1"/>
  </r>
  <r>
    <s v="L0863"/>
    <x v="843"/>
    <s v="MIRO"/>
    <s v="COLD_EMAIL"/>
    <s v="N/A"/>
    <n v="5.4"/>
    <n v="5.3"/>
    <n v="9"/>
    <n v="0"/>
    <n v="0"/>
    <n v="2"/>
    <n v="21.7"/>
    <s v="COLD"/>
    <s v="Retarget with Ads"/>
    <x v="1"/>
  </r>
  <r>
    <s v="L0864"/>
    <x v="844"/>
    <s v="ASANA"/>
    <s v="CONTENT_SYNDICATION"/>
    <s v="MID-MARKET"/>
    <n v="8.6"/>
    <n v="6"/>
    <n v="8.5"/>
    <n v="20"/>
    <n v="11.25"/>
    <n v="0.5"/>
    <n v="54.9"/>
    <s v="WARM"/>
    <s v="Nurture Email Drip"/>
    <x v="0"/>
  </r>
  <r>
    <s v="L0865"/>
    <x v="845"/>
    <s v="MICROSOFT CORP"/>
    <s v="COLD_EMAIL"/>
    <s v="MID-MARKET"/>
    <n v="5.7"/>
    <n v="6"/>
    <n v="2.8"/>
    <n v="0"/>
    <n v="11.25"/>
    <n v="1.5"/>
    <n v="27.3"/>
    <s v="COLD"/>
    <s v="Retarget with Ads"/>
    <x v="1"/>
  </r>
  <r>
    <s v="L0866"/>
    <x v="179"/>
    <s v="GOOGLE"/>
    <s v="WEBINAR"/>
    <s v="SMB"/>
    <n v="7.7"/>
    <n v="2.2999999999999998"/>
    <n v="9.5"/>
    <n v="20"/>
    <n v="7.5"/>
    <n v="6"/>
    <n v="53"/>
    <s v="WARM"/>
    <s v="Nurture Email Drip"/>
    <x v="0"/>
  </r>
  <r>
    <s v="L0867"/>
    <x v="846"/>
    <s v="SERVICE NOW"/>
    <s v="ORGANIC"/>
    <s v="N/A"/>
    <n v="0"/>
    <n v="11.3"/>
    <n v="5.7"/>
    <n v="0"/>
    <n v="0"/>
    <n v="1"/>
    <n v="18"/>
    <s v="COLD"/>
    <s v="Retarget with Ads"/>
    <x v="2"/>
  </r>
  <r>
    <s v="L0868"/>
    <x v="847"/>
    <s v="PALO ALTO NETWORKS"/>
    <s v="REFERRAL"/>
    <s v="SMB"/>
    <n v="5.4"/>
    <n v="9"/>
    <n v="4.5"/>
    <n v="0"/>
    <n v="7.5"/>
    <n v="11"/>
    <n v="37.4"/>
    <s v="WARM"/>
    <s v="Nurture Email Drip"/>
    <x v="1"/>
  </r>
  <r>
    <s v="L0869"/>
    <x v="848"/>
    <s v="HASHICORP"/>
    <s v="PAID"/>
    <s v="MID-MARKET"/>
    <n v="8"/>
    <n v="2.2999999999999998"/>
    <n v="7.8"/>
    <n v="20"/>
    <n v="11.25"/>
    <n v="4.5"/>
    <n v="53.9"/>
    <s v="WARM"/>
    <s v="Nurture Email Drip"/>
    <x v="0"/>
  </r>
  <r>
    <s v="L0870"/>
    <x v="849"/>
    <s v="OKTA INC"/>
    <s v="SOCIAL"/>
    <s v="STARTUP"/>
    <n v="2.6"/>
    <n v="14.3"/>
    <n v="8.1999999999999993"/>
    <n v="20"/>
    <n v="3.75"/>
    <n v="5.5"/>
    <n v="54.4"/>
    <s v="WARM"/>
    <s v="Nurture Email Drip"/>
    <x v="0"/>
  </r>
  <r>
    <s v="L0871"/>
    <x v="850"/>
    <s v="CROWD STRIKE"/>
    <s v="SOCIAL"/>
    <s v="ENTERPRISE"/>
    <n v="6"/>
    <n v="15"/>
    <n v="5"/>
    <n v="20"/>
    <n v="15"/>
    <n v="6.5"/>
    <n v="67.5"/>
    <s v="HOT"/>
    <s v="Schedule Call"/>
    <x v="3"/>
  </r>
  <r>
    <s v="L0872"/>
    <x v="851"/>
    <s v="SNOWFLAKE"/>
    <s v="WEBINAR"/>
    <s v="ENTERPRISE"/>
    <n v="10"/>
    <n v="4.5"/>
    <n v="4"/>
    <n v="0"/>
    <n v="15"/>
    <n v="1.5"/>
    <n v="35"/>
    <s v="WARM"/>
    <s v="Nurture Email Drip"/>
    <x v="1"/>
  </r>
  <r>
    <s v="L0873"/>
    <x v="852"/>
    <s v="CONFLUENT"/>
    <s v="ORGANIC"/>
    <s v="SMB"/>
    <n v="3.1"/>
    <n v="9.8000000000000007"/>
    <n v="7.7"/>
    <n v="0"/>
    <n v="7.5"/>
    <n v="1.5"/>
    <n v="29.6"/>
    <s v="COLD"/>
    <s v="Retarget with Ads"/>
    <x v="1"/>
  </r>
  <r>
    <s v="L0874"/>
    <x v="853"/>
    <s v="MONGODB"/>
    <s v="PARTNER"/>
    <s v="ENTERPRISE"/>
    <n v="6.6"/>
    <n v="6.8"/>
    <n v="4.3"/>
    <n v="0"/>
    <n v="15"/>
    <n v="4.5"/>
    <n v="37.200000000000003"/>
    <s v="WARM"/>
    <s v="Nurture Email Drip"/>
    <x v="1"/>
  </r>
  <r>
    <s v="L0875"/>
    <x v="854"/>
    <s v="DROPBOX"/>
    <s v="EVENT"/>
    <s v="MID-MARKET"/>
    <n v="6.3"/>
    <n v="0"/>
    <n v="4"/>
    <n v="20"/>
    <n v="11.25"/>
    <n v="8"/>
    <n v="49.6"/>
    <s v="WARM"/>
    <s v="Nurture Email Drip"/>
    <x v="0"/>
  </r>
  <r>
    <s v="L0876"/>
    <x v="855"/>
    <s v="PALANTIR"/>
    <s v="REFERRAL"/>
    <s v="N/A"/>
    <n v="8"/>
    <n v="0"/>
    <n v="0.5"/>
    <n v="0"/>
    <n v="0"/>
    <n v="1.5"/>
    <n v="10"/>
    <s v="COLD"/>
    <s v="Retarget with Ads"/>
    <x v="2"/>
  </r>
  <r>
    <s v="L0877"/>
    <x v="856"/>
    <s v="HUBSPOT"/>
    <s v="ORGANIC"/>
    <s v="GROWTH"/>
    <n v="6.9"/>
    <n v="6"/>
    <n v="7.2"/>
    <n v="20"/>
    <n v="0"/>
    <n v="4"/>
    <n v="44.1"/>
    <s v="WARM"/>
    <s v="Nurture Email Drip"/>
    <x v="0"/>
  </r>
  <r>
    <s v="L0878"/>
    <x v="857"/>
    <s v="META"/>
    <s v="COLD_EMAIL"/>
    <s v="N/A"/>
    <n v="2"/>
    <n v="15"/>
    <n v="8.5"/>
    <n v="20"/>
    <n v="0"/>
    <n v="11.5"/>
    <n v="57"/>
    <s v="WARM"/>
    <s v="Nurture Email Drip"/>
    <x v="0"/>
  </r>
  <r>
    <s v="L0879"/>
    <x v="803"/>
    <s v="SERVICENOW"/>
    <s v="SOCIAL"/>
    <s v="MID-MARKET"/>
    <n v="8.6"/>
    <n v="0"/>
    <n v="6.5"/>
    <n v="20"/>
    <n v="11.25"/>
    <n v="0"/>
    <n v="46.4"/>
    <s v="WARM"/>
    <s v="Nurture Email Drip"/>
    <x v="0"/>
  </r>
  <r>
    <s v="L0880"/>
    <x v="858"/>
    <s v="PALANTIR"/>
    <s v="WEBINAR"/>
    <s v="SMB"/>
    <n v="9.6999999999999993"/>
    <n v="0"/>
    <n v="0.2"/>
    <n v="20"/>
    <n v="7.5"/>
    <n v="5.5"/>
    <n v="42.9"/>
    <s v="WARM"/>
    <s v="Nurture Email Drip"/>
    <x v="0"/>
  </r>
  <r>
    <s v="L0881"/>
    <x v="859"/>
    <s v="SNOWFLAKE"/>
    <s v="EVENT"/>
    <s v="SMB"/>
    <n v="8.3000000000000007"/>
    <n v="0"/>
    <n v="3.7"/>
    <n v="0"/>
    <n v="7.5"/>
    <n v="11.5"/>
    <n v="31"/>
    <s v="COLD"/>
    <s v="Retarget with Ads"/>
    <x v="1"/>
  </r>
  <r>
    <s v="L0882"/>
    <x v="860"/>
    <s v="CANVA"/>
    <s v="PAID"/>
    <s v="ENTERPRISE"/>
    <n v="6"/>
    <n v="14.3"/>
    <n v="1.3"/>
    <n v="0"/>
    <n v="15"/>
    <n v="4"/>
    <n v="40.6"/>
    <s v="WARM"/>
    <s v="Nurture Email Drip"/>
    <x v="0"/>
  </r>
  <r>
    <s v="L0883"/>
    <x v="861"/>
    <s v="FRESHWORKS"/>
    <s v="ORGANIC"/>
    <s v="MID-MARKET"/>
    <n v="10"/>
    <n v="8.3000000000000007"/>
    <n v="2.2999999999999998"/>
    <n v="0"/>
    <n v="11.25"/>
    <n v="6.5"/>
    <n v="38.4"/>
    <s v="WARM"/>
    <s v="Nurture Email Drip"/>
    <x v="1"/>
  </r>
  <r>
    <s v="L0884"/>
    <x v="862"/>
    <s v="INTERCOM"/>
    <s v="PAID"/>
    <s v="GROWTH"/>
    <n v="5.4"/>
    <n v="6.8"/>
    <n v="4.8"/>
    <n v="0"/>
    <n v="0"/>
    <n v="1.5"/>
    <n v="18.5"/>
    <s v="COLD"/>
    <s v="Retarget with Ads"/>
    <x v="2"/>
  </r>
  <r>
    <s v="L0885"/>
    <x v="863"/>
    <s v="FIGMA"/>
    <s v="REFERRAL"/>
    <s v="N/A"/>
    <n v="6.9"/>
    <n v="2.2999999999999998"/>
    <n v="4.2"/>
    <n v="0"/>
    <n v="0"/>
    <n v="10"/>
    <n v="23.4"/>
    <s v="COLD"/>
    <s v="Retarget with Ads"/>
    <x v="1"/>
  </r>
  <r>
    <s v="L0886"/>
    <x v="864"/>
    <s v="META"/>
    <s v="CONTENT_SYNDICATION"/>
    <s v="ENTERPRISE"/>
    <n v="8.6"/>
    <n v="9.8000000000000007"/>
    <n v="9.3000000000000007"/>
    <n v="0"/>
    <n v="15"/>
    <n v="2"/>
    <n v="44.7"/>
    <s v="WARM"/>
    <s v="Nurture Email Drip"/>
    <x v="0"/>
  </r>
  <r>
    <s v="L0887"/>
    <x v="865"/>
    <s v="CROWDSTRIKE"/>
    <s v="EVENT"/>
    <s v="MID-MARKET"/>
    <n v="1.1000000000000001"/>
    <n v="7.5"/>
    <n v="8.3000000000000007"/>
    <n v="20"/>
    <n v="11.25"/>
    <n v="15"/>
    <n v="63.2"/>
    <s v="HOT"/>
    <s v="Schedule Call"/>
    <x v="3"/>
  </r>
  <r>
    <s v="L0888"/>
    <x v="866"/>
    <s v="LINEAR"/>
    <s v="ORGANIC"/>
    <s v="SMB"/>
    <n v="2.9"/>
    <n v="3.8"/>
    <n v="4.8"/>
    <n v="0"/>
    <n v="7.5"/>
    <n v="5"/>
    <n v="24"/>
    <s v="COLD"/>
    <s v="Retarget with Ads"/>
    <x v="1"/>
  </r>
  <r>
    <s v="L0889"/>
    <x v="867"/>
    <s v="HUBSPOT"/>
    <s v="REFERRAL"/>
    <s v="SMB"/>
    <n v="2"/>
    <n v="11.3"/>
    <n v="7.7"/>
    <n v="20"/>
    <n v="7.5"/>
    <n v="12.5"/>
    <n v="61"/>
    <s v="HOT"/>
    <s v="Schedule Call"/>
    <x v="3"/>
  </r>
  <r>
    <s v="L0890"/>
    <x v="868"/>
    <s v="STRIPE"/>
    <s v="SOCIAL"/>
    <s v="MID-MARKET"/>
    <n v="9.1"/>
    <n v="0"/>
    <n v="0.2"/>
    <n v="0"/>
    <n v="11.25"/>
    <n v="14.5"/>
    <n v="35.1"/>
    <s v="WARM"/>
    <s v="Nurture Email Drip"/>
    <x v="1"/>
  </r>
  <r>
    <s v="L0891"/>
    <x v="869"/>
    <s v="STRIPE INC"/>
    <s v="COLD_EMAIL"/>
    <s v="ENTERPRISE"/>
    <n v="7.1"/>
    <n v="0"/>
    <n v="1.3"/>
    <n v="20"/>
    <n v="15"/>
    <n v="10"/>
    <n v="53.4"/>
    <s v="WARM"/>
    <s v="Nurture Email Drip"/>
    <x v="0"/>
  </r>
  <r>
    <s v="L0892"/>
    <x v="870"/>
    <s v="SNOWFLAKE"/>
    <s v="REFERRAL"/>
    <s v="ENTERPRISE"/>
    <n v="9.1"/>
    <n v="0.8"/>
    <n v="8.1999999999999993"/>
    <n v="20"/>
    <n v="15"/>
    <n v="18.5"/>
    <n v="71.599999999999994"/>
    <s v="HOT"/>
    <s v="Schedule Call"/>
    <x v="3"/>
  </r>
  <r>
    <s v="L0893"/>
    <x v="871"/>
    <s v="CANVA"/>
    <s v="SOCIAL"/>
    <s v="STARTUP"/>
    <n v="0"/>
    <n v="2.2999999999999998"/>
    <n v="1.3"/>
    <n v="20"/>
    <n v="3.75"/>
    <n v="3.5"/>
    <n v="30.9"/>
    <s v="COLD"/>
    <s v="Retarget with Ads"/>
    <x v="1"/>
  </r>
  <r>
    <s v="L0894"/>
    <x v="872"/>
    <s v="MONGO DB"/>
    <s v="ORGANIC"/>
    <s v="STARTUP"/>
    <n v="9.1"/>
    <n v="0"/>
    <n v="0.3"/>
    <n v="0"/>
    <n v="3.75"/>
    <n v="7"/>
    <n v="20.2"/>
    <s v="COLD"/>
    <s v="Retarget with Ads"/>
    <x v="1"/>
  </r>
  <r>
    <s v="L0895"/>
    <x v="873"/>
    <s v="OKTA"/>
    <s v="PAID"/>
    <s v="STARTUP"/>
    <n v="6.3"/>
    <n v="14.3"/>
    <n v="0"/>
    <n v="20"/>
    <n v="3.75"/>
    <n v="3"/>
    <n v="47.4"/>
    <s v="WARM"/>
    <s v="Nurture Email Drip"/>
    <x v="0"/>
  </r>
  <r>
    <s v="L0896"/>
    <x v="874"/>
    <s v="INTERCOM"/>
    <s v="ORGANIC"/>
    <s v="GROWTH"/>
    <n v="4"/>
    <n v="0"/>
    <n v="4.7"/>
    <n v="20"/>
    <n v="0"/>
    <n v="2"/>
    <n v="30.7"/>
    <s v="COLD"/>
    <s v="Retarget with Ads"/>
    <x v="1"/>
  </r>
  <r>
    <s v="L0897"/>
    <x v="875"/>
    <s v="HASHI CORP"/>
    <s v="COLD_EMAIL"/>
    <s v="SMB"/>
    <n v="6.3"/>
    <n v="8.3000000000000007"/>
    <n v="2.2000000000000002"/>
    <n v="0"/>
    <n v="7.5"/>
    <n v="1.5"/>
    <n v="25.8"/>
    <s v="COLD"/>
    <s v="Retarget with Ads"/>
    <x v="1"/>
  </r>
  <r>
    <s v="L0898"/>
    <x v="876"/>
    <s v="DOCU SIGN"/>
    <s v="PARTNER"/>
    <s v="ENTERPRISE"/>
    <n v="2.9"/>
    <n v="2.2999999999999998"/>
    <n v="5.8"/>
    <n v="0"/>
    <n v="15"/>
    <n v="18.5"/>
    <n v="44.5"/>
    <s v="WARM"/>
    <s v="Nurture Email Drip"/>
    <x v="0"/>
  </r>
  <r>
    <s v="L0899"/>
    <x v="877"/>
    <s v="DROPBOX"/>
    <s v="EVENT"/>
    <s v="N/A"/>
    <n v="4.3"/>
    <n v="11.3"/>
    <n v="4"/>
    <n v="0"/>
    <n v="0"/>
    <n v="0"/>
    <n v="19.600000000000001"/>
    <s v="COLD"/>
    <s v="Retarget with Ads"/>
    <x v="2"/>
  </r>
  <r>
    <s v="L0900"/>
    <x v="878"/>
    <s v="ZSCALER"/>
    <s v="EVENT"/>
    <s v="STARTUP"/>
    <n v="8.9"/>
    <n v="8.3000000000000007"/>
    <n v="6.3"/>
    <n v="0"/>
    <n v="3.75"/>
    <n v="3.5"/>
    <n v="30.8"/>
    <s v="COLD"/>
    <s v="Retarget with Ads"/>
    <x v="1"/>
  </r>
  <r>
    <s v="L0901"/>
    <x v="879"/>
    <s v="MICROSOFT CORP"/>
    <s v="REFERRAL"/>
    <s v="N/A"/>
    <n v="9.1"/>
    <n v="0"/>
    <n v="4.3"/>
    <n v="0"/>
    <n v="0"/>
    <n v="13.5"/>
    <n v="26.9"/>
    <s v="COLD"/>
    <s v="Retarget with Ads"/>
    <x v="1"/>
  </r>
  <r>
    <s v="L0902"/>
    <x v="880"/>
    <s v="ZENDESK"/>
    <s v="REFERRAL"/>
    <s v="SMB"/>
    <n v="0"/>
    <n v="6"/>
    <n v="1.5"/>
    <n v="20"/>
    <n v="7.5"/>
    <n v="13.5"/>
    <n v="48.5"/>
    <s v="WARM"/>
    <s v="Nurture Email Drip"/>
    <x v="0"/>
  </r>
  <r>
    <s v="L0903"/>
    <x v="881"/>
    <s v="FIGMA"/>
    <s v="PARTNER"/>
    <s v="SMB"/>
    <n v="1.4"/>
    <n v="13.5"/>
    <n v="1.2"/>
    <n v="0"/>
    <n v="7.5"/>
    <n v="4.5"/>
    <n v="28.1"/>
    <s v="COLD"/>
    <s v="Retarget with Ads"/>
    <x v="1"/>
  </r>
  <r>
    <s v="L0904"/>
    <x v="882"/>
    <s v="DROPBOX"/>
    <s v="WEBINAR"/>
    <s v="ENTERPRISE"/>
    <n v="2"/>
    <n v="13.5"/>
    <n v="3.2"/>
    <n v="0"/>
    <n v="15"/>
    <n v="13.5"/>
    <n v="47.2"/>
    <s v="WARM"/>
    <s v="Nurture Email Drip"/>
    <x v="0"/>
  </r>
  <r>
    <s v="L0905"/>
    <x v="883"/>
    <s v="OKTA"/>
    <s v="PARTNER"/>
    <s v="SMB"/>
    <n v="0.9"/>
    <n v="6"/>
    <n v="0"/>
    <n v="20"/>
    <n v="7.5"/>
    <n v="4.5"/>
    <n v="38.9"/>
    <s v="WARM"/>
    <s v="Nurture Email Drip"/>
    <x v="1"/>
  </r>
  <r>
    <s v="L0906"/>
    <x v="884"/>
    <s v="GOOGLE"/>
    <s v="EVENT"/>
    <s v="N/A"/>
    <n v="0.6"/>
    <n v="0"/>
    <n v="6.3"/>
    <n v="0"/>
    <n v="0"/>
    <n v="7.5"/>
    <n v="14.4"/>
    <s v="COLD"/>
    <s v="Retarget with Ads"/>
    <x v="2"/>
  </r>
  <r>
    <s v="L0907"/>
    <x v="885"/>
    <s v="WORKDAY"/>
    <s v="PARTNER"/>
    <s v="ENTERPRISE"/>
    <n v="0"/>
    <n v="9"/>
    <n v="0.2"/>
    <n v="20"/>
    <n v="15"/>
    <n v="20"/>
    <n v="64.2"/>
    <s v="HOT"/>
    <s v="Schedule Call"/>
    <x v="3"/>
  </r>
  <r>
    <s v="L0908"/>
    <x v="886"/>
    <s v="META"/>
    <s v="CONTENT_SYNDICATION"/>
    <s v="MID-MARKET"/>
    <n v="0.6"/>
    <n v="0"/>
    <n v="0.8"/>
    <n v="20"/>
    <n v="11.25"/>
    <n v="22.5"/>
    <n v="55.2"/>
    <s v="WARM"/>
    <s v="Nurture Email Drip"/>
    <x v="0"/>
  </r>
  <r>
    <s v="L0909"/>
    <x v="887"/>
    <s v="SLACK"/>
    <s v="ORGANIC"/>
    <s v="SMB"/>
    <n v="0.9"/>
    <n v="13.5"/>
    <n v="4"/>
    <n v="20"/>
    <n v="7.5"/>
    <n v="3"/>
    <n v="48.9"/>
    <s v="WARM"/>
    <s v="Nurture Email Drip"/>
    <x v="0"/>
  </r>
  <r>
    <s v="L0910"/>
    <x v="888"/>
    <s v="SHOPIFY"/>
    <s v="REFERRAL"/>
    <s v="SMB"/>
    <n v="6.9"/>
    <n v="1.5"/>
    <n v="0.8"/>
    <n v="0"/>
    <n v="7.5"/>
    <n v="5"/>
    <n v="21.7"/>
    <s v="COLD"/>
    <s v="Retarget with Ads"/>
    <x v="1"/>
  </r>
  <r>
    <s v="L0911"/>
    <x v="889"/>
    <s v="DATABRICKS"/>
    <s v="EVENT"/>
    <s v="ENTERPRISE"/>
    <n v="10"/>
    <n v="8.3000000000000007"/>
    <n v="4.2"/>
    <n v="0"/>
    <n v="15"/>
    <n v="10.5"/>
    <n v="48"/>
    <s v="WARM"/>
    <s v="Nurture Email Drip"/>
    <x v="0"/>
  </r>
  <r>
    <s v="L0912"/>
    <x v="890"/>
    <s v="PALO ALTO"/>
    <s v="REFERRAL"/>
    <s v="SMB"/>
    <n v="0.9"/>
    <n v="14.3"/>
    <n v="4"/>
    <n v="20"/>
    <n v="7.5"/>
    <n v="12.5"/>
    <n v="59.2"/>
    <s v="WARM"/>
    <s v="Nurture Email Drip"/>
    <x v="0"/>
  </r>
  <r>
    <s v="L0913"/>
    <x v="891"/>
    <s v="LINEAR"/>
    <s v="DIRECT"/>
    <s v="GROWTH"/>
    <n v="3.4"/>
    <n v="6.8"/>
    <n v="4"/>
    <n v="20"/>
    <n v="0"/>
    <n v="2"/>
    <n v="36.200000000000003"/>
    <s v="WARM"/>
    <s v="Nurture Email Drip"/>
    <x v="1"/>
  </r>
  <r>
    <s v="L0914"/>
    <x v="892"/>
    <s v="ELASTIC"/>
    <s v="REFERRAL"/>
    <s v="MID-MARKET"/>
    <n v="1.1000000000000001"/>
    <n v="12"/>
    <n v="9.3000000000000007"/>
    <n v="0"/>
    <n v="11.25"/>
    <n v="28.5"/>
    <n v="62.2"/>
    <s v="HOT"/>
    <s v="Schedule Call"/>
    <x v="3"/>
  </r>
  <r>
    <s v="L0915"/>
    <x v="101"/>
    <s v="DATABRICKS"/>
    <s v="CONTENT_SYNDICATION"/>
    <s v="N/A"/>
    <n v="4.3"/>
    <n v="13.5"/>
    <n v="7.5"/>
    <n v="20"/>
    <n v="0"/>
    <n v="1.5"/>
    <n v="46.8"/>
    <s v="WARM"/>
    <s v="Nurture Email Drip"/>
    <x v="0"/>
  </r>
  <r>
    <s v="L0916"/>
    <x v="893"/>
    <s v="DATABRICKS"/>
    <s v="DIRECT"/>
    <s v="GROWTH"/>
    <n v="2"/>
    <n v="2.2999999999999998"/>
    <n v="0"/>
    <n v="0"/>
    <n v="0"/>
    <n v="4.5"/>
    <n v="8.8000000000000007"/>
    <s v="COLD"/>
    <s v="Retarget with Ads"/>
    <x v="2"/>
  </r>
  <r>
    <s v="L0917"/>
    <x v="894"/>
    <s v="SERVICENOW"/>
    <s v="SOCIAL"/>
    <s v="GROWTH"/>
    <n v="4.3"/>
    <n v="2.2999999999999998"/>
    <n v="9.3000000000000007"/>
    <n v="0"/>
    <n v="0"/>
    <n v="2"/>
    <n v="17.899999999999999"/>
    <s v="COLD"/>
    <s v="Retarget with Ads"/>
    <x v="2"/>
  </r>
  <r>
    <s v="L0918"/>
    <x v="895"/>
    <s v="ZOOM VIDEO"/>
    <s v="UNKNOWN"/>
    <s v="STARTUP"/>
    <n v="5.7"/>
    <n v="1.5"/>
    <n v="6.8"/>
    <n v="0"/>
    <n v="3.75"/>
    <n v="1.5"/>
    <n v="19.3"/>
    <s v="COLD"/>
    <s v="Retarget with Ads"/>
    <x v="2"/>
  </r>
  <r>
    <s v="L0919"/>
    <x v="896"/>
    <s v="DOCUSIGN"/>
    <s v="ORGANIC"/>
    <s v="MID-MARKET"/>
    <n v="9.6999999999999993"/>
    <n v="0"/>
    <n v="2.5"/>
    <n v="20"/>
    <n v="11.25"/>
    <n v="6.5"/>
    <n v="50"/>
    <s v="WARM"/>
    <s v="Nurture Email Drip"/>
    <x v="0"/>
  </r>
  <r>
    <s v="L0920"/>
    <x v="897"/>
    <s v="ELASTIC NV"/>
    <s v="ORGANIC"/>
    <s v="MID-MARKET"/>
    <n v="0"/>
    <n v="0"/>
    <n v="0.2"/>
    <n v="0"/>
    <n v="11.25"/>
    <n v="14"/>
    <n v="25.5"/>
    <s v="COLD"/>
    <s v="Retarget with Ads"/>
    <x v="1"/>
  </r>
  <r>
    <s v="L0921"/>
    <x v="471"/>
    <s v="MICROSOFT"/>
    <s v="DIRECT"/>
    <s v="SMB"/>
    <n v="2.2999999999999998"/>
    <n v="3.8"/>
    <n v="0.5"/>
    <n v="20"/>
    <n v="7.5"/>
    <n v="1.5"/>
    <n v="35.6"/>
    <s v="WARM"/>
    <s v="Nurture Email Drip"/>
    <x v="1"/>
  </r>
  <r>
    <s v="L0922"/>
    <x v="627"/>
    <s v="DATADOG"/>
    <s v="ORGANIC"/>
    <s v="ENTERPRISE"/>
    <n v="2"/>
    <n v="9"/>
    <n v="4.5"/>
    <n v="0"/>
    <n v="15"/>
    <n v="3"/>
    <n v="33.5"/>
    <s v="COLD"/>
    <s v="Retarget with Ads"/>
    <x v="1"/>
  </r>
  <r>
    <s v="L0923"/>
    <x v="898"/>
    <s v="GOOGLE"/>
    <s v="PAID"/>
    <s v="GROWTH"/>
    <n v="5.4"/>
    <n v="9.8000000000000007"/>
    <n v="1.7"/>
    <n v="20"/>
    <n v="0"/>
    <n v="1.5"/>
    <n v="38.4"/>
    <s v="WARM"/>
    <s v="Nurture Email Drip"/>
    <x v="1"/>
  </r>
  <r>
    <s v="L0924"/>
    <x v="899"/>
    <s v="SLACK"/>
    <s v="DIRECT"/>
    <s v="N/A"/>
    <n v="8.3000000000000007"/>
    <n v="15"/>
    <n v="3.7"/>
    <n v="20"/>
    <n v="0"/>
    <n v="17.5"/>
    <n v="64.5"/>
    <s v="HOT"/>
    <s v="Schedule Call"/>
    <x v="3"/>
  </r>
  <r>
    <s v="L0925"/>
    <x v="900"/>
    <s v="DROPBOX"/>
    <s v="WEBINAR"/>
    <s v="ENTERPRISE"/>
    <n v="0"/>
    <n v="12.8"/>
    <n v="2.5"/>
    <n v="20"/>
    <n v="15"/>
    <n v="3"/>
    <n v="53.3"/>
    <s v="WARM"/>
    <s v="Nurture Email Drip"/>
    <x v="0"/>
  </r>
  <r>
    <s v="L0926"/>
    <x v="901"/>
    <s v="ZSCALER"/>
    <s v="PARTNER"/>
    <s v="STARTUP"/>
    <n v="8.9"/>
    <n v="1.5"/>
    <n v="2"/>
    <n v="0"/>
    <n v="3.75"/>
    <n v="0.5"/>
    <n v="16.7"/>
    <s v="COLD"/>
    <s v="Retarget with Ads"/>
    <x v="2"/>
  </r>
  <r>
    <s v="L0927"/>
    <x v="902"/>
    <s v="SERVICENOW"/>
    <s v="WEBINAR"/>
    <s v="MID-MARKET"/>
    <n v="9.4"/>
    <n v="9"/>
    <n v="0"/>
    <n v="20"/>
    <n v="11.25"/>
    <n v="6"/>
    <n v="55.7"/>
    <s v="WARM"/>
    <s v="Nurture Email Drip"/>
    <x v="0"/>
  </r>
  <r>
    <s v="L0928"/>
    <x v="903"/>
    <s v="DATABRICKS"/>
    <s v="EVENT"/>
    <s v="SMB"/>
    <n v="4"/>
    <n v="11.3"/>
    <n v="9.3000000000000007"/>
    <n v="20"/>
    <n v="7.5"/>
    <n v="14.5"/>
    <n v="66.599999999999994"/>
    <s v="HOT"/>
    <s v="Schedule Call"/>
    <x v="3"/>
  </r>
  <r>
    <s v="L0929"/>
    <x v="904"/>
    <s v="DATABRICKS"/>
    <s v="SOCIAL"/>
    <s v="N/A"/>
    <n v="5.4"/>
    <n v="0.8"/>
    <n v="6.2"/>
    <n v="0"/>
    <n v="0"/>
    <n v="12.5"/>
    <n v="24.9"/>
    <s v="COLD"/>
    <s v="Retarget with Ads"/>
    <x v="1"/>
  </r>
  <r>
    <s v="L0930"/>
    <x v="905"/>
    <s v="DATABRICKS"/>
    <s v="CONTENT_SYNDICATION"/>
    <s v="MID-MARKET"/>
    <n v="5.7"/>
    <n v="5.3"/>
    <n v="5.2"/>
    <n v="20"/>
    <n v="11.25"/>
    <n v="5"/>
    <n v="52.5"/>
    <s v="WARM"/>
    <s v="Nurture Email Drip"/>
    <x v="0"/>
  </r>
  <r>
    <s v="L0931"/>
    <x v="906"/>
    <s v="OKTA"/>
    <s v="ORGANIC"/>
    <s v="MID-MARKET"/>
    <n v="0"/>
    <n v="12.8"/>
    <n v="6.2"/>
    <n v="0"/>
    <n v="11.25"/>
    <n v="0"/>
    <n v="30.3"/>
    <s v="COLD"/>
    <s v="Retarget with Ads"/>
    <x v="1"/>
  </r>
  <r>
    <s v="L0932"/>
    <x v="907"/>
    <s v="HUBSPOT"/>
    <s v="SOCIAL"/>
    <s v="N/A"/>
    <n v="6"/>
    <n v="6.8"/>
    <n v="1.5"/>
    <n v="20"/>
    <n v="0"/>
    <n v="5"/>
    <n v="39.299999999999997"/>
    <s v="WARM"/>
    <s v="Nurture Email Drip"/>
    <x v="1"/>
  </r>
  <r>
    <s v="L0933"/>
    <x v="908"/>
    <s v="HUBSPOT"/>
    <s v="COLD_EMAIL"/>
    <s v="STARTUP"/>
    <n v="6.6"/>
    <n v="11.3"/>
    <n v="1.2"/>
    <n v="0"/>
    <n v="3.75"/>
    <n v="1.5"/>
    <n v="24.4"/>
    <s v="COLD"/>
    <s v="Retarget with Ads"/>
    <x v="1"/>
  </r>
  <r>
    <s v="L0934"/>
    <x v="909"/>
    <s v="SERVICE NOW"/>
    <s v="COLD_EMAIL"/>
    <s v="GROWTH"/>
    <n v="0"/>
    <n v="8.3000000000000007"/>
    <n v="8.5"/>
    <n v="20"/>
    <n v="0"/>
    <n v="3"/>
    <n v="39.799999999999997"/>
    <s v="WARM"/>
    <s v="Nurture Email Drip"/>
    <x v="1"/>
  </r>
  <r>
    <s v="L0935"/>
    <x v="910"/>
    <s v="HASHI CORP"/>
    <s v="REFERRAL"/>
    <s v="N/A"/>
    <n v="4.3"/>
    <n v="9"/>
    <n v="8.6999999999999993"/>
    <n v="0"/>
    <n v="0"/>
    <n v="20"/>
    <n v="42"/>
    <s v="WARM"/>
    <s v="Nurture Email Drip"/>
    <x v="0"/>
  </r>
  <r>
    <s v="L0936"/>
    <x v="911"/>
    <s v="DOCUSIGN"/>
    <s v="WEBINAR"/>
    <s v="SMB"/>
    <n v="0.6"/>
    <n v="14.3"/>
    <n v="1.7"/>
    <n v="0"/>
    <n v="7.5"/>
    <n v="3.5"/>
    <n v="27.6"/>
    <s v="COLD"/>
    <s v="Retarget with Ads"/>
    <x v="1"/>
  </r>
  <r>
    <s v="L0937"/>
    <x v="912"/>
    <s v="FRESHWORKS"/>
    <s v="PARTNER"/>
    <s v="SMB"/>
    <n v="4.9000000000000004"/>
    <n v="0.8"/>
    <n v="6.5"/>
    <n v="0"/>
    <n v="7.5"/>
    <n v="3"/>
    <n v="22.7"/>
    <s v="COLD"/>
    <s v="Retarget with Ads"/>
    <x v="1"/>
  </r>
  <r>
    <s v="L0938"/>
    <x v="913"/>
    <s v="SNOWFLAKE"/>
    <s v="ORGANIC"/>
    <s v="STARTUP"/>
    <n v="7.4"/>
    <n v="0"/>
    <n v="9.3000000000000007"/>
    <n v="20"/>
    <n v="3.75"/>
    <n v="6"/>
    <n v="46.5"/>
    <s v="WARM"/>
    <s v="Nurture Email Drip"/>
    <x v="0"/>
  </r>
  <r>
    <s v="L0939"/>
    <x v="914"/>
    <s v="ZENDESK"/>
    <s v="PAID"/>
    <s v="STARTUP"/>
    <n v="9.1"/>
    <n v="10.5"/>
    <n v="1.5"/>
    <n v="0"/>
    <n v="3.75"/>
    <n v="9"/>
    <n v="33.9"/>
    <s v="COLD"/>
    <s v="Retarget with Ads"/>
    <x v="1"/>
  </r>
  <r>
    <s v="L0940"/>
    <x v="915"/>
    <s v="ASANA"/>
    <s v="EVENT"/>
    <s v="GROWTH"/>
    <n v="8.6"/>
    <n v="13.5"/>
    <n v="6.7"/>
    <n v="20"/>
    <n v="0"/>
    <n v="9.5"/>
    <n v="58.3"/>
    <s v="WARM"/>
    <s v="Nurture Email Drip"/>
    <x v="0"/>
  </r>
  <r>
    <s v="L0941"/>
    <x v="916"/>
    <s v="FIGMA"/>
    <s v="EVENT"/>
    <s v="GROWTH"/>
    <n v="1.7"/>
    <n v="0.8"/>
    <n v="6.8"/>
    <n v="0"/>
    <n v="0"/>
    <n v="9"/>
    <n v="18.3"/>
    <s v="COLD"/>
    <s v="Retarget with Ads"/>
    <x v="2"/>
  </r>
  <r>
    <s v="L0942"/>
    <x v="917"/>
    <s v="ATLASSIAN"/>
    <s v="UNKNOWN"/>
    <s v="MID-MARKET"/>
    <n v="6.6"/>
    <n v="0"/>
    <n v="3.8"/>
    <n v="20"/>
    <n v="11.25"/>
    <n v="6.5"/>
    <n v="48.2"/>
    <s v="WARM"/>
    <s v="Nurture Email Drip"/>
    <x v="0"/>
  </r>
  <r>
    <s v="L0943"/>
    <x v="918"/>
    <s v="ZSCALER"/>
    <s v="CONTENT_SYNDICATION"/>
    <s v="MID-MARKET"/>
    <n v="8"/>
    <n v="6"/>
    <n v="1.7"/>
    <n v="20"/>
    <n v="11.25"/>
    <n v="12.5"/>
    <n v="59.5"/>
    <s v="WARM"/>
    <s v="Nurture Email Drip"/>
    <x v="0"/>
  </r>
  <r>
    <s v="L0944"/>
    <x v="919"/>
    <s v="DATABRICKS"/>
    <s v="PAID"/>
    <s v="ENTERPRISE"/>
    <n v="6.9"/>
    <n v="0"/>
    <n v="3.3"/>
    <n v="20"/>
    <n v="15"/>
    <n v="25.5"/>
    <n v="70.7"/>
    <s v="HOT"/>
    <s v="Schedule Call"/>
    <x v="3"/>
  </r>
  <r>
    <s v="L0945"/>
    <x v="920"/>
    <s v="ATLASSIAN"/>
    <s v="DIRECT"/>
    <s v="ENTERPRISE"/>
    <n v="3.1"/>
    <n v="5.3"/>
    <n v="4.7"/>
    <n v="20"/>
    <n v="15"/>
    <n v="8.5"/>
    <n v="56.6"/>
    <s v="WARM"/>
    <s v="Nurture Email Drip"/>
    <x v="0"/>
  </r>
  <r>
    <s v="L0946"/>
    <x v="921"/>
    <s v="PALANTIR"/>
    <s v="DIRECT"/>
    <s v="SMB"/>
    <n v="0"/>
    <n v="3"/>
    <n v="9"/>
    <n v="0"/>
    <n v="7.5"/>
    <n v="2"/>
    <n v="21.5"/>
    <s v="COLD"/>
    <s v="Retarget with Ads"/>
    <x v="1"/>
  </r>
  <r>
    <s v="L0947"/>
    <x v="912"/>
    <s v="DOCU SIGN"/>
    <s v="SOCIAL"/>
    <s v="MID-MARKET"/>
    <n v="1.7"/>
    <n v="12.8"/>
    <n v="7.2"/>
    <n v="0"/>
    <n v="11.25"/>
    <n v="15.5"/>
    <n v="48.5"/>
    <s v="WARM"/>
    <s v="Nurture Email Drip"/>
    <x v="0"/>
  </r>
  <r>
    <s v="L0948"/>
    <x v="922"/>
    <s v="DROPBOX"/>
    <s v="UNKNOWN"/>
    <s v="SMB"/>
    <n v="8"/>
    <n v="1.5"/>
    <n v="0"/>
    <n v="0"/>
    <n v="7.5"/>
    <n v="3"/>
    <n v="20"/>
    <s v="COLD"/>
    <s v="Retarget with Ads"/>
    <x v="1"/>
  </r>
  <r>
    <s v="L0949"/>
    <x v="923"/>
    <s v="DROPBOX"/>
    <s v="SOCIAL"/>
    <s v="MID-MARKET"/>
    <n v="6.3"/>
    <n v="1.5"/>
    <n v="4.3"/>
    <n v="0"/>
    <n v="11.25"/>
    <n v="19"/>
    <n v="42.4"/>
    <s v="WARM"/>
    <s v="Nurture Email Drip"/>
    <x v="0"/>
  </r>
  <r>
    <s v="L0950"/>
    <x v="924"/>
    <s v="SNOWFLAKE"/>
    <s v="CONTENT_SYNDICATION"/>
    <s v="ENTERPRISE"/>
    <n v="2.9"/>
    <n v="10.5"/>
    <n v="3.7"/>
    <n v="0"/>
    <n v="15"/>
    <n v="5"/>
    <n v="37.1"/>
    <s v="WARM"/>
    <s v="Nurture Email Drip"/>
    <x v="1"/>
  </r>
  <r>
    <s v="L0951"/>
    <x v="925"/>
    <s v="SNOWFLAKE"/>
    <s v="SOCIAL"/>
    <s v="GROWTH"/>
    <n v="0"/>
    <n v="3.8"/>
    <n v="5.8"/>
    <n v="0"/>
    <n v="0"/>
    <n v="3"/>
    <n v="12.6"/>
    <s v="COLD"/>
    <s v="Retarget with Ads"/>
    <x v="2"/>
  </r>
  <r>
    <s v="L0952"/>
    <x v="926"/>
    <s v="SLACK"/>
    <s v="PAID"/>
    <s v="SMB"/>
    <n v="2.9"/>
    <n v="12.8"/>
    <n v="9.5"/>
    <n v="0"/>
    <n v="7.5"/>
    <n v="7.5"/>
    <n v="40.200000000000003"/>
    <s v="WARM"/>
    <s v="Nurture Email Drip"/>
    <x v="0"/>
  </r>
  <r>
    <s v="L0953"/>
    <x v="927"/>
    <s v="PALO ALTO"/>
    <s v="UNKNOWN"/>
    <s v="ENTERPRISE"/>
    <n v="8.6"/>
    <n v="5.3"/>
    <n v="4.7"/>
    <n v="20"/>
    <n v="15"/>
    <n v="16"/>
    <n v="69.599999999999994"/>
    <s v="HOT"/>
    <s v="Schedule Call"/>
    <x v="3"/>
  </r>
  <r>
    <s v="L0954"/>
    <x v="928"/>
    <s v="SALESFORCE.COM"/>
    <s v="WEBINAR"/>
    <s v="SMB"/>
    <n v="6.3"/>
    <n v="11.3"/>
    <n v="10"/>
    <n v="0"/>
    <n v="7.5"/>
    <n v="24.5"/>
    <n v="59.6"/>
    <s v="WARM"/>
    <s v="Nurture Email Drip"/>
    <x v="0"/>
  </r>
  <r>
    <s v="L0955"/>
    <x v="929"/>
    <s v="DATABRICKS"/>
    <s v="PAID"/>
    <s v="MID-MARKET"/>
    <n v="10"/>
    <n v="1.5"/>
    <n v="6.2"/>
    <n v="0"/>
    <n v="11.25"/>
    <n v="2"/>
    <n v="31"/>
    <s v="COLD"/>
    <s v="Retarget with Ads"/>
    <x v="1"/>
  </r>
  <r>
    <s v="L0956"/>
    <x v="930"/>
    <s v="STRIPE"/>
    <s v="PARTNER"/>
    <s v="N/A"/>
    <n v="0"/>
    <n v="9.8000000000000007"/>
    <n v="2.5"/>
    <n v="0"/>
    <n v="0"/>
    <n v="6"/>
    <n v="18.3"/>
    <s v="COLD"/>
    <s v="Retarget with Ads"/>
    <x v="2"/>
  </r>
  <r>
    <s v="L0957"/>
    <x v="931"/>
    <s v="ZSCALER"/>
    <s v="REFERRAL"/>
    <s v="STARTUP"/>
    <n v="4.3"/>
    <n v="12.8"/>
    <n v="3.3"/>
    <n v="0"/>
    <n v="3.75"/>
    <n v="1.5"/>
    <n v="25.7"/>
    <s v="COLD"/>
    <s v="Retarget with Ads"/>
    <x v="1"/>
  </r>
  <r>
    <s v="L0958"/>
    <x v="932"/>
    <s v="TWILIO"/>
    <s v="COLD_EMAIL"/>
    <s v="N/A"/>
    <n v="6.6"/>
    <n v="0"/>
    <n v="3.3"/>
    <n v="20"/>
    <n v="0"/>
    <n v="1.5"/>
    <n v="31.4"/>
    <s v="COLD"/>
    <s v="Retarget with Ads"/>
    <x v="1"/>
  </r>
  <r>
    <s v="L0959"/>
    <x v="933"/>
    <s v="AMAZON"/>
    <s v="COLD_EMAIL"/>
    <s v="ENTERPRISE"/>
    <n v="0"/>
    <n v="0"/>
    <n v="1.8"/>
    <n v="20"/>
    <n v="15"/>
    <n v="4.5"/>
    <n v="41.3"/>
    <s v="WARM"/>
    <s v="Nurture Email Drip"/>
    <x v="0"/>
  </r>
  <r>
    <s v="L0960"/>
    <x v="934"/>
    <s v="SNOWFLAKE"/>
    <s v="SOCIAL"/>
    <s v="MID-MARKET"/>
    <n v="5.0999999999999996"/>
    <n v="0"/>
    <n v="6.2"/>
    <n v="20"/>
    <n v="11.25"/>
    <n v="0"/>
    <n v="42.6"/>
    <s v="WARM"/>
    <s v="Nurture Email Drip"/>
    <x v="0"/>
  </r>
  <r>
    <s v="L0961"/>
    <x v="845"/>
    <s v="AMAZON"/>
    <s v="SOCIAL"/>
    <s v="ENTERPRISE"/>
    <n v="5.7"/>
    <n v="0"/>
    <n v="9.5"/>
    <n v="0"/>
    <n v="15"/>
    <n v="16.5"/>
    <n v="46.7"/>
    <s v="WARM"/>
    <s v="Nurture Email Drip"/>
    <x v="0"/>
  </r>
  <r>
    <s v="L0962"/>
    <x v="935"/>
    <s v="WORKDAY"/>
    <s v="REFERRAL"/>
    <s v="ENTERPRISE"/>
    <n v="3.7"/>
    <n v="5.3"/>
    <n v="0"/>
    <n v="0"/>
    <n v="15"/>
    <n v="4.5"/>
    <n v="28.5"/>
    <s v="COLD"/>
    <s v="Retarget with Ads"/>
    <x v="1"/>
  </r>
  <r>
    <s v="L0963"/>
    <x v="936"/>
    <s v="HUB SPOT"/>
    <s v="REFERRAL"/>
    <s v="N/A"/>
    <n v="7.7"/>
    <n v="15"/>
    <n v="0.5"/>
    <n v="0"/>
    <n v="0"/>
    <n v="5.5"/>
    <n v="28.7"/>
    <s v="COLD"/>
    <s v="Retarget with Ads"/>
    <x v="1"/>
  </r>
  <r>
    <s v="L0964"/>
    <x v="937"/>
    <s v="HASHICORP"/>
    <s v="CONTENT_SYNDICATION"/>
    <s v="STARTUP"/>
    <n v="0"/>
    <n v="6"/>
    <n v="5"/>
    <n v="0"/>
    <n v="3.75"/>
    <n v="2"/>
    <n v="16.8"/>
    <s v="COLD"/>
    <s v="Retarget with Ads"/>
    <x v="2"/>
  </r>
  <r>
    <s v="L0965"/>
    <x v="938"/>
    <s v="MICROSOFT"/>
    <s v="WEBINAR"/>
    <s v="ENTERPRISE"/>
    <n v="6.9"/>
    <n v="4.5"/>
    <n v="0"/>
    <n v="0"/>
    <n v="15"/>
    <n v="4.5"/>
    <n v="30.9"/>
    <s v="COLD"/>
    <s v="Retarget with Ads"/>
    <x v="1"/>
  </r>
  <r>
    <s v="L0966"/>
    <x v="939"/>
    <s v="GOOGLE"/>
    <s v="ORGANIC"/>
    <s v="ENTERPRISE"/>
    <n v="3.4"/>
    <n v="4.5"/>
    <n v="9"/>
    <n v="20"/>
    <n v="15"/>
    <n v="10"/>
    <n v="61.9"/>
    <s v="HOT"/>
    <s v="Schedule Call"/>
    <x v="3"/>
  </r>
  <r>
    <s v="L0967"/>
    <x v="940"/>
    <s v="HUBSPOT"/>
    <s v="SOCIAL"/>
    <s v="SMB"/>
    <n v="2"/>
    <n v="2.2999999999999998"/>
    <n v="4.3"/>
    <n v="20"/>
    <n v="7.5"/>
    <n v="6.5"/>
    <n v="42.6"/>
    <s v="WARM"/>
    <s v="Nurture Email Drip"/>
    <x v="0"/>
  </r>
  <r>
    <s v="L0968"/>
    <x v="941"/>
    <s v="ZSCALER"/>
    <s v="PARTNER"/>
    <s v="STARTUP"/>
    <n v="4.9000000000000004"/>
    <n v="0"/>
    <n v="8.1999999999999993"/>
    <n v="20"/>
    <n v="3.75"/>
    <n v="2"/>
    <n v="38.9"/>
    <s v="WARM"/>
    <s v="Nurture Email Drip"/>
    <x v="1"/>
  </r>
  <r>
    <s v="L0969"/>
    <x v="942"/>
    <s v="FIGMA"/>
    <s v="PAID"/>
    <s v="STARTUP"/>
    <n v="0"/>
    <n v="2.2999999999999998"/>
    <n v="4"/>
    <n v="20"/>
    <n v="3.75"/>
    <n v="12"/>
    <n v="42.1"/>
    <s v="WARM"/>
    <s v="Nurture Email Drip"/>
    <x v="0"/>
  </r>
  <r>
    <s v="L0970"/>
    <x v="943"/>
    <s v="NOTION"/>
    <s v="ORGANIC"/>
    <s v="SMB"/>
    <n v="4.9000000000000004"/>
    <n v="7.5"/>
    <n v="3.5"/>
    <n v="20"/>
    <n v="7.5"/>
    <n v="1.5"/>
    <n v="44.9"/>
    <s v="WARM"/>
    <s v="Nurture Email Drip"/>
    <x v="0"/>
  </r>
  <r>
    <s v="L0971"/>
    <x v="944"/>
    <s v="SALESFORCE.COM"/>
    <s v="WEBINAR"/>
    <s v="N/A"/>
    <n v="0.9"/>
    <n v="7.5"/>
    <n v="6.7"/>
    <n v="0"/>
    <n v="0"/>
    <n v="3.5"/>
    <n v="18.600000000000001"/>
    <s v="COLD"/>
    <s v="Retarget with Ads"/>
    <x v="2"/>
  </r>
  <r>
    <s v="L0972"/>
    <x v="945"/>
    <s v="MIRO"/>
    <s v="PARTNER"/>
    <s v="GROWTH"/>
    <n v="0.6"/>
    <n v="0"/>
    <n v="8.5"/>
    <n v="0"/>
    <n v="0"/>
    <n v="12"/>
    <n v="21.1"/>
    <s v="COLD"/>
    <s v="Retarget with Ads"/>
    <x v="1"/>
  </r>
  <r>
    <s v="L0973"/>
    <x v="946"/>
    <s v="FRESHWORKS"/>
    <s v="ORGANIC"/>
    <s v="ENTERPRISE"/>
    <n v="1.1000000000000001"/>
    <n v="10.5"/>
    <n v="3.2"/>
    <n v="0"/>
    <n v="15"/>
    <n v="1.5"/>
    <n v="31.3"/>
    <s v="COLD"/>
    <s v="Retarget with Ads"/>
    <x v="1"/>
  </r>
  <r>
    <s v="L0974"/>
    <x v="947"/>
    <s v="META"/>
    <s v="COLD_EMAIL"/>
    <s v="ENTERPRISE"/>
    <n v="1.1000000000000001"/>
    <n v="5.3"/>
    <n v="0"/>
    <n v="20"/>
    <n v="15"/>
    <n v="5.5"/>
    <n v="46.9"/>
    <s v="WARM"/>
    <s v="Nurture Email Drip"/>
    <x v="0"/>
  </r>
  <r>
    <s v="L0975"/>
    <x v="948"/>
    <s v="HASHICORP"/>
    <s v="CONTENT_SYNDICATION"/>
    <s v="MID-MARKET"/>
    <n v="6.9"/>
    <n v="10.5"/>
    <n v="5"/>
    <n v="0"/>
    <n v="11.25"/>
    <n v="2"/>
    <n v="35.700000000000003"/>
    <s v="WARM"/>
    <s v="Nurture Email Drip"/>
    <x v="1"/>
  </r>
  <r>
    <s v="L0976"/>
    <x v="949"/>
    <s v="SALESFORCE"/>
    <s v="SOCIAL"/>
    <s v="N/A"/>
    <n v="0"/>
    <n v="8.3000000000000007"/>
    <n v="1.8"/>
    <n v="0"/>
    <n v="0"/>
    <n v="1.5"/>
    <n v="11.6"/>
    <s v="COLD"/>
    <s v="Retarget with Ads"/>
    <x v="2"/>
  </r>
  <r>
    <s v="L0977"/>
    <x v="950"/>
    <s v="NOTION"/>
    <s v="REFERRAL"/>
    <s v="MID-MARKET"/>
    <n v="0.9"/>
    <n v="9"/>
    <n v="0.2"/>
    <n v="0"/>
    <n v="11.25"/>
    <n v="3"/>
    <n v="24.4"/>
    <s v="COLD"/>
    <s v="Retarget with Ads"/>
    <x v="1"/>
  </r>
  <r>
    <s v="L0978"/>
    <x v="951"/>
    <s v="MIRO"/>
    <s v="UNKNOWN"/>
    <s v="SMB"/>
    <n v="0.9"/>
    <n v="12"/>
    <n v="4.3"/>
    <n v="0"/>
    <n v="7.5"/>
    <n v="1.5"/>
    <n v="26.2"/>
    <s v="COLD"/>
    <s v="Retarget with Ads"/>
    <x v="1"/>
  </r>
  <r>
    <s v="L0979"/>
    <x v="952"/>
    <s v="CROWD STRIKE"/>
    <s v="EVENT"/>
    <s v="SMB"/>
    <n v="2.2999999999999998"/>
    <n v="9"/>
    <n v="2.8"/>
    <n v="20"/>
    <n v="7.5"/>
    <n v="1.5"/>
    <n v="43.1"/>
    <s v="WARM"/>
    <s v="Nurture Email Drip"/>
    <x v="0"/>
  </r>
  <r>
    <s v="L0980"/>
    <x v="953"/>
    <s v="OKTA"/>
    <s v="EVENT"/>
    <s v="GROWTH"/>
    <n v="4.5999999999999996"/>
    <n v="8.3000000000000007"/>
    <n v="2.2999999999999998"/>
    <n v="0"/>
    <n v="0"/>
    <n v="4.5"/>
    <n v="19.7"/>
    <s v="COLD"/>
    <s v="Retarget with Ads"/>
    <x v="2"/>
  </r>
  <r>
    <s v="L0981"/>
    <x v="954"/>
    <s v="MIRO"/>
    <s v="COLD_EMAIL"/>
    <s v="GROWTH"/>
    <n v="3.7"/>
    <n v="9.8000000000000007"/>
    <n v="2.2000000000000002"/>
    <n v="20"/>
    <n v="0"/>
    <n v="13.5"/>
    <n v="49.2"/>
    <s v="WARM"/>
    <s v="Nurture Email Drip"/>
    <x v="0"/>
  </r>
  <r>
    <s v="L0982"/>
    <x v="955"/>
    <s v="SHOPIFY"/>
    <s v="COLD_EMAIL"/>
    <s v="ENTERPRISE"/>
    <n v="3.7"/>
    <n v="0.8"/>
    <n v="4.7"/>
    <n v="20"/>
    <n v="15"/>
    <n v="1.5"/>
    <n v="45.7"/>
    <s v="WARM"/>
    <s v="Nurture Email Drip"/>
    <x v="0"/>
  </r>
  <r>
    <s v="L0983"/>
    <x v="956"/>
    <s v="ZOOM"/>
    <s v="EVENT"/>
    <s v="STARTUP"/>
    <n v="6.9"/>
    <n v="8.3000000000000007"/>
    <n v="7.7"/>
    <n v="0"/>
    <n v="3.75"/>
    <n v="1.5"/>
    <n v="28.2"/>
    <s v="COLD"/>
    <s v="Retarget with Ads"/>
    <x v="1"/>
  </r>
  <r>
    <s v="L0984"/>
    <x v="957"/>
    <s v="SALESFORCE.COM"/>
    <s v="PARTNER"/>
    <s v="MID-MARKET"/>
    <n v="9.4"/>
    <n v="4.5"/>
    <n v="3.8"/>
    <n v="20"/>
    <n v="11.25"/>
    <n v="8"/>
    <n v="57"/>
    <s v="WARM"/>
    <s v="Nurture Email Drip"/>
    <x v="0"/>
  </r>
  <r>
    <s v="L0985"/>
    <x v="958"/>
    <s v="SPLUNK"/>
    <s v="PARTNER"/>
    <s v="STARTUP"/>
    <n v="0"/>
    <n v="13.5"/>
    <n v="5.7"/>
    <n v="0"/>
    <n v="3.75"/>
    <n v="3"/>
    <n v="26"/>
    <s v="COLD"/>
    <s v="Retarget with Ads"/>
    <x v="1"/>
  </r>
  <r>
    <s v="L0986"/>
    <x v="959"/>
    <s v="CROWDSTRIKE"/>
    <s v="SOCIAL"/>
    <s v="SMB"/>
    <n v="0"/>
    <n v="8.3000000000000007"/>
    <n v="7.8"/>
    <n v="0"/>
    <n v="7.5"/>
    <n v="9"/>
    <n v="32.6"/>
    <s v="COLD"/>
    <s v="Retarget with Ads"/>
    <x v="1"/>
  </r>
  <r>
    <s v="L0987"/>
    <x v="960"/>
    <s v="SHOPIFY"/>
    <s v="WEBINAR"/>
    <s v="N/A"/>
    <n v="3.1"/>
    <n v="4.5"/>
    <n v="5.3"/>
    <n v="0"/>
    <n v="0"/>
    <n v="14.5"/>
    <n v="27.4"/>
    <s v="COLD"/>
    <s v="Retarget with Ads"/>
    <x v="1"/>
  </r>
  <r>
    <s v="L0988"/>
    <x v="961"/>
    <s v="INTERCOM"/>
    <s v="UNKNOWN"/>
    <s v="N/A"/>
    <n v="6.6"/>
    <n v="6"/>
    <n v="4.5"/>
    <n v="20"/>
    <n v="0"/>
    <n v="0.5"/>
    <n v="37.6"/>
    <s v="WARM"/>
    <s v="Nurture Email Drip"/>
    <x v="1"/>
  </r>
  <r>
    <s v="L0989"/>
    <x v="962"/>
    <s v="DATADOG"/>
    <s v="DIRECT"/>
    <s v="SMB"/>
    <n v="10"/>
    <n v="7.5"/>
    <n v="10"/>
    <n v="20"/>
    <n v="7.5"/>
    <n v="6"/>
    <n v="61"/>
    <s v="HOT"/>
    <s v="Schedule Call"/>
    <x v="3"/>
  </r>
  <r>
    <s v="L0990"/>
    <x v="963"/>
    <s v="INTERCOM"/>
    <s v="UNKNOWN"/>
    <s v="MID-MARKET"/>
    <n v="0"/>
    <n v="7.5"/>
    <n v="0"/>
    <n v="0"/>
    <n v="11.25"/>
    <n v="3"/>
    <n v="21.8"/>
    <s v="COLD"/>
    <s v="Retarget with Ads"/>
    <x v="1"/>
  </r>
  <r>
    <s v="L0991"/>
    <x v="964"/>
    <s v="MICROSOFT CORP"/>
    <s v="WEBINAR"/>
    <s v="ENTERPRISE"/>
    <n v="5.4"/>
    <n v="6.8"/>
    <n v="0"/>
    <n v="0"/>
    <n v="15"/>
    <n v="0"/>
    <n v="27.2"/>
    <s v="COLD"/>
    <s v="Retarget with Ads"/>
    <x v="1"/>
  </r>
  <r>
    <s v="L0992"/>
    <x v="965"/>
    <s v="AIRTABLE"/>
    <s v="PAID"/>
    <s v="N/A"/>
    <n v="0.6"/>
    <n v="0"/>
    <n v="1.2"/>
    <n v="20"/>
    <n v="0"/>
    <n v="5"/>
    <n v="26.8"/>
    <s v="COLD"/>
    <s v="Retarget with Ads"/>
    <x v="1"/>
  </r>
  <r>
    <s v="L0993"/>
    <x v="966"/>
    <s v="CONFLUENT"/>
    <s v="SOCIAL"/>
    <s v="MID-MARKET"/>
    <n v="8.3000000000000007"/>
    <n v="0"/>
    <n v="9.6999999999999993"/>
    <n v="20"/>
    <n v="11.25"/>
    <n v="13"/>
    <n v="62.3"/>
    <s v="HOT"/>
    <s v="Schedule Call"/>
    <x v="3"/>
  </r>
  <r>
    <s v="L0994"/>
    <x v="967"/>
    <s v="CONFLUENT"/>
    <s v="ORGANIC"/>
    <s v="N/A"/>
    <n v="5.4"/>
    <n v="3"/>
    <n v="2.2000000000000002"/>
    <n v="0"/>
    <n v="0"/>
    <n v="17.5"/>
    <n v="28.1"/>
    <s v="COLD"/>
    <s v="Retarget with Ads"/>
    <x v="1"/>
  </r>
  <r>
    <s v="L0995"/>
    <x v="968"/>
    <s v="DATADOG"/>
    <s v="ORGANIC"/>
    <s v="MID-MARKET"/>
    <n v="3.7"/>
    <n v="1.5"/>
    <n v="5"/>
    <n v="0"/>
    <n v="11.25"/>
    <n v="3"/>
    <n v="24.5"/>
    <s v="COLD"/>
    <s v="Retarget with Ads"/>
    <x v="1"/>
  </r>
  <r>
    <s v="L0996"/>
    <x v="969"/>
    <s v="OKTA"/>
    <s v="PAID"/>
    <s v="MID-MARKET"/>
    <n v="0.9"/>
    <n v="1.5"/>
    <n v="9.5"/>
    <n v="0"/>
    <n v="11.25"/>
    <n v="9"/>
    <n v="32.200000000000003"/>
    <s v="COLD"/>
    <s v="Retarget with Ads"/>
    <x v="1"/>
  </r>
  <r>
    <s v="L0997"/>
    <x v="970"/>
    <s v="PALO ALTO"/>
    <s v="EVENT"/>
    <s v="ENTERPRISE"/>
    <n v="7.1"/>
    <n v="0.8"/>
    <n v="3.7"/>
    <n v="20"/>
    <n v="15"/>
    <n v="3"/>
    <n v="49.6"/>
    <s v="WARM"/>
    <s v="Nurture Email Drip"/>
    <x v="0"/>
  </r>
  <r>
    <s v="L0998"/>
    <x v="971"/>
    <s v="ZENDESK"/>
    <s v="SOCIAL"/>
    <s v="ENTERPRISE"/>
    <n v="5.7"/>
    <n v="13.5"/>
    <n v="0.2"/>
    <n v="0"/>
    <n v="15"/>
    <n v="4"/>
    <n v="38.4"/>
    <s v="WARM"/>
    <s v="Nurture Email Drip"/>
    <x v="1"/>
  </r>
  <r>
    <s v="L0999"/>
    <x v="972"/>
    <s v="MONGODB"/>
    <s v="ORGANIC"/>
    <s v="MID-MARKET"/>
    <n v="6.3"/>
    <n v="15"/>
    <n v="4.5"/>
    <n v="0"/>
    <n v="11.25"/>
    <n v="10"/>
    <n v="47.1"/>
    <s v="WARM"/>
    <s v="Nurture Email Drip"/>
    <x v="0"/>
  </r>
  <r>
    <s v="L1000"/>
    <x v="973"/>
    <s v="HUBSPOT"/>
    <s v="ORGANIC"/>
    <s v="SMB"/>
    <n v="6.9"/>
    <n v="10.5"/>
    <n v="0.8"/>
    <n v="0"/>
    <n v="7.5"/>
    <n v="5"/>
    <n v="30.7"/>
    <s v="COLD"/>
    <s v="Retarget with Ad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F9A39-B269-4C93-B2FE-D7C058F7C2F3}" name="PivotTable1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Name">
  <location ref="H40:I51" firstHeaderRow="1" firstDataRow="1" firstDataCol="1"/>
  <pivotFields count="15">
    <pivotField showAll="0"/>
    <pivotField axis="axisRow" showAll="0" measureFilter="1" sortType="descending">
      <items count="975">
        <item x="71"/>
        <item x="91"/>
        <item x="650"/>
        <item x="731"/>
        <item x="629"/>
        <item x="367"/>
        <item x="825"/>
        <item x="283"/>
        <item x="747"/>
        <item x="480"/>
        <item x="249"/>
        <item x="433"/>
        <item x="622"/>
        <item x="911"/>
        <item x="78"/>
        <item x="959"/>
        <item x="34"/>
        <item x="915"/>
        <item x="415"/>
        <item x="578"/>
        <item x="949"/>
        <item x="440"/>
        <item x="902"/>
        <item x="693"/>
        <item x="80"/>
        <item x="108"/>
        <item x="737"/>
        <item x="533"/>
        <item x="842"/>
        <item x="494"/>
        <item x="790"/>
        <item x="301"/>
        <item x="666"/>
        <item x="794"/>
        <item x="779"/>
        <item x="135"/>
        <item x="245"/>
        <item x="4"/>
        <item x="378"/>
        <item x="743"/>
        <item x="411"/>
        <item x="340"/>
        <item x="828"/>
        <item x="439"/>
        <item x="336"/>
        <item x="434"/>
        <item x="406"/>
        <item x="461"/>
        <item x="909"/>
        <item x="964"/>
        <item x="40"/>
        <item x="530"/>
        <item x="466"/>
        <item x="331"/>
        <item x="370"/>
        <item x="890"/>
        <item x="287"/>
        <item x="608"/>
        <item x="512"/>
        <item x="136"/>
        <item x="571"/>
        <item x="441"/>
        <item x="210"/>
        <item x="231"/>
        <item x="775"/>
        <item x="522"/>
        <item x="785"/>
        <item x="861"/>
        <item x="951"/>
        <item x="903"/>
        <item x="151"/>
        <item x="417"/>
        <item x="22"/>
        <item x="722"/>
        <item x="263"/>
        <item x="421"/>
        <item x="361"/>
        <item x="704"/>
        <item x="59"/>
        <item x="577"/>
        <item x="258"/>
        <item x="644"/>
        <item x="445"/>
        <item x="381"/>
        <item x="690"/>
        <item x="291"/>
        <item x="575"/>
        <item x="355"/>
        <item x="81"/>
        <item x="660"/>
        <item x="904"/>
        <item x="358"/>
        <item x="871"/>
        <item x="793"/>
        <item x="638"/>
        <item x="762"/>
        <item x="605"/>
        <item x="380"/>
        <item x="649"/>
        <item x="54"/>
        <item x="661"/>
        <item x="610"/>
        <item x="778"/>
        <item x="519"/>
        <item x="830"/>
        <item x="25"/>
        <item x="477"/>
        <item x="403"/>
        <item x="181"/>
        <item x="572"/>
        <item x="611"/>
        <item x="926"/>
        <item x="329"/>
        <item x="901"/>
        <item x="44"/>
        <item x="798"/>
        <item x="372"/>
        <item x="634"/>
        <item x="385"/>
        <item x="900"/>
        <item x="264"/>
        <item x="354"/>
        <item x="124"/>
        <item x="469"/>
        <item x="748"/>
        <item x="962"/>
        <item x="914"/>
        <item x="552"/>
        <item x="320"/>
        <item x="850"/>
        <item x="593"/>
        <item x="852"/>
        <item x="298"/>
        <item x="45"/>
        <item x="37"/>
        <item x="886"/>
        <item x="954"/>
        <item x="947"/>
        <item x="723"/>
        <item x="281"/>
        <item x="251"/>
        <item x="131"/>
        <item x="458"/>
        <item x="735"/>
        <item x="528"/>
        <item x="229"/>
        <item x="563"/>
        <item x="8"/>
        <item x="450"/>
        <item x="699"/>
        <item x="483"/>
        <item x="589"/>
        <item x="933"/>
        <item x="204"/>
        <item x="120"/>
        <item x="966"/>
        <item x="908"/>
        <item x="692"/>
        <item x="93"/>
        <item x="791"/>
        <item x="163"/>
        <item x="300"/>
        <item x="140"/>
        <item x="920"/>
        <item x="161"/>
        <item x="493"/>
        <item x="912"/>
        <item x="198"/>
        <item x="375"/>
        <item x="576"/>
        <item x="26"/>
        <item x="899"/>
        <item x="394"/>
        <item x="961"/>
        <item x="350"/>
        <item x="388"/>
        <item x="582"/>
        <item x="565"/>
        <item x="217"/>
        <item x="481"/>
        <item x="656"/>
        <item x="764"/>
        <item x="492"/>
        <item x="451"/>
        <item x="898"/>
        <item x="228"/>
        <item x="17"/>
        <item x="620"/>
        <item x="719"/>
        <item x="334"/>
        <item x="55"/>
        <item x="594"/>
        <item x="760"/>
        <item x="841"/>
        <item x="27"/>
        <item x="868"/>
        <item x="259"/>
        <item x="955"/>
        <item x="831"/>
        <item x="541"/>
        <item x="352"/>
        <item x="309"/>
        <item x="516"/>
        <item x="882"/>
        <item x="892"/>
        <item x="351"/>
        <item x="148"/>
        <item x="327"/>
        <item x="862"/>
        <item x="609"/>
        <item x="75"/>
        <item x="96"/>
        <item x="230"/>
        <item x="13"/>
        <item x="444"/>
        <item x="669"/>
        <item x="761"/>
        <item x="567"/>
        <item x="134"/>
        <item x="621"/>
        <item x="398"/>
        <item x="205"/>
        <item x="944"/>
        <item x="588"/>
        <item x="143"/>
        <item x="646"/>
        <item x="883"/>
        <item x="786"/>
        <item x="272"/>
        <item x="303"/>
        <item x="878"/>
        <item x="756"/>
        <item x="127"/>
        <item x="752"/>
        <item x="476"/>
        <item x="539"/>
        <item x="832"/>
        <item x="392"/>
        <item x="921"/>
        <item x="893"/>
        <item x="86"/>
        <item x="702"/>
        <item x="366"/>
        <item x="213"/>
        <item x="637"/>
        <item x="193"/>
        <item x="23"/>
        <item x="297"/>
        <item x="113"/>
        <item x="139"/>
        <item x="157"/>
        <item x="518"/>
        <item x="103"/>
        <item x="544"/>
        <item x="248"/>
        <item x="125"/>
        <item x="636"/>
        <item x="196"/>
        <item x="197"/>
        <item x="155"/>
        <item x="156"/>
        <item x="569"/>
        <item x="536"/>
        <item x="177"/>
        <item x="774"/>
        <item x="718"/>
        <item x="462"/>
        <item x="400"/>
        <item x="521"/>
        <item x="391"/>
        <item x="803"/>
        <item x="507"/>
        <item x="631"/>
        <item x="765"/>
        <item x="918"/>
        <item x="739"/>
        <item x="364"/>
        <item x="953"/>
        <item x="31"/>
        <item x="969"/>
        <item x="112"/>
        <item x="186"/>
        <item x="624"/>
        <item x="957"/>
        <item x="443"/>
        <item x="262"/>
        <item x="268"/>
        <item x="128"/>
        <item x="818"/>
        <item x="529"/>
        <item x="279"/>
        <item x="652"/>
        <item x="796"/>
        <item x="174"/>
        <item x="142"/>
        <item x="428"/>
        <item x="514"/>
        <item x="189"/>
        <item x="641"/>
        <item x="76"/>
        <item x="446"/>
        <item x="194"/>
        <item x="192"/>
        <item x="425"/>
        <item x="416"/>
        <item x="972"/>
        <item x="456"/>
        <item x="395"/>
        <item x="296"/>
        <item x="418"/>
        <item x="592"/>
        <item x="496"/>
        <item x="835"/>
        <item x="896"/>
        <item x="839"/>
        <item x="689"/>
        <item x="485"/>
        <item x="239"/>
        <item x="857"/>
        <item x="683"/>
        <item x="246"/>
        <item x="221"/>
        <item x="749"/>
        <item x="667"/>
        <item x="745"/>
        <item x="732"/>
        <item x="546"/>
        <item x="68"/>
        <item x="958"/>
        <item x="43"/>
        <item x="551"/>
        <item x="505"/>
        <item x="353"/>
        <item x="130"/>
        <item x="237"/>
        <item x="152"/>
        <item x="663"/>
        <item x="147"/>
        <item x="343"/>
        <item x="527"/>
        <item x="99"/>
        <item x="873"/>
        <item x="720"/>
        <item x="460"/>
        <item x="581"/>
        <item x="166"/>
        <item x="413"/>
        <item x="570"/>
        <item x="729"/>
        <item x="940"/>
        <item x="763"/>
        <item x="467"/>
        <item x="11"/>
        <item x="537"/>
        <item x="532"/>
        <item x="160"/>
        <item x="87"/>
        <item x="554"/>
        <item x="3"/>
        <item x="423"/>
        <item x="73"/>
        <item x="502"/>
        <item x="695"/>
        <item x="117"/>
        <item x="678"/>
        <item x="488"/>
        <item x="266"/>
        <item x="685"/>
        <item x="583"/>
        <item x="387"/>
        <item x="373"/>
        <item x="419"/>
        <item x="184"/>
        <item x="111"/>
        <item x="133"/>
        <item x="145"/>
        <item x="455"/>
        <item x="141"/>
        <item x="863"/>
        <item x="269"/>
        <item x="19"/>
        <item x="12"/>
        <item x="555"/>
        <item x="312"/>
        <item x="884"/>
        <item x="348"/>
        <item x="408"/>
        <item x="252"/>
        <item x="866"/>
        <item x="822"/>
        <item x="515"/>
        <item x="260"/>
        <item x="707"/>
        <item x="24"/>
        <item x="463"/>
        <item x="420"/>
        <item x="632"/>
        <item x="185"/>
        <item x="573"/>
        <item x="57"/>
        <item x="442"/>
        <item x="885"/>
        <item x="724"/>
        <item x="557"/>
        <item x="855"/>
        <item x="853"/>
        <item x="47"/>
        <item x="89"/>
        <item x="772"/>
        <item x="357"/>
        <item x="767"/>
        <item x="834"/>
        <item x="880"/>
        <item x="122"/>
        <item x="486"/>
        <item x="211"/>
        <item x="284"/>
        <item x="397"/>
        <item x="430"/>
        <item x="526"/>
        <item x="813"/>
        <item x="67"/>
        <item x="214"/>
        <item x="716"/>
        <item x="257"/>
        <item x="10"/>
        <item x="105"/>
        <item x="424"/>
        <item x="28"/>
        <item x="452"/>
        <item x="506"/>
        <item x="500"/>
        <item x="753"/>
        <item x="224"/>
        <item x="534"/>
        <item x="782"/>
        <item x="787"/>
        <item x="973"/>
        <item x="840"/>
        <item x="276"/>
        <item x="826"/>
        <item x="696"/>
        <item x="60"/>
        <item x="457"/>
        <item x="200"/>
        <item x="673"/>
        <item x="755"/>
        <item x="580"/>
        <item x="94"/>
        <item x="15"/>
        <item x="0"/>
        <item x="449"/>
        <item x="894"/>
        <item x="401"/>
        <item x="566"/>
        <item x="874"/>
        <item x="948"/>
        <item x="384"/>
        <item x="179"/>
        <item x="511"/>
        <item x="499"/>
        <item x="201"/>
        <item x="783"/>
        <item x="928"/>
        <item x="829"/>
        <item x="792"/>
        <item x="2"/>
        <item x="814"/>
        <item x="365"/>
        <item x="757"/>
        <item x="513"/>
        <item x="837"/>
        <item x="414"/>
        <item x="35"/>
        <item x="662"/>
        <item x="509"/>
        <item x="314"/>
        <item x="889"/>
        <item x="564"/>
        <item x="53"/>
        <item x="905"/>
        <item x="823"/>
        <item x="254"/>
        <item x="736"/>
        <item x="242"/>
        <item x="16"/>
        <item x="102"/>
        <item x="70"/>
        <item x="694"/>
        <item x="82"/>
        <item x="275"/>
        <item x="797"/>
        <item x="922"/>
        <item x="543"/>
        <item x="180"/>
        <item x="316"/>
        <item x="559"/>
        <item x="110"/>
        <item x="917"/>
        <item x="227"/>
        <item x="851"/>
        <item x="635"/>
        <item x="876"/>
        <item x="616"/>
        <item x="931"/>
        <item x="925"/>
        <item x="598"/>
        <item x="315"/>
        <item x="195"/>
        <item x="681"/>
        <item x="396"/>
        <item x="330"/>
        <item x="49"/>
        <item x="633"/>
        <item x="781"/>
        <item x="848"/>
        <item x="585"/>
        <item x="183"/>
        <item x="784"/>
        <item x="188"/>
        <item x="648"/>
        <item x="504"/>
        <item x="405"/>
        <item x="422"/>
        <item x="310"/>
        <item x="728"/>
        <item x="119"/>
        <item x="36"/>
        <item x="932"/>
        <item x="535"/>
        <item x="51"/>
        <item x="318"/>
        <item x="64"/>
        <item x="687"/>
        <item x="171"/>
        <item x="153"/>
        <item x="473"/>
        <item x="929"/>
        <item x="470"/>
        <item x="833"/>
        <item x="872"/>
        <item x="888"/>
        <item x="277"/>
        <item x="356"/>
        <item x="568"/>
        <item x="362"/>
        <item x="881"/>
        <item x="601"/>
        <item x="335"/>
        <item x="50"/>
        <item x="943"/>
        <item x="46"/>
        <item x="305"/>
        <item x="615"/>
        <item x="501"/>
        <item x="107"/>
        <item x="910"/>
        <item x="404"/>
        <item x="149"/>
        <item x="410"/>
        <item x="746"/>
        <item x="498"/>
        <item x="800"/>
        <item x="665"/>
        <item x="121"/>
        <item x="464"/>
        <item x="856"/>
        <item x="645"/>
        <item x="282"/>
        <item x="684"/>
        <item x="146"/>
        <item x="468"/>
        <item x="906"/>
        <item x="653"/>
        <item x="255"/>
        <item x="295"/>
        <item x="703"/>
        <item x="159"/>
        <item x="427"/>
        <item x="510"/>
        <item x="714"/>
        <item x="402"/>
        <item x="754"/>
        <item x="625"/>
        <item x="267"/>
        <item x="317"/>
        <item x="844"/>
        <item x="85"/>
        <item x="867"/>
        <item x="90"/>
        <item x="436"/>
        <item x="854"/>
        <item x="233"/>
        <item x="558"/>
        <item x="154"/>
        <item x="383"/>
        <item x="677"/>
        <item x="114"/>
        <item x="801"/>
        <item x="824"/>
        <item x="216"/>
        <item x="939"/>
        <item x="647"/>
        <item x="489"/>
        <item x="970"/>
        <item x="175"/>
        <item x="98"/>
        <item x="967"/>
        <item x="144"/>
        <item x="617"/>
        <item x="942"/>
        <item x="827"/>
        <item x="190"/>
        <item x="612"/>
        <item x="162"/>
        <item x="727"/>
        <item x="62"/>
        <item x="66"/>
        <item x="789"/>
        <item x="655"/>
        <item x="286"/>
        <item x="671"/>
        <item x="294"/>
        <item x="657"/>
        <item x="642"/>
        <item x="382"/>
        <item x="630"/>
        <item x="859"/>
        <item x="41"/>
        <item x="717"/>
        <item x="324"/>
        <item x="809"/>
        <item x="349"/>
        <item x="487"/>
        <item x="810"/>
        <item x="129"/>
        <item x="386"/>
        <item x="858"/>
        <item x="9"/>
        <item x="164"/>
        <item x="308"/>
        <item x="77"/>
        <item x="63"/>
        <item x="106"/>
        <item x="560"/>
        <item x="713"/>
        <item x="74"/>
        <item x="69"/>
        <item x="768"/>
        <item x="654"/>
        <item x="173"/>
        <item x="934"/>
        <item x="672"/>
        <item x="877"/>
        <item x="688"/>
        <item x="409"/>
        <item x="118"/>
        <item x="438"/>
        <item x="256"/>
        <item x="845"/>
        <item x="895"/>
        <item x="307"/>
        <item x="337"/>
        <item x="542"/>
        <item x="323"/>
        <item x="923"/>
        <item x="471"/>
        <item x="339"/>
        <item x="319"/>
        <item x="95"/>
        <item x="751"/>
        <item x="945"/>
        <item x="587"/>
        <item x="531"/>
        <item x="325"/>
        <item x="808"/>
        <item x="773"/>
        <item x="742"/>
        <item x="79"/>
        <item x="342"/>
        <item x="875"/>
        <item x="219"/>
        <item x="556"/>
        <item x="346"/>
        <item x="734"/>
        <item x="132"/>
        <item x="285"/>
        <item x="280"/>
        <item x="208"/>
        <item x="919"/>
        <item x="503"/>
        <item x="158"/>
        <item x="302"/>
        <item x="172"/>
        <item x="758"/>
        <item x="333"/>
        <item x="72"/>
        <item x="371"/>
        <item x="769"/>
        <item x="950"/>
        <item x="109"/>
        <item x="802"/>
        <item x="897"/>
        <item x="730"/>
        <item x="374"/>
        <item x="887"/>
        <item x="328"/>
        <item x="178"/>
        <item x="676"/>
        <item x="846"/>
        <item x="288"/>
        <item x="865"/>
        <item x="780"/>
        <item x="448"/>
        <item x="83"/>
        <item x="712"/>
        <item x="490"/>
        <item x="182"/>
        <item x="545"/>
        <item x="304"/>
        <item x="776"/>
        <item x="52"/>
        <item x="750"/>
        <item x="472"/>
        <item x="459"/>
        <item x="359"/>
        <item x="613"/>
        <item x="479"/>
        <item x="491"/>
        <item x="218"/>
        <item x="817"/>
        <item x="465"/>
        <item x="930"/>
        <item x="628"/>
        <item x="137"/>
        <item x="261"/>
        <item x="14"/>
        <item x="165"/>
        <item x="869"/>
        <item x="48"/>
        <item x="407"/>
        <item x="623"/>
        <item x="341"/>
        <item x="709"/>
        <item x="553"/>
        <item x="744"/>
        <item x="658"/>
        <item x="816"/>
        <item x="18"/>
        <item x="235"/>
        <item x="766"/>
        <item x="590"/>
        <item x="700"/>
        <item x="870"/>
        <item x="115"/>
        <item x="435"/>
        <item x="591"/>
        <item x="726"/>
        <item x="619"/>
        <item x="618"/>
        <item x="806"/>
        <item x="369"/>
        <item x="454"/>
        <item x="538"/>
        <item x="913"/>
        <item x="821"/>
        <item x="924"/>
        <item x="207"/>
        <item x="100"/>
        <item x="273"/>
        <item x="234"/>
        <item x="807"/>
        <item x="668"/>
        <item x="738"/>
        <item x="579"/>
        <item x="6"/>
        <item x="936"/>
        <item x="497"/>
        <item x="453"/>
        <item x="495"/>
        <item x="322"/>
        <item x="584"/>
        <item x="965"/>
        <item x="614"/>
        <item x="32"/>
        <item x="540"/>
        <item x="680"/>
        <item x="525"/>
        <item x="602"/>
        <item x="236"/>
        <item x="819"/>
        <item x="659"/>
        <item x="474"/>
        <item x="549"/>
        <item x="811"/>
        <item x="437"/>
        <item x="116"/>
        <item x="250"/>
        <item x="447"/>
        <item x="916"/>
        <item x="710"/>
        <item x="338"/>
        <item x="843"/>
        <item x="274"/>
        <item x="212"/>
        <item x="176"/>
        <item x="697"/>
        <item x="170"/>
        <item x="247"/>
        <item x="241"/>
        <item x="289"/>
        <item x="240"/>
        <item x="203"/>
        <item x="238"/>
        <item x="607"/>
        <item x="788"/>
        <item x="741"/>
        <item x="311"/>
        <item x="927"/>
        <item x="7"/>
        <item x="475"/>
        <item x="363"/>
        <item x="169"/>
        <item x="777"/>
        <item x="432"/>
        <item x="61"/>
        <item x="187"/>
        <item x="548"/>
        <item x="651"/>
        <item x="698"/>
        <item x="399"/>
        <item x="321"/>
        <item x="84"/>
        <item x="721"/>
        <item x="626"/>
        <item x="956"/>
        <item x="313"/>
        <item x="664"/>
        <item x="708"/>
        <item x="220"/>
        <item x="847"/>
        <item x="290"/>
        <item x="88"/>
        <item x="711"/>
        <item x="907"/>
        <item x="271"/>
        <item x="812"/>
        <item x="253"/>
        <item x="426"/>
        <item x="42"/>
        <item x="759"/>
        <item x="597"/>
        <item x="393"/>
        <item x="740"/>
        <item x="725"/>
        <item x="686"/>
        <item x="600"/>
        <item x="389"/>
        <item x="550"/>
        <item x="517"/>
        <item x="679"/>
        <item x="508"/>
        <item x="38"/>
        <item x="963"/>
        <item x="960"/>
        <item x="547"/>
        <item x="715"/>
        <item x="562"/>
        <item x="935"/>
        <item x="30"/>
        <item x="345"/>
        <item x="292"/>
        <item x="815"/>
        <item x="879"/>
        <item x="65"/>
        <item x="138"/>
        <item x="478"/>
        <item x="412"/>
        <item x="820"/>
        <item x="101"/>
        <item x="860"/>
        <item x="627"/>
        <item x="586"/>
        <item x="209"/>
        <item x="639"/>
        <item x="97"/>
        <item x="604"/>
        <item x="429"/>
        <item x="222"/>
        <item x="33"/>
        <item x="643"/>
        <item x="123"/>
        <item x="952"/>
        <item x="891"/>
        <item x="326"/>
        <item x="838"/>
        <item x="482"/>
        <item x="226"/>
        <item x="670"/>
        <item x="29"/>
        <item x="299"/>
        <item x="347"/>
        <item x="606"/>
        <item x="1"/>
        <item x="795"/>
        <item x="265"/>
        <item x="770"/>
        <item x="191"/>
        <item x="56"/>
        <item x="706"/>
        <item x="640"/>
        <item x="223"/>
        <item x="199"/>
        <item x="701"/>
        <item x="805"/>
        <item x="599"/>
        <item x="225"/>
        <item x="58"/>
        <item x="705"/>
        <item x="971"/>
        <item x="202"/>
        <item x="379"/>
        <item x="5"/>
        <item x="168"/>
        <item x="360"/>
        <item x="244"/>
        <item x="524"/>
        <item x="941"/>
        <item x="21"/>
        <item x="937"/>
        <item x="520"/>
        <item x="377"/>
        <item x="674"/>
        <item x="332"/>
        <item x="733"/>
        <item x="20"/>
        <item x="150"/>
        <item x="596"/>
        <item x="682"/>
        <item x="561"/>
        <item x="864"/>
        <item x="368"/>
        <item x="603"/>
        <item x="804"/>
        <item x="946"/>
        <item x="574"/>
        <item x="167"/>
        <item x="206"/>
        <item x="293"/>
        <item x="675"/>
        <item x="691"/>
        <item x="278"/>
        <item x="104"/>
        <item x="306"/>
        <item x="232"/>
        <item x="595"/>
        <item x="938"/>
        <item x="771"/>
        <item x="968"/>
        <item x="484"/>
        <item x="344"/>
        <item x="799"/>
        <item x="270"/>
        <item x="215"/>
        <item x="92"/>
        <item x="243"/>
        <item x="376"/>
        <item x="390"/>
        <item x="849"/>
        <item x="431"/>
        <item x="836"/>
        <item x="523"/>
        <item x="126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 v="496"/>
    </i>
    <i>
      <x v="678"/>
    </i>
    <i>
      <x v="824"/>
    </i>
    <i>
      <x v="529"/>
    </i>
    <i>
      <x v="293"/>
    </i>
    <i>
      <x v="879"/>
    </i>
    <i>
      <x v="881"/>
    </i>
    <i>
      <x v="622"/>
    </i>
    <i>
      <x v="370"/>
    </i>
    <i>
      <x v="270"/>
    </i>
    <i t="grand">
      <x/>
    </i>
  </rowItems>
  <colItems count="1">
    <i/>
  </colItems>
  <dataFields count="1">
    <dataField name="Total score" fld="11" baseField="1" baseItem="496"/>
  </dataFields>
  <chartFormats count="5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E6C7F-49CD-419D-BAE4-6AE85FD878A8}" name="PivotTable1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core Bucket">
  <location ref="D37:E43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eads" fld="0" subtotal="count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C4D5B-3460-4A1A-A40F-49E782AF1388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mpaign">
  <location ref="D19:F30" firstHeaderRow="0" firstDataRow="1" firstDataCol="1"/>
  <pivotFields count="17">
    <pivotField showAll="0"/>
    <pivotField axis="axisRow" showAll="0">
      <items count="11">
        <item x="7"/>
        <item x="9"/>
        <item x="3"/>
        <item x="1"/>
        <item x="5"/>
        <item x="4"/>
        <item x="2"/>
        <item x="0"/>
        <item x="8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175" showAll="0"/>
    <pivotField numFmtId="175" showAll="0"/>
    <pivotField numFmtId="10" showAll="0"/>
    <pivotField numFmtId="10" showAll="0"/>
    <pivotField numFmtId="2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 Spend" fld="5" baseField="0" baseItem="0"/>
    <dataField name="Sum of Revenue Attributed" fld="11" baseField="0" baseItem="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CD334-F6AF-4E49-ACAD-376C4713E438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Month">
  <location ref="A27:B40" firstHeaderRow="1" firstDataRow="1" firstDataCol="1"/>
  <pivotFields count="12">
    <pivotField dataField="1" showAll="0"/>
    <pivotField axis="axisRow" showAll="0" sortType="ascending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showAll="0"/>
    <pivotField numFmtId="175" showAll="0"/>
    <pivotField numFmtId="175" showAll="0"/>
    <pivotField numFmtId="10" showAll="0"/>
    <pivotField numFmtId="10" showAll="0"/>
    <pivotField numFmtId="2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thly spend" fld="0" baseField="0" baseItem="0"/>
  </dataFields>
  <chartFormats count="3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F2756-CDE4-4E3E-9C03-3188035D27F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Industry">
  <location ref="H8:I34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>
      <items count="12">
        <item x="4"/>
        <item x="7"/>
        <item x="8"/>
        <item x="1"/>
        <item x="3"/>
        <item x="6"/>
        <item x="2"/>
        <item x="10"/>
        <item x="5"/>
        <item x="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6">
        <item x="2"/>
        <item x="7"/>
        <item x="18"/>
        <item x="15"/>
        <item x="11"/>
        <item x="21"/>
        <item x="6"/>
        <item x="23"/>
        <item x="10"/>
        <item x="5"/>
        <item x="20"/>
        <item x="4"/>
        <item x="17"/>
        <item x="12"/>
        <item x="8"/>
        <item x="3"/>
        <item x="24"/>
        <item x="16"/>
        <item x="19"/>
        <item x="9"/>
        <item x="1"/>
        <item x="0"/>
        <item x="14"/>
        <item x="22"/>
        <item x="13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Leads" fld="0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BC7EC-C4F8-4543-98D4-0029ED6CE95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Segment">
  <location ref="D8:E12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eads" fld="0" subtotal="count" baseField="0" baseItem="0"/>
  </dataFields>
  <chartFormats count="4">
    <chartFormat chart="1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E7100-2019-46D9-9162-2C23DD4C782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Source">
  <location ref="A8:B20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12">
        <item x="4"/>
        <item x="7"/>
        <item x="8"/>
        <item x="1"/>
        <item x="3"/>
        <item x="6"/>
        <item x="2"/>
        <item x="10"/>
        <item x="5"/>
        <item x="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Leads" fld="0" subtotal="count" baseField="0" baseItem="0"/>
  </dataFields>
  <chartFormats count="1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08AC-138A-4B7E-B373-F81DD3EE5151}">
  <dimension ref="A1"/>
  <sheetViews>
    <sheetView showGridLines="0" tabSelected="1" topLeftCell="A47" zoomScale="59" zoomScaleNormal="59" workbookViewId="0">
      <selection activeCell="AH67" sqref="AH67"/>
    </sheetView>
  </sheetViews>
  <sheetFormatPr defaultRowHeight="14.4"/>
  <cols>
    <col min="1" max="1" width="8.88671875" style="7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DD69-0F4C-4942-93E9-A572DA788B27}">
  <dimension ref="A1:I54"/>
  <sheetViews>
    <sheetView showGridLines="0" zoomScale="53" workbookViewId="0">
      <selection activeCell="I42" sqref="I42"/>
    </sheetView>
  </sheetViews>
  <sheetFormatPr defaultRowHeight="14.4"/>
  <cols>
    <col min="1" max="1" width="13.109375" bestFit="1" customWidth="1"/>
    <col min="2" max="2" width="24.44140625" bestFit="1" customWidth="1"/>
    <col min="3" max="3" width="15.77734375" customWidth="1"/>
    <col min="4" max="4" width="12.5546875" bestFit="1" customWidth="1"/>
    <col min="5" max="5" width="15" bestFit="1" customWidth="1"/>
    <col min="6" max="6" width="24.109375" style="7" bestFit="1" customWidth="1"/>
    <col min="7" max="7" width="15.77734375" customWidth="1"/>
    <col min="8" max="8" width="17.33203125" bestFit="1" customWidth="1"/>
    <col min="9" max="9" width="12.6640625" bestFit="1" customWidth="1"/>
  </cols>
  <sheetData>
    <row r="1" spans="1:9">
      <c r="A1" s="11" t="s">
        <v>8179</v>
      </c>
      <c r="B1" s="11" t="s">
        <v>8180</v>
      </c>
      <c r="C1" s="11" t="s">
        <v>8181</v>
      </c>
      <c r="D1" s="11" t="s">
        <v>8182</v>
      </c>
      <c r="E1" s="11" t="s">
        <v>8183</v>
      </c>
      <c r="F1" s="11" t="s">
        <v>8184</v>
      </c>
      <c r="G1" s="11" t="s">
        <v>8185</v>
      </c>
      <c r="H1" s="11" t="s">
        <v>8186</v>
      </c>
    </row>
    <row r="2" spans="1:9">
      <c r="A2">
        <f>COUNTA(scoring_results!A2:A1001)</f>
        <v>1000</v>
      </c>
      <c r="B2">
        <f>COUNTIF(scoring_results!M2:M1001,"HOT")</f>
        <v>110</v>
      </c>
      <c r="C2">
        <f>COUNTIF(scoring_results!M2:M1001,"WARM")</f>
        <v>537</v>
      </c>
      <c r="D2">
        <f>COUNTIF(scoring_results!M2:M1001,"COLD")</f>
        <v>353</v>
      </c>
      <c r="E2">
        <f>ROUND(AVERAGE(scoring_results!L2:L1001),1)</f>
        <v>41</v>
      </c>
      <c r="F2" s="20">
        <f>SUM(clean_spend!F:F)</f>
        <v>758451</v>
      </c>
      <c r="G2" s="8">
        <f>ROUND(AVERAGE(clean_spend!M:M),2)</f>
        <v>184.62</v>
      </c>
      <c r="H2" s="10">
        <f>ROUND(AVERAGE(clean_spend!Q:Q),2)</f>
        <v>4.93</v>
      </c>
    </row>
    <row r="4" spans="1:9" s="7" customFormat="1"/>
    <row r="5" spans="1:9" s="7" customFormat="1"/>
    <row r="8" spans="1:9">
      <c r="A8" s="21" t="s">
        <v>8210</v>
      </c>
      <c r="B8" t="s">
        <v>8211</v>
      </c>
      <c r="D8" s="21" t="s">
        <v>8165</v>
      </c>
      <c r="E8" t="s">
        <v>8211</v>
      </c>
      <c r="H8" s="21" t="s">
        <v>8218</v>
      </c>
      <c r="I8" t="s">
        <v>8211</v>
      </c>
    </row>
    <row r="9" spans="1:9">
      <c r="A9" s="22" t="s">
        <v>110</v>
      </c>
      <c r="B9" s="23">
        <v>109</v>
      </c>
      <c r="D9" s="22" t="s">
        <v>8169</v>
      </c>
      <c r="E9" s="23">
        <v>353</v>
      </c>
      <c r="F9" s="23"/>
      <c r="H9" s="22" t="s">
        <v>66</v>
      </c>
      <c r="I9" s="23">
        <v>45</v>
      </c>
    </row>
    <row r="10" spans="1:9">
      <c r="A10" s="22" t="s">
        <v>4911</v>
      </c>
      <c r="B10" s="23">
        <v>55</v>
      </c>
      <c r="D10" s="22" t="s">
        <v>8167</v>
      </c>
      <c r="E10" s="23">
        <v>110</v>
      </c>
      <c r="F10" s="23"/>
      <c r="H10" s="22" t="s">
        <v>123</v>
      </c>
      <c r="I10" s="23">
        <v>34</v>
      </c>
    </row>
    <row r="11" spans="1:9">
      <c r="A11" s="22" t="s">
        <v>272</v>
      </c>
      <c r="B11" s="23">
        <v>83</v>
      </c>
      <c r="D11" s="22" t="s">
        <v>8168</v>
      </c>
      <c r="E11" s="23">
        <v>537</v>
      </c>
      <c r="F11" s="23"/>
      <c r="H11" s="22" t="s">
        <v>8189</v>
      </c>
      <c r="I11" s="23">
        <v>43</v>
      </c>
    </row>
    <row r="12" spans="1:9">
      <c r="A12" s="22" t="s">
        <v>63</v>
      </c>
      <c r="B12" s="23">
        <v>99</v>
      </c>
      <c r="D12" s="22" t="s">
        <v>8188</v>
      </c>
      <c r="E12" s="23">
        <v>1000</v>
      </c>
      <c r="F12" s="23"/>
      <c r="H12" s="22" t="s">
        <v>8190</v>
      </c>
      <c r="I12" s="23">
        <v>33</v>
      </c>
    </row>
    <row r="13" spans="1:9">
      <c r="A13" s="22" t="s">
        <v>599</v>
      </c>
      <c r="B13" s="23">
        <v>121</v>
      </c>
      <c r="H13" s="22" t="s">
        <v>173</v>
      </c>
      <c r="I13" s="23">
        <v>56</v>
      </c>
    </row>
    <row r="14" spans="1:9">
      <c r="A14" s="22" t="s">
        <v>141</v>
      </c>
      <c r="B14" s="23">
        <v>109</v>
      </c>
      <c r="H14" s="22" t="s">
        <v>8191</v>
      </c>
      <c r="I14" s="23">
        <v>35</v>
      </c>
    </row>
    <row r="15" spans="1:9">
      <c r="A15" s="22" t="s">
        <v>895</v>
      </c>
      <c r="B15" s="23">
        <v>85</v>
      </c>
      <c r="H15" s="22" t="s">
        <v>8192</v>
      </c>
      <c r="I15" s="23">
        <v>49</v>
      </c>
    </row>
    <row r="16" spans="1:9">
      <c r="A16" s="22" t="s">
        <v>458</v>
      </c>
      <c r="B16" s="23">
        <v>107</v>
      </c>
      <c r="H16" s="22" t="s">
        <v>8193</v>
      </c>
      <c r="I16" s="23">
        <v>48</v>
      </c>
    </row>
    <row r="17" spans="1:9">
      <c r="A17" s="22" t="s">
        <v>308</v>
      </c>
      <c r="B17" s="23">
        <v>112</v>
      </c>
      <c r="H17" s="22" t="s">
        <v>697</v>
      </c>
      <c r="I17" s="23">
        <v>45</v>
      </c>
    </row>
    <row r="18" spans="1:9">
      <c r="A18" s="22" t="s">
        <v>8187</v>
      </c>
      <c r="B18" s="23">
        <v>52</v>
      </c>
      <c r="H18" s="22" t="s">
        <v>812</v>
      </c>
      <c r="I18" s="23">
        <v>55</v>
      </c>
    </row>
    <row r="19" spans="1:9">
      <c r="A19" s="22" t="s">
        <v>343</v>
      </c>
      <c r="B19" s="23">
        <v>68</v>
      </c>
      <c r="D19" s="21" t="s">
        <v>8214</v>
      </c>
      <c r="E19" s="7" t="s">
        <v>8215</v>
      </c>
      <c r="F19" s="7" t="s">
        <v>8216</v>
      </c>
      <c r="H19" s="22" t="s">
        <v>349</v>
      </c>
      <c r="I19" s="23">
        <v>22</v>
      </c>
    </row>
    <row r="20" spans="1:9">
      <c r="A20" s="22" t="s">
        <v>8188</v>
      </c>
      <c r="B20" s="23">
        <v>1000</v>
      </c>
      <c r="D20" s="22" t="s">
        <v>4892</v>
      </c>
      <c r="E20" s="23">
        <v>63789</v>
      </c>
      <c r="F20" s="23">
        <v>195264</v>
      </c>
      <c r="H20" s="22" t="s">
        <v>717</v>
      </c>
      <c r="I20" s="23">
        <v>54</v>
      </c>
    </row>
    <row r="21" spans="1:9">
      <c r="D21" s="22" t="s">
        <v>4910</v>
      </c>
      <c r="E21" s="23">
        <v>56772</v>
      </c>
      <c r="F21" s="23">
        <v>78482</v>
      </c>
      <c r="H21" s="22" t="s">
        <v>8194</v>
      </c>
      <c r="I21" s="23">
        <v>41</v>
      </c>
    </row>
    <row r="22" spans="1:9">
      <c r="D22" s="22" t="s">
        <v>8206</v>
      </c>
      <c r="E22" s="23">
        <v>56723</v>
      </c>
      <c r="F22" s="23">
        <v>173580</v>
      </c>
      <c r="H22" s="22" t="s">
        <v>8195</v>
      </c>
      <c r="I22" s="23">
        <v>30</v>
      </c>
    </row>
    <row r="23" spans="1:9">
      <c r="D23" s="22" t="s">
        <v>8207</v>
      </c>
      <c r="E23" s="23">
        <v>93070</v>
      </c>
      <c r="F23" s="23">
        <v>339161</v>
      </c>
      <c r="H23" s="22" t="s">
        <v>134</v>
      </c>
      <c r="I23" s="23">
        <v>24</v>
      </c>
    </row>
    <row r="24" spans="1:9">
      <c r="D24" s="22" t="s">
        <v>8208</v>
      </c>
      <c r="E24" s="23">
        <v>108375</v>
      </c>
      <c r="F24" s="23">
        <v>202263</v>
      </c>
      <c r="H24" s="22" t="s">
        <v>79</v>
      </c>
      <c r="I24" s="23">
        <v>53</v>
      </c>
    </row>
    <row r="25" spans="1:9">
      <c r="D25" s="22" t="s">
        <v>8209</v>
      </c>
      <c r="E25" s="23">
        <v>89830</v>
      </c>
      <c r="F25" s="23">
        <v>293248</v>
      </c>
      <c r="H25" s="22" t="s">
        <v>889</v>
      </c>
      <c r="I25" s="23">
        <v>28</v>
      </c>
    </row>
    <row r="26" spans="1:9">
      <c r="D26" s="22" t="s">
        <v>4840</v>
      </c>
      <c r="E26" s="23">
        <v>37889</v>
      </c>
      <c r="F26" s="23">
        <v>364131</v>
      </c>
      <c r="H26" s="22" t="s">
        <v>8196</v>
      </c>
      <c r="I26" s="23">
        <v>45</v>
      </c>
    </row>
    <row r="27" spans="1:9">
      <c r="A27" s="21" t="s">
        <v>8212</v>
      </c>
      <c r="B27" t="s">
        <v>8213</v>
      </c>
      <c r="D27" s="22" t="s">
        <v>4821</v>
      </c>
      <c r="E27" s="23">
        <v>46997</v>
      </c>
      <c r="F27" s="23">
        <v>634186</v>
      </c>
      <c r="H27" s="22" t="s">
        <v>327</v>
      </c>
      <c r="I27" s="23">
        <v>26</v>
      </c>
    </row>
    <row r="28" spans="1:9">
      <c r="A28" s="22" t="s">
        <v>4828</v>
      </c>
      <c r="B28" s="23">
        <v>52949</v>
      </c>
      <c r="D28" s="22" t="s">
        <v>4900</v>
      </c>
      <c r="E28" s="23">
        <v>130023</v>
      </c>
      <c r="F28" s="23">
        <v>170542</v>
      </c>
      <c r="H28" s="22" t="s">
        <v>8197</v>
      </c>
      <c r="I28" s="23">
        <v>30</v>
      </c>
    </row>
    <row r="29" spans="1:9">
      <c r="A29" s="22" t="s">
        <v>4831</v>
      </c>
      <c r="B29" s="23">
        <v>50794</v>
      </c>
      <c r="D29" s="22" t="s">
        <v>4877</v>
      </c>
      <c r="E29" s="23">
        <v>74983</v>
      </c>
      <c r="F29" s="23">
        <v>551435</v>
      </c>
      <c r="H29" s="22" t="s">
        <v>52</v>
      </c>
      <c r="I29" s="23">
        <v>52</v>
      </c>
    </row>
    <row r="30" spans="1:9">
      <c r="A30" s="22" t="s">
        <v>4833</v>
      </c>
      <c r="B30" s="23">
        <v>64081</v>
      </c>
      <c r="D30" s="22" t="s">
        <v>8188</v>
      </c>
      <c r="E30" s="23">
        <v>758451</v>
      </c>
      <c r="F30" s="23">
        <v>3002292</v>
      </c>
      <c r="H30" s="22" t="s">
        <v>8198</v>
      </c>
      <c r="I30" s="23">
        <v>49</v>
      </c>
    </row>
    <row r="31" spans="1:9">
      <c r="A31" s="22" t="s">
        <v>4835</v>
      </c>
      <c r="B31" s="23">
        <v>53201</v>
      </c>
      <c r="H31" s="22" t="s">
        <v>8199</v>
      </c>
      <c r="I31" s="23">
        <v>26</v>
      </c>
    </row>
    <row r="32" spans="1:9">
      <c r="A32" s="22" t="s">
        <v>4837</v>
      </c>
      <c r="B32" s="23">
        <v>57309</v>
      </c>
      <c r="H32" s="22" t="s">
        <v>670</v>
      </c>
      <c r="I32" s="23">
        <v>34</v>
      </c>
    </row>
    <row r="33" spans="1:9">
      <c r="A33" s="22" t="s">
        <v>4838</v>
      </c>
      <c r="B33" s="23">
        <v>54630</v>
      </c>
      <c r="H33" s="22" t="s">
        <v>82</v>
      </c>
      <c r="I33" s="23">
        <v>43</v>
      </c>
    </row>
    <row r="34" spans="1:9">
      <c r="A34" s="22" t="s">
        <v>4841</v>
      </c>
      <c r="B34" s="23">
        <v>57655</v>
      </c>
      <c r="H34" s="22" t="s">
        <v>8188</v>
      </c>
      <c r="I34" s="23">
        <v>1000</v>
      </c>
    </row>
    <row r="35" spans="1:9">
      <c r="A35" s="22" t="s">
        <v>4842</v>
      </c>
      <c r="B35" s="23">
        <v>58293</v>
      </c>
    </row>
    <row r="36" spans="1:9">
      <c r="A36" s="22" t="s">
        <v>4844</v>
      </c>
      <c r="B36" s="23">
        <v>59319</v>
      </c>
    </row>
    <row r="37" spans="1:9">
      <c r="A37" s="22" t="s">
        <v>4845</v>
      </c>
      <c r="B37" s="23">
        <v>80743</v>
      </c>
      <c r="D37" s="21" t="s">
        <v>8217</v>
      </c>
      <c r="E37" t="s">
        <v>8211</v>
      </c>
      <c r="F37"/>
    </row>
    <row r="38" spans="1:9">
      <c r="A38" s="22" t="s">
        <v>4846</v>
      </c>
      <c r="B38" s="23">
        <v>71190</v>
      </c>
      <c r="D38" s="22" t="s">
        <v>8201</v>
      </c>
      <c r="E38" s="23">
        <v>91</v>
      </c>
      <c r="F38"/>
    </row>
    <row r="39" spans="1:9">
      <c r="A39" s="22" t="s">
        <v>4823</v>
      </c>
      <c r="B39" s="23">
        <v>98287</v>
      </c>
      <c r="D39" s="22" t="s">
        <v>8202</v>
      </c>
      <c r="E39" s="23">
        <v>395</v>
      </c>
      <c r="F39"/>
    </row>
    <row r="40" spans="1:9">
      <c r="A40" s="22" t="s">
        <v>8188</v>
      </c>
      <c r="B40" s="23">
        <v>758451</v>
      </c>
      <c r="D40" s="22" t="s">
        <v>8203</v>
      </c>
      <c r="E40" s="23">
        <v>404</v>
      </c>
      <c r="F40"/>
      <c r="H40" s="21" t="s">
        <v>8219</v>
      </c>
      <c r="I40" t="s">
        <v>8220</v>
      </c>
    </row>
    <row r="41" spans="1:9">
      <c r="D41" s="22" t="s">
        <v>8204</v>
      </c>
      <c r="E41" s="23">
        <v>108</v>
      </c>
      <c r="F41"/>
      <c r="H41" s="22" t="s">
        <v>2943</v>
      </c>
      <c r="I41" s="23">
        <v>135</v>
      </c>
    </row>
    <row r="42" spans="1:9">
      <c r="D42" s="22" t="s">
        <v>8205</v>
      </c>
      <c r="E42" s="23">
        <v>2</v>
      </c>
      <c r="F42"/>
      <c r="H42" s="22" t="s">
        <v>682</v>
      </c>
      <c r="I42" s="23">
        <v>110.1</v>
      </c>
    </row>
    <row r="43" spans="1:9">
      <c r="D43" s="22" t="s">
        <v>8188</v>
      </c>
      <c r="E43" s="23">
        <v>1000</v>
      </c>
      <c r="F43"/>
      <c r="H43" s="22" t="s">
        <v>2370</v>
      </c>
      <c r="I43" s="23">
        <v>103</v>
      </c>
    </row>
    <row r="44" spans="1:9">
      <c r="F44"/>
      <c r="H44" s="22" t="s">
        <v>3471</v>
      </c>
      <c r="I44" s="23">
        <v>97.6</v>
      </c>
    </row>
    <row r="45" spans="1:9">
      <c r="F45"/>
      <c r="H45" s="22" t="s">
        <v>1203</v>
      </c>
      <c r="I45" s="23">
        <v>93.5</v>
      </c>
    </row>
    <row r="46" spans="1:9">
      <c r="F46"/>
      <c r="H46" s="22" t="s">
        <v>814</v>
      </c>
      <c r="I46" s="23">
        <v>92</v>
      </c>
    </row>
    <row r="47" spans="1:9">
      <c r="F47"/>
      <c r="H47" s="22" t="s">
        <v>4459</v>
      </c>
      <c r="I47" s="23">
        <v>88.1</v>
      </c>
    </row>
    <row r="48" spans="1:9">
      <c r="F48"/>
      <c r="H48" s="22" t="s">
        <v>1752</v>
      </c>
      <c r="I48" s="23">
        <v>85.9</v>
      </c>
    </row>
    <row r="49" spans="6:9">
      <c r="F49"/>
      <c r="H49" s="22" t="s">
        <v>2114</v>
      </c>
      <c r="I49" s="23">
        <v>84.699999999999989</v>
      </c>
    </row>
    <row r="50" spans="6:9">
      <c r="F50"/>
      <c r="H50" s="22" t="s">
        <v>4041</v>
      </c>
      <c r="I50" s="23">
        <v>82.6</v>
      </c>
    </row>
    <row r="51" spans="6:9">
      <c r="F51"/>
      <c r="H51" s="22" t="s">
        <v>8188</v>
      </c>
      <c r="I51" s="23">
        <v>972.5</v>
      </c>
    </row>
    <row r="52" spans="6:9">
      <c r="F52"/>
    </row>
    <row r="53" spans="6:9">
      <c r="F53"/>
    </row>
    <row r="54" spans="6:9">
      <c r="F54"/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D025-6097-467E-BFC2-8700DD47F6ED}">
  <dimension ref="A1:O1001"/>
  <sheetViews>
    <sheetView workbookViewId="0">
      <selection activeCell="J13" sqref="J13"/>
    </sheetView>
  </sheetViews>
  <sheetFormatPr defaultRowHeight="14.4"/>
  <cols>
    <col min="1" max="13" width="15.77734375" customWidth="1"/>
    <col min="14" max="15" width="21.77734375" customWidth="1"/>
  </cols>
  <sheetData>
    <row r="1" spans="1:15">
      <c r="A1" s="11" t="s">
        <v>0</v>
      </c>
      <c r="B1" s="11" t="s">
        <v>19</v>
      </c>
      <c r="C1" s="11" t="s">
        <v>22</v>
      </c>
      <c r="D1" s="11" t="s">
        <v>4</v>
      </c>
      <c r="E1" s="11" t="s">
        <v>2</v>
      </c>
      <c r="F1" s="11" t="s">
        <v>8170</v>
      </c>
      <c r="G1" s="11" t="s">
        <v>8171</v>
      </c>
      <c r="H1" s="11" t="s">
        <v>8172</v>
      </c>
      <c r="I1" s="11" t="s">
        <v>8173</v>
      </c>
      <c r="J1" s="11" t="s">
        <v>8174</v>
      </c>
      <c r="K1" s="11" t="s">
        <v>8175</v>
      </c>
      <c r="L1" s="11" t="s">
        <v>8176</v>
      </c>
      <c r="M1" s="11" t="s">
        <v>8177</v>
      </c>
      <c r="N1" s="11" t="s">
        <v>8178</v>
      </c>
      <c r="O1" s="11" t="s">
        <v>8200</v>
      </c>
    </row>
    <row r="2" spans="1:15">
      <c r="A2" t="str" cm="1">
        <f t="array" ref="A2:A1001">model!A2:A1001</f>
        <v>L0001</v>
      </c>
      <c r="B2" t="str" cm="1">
        <f t="array" ref="B2:B1001">model!B2:B1001</f>
        <v>Liora Jackson</v>
      </c>
      <c r="C2" t="str" cm="1">
        <f t="array" ref="C2:C1001">model!C2:C1001</f>
        <v>AIRTABLE</v>
      </c>
      <c r="D2" t="str" cm="1">
        <f t="array" ref="D2:D1001">model!E2:E1001</f>
        <v>UNKNOWN</v>
      </c>
      <c r="E2" t="str" cm="1">
        <f t="array" ref="E2:E1001">model!D2:D1001</f>
        <v>SMB</v>
      </c>
      <c r="F2">
        <f>ROUND(IFERROR(model!I2/scoring_weights!$C$2,0)*scoring_weights!$B$2,1)</f>
        <v>10</v>
      </c>
      <c r="G2" s="7">
        <f>ROUND(IFERROR(model!J2/scoring_weights!$C$3,0)*scoring_weights!$B$3,1)</f>
        <v>15</v>
      </c>
      <c r="H2">
        <f>ROUND(IFERROR(model!K2/scoring_weights!$C$4,0)*scoring_weights!$B$4,1)</f>
        <v>4.3</v>
      </c>
      <c r="I2">
        <f>IF(model!L2="YES",scoring_weights!$B$5,0)</f>
        <v>0</v>
      </c>
      <c r="J2">
        <f>IF(model!D2="ENTERPRISE",scoring_weights!$B$6,IF(model!D2="MID-MARKET",scoring_weights!$B$6*0.75,IF(model!D2="SMB",scoring_weights!$B$6*0.5,IF(model!D2="STARTUP",scoring_weights!$B$6*0.25,0))))</f>
        <v>7.5</v>
      </c>
      <c r="K2">
        <f>ROUND(MIN(IFERROR((model!O2/10+model!P2/5+model!R2*2+model!T2+model!U2*1.5)/6,0),1)*scoring_weights!$B$7,1)</f>
        <v>18</v>
      </c>
      <c r="L2">
        <f>ROUND(F2+G2+H2+I2+J2+K2,1)</f>
        <v>54.8</v>
      </c>
      <c r="M2" t="str">
        <f>IF(L2&gt;=segment_thresholds!$B$2,"HOT",IF(L2&gt;=segment_thresholds!$B$3,"WARM","COLD"))</f>
        <v>WARM</v>
      </c>
      <c r="N2" t="str">
        <f>IF(M2="HOT","Schedule Call",IF(M2="WARM","Nurture Email Drip","Retarget with Ads"))</f>
        <v>Nurture Email Drip</v>
      </c>
      <c r="O2" t="str">
        <f>IF(L2&lt;20,"0-19",IF(L2&lt;40,"20-39",IF(L2&lt;60,"40-59",IF(L2&lt;80,"60-79","80-100"))))</f>
        <v>40-59</v>
      </c>
    </row>
    <row r="3" spans="1:15">
      <c r="A3" t="str">
        <v>L0002</v>
      </c>
      <c r="B3" t="str">
        <v>Yara Malik</v>
      </c>
      <c r="C3" t="str">
        <v>AIRTABLE</v>
      </c>
      <c r="D3" t="str">
        <v>EVENT</v>
      </c>
      <c r="E3" t="str">
        <v>SMB</v>
      </c>
      <c r="F3" s="7">
        <f>ROUND(IFERROR(model!I3/scoring_weights!$C$2,0)*scoring_weights!$B$2,1)</f>
        <v>1.1000000000000001</v>
      </c>
      <c r="G3" s="7">
        <f>ROUND(IFERROR(model!J3/scoring_weights!$C$3,0)*scoring_weights!$B$3,1)</f>
        <v>0</v>
      </c>
      <c r="H3" s="7">
        <f>ROUND(IFERROR(model!K3/scoring_weights!$C$4,0)*scoring_weights!$B$4,1)</f>
        <v>3</v>
      </c>
      <c r="I3" s="7">
        <f>IF(model!L3="YES",scoring_weights!$B$5,0)</f>
        <v>20</v>
      </c>
      <c r="J3" s="7">
        <f>IF(model!D3="ENTERPRISE",scoring_weights!$B$6,IF(model!D3="MID-MARKET",scoring_weights!$B$6*0.75,IF(model!D3="SMB",scoring_weights!$B$6*0.5,IF(model!D3="STARTUP",scoring_weights!$B$6*0.25,0))))</f>
        <v>7.5</v>
      </c>
      <c r="K3" s="7">
        <f>ROUND(MIN(IFERROR((model!O3/10+model!P3/5+model!R3*2+model!T3+model!U3*1.5)/6,0),1)*scoring_weights!$B$7,1)</f>
        <v>1.5</v>
      </c>
      <c r="L3" s="7">
        <f t="shared" ref="L3:L66" si="0">ROUND(F3+G3+H3+I3+J3+K3,1)</f>
        <v>33.1</v>
      </c>
      <c r="M3" s="7" t="str">
        <f>IF(L3&gt;=segment_thresholds!$B$2,"HOT",IF(L3&gt;=segment_thresholds!$B$3,"WARM","COLD"))</f>
        <v>COLD</v>
      </c>
      <c r="N3" s="7" t="str">
        <f t="shared" ref="N3:N66" si="1">IF(M3="HOT","Schedule Call",IF(M3="WARM","Nurture Email Drip","Retarget with Ads"))</f>
        <v>Retarget with Ads</v>
      </c>
      <c r="O3" s="7" t="str">
        <f t="shared" ref="O3:O66" si="2">IF(L3&lt;20,"0-19",IF(L3&lt;40,"20-39",IF(L3&lt;60,"40-59",IF(L3&lt;80,"60-79","80-100"))))</f>
        <v>20-39</v>
      </c>
    </row>
    <row r="4" spans="1:15">
      <c r="A4" t="str">
        <v>L0003</v>
      </c>
      <c r="B4" t="str">
        <v>Luna Harris</v>
      </c>
      <c r="C4" t="str">
        <v>CROWD STRIKE</v>
      </c>
      <c r="D4" t="str">
        <v>EVENT</v>
      </c>
      <c r="E4" t="str">
        <v>SMB</v>
      </c>
      <c r="F4" s="7">
        <f>ROUND(IFERROR(model!I4/scoring_weights!$C$2,0)*scoring_weights!$B$2,1)</f>
        <v>3.7</v>
      </c>
      <c r="G4" s="7">
        <f>ROUND(IFERROR(model!J4/scoring_weights!$C$3,0)*scoring_weights!$B$3,1)</f>
        <v>13.5</v>
      </c>
      <c r="H4" s="7">
        <f>ROUND(IFERROR(model!K4/scoring_weights!$C$4,0)*scoring_weights!$B$4,1)</f>
        <v>3.3</v>
      </c>
      <c r="I4" s="7">
        <f>IF(model!L4="YES",scoring_weights!$B$5,0)</f>
        <v>20</v>
      </c>
      <c r="J4" s="7">
        <f>IF(model!D4="ENTERPRISE",scoring_weights!$B$6,IF(model!D4="MID-MARKET",scoring_weights!$B$6*0.75,IF(model!D4="SMB",scoring_weights!$B$6*0.5,IF(model!D4="STARTUP",scoring_weights!$B$6*0.25,0))))</f>
        <v>7.5</v>
      </c>
      <c r="K4" s="7">
        <f>ROUND(MIN(IFERROR((model!O4/10+model!P4/5+model!R4*2+model!T4+model!U4*1.5)/6,0),1)*scoring_weights!$B$7,1)</f>
        <v>9.5</v>
      </c>
      <c r="L4" s="7">
        <f t="shared" si="0"/>
        <v>57.5</v>
      </c>
      <c r="M4" s="7" t="str">
        <f>IF(L4&gt;=segment_thresholds!$B$2,"HOT",IF(L4&gt;=segment_thresholds!$B$3,"WARM","COLD"))</f>
        <v>WARM</v>
      </c>
      <c r="N4" s="7" t="str">
        <f t="shared" si="1"/>
        <v>Nurture Email Drip</v>
      </c>
      <c r="O4" s="7" t="str">
        <f t="shared" si="2"/>
        <v>40-59</v>
      </c>
    </row>
    <row r="5" spans="1:15">
      <c r="A5" t="str">
        <v>L0004</v>
      </c>
      <c r="B5" t="str">
        <v>James Nakamura</v>
      </c>
      <c r="C5" t="str">
        <v>HUB SPOT</v>
      </c>
      <c r="D5" t="str">
        <v>PARTNER</v>
      </c>
      <c r="E5" t="str">
        <v>STARTUP</v>
      </c>
      <c r="F5" s="7">
        <f>ROUND(IFERROR(model!I5/scoring_weights!$C$2,0)*scoring_weights!$B$2,1)</f>
        <v>10</v>
      </c>
      <c r="G5" s="7">
        <f>ROUND(IFERROR(model!J5/scoring_weights!$C$3,0)*scoring_weights!$B$3,1)</f>
        <v>0</v>
      </c>
      <c r="H5" s="7">
        <f>ROUND(IFERROR(model!K5/scoring_weights!$C$4,0)*scoring_weights!$B$4,1)</f>
        <v>1.2</v>
      </c>
      <c r="I5" s="7">
        <f>IF(model!L5="YES",scoring_weights!$B$5,0)</f>
        <v>0</v>
      </c>
      <c r="J5" s="7">
        <f>IF(model!D5="ENTERPRISE",scoring_weights!$B$6,IF(model!D5="MID-MARKET",scoring_weights!$B$6*0.75,IF(model!D5="SMB",scoring_weights!$B$6*0.5,IF(model!D5="STARTUP",scoring_weights!$B$6*0.25,0))))</f>
        <v>3.75</v>
      </c>
      <c r="K5" s="7">
        <f>ROUND(MIN(IFERROR((model!O5/10+model!P5/5+model!R5*2+model!T5+model!U5*1.5)/6,0),1)*scoring_weights!$B$7,1)</f>
        <v>11</v>
      </c>
      <c r="L5" s="7">
        <f t="shared" si="0"/>
        <v>26</v>
      </c>
      <c r="M5" s="7" t="str">
        <f>IF(L5&gt;=segment_thresholds!$B$2,"HOT",IF(L5&gt;=segment_thresholds!$B$3,"WARM","COLD"))</f>
        <v>COLD</v>
      </c>
      <c r="N5" s="7" t="str">
        <f t="shared" si="1"/>
        <v>Retarget with Ads</v>
      </c>
      <c r="O5" s="7" t="str">
        <f t="shared" si="2"/>
        <v>20-39</v>
      </c>
    </row>
    <row r="6" spans="1:15">
      <c r="A6" t="str">
        <v>L0005</v>
      </c>
      <c r="B6" t="str">
        <v>Bastian Mishra</v>
      </c>
      <c r="C6" t="str">
        <v>DROPBOX</v>
      </c>
      <c r="D6" t="str">
        <v>UNKNOWN</v>
      </c>
      <c r="E6" t="str">
        <v>SMB</v>
      </c>
      <c r="F6" s="7">
        <f>ROUND(IFERROR(model!I6/scoring_weights!$C$2,0)*scoring_weights!$B$2,1)</f>
        <v>0</v>
      </c>
      <c r="G6" s="7">
        <f>ROUND(IFERROR(model!J6/scoring_weights!$C$3,0)*scoring_weights!$B$3,1)</f>
        <v>6.8</v>
      </c>
      <c r="H6" s="7">
        <f>ROUND(IFERROR(model!K6/scoring_weights!$C$4,0)*scoring_weights!$B$4,1)</f>
        <v>2.5</v>
      </c>
      <c r="I6" s="7">
        <f>IF(model!L6="YES",scoring_weights!$B$5,0)</f>
        <v>20</v>
      </c>
      <c r="J6" s="7">
        <f>IF(model!D6="ENTERPRISE",scoring_weights!$B$6,IF(model!D6="MID-MARKET",scoring_weights!$B$6*0.75,IF(model!D6="SMB",scoring_weights!$B$6*0.5,IF(model!D6="STARTUP",scoring_weights!$B$6*0.25,0))))</f>
        <v>7.5</v>
      </c>
      <c r="K6" s="7">
        <f>ROUND(MIN(IFERROR((model!O6/10+model!P6/5+model!R6*2+model!T6+model!U6*1.5)/6,0),1)*scoring_weights!$B$7,1)</f>
        <v>16.5</v>
      </c>
      <c r="L6" s="7">
        <f t="shared" si="0"/>
        <v>53.3</v>
      </c>
      <c r="M6" s="7" t="str">
        <f>IF(L6&gt;=segment_thresholds!$B$2,"HOT",IF(L6&gt;=segment_thresholds!$B$3,"WARM","COLD"))</f>
        <v>WARM</v>
      </c>
      <c r="N6" s="7" t="str">
        <f t="shared" si="1"/>
        <v>Nurture Email Drip</v>
      </c>
      <c r="O6" s="7" t="str">
        <f t="shared" si="2"/>
        <v>40-59</v>
      </c>
    </row>
    <row r="7" spans="1:15">
      <c r="A7" t="str">
        <v>L0006</v>
      </c>
      <c r="B7" t="str">
        <v>Yuki Robinson</v>
      </c>
      <c r="C7" t="str">
        <v>CLOUDFLARE</v>
      </c>
      <c r="D7" t="str">
        <v>ORGANIC</v>
      </c>
      <c r="E7" t="str">
        <v>SMB</v>
      </c>
      <c r="F7" s="7">
        <f>ROUND(IFERROR(model!I7/scoring_weights!$C$2,0)*scoring_weights!$B$2,1)</f>
        <v>4</v>
      </c>
      <c r="G7" s="7">
        <f>ROUND(IFERROR(model!J7/scoring_weights!$C$3,0)*scoring_weights!$B$3,1)</f>
        <v>0</v>
      </c>
      <c r="H7" s="7">
        <f>ROUND(IFERROR(model!K7/scoring_weights!$C$4,0)*scoring_weights!$B$4,1)</f>
        <v>0</v>
      </c>
      <c r="I7" s="7">
        <f>IF(model!L7="YES",scoring_weights!$B$5,0)</f>
        <v>20</v>
      </c>
      <c r="J7" s="7">
        <f>IF(model!D7="ENTERPRISE",scoring_weights!$B$6,IF(model!D7="MID-MARKET",scoring_weights!$B$6*0.75,IF(model!D7="SMB",scoring_weights!$B$6*0.5,IF(model!D7="STARTUP",scoring_weights!$B$6*0.25,0))))</f>
        <v>7.5</v>
      </c>
      <c r="K7" s="7">
        <f>ROUND(MIN(IFERROR((model!O7/10+model!P7/5+model!R7*2+model!T7+model!U7*1.5)/6,0),1)*scoring_weights!$B$7,1)</f>
        <v>11</v>
      </c>
      <c r="L7" s="7">
        <f t="shared" si="0"/>
        <v>42.5</v>
      </c>
      <c r="M7" s="7" t="str">
        <f>IF(L7&gt;=segment_thresholds!$B$2,"HOT",IF(L7&gt;=segment_thresholds!$B$3,"WARM","COLD"))</f>
        <v>WARM</v>
      </c>
      <c r="N7" s="7" t="str">
        <f t="shared" si="1"/>
        <v>Nurture Email Drip</v>
      </c>
      <c r="O7" s="7" t="str">
        <f t="shared" si="2"/>
        <v>40-59</v>
      </c>
    </row>
    <row r="8" spans="1:15">
      <c r="A8" t="str">
        <v>L0007</v>
      </c>
      <c r="B8" t="str">
        <v>Uriel Jensen</v>
      </c>
      <c r="C8" t="str">
        <v>STRIPE INC</v>
      </c>
      <c r="D8" t="str">
        <v>COLD_EMAIL</v>
      </c>
      <c r="E8" t="str">
        <v>STARTUP</v>
      </c>
      <c r="F8" s="7">
        <f>ROUND(IFERROR(model!I8/scoring_weights!$C$2,0)*scoring_weights!$B$2,1)</f>
        <v>1.7</v>
      </c>
      <c r="G8" s="7">
        <f>ROUND(IFERROR(model!J8/scoring_weights!$C$3,0)*scoring_weights!$B$3,1)</f>
        <v>4.5</v>
      </c>
      <c r="H8" s="7">
        <f>ROUND(IFERROR(model!K8/scoring_weights!$C$4,0)*scoring_weights!$B$4,1)</f>
        <v>1.3</v>
      </c>
      <c r="I8" s="7">
        <f>IF(model!L8="YES",scoring_weights!$B$5,0)</f>
        <v>0</v>
      </c>
      <c r="J8" s="7">
        <f>IF(model!D8="ENTERPRISE",scoring_weights!$B$6,IF(model!D8="MID-MARKET",scoring_weights!$B$6*0.75,IF(model!D8="SMB",scoring_weights!$B$6*0.5,IF(model!D8="STARTUP",scoring_weights!$B$6*0.25,0))))</f>
        <v>3.75</v>
      </c>
      <c r="K8" s="7">
        <f>ROUND(MIN(IFERROR((model!O8/10+model!P8/5+model!R8*2+model!T8+model!U8*1.5)/6,0),1)*scoring_weights!$B$7,1)</f>
        <v>19</v>
      </c>
      <c r="L8" s="7">
        <f t="shared" si="0"/>
        <v>30.3</v>
      </c>
      <c r="M8" s="7" t="str">
        <f>IF(L8&gt;=segment_thresholds!$B$2,"HOT",IF(L8&gt;=segment_thresholds!$B$3,"WARM","COLD"))</f>
        <v>COLD</v>
      </c>
      <c r="N8" s="7" t="str">
        <f t="shared" si="1"/>
        <v>Retarget with Ads</v>
      </c>
      <c r="O8" s="7" t="str">
        <f t="shared" si="2"/>
        <v>20-39</v>
      </c>
    </row>
    <row r="9" spans="1:15">
      <c r="A9" t="str">
        <v>L0008</v>
      </c>
      <c r="B9" t="str">
        <v>Vivian Young</v>
      </c>
      <c r="C9" t="str">
        <v>GOOGLE</v>
      </c>
      <c r="D9" t="str">
        <v>SOCIAL</v>
      </c>
      <c r="E9" t="str">
        <v>MID-MARKET</v>
      </c>
      <c r="F9" s="7">
        <f>ROUND(IFERROR(model!I9/scoring_weights!$C$2,0)*scoring_weights!$B$2,1)</f>
        <v>0.9</v>
      </c>
      <c r="G9" s="7">
        <f>ROUND(IFERROR(model!J9/scoring_weights!$C$3,0)*scoring_weights!$B$3,1)</f>
        <v>12.8</v>
      </c>
      <c r="H9" s="7">
        <f>ROUND(IFERROR(model!K9/scoring_weights!$C$4,0)*scoring_weights!$B$4,1)</f>
        <v>0</v>
      </c>
      <c r="I9" s="7">
        <f>IF(model!L9="YES",scoring_weights!$B$5,0)</f>
        <v>20</v>
      </c>
      <c r="J9" s="7">
        <f>IF(model!D9="ENTERPRISE",scoring_weights!$B$6,IF(model!D9="MID-MARKET",scoring_weights!$B$6*0.75,IF(model!D9="SMB",scoring_weights!$B$6*0.5,IF(model!D9="STARTUP",scoring_weights!$B$6*0.25,0))))</f>
        <v>11.25</v>
      </c>
      <c r="K9" s="7">
        <f>ROUND(MIN(IFERROR((model!O9/10+model!P9/5+model!R9*2+model!T9+model!U9*1.5)/6,0),1)*scoring_weights!$B$7,1)</f>
        <v>6</v>
      </c>
      <c r="L9" s="7">
        <f t="shared" si="0"/>
        <v>51</v>
      </c>
      <c r="M9" s="7" t="str">
        <f>IF(L9&gt;=segment_thresholds!$B$2,"HOT",IF(L9&gt;=segment_thresholds!$B$3,"WARM","COLD"))</f>
        <v>WARM</v>
      </c>
      <c r="N9" s="7" t="str">
        <f t="shared" si="1"/>
        <v>Nurture Email Drip</v>
      </c>
      <c r="O9" s="7" t="str">
        <f t="shared" si="2"/>
        <v>40-59</v>
      </c>
    </row>
    <row r="10" spans="1:15">
      <c r="A10" t="str">
        <v>L0009</v>
      </c>
      <c r="B10" t="str">
        <v>Elena Pandey</v>
      </c>
      <c r="C10" t="str">
        <v>ELASTIC</v>
      </c>
      <c r="D10" t="str">
        <v>EVENT</v>
      </c>
      <c r="E10" t="str">
        <v>SMB</v>
      </c>
      <c r="F10" s="7">
        <f>ROUND(IFERROR(model!I10/scoring_weights!$C$2,0)*scoring_weights!$B$2,1)</f>
        <v>5.4</v>
      </c>
      <c r="G10" s="7">
        <f>ROUND(IFERROR(model!J10/scoring_weights!$C$3,0)*scoring_weights!$B$3,1)</f>
        <v>1.5</v>
      </c>
      <c r="H10" s="7">
        <f>ROUND(IFERROR(model!K10/scoring_weights!$C$4,0)*scoring_weights!$B$4,1)</f>
        <v>0</v>
      </c>
      <c r="I10" s="7">
        <f>IF(model!L10="YES",scoring_weights!$B$5,0)</f>
        <v>0</v>
      </c>
      <c r="J10" s="7">
        <f>IF(model!D10="ENTERPRISE",scoring_weights!$B$6,IF(model!D10="MID-MARKET",scoring_weights!$B$6*0.75,IF(model!D10="SMB",scoring_weights!$B$6*0.5,IF(model!D10="STARTUP",scoring_weights!$B$6*0.25,0))))</f>
        <v>7.5</v>
      </c>
      <c r="K10" s="7">
        <f>ROUND(MIN(IFERROR((model!O10/10+model!P10/5+model!R10*2+model!T10+model!U10*1.5)/6,0),1)*scoring_weights!$B$7,1)</f>
        <v>4.5</v>
      </c>
      <c r="L10" s="7">
        <f t="shared" si="0"/>
        <v>18.899999999999999</v>
      </c>
      <c r="M10" s="7" t="str">
        <f>IF(L10&gt;=segment_thresholds!$B$2,"HOT",IF(L10&gt;=segment_thresholds!$B$3,"WARM","COLD"))</f>
        <v>COLD</v>
      </c>
      <c r="N10" s="7" t="str">
        <f t="shared" si="1"/>
        <v>Retarget with Ads</v>
      </c>
      <c r="O10" s="7" t="str">
        <f t="shared" si="2"/>
        <v>0-19</v>
      </c>
    </row>
    <row r="11" spans="1:15">
      <c r="A11" t="str">
        <v>L0010</v>
      </c>
      <c r="B11" t="str">
        <v>Priya Muller</v>
      </c>
      <c r="C11" t="str">
        <v>PALO ALTO</v>
      </c>
      <c r="D11" t="str">
        <v>PAID</v>
      </c>
      <c r="E11" t="str">
        <v>MID-MARKET</v>
      </c>
      <c r="F11" s="7">
        <f>ROUND(IFERROR(model!I11/scoring_weights!$C$2,0)*scoring_weights!$B$2,1)</f>
        <v>2.6</v>
      </c>
      <c r="G11" s="7">
        <f>ROUND(IFERROR(model!J11/scoring_weights!$C$3,0)*scoring_weights!$B$3,1)</f>
        <v>14.3</v>
      </c>
      <c r="H11" s="7">
        <f>ROUND(IFERROR(model!K11/scoring_weights!$C$4,0)*scoring_weights!$B$4,1)</f>
        <v>3.5</v>
      </c>
      <c r="I11" s="7">
        <f>IF(model!L11="YES",scoring_weights!$B$5,0)</f>
        <v>20</v>
      </c>
      <c r="J11" s="7">
        <f>IF(model!D11="ENTERPRISE",scoring_weights!$B$6,IF(model!D11="MID-MARKET",scoring_weights!$B$6*0.75,IF(model!D11="SMB",scoring_weights!$B$6*0.5,IF(model!D11="STARTUP",scoring_weights!$B$6*0.25,0))))</f>
        <v>11.25</v>
      </c>
      <c r="K11" s="7">
        <f>ROUND(MIN(IFERROR((model!O11/10+model!P11/5+model!R11*2+model!T11+model!U11*1.5)/6,0),1)*scoring_weights!$B$7,1)</f>
        <v>5.5</v>
      </c>
      <c r="L11" s="7">
        <f t="shared" si="0"/>
        <v>57.2</v>
      </c>
      <c r="M11" s="7" t="str">
        <f>IF(L11&gt;=segment_thresholds!$B$2,"HOT",IF(L11&gt;=segment_thresholds!$B$3,"WARM","COLD"))</f>
        <v>WARM</v>
      </c>
      <c r="N11" s="7" t="str">
        <f t="shared" si="1"/>
        <v>Nurture Email Drip</v>
      </c>
      <c r="O11" s="7" t="str">
        <f t="shared" si="2"/>
        <v>40-59</v>
      </c>
    </row>
    <row r="12" spans="1:15">
      <c r="A12" t="str">
        <v>L0011</v>
      </c>
      <c r="B12" t="str">
        <v>Landon Rossi</v>
      </c>
      <c r="C12" t="str">
        <v>CROWD STRIKE</v>
      </c>
      <c r="D12" t="str">
        <v>EVENT</v>
      </c>
      <c r="E12" t="str">
        <v>SMB</v>
      </c>
      <c r="F12" s="7">
        <f>ROUND(IFERROR(model!I12/scoring_weights!$C$2,0)*scoring_weights!$B$2,1)</f>
        <v>0.6</v>
      </c>
      <c r="G12" s="7">
        <f>ROUND(IFERROR(model!J12/scoring_weights!$C$3,0)*scoring_weights!$B$3,1)</f>
        <v>4.5</v>
      </c>
      <c r="H12" s="7">
        <f>ROUND(IFERROR(model!K12/scoring_weights!$C$4,0)*scoring_weights!$B$4,1)</f>
        <v>7</v>
      </c>
      <c r="I12" s="7">
        <f>IF(model!L12="YES",scoring_weights!$B$5,0)</f>
        <v>0</v>
      </c>
      <c r="J12" s="7">
        <f>IF(model!D12="ENTERPRISE",scoring_weights!$B$6,IF(model!D12="MID-MARKET",scoring_weights!$B$6*0.75,IF(model!D12="SMB",scoring_weights!$B$6*0.5,IF(model!D12="STARTUP",scoring_weights!$B$6*0.25,0))))</f>
        <v>7.5</v>
      </c>
      <c r="K12" s="7">
        <f>ROUND(MIN(IFERROR((model!O12/10+model!P12/5+model!R12*2+model!T12+model!U12*1.5)/6,0),1)*scoring_weights!$B$7,1)</f>
        <v>16</v>
      </c>
      <c r="L12" s="7">
        <f t="shared" si="0"/>
        <v>35.6</v>
      </c>
      <c r="M12" s="7" t="str">
        <f>IF(L12&gt;=segment_thresholds!$B$2,"HOT",IF(L12&gt;=segment_thresholds!$B$3,"WARM","COLD"))</f>
        <v>WARM</v>
      </c>
      <c r="N12" s="7" t="str">
        <f t="shared" si="1"/>
        <v>Nurture Email Drip</v>
      </c>
      <c r="O12" s="7" t="str">
        <f t="shared" si="2"/>
        <v>20-39</v>
      </c>
    </row>
    <row r="13" spans="1:15">
      <c r="A13" t="str">
        <v>L0012</v>
      </c>
      <c r="B13" t="str">
        <v>Jamal Soto</v>
      </c>
      <c r="C13" t="str">
        <v>NOTION</v>
      </c>
      <c r="D13" t="str">
        <v>COLD_EMAIL</v>
      </c>
      <c r="E13" t="str">
        <v>N/A</v>
      </c>
      <c r="F13" s="7">
        <f>ROUND(IFERROR(model!I13/scoring_weights!$C$2,0)*scoring_weights!$B$2,1)</f>
        <v>4</v>
      </c>
      <c r="G13" s="7">
        <f>ROUND(IFERROR(model!J13/scoring_weights!$C$3,0)*scoring_weights!$B$3,1)</f>
        <v>4.5</v>
      </c>
      <c r="H13" s="7">
        <f>ROUND(IFERROR(model!K13/scoring_weights!$C$4,0)*scoring_weights!$B$4,1)</f>
        <v>2.8</v>
      </c>
      <c r="I13" s="7">
        <f>IF(model!L13="YES",scoring_weights!$B$5,0)</f>
        <v>20</v>
      </c>
      <c r="J13" s="7">
        <f>IF(model!D13="ENTERPRISE",scoring_weights!$B$6,IF(model!D13="MID-MARKET",scoring_weights!$B$6*0.75,IF(model!D13="SMB",scoring_weights!$B$6*0.5,IF(model!D13="STARTUP",scoring_weights!$B$6*0.25,0))))</f>
        <v>0</v>
      </c>
      <c r="K13" s="7">
        <f>ROUND(MIN(IFERROR((model!O13/10+model!P13/5+model!R13*2+model!T13+model!U13*1.5)/6,0),1)*scoring_weights!$B$7,1)</f>
        <v>30</v>
      </c>
      <c r="L13" s="7">
        <f t="shared" si="0"/>
        <v>61.3</v>
      </c>
      <c r="M13" s="7" t="str">
        <f>IF(L13&gt;=segment_thresholds!$B$2,"HOT",IF(L13&gt;=segment_thresholds!$B$3,"WARM","COLD"))</f>
        <v>HOT</v>
      </c>
      <c r="N13" s="7" t="str">
        <f t="shared" si="1"/>
        <v>Schedule Call</v>
      </c>
      <c r="O13" s="7" t="str">
        <f t="shared" si="2"/>
        <v>60-79</v>
      </c>
    </row>
    <row r="14" spans="1:15">
      <c r="A14" t="str">
        <v>L0013</v>
      </c>
      <c r="B14" t="str">
        <v>Julian Shah</v>
      </c>
      <c r="C14" t="str">
        <v>DROPBOX</v>
      </c>
      <c r="D14" t="str">
        <v>ORGANIC</v>
      </c>
      <c r="E14" t="str">
        <v>STARTUP</v>
      </c>
      <c r="F14" s="7">
        <f>ROUND(IFERROR(model!I14/scoring_weights!$C$2,0)*scoring_weights!$B$2,1)</f>
        <v>9.6999999999999993</v>
      </c>
      <c r="G14" s="7">
        <f>ROUND(IFERROR(model!J14/scoring_weights!$C$3,0)*scoring_weights!$B$3,1)</f>
        <v>4.5</v>
      </c>
      <c r="H14" s="7">
        <f>ROUND(IFERROR(model!K14/scoring_weights!$C$4,0)*scoring_weights!$B$4,1)</f>
        <v>0.7</v>
      </c>
      <c r="I14" s="7">
        <f>IF(model!L14="YES",scoring_weights!$B$5,0)</f>
        <v>0</v>
      </c>
      <c r="J14" s="7">
        <f>IF(model!D14="ENTERPRISE",scoring_weights!$B$6,IF(model!D14="MID-MARKET",scoring_weights!$B$6*0.75,IF(model!D14="SMB",scoring_weights!$B$6*0.5,IF(model!D14="STARTUP",scoring_weights!$B$6*0.25,0))))</f>
        <v>3.75</v>
      </c>
      <c r="K14" s="7">
        <f>ROUND(MIN(IFERROR((model!O14/10+model!P14/5+model!R14*2+model!T14+model!U14*1.5)/6,0),1)*scoring_weights!$B$7,1)</f>
        <v>13</v>
      </c>
      <c r="L14" s="7">
        <f t="shared" si="0"/>
        <v>31.7</v>
      </c>
      <c r="M14" s="7" t="str">
        <f>IF(L14&gt;=segment_thresholds!$B$2,"HOT",IF(L14&gt;=segment_thresholds!$B$3,"WARM","COLD"))</f>
        <v>COLD</v>
      </c>
      <c r="N14" s="7" t="str">
        <f t="shared" si="1"/>
        <v>Retarget with Ads</v>
      </c>
      <c r="O14" s="7" t="str">
        <f t="shared" si="2"/>
        <v>20-39</v>
      </c>
    </row>
    <row r="15" spans="1:15">
      <c r="A15" t="str">
        <v>L0014</v>
      </c>
      <c r="B15" t="str">
        <v>Finn Torres</v>
      </c>
      <c r="C15" t="str">
        <v>DATABRICKS</v>
      </c>
      <c r="D15" t="str">
        <v>PARTNER</v>
      </c>
      <c r="E15" t="str">
        <v>N/A</v>
      </c>
      <c r="F15" s="7">
        <f>ROUND(IFERROR(model!I15/scoring_weights!$C$2,0)*scoring_weights!$B$2,1)</f>
        <v>9.1</v>
      </c>
      <c r="G15" s="7">
        <f>ROUND(IFERROR(model!J15/scoring_weights!$C$3,0)*scoring_weights!$B$3,1)</f>
        <v>3.8</v>
      </c>
      <c r="H15" s="7">
        <f>ROUND(IFERROR(model!K15/scoring_weights!$C$4,0)*scoring_weights!$B$4,1)</f>
        <v>3</v>
      </c>
      <c r="I15" s="7">
        <f>IF(model!L15="YES",scoring_weights!$B$5,0)</f>
        <v>20</v>
      </c>
      <c r="J15" s="7">
        <f>IF(model!D15="ENTERPRISE",scoring_weights!$B$6,IF(model!D15="MID-MARKET",scoring_weights!$B$6*0.75,IF(model!D15="SMB",scoring_weights!$B$6*0.5,IF(model!D15="STARTUP",scoring_weights!$B$6*0.25,0))))</f>
        <v>0</v>
      </c>
      <c r="K15" s="7">
        <f>ROUND(MIN(IFERROR((model!O15/10+model!P15/5+model!R15*2+model!T15+model!U15*1.5)/6,0),1)*scoring_weights!$B$7,1)</f>
        <v>3.5</v>
      </c>
      <c r="L15" s="7">
        <f t="shared" si="0"/>
        <v>39.4</v>
      </c>
      <c r="M15" s="7" t="str">
        <f>IF(L15&gt;=segment_thresholds!$B$2,"HOT",IF(L15&gt;=segment_thresholds!$B$3,"WARM","COLD"))</f>
        <v>WARM</v>
      </c>
      <c r="N15" s="7" t="str">
        <f t="shared" si="1"/>
        <v>Nurture Email Drip</v>
      </c>
      <c r="O15" s="7" t="str">
        <f t="shared" si="2"/>
        <v>20-39</v>
      </c>
    </row>
    <row r="16" spans="1:15">
      <c r="A16" t="str">
        <v>L0015</v>
      </c>
      <c r="B16" t="str">
        <v>Tatiana Dubois</v>
      </c>
      <c r="C16" t="str">
        <v>ELASTIC</v>
      </c>
      <c r="D16" t="str">
        <v>CONTENT_SYNDICATION</v>
      </c>
      <c r="E16" t="str">
        <v>MID-MARKET</v>
      </c>
      <c r="F16" s="7">
        <f>ROUND(IFERROR(model!I16/scoring_weights!$C$2,0)*scoring_weights!$B$2,1)</f>
        <v>9.4</v>
      </c>
      <c r="G16" s="7">
        <f>ROUND(IFERROR(model!J16/scoring_weights!$C$3,0)*scoring_weights!$B$3,1)</f>
        <v>12.8</v>
      </c>
      <c r="H16" s="7">
        <f>ROUND(IFERROR(model!K16/scoring_weights!$C$4,0)*scoring_weights!$B$4,1)</f>
        <v>9</v>
      </c>
      <c r="I16" s="7">
        <f>IF(model!L16="YES",scoring_weights!$B$5,0)</f>
        <v>0</v>
      </c>
      <c r="J16" s="7">
        <f>IF(model!D16="ENTERPRISE",scoring_weights!$B$6,IF(model!D16="MID-MARKET",scoring_weights!$B$6*0.75,IF(model!D16="SMB",scoring_weights!$B$6*0.5,IF(model!D16="STARTUP",scoring_weights!$B$6*0.25,0))))</f>
        <v>11.25</v>
      </c>
      <c r="K16" s="7">
        <f>ROUND(MIN(IFERROR((model!O16/10+model!P16/5+model!R16*2+model!T16+model!U16*1.5)/6,0),1)*scoring_weights!$B$7,1)</f>
        <v>18</v>
      </c>
      <c r="L16" s="7">
        <f t="shared" si="0"/>
        <v>60.5</v>
      </c>
      <c r="M16" s="7" t="str">
        <f>IF(L16&gt;=segment_thresholds!$B$2,"HOT",IF(L16&gt;=segment_thresholds!$B$3,"WARM","COLD"))</f>
        <v>HOT</v>
      </c>
      <c r="N16" s="7" t="str">
        <f t="shared" si="1"/>
        <v>Schedule Call</v>
      </c>
      <c r="O16" s="7" t="str">
        <f t="shared" si="2"/>
        <v>60-79</v>
      </c>
    </row>
    <row r="17" spans="1:15">
      <c r="A17" t="str">
        <v>L0016</v>
      </c>
      <c r="B17" t="str">
        <v>Liora Adams</v>
      </c>
      <c r="C17" t="str">
        <v>DATADOG</v>
      </c>
      <c r="D17" t="str">
        <v>EVENT</v>
      </c>
      <c r="E17" t="str">
        <v>SMB</v>
      </c>
      <c r="F17" s="7">
        <f>ROUND(IFERROR(model!I17/scoring_weights!$C$2,0)*scoring_weights!$B$2,1)</f>
        <v>3.7</v>
      </c>
      <c r="G17" s="7">
        <f>ROUND(IFERROR(model!J17/scoring_weights!$C$3,0)*scoring_weights!$B$3,1)</f>
        <v>0</v>
      </c>
      <c r="H17" s="7">
        <f>ROUND(IFERROR(model!K17/scoring_weights!$C$4,0)*scoring_weights!$B$4,1)</f>
        <v>5.7</v>
      </c>
      <c r="I17" s="7">
        <f>IF(model!L17="YES",scoring_weights!$B$5,0)</f>
        <v>0</v>
      </c>
      <c r="J17" s="7">
        <f>IF(model!D17="ENTERPRISE",scoring_weights!$B$6,IF(model!D17="MID-MARKET",scoring_weights!$B$6*0.75,IF(model!D17="SMB",scoring_weights!$B$6*0.5,IF(model!D17="STARTUP",scoring_weights!$B$6*0.25,0))))</f>
        <v>7.5</v>
      </c>
      <c r="K17" s="7">
        <f>ROUND(MIN(IFERROR((model!O17/10+model!P17/5+model!R17*2+model!T17+model!U17*1.5)/6,0),1)*scoring_weights!$B$7,1)</f>
        <v>5.5</v>
      </c>
      <c r="L17" s="7">
        <f t="shared" si="0"/>
        <v>22.4</v>
      </c>
      <c r="M17" s="7" t="str">
        <f>IF(L17&gt;=segment_thresholds!$B$2,"HOT",IF(L17&gt;=segment_thresholds!$B$3,"WARM","COLD"))</f>
        <v>COLD</v>
      </c>
      <c r="N17" s="7" t="str">
        <f t="shared" si="1"/>
        <v>Retarget with Ads</v>
      </c>
      <c r="O17" s="7" t="str">
        <f t="shared" si="2"/>
        <v>20-39</v>
      </c>
    </row>
    <row r="18" spans="1:15">
      <c r="A18" t="str">
        <v>L0017</v>
      </c>
      <c r="B18" t="str">
        <v>Margaux Aguilar</v>
      </c>
      <c r="C18" t="str">
        <v>ASANA</v>
      </c>
      <c r="D18" t="str">
        <v>DIRECT</v>
      </c>
      <c r="E18" t="str">
        <v>MID-MARKET</v>
      </c>
      <c r="F18" s="7">
        <f>ROUND(IFERROR(model!I18/scoring_weights!$C$2,0)*scoring_weights!$B$2,1)</f>
        <v>0</v>
      </c>
      <c r="G18" s="7">
        <f>ROUND(IFERROR(model!J18/scoring_weights!$C$3,0)*scoring_weights!$B$3,1)</f>
        <v>13.5</v>
      </c>
      <c r="H18" s="7">
        <f>ROUND(IFERROR(model!K18/scoring_weights!$C$4,0)*scoring_weights!$B$4,1)</f>
        <v>0.8</v>
      </c>
      <c r="I18" s="7">
        <f>IF(model!L18="YES",scoring_weights!$B$5,0)</f>
        <v>20</v>
      </c>
      <c r="J18" s="7">
        <f>IF(model!D18="ENTERPRISE",scoring_weights!$B$6,IF(model!D18="MID-MARKET",scoring_weights!$B$6*0.75,IF(model!D18="SMB",scoring_weights!$B$6*0.5,IF(model!D18="STARTUP",scoring_weights!$B$6*0.25,0))))</f>
        <v>11.25</v>
      </c>
      <c r="K18" s="7">
        <f>ROUND(MIN(IFERROR((model!O18/10+model!P18/5+model!R18*2+model!T18+model!U18*1.5)/6,0),1)*scoring_weights!$B$7,1)</f>
        <v>0</v>
      </c>
      <c r="L18" s="7">
        <f t="shared" si="0"/>
        <v>45.6</v>
      </c>
      <c r="M18" s="7" t="str">
        <f>IF(L18&gt;=segment_thresholds!$B$2,"HOT",IF(L18&gt;=segment_thresholds!$B$3,"WARM","COLD"))</f>
        <v>WARM</v>
      </c>
      <c r="N18" s="7" t="str">
        <f t="shared" si="1"/>
        <v>Nurture Email Drip</v>
      </c>
      <c r="O18" s="7" t="str">
        <f t="shared" si="2"/>
        <v>40-59</v>
      </c>
    </row>
    <row r="19" spans="1:15">
      <c r="A19" t="str">
        <v>L0018</v>
      </c>
      <c r="B19" t="str">
        <v>Eve Mendoza</v>
      </c>
      <c r="C19" t="str">
        <v>SPLUNK</v>
      </c>
      <c r="D19" t="str">
        <v>WEBINAR</v>
      </c>
      <c r="E19" t="str">
        <v>SMB</v>
      </c>
      <c r="F19" s="7">
        <f>ROUND(IFERROR(model!I19/scoring_weights!$C$2,0)*scoring_weights!$B$2,1)</f>
        <v>2.6</v>
      </c>
      <c r="G19" s="7">
        <f>ROUND(IFERROR(model!J19/scoring_weights!$C$3,0)*scoring_weights!$B$3,1)</f>
        <v>11.3</v>
      </c>
      <c r="H19" s="7">
        <f>ROUND(IFERROR(model!K19/scoring_weights!$C$4,0)*scoring_weights!$B$4,1)</f>
        <v>6</v>
      </c>
      <c r="I19" s="7">
        <f>IF(model!L19="YES",scoring_weights!$B$5,0)</f>
        <v>20</v>
      </c>
      <c r="J19" s="7">
        <f>IF(model!D19="ENTERPRISE",scoring_weights!$B$6,IF(model!D19="MID-MARKET",scoring_weights!$B$6*0.75,IF(model!D19="SMB",scoring_weights!$B$6*0.5,IF(model!D19="STARTUP",scoring_weights!$B$6*0.25,0))))</f>
        <v>7.5</v>
      </c>
      <c r="K19" s="7">
        <f>ROUND(MIN(IFERROR((model!O19/10+model!P19/5+model!R19*2+model!T19+model!U19*1.5)/6,0),1)*scoring_weights!$B$7,1)</f>
        <v>6.5</v>
      </c>
      <c r="L19" s="7">
        <f t="shared" si="0"/>
        <v>53.9</v>
      </c>
      <c r="M19" s="7" t="str">
        <f>IF(L19&gt;=segment_thresholds!$B$2,"HOT",IF(L19&gt;=segment_thresholds!$B$3,"WARM","COLD"))</f>
        <v>WARM</v>
      </c>
      <c r="N19" s="7" t="str">
        <f t="shared" si="1"/>
        <v>Nurture Email Drip</v>
      </c>
      <c r="O19" s="7" t="str">
        <f t="shared" si="2"/>
        <v>40-59</v>
      </c>
    </row>
    <row r="20" spans="1:15">
      <c r="A20" t="str">
        <v>L0019</v>
      </c>
      <c r="B20" t="str">
        <v>Tina Petrov</v>
      </c>
      <c r="C20" t="str">
        <v>LINEAR</v>
      </c>
      <c r="D20" t="str">
        <v>CONTENT_SYNDICATION</v>
      </c>
      <c r="E20" t="str">
        <v>ENTERPRISE</v>
      </c>
      <c r="F20" s="7">
        <f>ROUND(IFERROR(model!I20/scoring_weights!$C$2,0)*scoring_weights!$B$2,1)</f>
        <v>1.1000000000000001</v>
      </c>
      <c r="G20" s="7">
        <f>ROUND(IFERROR(model!J20/scoring_weights!$C$3,0)*scoring_weights!$B$3,1)</f>
        <v>7.5</v>
      </c>
      <c r="H20" s="7">
        <f>ROUND(IFERROR(model!K20/scoring_weights!$C$4,0)*scoring_weights!$B$4,1)</f>
        <v>0</v>
      </c>
      <c r="I20" s="7">
        <f>IF(model!L20="YES",scoring_weights!$B$5,0)</f>
        <v>0</v>
      </c>
      <c r="J20" s="7">
        <f>IF(model!D20="ENTERPRISE",scoring_weights!$B$6,IF(model!D20="MID-MARKET",scoring_weights!$B$6*0.75,IF(model!D20="SMB",scoring_weights!$B$6*0.5,IF(model!D20="STARTUP",scoring_weights!$B$6*0.25,0))))</f>
        <v>15</v>
      </c>
      <c r="K20" s="7">
        <f>ROUND(MIN(IFERROR((model!O20/10+model!P20/5+model!R20*2+model!T20+model!U20*1.5)/6,0),1)*scoring_weights!$B$7,1)</f>
        <v>14</v>
      </c>
      <c r="L20" s="7">
        <f t="shared" si="0"/>
        <v>37.6</v>
      </c>
      <c r="M20" s="7" t="str">
        <f>IF(L20&gt;=segment_thresholds!$B$2,"HOT",IF(L20&gt;=segment_thresholds!$B$3,"WARM","COLD"))</f>
        <v>WARM</v>
      </c>
      <c r="N20" s="7" t="str">
        <f t="shared" si="1"/>
        <v>Nurture Email Drip</v>
      </c>
      <c r="O20" s="7" t="str">
        <f t="shared" si="2"/>
        <v>20-39</v>
      </c>
    </row>
    <row r="21" spans="1:15">
      <c r="A21" t="str">
        <v>L0020</v>
      </c>
      <c r="B21" t="str">
        <v>Julian Mehta</v>
      </c>
      <c r="C21" t="str">
        <v>MICROSOFT</v>
      </c>
      <c r="D21" t="str">
        <v>COLD_EMAIL</v>
      </c>
      <c r="E21" t="str">
        <v>N/A</v>
      </c>
      <c r="F21" s="7">
        <f>ROUND(IFERROR(model!I21/scoring_weights!$C$2,0)*scoring_weights!$B$2,1)</f>
        <v>3.7</v>
      </c>
      <c r="G21" s="7">
        <f>ROUND(IFERROR(model!J21/scoring_weights!$C$3,0)*scoring_weights!$B$3,1)</f>
        <v>6</v>
      </c>
      <c r="H21" s="7">
        <f>ROUND(IFERROR(model!K21/scoring_weights!$C$4,0)*scoring_weights!$B$4,1)</f>
        <v>9.3000000000000007</v>
      </c>
      <c r="I21" s="7">
        <f>IF(model!L21="YES",scoring_weights!$B$5,0)</f>
        <v>0</v>
      </c>
      <c r="J21" s="7">
        <f>IF(model!D21="ENTERPRISE",scoring_weights!$B$6,IF(model!D21="MID-MARKET",scoring_weights!$B$6*0.75,IF(model!D21="SMB",scoring_weights!$B$6*0.5,IF(model!D21="STARTUP",scoring_weights!$B$6*0.25,0))))</f>
        <v>0</v>
      </c>
      <c r="K21" s="7">
        <f>ROUND(MIN(IFERROR((model!O21/10+model!P21/5+model!R21*2+model!T21+model!U21*1.5)/6,0),1)*scoring_weights!$B$7,1)</f>
        <v>3</v>
      </c>
      <c r="L21" s="7">
        <f t="shared" si="0"/>
        <v>22</v>
      </c>
      <c r="M21" s="7" t="str">
        <f>IF(L21&gt;=segment_thresholds!$B$2,"HOT",IF(L21&gt;=segment_thresholds!$B$3,"WARM","COLD"))</f>
        <v>COLD</v>
      </c>
      <c r="N21" s="7" t="str">
        <f t="shared" si="1"/>
        <v>Retarget with Ads</v>
      </c>
      <c r="O21" s="7" t="str">
        <f t="shared" si="2"/>
        <v>20-39</v>
      </c>
    </row>
    <row r="22" spans="1:15">
      <c r="A22" t="str">
        <v>L0021</v>
      </c>
      <c r="B22" t="str">
        <v>Zachary Allen</v>
      </c>
      <c r="C22" t="str">
        <v>CLOUDFLARE</v>
      </c>
      <c r="D22" t="str">
        <v>SOCIAL</v>
      </c>
      <c r="E22" t="str">
        <v>SMB</v>
      </c>
      <c r="F22" s="7">
        <f>ROUND(IFERROR(model!I22/scoring_weights!$C$2,0)*scoring_weights!$B$2,1)</f>
        <v>3.4</v>
      </c>
      <c r="G22" s="7">
        <f>ROUND(IFERROR(model!J22/scoring_weights!$C$3,0)*scoring_weights!$B$3,1)</f>
        <v>12.8</v>
      </c>
      <c r="H22" s="7">
        <f>ROUND(IFERROR(model!K22/scoring_weights!$C$4,0)*scoring_weights!$B$4,1)</f>
        <v>7.3</v>
      </c>
      <c r="I22" s="7">
        <f>IF(model!L22="YES",scoring_weights!$B$5,0)</f>
        <v>0</v>
      </c>
      <c r="J22" s="7">
        <f>IF(model!D22="ENTERPRISE",scoring_weights!$B$6,IF(model!D22="MID-MARKET",scoring_weights!$B$6*0.75,IF(model!D22="SMB",scoring_weights!$B$6*0.5,IF(model!D22="STARTUP",scoring_weights!$B$6*0.25,0))))</f>
        <v>7.5</v>
      </c>
      <c r="K22" s="7">
        <f>ROUND(MIN(IFERROR((model!O22/10+model!P22/5+model!R22*2+model!T22+model!U22*1.5)/6,0),1)*scoring_weights!$B$7,1)</f>
        <v>0.5</v>
      </c>
      <c r="L22" s="7">
        <f t="shared" si="0"/>
        <v>31.5</v>
      </c>
      <c r="M22" s="7" t="str">
        <f>IF(L22&gt;=segment_thresholds!$B$2,"HOT",IF(L22&gt;=segment_thresholds!$B$3,"WARM","COLD"))</f>
        <v>COLD</v>
      </c>
      <c r="N22" s="7" t="str">
        <f t="shared" si="1"/>
        <v>Retarget with Ads</v>
      </c>
      <c r="O22" s="7" t="str">
        <f t="shared" si="2"/>
        <v>20-39</v>
      </c>
    </row>
    <row r="23" spans="1:15">
      <c r="A23" t="str">
        <v>L0022</v>
      </c>
      <c r="B23" t="str">
        <v>Yvonne Diaz</v>
      </c>
      <c r="C23" t="str">
        <v>MICROSOFT CORP</v>
      </c>
      <c r="D23" t="str">
        <v>PAID</v>
      </c>
      <c r="E23" t="str">
        <v>N/A</v>
      </c>
      <c r="F23" s="7">
        <f>ROUND(IFERROR(model!I23/scoring_weights!$C$2,0)*scoring_weights!$B$2,1)</f>
        <v>7.1</v>
      </c>
      <c r="G23" s="7">
        <f>ROUND(IFERROR(model!J23/scoring_weights!$C$3,0)*scoring_weights!$B$3,1)</f>
        <v>13.5</v>
      </c>
      <c r="H23" s="7">
        <f>ROUND(IFERROR(model!K23/scoring_weights!$C$4,0)*scoring_weights!$B$4,1)</f>
        <v>0.5</v>
      </c>
      <c r="I23" s="7">
        <f>IF(model!L23="YES",scoring_weights!$B$5,0)</f>
        <v>0</v>
      </c>
      <c r="J23" s="7">
        <f>IF(model!D23="ENTERPRISE",scoring_weights!$B$6,IF(model!D23="MID-MARKET",scoring_weights!$B$6*0.75,IF(model!D23="SMB",scoring_weights!$B$6*0.5,IF(model!D23="STARTUP",scoring_weights!$B$6*0.25,0))))</f>
        <v>0</v>
      </c>
      <c r="K23" s="7">
        <f>ROUND(MIN(IFERROR((model!O23/10+model!P23/5+model!R23*2+model!T23+model!U23*1.5)/6,0),1)*scoring_weights!$B$7,1)</f>
        <v>9.5</v>
      </c>
      <c r="L23" s="7">
        <f t="shared" si="0"/>
        <v>30.6</v>
      </c>
      <c r="M23" s="7" t="str">
        <f>IF(L23&gt;=segment_thresholds!$B$2,"HOT",IF(L23&gt;=segment_thresholds!$B$3,"WARM","COLD"))</f>
        <v>COLD</v>
      </c>
      <c r="N23" s="7" t="str">
        <f t="shared" si="1"/>
        <v>Retarget with Ads</v>
      </c>
      <c r="O23" s="7" t="str">
        <f t="shared" si="2"/>
        <v>20-39</v>
      </c>
    </row>
    <row r="24" spans="1:15">
      <c r="A24" t="str">
        <v>L0023</v>
      </c>
      <c r="B24" t="str">
        <v>Camila Decker</v>
      </c>
      <c r="C24" t="str">
        <v>LINEAR</v>
      </c>
      <c r="D24" t="str">
        <v>DIRECT</v>
      </c>
      <c r="E24" t="str">
        <v>MID-MARKET</v>
      </c>
      <c r="F24" s="7">
        <f>ROUND(IFERROR(model!I24/scoring_weights!$C$2,0)*scoring_weights!$B$2,1)</f>
        <v>0</v>
      </c>
      <c r="G24" s="7">
        <f>ROUND(IFERROR(model!J24/scoring_weights!$C$3,0)*scoring_weights!$B$3,1)</f>
        <v>0</v>
      </c>
      <c r="H24" s="7">
        <f>ROUND(IFERROR(model!K24/scoring_weights!$C$4,0)*scoring_weights!$B$4,1)</f>
        <v>6.3</v>
      </c>
      <c r="I24" s="7">
        <f>IF(model!L24="YES",scoring_weights!$B$5,0)</f>
        <v>0</v>
      </c>
      <c r="J24" s="7">
        <f>IF(model!D24="ENTERPRISE",scoring_weights!$B$6,IF(model!D24="MID-MARKET",scoring_weights!$B$6*0.75,IF(model!D24="SMB",scoring_weights!$B$6*0.5,IF(model!D24="STARTUP",scoring_weights!$B$6*0.25,0))))</f>
        <v>11.25</v>
      </c>
      <c r="K24" s="7">
        <f>ROUND(MIN(IFERROR((model!O24/10+model!P24/5+model!R24*2+model!T24+model!U24*1.5)/6,0),1)*scoring_weights!$B$7,1)</f>
        <v>13</v>
      </c>
      <c r="L24" s="7">
        <f t="shared" si="0"/>
        <v>30.6</v>
      </c>
      <c r="M24" s="7" t="str">
        <f>IF(L24&gt;=segment_thresholds!$B$2,"HOT",IF(L24&gt;=segment_thresholds!$B$3,"WARM","COLD"))</f>
        <v>COLD</v>
      </c>
      <c r="N24" s="7" t="str">
        <f t="shared" si="1"/>
        <v>Retarget with Ads</v>
      </c>
      <c r="O24" s="7" t="str">
        <f t="shared" si="2"/>
        <v>20-39</v>
      </c>
    </row>
    <row r="25" spans="1:15">
      <c r="A25" t="str">
        <v>L0024</v>
      </c>
      <c r="B25" t="str">
        <v>George Reyes</v>
      </c>
      <c r="C25" t="str">
        <v>AMAZON</v>
      </c>
      <c r="D25" t="str">
        <v>COLD_EMAIL</v>
      </c>
      <c r="E25" t="str">
        <v>GROWTH</v>
      </c>
      <c r="F25" s="7">
        <f>ROUND(IFERROR(model!I25/scoring_weights!$C$2,0)*scoring_weights!$B$2,1)</f>
        <v>4.9000000000000004</v>
      </c>
      <c r="G25" s="7">
        <f>ROUND(IFERROR(model!J25/scoring_weights!$C$3,0)*scoring_weights!$B$3,1)</f>
        <v>11.3</v>
      </c>
      <c r="H25" s="7">
        <f>ROUND(IFERROR(model!K25/scoring_weights!$C$4,0)*scoring_weights!$B$4,1)</f>
        <v>6.3</v>
      </c>
      <c r="I25" s="7">
        <f>IF(model!L25="YES",scoring_weights!$B$5,0)</f>
        <v>20</v>
      </c>
      <c r="J25" s="7">
        <f>IF(model!D25="ENTERPRISE",scoring_weights!$B$6,IF(model!D25="MID-MARKET",scoring_weights!$B$6*0.75,IF(model!D25="SMB",scoring_weights!$B$6*0.5,IF(model!D25="STARTUP",scoring_weights!$B$6*0.25,0))))</f>
        <v>0</v>
      </c>
      <c r="K25" s="7">
        <f>ROUND(MIN(IFERROR((model!O25/10+model!P25/5+model!R25*2+model!T25+model!U25*1.5)/6,0),1)*scoring_weights!$B$7,1)</f>
        <v>15</v>
      </c>
      <c r="L25" s="7">
        <f t="shared" si="0"/>
        <v>57.5</v>
      </c>
      <c r="M25" s="7" t="str">
        <f>IF(L25&gt;=segment_thresholds!$B$2,"HOT",IF(L25&gt;=segment_thresholds!$B$3,"WARM","COLD"))</f>
        <v>WARM</v>
      </c>
      <c r="N25" s="7" t="str">
        <f t="shared" si="1"/>
        <v>Nurture Email Drip</v>
      </c>
      <c r="O25" s="7" t="str">
        <f t="shared" si="2"/>
        <v>40-59</v>
      </c>
    </row>
    <row r="26" spans="1:15">
      <c r="A26" t="str">
        <v>L0025</v>
      </c>
      <c r="B26" t="str">
        <v>Karen Ortiz</v>
      </c>
      <c r="C26" t="str">
        <v>DATADOG</v>
      </c>
      <c r="D26" t="str">
        <v>COLD_EMAIL</v>
      </c>
      <c r="E26" t="str">
        <v>SMB</v>
      </c>
      <c r="F26" s="7">
        <f>ROUND(IFERROR(model!I26/scoring_weights!$C$2,0)*scoring_weights!$B$2,1)</f>
        <v>2.9</v>
      </c>
      <c r="G26" s="7">
        <f>ROUND(IFERROR(model!J26/scoring_weights!$C$3,0)*scoring_weights!$B$3,1)</f>
        <v>11.3</v>
      </c>
      <c r="H26" s="7">
        <f>ROUND(IFERROR(model!K26/scoring_weights!$C$4,0)*scoring_weights!$B$4,1)</f>
        <v>10</v>
      </c>
      <c r="I26" s="7">
        <f>IF(model!L26="YES",scoring_weights!$B$5,0)</f>
        <v>0</v>
      </c>
      <c r="J26" s="7">
        <f>IF(model!D26="ENTERPRISE",scoring_weights!$B$6,IF(model!D26="MID-MARKET",scoring_weights!$B$6*0.75,IF(model!D26="SMB",scoring_weights!$B$6*0.5,IF(model!D26="STARTUP",scoring_weights!$B$6*0.25,0))))</f>
        <v>7.5</v>
      </c>
      <c r="K26" s="7">
        <f>ROUND(MIN(IFERROR((model!O26/10+model!P26/5+model!R26*2+model!T26+model!U26*1.5)/6,0),1)*scoring_weights!$B$7,1)</f>
        <v>5.5</v>
      </c>
      <c r="L26" s="7">
        <f t="shared" si="0"/>
        <v>37.200000000000003</v>
      </c>
      <c r="M26" s="7" t="str">
        <f>IF(L26&gt;=segment_thresholds!$B$2,"HOT",IF(L26&gt;=segment_thresholds!$B$3,"WARM","COLD"))</f>
        <v>WARM</v>
      </c>
      <c r="N26" s="7" t="str">
        <f t="shared" si="1"/>
        <v>Nurture Email Drip</v>
      </c>
      <c r="O26" s="7" t="str">
        <f t="shared" si="2"/>
        <v>20-39</v>
      </c>
    </row>
    <row r="27" spans="1:15">
      <c r="A27" t="str">
        <v>L0026</v>
      </c>
      <c r="B27" t="str">
        <v>Dante Martinez</v>
      </c>
      <c r="C27" t="str">
        <v>ELASTIC</v>
      </c>
      <c r="D27" t="str">
        <v>PARTNER</v>
      </c>
      <c r="E27" t="str">
        <v>SMB</v>
      </c>
      <c r="F27" s="7">
        <f>ROUND(IFERROR(model!I27/scoring_weights!$C$2,0)*scoring_weights!$B$2,1)</f>
        <v>8.9</v>
      </c>
      <c r="G27" s="7">
        <f>ROUND(IFERROR(model!J27/scoring_weights!$C$3,0)*scoring_weights!$B$3,1)</f>
        <v>15</v>
      </c>
      <c r="H27" s="7">
        <f>ROUND(IFERROR(model!K27/scoring_weights!$C$4,0)*scoring_weights!$B$4,1)</f>
        <v>2.5</v>
      </c>
      <c r="I27" s="7">
        <f>IF(model!L27="YES",scoring_weights!$B$5,0)</f>
        <v>0</v>
      </c>
      <c r="J27" s="7">
        <f>IF(model!D27="ENTERPRISE",scoring_weights!$B$6,IF(model!D27="MID-MARKET",scoring_weights!$B$6*0.75,IF(model!D27="SMB",scoring_weights!$B$6*0.5,IF(model!D27="STARTUP",scoring_weights!$B$6*0.25,0))))</f>
        <v>7.5</v>
      </c>
      <c r="K27" s="7">
        <f>ROUND(MIN(IFERROR((model!O27/10+model!P27/5+model!R27*2+model!T27+model!U27*1.5)/6,0),1)*scoring_weights!$B$7,1)</f>
        <v>23.5</v>
      </c>
      <c r="L27" s="7">
        <f t="shared" si="0"/>
        <v>57.4</v>
      </c>
      <c r="M27" s="7" t="str">
        <f>IF(L27&gt;=segment_thresholds!$B$2,"HOT",IF(L27&gt;=segment_thresholds!$B$3,"WARM","COLD"))</f>
        <v>WARM</v>
      </c>
      <c r="N27" s="7" t="str">
        <f t="shared" si="1"/>
        <v>Nurture Email Drip</v>
      </c>
      <c r="O27" s="7" t="str">
        <f t="shared" si="2"/>
        <v>40-59</v>
      </c>
    </row>
    <row r="28" spans="1:15">
      <c r="A28" t="str">
        <v>L0027</v>
      </c>
      <c r="B28" t="str">
        <v>Emilia Gupta</v>
      </c>
      <c r="C28" t="str">
        <v>HUBSPOT</v>
      </c>
      <c r="D28" t="str">
        <v>SOCIAL</v>
      </c>
      <c r="E28" t="str">
        <v>N/A</v>
      </c>
      <c r="F28" s="7">
        <f>ROUND(IFERROR(model!I28/scoring_weights!$C$2,0)*scoring_weights!$B$2,1)</f>
        <v>5.0999999999999996</v>
      </c>
      <c r="G28" s="7">
        <f>ROUND(IFERROR(model!J28/scoring_weights!$C$3,0)*scoring_weights!$B$3,1)</f>
        <v>13.5</v>
      </c>
      <c r="H28" s="7">
        <f>ROUND(IFERROR(model!K28/scoring_weights!$C$4,0)*scoring_weights!$B$4,1)</f>
        <v>7</v>
      </c>
      <c r="I28" s="7">
        <f>IF(model!L28="YES",scoring_weights!$B$5,0)</f>
        <v>0</v>
      </c>
      <c r="J28" s="7">
        <f>IF(model!D28="ENTERPRISE",scoring_weights!$B$6,IF(model!D28="MID-MARKET",scoring_weights!$B$6*0.75,IF(model!D28="SMB",scoring_weights!$B$6*0.5,IF(model!D28="STARTUP",scoring_weights!$B$6*0.25,0))))</f>
        <v>0</v>
      </c>
      <c r="K28" s="7">
        <f>ROUND(MIN(IFERROR((model!O28/10+model!P28/5+model!R28*2+model!T28+model!U28*1.5)/6,0),1)*scoring_weights!$B$7,1)</f>
        <v>10</v>
      </c>
      <c r="L28" s="7">
        <f t="shared" si="0"/>
        <v>35.6</v>
      </c>
      <c r="M28" s="7" t="str">
        <f>IF(L28&gt;=segment_thresholds!$B$2,"HOT",IF(L28&gt;=segment_thresholds!$B$3,"WARM","COLD"))</f>
        <v>WARM</v>
      </c>
      <c r="N28" s="7" t="str">
        <f t="shared" si="1"/>
        <v>Nurture Email Drip</v>
      </c>
      <c r="O28" s="7" t="str">
        <f t="shared" si="2"/>
        <v>20-39</v>
      </c>
    </row>
    <row r="29" spans="1:15">
      <c r="A29" t="str">
        <v>L0028</v>
      </c>
      <c r="B29" t="str">
        <v>Farhan Mendoza</v>
      </c>
      <c r="C29" t="str">
        <v>PALO ALTO</v>
      </c>
      <c r="D29" t="str">
        <v>PARTNER</v>
      </c>
      <c r="E29" t="str">
        <v>MID-MARKET</v>
      </c>
      <c r="F29" s="7">
        <f>ROUND(IFERROR(model!I29/scoring_weights!$C$2,0)*scoring_weights!$B$2,1)</f>
        <v>0</v>
      </c>
      <c r="G29" s="7">
        <f>ROUND(IFERROR(model!J29/scoring_weights!$C$3,0)*scoring_weights!$B$3,1)</f>
        <v>0</v>
      </c>
      <c r="H29" s="7">
        <f>ROUND(IFERROR(model!K29/scoring_weights!$C$4,0)*scoring_weights!$B$4,1)</f>
        <v>4.3</v>
      </c>
      <c r="I29" s="7">
        <f>IF(model!L29="YES",scoring_weights!$B$5,0)</f>
        <v>20</v>
      </c>
      <c r="J29" s="7">
        <f>IF(model!D29="ENTERPRISE",scoring_weights!$B$6,IF(model!D29="MID-MARKET",scoring_weights!$B$6*0.75,IF(model!D29="SMB",scoring_weights!$B$6*0.5,IF(model!D29="STARTUP",scoring_weights!$B$6*0.25,0))))</f>
        <v>11.25</v>
      </c>
      <c r="K29" s="7">
        <f>ROUND(MIN(IFERROR((model!O29/10+model!P29/5+model!R29*2+model!T29+model!U29*1.5)/6,0),1)*scoring_weights!$B$7,1)</f>
        <v>0</v>
      </c>
      <c r="L29" s="7">
        <f t="shared" si="0"/>
        <v>35.6</v>
      </c>
      <c r="M29" s="7" t="str">
        <f>IF(L29&gt;=segment_thresholds!$B$2,"HOT",IF(L29&gt;=segment_thresholds!$B$3,"WARM","COLD"))</f>
        <v>WARM</v>
      </c>
      <c r="N29" s="7" t="str">
        <f t="shared" si="1"/>
        <v>Nurture Email Drip</v>
      </c>
      <c r="O29" s="7" t="str">
        <f t="shared" si="2"/>
        <v>20-39</v>
      </c>
    </row>
    <row r="30" spans="1:15">
      <c r="A30" t="str">
        <v>L0029</v>
      </c>
      <c r="B30" t="str">
        <v>Leandro Jones</v>
      </c>
      <c r="C30" t="str">
        <v>DATADOG</v>
      </c>
      <c r="D30" t="str">
        <v>PAID</v>
      </c>
      <c r="E30" t="str">
        <v>ENTERPRISE</v>
      </c>
      <c r="F30" s="7">
        <f>ROUND(IFERROR(model!I30/scoring_weights!$C$2,0)*scoring_weights!$B$2,1)</f>
        <v>5.4</v>
      </c>
      <c r="G30" s="7">
        <f>ROUND(IFERROR(model!J30/scoring_weights!$C$3,0)*scoring_weights!$B$3,1)</f>
        <v>0.8</v>
      </c>
      <c r="H30" s="7">
        <f>ROUND(IFERROR(model!K30/scoring_weights!$C$4,0)*scoring_weights!$B$4,1)</f>
        <v>0.5</v>
      </c>
      <c r="I30" s="7">
        <f>IF(model!L30="YES",scoring_weights!$B$5,0)</f>
        <v>0</v>
      </c>
      <c r="J30" s="7">
        <f>IF(model!D30="ENTERPRISE",scoring_weights!$B$6,IF(model!D30="MID-MARKET",scoring_weights!$B$6*0.75,IF(model!D30="SMB",scoring_weights!$B$6*0.5,IF(model!D30="STARTUP",scoring_weights!$B$6*0.25,0))))</f>
        <v>15</v>
      </c>
      <c r="K30" s="7">
        <f>ROUND(MIN(IFERROR((model!O30/10+model!P30/5+model!R30*2+model!T30+model!U30*1.5)/6,0),1)*scoring_weights!$B$7,1)</f>
        <v>19</v>
      </c>
      <c r="L30" s="7">
        <f t="shared" si="0"/>
        <v>40.700000000000003</v>
      </c>
      <c r="M30" s="7" t="str">
        <f>IF(L30&gt;=segment_thresholds!$B$2,"HOT",IF(L30&gt;=segment_thresholds!$B$3,"WARM","COLD"))</f>
        <v>WARM</v>
      </c>
      <c r="N30" s="7" t="str">
        <f t="shared" si="1"/>
        <v>Nurture Email Drip</v>
      </c>
      <c r="O30" s="7" t="str">
        <f t="shared" si="2"/>
        <v>40-59</v>
      </c>
    </row>
    <row r="31" spans="1:15">
      <c r="A31" t="str">
        <v>L0030</v>
      </c>
      <c r="B31" t="str">
        <v>Xyla Thompson</v>
      </c>
      <c r="C31" t="str">
        <v>PALO ALTO NETWORKS</v>
      </c>
      <c r="D31" t="str">
        <v>COLD_EMAIL</v>
      </c>
      <c r="E31" t="str">
        <v>SMB</v>
      </c>
      <c r="F31" s="7">
        <f>ROUND(IFERROR(model!I31/scoring_weights!$C$2,0)*scoring_weights!$B$2,1)</f>
        <v>7.7</v>
      </c>
      <c r="G31" s="7">
        <f>ROUND(IFERROR(model!J31/scoring_weights!$C$3,0)*scoring_weights!$B$3,1)</f>
        <v>10.5</v>
      </c>
      <c r="H31" s="7">
        <f>ROUND(IFERROR(model!K31/scoring_weights!$C$4,0)*scoring_weights!$B$4,1)</f>
        <v>2</v>
      </c>
      <c r="I31" s="7">
        <f>IF(model!L31="YES",scoring_weights!$B$5,0)</f>
        <v>0</v>
      </c>
      <c r="J31" s="7">
        <f>IF(model!D31="ENTERPRISE",scoring_weights!$B$6,IF(model!D31="MID-MARKET",scoring_weights!$B$6*0.75,IF(model!D31="SMB",scoring_weights!$B$6*0.5,IF(model!D31="STARTUP",scoring_weights!$B$6*0.25,0))))</f>
        <v>7.5</v>
      </c>
      <c r="K31" s="7">
        <f>ROUND(MIN(IFERROR((model!O31/10+model!P31/5+model!R31*2+model!T31+model!U31*1.5)/6,0),1)*scoring_weights!$B$7,1)</f>
        <v>0</v>
      </c>
      <c r="L31" s="7">
        <f t="shared" si="0"/>
        <v>27.7</v>
      </c>
      <c r="M31" s="7" t="str">
        <f>IF(L31&gt;=segment_thresholds!$B$2,"HOT",IF(L31&gt;=segment_thresholds!$B$3,"WARM","COLD"))</f>
        <v>COLD</v>
      </c>
      <c r="N31" s="7" t="str">
        <f t="shared" si="1"/>
        <v>Retarget with Ads</v>
      </c>
      <c r="O31" s="7" t="str">
        <f t="shared" si="2"/>
        <v>20-39</v>
      </c>
    </row>
    <row r="32" spans="1:15">
      <c r="A32" t="str">
        <v>L0031</v>
      </c>
      <c r="B32" t="str">
        <v>Xanthe Vega</v>
      </c>
      <c r="C32" t="str">
        <v>CANVA</v>
      </c>
      <c r="D32" t="str">
        <v>WEBINAR</v>
      </c>
      <c r="E32" t="str">
        <v>STARTUP</v>
      </c>
      <c r="F32" s="7">
        <f>ROUND(IFERROR(model!I32/scoring_weights!$C$2,0)*scoring_weights!$B$2,1)</f>
        <v>4.5999999999999996</v>
      </c>
      <c r="G32" s="7">
        <f>ROUND(IFERROR(model!J32/scoring_weights!$C$3,0)*scoring_weights!$B$3,1)</f>
        <v>3</v>
      </c>
      <c r="H32" s="7">
        <f>ROUND(IFERROR(model!K32/scoring_weights!$C$4,0)*scoring_weights!$B$4,1)</f>
        <v>9.5</v>
      </c>
      <c r="I32" s="7">
        <f>IF(model!L32="YES",scoring_weights!$B$5,0)</f>
        <v>20</v>
      </c>
      <c r="J32" s="7">
        <f>IF(model!D32="ENTERPRISE",scoring_weights!$B$6,IF(model!D32="MID-MARKET",scoring_weights!$B$6*0.75,IF(model!D32="SMB",scoring_weights!$B$6*0.5,IF(model!D32="STARTUP",scoring_weights!$B$6*0.25,0))))</f>
        <v>3.75</v>
      </c>
      <c r="K32" s="7">
        <f>ROUND(MIN(IFERROR((model!O32/10+model!P32/5+model!R32*2+model!T32+model!U32*1.5)/6,0),1)*scoring_weights!$B$7,1)</f>
        <v>6.5</v>
      </c>
      <c r="L32" s="7">
        <f t="shared" si="0"/>
        <v>47.4</v>
      </c>
      <c r="M32" s="7" t="str">
        <f>IF(L32&gt;=segment_thresholds!$B$2,"HOT",IF(L32&gt;=segment_thresholds!$B$3,"WARM","COLD"))</f>
        <v>WARM</v>
      </c>
      <c r="N32" s="7" t="str">
        <f t="shared" si="1"/>
        <v>Nurture Email Drip</v>
      </c>
      <c r="O32" s="7" t="str">
        <f t="shared" si="2"/>
        <v>40-59</v>
      </c>
    </row>
    <row r="33" spans="1:15">
      <c r="A33" t="str">
        <v>L0032</v>
      </c>
      <c r="B33" t="str">
        <v>Hassan Soto</v>
      </c>
      <c r="C33" t="str">
        <v>DATADOG</v>
      </c>
      <c r="D33" t="str">
        <v>PARTNER</v>
      </c>
      <c r="E33" t="str">
        <v>MID-MARKET</v>
      </c>
      <c r="F33" s="7">
        <f>ROUND(IFERROR(model!I33/scoring_weights!$C$2,0)*scoring_weights!$B$2,1)</f>
        <v>2.6</v>
      </c>
      <c r="G33" s="7">
        <f>ROUND(IFERROR(model!J33/scoring_weights!$C$3,0)*scoring_weights!$B$3,1)</f>
        <v>5.3</v>
      </c>
      <c r="H33" s="7">
        <f>ROUND(IFERROR(model!K33/scoring_weights!$C$4,0)*scoring_weights!$B$4,1)</f>
        <v>7.7</v>
      </c>
      <c r="I33" s="7">
        <f>IF(model!L33="YES",scoring_weights!$B$5,0)</f>
        <v>0</v>
      </c>
      <c r="J33" s="7">
        <f>IF(model!D33="ENTERPRISE",scoring_weights!$B$6,IF(model!D33="MID-MARKET",scoring_weights!$B$6*0.75,IF(model!D33="SMB",scoring_weights!$B$6*0.5,IF(model!D33="STARTUP",scoring_weights!$B$6*0.25,0))))</f>
        <v>11.25</v>
      </c>
      <c r="K33" s="7">
        <f>ROUND(MIN(IFERROR((model!O33/10+model!P33/5+model!R33*2+model!T33+model!U33*1.5)/6,0),1)*scoring_weights!$B$7,1)</f>
        <v>23.5</v>
      </c>
      <c r="L33" s="7">
        <f t="shared" si="0"/>
        <v>50.4</v>
      </c>
      <c r="M33" s="7" t="str">
        <f>IF(L33&gt;=segment_thresholds!$B$2,"HOT",IF(L33&gt;=segment_thresholds!$B$3,"WARM","COLD"))</f>
        <v>WARM</v>
      </c>
      <c r="N33" s="7" t="str">
        <f t="shared" si="1"/>
        <v>Nurture Email Drip</v>
      </c>
      <c r="O33" s="7" t="str">
        <f t="shared" si="2"/>
        <v>40-59</v>
      </c>
    </row>
    <row r="34" spans="1:15">
      <c r="A34" t="str">
        <v>L0033</v>
      </c>
      <c r="B34" t="str">
        <v>Valentina Mehta</v>
      </c>
      <c r="C34" t="str">
        <v>DOCU SIGN</v>
      </c>
      <c r="D34" t="str">
        <v>COLD_EMAIL</v>
      </c>
      <c r="E34" t="str">
        <v>N/A</v>
      </c>
      <c r="F34" s="7">
        <f>ROUND(IFERROR(model!I34/scoring_weights!$C$2,0)*scoring_weights!$B$2,1)</f>
        <v>2</v>
      </c>
      <c r="G34" s="7">
        <f>ROUND(IFERROR(model!J34/scoring_weights!$C$3,0)*scoring_weights!$B$3,1)</f>
        <v>0.8</v>
      </c>
      <c r="H34" s="7">
        <f>ROUND(IFERROR(model!K34/scoring_weights!$C$4,0)*scoring_weights!$B$4,1)</f>
        <v>5.2</v>
      </c>
      <c r="I34" s="7">
        <f>IF(model!L34="YES",scoring_weights!$B$5,0)</f>
        <v>0</v>
      </c>
      <c r="J34" s="7">
        <f>IF(model!D34="ENTERPRISE",scoring_weights!$B$6,IF(model!D34="MID-MARKET",scoring_weights!$B$6*0.75,IF(model!D34="SMB",scoring_weights!$B$6*0.5,IF(model!D34="STARTUP",scoring_weights!$B$6*0.25,0))))</f>
        <v>0</v>
      </c>
      <c r="K34" s="7">
        <f>ROUND(MIN(IFERROR((model!O34/10+model!P34/5+model!R34*2+model!T34+model!U34*1.5)/6,0),1)*scoring_weights!$B$7,1)</f>
        <v>2</v>
      </c>
      <c r="L34" s="7">
        <f t="shared" si="0"/>
        <v>10</v>
      </c>
      <c r="M34" s="7" t="str">
        <f>IF(L34&gt;=segment_thresholds!$B$2,"HOT",IF(L34&gt;=segment_thresholds!$B$3,"WARM","COLD"))</f>
        <v>COLD</v>
      </c>
      <c r="N34" s="7" t="str">
        <f t="shared" si="1"/>
        <v>Retarget with Ads</v>
      </c>
      <c r="O34" s="7" t="str">
        <f t="shared" si="2"/>
        <v>0-19</v>
      </c>
    </row>
    <row r="35" spans="1:15">
      <c r="A35" t="str">
        <v>L0034</v>
      </c>
      <c r="B35" t="str">
        <v>Xiomara Dubois</v>
      </c>
      <c r="C35" t="str">
        <v>CLOUDFLARE</v>
      </c>
      <c r="D35" t="str">
        <v>ORGANIC</v>
      </c>
      <c r="E35" t="str">
        <v>STARTUP</v>
      </c>
      <c r="F35" s="7">
        <f>ROUND(IFERROR(model!I35/scoring_weights!$C$2,0)*scoring_weights!$B$2,1)</f>
        <v>3.4</v>
      </c>
      <c r="G35" s="7">
        <f>ROUND(IFERROR(model!J35/scoring_weights!$C$3,0)*scoring_weights!$B$3,1)</f>
        <v>10.5</v>
      </c>
      <c r="H35" s="7">
        <f>ROUND(IFERROR(model!K35/scoring_weights!$C$4,0)*scoring_weights!$B$4,1)</f>
        <v>2.2000000000000002</v>
      </c>
      <c r="I35" s="7">
        <f>IF(model!L35="YES",scoring_weights!$B$5,0)</f>
        <v>20</v>
      </c>
      <c r="J35" s="7">
        <f>IF(model!D35="ENTERPRISE",scoring_weights!$B$6,IF(model!D35="MID-MARKET",scoring_weights!$B$6*0.75,IF(model!D35="SMB",scoring_weights!$B$6*0.5,IF(model!D35="STARTUP",scoring_weights!$B$6*0.25,0))))</f>
        <v>3.75</v>
      </c>
      <c r="K35" s="7">
        <f>ROUND(MIN(IFERROR((model!O35/10+model!P35/5+model!R35*2+model!T35+model!U35*1.5)/6,0),1)*scoring_weights!$B$7,1)</f>
        <v>1.5</v>
      </c>
      <c r="L35" s="7">
        <f t="shared" si="0"/>
        <v>41.4</v>
      </c>
      <c r="M35" s="7" t="str">
        <f>IF(L35&gt;=segment_thresholds!$B$2,"HOT",IF(L35&gt;=segment_thresholds!$B$3,"WARM","COLD"))</f>
        <v>WARM</v>
      </c>
      <c r="N35" s="7" t="str">
        <f t="shared" si="1"/>
        <v>Nurture Email Drip</v>
      </c>
      <c r="O35" s="7" t="str">
        <f t="shared" si="2"/>
        <v>40-59</v>
      </c>
    </row>
    <row r="36" spans="1:15">
      <c r="A36" t="str">
        <v>L0035</v>
      </c>
      <c r="B36" t="str">
        <v>Alice Adams</v>
      </c>
      <c r="C36" t="str">
        <v>NOTION LABS</v>
      </c>
      <c r="D36" t="str">
        <v>SOCIAL</v>
      </c>
      <c r="E36" t="str">
        <v>STARTUP</v>
      </c>
      <c r="F36" s="7">
        <f>ROUND(IFERROR(model!I36/scoring_weights!$C$2,0)*scoring_weights!$B$2,1)</f>
        <v>0.3</v>
      </c>
      <c r="G36" s="7">
        <f>ROUND(IFERROR(model!J36/scoring_weights!$C$3,0)*scoring_weights!$B$3,1)</f>
        <v>0.8</v>
      </c>
      <c r="H36" s="7">
        <f>ROUND(IFERROR(model!K36/scoring_weights!$C$4,0)*scoring_weights!$B$4,1)</f>
        <v>4.3</v>
      </c>
      <c r="I36" s="7">
        <f>IF(model!L36="YES",scoring_weights!$B$5,0)</f>
        <v>20</v>
      </c>
      <c r="J36" s="7">
        <f>IF(model!D36="ENTERPRISE",scoring_weights!$B$6,IF(model!D36="MID-MARKET",scoring_weights!$B$6*0.75,IF(model!D36="SMB",scoring_weights!$B$6*0.5,IF(model!D36="STARTUP",scoring_weights!$B$6*0.25,0))))</f>
        <v>3.75</v>
      </c>
      <c r="K36" s="7">
        <f>ROUND(MIN(IFERROR((model!O36/10+model!P36/5+model!R36*2+model!T36+model!U36*1.5)/6,0),1)*scoring_weights!$B$7,1)</f>
        <v>11</v>
      </c>
      <c r="L36" s="7">
        <f t="shared" si="0"/>
        <v>40.200000000000003</v>
      </c>
      <c r="M36" s="7" t="str">
        <f>IF(L36&gt;=segment_thresholds!$B$2,"HOT",IF(L36&gt;=segment_thresholds!$B$3,"WARM","COLD"))</f>
        <v>WARM</v>
      </c>
      <c r="N36" s="7" t="str">
        <f t="shared" si="1"/>
        <v>Nurture Email Drip</v>
      </c>
      <c r="O36" s="7" t="str">
        <f t="shared" si="2"/>
        <v>40-59</v>
      </c>
    </row>
    <row r="37" spans="1:15">
      <c r="A37" t="str">
        <v>L0036</v>
      </c>
      <c r="B37" t="str">
        <v>Magnus Malhotra</v>
      </c>
      <c r="C37" t="str">
        <v>ASANA</v>
      </c>
      <c r="D37" t="str">
        <v>COLD_EMAIL</v>
      </c>
      <c r="E37" t="str">
        <v>ENTERPRISE</v>
      </c>
      <c r="F37" s="7">
        <f>ROUND(IFERROR(model!I37/scoring_weights!$C$2,0)*scoring_weights!$B$2,1)</f>
        <v>1.1000000000000001</v>
      </c>
      <c r="G37" s="7">
        <f>ROUND(IFERROR(model!J37/scoring_weights!$C$3,0)*scoring_weights!$B$3,1)</f>
        <v>14.3</v>
      </c>
      <c r="H37" s="7">
        <f>ROUND(IFERROR(model!K37/scoring_weights!$C$4,0)*scoring_weights!$B$4,1)</f>
        <v>5.8</v>
      </c>
      <c r="I37" s="7">
        <f>IF(model!L37="YES",scoring_weights!$B$5,0)</f>
        <v>20</v>
      </c>
      <c r="J37" s="7">
        <f>IF(model!D37="ENTERPRISE",scoring_weights!$B$6,IF(model!D37="MID-MARKET",scoring_weights!$B$6*0.75,IF(model!D37="SMB",scoring_weights!$B$6*0.5,IF(model!D37="STARTUP",scoring_weights!$B$6*0.25,0))))</f>
        <v>15</v>
      </c>
      <c r="K37" s="7">
        <f>ROUND(MIN(IFERROR((model!O37/10+model!P37/5+model!R37*2+model!T37+model!U37*1.5)/6,0),1)*scoring_weights!$B$7,1)</f>
        <v>3.5</v>
      </c>
      <c r="L37" s="7">
        <f t="shared" si="0"/>
        <v>59.7</v>
      </c>
      <c r="M37" s="7" t="str">
        <f>IF(L37&gt;=segment_thresholds!$B$2,"HOT",IF(L37&gt;=segment_thresholds!$B$3,"WARM","COLD"))</f>
        <v>WARM</v>
      </c>
      <c r="N37" s="7" t="str">
        <f t="shared" si="1"/>
        <v>Nurture Email Drip</v>
      </c>
      <c r="O37" s="7" t="str">
        <f t="shared" si="2"/>
        <v>40-59</v>
      </c>
    </row>
    <row r="38" spans="1:15">
      <c r="A38" t="str">
        <v>L0037</v>
      </c>
      <c r="B38" t="str">
        <v>Nico Kapoor</v>
      </c>
      <c r="C38" t="str">
        <v>ZENDESK</v>
      </c>
      <c r="D38" t="str">
        <v>PAID</v>
      </c>
      <c r="E38" t="str">
        <v>ENTERPRISE</v>
      </c>
      <c r="F38" s="7">
        <f>ROUND(IFERROR(model!I38/scoring_weights!$C$2,0)*scoring_weights!$B$2,1)</f>
        <v>0</v>
      </c>
      <c r="G38" s="7">
        <f>ROUND(IFERROR(model!J38/scoring_weights!$C$3,0)*scoring_weights!$B$3,1)</f>
        <v>0</v>
      </c>
      <c r="H38" s="7">
        <f>ROUND(IFERROR(model!K38/scoring_weights!$C$4,0)*scoring_weights!$B$4,1)</f>
        <v>8.5</v>
      </c>
      <c r="I38" s="7">
        <f>IF(model!L38="YES",scoring_weights!$B$5,0)</f>
        <v>0</v>
      </c>
      <c r="J38" s="7">
        <f>IF(model!D38="ENTERPRISE",scoring_weights!$B$6,IF(model!D38="MID-MARKET",scoring_weights!$B$6*0.75,IF(model!D38="SMB",scoring_weights!$B$6*0.5,IF(model!D38="STARTUP",scoring_weights!$B$6*0.25,0))))</f>
        <v>15</v>
      </c>
      <c r="K38" s="7">
        <f>ROUND(MIN(IFERROR((model!O38/10+model!P38/5+model!R38*2+model!T38+model!U38*1.5)/6,0),1)*scoring_weights!$B$7,1)</f>
        <v>5.5</v>
      </c>
      <c r="L38" s="7">
        <f t="shared" si="0"/>
        <v>29</v>
      </c>
      <c r="M38" s="7" t="str">
        <f>IF(L38&gt;=segment_thresholds!$B$2,"HOT",IF(L38&gt;=segment_thresholds!$B$3,"WARM","COLD"))</f>
        <v>COLD</v>
      </c>
      <c r="N38" s="7" t="str">
        <f t="shared" si="1"/>
        <v>Retarget with Ads</v>
      </c>
      <c r="O38" s="7" t="str">
        <f t="shared" si="2"/>
        <v>20-39</v>
      </c>
    </row>
    <row r="39" spans="1:15">
      <c r="A39" t="str">
        <v>L0038</v>
      </c>
      <c r="B39" t="str">
        <v>Dmitri Malik</v>
      </c>
      <c r="C39" t="str">
        <v>FRESHWORKS</v>
      </c>
      <c r="D39" t="str">
        <v>DIRECT</v>
      </c>
      <c r="E39" t="str">
        <v>STARTUP</v>
      </c>
      <c r="F39" s="7">
        <f>ROUND(IFERROR(model!I39/scoring_weights!$C$2,0)*scoring_weights!$B$2,1)</f>
        <v>10</v>
      </c>
      <c r="G39" s="7">
        <f>ROUND(IFERROR(model!J39/scoring_weights!$C$3,0)*scoring_weights!$B$3,1)</f>
        <v>0</v>
      </c>
      <c r="H39" s="7">
        <f>ROUND(IFERROR(model!K39/scoring_weights!$C$4,0)*scoring_weights!$B$4,1)</f>
        <v>8.8000000000000007</v>
      </c>
      <c r="I39" s="7">
        <f>IF(model!L39="YES",scoring_weights!$B$5,0)</f>
        <v>20</v>
      </c>
      <c r="J39" s="7">
        <f>IF(model!D39="ENTERPRISE",scoring_weights!$B$6,IF(model!D39="MID-MARKET",scoring_weights!$B$6*0.75,IF(model!D39="SMB",scoring_weights!$B$6*0.5,IF(model!D39="STARTUP",scoring_weights!$B$6*0.25,0))))</f>
        <v>3.75</v>
      </c>
      <c r="K39" s="7">
        <f>ROUND(MIN(IFERROR((model!O39/10+model!P39/5+model!R39*2+model!T39+model!U39*1.5)/6,0),1)*scoring_weights!$B$7,1)</f>
        <v>0</v>
      </c>
      <c r="L39" s="7">
        <f t="shared" si="0"/>
        <v>42.6</v>
      </c>
      <c r="M39" s="7" t="str">
        <f>IF(L39&gt;=segment_thresholds!$B$2,"HOT",IF(L39&gt;=segment_thresholds!$B$3,"WARM","COLD"))</f>
        <v>WARM</v>
      </c>
      <c r="N39" s="7" t="str">
        <f t="shared" si="1"/>
        <v>Nurture Email Drip</v>
      </c>
      <c r="O39" s="7" t="str">
        <f t="shared" si="2"/>
        <v>40-59</v>
      </c>
    </row>
    <row r="40" spans="1:15">
      <c r="A40" t="str">
        <v>L0039</v>
      </c>
      <c r="B40" t="str">
        <v>Xander Mendoza</v>
      </c>
      <c r="C40" t="str">
        <v>SLACK</v>
      </c>
      <c r="D40" t="str">
        <v>ORGANIC</v>
      </c>
      <c r="E40" t="str">
        <v>MID-MARKET</v>
      </c>
      <c r="F40" s="7">
        <f>ROUND(IFERROR(model!I40/scoring_weights!$C$2,0)*scoring_weights!$B$2,1)</f>
        <v>4.9000000000000004</v>
      </c>
      <c r="G40" s="7">
        <f>ROUND(IFERROR(model!J40/scoring_weights!$C$3,0)*scoring_weights!$B$3,1)</f>
        <v>9.8000000000000007</v>
      </c>
      <c r="H40" s="7">
        <f>ROUND(IFERROR(model!K40/scoring_weights!$C$4,0)*scoring_weights!$B$4,1)</f>
        <v>4.7</v>
      </c>
      <c r="I40" s="7">
        <f>IF(model!L40="YES",scoring_weights!$B$5,0)</f>
        <v>0</v>
      </c>
      <c r="J40" s="7">
        <f>IF(model!D40="ENTERPRISE",scoring_weights!$B$6,IF(model!D40="MID-MARKET",scoring_weights!$B$6*0.75,IF(model!D40="SMB",scoring_weights!$B$6*0.5,IF(model!D40="STARTUP",scoring_weights!$B$6*0.25,0))))</f>
        <v>11.25</v>
      </c>
      <c r="K40" s="7">
        <f>ROUND(MIN(IFERROR((model!O40/10+model!P40/5+model!R40*2+model!T40+model!U40*1.5)/6,0),1)*scoring_weights!$B$7,1)</f>
        <v>15</v>
      </c>
      <c r="L40" s="7">
        <f t="shared" si="0"/>
        <v>45.7</v>
      </c>
      <c r="M40" s="7" t="str">
        <f>IF(L40&gt;=segment_thresholds!$B$2,"HOT",IF(L40&gt;=segment_thresholds!$B$3,"WARM","COLD"))</f>
        <v>WARM</v>
      </c>
      <c r="N40" s="7" t="str">
        <f t="shared" si="1"/>
        <v>Nurture Email Drip</v>
      </c>
      <c r="O40" s="7" t="str">
        <f t="shared" si="2"/>
        <v>40-59</v>
      </c>
    </row>
    <row r="41" spans="1:15">
      <c r="A41" t="str">
        <v>L0040</v>
      </c>
      <c r="B41" t="str">
        <v>Zion Novak</v>
      </c>
      <c r="C41" t="str">
        <v>LINEAR</v>
      </c>
      <c r="D41" t="str">
        <v>CONTENT_SYNDICATION</v>
      </c>
      <c r="E41" t="str">
        <v>GROWTH</v>
      </c>
      <c r="F41" s="7">
        <f>ROUND(IFERROR(model!I41/scoring_weights!$C$2,0)*scoring_weights!$B$2,1)</f>
        <v>6.9</v>
      </c>
      <c r="G41" s="7">
        <f>ROUND(IFERROR(model!J41/scoring_weights!$C$3,0)*scoring_weights!$B$3,1)</f>
        <v>5.3</v>
      </c>
      <c r="H41" s="7">
        <f>ROUND(IFERROR(model!K41/scoring_weights!$C$4,0)*scoring_weights!$B$4,1)</f>
        <v>8.8000000000000007</v>
      </c>
      <c r="I41" s="7">
        <f>IF(model!L41="YES",scoring_weights!$B$5,0)</f>
        <v>0</v>
      </c>
      <c r="J41" s="7">
        <f>IF(model!D41="ENTERPRISE",scoring_weights!$B$6,IF(model!D41="MID-MARKET",scoring_weights!$B$6*0.75,IF(model!D41="SMB",scoring_weights!$B$6*0.5,IF(model!D41="STARTUP",scoring_weights!$B$6*0.25,0))))</f>
        <v>0</v>
      </c>
      <c r="K41" s="7">
        <f>ROUND(MIN(IFERROR((model!O41/10+model!P41/5+model!R41*2+model!T41+model!U41*1.5)/6,0),1)*scoring_weights!$B$7,1)</f>
        <v>0</v>
      </c>
      <c r="L41" s="7">
        <f t="shared" si="0"/>
        <v>21</v>
      </c>
      <c r="M41" s="7" t="str">
        <f>IF(L41&gt;=segment_thresholds!$B$2,"HOT",IF(L41&gt;=segment_thresholds!$B$3,"WARM","COLD"))</f>
        <v>COLD</v>
      </c>
      <c r="N41" s="7" t="str">
        <f t="shared" si="1"/>
        <v>Retarget with Ads</v>
      </c>
      <c r="O41" s="7" t="str">
        <f t="shared" si="2"/>
        <v>20-39</v>
      </c>
    </row>
    <row r="42" spans="1:15">
      <c r="A42" t="str">
        <v>L0041</v>
      </c>
      <c r="B42" t="str">
        <v>Bennett Williams</v>
      </c>
      <c r="C42" t="str">
        <v>DOCUSIGN</v>
      </c>
      <c r="D42" t="str">
        <v>EVENT</v>
      </c>
      <c r="E42" t="str">
        <v>ENTERPRISE</v>
      </c>
      <c r="F42" s="7">
        <f>ROUND(IFERROR(model!I42/scoring_weights!$C$2,0)*scoring_weights!$B$2,1)</f>
        <v>6</v>
      </c>
      <c r="G42" s="7">
        <f>ROUND(IFERROR(model!J42/scoring_weights!$C$3,0)*scoring_weights!$B$3,1)</f>
        <v>3.8</v>
      </c>
      <c r="H42" s="7">
        <f>ROUND(IFERROR(model!K42/scoring_weights!$C$4,0)*scoring_weights!$B$4,1)</f>
        <v>0</v>
      </c>
      <c r="I42" s="7">
        <f>IF(model!L42="YES",scoring_weights!$B$5,0)</f>
        <v>20</v>
      </c>
      <c r="J42" s="7">
        <f>IF(model!D42="ENTERPRISE",scoring_weights!$B$6,IF(model!D42="MID-MARKET",scoring_weights!$B$6*0.75,IF(model!D42="SMB",scoring_weights!$B$6*0.5,IF(model!D42="STARTUP",scoring_weights!$B$6*0.25,0))))</f>
        <v>15</v>
      </c>
      <c r="K42" s="7">
        <f>ROUND(MIN(IFERROR((model!O42/10+model!P42/5+model!R42*2+model!T42+model!U42*1.5)/6,0),1)*scoring_weights!$B$7,1)</f>
        <v>26.5</v>
      </c>
      <c r="L42" s="7">
        <f t="shared" si="0"/>
        <v>71.3</v>
      </c>
      <c r="M42" s="7" t="str">
        <f>IF(L42&gt;=segment_thresholds!$B$2,"HOT",IF(L42&gt;=segment_thresholds!$B$3,"WARM","COLD"))</f>
        <v>HOT</v>
      </c>
      <c r="N42" s="7" t="str">
        <f t="shared" si="1"/>
        <v>Schedule Call</v>
      </c>
      <c r="O42" s="7" t="str">
        <f t="shared" si="2"/>
        <v>60-79</v>
      </c>
    </row>
    <row r="43" spans="1:15">
      <c r="A43" t="str">
        <v>L0042</v>
      </c>
      <c r="B43" t="str">
        <v>Perseus Wilson</v>
      </c>
      <c r="C43" t="str">
        <v>MIRO</v>
      </c>
      <c r="D43" t="str">
        <v>COLD_EMAIL</v>
      </c>
      <c r="E43" t="str">
        <v>ENTERPRISE</v>
      </c>
      <c r="F43" s="7">
        <f>ROUND(IFERROR(model!I43/scoring_weights!$C$2,0)*scoring_weights!$B$2,1)</f>
        <v>1.1000000000000001</v>
      </c>
      <c r="G43" s="7">
        <f>ROUND(IFERROR(model!J43/scoring_weights!$C$3,0)*scoring_weights!$B$3,1)</f>
        <v>15</v>
      </c>
      <c r="H43" s="7">
        <f>ROUND(IFERROR(model!K43/scoring_weights!$C$4,0)*scoring_weights!$B$4,1)</f>
        <v>2.8</v>
      </c>
      <c r="I43" s="7">
        <f>IF(model!L43="YES",scoring_weights!$B$5,0)</f>
        <v>20</v>
      </c>
      <c r="J43" s="7">
        <f>IF(model!D43="ENTERPRISE",scoring_weights!$B$6,IF(model!D43="MID-MARKET",scoring_weights!$B$6*0.75,IF(model!D43="SMB",scoring_weights!$B$6*0.5,IF(model!D43="STARTUP",scoring_weights!$B$6*0.25,0))))</f>
        <v>15</v>
      </c>
      <c r="K43" s="7">
        <f>ROUND(MIN(IFERROR((model!O43/10+model!P43/5+model!R43*2+model!T43+model!U43*1.5)/6,0),1)*scoring_weights!$B$7,1)</f>
        <v>4.5</v>
      </c>
      <c r="L43" s="7">
        <f t="shared" si="0"/>
        <v>58.4</v>
      </c>
      <c r="M43" s="7" t="str">
        <f>IF(L43&gt;=segment_thresholds!$B$2,"HOT",IF(L43&gt;=segment_thresholds!$B$3,"WARM","COLD"))</f>
        <v>WARM</v>
      </c>
      <c r="N43" s="7" t="str">
        <f t="shared" si="1"/>
        <v>Nurture Email Drip</v>
      </c>
      <c r="O43" s="7" t="str">
        <f t="shared" si="2"/>
        <v>40-59</v>
      </c>
    </row>
    <row r="44" spans="1:15">
      <c r="A44" t="str">
        <v>L0043</v>
      </c>
      <c r="B44" t="str">
        <v>Winston Costa</v>
      </c>
      <c r="C44" t="str">
        <v>META</v>
      </c>
      <c r="D44" t="str">
        <v>PAID</v>
      </c>
      <c r="E44" t="str">
        <v>N/A</v>
      </c>
      <c r="F44" s="7">
        <f>ROUND(IFERROR(model!I44/scoring_weights!$C$2,0)*scoring_weights!$B$2,1)</f>
        <v>6</v>
      </c>
      <c r="G44" s="7">
        <f>ROUND(IFERROR(model!J44/scoring_weights!$C$3,0)*scoring_weights!$B$3,1)</f>
        <v>1.5</v>
      </c>
      <c r="H44" s="7">
        <f>ROUND(IFERROR(model!K44/scoring_weights!$C$4,0)*scoring_weights!$B$4,1)</f>
        <v>1.8</v>
      </c>
      <c r="I44" s="7">
        <f>IF(model!L44="YES",scoring_weights!$B$5,0)</f>
        <v>20</v>
      </c>
      <c r="J44" s="7">
        <f>IF(model!D44="ENTERPRISE",scoring_weights!$B$6,IF(model!D44="MID-MARKET",scoring_weights!$B$6*0.75,IF(model!D44="SMB",scoring_weights!$B$6*0.5,IF(model!D44="STARTUP",scoring_weights!$B$6*0.25,0))))</f>
        <v>0</v>
      </c>
      <c r="K44" s="7">
        <f>ROUND(MIN(IFERROR((model!O44/10+model!P44/5+model!R44*2+model!T44+model!U44*1.5)/6,0),1)*scoring_weights!$B$7,1)</f>
        <v>29.5</v>
      </c>
      <c r="L44" s="7">
        <f t="shared" si="0"/>
        <v>58.8</v>
      </c>
      <c r="M44" s="7" t="str">
        <f>IF(L44&gt;=segment_thresholds!$B$2,"HOT",IF(L44&gt;=segment_thresholds!$B$3,"WARM","COLD"))</f>
        <v>WARM</v>
      </c>
      <c r="N44" s="7" t="str">
        <f t="shared" si="1"/>
        <v>Nurture Email Drip</v>
      </c>
      <c r="O44" s="7" t="str">
        <f t="shared" si="2"/>
        <v>40-59</v>
      </c>
    </row>
    <row r="45" spans="1:15">
      <c r="A45" t="str">
        <v>L0044</v>
      </c>
      <c r="B45" t="str">
        <v>Isla Taylor</v>
      </c>
      <c r="C45" t="str">
        <v>PALO ALTO NETWORKS</v>
      </c>
      <c r="D45" t="str">
        <v>REFERRAL</v>
      </c>
      <c r="E45" t="str">
        <v>MID-MARKET</v>
      </c>
      <c r="F45" s="7">
        <f>ROUND(IFERROR(model!I45/scoring_weights!$C$2,0)*scoring_weights!$B$2,1)</f>
        <v>5.4</v>
      </c>
      <c r="G45" s="7">
        <f>ROUND(IFERROR(model!J45/scoring_weights!$C$3,0)*scoring_weights!$B$3,1)</f>
        <v>9</v>
      </c>
      <c r="H45" s="7">
        <f>ROUND(IFERROR(model!K45/scoring_weights!$C$4,0)*scoring_weights!$B$4,1)</f>
        <v>7.5</v>
      </c>
      <c r="I45" s="7">
        <f>IF(model!L45="YES",scoring_weights!$B$5,0)</f>
        <v>20</v>
      </c>
      <c r="J45" s="7">
        <f>IF(model!D45="ENTERPRISE",scoring_weights!$B$6,IF(model!D45="MID-MARKET",scoring_weights!$B$6*0.75,IF(model!D45="SMB",scoring_weights!$B$6*0.5,IF(model!D45="STARTUP",scoring_weights!$B$6*0.25,0))))</f>
        <v>11.25</v>
      </c>
      <c r="K45" s="7">
        <f>ROUND(MIN(IFERROR((model!O45/10+model!P45/5+model!R45*2+model!T45+model!U45*1.5)/6,0),1)*scoring_weights!$B$7,1)</f>
        <v>0.5</v>
      </c>
      <c r="L45" s="7">
        <f t="shared" si="0"/>
        <v>53.7</v>
      </c>
      <c r="M45" s="7" t="str">
        <f>IF(L45&gt;=segment_thresholds!$B$2,"HOT",IF(L45&gt;=segment_thresholds!$B$3,"WARM","COLD"))</f>
        <v>WARM</v>
      </c>
      <c r="N45" s="7" t="str">
        <f t="shared" si="1"/>
        <v>Nurture Email Drip</v>
      </c>
      <c r="O45" s="7" t="str">
        <f t="shared" si="2"/>
        <v>40-59</v>
      </c>
    </row>
    <row r="46" spans="1:15">
      <c r="A46" t="str">
        <v>L0045</v>
      </c>
      <c r="B46" t="str">
        <v>Deepa Ali</v>
      </c>
      <c r="C46" t="str">
        <v>HUBSPOT</v>
      </c>
      <c r="D46" t="str">
        <v>COLD_EMAIL</v>
      </c>
      <c r="E46" t="str">
        <v>MID-MARKET</v>
      </c>
      <c r="F46" s="7">
        <f>ROUND(IFERROR(model!I46/scoring_weights!$C$2,0)*scoring_weights!$B$2,1)</f>
        <v>2.2999999999999998</v>
      </c>
      <c r="G46" s="7">
        <f>ROUND(IFERROR(model!J46/scoring_weights!$C$3,0)*scoring_weights!$B$3,1)</f>
        <v>3</v>
      </c>
      <c r="H46" s="7">
        <f>ROUND(IFERROR(model!K46/scoring_weights!$C$4,0)*scoring_weights!$B$4,1)</f>
        <v>8.8000000000000007</v>
      </c>
      <c r="I46" s="7">
        <f>IF(model!L46="YES",scoring_weights!$B$5,0)</f>
        <v>0</v>
      </c>
      <c r="J46" s="7">
        <f>IF(model!D46="ENTERPRISE",scoring_weights!$B$6,IF(model!D46="MID-MARKET",scoring_weights!$B$6*0.75,IF(model!D46="SMB",scoring_weights!$B$6*0.5,IF(model!D46="STARTUP",scoring_weights!$B$6*0.25,0))))</f>
        <v>11.25</v>
      </c>
      <c r="K46" s="7">
        <f>ROUND(MIN(IFERROR((model!O46/10+model!P46/5+model!R46*2+model!T46+model!U46*1.5)/6,0),1)*scoring_weights!$B$7,1)</f>
        <v>2</v>
      </c>
      <c r="L46" s="7">
        <f t="shared" si="0"/>
        <v>27.4</v>
      </c>
      <c r="M46" s="7" t="str">
        <f>IF(L46&gt;=segment_thresholds!$B$2,"HOT",IF(L46&gt;=segment_thresholds!$B$3,"WARM","COLD"))</f>
        <v>COLD</v>
      </c>
      <c r="N46" s="7" t="str">
        <f t="shared" si="1"/>
        <v>Retarget with Ads</v>
      </c>
      <c r="O46" s="7" t="str">
        <f t="shared" si="2"/>
        <v>20-39</v>
      </c>
    </row>
    <row r="47" spans="1:15">
      <c r="A47" t="str">
        <v>L0046</v>
      </c>
      <c r="B47" t="str">
        <v>Dmitri Malhotra</v>
      </c>
      <c r="C47" t="str">
        <v>CLOUDFLARE</v>
      </c>
      <c r="D47" t="str">
        <v>REFERRAL</v>
      </c>
      <c r="E47" t="str">
        <v>STARTUP</v>
      </c>
      <c r="F47" s="7">
        <f>ROUND(IFERROR(model!I47/scoring_weights!$C$2,0)*scoring_weights!$B$2,1)</f>
        <v>2.2999999999999998</v>
      </c>
      <c r="G47" s="7">
        <f>ROUND(IFERROR(model!J47/scoring_weights!$C$3,0)*scoring_weights!$B$3,1)</f>
        <v>0.8</v>
      </c>
      <c r="H47" s="7">
        <f>ROUND(IFERROR(model!K47/scoring_weights!$C$4,0)*scoring_weights!$B$4,1)</f>
        <v>9.1999999999999993</v>
      </c>
      <c r="I47" s="7">
        <f>IF(model!L47="YES",scoring_weights!$B$5,0)</f>
        <v>20</v>
      </c>
      <c r="J47" s="7">
        <f>IF(model!D47="ENTERPRISE",scoring_weights!$B$6,IF(model!D47="MID-MARKET",scoring_weights!$B$6*0.75,IF(model!D47="SMB",scoring_weights!$B$6*0.5,IF(model!D47="STARTUP",scoring_weights!$B$6*0.25,0))))</f>
        <v>3.75</v>
      </c>
      <c r="K47" s="7">
        <f>ROUND(MIN(IFERROR((model!O47/10+model!P47/5+model!R47*2+model!T47+model!U47*1.5)/6,0),1)*scoring_weights!$B$7,1)</f>
        <v>1.5</v>
      </c>
      <c r="L47" s="7">
        <f t="shared" si="0"/>
        <v>37.6</v>
      </c>
      <c r="M47" s="7" t="str">
        <f>IF(L47&gt;=segment_thresholds!$B$2,"HOT",IF(L47&gt;=segment_thresholds!$B$3,"WARM","COLD"))</f>
        <v>WARM</v>
      </c>
      <c r="N47" s="7" t="str">
        <f t="shared" si="1"/>
        <v>Nurture Email Drip</v>
      </c>
      <c r="O47" s="7" t="str">
        <f t="shared" si="2"/>
        <v>20-39</v>
      </c>
    </row>
    <row r="48" spans="1:15">
      <c r="A48" t="str">
        <v>L0047</v>
      </c>
      <c r="B48" t="str">
        <v>Nolan Tiwari</v>
      </c>
      <c r="C48" t="str">
        <v>NOTION</v>
      </c>
      <c r="D48" t="str">
        <v>REFERRAL</v>
      </c>
      <c r="E48" t="str">
        <v>MID-MARKET</v>
      </c>
      <c r="F48" s="7">
        <f>ROUND(IFERROR(model!I48/scoring_weights!$C$2,0)*scoring_weights!$B$2,1)</f>
        <v>0</v>
      </c>
      <c r="G48" s="7">
        <f>ROUND(IFERROR(model!J48/scoring_weights!$C$3,0)*scoring_weights!$B$3,1)</f>
        <v>11.3</v>
      </c>
      <c r="H48" s="7">
        <f>ROUND(IFERROR(model!K48/scoring_weights!$C$4,0)*scoring_weights!$B$4,1)</f>
        <v>1.3</v>
      </c>
      <c r="I48" s="7">
        <f>IF(model!L48="YES",scoring_weights!$B$5,0)</f>
        <v>0</v>
      </c>
      <c r="J48" s="7">
        <f>IF(model!D48="ENTERPRISE",scoring_weights!$B$6,IF(model!D48="MID-MARKET",scoring_weights!$B$6*0.75,IF(model!D48="SMB",scoring_weights!$B$6*0.5,IF(model!D48="STARTUP",scoring_weights!$B$6*0.25,0))))</f>
        <v>11.25</v>
      </c>
      <c r="K48" s="7">
        <f>ROUND(MIN(IFERROR((model!O48/10+model!P48/5+model!R48*2+model!T48+model!U48*1.5)/6,0),1)*scoring_weights!$B$7,1)</f>
        <v>4.5</v>
      </c>
      <c r="L48" s="7">
        <f t="shared" si="0"/>
        <v>28.4</v>
      </c>
      <c r="M48" s="7" t="str">
        <f>IF(L48&gt;=segment_thresholds!$B$2,"HOT",IF(L48&gt;=segment_thresholds!$B$3,"WARM","COLD"))</f>
        <v>COLD</v>
      </c>
      <c r="N48" s="7" t="str">
        <f t="shared" si="1"/>
        <v>Retarget with Ads</v>
      </c>
      <c r="O48" s="7" t="str">
        <f t="shared" si="2"/>
        <v>20-39</v>
      </c>
    </row>
    <row r="49" spans="1:15">
      <c r="A49" t="str">
        <v>L0048</v>
      </c>
      <c r="B49" t="str">
        <v>Kevin Chen</v>
      </c>
      <c r="C49" t="str">
        <v>CANVA</v>
      </c>
      <c r="D49" t="str">
        <v>SOCIAL</v>
      </c>
      <c r="E49" t="str">
        <v>MID-MARKET</v>
      </c>
      <c r="F49" s="7">
        <f>ROUND(IFERROR(model!I49/scoring_weights!$C$2,0)*scoring_weights!$B$2,1)</f>
        <v>6.3</v>
      </c>
      <c r="G49" s="7">
        <f>ROUND(IFERROR(model!J49/scoring_weights!$C$3,0)*scoring_weights!$B$3,1)</f>
        <v>9.8000000000000007</v>
      </c>
      <c r="H49" s="7">
        <f>ROUND(IFERROR(model!K49/scoring_weights!$C$4,0)*scoring_weights!$B$4,1)</f>
        <v>7</v>
      </c>
      <c r="I49" s="7">
        <f>IF(model!L49="YES",scoring_weights!$B$5,0)</f>
        <v>20</v>
      </c>
      <c r="J49" s="7">
        <f>IF(model!D49="ENTERPRISE",scoring_weights!$B$6,IF(model!D49="MID-MARKET",scoring_weights!$B$6*0.75,IF(model!D49="SMB",scoring_weights!$B$6*0.5,IF(model!D49="STARTUP",scoring_weights!$B$6*0.25,0))))</f>
        <v>11.25</v>
      </c>
      <c r="K49" s="7">
        <f>ROUND(MIN(IFERROR((model!O49/10+model!P49/5+model!R49*2+model!T49+model!U49*1.5)/6,0),1)*scoring_weights!$B$7,1)</f>
        <v>1</v>
      </c>
      <c r="L49" s="7">
        <f t="shared" si="0"/>
        <v>55.4</v>
      </c>
      <c r="M49" s="7" t="str">
        <f>IF(L49&gt;=segment_thresholds!$B$2,"HOT",IF(L49&gt;=segment_thresholds!$B$3,"WARM","COLD"))</f>
        <v>WARM</v>
      </c>
      <c r="N49" s="7" t="str">
        <f t="shared" si="1"/>
        <v>Nurture Email Drip</v>
      </c>
      <c r="O49" s="7" t="str">
        <f t="shared" si="2"/>
        <v>40-59</v>
      </c>
    </row>
    <row r="50" spans="1:15">
      <c r="A50" t="str">
        <v>L0049</v>
      </c>
      <c r="B50" t="str">
        <v>Thea Hill</v>
      </c>
      <c r="C50" t="str">
        <v>NOTION</v>
      </c>
      <c r="D50" t="str">
        <v>COLD_EMAIL</v>
      </c>
      <c r="E50" t="str">
        <v>ENTERPRISE</v>
      </c>
      <c r="F50" s="7">
        <f>ROUND(IFERROR(model!I50/scoring_weights!$C$2,0)*scoring_weights!$B$2,1)</f>
        <v>3.1</v>
      </c>
      <c r="G50" s="7">
        <f>ROUND(IFERROR(model!J50/scoring_weights!$C$3,0)*scoring_weights!$B$3,1)</f>
        <v>10.5</v>
      </c>
      <c r="H50" s="7">
        <f>ROUND(IFERROR(model!K50/scoring_weights!$C$4,0)*scoring_weights!$B$4,1)</f>
        <v>5</v>
      </c>
      <c r="I50" s="7">
        <f>IF(model!L50="YES",scoring_weights!$B$5,0)</f>
        <v>20</v>
      </c>
      <c r="J50" s="7">
        <f>IF(model!D50="ENTERPRISE",scoring_weights!$B$6,IF(model!D50="MID-MARKET",scoring_weights!$B$6*0.75,IF(model!D50="SMB",scoring_weights!$B$6*0.5,IF(model!D50="STARTUP",scoring_weights!$B$6*0.25,0))))</f>
        <v>15</v>
      </c>
      <c r="K50" s="7">
        <f>ROUND(MIN(IFERROR((model!O50/10+model!P50/5+model!R50*2+model!T50+model!U50*1.5)/6,0),1)*scoring_weights!$B$7,1)</f>
        <v>13.5</v>
      </c>
      <c r="L50" s="7">
        <f t="shared" si="0"/>
        <v>67.099999999999994</v>
      </c>
      <c r="M50" s="7" t="str">
        <f>IF(L50&gt;=segment_thresholds!$B$2,"HOT",IF(L50&gt;=segment_thresholds!$B$3,"WARM","COLD"))</f>
        <v>HOT</v>
      </c>
      <c r="N50" s="7" t="str">
        <f t="shared" si="1"/>
        <v>Schedule Call</v>
      </c>
      <c r="O50" s="7" t="str">
        <f t="shared" si="2"/>
        <v>60-79</v>
      </c>
    </row>
    <row r="51" spans="1:15">
      <c r="A51" t="str">
        <v>L0050</v>
      </c>
      <c r="B51" t="str">
        <v>Nadia Jones</v>
      </c>
      <c r="C51" t="str">
        <v>META</v>
      </c>
      <c r="D51" t="str">
        <v>REFERRAL</v>
      </c>
      <c r="E51" t="str">
        <v>SMB</v>
      </c>
      <c r="F51" s="7">
        <f>ROUND(IFERROR(model!I51/scoring_weights!$C$2,0)*scoring_weights!$B$2,1)</f>
        <v>8.9</v>
      </c>
      <c r="G51" s="7">
        <f>ROUND(IFERROR(model!J51/scoring_weights!$C$3,0)*scoring_weights!$B$3,1)</f>
        <v>12</v>
      </c>
      <c r="H51" s="7">
        <f>ROUND(IFERROR(model!K51/scoring_weights!$C$4,0)*scoring_weights!$B$4,1)</f>
        <v>0.8</v>
      </c>
      <c r="I51" s="7">
        <f>IF(model!L51="YES",scoring_weights!$B$5,0)</f>
        <v>0</v>
      </c>
      <c r="J51" s="7">
        <f>IF(model!D51="ENTERPRISE",scoring_weights!$B$6,IF(model!D51="MID-MARKET",scoring_weights!$B$6*0.75,IF(model!D51="SMB",scoring_weights!$B$6*0.5,IF(model!D51="STARTUP",scoring_weights!$B$6*0.25,0))))</f>
        <v>7.5</v>
      </c>
      <c r="K51" s="7">
        <f>ROUND(MIN(IFERROR((model!O51/10+model!P51/5+model!R51*2+model!T51+model!U51*1.5)/6,0),1)*scoring_weights!$B$7,1)</f>
        <v>4.5</v>
      </c>
      <c r="L51" s="7">
        <f t="shared" si="0"/>
        <v>33.700000000000003</v>
      </c>
      <c r="M51" s="7" t="str">
        <f>IF(L51&gt;=segment_thresholds!$B$2,"HOT",IF(L51&gt;=segment_thresholds!$B$3,"WARM","COLD"))</f>
        <v>COLD</v>
      </c>
      <c r="N51" s="7" t="str">
        <f t="shared" si="1"/>
        <v>Retarget with Ads</v>
      </c>
      <c r="O51" s="7" t="str">
        <f t="shared" si="2"/>
        <v>20-39</v>
      </c>
    </row>
    <row r="52" spans="1:15">
      <c r="A52" t="str">
        <v>L0051</v>
      </c>
      <c r="B52" t="str">
        <v>Nolan Johansson</v>
      </c>
      <c r="C52" t="str">
        <v>ASANA</v>
      </c>
      <c r="D52" t="str">
        <v>EVENT</v>
      </c>
      <c r="E52" t="str">
        <v>ENTERPRISE</v>
      </c>
      <c r="F52" s="7">
        <f>ROUND(IFERROR(model!I52/scoring_weights!$C$2,0)*scoring_weights!$B$2,1)</f>
        <v>2.9</v>
      </c>
      <c r="G52" s="7">
        <f>ROUND(IFERROR(model!J52/scoring_weights!$C$3,0)*scoring_weights!$B$3,1)</f>
        <v>3</v>
      </c>
      <c r="H52" s="7">
        <f>ROUND(IFERROR(model!K52/scoring_weights!$C$4,0)*scoring_weights!$B$4,1)</f>
        <v>7.2</v>
      </c>
      <c r="I52" s="7">
        <f>IF(model!L52="YES",scoring_weights!$B$5,0)</f>
        <v>0</v>
      </c>
      <c r="J52" s="7">
        <f>IF(model!D52="ENTERPRISE",scoring_weights!$B$6,IF(model!D52="MID-MARKET",scoring_weights!$B$6*0.75,IF(model!D52="SMB",scoring_weights!$B$6*0.5,IF(model!D52="STARTUP",scoring_weights!$B$6*0.25,0))))</f>
        <v>15</v>
      </c>
      <c r="K52" s="7">
        <f>ROUND(MIN(IFERROR((model!O52/10+model!P52/5+model!R52*2+model!T52+model!U52*1.5)/6,0),1)*scoring_weights!$B$7,1)</f>
        <v>3.5</v>
      </c>
      <c r="L52" s="7">
        <f t="shared" si="0"/>
        <v>31.6</v>
      </c>
      <c r="M52" s="7" t="str">
        <f>IF(L52&gt;=segment_thresholds!$B$2,"HOT",IF(L52&gt;=segment_thresholds!$B$3,"WARM","COLD"))</f>
        <v>COLD</v>
      </c>
      <c r="N52" s="7" t="str">
        <f t="shared" si="1"/>
        <v>Retarget with Ads</v>
      </c>
      <c r="O52" s="7" t="str">
        <f t="shared" si="2"/>
        <v>20-39</v>
      </c>
    </row>
    <row r="53" spans="1:15">
      <c r="A53" t="str">
        <v>L0052</v>
      </c>
      <c r="B53" t="str">
        <v>Nico Verma</v>
      </c>
      <c r="C53" t="str">
        <v>HUBSPOT</v>
      </c>
      <c r="D53" t="str">
        <v>ORGANIC</v>
      </c>
      <c r="E53" t="str">
        <v>MID-MARKET</v>
      </c>
      <c r="F53" s="7">
        <f>ROUND(IFERROR(model!I53/scoring_weights!$C$2,0)*scoring_weights!$B$2,1)</f>
        <v>8.9</v>
      </c>
      <c r="G53" s="7">
        <f>ROUND(IFERROR(model!J53/scoring_weights!$C$3,0)*scoring_weights!$B$3,1)</f>
        <v>12.8</v>
      </c>
      <c r="H53" s="7">
        <f>ROUND(IFERROR(model!K53/scoring_weights!$C$4,0)*scoring_weights!$B$4,1)</f>
        <v>8.1999999999999993</v>
      </c>
      <c r="I53" s="7">
        <f>IF(model!L53="YES",scoring_weights!$B$5,0)</f>
        <v>20</v>
      </c>
      <c r="J53" s="7">
        <f>IF(model!D53="ENTERPRISE",scoring_weights!$B$6,IF(model!D53="MID-MARKET",scoring_weights!$B$6*0.75,IF(model!D53="SMB",scoring_weights!$B$6*0.5,IF(model!D53="STARTUP",scoring_weights!$B$6*0.25,0))))</f>
        <v>11.25</v>
      </c>
      <c r="K53" s="7">
        <f>ROUND(MIN(IFERROR((model!O53/10+model!P53/5+model!R53*2+model!T53+model!U53*1.5)/6,0),1)*scoring_weights!$B$7,1)</f>
        <v>0.5</v>
      </c>
      <c r="L53" s="7">
        <f t="shared" si="0"/>
        <v>61.7</v>
      </c>
      <c r="M53" s="7" t="str">
        <f>IF(L53&gt;=segment_thresholds!$B$2,"HOT",IF(L53&gt;=segment_thresholds!$B$3,"WARM","COLD"))</f>
        <v>HOT</v>
      </c>
      <c r="N53" s="7" t="str">
        <f t="shared" si="1"/>
        <v>Schedule Call</v>
      </c>
      <c r="O53" s="7" t="str">
        <f t="shared" si="2"/>
        <v>60-79</v>
      </c>
    </row>
    <row r="54" spans="1:15">
      <c r="A54" t="str">
        <v>L0053</v>
      </c>
      <c r="B54" t="str">
        <v>Soren Shah</v>
      </c>
      <c r="C54" t="str">
        <v>SNOWFLAKE</v>
      </c>
      <c r="D54" t="str">
        <v>REFERRAL</v>
      </c>
      <c r="E54" t="str">
        <v>MID-MARKET</v>
      </c>
      <c r="F54" s="7">
        <f>ROUND(IFERROR(model!I54/scoring_weights!$C$2,0)*scoring_weights!$B$2,1)</f>
        <v>8.9</v>
      </c>
      <c r="G54" s="7">
        <f>ROUND(IFERROR(model!J54/scoring_weights!$C$3,0)*scoring_weights!$B$3,1)</f>
        <v>0</v>
      </c>
      <c r="H54" s="7">
        <f>ROUND(IFERROR(model!K54/scoring_weights!$C$4,0)*scoring_weights!$B$4,1)</f>
        <v>3.8</v>
      </c>
      <c r="I54" s="7">
        <f>IF(model!L54="YES",scoring_weights!$B$5,0)</f>
        <v>0</v>
      </c>
      <c r="J54" s="7">
        <f>IF(model!D54="ENTERPRISE",scoring_weights!$B$6,IF(model!D54="MID-MARKET",scoring_weights!$B$6*0.75,IF(model!D54="SMB",scoring_weights!$B$6*0.5,IF(model!D54="STARTUP",scoring_weights!$B$6*0.25,0))))</f>
        <v>11.25</v>
      </c>
      <c r="K54" s="7">
        <f>ROUND(MIN(IFERROR((model!O54/10+model!P54/5+model!R54*2+model!T54+model!U54*1.5)/6,0),1)*scoring_weights!$B$7,1)</f>
        <v>2</v>
      </c>
      <c r="L54" s="7">
        <f t="shared" si="0"/>
        <v>26</v>
      </c>
      <c r="M54" s="7" t="str">
        <f>IF(L54&gt;=segment_thresholds!$B$2,"HOT",IF(L54&gt;=segment_thresholds!$B$3,"WARM","COLD"))</f>
        <v>COLD</v>
      </c>
      <c r="N54" s="7" t="str">
        <f t="shared" si="1"/>
        <v>Retarget with Ads</v>
      </c>
      <c r="O54" s="7" t="str">
        <f t="shared" si="2"/>
        <v>20-39</v>
      </c>
    </row>
    <row r="55" spans="1:15">
      <c r="A55" t="str">
        <v>L0054</v>
      </c>
      <c r="B55" t="str">
        <v>Magnus Wilson</v>
      </c>
      <c r="C55" t="str">
        <v>WORKDAY</v>
      </c>
      <c r="D55" t="str">
        <v>COLD_EMAIL</v>
      </c>
      <c r="E55" t="str">
        <v>MID-MARKET</v>
      </c>
      <c r="F55" s="7">
        <f>ROUND(IFERROR(model!I55/scoring_weights!$C$2,0)*scoring_weights!$B$2,1)</f>
        <v>5.7</v>
      </c>
      <c r="G55" s="7">
        <f>ROUND(IFERROR(model!J55/scoring_weights!$C$3,0)*scoring_weights!$B$3,1)</f>
        <v>5.3</v>
      </c>
      <c r="H55" s="7">
        <f>ROUND(IFERROR(model!K55/scoring_weights!$C$4,0)*scoring_weights!$B$4,1)</f>
        <v>10</v>
      </c>
      <c r="I55" s="7">
        <f>IF(model!L55="YES",scoring_weights!$B$5,0)</f>
        <v>20</v>
      </c>
      <c r="J55" s="7">
        <f>IF(model!D55="ENTERPRISE",scoring_weights!$B$6,IF(model!D55="MID-MARKET",scoring_weights!$B$6*0.75,IF(model!D55="SMB",scoring_weights!$B$6*0.5,IF(model!D55="STARTUP",scoring_weights!$B$6*0.25,0))))</f>
        <v>11.25</v>
      </c>
      <c r="K55" s="7">
        <f>ROUND(MIN(IFERROR((model!O55/10+model!P55/5+model!R55*2+model!T55+model!U55*1.5)/6,0),1)*scoring_weights!$B$7,1)</f>
        <v>14</v>
      </c>
      <c r="L55" s="7">
        <f t="shared" si="0"/>
        <v>66.3</v>
      </c>
      <c r="M55" s="7" t="str">
        <f>IF(L55&gt;=segment_thresholds!$B$2,"HOT",IF(L55&gt;=segment_thresholds!$B$3,"WARM","COLD"))</f>
        <v>HOT</v>
      </c>
      <c r="N55" s="7" t="str">
        <f t="shared" si="1"/>
        <v>Schedule Call</v>
      </c>
      <c r="O55" s="7" t="str">
        <f t="shared" si="2"/>
        <v>60-79</v>
      </c>
    </row>
    <row r="56" spans="1:15">
      <c r="A56" t="str">
        <v>L0055</v>
      </c>
      <c r="B56" t="str">
        <v>Cordelia Ali</v>
      </c>
      <c r="C56" t="str">
        <v>GOOGLE INC</v>
      </c>
      <c r="D56" t="str">
        <v>ORGANIC</v>
      </c>
      <c r="E56" t="str">
        <v>ENTERPRISE</v>
      </c>
      <c r="F56" s="7">
        <f>ROUND(IFERROR(model!I56/scoring_weights!$C$2,0)*scoring_weights!$B$2,1)</f>
        <v>9.6999999999999993</v>
      </c>
      <c r="G56" s="7">
        <f>ROUND(IFERROR(model!J56/scoring_weights!$C$3,0)*scoring_weights!$B$3,1)</f>
        <v>6.8</v>
      </c>
      <c r="H56" s="7">
        <f>ROUND(IFERROR(model!K56/scoring_weights!$C$4,0)*scoring_weights!$B$4,1)</f>
        <v>8.5</v>
      </c>
      <c r="I56" s="7">
        <f>IF(model!L56="YES",scoring_weights!$B$5,0)</f>
        <v>0</v>
      </c>
      <c r="J56" s="7">
        <f>IF(model!D56="ENTERPRISE",scoring_weights!$B$6,IF(model!D56="MID-MARKET",scoring_weights!$B$6*0.75,IF(model!D56="SMB",scoring_weights!$B$6*0.5,IF(model!D56="STARTUP",scoring_weights!$B$6*0.25,0))))</f>
        <v>15</v>
      </c>
      <c r="K56" s="7">
        <f>ROUND(MIN(IFERROR((model!O56/10+model!P56/5+model!R56*2+model!T56+model!U56*1.5)/6,0),1)*scoring_weights!$B$7,1)</f>
        <v>3.5</v>
      </c>
      <c r="L56" s="7">
        <f t="shared" si="0"/>
        <v>43.5</v>
      </c>
      <c r="M56" s="7" t="str">
        <f>IF(L56&gt;=segment_thresholds!$B$2,"HOT",IF(L56&gt;=segment_thresholds!$B$3,"WARM","COLD"))</f>
        <v>WARM</v>
      </c>
      <c r="N56" s="7" t="str">
        <f t="shared" si="1"/>
        <v>Nurture Email Drip</v>
      </c>
      <c r="O56" s="7" t="str">
        <f t="shared" si="2"/>
        <v>40-59</v>
      </c>
    </row>
    <row r="57" spans="1:15">
      <c r="A57" t="str">
        <v>L0056</v>
      </c>
      <c r="B57" t="str">
        <v>Farhan Castillo</v>
      </c>
      <c r="C57" t="str">
        <v>LINEAR</v>
      </c>
      <c r="D57" t="str">
        <v>ORGANIC</v>
      </c>
      <c r="E57" t="str">
        <v>MID-MARKET</v>
      </c>
      <c r="F57" s="7">
        <f>ROUND(IFERROR(model!I57/scoring_weights!$C$2,0)*scoring_weights!$B$2,1)</f>
        <v>6.9</v>
      </c>
      <c r="G57" s="7">
        <f>ROUND(IFERROR(model!J57/scoring_weights!$C$3,0)*scoring_weights!$B$3,1)</f>
        <v>9.8000000000000007</v>
      </c>
      <c r="H57" s="7">
        <f>ROUND(IFERROR(model!K57/scoring_weights!$C$4,0)*scoring_weights!$B$4,1)</f>
        <v>9.1999999999999993</v>
      </c>
      <c r="I57" s="7">
        <f>IF(model!L57="YES",scoring_weights!$B$5,0)</f>
        <v>0</v>
      </c>
      <c r="J57" s="7">
        <f>IF(model!D57="ENTERPRISE",scoring_weights!$B$6,IF(model!D57="MID-MARKET",scoring_weights!$B$6*0.75,IF(model!D57="SMB",scoring_weights!$B$6*0.5,IF(model!D57="STARTUP",scoring_weights!$B$6*0.25,0))))</f>
        <v>11.25</v>
      </c>
      <c r="K57" s="7">
        <f>ROUND(MIN(IFERROR((model!O57/10+model!P57/5+model!R57*2+model!T57+model!U57*1.5)/6,0),1)*scoring_weights!$B$7,1)</f>
        <v>7</v>
      </c>
      <c r="L57" s="7">
        <f t="shared" si="0"/>
        <v>44.2</v>
      </c>
      <c r="M57" s="7" t="str">
        <f>IF(L57&gt;=segment_thresholds!$B$2,"HOT",IF(L57&gt;=segment_thresholds!$B$3,"WARM","COLD"))</f>
        <v>WARM</v>
      </c>
      <c r="N57" s="7" t="str">
        <f t="shared" si="1"/>
        <v>Nurture Email Drip</v>
      </c>
      <c r="O57" s="7" t="str">
        <f t="shared" si="2"/>
        <v>40-59</v>
      </c>
    </row>
    <row r="58" spans="1:15">
      <c r="A58" t="str">
        <v>L0057</v>
      </c>
      <c r="B58" t="str">
        <v>Yasmin Schneider</v>
      </c>
      <c r="C58" t="str">
        <v>META</v>
      </c>
      <c r="D58" t="str">
        <v>CONTENT_SYNDICATION</v>
      </c>
      <c r="E58" t="str">
        <v>MID-MARKET</v>
      </c>
      <c r="F58" s="7">
        <f>ROUND(IFERROR(model!I58/scoring_weights!$C$2,0)*scoring_weights!$B$2,1)</f>
        <v>4.5999999999999996</v>
      </c>
      <c r="G58" s="7">
        <f>ROUND(IFERROR(model!J58/scoring_weights!$C$3,0)*scoring_weights!$B$3,1)</f>
        <v>9</v>
      </c>
      <c r="H58" s="7">
        <f>ROUND(IFERROR(model!K58/scoring_weights!$C$4,0)*scoring_weights!$B$4,1)</f>
        <v>4.2</v>
      </c>
      <c r="I58" s="7">
        <f>IF(model!L58="YES",scoring_weights!$B$5,0)</f>
        <v>20</v>
      </c>
      <c r="J58" s="7">
        <f>IF(model!D58="ENTERPRISE",scoring_weights!$B$6,IF(model!D58="MID-MARKET",scoring_weights!$B$6*0.75,IF(model!D58="SMB",scoring_weights!$B$6*0.5,IF(model!D58="STARTUP",scoring_weights!$B$6*0.25,0))))</f>
        <v>11.25</v>
      </c>
      <c r="K58" s="7">
        <f>ROUND(MIN(IFERROR((model!O58/10+model!P58/5+model!R58*2+model!T58+model!U58*1.5)/6,0),1)*scoring_weights!$B$7,1)</f>
        <v>12.5</v>
      </c>
      <c r="L58" s="7">
        <f t="shared" si="0"/>
        <v>61.6</v>
      </c>
      <c r="M58" s="7" t="str">
        <f>IF(L58&gt;=segment_thresholds!$B$2,"HOT",IF(L58&gt;=segment_thresholds!$B$3,"WARM","COLD"))</f>
        <v>HOT</v>
      </c>
      <c r="N58" s="7" t="str">
        <f t="shared" si="1"/>
        <v>Schedule Call</v>
      </c>
      <c r="O58" s="7" t="str">
        <f t="shared" si="2"/>
        <v>60-79</v>
      </c>
    </row>
    <row r="59" spans="1:15">
      <c r="A59" t="str">
        <v>L0058</v>
      </c>
      <c r="B59" t="str">
        <v>Katrina Fischer</v>
      </c>
      <c r="C59" t="str">
        <v>DROPBOX</v>
      </c>
      <c r="D59" t="str">
        <v>UNKNOWN</v>
      </c>
      <c r="E59" t="str">
        <v>MID-MARKET</v>
      </c>
      <c r="F59" s="7">
        <f>ROUND(IFERROR(model!I59/scoring_weights!$C$2,0)*scoring_weights!$B$2,1)</f>
        <v>5.7</v>
      </c>
      <c r="G59" s="7">
        <f>ROUND(IFERROR(model!J59/scoring_weights!$C$3,0)*scoring_weights!$B$3,1)</f>
        <v>14.3</v>
      </c>
      <c r="H59" s="7">
        <f>ROUND(IFERROR(model!K59/scoring_weights!$C$4,0)*scoring_weights!$B$4,1)</f>
        <v>3.2</v>
      </c>
      <c r="I59" s="7">
        <f>IF(model!L59="YES",scoring_weights!$B$5,0)</f>
        <v>20</v>
      </c>
      <c r="J59" s="7">
        <f>IF(model!D59="ENTERPRISE",scoring_weights!$B$6,IF(model!D59="MID-MARKET",scoring_weights!$B$6*0.75,IF(model!D59="SMB",scoring_weights!$B$6*0.5,IF(model!D59="STARTUP",scoring_weights!$B$6*0.25,0))))</f>
        <v>11.25</v>
      </c>
      <c r="K59" s="7">
        <f>ROUND(MIN(IFERROR((model!O59/10+model!P59/5+model!R59*2+model!T59+model!U59*1.5)/6,0),1)*scoring_weights!$B$7,1)</f>
        <v>3.5</v>
      </c>
      <c r="L59" s="7">
        <f t="shared" si="0"/>
        <v>58</v>
      </c>
      <c r="M59" s="7" t="str">
        <f>IF(L59&gt;=segment_thresholds!$B$2,"HOT",IF(L59&gt;=segment_thresholds!$B$3,"WARM","COLD"))</f>
        <v>WARM</v>
      </c>
      <c r="N59" s="7" t="str">
        <f t="shared" si="1"/>
        <v>Nurture Email Drip</v>
      </c>
      <c r="O59" s="7" t="str">
        <f t="shared" si="2"/>
        <v>40-59</v>
      </c>
    </row>
    <row r="60" spans="1:15">
      <c r="A60" t="str">
        <v>L0059</v>
      </c>
      <c r="B60" t="str">
        <v>Yuki Ivanov</v>
      </c>
      <c r="C60" t="str">
        <v>PALANTIR TECHNOLOGIES</v>
      </c>
      <c r="D60" t="str">
        <v>EVENT</v>
      </c>
      <c r="E60" t="str">
        <v>ENTERPRISE</v>
      </c>
      <c r="F60" s="7">
        <f>ROUND(IFERROR(model!I60/scoring_weights!$C$2,0)*scoring_weights!$B$2,1)</f>
        <v>4.3</v>
      </c>
      <c r="G60" s="7">
        <f>ROUND(IFERROR(model!J60/scoring_weights!$C$3,0)*scoring_weights!$B$3,1)</f>
        <v>0</v>
      </c>
      <c r="H60" s="7">
        <f>ROUND(IFERROR(model!K60/scoring_weights!$C$4,0)*scoring_weights!$B$4,1)</f>
        <v>1.2</v>
      </c>
      <c r="I60" s="7">
        <f>IF(model!L60="YES",scoring_weights!$B$5,0)</f>
        <v>20</v>
      </c>
      <c r="J60" s="7">
        <f>IF(model!D60="ENTERPRISE",scoring_weights!$B$6,IF(model!D60="MID-MARKET",scoring_weights!$B$6*0.75,IF(model!D60="SMB",scoring_weights!$B$6*0.5,IF(model!D60="STARTUP",scoring_weights!$B$6*0.25,0))))</f>
        <v>15</v>
      </c>
      <c r="K60" s="7">
        <f>ROUND(MIN(IFERROR((model!O60/10+model!P60/5+model!R60*2+model!T60+model!U60*1.5)/6,0),1)*scoring_weights!$B$7,1)</f>
        <v>7</v>
      </c>
      <c r="L60" s="7">
        <f t="shared" si="0"/>
        <v>47.5</v>
      </c>
      <c r="M60" s="7" t="str">
        <f>IF(L60&gt;=segment_thresholds!$B$2,"HOT",IF(L60&gt;=segment_thresholds!$B$3,"WARM","COLD"))</f>
        <v>WARM</v>
      </c>
      <c r="N60" s="7" t="str">
        <f t="shared" si="1"/>
        <v>Nurture Email Drip</v>
      </c>
      <c r="O60" s="7" t="str">
        <f t="shared" si="2"/>
        <v>40-59</v>
      </c>
    </row>
    <row r="61" spans="1:15">
      <c r="A61" t="str">
        <v>L0060</v>
      </c>
      <c r="B61" t="str">
        <v>Carlos Fischer</v>
      </c>
      <c r="C61" t="str">
        <v>TWILIO</v>
      </c>
      <c r="D61" t="str">
        <v>WEBINAR</v>
      </c>
      <c r="E61" t="str">
        <v>N/A</v>
      </c>
      <c r="F61" s="7">
        <f>ROUND(IFERROR(model!I61/scoring_weights!$C$2,0)*scoring_weights!$B$2,1)</f>
        <v>4.9000000000000004</v>
      </c>
      <c r="G61" s="7">
        <f>ROUND(IFERROR(model!J61/scoring_weights!$C$3,0)*scoring_weights!$B$3,1)</f>
        <v>5.3</v>
      </c>
      <c r="H61" s="7">
        <f>ROUND(IFERROR(model!K61/scoring_weights!$C$4,0)*scoring_weights!$B$4,1)</f>
        <v>3.2</v>
      </c>
      <c r="I61" s="7">
        <f>IF(model!L61="YES",scoring_weights!$B$5,0)</f>
        <v>0</v>
      </c>
      <c r="J61" s="7">
        <f>IF(model!D61="ENTERPRISE",scoring_weights!$B$6,IF(model!D61="MID-MARKET",scoring_weights!$B$6*0.75,IF(model!D61="SMB",scoring_weights!$B$6*0.5,IF(model!D61="STARTUP",scoring_weights!$B$6*0.25,0))))</f>
        <v>0</v>
      </c>
      <c r="K61" s="7">
        <f>ROUND(MIN(IFERROR((model!O61/10+model!P61/5+model!R61*2+model!T61+model!U61*1.5)/6,0),1)*scoring_weights!$B$7,1)</f>
        <v>2</v>
      </c>
      <c r="L61" s="7">
        <f t="shared" si="0"/>
        <v>15.4</v>
      </c>
      <c r="M61" s="7" t="str">
        <f>IF(L61&gt;=segment_thresholds!$B$2,"HOT",IF(L61&gt;=segment_thresholds!$B$3,"WARM","COLD"))</f>
        <v>COLD</v>
      </c>
      <c r="N61" s="7" t="str">
        <f t="shared" si="1"/>
        <v>Retarget with Ads</v>
      </c>
      <c r="O61" s="7" t="str">
        <f t="shared" si="2"/>
        <v>0-19</v>
      </c>
    </row>
    <row r="62" spans="1:15">
      <c r="A62" t="str">
        <v>L0061</v>
      </c>
      <c r="B62" t="str">
        <v>Liam Gonzalez</v>
      </c>
      <c r="C62" t="str">
        <v>INTERCOM</v>
      </c>
      <c r="D62" t="str">
        <v>SOCIAL</v>
      </c>
      <c r="E62" t="str">
        <v>MID-MARKET</v>
      </c>
      <c r="F62" s="7">
        <f>ROUND(IFERROR(model!I62/scoring_weights!$C$2,0)*scoring_weights!$B$2,1)</f>
        <v>9.4</v>
      </c>
      <c r="G62" s="7">
        <f>ROUND(IFERROR(model!J62/scoring_weights!$C$3,0)*scoring_weights!$B$3,1)</f>
        <v>5.3</v>
      </c>
      <c r="H62" s="7">
        <f>ROUND(IFERROR(model!K62/scoring_weights!$C$4,0)*scoring_weights!$B$4,1)</f>
        <v>0</v>
      </c>
      <c r="I62" s="7">
        <f>IF(model!L62="YES",scoring_weights!$B$5,0)</f>
        <v>0</v>
      </c>
      <c r="J62" s="7">
        <f>IF(model!D62="ENTERPRISE",scoring_weights!$B$6,IF(model!D62="MID-MARKET",scoring_weights!$B$6*0.75,IF(model!D62="SMB",scoring_weights!$B$6*0.5,IF(model!D62="STARTUP",scoring_weights!$B$6*0.25,0))))</f>
        <v>11.25</v>
      </c>
      <c r="K62" s="7">
        <f>ROUND(MIN(IFERROR((model!O62/10+model!P62/5+model!R62*2+model!T62+model!U62*1.5)/6,0),1)*scoring_weights!$B$7,1)</f>
        <v>20.5</v>
      </c>
      <c r="L62" s="7">
        <f t="shared" si="0"/>
        <v>46.5</v>
      </c>
      <c r="M62" s="7" t="str">
        <f>IF(L62&gt;=segment_thresholds!$B$2,"HOT",IF(L62&gt;=segment_thresholds!$B$3,"WARM","COLD"))</f>
        <v>WARM</v>
      </c>
      <c r="N62" s="7" t="str">
        <f t="shared" si="1"/>
        <v>Nurture Email Drip</v>
      </c>
      <c r="O62" s="7" t="str">
        <f t="shared" si="2"/>
        <v>40-59</v>
      </c>
    </row>
    <row r="63" spans="1:15">
      <c r="A63" t="str">
        <v>L0062</v>
      </c>
      <c r="B63" t="str">
        <v>Wendy Cruz</v>
      </c>
      <c r="C63" t="str">
        <v>META</v>
      </c>
      <c r="D63" t="str">
        <v>EVENT</v>
      </c>
      <c r="E63" t="str">
        <v>ENTERPRISE</v>
      </c>
      <c r="F63" s="7">
        <f>ROUND(IFERROR(model!I63/scoring_weights!$C$2,0)*scoring_weights!$B$2,1)</f>
        <v>3.1</v>
      </c>
      <c r="G63" s="7">
        <f>ROUND(IFERROR(model!J63/scoring_weights!$C$3,0)*scoring_weights!$B$3,1)</f>
        <v>6.8</v>
      </c>
      <c r="H63" s="7">
        <f>ROUND(IFERROR(model!K63/scoring_weights!$C$4,0)*scoring_weights!$B$4,1)</f>
        <v>0</v>
      </c>
      <c r="I63" s="7">
        <f>IF(model!L63="YES",scoring_weights!$B$5,0)</f>
        <v>0</v>
      </c>
      <c r="J63" s="7">
        <f>IF(model!D63="ENTERPRISE",scoring_weights!$B$6,IF(model!D63="MID-MARKET",scoring_weights!$B$6*0.75,IF(model!D63="SMB",scoring_weights!$B$6*0.5,IF(model!D63="STARTUP",scoring_weights!$B$6*0.25,0))))</f>
        <v>15</v>
      </c>
      <c r="K63" s="7">
        <f>ROUND(MIN(IFERROR((model!O63/10+model!P63/5+model!R63*2+model!T63+model!U63*1.5)/6,0),1)*scoring_weights!$B$7,1)</f>
        <v>1.5</v>
      </c>
      <c r="L63" s="7">
        <f t="shared" si="0"/>
        <v>26.4</v>
      </c>
      <c r="M63" s="7" t="str">
        <f>IF(L63&gt;=segment_thresholds!$B$2,"HOT",IF(L63&gt;=segment_thresholds!$B$3,"WARM","COLD"))</f>
        <v>COLD</v>
      </c>
      <c r="N63" s="7" t="str">
        <f t="shared" si="1"/>
        <v>Retarget with Ads</v>
      </c>
      <c r="O63" s="7" t="str">
        <f t="shared" si="2"/>
        <v>20-39</v>
      </c>
    </row>
    <row r="64" spans="1:15">
      <c r="A64" t="str">
        <v>L0063</v>
      </c>
      <c r="B64" t="str">
        <v>Penelope Reyes</v>
      </c>
      <c r="C64" t="str">
        <v>SNOWFLAKE</v>
      </c>
      <c r="D64" t="str">
        <v>PAID</v>
      </c>
      <c r="E64" t="str">
        <v>SMB</v>
      </c>
      <c r="F64" s="7">
        <f>ROUND(IFERROR(model!I64/scoring_weights!$C$2,0)*scoring_weights!$B$2,1)</f>
        <v>1.7</v>
      </c>
      <c r="G64" s="7">
        <f>ROUND(IFERROR(model!J64/scoring_weights!$C$3,0)*scoring_weights!$B$3,1)</f>
        <v>3</v>
      </c>
      <c r="H64" s="7">
        <f>ROUND(IFERROR(model!K64/scoring_weights!$C$4,0)*scoring_weights!$B$4,1)</f>
        <v>9.8000000000000007</v>
      </c>
      <c r="I64" s="7">
        <f>IF(model!L64="YES",scoring_weights!$B$5,0)</f>
        <v>0</v>
      </c>
      <c r="J64" s="7">
        <f>IF(model!D64="ENTERPRISE",scoring_weights!$B$6,IF(model!D64="MID-MARKET",scoring_weights!$B$6*0.75,IF(model!D64="SMB",scoring_weights!$B$6*0.5,IF(model!D64="STARTUP",scoring_weights!$B$6*0.25,0))))</f>
        <v>7.5</v>
      </c>
      <c r="K64" s="7">
        <f>ROUND(MIN(IFERROR((model!O64/10+model!P64/5+model!R64*2+model!T64+model!U64*1.5)/6,0),1)*scoring_weights!$B$7,1)</f>
        <v>16</v>
      </c>
      <c r="L64" s="7">
        <f t="shared" si="0"/>
        <v>38</v>
      </c>
      <c r="M64" s="7" t="str">
        <f>IF(L64&gt;=segment_thresholds!$B$2,"HOT",IF(L64&gt;=segment_thresholds!$B$3,"WARM","COLD"))</f>
        <v>WARM</v>
      </c>
      <c r="N64" s="7" t="str">
        <f t="shared" si="1"/>
        <v>Nurture Email Drip</v>
      </c>
      <c r="O64" s="7" t="str">
        <f t="shared" si="2"/>
        <v>20-39</v>
      </c>
    </row>
    <row r="65" spans="1:15">
      <c r="A65" t="str">
        <v>L0064</v>
      </c>
      <c r="B65" t="str">
        <v>Qasim Gomez</v>
      </c>
      <c r="C65" t="str">
        <v>SLACK</v>
      </c>
      <c r="D65" t="str">
        <v>EVENT</v>
      </c>
      <c r="E65" t="str">
        <v>SMB</v>
      </c>
      <c r="F65" s="7">
        <f>ROUND(IFERROR(model!I65/scoring_weights!$C$2,0)*scoring_weights!$B$2,1)</f>
        <v>4</v>
      </c>
      <c r="G65" s="7">
        <f>ROUND(IFERROR(model!J65/scoring_weights!$C$3,0)*scoring_weights!$B$3,1)</f>
        <v>11.3</v>
      </c>
      <c r="H65" s="7">
        <f>ROUND(IFERROR(model!K65/scoring_weights!$C$4,0)*scoring_weights!$B$4,1)</f>
        <v>7.8</v>
      </c>
      <c r="I65" s="7">
        <f>IF(model!L65="YES",scoring_weights!$B$5,0)</f>
        <v>0</v>
      </c>
      <c r="J65" s="7">
        <f>IF(model!D65="ENTERPRISE",scoring_weights!$B$6,IF(model!D65="MID-MARKET",scoring_weights!$B$6*0.75,IF(model!D65="SMB",scoring_weights!$B$6*0.5,IF(model!D65="STARTUP",scoring_weights!$B$6*0.25,0))))</f>
        <v>7.5</v>
      </c>
      <c r="K65" s="7">
        <f>ROUND(MIN(IFERROR((model!O65/10+model!P65/5+model!R65*2+model!T65+model!U65*1.5)/6,0),1)*scoring_weights!$B$7,1)</f>
        <v>13</v>
      </c>
      <c r="L65" s="7">
        <f t="shared" si="0"/>
        <v>43.6</v>
      </c>
      <c r="M65" s="7" t="str">
        <f>IF(L65&gt;=segment_thresholds!$B$2,"HOT",IF(L65&gt;=segment_thresholds!$B$3,"WARM","COLD"))</f>
        <v>WARM</v>
      </c>
      <c r="N65" s="7" t="str">
        <f t="shared" si="1"/>
        <v>Nurture Email Drip</v>
      </c>
      <c r="O65" s="7" t="str">
        <f t="shared" si="2"/>
        <v>40-59</v>
      </c>
    </row>
    <row r="66" spans="1:15">
      <c r="A66" t="str">
        <v>L0065</v>
      </c>
      <c r="B66" t="str">
        <v>Nikolai Joshi</v>
      </c>
      <c r="C66" t="str">
        <v>ATLASSIAN</v>
      </c>
      <c r="D66" t="str">
        <v>PARTNER</v>
      </c>
      <c r="E66" t="str">
        <v>ENTERPRISE</v>
      </c>
      <c r="F66" s="7">
        <f>ROUND(IFERROR(model!I66/scoring_weights!$C$2,0)*scoring_weights!$B$2,1)</f>
        <v>7.4</v>
      </c>
      <c r="G66" s="7">
        <f>ROUND(IFERROR(model!J66/scoring_weights!$C$3,0)*scoring_weights!$B$3,1)</f>
        <v>0.8</v>
      </c>
      <c r="H66" s="7">
        <f>ROUND(IFERROR(model!K66/scoring_weights!$C$4,0)*scoring_weights!$B$4,1)</f>
        <v>7.2</v>
      </c>
      <c r="I66" s="7">
        <f>IF(model!L66="YES",scoring_weights!$B$5,0)</f>
        <v>0</v>
      </c>
      <c r="J66" s="7">
        <f>IF(model!D66="ENTERPRISE",scoring_weights!$B$6,IF(model!D66="MID-MARKET",scoring_weights!$B$6*0.75,IF(model!D66="SMB",scoring_weights!$B$6*0.5,IF(model!D66="STARTUP",scoring_weights!$B$6*0.25,0))))</f>
        <v>15</v>
      </c>
      <c r="K66" s="7">
        <f>ROUND(MIN(IFERROR((model!O66/10+model!P66/5+model!R66*2+model!T66+model!U66*1.5)/6,0),1)*scoring_weights!$B$7,1)</f>
        <v>4</v>
      </c>
      <c r="L66" s="7">
        <f t="shared" si="0"/>
        <v>34.4</v>
      </c>
      <c r="M66" s="7" t="str">
        <f>IF(L66&gt;=segment_thresholds!$B$2,"HOT",IF(L66&gt;=segment_thresholds!$B$3,"WARM","COLD"))</f>
        <v>COLD</v>
      </c>
      <c r="N66" s="7" t="str">
        <f t="shared" si="1"/>
        <v>Retarget with Ads</v>
      </c>
      <c r="O66" s="7" t="str">
        <f t="shared" si="2"/>
        <v>20-39</v>
      </c>
    </row>
    <row r="67" spans="1:15">
      <c r="A67" t="str">
        <v>L0066</v>
      </c>
      <c r="B67" t="str">
        <v>Xavier Kim</v>
      </c>
      <c r="C67" t="str">
        <v>AIRTABLE</v>
      </c>
      <c r="D67" t="str">
        <v>DIRECT</v>
      </c>
      <c r="E67" t="str">
        <v>MID-MARKET</v>
      </c>
      <c r="F67" s="7">
        <f>ROUND(IFERROR(model!I67/scoring_weights!$C$2,0)*scoring_weights!$B$2,1)</f>
        <v>6.3</v>
      </c>
      <c r="G67" s="7">
        <f>ROUND(IFERROR(model!J67/scoring_weights!$C$3,0)*scoring_weights!$B$3,1)</f>
        <v>0</v>
      </c>
      <c r="H67" s="7">
        <f>ROUND(IFERROR(model!K67/scoring_weights!$C$4,0)*scoring_weights!$B$4,1)</f>
        <v>4.2</v>
      </c>
      <c r="I67" s="7">
        <f>IF(model!L67="YES",scoring_weights!$B$5,0)</f>
        <v>20</v>
      </c>
      <c r="J67" s="7">
        <f>IF(model!D67="ENTERPRISE",scoring_weights!$B$6,IF(model!D67="MID-MARKET",scoring_weights!$B$6*0.75,IF(model!D67="SMB",scoring_weights!$B$6*0.5,IF(model!D67="STARTUP",scoring_weights!$B$6*0.25,0))))</f>
        <v>11.25</v>
      </c>
      <c r="K67" s="7">
        <f>ROUND(MIN(IFERROR((model!O67/10+model!P67/5+model!R67*2+model!T67+model!U67*1.5)/6,0),1)*scoring_weights!$B$7,1)</f>
        <v>3</v>
      </c>
      <c r="L67" s="7">
        <f t="shared" ref="L67:L130" si="3">ROUND(F67+G67+H67+I67+J67+K67,1)</f>
        <v>44.8</v>
      </c>
      <c r="M67" s="7" t="str">
        <f>IF(L67&gt;=segment_thresholds!$B$2,"HOT",IF(L67&gt;=segment_thresholds!$B$3,"WARM","COLD"))</f>
        <v>WARM</v>
      </c>
      <c r="N67" s="7" t="str">
        <f t="shared" ref="N67:N130" si="4">IF(M67="HOT","Schedule Call",IF(M67="WARM","Nurture Email Drip","Retarget with Ads"))</f>
        <v>Nurture Email Drip</v>
      </c>
      <c r="O67" s="7" t="str">
        <f t="shared" ref="O67:O130" si="5">IF(L67&lt;20,"0-19",IF(L67&lt;40,"20-39",IF(L67&lt;60,"40-59",IF(L67&lt;80,"60-79","80-100"))))</f>
        <v>40-59</v>
      </c>
    </row>
    <row r="68" spans="1:15">
      <c r="A68" t="str">
        <v>L0067</v>
      </c>
      <c r="B68" t="str">
        <v>Penelope Shah</v>
      </c>
      <c r="C68" t="str">
        <v>LINEAR</v>
      </c>
      <c r="D68" t="str">
        <v>ORGANIC</v>
      </c>
      <c r="E68" t="str">
        <v>MID-MARKET</v>
      </c>
      <c r="F68" s="7">
        <f>ROUND(IFERROR(model!I68/scoring_weights!$C$2,0)*scoring_weights!$B$2,1)</f>
        <v>0.9</v>
      </c>
      <c r="G68" s="7">
        <f>ROUND(IFERROR(model!J68/scoring_weights!$C$3,0)*scoring_weights!$B$3,1)</f>
        <v>0.8</v>
      </c>
      <c r="H68" s="7">
        <f>ROUND(IFERROR(model!K68/scoring_weights!$C$4,0)*scoring_weights!$B$4,1)</f>
        <v>2.2999999999999998</v>
      </c>
      <c r="I68" s="7">
        <f>IF(model!L68="YES",scoring_weights!$B$5,0)</f>
        <v>0</v>
      </c>
      <c r="J68" s="7">
        <f>IF(model!D68="ENTERPRISE",scoring_weights!$B$6,IF(model!D68="MID-MARKET",scoring_weights!$B$6*0.75,IF(model!D68="SMB",scoring_weights!$B$6*0.5,IF(model!D68="STARTUP",scoring_weights!$B$6*0.25,0))))</f>
        <v>11.25</v>
      </c>
      <c r="K68" s="7">
        <f>ROUND(MIN(IFERROR((model!O68/10+model!P68/5+model!R68*2+model!T68+model!U68*1.5)/6,0),1)*scoring_weights!$B$7,1)</f>
        <v>0</v>
      </c>
      <c r="L68" s="7">
        <f t="shared" si="3"/>
        <v>15.3</v>
      </c>
      <c r="M68" s="7" t="str">
        <f>IF(L68&gt;=segment_thresholds!$B$2,"HOT",IF(L68&gt;=segment_thresholds!$B$3,"WARM","COLD"))</f>
        <v>COLD</v>
      </c>
      <c r="N68" s="7" t="str">
        <f t="shared" si="4"/>
        <v>Retarget with Ads</v>
      </c>
      <c r="O68" s="7" t="str">
        <f t="shared" si="5"/>
        <v>0-19</v>
      </c>
    </row>
    <row r="69" spans="1:15">
      <c r="A69" t="str">
        <v>L0068</v>
      </c>
      <c r="B69" t="str">
        <v>Kira Ramos</v>
      </c>
      <c r="C69" t="str">
        <v>WORKDAY</v>
      </c>
      <c r="D69" t="str">
        <v>EVENT</v>
      </c>
      <c r="E69" t="str">
        <v>STARTUP</v>
      </c>
      <c r="F69" s="7">
        <f>ROUND(IFERROR(model!I69/scoring_weights!$C$2,0)*scoring_weights!$B$2,1)</f>
        <v>5.7</v>
      </c>
      <c r="G69" s="7">
        <f>ROUND(IFERROR(model!J69/scoring_weights!$C$3,0)*scoring_weights!$B$3,1)</f>
        <v>9.8000000000000007</v>
      </c>
      <c r="H69" s="7">
        <f>ROUND(IFERROR(model!K69/scoring_weights!$C$4,0)*scoring_weights!$B$4,1)</f>
        <v>4</v>
      </c>
      <c r="I69" s="7">
        <f>IF(model!L69="YES",scoring_weights!$B$5,0)</f>
        <v>0</v>
      </c>
      <c r="J69" s="7">
        <f>IF(model!D69="ENTERPRISE",scoring_weights!$B$6,IF(model!D69="MID-MARKET",scoring_weights!$B$6*0.75,IF(model!D69="SMB",scoring_weights!$B$6*0.5,IF(model!D69="STARTUP",scoring_weights!$B$6*0.25,0))))</f>
        <v>3.75</v>
      </c>
      <c r="K69" s="7">
        <f>ROUND(MIN(IFERROR((model!O69/10+model!P69/5+model!R69*2+model!T69+model!U69*1.5)/6,0),1)*scoring_weights!$B$7,1)</f>
        <v>3</v>
      </c>
      <c r="L69" s="7">
        <f t="shared" si="3"/>
        <v>26.3</v>
      </c>
      <c r="M69" s="7" t="str">
        <f>IF(L69&gt;=segment_thresholds!$B$2,"HOT",IF(L69&gt;=segment_thresholds!$B$3,"WARM","COLD"))</f>
        <v>COLD</v>
      </c>
      <c r="N69" s="7" t="str">
        <f t="shared" si="4"/>
        <v>Retarget with Ads</v>
      </c>
      <c r="O69" s="7" t="str">
        <f t="shared" si="5"/>
        <v>20-39</v>
      </c>
    </row>
    <row r="70" spans="1:15">
      <c r="A70" t="str">
        <v>L0069</v>
      </c>
      <c r="B70" t="str">
        <v>Isla Reyes</v>
      </c>
      <c r="C70" t="str">
        <v>SERVICE NOW</v>
      </c>
      <c r="D70" t="str">
        <v>DIRECT</v>
      </c>
      <c r="E70" t="str">
        <v>SMB</v>
      </c>
      <c r="F70" s="7">
        <f>ROUND(IFERROR(model!I70/scoring_weights!$C$2,0)*scoring_weights!$B$2,1)</f>
        <v>3.7</v>
      </c>
      <c r="G70" s="7">
        <f>ROUND(IFERROR(model!J70/scoring_weights!$C$3,0)*scoring_weights!$B$3,1)</f>
        <v>7.5</v>
      </c>
      <c r="H70" s="7">
        <f>ROUND(IFERROR(model!K70/scoring_weights!$C$4,0)*scoring_weights!$B$4,1)</f>
        <v>9.6999999999999993</v>
      </c>
      <c r="I70" s="7">
        <f>IF(model!L70="YES",scoring_weights!$B$5,0)</f>
        <v>20</v>
      </c>
      <c r="J70" s="7">
        <f>IF(model!D70="ENTERPRISE",scoring_weights!$B$6,IF(model!D70="MID-MARKET",scoring_weights!$B$6*0.75,IF(model!D70="SMB",scoring_weights!$B$6*0.5,IF(model!D70="STARTUP",scoring_weights!$B$6*0.25,0))))</f>
        <v>7.5</v>
      </c>
      <c r="K70" s="7">
        <f>ROUND(MIN(IFERROR((model!O70/10+model!P70/5+model!R70*2+model!T70+model!U70*1.5)/6,0),1)*scoring_weights!$B$7,1)</f>
        <v>8</v>
      </c>
      <c r="L70" s="7">
        <f t="shared" si="3"/>
        <v>56.4</v>
      </c>
      <c r="M70" s="7" t="str">
        <f>IF(L70&gt;=segment_thresholds!$B$2,"HOT",IF(L70&gt;=segment_thresholds!$B$3,"WARM","COLD"))</f>
        <v>WARM</v>
      </c>
      <c r="N70" s="7" t="str">
        <f t="shared" si="4"/>
        <v>Nurture Email Drip</v>
      </c>
      <c r="O70" s="7" t="str">
        <f t="shared" si="5"/>
        <v>40-59</v>
      </c>
    </row>
    <row r="71" spans="1:15">
      <c r="A71" t="str">
        <v>L0070</v>
      </c>
      <c r="B71" t="str">
        <v>Qasim Nakamura</v>
      </c>
      <c r="C71" t="str">
        <v>HASHICORP</v>
      </c>
      <c r="D71" t="str">
        <v>ORGANIC</v>
      </c>
      <c r="E71" t="str">
        <v>MID-MARKET</v>
      </c>
      <c r="F71" s="7">
        <f>ROUND(IFERROR(model!I71/scoring_weights!$C$2,0)*scoring_weights!$B$2,1)</f>
        <v>7.4</v>
      </c>
      <c r="G71" s="7">
        <f>ROUND(IFERROR(model!J71/scoring_weights!$C$3,0)*scoring_weights!$B$3,1)</f>
        <v>4.5</v>
      </c>
      <c r="H71" s="7">
        <f>ROUND(IFERROR(model!K71/scoring_weights!$C$4,0)*scoring_weights!$B$4,1)</f>
        <v>4</v>
      </c>
      <c r="I71" s="7">
        <f>IF(model!L71="YES",scoring_weights!$B$5,0)</f>
        <v>20</v>
      </c>
      <c r="J71" s="7">
        <f>IF(model!D71="ENTERPRISE",scoring_weights!$B$6,IF(model!D71="MID-MARKET",scoring_weights!$B$6*0.75,IF(model!D71="SMB",scoring_weights!$B$6*0.5,IF(model!D71="STARTUP",scoring_weights!$B$6*0.25,0))))</f>
        <v>11.25</v>
      </c>
      <c r="K71" s="7">
        <f>ROUND(MIN(IFERROR((model!O71/10+model!P71/5+model!R71*2+model!T71+model!U71*1.5)/6,0),1)*scoring_weights!$B$7,1)</f>
        <v>21</v>
      </c>
      <c r="L71" s="7">
        <f t="shared" si="3"/>
        <v>68.2</v>
      </c>
      <c r="M71" s="7" t="str">
        <f>IF(L71&gt;=segment_thresholds!$B$2,"HOT",IF(L71&gt;=segment_thresholds!$B$3,"WARM","COLD"))</f>
        <v>HOT</v>
      </c>
      <c r="N71" s="7" t="str">
        <f t="shared" si="4"/>
        <v>Schedule Call</v>
      </c>
      <c r="O71" s="7" t="str">
        <f t="shared" si="5"/>
        <v>60-79</v>
      </c>
    </row>
    <row r="72" spans="1:15">
      <c r="A72" t="str">
        <v>L0071</v>
      </c>
      <c r="B72" t="str">
        <v>Margaux Moreau</v>
      </c>
      <c r="C72" t="str">
        <v>AMAZON</v>
      </c>
      <c r="D72" t="str">
        <v>WEBINAR</v>
      </c>
      <c r="E72" t="str">
        <v>MID-MARKET</v>
      </c>
      <c r="F72" s="7">
        <f>ROUND(IFERROR(model!I72/scoring_weights!$C$2,0)*scoring_weights!$B$2,1)</f>
        <v>0</v>
      </c>
      <c r="G72" s="7">
        <f>ROUND(IFERROR(model!J72/scoring_weights!$C$3,0)*scoring_weights!$B$3,1)</f>
        <v>4.5</v>
      </c>
      <c r="H72" s="7">
        <f>ROUND(IFERROR(model!K72/scoring_weights!$C$4,0)*scoring_weights!$B$4,1)</f>
        <v>3.8</v>
      </c>
      <c r="I72" s="7">
        <f>IF(model!L72="YES",scoring_weights!$B$5,0)</f>
        <v>20</v>
      </c>
      <c r="J72" s="7">
        <f>IF(model!D72="ENTERPRISE",scoring_weights!$B$6,IF(model!D72="MID-MARKET",scoring_weights!$B$6*0.75,IF(model!D72="SMB",scoring_weights!$B$6*0.5,IF(model!D72="STARTUP",scoring_weights!$B$6*0.25,0))))</f>
        <v>11.25</v>
      </c>
      <c r="K72" s="7">
        <f>ROUND(MIN(IFERROR((model!O72/10+model!P72/5+model!R72*2+model!T72+model!U72*1.5)/6,0),1)*scoring_weights!$B$7,1)</f>
        <v>3.5</v>
      </c>
      <c r="L72" s="7">
        <f t="shared" si="3"/>
        <v>43.1</v>
      </c>
      <c r="M72" s="7" t="str">
        <f>IF(L72&gt;=segment_thresholds!$B$2,"HOT",IF(L72&gt;=segment_thresholds!$B$3,"WARM","COLD"))</f>
        <v>WARM</v>
      </c>
      <c r="N72" s="7" t="str">
        <f t="shared" si="4"/>
        <v>Nurture Email Drip</v>
      </c>
      <c r="O72" s="7" t="str">
        <f t="shared" si="5"/>
        <v>40-59</v>
      </c>
    </row>
    <row r="73" spans="1:15">
      <c r="A73" t="str">
        <v>L0072</v>
      </c>
      <c r="B73" t="str">
        <v>Adeline Chandra</v>
      </c>
      <c r="C73" t="str">
        <v>STRIPE</v>
      </c>
      <c r="D73" t="str">
        <v>SOCIAL</v>
      </c>
      <c r="E73" t="str">
        <v>N/A</v>
      </c>
      <c r="F73" s="7">
        <f>ROUND(IFERROR(model!I73/scoring_weights!$C$2,0)*scoring_weights!$B$2,1)</f>
        <v>4.9000000000000004</v>
      </c>
      <c r="G73" s="7">
        <f>ROUND(IFERROR(model!J73/scoring_weights!$C$3,0)*scoring_weights!$B$3,1)</f>
        <v>1.5</v>
      </c>
      <c r="H73" s="7">
        <f>ROUND(IFERROR(model!K73/scoring_weights!$C$4,0)*scoring_weights!$B$4,1)</f>
        <v>4.2</v>
      </c>
      <c r="I73" s="7">
        <f>IF(model!L73="YES",scoring_weights!$B$5,0)</f>
        <v>0</v>
      </c>
      <c r="J73" s="7">
        <f>IF(model!D73="ENTERPRISE",scoring_weights!$B$6,IF(model!D73="MID-MARKET",scoring_weights!$B$6*0.75,IF(model!D73="SMB",scoring_weights!$B$6*0.5,IF(model!D73="STARTUP",scoring_weights!$B$6*0.25,0))))</f>
        <v>0</v>
      </c>
      <c r="K73" s="7">
        <f>ROUND(MIN(IFERROR((model!O73/10+model!P73/5+model!R73*2+model!T73+model!U73*1.5)/6,0),1)*scoring_weights!$B$7,1)</f>
        <v>3</v>
      </c>
      <c r="L73" s="7">
        <f t="shared" si="3"/>
        <v>13.6</v>
      </c>
      <c r="M73" s="7" t="str">
        <f>IF(L73&gt;=segment_thresholds!$B$2,"HOT",IF(L73&gt;=segment_thresholds!$B$3,"WARM","COLD"))</f>
        <v>COLD</v>
      </c>
      <c r="N73" s="7" t="str">
        <f t="shared" si="4"/>
        <v>Retarget with Ads</v>
      </c>
      <c r="O73" s="7" t="str">
        <f t="shared" si="5"/>
        <v>0-19</v>
      </c>
    </row>
    <row r="74" spans="1:15">
      <c r="A74" t="str">
        <v>L0073</v>
      </c>
      <c r="B74" t="str">
        <v>Samir Anderson</v>
      </c>
      <c r="C74" t="str">
        <v>PALANTIR</v>
      </c>
      <c r="D74" t="str">
        <v>PAID</v>
      </c>
      <c r="E74" t="str">
        <v>ENTERPRISE</v>
      </c>
      <c r="F74" s="7">
        <f>ROUND(IFERROR(model!I74/scoring_weights!$C$2,0)*scoring_weights!$B$2,1)</f>
        <v>4.9000000000000004</v>
      </c>
      <c r="G74" s="7">
        <f>ROUND(IFERROR(model!J74/scoring_weights!$C$3,0)*scoring_weights!$B$3,1)</f>
        <v>13.5</v>
      </c>
      <c r="H74" s="7">
        <f>ROUND(IFERROR(model!K74/scoring_weights!$C$4,0)*scoring_weights!$B$4,1)</f>
        <v>1.8</v>
      </c>
      <c r="I74" s="7">
        <f>IF(model!L74="YES",scoring_weights!$B$5,0)</f>
        <v>20</v>
      </c>
      <c r="J74" s="7">
        <f>IF(model!D74="ENTERPRISE",scoring_weights!$B$6,IF(model!D74="MID-MARKET",scoring_weights!$B$6*0.75,IF(model!D74="SMB",scoring_weights!$B$6*0.5,IF(model!D74="STARTUP",scoring_weights!$B$6*0.25,0))))</f>
        <v>15</v>
      </c>
      <c r="K74" s="7">
        <f>ROUND(MIN(IFERROR((model!O74/10+model!P74/5+model!R74*2+model!T74+model!U74*1.5)/6,0),1)*scoring_weights!$B$7,1)</f>
        <v>12.5</v>
      </c>
      <c r="L74" s="7">
        <f t="shared" si="3"/>
        <v>67.7</v>
      </c>
      <c r="M74" s="7" t="str">
        <f>IF(L74&gt;=segment_thresholds!$B$2,"HOT",IF(L74&gt;=segment_thresholds!$B$3,"WARM","COLD"))</f>
        <v>HOT</v>
      </c>
      <c r="N74" s="7" t="str">
        <f t="shared" si="4"/>
        <v>Schedule Call</v>
      </c>
      <c r="O74" s="7" t="str">
        <f t="shared" si="5"/>
        <v>60-79</v>
      </c>
    </row>
    <row r="75" spans="1:15">
      <c r="A75" t="str">
        <v>L0074</v>
      </c>
      <c r="B75" t="str">
        <v>James Rojas</v>
      </c>
      <c r="C75" t="str">
        <v>MONGODB</v>
      </c>
      <c r="D75" t="str">
        <v>ORGANIC</v>
      </c>
      <c r="E75" t="str">
        <v>SMB</v>
      </c>
      <c r="F75" s="7">
        <f>ROUND(IFERROR(model!I75/scoring_weights!$C$2,0)*scoring_weights!$B$2,1)</f>
        <v>8</v>
      </c>
      <c r="G75" s="7">
        <f>ROUND(IFERROR(model!J75/scoring_weights!$C$3,0)*scoring_weights!$B$3,1)</f>
        <v>8.3000000000000007</v>
      </c>
      <c r="H75" s="7">
        <f>ROUND(IFERROR(model!K75/scoring_weights!$C$4,0)*scoring_weights!$B$4,1)</f>
        <v>4</v>
      </c>
      <c r="I75" s="7">
        <f>IF(model!L75="YES",scoring_weights!$B$5,0)</f>
        <v>0</v>
      </c>
      <c r="J75" s="7">
        <f>IF(model!D75="ENTERPRISE",scoring_weights!$B$6,IF(model!D75="MID-MARKET",scoring_weights!$B$6*0.75,IF(model!D75="SMB",scoring_weights!$B$6*0.5,IF(model!D75="STARTUP",scoring_weights!$B$6*0.25,0))))</f>
        <v>7.5</v>
      </c>
      <c r="K75" s="7">
        <f>ROUND(MIN(IFERROR((model!O75/10+model!P75/5+model!R75*2+model!T75+model!U75*1.5)/6,0),1)*scoring_weights!$B$7,1)</f>
        <v>1.5</v>
      </c>
      <c r="L75" s="7">
        <f t="shared" si="3"/>
        <v>29.3</v>
      </c>
      <c r="M75" s="7" t="str">
        <f>IF(L75&gt;=segment_thresholds!$B$2,"HOT",IF(L75&gt;=segment_thresholds!$B$3,"WARM","COLD"))</f>
        <v>COLD</v>
      </c>
      <c r="N75" s="7" t="str">
        <f t="shared" si="4"/>
        <v>Retarget with Ads</v>
      </c>
      <c r="O75" s="7" t="str">
        <f t="shared" si="5"/>
        <v>20-39</v>
      </c>
    </row>
    <row r="76" spans="1:15">
      <c r="A76" t="str">
        <v>L0075</v>
      </c>
      <c r="B76" t="str">
        <v>Qasim Moore</v>
      </c>
      <c r="C76" t="str">
        <v>LINEAR</v>
      </c>
      <c r="D76" t="str">
        <v>PAID</v>
      </c>
      <c r="E76" t="str">
        <v>ENTERPRISE</v>
      </c>
      <c r="F76" s="7">
        <f>ROUND(IFERROR(model!I76/scoring_weights!$C$2,0)*scoring_weights!$B$2,1)</f>
        <v>1.4</v>
      </c>
      <c r="G76" s="7">
        <f>ROUND(IFERROR(model!J76/scoring_weights!$C$3,0)*scoring_weights!$B$3,1)</f>
        <v>7.5</v>
      </c>
      <c r="H76" s="7">
        <f>ROUND(IFERROR(model!K76/scoring_weights!$C$4,0)*scoring_weights!$B$4,1)</f>
        <v>0</v>
      </c>
      <c r="I76" s="7">
        <f>IF(model!L76="YES",scoring_weights!$B$5,0)</f>
        <v>0</v>
      </c>
      <c r="J76" s="7">
        <f>IF(model!D76="ENTERPRISE",scoring_weights!$B$6,IF(model!D76="MID-MARKET",scoring_weights!$B$6*0.75,IF(model!D76="SMB",scoring_weights!$B$6*0.5,IF(model!D76="STARTUP",scoring_weights!$B$6*0.25,0))))</f>
        <v>15</v>
      </c>
      <c r="K76" s="7">
        <f>ROUND(MIN(IFERROR((model!O76/10+model!P76/5+model!R76*2+model!T76+model!U76*1.5)/6,0),1)*scoring_weights!$B$7,1)</f>
        <v>8.5</v>
      </c>
      <c r="L76" s="7">
        <f t="shared" si="3"/>
        <v>32.4</v>
      </c>
      <c r="M76" s="7" t="str">
        <f>IF(L76&gt;=segment_thresholds!$B$2,"HOT",IF(L76&gt;=segment_thresholds!$B$3,"WARM","COLD"))</f>
        <v>COLD</v>
      </c>
      <c r="N76" s="7" t="str">
        <f t="shared" si="4"/>
        <v>Retarget with Ads</v>
      </c>
      <c r="O76" s="7" t="str">
        <f t="shared" si="5"/>
        <v>20-39</v>
      </c>
    </row>
    <row r="77" spans="1:15">
      <c r="A77" t="str">
        <v>L0076</v>
      </c>
      <c r="B77" t="str">
        <v>Finn Nelson</v>
      </c>
      <c r="C77" t="str">
        <v>NOTION</v>
      </c>
      <c r="D77" t="str">
        <v>EVENT</v>
      </c>
      <c r="E77" t="str">
        <v>SMB</v>
      </c>
      <c r="F77" s="7">
        <f>ROUND(IFERROR(model!I77/scoring_weights!$C$2,0)*scoring_weights!$B$2,1)</f>
        <v>6</v>
      </c>
      <c r="G77" s="7">
        <f>ROUND(IFERROR(model!J77/scoring_weights!$C$3,0)*scoring_weights!$B$3,1)</f>
        <v>9.8000000000000007</v>
      </c>
      <c r="H77" s="7">
        <f>ROUND(IFERROR(model!K77/scoring_weights!$C$4,0)*scoring_weights!$B$4,1)</f>
        <v>9.1999999999999993</v>
      </c>
      <c r="I77" s="7">
        <f>IF(model!L77="YES",scoring_weights!$B$5,0)</f>
        <v>20</v>
      </c>
      <c r="J77" s="7">
        <f>IF(model!D77="ENTERPRISE",scoring_weights!$B$6,IF(model!D77="MID-MARKET",scoring_weights!$B$6*0.75,IF(model!D77="SMB",scoring_weights!$B$6*0.5,IF(model!D77="STARTUP",scoring_weights!$B$6*0.25,0))))</f>
        <v>7.5</v>
      </c>
      <c r="K77" s="7">
        <f>ROUND(MIN(IFERROR((model!O77/10+model!P77/5+model!R77*2+model!T77+model!U77*1.5)/6,0),1)*scoring_weights!$B$7,1)</f>
        <v>3.5</v>
      </c>
      <c r="L77" s="7">
        <f t="shared" si="3"/>
        <v>56</v>
      </c>
      <c r="M77" s="7" t="str">
        <f>IF(L77&gt;=segment_thresholds!$B$2,"HOT",IF(L77&gt;=segment_thresholds!$B$3,"WARM","COLD"))</f>
        <v>WARM</v>
      </c>
      <c r="N77" s="7" t="str">
        <f t="shared" si="4"/>
        <v>Nurture Email Drip</v>
      </c>
      <c r="O77" s="7" t="str">
        <f t="shared" si="5"/>
        <v>40-59</v>
      </c>
    </row>
    <row r="78" spans="1:15">
      <c r="A78" t="str">
        <v>L0077</v>
      </c>
      <c r="B78" t="str">
        <v>Hugo Singh</v>
      </c>
      <c r="C78" t="str">
        <v>PALANTIR</v>
      </c>
      <c r="D78" t="str">
        <v>PARTNER</v>
      </c>
      <c r="E78" t="str">
        <v>MID-MARKET</v>
      </c>
      <c r="F78" s="7">
        <f>ROUND(IFERROR(model!I78/scoring_weights!$C$2,0)*scoring_weights!$B$2,1)</f>
        <v>1.1000000000000001</v>
      </c>
      <c r="G78" s="7">
        <f>ROUND(IFERROR(model!J78/scoring_weights!$C$3,0)*scoring_weights!$B$3,1)</f>
        <v>9.8000000000000007</v>
      </c>
      <c r="H78" s="7">
        <f>ROUND(IFERROR(model!K78/scoring_weights!$C$4,0)*scoring_weights!$B$4,1)</f>
        <v>1.3</v>
      </c>
      <c r="I78" s="7">
        <f>IF(model!L78="YES",scoring_weights!$B$5,0)</f>
        <v>20</v>
      </c>
      <c r="J78" s="7">
        <f>IF(model!D78="ENTERPRISE",scoring_weights!$B$6,IF(model!D78="MID-MARKET",scoring_weights!$B$6*0.75,IF(model!D78="SMB",scoring_weights!$B$6*0.5,IF(model!D78="STARTUP",scoring_weights!$B$6*0.25,0))))</f>
        <v>11.25</v>
      </c>
      <c r="K78" s="7">
        <f>ROUND(MIN(IFERROR((model!O78/10+model!P78/5+model!R78*2+model!T78+model!U78*1.5)/6,0),1)*scoring_weights!$B$7,1)</f>
        <v>9</v>
      </c>
      <c r="L78" s="7">
        <f t="shared" si="3"/>
        <v>52.5</v>
      </c>
      <c r="M78" s="7" t="str">
        <f>IF(L78&gt;=segment_thresholds!$B$2,"HOT",IF(L78&gt;=segment_thresholds!$B$3,"WARM","COLD"))</f>
        <v>WARM</v>
      </c>
      <c r="N78" s="7" t="str">
        <f t="shared" si="4"/>
        <v>Nurture Email Drip</v>
      </c>
      <c r="O78" s="7" t="str">
        <f t="shared" si="5"/>
        <v>40-59</v>
      </c>
    </row>
    <row r="79" spans="1:15">
      <c r="A79" t="str">
        <v>L0078</v>
      </c>
      <c r="B79" t="str">
        <v>Qasim Diaz</v>
      </c>
      <c r="C79" t="str">
        <v>AMAZON INC</v>
      </c>
      <c r="D79" t="str">
        <v>ORGANIC</v>
      </c>
      <c r="E79" t="str">
        <v>MID-MARKET</v>
      </c>
      <c r="F79" s="7">
        <f>ROUND(IFERROR(model!I79/scoring_weights!$C$2,0)*scoring_weights!$B$2,1)</f>
        <v>7.1</v>
      </c>
      <c r="G79" s="7">
        <f>ROUND(IFERROR(model!J79/scoring_weights!$C$3,0)*scoring_weights!$B$3,1)</f>
        <v>7.5</v>
      </c>
      <c r="H79" s="7">
        <f>ROUND(IFERROR(model!K79/scoring_weights!$C$4,0)*scoring_weights!$B$4,1)</f>
        <v>4.5</v>
      </c>
      <c r="I79" s="7">
        <f>IF(model!L79="YES",scoring_weights!$B$5,0)</f>
        <v>0</v>
      </c>
      <c r="J79" s="7">
        <f>IF(model!D79="ENTERPRISE",scoring_weights!$B$6,IF(model!D79="MID-MARKET",scoring_weights!$B$6*0.75,IF(model!D79="SMB",scoring_weights!$B$6*0.5,IF(model!D79="STARTUP",scoring_weights!$B$6*0.25,0))))</f>
        <v>11.25</v>
      </c>
      <c r="K79" s="7">
        <f>ROUND(MIN(IFERROR((model!O79/10+model!P79/5+model!R79*2+model!T79+model!U79*1.5)/6,0),1)*scoring_weights!$B$7,1)</f>
        <v>1.5</v>
      </c>
      <c r="L79" s="7">
        <f t="shared" si="3"/>
        <v>31.9</v>
      </c>
      <c r="M79" s="7" t="str">
        <f>IF(L79&gt;=segment_thresholds!$B$2,"HOT",IF(L79&gt;=segment_thresholds!$B$3,"WARM","COLD"))</f>
        <v>COLD</v>
      </c>
      <c r="N79" s="7" t="str">
        <f t="shared" si="4"/>
        <v>Retarget with Ads</v>
      </c>
      <c r="O79" s="7" t="str">
        <f t="shared" si="5"/>
        <v>20-39</v>
      </c>
    </row>
    <row r="80" spans="1:15">
      <c r="A80" t="str">
        <v>L0079</v>
      </c>
      <c r="B80" t="str">
        <v>Aisha Gonzalez</v>
      </c>
      <c r="C80" t="str">
        <v>AIRTABLE</v>
      </c>
      <c r="D80" t="str">
        <v>COLD_EMAIL</v>
      </c>
      <c r="E80" t="str">
        <v>N/A</v>
      </c>
      <c r="F80" s="7">
        <f>ROUND(IFERROR(model!I80/scoring_weights!$C$2,0)*scoring_weights!$B$2,1)</f>
        <v>8</v>
      </c>
      <c r="G80" s="7">
        <f>ROUND(IFERROR(model!J80/scoring_weights!$C$3,0)*scoring_weights!$B$3,1)</f>
        <v>10.5</v>
      </c>
      <c r="H80" s="7">
        <f>ROUND(IFERROR(model!K80/scoring_weights!$C$4,0)*scoring_weights!$B$4,1)</f>
        <v>3.2</v>
      </c>
      <c r="I80" s="7">
        <f>IF(model!L80="YES",scoring_weights!$B$5,0)</f>
        <v>20</v>
      </c>
      <c r="J80" s="7">
        <f>IF(model!D80="ENTERPRISE",scoring_weights!$B$6,IF(model!D80="MID-MARKET",scoring_weights!$B$6*0.75,IF(model!D80="SMB",scoring_weights!$B$6*0.5,IF(model!D80="STARTUP",scoring_weights!$B$6*0.25,0))))</f>
        <v>0</v>
      </c>
      <c r="K80" s="7">
        <f>ROUND(MIN(IFERROR((model!O80/10+model!P80/5+model!R80*2+model!T80+model!U80*1.5)/6,0),1)*scoring_weights!$B$7,1)</f>
        <v>15.5</v>
      </c>
      <c r="L80" s="7">
        <f t="shared" si="3"/>
        <v>57.2</v>
      </c>
      <c r="M80" s="7" t="str">
        <f>IF(L80&gt;=segment_thresholds!$B$2,"HOT",IF(L80&gt;=segment_thresholds!$B$3,"WARM","COLD"))</f>
        <v>WARM</v>
      </c>
      <c r="N80" s="7" t="str">
        <f t="shared" si="4"/>
        <v>Nurture Email Drip</v>
      </c>
      <c r="O80" s="7" t="str">
        <f t="shared" si="5"/>
        <v>40-59</v>
      </c>
    </row>
    <row r="81" spans="1:15">
      <c r="A81" t="str">
        <v>L0080</v>
      </c>
      <c r="B81" t="str">
        <v>Raphael Park</v>
      </c>
      <c r="C81" t="str">
        <v>STRIPE</v>
      </c>
      <c r="D81" t="str">
        <v>WEBINAR</v>
      </c>
      <c r="E81" t="str">
        <v>ENTERPRISE</v>
      </c>
      <c r="F81" s="7">
        <f>ROUND(IFERROR(model!I81/scoring_weights!$C$2,0)*scoring_weights!$B$2,1)</f>
        <v>1.1000000000000001</v>
      </c>
      <c r="G81" s="7">
        <f>ROUND(IFERROR(model!J81/scoring_weights!$C$3,0)*scoring_weights!$B$3,1)</f>
        <v>12.8</v>
      </c>
      <c r="H81" s="7">
        <f>ROUND(IFERROR(model!K81/scoring_weights!$C$4,0)*scoring_weights!$B$4,1)</f>
        <v>3.3</v>
      </c>
      <c r="I81" s="7">
        <f>IF(model!L81="YES",scoring_weights!$B$5,0)</f>
        <v>20</v>
      </c>
      <c r="J81" s="7">
        <f>IF(model!D81="ENTERPRISE",scoring_weights!$B$6,IF(model!D81="MID-MARKET",scoring_weights!$B$6*0.75,IF(model!D81="SMB",scoring_weights!$B$6*0.5,IF(model!D81="STARTUP",scoring_weights!$B$6*0.25,0))))</f>
        <v>15</v>
      </c>
      <c r="K81" s="7">
        <f>ROUND(MIN(IFERROR((model!O81/10+model!P81/5+model!R81*2+model!T81+model!U81*1.5)/6,0),1)*scoring_weights!$B$7,1)</f>
        <v>3</v>
      </c>
      <c r="L81" s="7">
        <f t="shared" si="3"/>
        <v>55.2</v>
      </c>
      <c r="M81" s="7" t="str">
        <f>IF(L81&gt;=segment_thresholds!$B$2,"HOT",IF(L81&gt;=segment_thresholds!$B$3,"WARM","COLD"))</f>
        <v>WARM</v>
      </c>
      <c r="N81" s="7" t="str">
        <f t="shared" si="4"/>
        <v>Nurture Email Drip</v>
      </c>
      <c r="O81" s="7" t="str">
        <f t="shared" si="5"/>
        <v>40-59</v>
      </c>
    </row>
    <row r="82" spans="1:15">
      <c r="A82" t="str">
        <v>L0081</v>
      </c>
      <c r="B82" t="str">
        <v>Amara Das</v>
      </c>
      <c r="C82" t="str">
        <v>SALESFORCE</v>
      </c>
      <c r="D82" t="str">
        <v>CONTENT_SYNDICATION</v>
      </c>
      <c r="E82" t="str">
        <v>STARTUP</v>
      </c>
      <c r="F82" s="7">
        <f>ROUND(IFERROR(model!I82/scoring_weights!$C$2,0)*scoring_weights!$B$2,1)</f>
        <v>6.9</v>
      </c>
      <c r="G82" s="7">
        <f>ROUND(IFERROR(model!J82/scoring_weights!$C$3,0)*scoring_weights!$B$3,1)</f>
        <v>11.3</v>
      </c>
      <c r="H82" s="7">
        <f>ROUND(IFERROR(model!K82/scoring_weights!$C$4,0)*scoring_weights!$B$4,1)</f>
        <v>7.3</v>
      </c>
      <c r="I82" s="7">
        <f>IF(model!L82="YES",scoring_weights!$B$5,0)</f>
        <v>20</v>
      </c>
      <c r="J82" s="7">
        <f>IF(model!D82="ENTERPRISE",scoring_weights!$B$6,IF(model!D82="MID-MARKET",scoring_weights!$B$6*0.75,IF(model!D82="SMB",scoring_weights!$B$6*0.5,IF(model!D82="STARTUP",scoring_weights!$B$6*0.25,0))))</f>
        <v>3.75</v>
      </c>
      <c r="K82" s="7">
        <f>ROUND(MIN(IFERROR((model!O82/10+model!P82/5+model!R82*2+model!T82+model!U82*1.5)/6,0),1)*scoring_weights!$B$7,1)</f>
        <v>6</v>
      </c>
      <c r="L82" s="7">
        <f t="shared" si="3"/>
        <v>55.3</v>
      </c>
      <c r="M82" s="7" t="str">
        <f>IF(L82&gt;=segment_thresholds!$B$2,"HOT",IF(L82&gt;=segment_thresholds!$B$3,"WARM","COLD"))</f>
        <v>WARM</v>
      </c>
      <c r="N82" s="7" t="str">
        <f t="shared" si="4"/>
        <v>Nurture Email Drip</v>
      </c>
      <c r="O82" s="7" t="str">
        <f t="shared" si="5"/>
        <v>40-59</v>
      </c>
    </row>
    <row r="83" spans="1:15">
      <c r="A83" t="str">
        <v>L0082</v>
      </c>
      <c r="B83" t="str">
        <v>Charlie Moreau</v>
      </c>
      <c r="C83" t="str">
        <v>DROPBOX</v>
      </c>
      <c r="D83" t="str">
        <v>ORGANIC</v>
      </c>
      <c r="E83" t="str">
        <v>SMB</v>
      </c>
      <c r="F83" s="7">
        <f>ROUND(IFERROR(model!I83/scoring_weights!$C$2,0)*scoring_weights!$B$2,1)</f>
        <v>4</v>
      </c>
      <c r="G83" s="7">
        <f>ROUND(IFERROR(model!J83/scoring_weights!$C$3,0)*scoring_weights!$B$3,1)</f>
        <v>6</v>
      </c>
      <c r="H83" s="7">
        <f>ROUND(IFERROR(model!K83/scoring_weights!$C$4,0)*scoring_weights!$B$4,1)</f>
        <v>3</v>
      </c>
      <c r="I83" s="7">
        <f>IF(model!L83="YES",scoring_weights!$B$5,0)</f>
        <v>0</v>
      </c>
      <c r="J83" s="7">
        <f>IF(model!D83="ENTERPRISE",scoring_weights!$B$6,IF(model!D83="MID-MARKET",scoring_weights!$B$6*0.75,IF(model!D83="SMB",scoring_weights!$B$6*0.5,IF(model!D83="STARTUP",scoring_weights!$B$6*0.25,0))))</f>
        <v>7.5</v>
      </c>
      <c r="K83" s="7">
        <f>ROUND(MIN(IFERROR((model!O83/10+model!P83/5+model!R83*2+model!T83+model!U83*1.5)/6,0),1)*scoring_weights!$B$7,1)</f>
        <v>3.5</v>
      </c>
      <c r="L83" s="7">
        <f t="shared" si="3"/>
        <v>24</v>
      </c>
      <c r="M83" s="7" t="str">
        <f>IF(L83&gt;=segment_thresholds!$B$2,"HOT",IF(L83&gt;=segment_thresholds!$B$3,"WARM","COLD"))</f>
        <v>COLD</v>
      </c>
      <c r="N83" s="7" t="str">
        <f t="shared" si="4"/>
        <v>Retarget with Ads</v>
      </c>
      <c r="O83" s="7" t="str">
        <f t="shared" si="5"/>
        <v>20-39</v>
      </c>
    </row>
    <row r="84" spans="1:15">
      <c r="A84" t="str">
        <v>L0083</v>
      </c>
      <c r="B84" t="str">
        <v>Margaux Young</v>
      </c>
      <c r="C84" t="str">
        <v>MIRO</v>
      </c>
      <c r="D84" t="str">
        <v>WEBINAR</v>
      </c>
      <c r="E84" t="str">
        <v>SMB</v>
      </c>
      <c r="F84" s="7">
        <f>ROUND(IFERROR(model!I84/scoring_weights!$C$2,0)*scoring_weights!$B$2,1)</f>
        <v>6.3</v>
      </c>
      <c r="G84" s="7">
        <f>ROUND(IFERROR(model!J84/scoring_weights!$C$3,0)*scoring_weights!$B$3,1)</f>
        <v>14.3</v>
      </c>
      <c r="H84" s="7">
        <f>ROUND(IFERROR(model!K84/scoring_weights!$C$4,0)*scoring_weights!$B$4,1)</f>
        <v>1.7</v>
      </c>
      <c r="I84" s="7">
        <f>IF(model!L84="YES",scoring_weights!$B$5,0)</f>
        <v>0</v>
      </c>
      <c r="J84" s="7">
        <f>IF(model!D84="ENTERPRISE",scoring_weights!$B$6,IF(model!D84="MID-MARKET",scoring_weights!$B$6*0.75,IF(model!D84="SMB",scoring_weights!$B$6*0.5,IF(model!D84="STARTUP",scoring_weights!$B$6*0.25,0))))</f>
        <v>7.5</v>
      </c>
      <c r="K84" s="7">
        <f>ROUND(MIN(IFERROR((model!O84/10+model!P84/5+model!R84*2+model!T84+model!U84*1.5)/6,0),1)*scoring_weights!$B$7,1)</f>
        <v>13.5</v>
      </c>
      <c r="L84" s="7">
        <f t="shared" si="3"/>
        <v>43.3</v>
      </c>
      <c r="M84" s="7" t="str">
        <f>IF(L84&gt;=segment_thresholds!$B$2,"HOT",IF(L84&gt;=segment_thresholds!$B$3,"WARM","COLD"))</f>
        <v>WARM</v>
      </c>
      <c r="N84" s="7" t="str">
        <f t="shared" si="4"/>
        <v>Nurture Email Drip</v>
      </c>
      <c r="O84" s="7" t="str">
        <f t="shared" si="5"/>
        <v>40-59</v>
      </c>
    </row>
    <row r="85" spans="1:15">
      <c r="A85" t="str">
        <v>L0084</v>
      </c>
      <c r="B85" t="str">
        <v>Sophie Verma</v>
      </c>
      <c r="C85" t="str">
        <v>MICROSOFT</v>
      </c>
      <c r="D85" t="str">
        <v>REFERRAL</v>
      </c>
      <c r="E85" t="str">
        <v>SMB</v>
      </c>
      <c r="F85" s="7">
        <f>ROUND(IFERROR(model!I85/scoring_weights!$C$2,0)*scoring_weights!$B$2,1)</f>
        <v>2.2999999999999998</v>
      </c>
      <c r="G85" s="7">
        <f>ROUND(IFERROR(model!J85/scoring_weights!$C$3,0)*scoring_weights!$B$3,1)</f>
        <v>7.5</v>
      </c>
      <c r="H85" s="7">
        <f>ROUND(IFERROR(model!K85/scoring_weights!$C$4,0)*scoring_weights!$B$4,1)</f>
        <v>8</v>
      </c>
      <c r="I85" s="7">
        <f>IF(model!L85="YES",scoring_weights!$B$5,0)</f>
        <v>0</v>
      </c>
      <c r="J85" s="7">
        <f>IF(model!D85="ENTERPRISE",scoring_weights!$B$6,IF(model!D85="MID-MARKET",scoring_weights!$B$6*0.75,IF(model!D85="SMB",scoring_weights!$B$6*0.5,IF(model!D85="STARTUP",scoring_weights!$B$6*0.25,0))))</f>
        <v>7.5</v>
      </c>
      <c r="K85" s="7">
        <f>ROUND(MIN(IFERROR((model!O85/10+model!P85/5+model!R85*2+model!T85+model!U85*1.5)/6,0),1)*scoring_weights!$B$7,1)</f>
        <v>3</v>
      </c>
      <c r="L85" s="7">
        <f t="shared" si="3"/>
        <v>28.3</v>
      </c>
      <c r="M85" s="7" t="str">
        <f>IF(L85&gt;=segment_thresholds!$B$2,"HOT",IF(L85&gt;=segment_thresholds!$B$3,"WARM","COLD"))</f>
        <v>COLD</v>
      </c>
      <c r="N85" s="7" t="str">
        <f t="shared" si="4"/>
        <v>Retarget with Ads</v>
      </c>
      <c r="O85" s="7" t="str">
        <f t="shared" si="5"/>
        <v>20-39</v>
      </c>
    </row>
    <row r="86" spans="1:15">
      <c r="A86" t="str">
        <v>L0085</v>
      </c>
      <c r="B86" t="str">
        <v>Wesley Khan</v>
      </c>
      <c r="C86" t="str">
        <v>MICROSOFT</v>
      </c>
      <c r="D86" t="str">
        <v>CONTENT_SYNDICATION</v>
      </c>
      <c r="E86" t="str">
        <v>MID-MARKET</v>
      </c>
      <c r="F86" s="7">
        <f>ROUND(IFERROR(model!I86/scoring_weights!$C$2,0)*scoring_weights!$B$2,1)</f>
        <v>8.9</v>
      </c>
      <c r="G86" s="7">
        <f>ROUND(IFERROR(model!J86/scoring_weights!$C$3,0)*scoring_weights!$B$3,1)</f>
        <v>6.8</v>
      </c>
      <c r="H86" s="7">
        <f>ROUND(IFERROR(model!K86/scoring_weights!$C$4,0)*scoring_weights!$B$4,1)</f>
        <v>6</v>
      </c>
      <c r="I86" s="7">
        <f>IF(model!L86="YES",scoring_weights!$B$5,0)</f>
        <v>0</v>
      </c>
      <c r="J86" s="7">
        <f>IF(model!D86="ENTERPRISE",scoring_weights!$B$6,IF(model!D86="MID-MARKET",scoring_weights!$B$6*0.75,IF(model!D86="SMB",scoring_weights!$B$6*0.5,IF(model!D86="STARTUP",scoring_weights!$B$6*0.25,0))))</f>
        <v>11.25</v>
      </c>
      <c r="K86" s="7">
        <f>ROUND(MIN(IFERROR((model!O86/10+model!P86/5+model!R86*2+model!T86+model!U86*1.5)/6,0),1)*scoring_weights!$B$7,1)</f>
        <v>3.5</v>
      </c>
      <c r="L86" s="7">
        <f t="shared" si="3"/>
        <v>36.5</v>
      </c>
      <c r="M86" s="7" t="str">
        <f>IF(L86&gt;=segment_thresholds!$B$2,"HOT",IF(L86&gt;=segment_thresholds!$B$3,"WARM","COLD"))</f>
        <v>WARM</v>
      </c>
      <c r="N86" s="7" t="str">
        <f t="shared" si="4"/>
        <v>Nurture Email Drip</v>
      </c>
      <c r="O86" s="7" t="str">
        <f t="shared" si="5"/>
        <v>20-39</v>
      </c>
    </row>
    <row r="87" spans="1:15">
      <c r="A87" t="str">
        <v>L0086</v>
      </c>
      <c r="B87" t="str">
        <v>Orion Johnson</v>
      </c>
      <c r="C87" t="str">
        <v>SALESFORCE.COM</v>
      </c>
      <c r="D87" t="str">
        <v>EVENT</v>
      </c>
      <c r="E87" t="str">
        <v>ENTERPRISE</v>
      </c>
      <c r="F87" s="7">
        <f>ROUND(IFERROR(model!I87/scoring_weights!$C$2,0)*scoring_weights!$B$2,1)</f>
        <v>2.9</v>
      </c>
      <c r="G87" s="7">
        <f>ROUND(IFERROR(model!J87/scoring_weights!$C$3,0)*scoring_weights!$B$3,1)</f>
        <v>0</v>
      </c>
      <c r="H87" s="7">
        <f>ROUND(IFERROR(model!K87/scoring_weights!$C$4,0)*scoring_weights!$B$4,1)</f>
        <v>7.7</v>
      </c>
      <c r="I87" s="7">
        <f>IF(model!L87="YES",scoring_weights!$B$5,0)</f>
        <v>0</v>
      </c>
      <c r="J87" s="7">
        <f>IF(model!D87="ENTERPRISE",scoring_weights!$B$6,IF(model!D87="MID-MARKET",scoring_weights!$B$6*0.75,IF(model!D87="SMB",scoring_weights!$B$6*0.5,IF(model!D87="STARTUP",scoring_weights!$B$6*0.25,0))))</f>
        <v>15</v>
      </c>
      <c r="K87" s="7">
        <f>ROUND(MIN(IFERROR((model!O87/10+model!P87/5+model!R87*2+model!T87+model!U87*1.5)/6,0),1)*scoring_weights!$B$7,1)</f>
        <v>11</v>
      </c>
      <c r="L87" s="7">
        <f t="shared" si="3"/>
        <v>36.6</v>
      </c>
      <c r="M87" s="7" t="str">
        <f>IF(L87&gt;=segment_thresholds!$B$2,"HOT",IF(L87&gt;=segment_thresholds!$B$3,"WARM","COLD"))</f>
        <v>WARM</v>
      </c>
      <c r="N87" s="7" t="str">
        <f t="shared" si="4"/>
        <v>Nurture Email Drip</v>
      </c>
      <c r="O87" s="7" t="str">
        <f t="shared" si="5"/>
        <v>20-39</v>
      </c>
    </row>
    <row r="88" spans="1:15">
      <c r="A88" t="str">
        <v>L0087</v>
      </c>
      <c r="B88" t="str">
        <v>Genevieve Gomez</v>
      </c>
      <c r="C88" t="str">
        <v>AIRTABLE</v>
      </c>
      <c r="D88" t="str">
        <v>REFERRAL</v>
      </c>
      <c r="E88" t="str">
        <v>MID-MARKET</v>
      </c>
      <c r="F88" s="7">
        <f>ROUND(IFERROR(model!I88/scoring_weights!$C$2,0)*scoring_weights!$B$2,1)</f>
        <v>0</v>
      </c>
      <c r="G88" s="7">
        <f>ROUND(IFERROR(model!J88/scoring_weights!$C$3,0)*scoring_weights!$B$3,1)</f>
        <v>14.3</v>
      </c>
      <c r="H88" s="7">
        <f>ROUND(IFERROR(model!K88/scoring_weights!$C$4,0)*scoring_weights!$B$4,1)</f>
        <v>4.7</v>
      </c>
      <c r="I88" s="7">
        <f>IF(model!L88="YES",scoring_weights!$B$5,0)</f>
        <v>20</v>
      </c>
      <c r="J88" s="7">
        <f>IF(model!D88="ENTERPRISE",scoring_weights!$B$6,IF(model!D88="MID-MARKET",scoring_weights!$B$6*0.75,IF(model!D88="SMB",scoring_weights!$B$6*0.5,IF(model!D88="STARTUP",scoring_weights!$B$6*0.25,0))))</f>
        <v>11.25</v>
      </c>
      <c r="K88" s="7">
        <f>ROUND(MIN(IFERROR((model!O88/10+model!P88/5+model!R88*2+model!T88+model!U88*1.5)/6,0),1)*scoring_weights!$B$7,1)</f>
        <v>6</v>
      </c>
      <c r="L88" s="7">
        <f t="shared" si="3"/>
        <v>56.3</v>
      </c>
      <c r="M88" s="7" t="str">
        <f>IF(L88&gt;=segment_thresholds!$B$2,"HOT",IF(L88&gt;=segment_thresholds!$B$3,"WARM","COLD"))</f>
        <v>WARM</v>
      </c>
      <c r="N88" s="7" t="str">
        <f t="shared" si="4"/>
        <v>Nurture Email Drip</v>
      </c>
      <c r="O88" s="7" t="str">
        <f t="shared" si="5"/>
        <v>40-59</v>
      </c>
    </row>
    <row r="89" spans="1:15">
      <c r="A89" t="str">
        <v>L0088</v>
      </c>
      <c r="B89" t="str">
        <v>James Lopez</v>
      </c>
      <c r="C89" t="str">
        <v>DATABRICKS</v>
      </c>
      <c r="D89" t="str">
        <v>COLD_EMAIL</v>
      </c>
      <c r="E89" t="str">
        <v>MID-MARKET</v>
      </c>
      <c r="F89" s="7">
        <f>ROUND(IFERROR(model!I89/scoring_weights!$C$2,0)*scoring_weights!$B$2,1)</f>
        <v>9.1</v>
      </c>
      <c r="G89" s="7">
        <f>ROUND(IFERROR(model!J89/scoring_weights!$C$3,0)*scoring_weights!$B$3,1)</f>
        <v>9</v>
      </c>
      <c r="H89" s="7">
        <f>ROUND(IFERROR(model!K89/scoring_weights!$C$4,0)*scoring_weights!$B$4,1)</f>
        <v>0.5</v>
      </c>
      <c r="I89" s="7">
        <f>IF(model!L89="YES",scoring_weights!$B$5,0)</f>
        <v>0</v>
      </c>
      <c r="J89" s="7">
        <f>IF(model!D89="ENTERPRISE",scoring_weights!$B$6,IF(model!D89="MID-MARKET",scoring_weights!$B$6*0.75,IF(model!D89="SMB",scoring_weights!$B$6*0.5,IF(model!D89="STARTUP",scoring_weights!$B$6*0.25,0))))</f>
        <v>11.25</v>
      </c>
      <c r="K89" s="7">
        <f>ROUND(MIN(IFERROR((model!O89/10+model!P89/5+model!R89*2+model!T89+model!U89*1.5)/6,0),1)*scoring_weights!$B$7,1)</f>
        <v>10.5</v>
      </c>
      <c r="L89" s="7">
        <f t="shared" si="3"/>
        <v>40.4</v>
      </c>
      <c r="M89" s="7" t="str">
        <f>IF(L89&gt;=segment_thresholds!$B$2,"HOT",IF(L89&gt;=segment_thresholds!$B$3,"WARM","COLD"))</f>
        <v>WARM</v>
      </c>
      <c r="N89" s="7" t="str">
        <f t="shared" si="4"/>
        <v>Nurture Email Drip</v>
      </c>
      <c r="O89" s="7" t="str">
        <f t="shared" si="5"/>
        <v>40-59</v>
      </c>
    </row>
    <row r="90" spans="1:15">
      <c r="A90" t="str">
        <v>L0089</v>
      </c>
      <c r="B90" t="str">
        <v>Winona Clark</v>
      </c>
      <c r="C90" t="str">
        <v>GOOGLE</v>
      </c>
      <c r="D90" t="str">
        <v>UNKNOWN</v>
      </c>
      <c r="E90" t="str">
        <v>GROWTH</v>
      </c>
      <c r="F90" s="7">
        <f>ROUND(IFERROR(model!I90/scoring_weights!$C$2,0)*scoring_weights!$B$2,1)</f>
        <v>7.7</v>
      </c>
      <c r="G90" s="7">
        <f>ROUND(IFERROR(model!J90/scoring_weights!$C$3,0)*scoring_weights!$B$3,1)</f>
        <v>1.5</v>
      </c>
      <c r="H90" s="7">
        <f>ROUND(IFERROR(model!K90/scoring_weights!$C$4,0)*scoring_weights!$B$4,1)</f>
        <v>5.7</v>
      </c>
      <c r="I90" s="7">
        <f>IF(model!L90="YES",scoring_weights!$B$5,0)</f>
        <v>0</v>
      </c>
      <c r="J90" s="7">
        <f>IF(model!D90="ENTERPRISE",scoring_weights!$B$6,IF(model!D90="MID-MARKET",scoring_weights!$B$6*0.75,IF(model!D90="SMB",scoring_weights!$B$6*0.5,IF(model!D90="STARTUP",scoring_weights!$B$6*0.25,0))))</f>
        <v>0</v>
      </c>
      <c r="K90" s="7">
        <f>ROUND(MIN(IFERROR((model!O90/10+model!P90/5+model!R90*2+model!T90+model!U90*1.5)/6,0),1)*scoring_weights!$B$7,1)</f>
        <v>2</v>
      </c>
      <c r="L90" s="7">
        <f t="shared" si="3"/>
        <v>16.899999999999999</v>
      </c>
      <c r="M90" s="7" t="str">
        <f>IF(L90&gt;=segment_thresholds!$B$2,"HOT",IF(L90&gt;=segment_thresholds!$B$3,"WARM","COLD"))</f>
        <v>COLD</v>
      </c>
      <c r="N90" s="7" t="str">
        <f t="shared" si="4"/>
        <v>Retarget with Ads</v>
      </c>
      <c r="O90" s="7" t="str">
        <f t="shared" si="5"/>
        <v>0-19</v>
      </c>
    </row>
    <row r="91" spans="1:15">
      <c r="A91" t="str">
        <v>L0090</v>
      </c>
      <c r="B91" t="str">
        <v>Kevin Davis</v>
      </c>
      <c r="C91" t="str">
        <v>DATABRICKS</v>
      </c>
      <c r="D91" t="str">
        <v>REFERRAL</v>
      </c>
      <c r="E91" t="str">
        <v>ENTERPRISE</v>
      </c>
      <c r="F91" s="7">
        <f>ROUND(IFERROR(model!I91/scoring_weights!$C$2,0)*scoring_weights!$B$2,1)</f>
        <v>6.3</v>
      </c>
      <c r="G91" s="7">
        <f>ROUND(IFERROR(model!J91/scoring_weights!$C$3,0)*scoring_weights!$B$3,1)</f>
        <v>6</v>
      </c>
      <c r="H91" s="7">
        <f>ROUND(IFERROR(model!K91/scoring_weights!$C$4,0)*scoring_weights!$B$4,1)</f>
        <v>1.3</v>
      </c>
      <c r="I91" s="7">
        <f>IF(model!L91="YES",scoring_weights!$B$5,0)</f>
        <v>20</v>
      </c>
      <c r="J91" s="7">
        <f>IF(model!D91="ENTERPRISE",scoring_weights!$B$6,IF(model!D91="MID-MARKET",scoring_weights!$B$6*0.75,IF(model!D91="SMB",scoring_weights!$B$6*0.5,IF(model!D91="STARTUP",scoring_weights!$B$6*0.25,0))))</f>
        <v>15</v>
      </c>
      <c r="K91" s="7">
        <f>ROUND(MIN(IFERROR((model!O91/10+model!P91/5+model!R91*2+model!T91+model!U91*1.5)/6,0),1)*scoring_weights!$B$7,1)</f>
        <v>7</v>
      </c>
      <c r="L91" s="7">
        <f t="shared" si="3"/>
        <v>55.6</v>
      </c>
      <c r="M91" s="7" t="str">
        <f>IF(L91&gt;=segment_thresholds!$B$2,"HOT",IF(L91&gt;=segment_thresholds!$B$3,"WARM","COLD"))</f>
        <v>WARM</v>
      </c>
      <c r="N91" s="7" t="str">
        <f t="shared" si="4"/>
        <v>Nurture Email Drip</v>
      </c>
      <c r="O91" s="7" t="str">
        <f t="shared" si="5"/>
        <v>40-59</v>
      </c>
    </row>
    <row r="92" spans="1:15">
      <c r="A92" t="str">
        <v>L0091</v>
      </c>
      <c r="B92" t="str">
        <v>Orion Nakamura</v>
      </c>
      <c r="C92" t="str">
        <v>CLOUDFLARE</v>
      </c>
      <c r="D92" t="str">
        <v>ORGANIC</v>
      </c>
      <c r="E92" t="str">
        <v>ENTERPRISE</v>
      </c>
      <c r="F92" s="7">
        <f>ROUND(IFERROR(model!I92/scoring_weights!$C$2,0)*scoring_weights!$B$2,1)</f>
        <v>8.6</v>
      </c>
      <c r="G92" s="7">
        <f>ROUND(IFERROR(model!J92/scoring_weights!$C$3,0)*scoring_weights!$B$3,1)</f>
        <v>3</v>
      </c>
      <c r="H92" s="7">
        <f>ROUND(IFERROR(model!K92/scoring_weights!$C$4,0)*scoring_weights!$B$4,1)</f>
        <v>9</v>
      </c>
      <c r="I92" s="7">
        <f>IF(model!L92="YES",scoring_weights!$B$5,0)</f>
        <v>20</v>
      </c>
      <c r="J92" s="7">
        <f>IF(model!D92="ENTERPRISE",scoring_weights!$B$6,IF(model!D92="MID-MARKET",scoring_weights!$B$6*0.75,IF(model!D92="SMB",scoring_weights!$B$6*0.5,IF(model!D92="STARTUP",scoring_weights!$B$6*0.25,0))))</f>
        <v>15</v>
      </c>
      <c r="K92" s="7">
        <f>ROUND(MIN(IFERROR((model!O92/10+model!P92/5+model!R92*2+model!T92+model!U92*1.5)/6,0),1)*scoring_weights!$B$7,1)</f>
        <v>13</v>
      </c>
      <c r="L92" s="7">
        <f t="shared" si="3"/>
        <v>68.599999999999994</v>
      </c>
      <c r="M92" s="7" t="str">
        <f>IF(L92&gt;=segment_thresholds!$B$2,"HOT",IF(L92&gt;=segment_thresholds!$B$3,"WARM","COLD"))</f>
        <v>HOT</v>
      </c>
      <c r="N92" s="7" t="str">
        <f t="shared" si="4"/>
        <v>Schedule Call</v>
      </c>
      <c r="O92" s="7" t="str">
        <f t="shared" si="5"/>
        <v>60-79</v>
      </c>
    </row>
    <row r="93" spans="1:15">
      <c r="A93" t="str">
        <v>L0092</v>
      </c>
      <c r="B93" t="str">
        <v>Adeline Flores</v>
      </c>
      <c r="C93" t="str">
        <v>META</v>
      </c>
      <c r="D93" t="str">
        <v>ORGANIC</v>
      </c>
      <c r="E93" t="str">
        <v>N/A</v>
      </c>
      <c r="F93" s="7">
        <f>ROUND(IFERROR(model!I93/scoring_weights!$C$2,0)*scoring_weights!$B$2,1)</f>
        <v>5.0999999999999996</v>
      </c>
      <c r="G93" s="7">
        <f>ROUND(IFERROR(model!J93/scoring_weights!$C$3,0)*scoring_weights!$B$3,1)</f>
        <v>6.8</v>
      </c>
      <c r="H93" s="7">
        <f>ROUND(IFERROR(model!K93/scoring_weights!$C$4,0)*scoring_weights!$B$4,1)</f>
        <v>2.5</v>
      </c>
      <c r="I93" s="7">
        <f>IF(model!L93="YES",scoring_weights!$B$5,0)</f>
        <v>0</v>
      </c>
      <c r="J93" s="7">
        <f>IF(model!D93="ENTERPRISE",scoring_weights!$B$6,IF(model!D93="MID-MARKET",scoring_weights!$B$6*0.75,IF(model!D93="SMB",scoring_weights!$B$6*0.5,IF(model!D93="STARTUP",scoring_weights!$B$6*0.25,0))))</f>
        <v>0</v>
      </c>
      <c r="K93" s="7">
        <f>ROUND(MIN(IFERROR((model!O93/10+model!P93/5+model!R93*2+model!T93+model!U93*1.5)/6,0),1)*scoring_weights!$B$7,1)</f>
        <v>9</v>
      </c>
      <c r="L93" s="7">
        <f t="shared" si="3"/>
        <v>23.4</v>
      </c>
      <c r="M93" s="7" t="str">
        <f>IF(L93&gt;=segment_thresholds!$B$2,"HOT",IF(L93&gt;=segment_thresholds!$B$3,"WARM","COLD"))</f>
        <v>COLD</v>
      </c>
      <c r="N93" s="7" t="str">
        <f t="shared" si="4"/>
        <v>Retarget with Ads</v>
      </c>
      <c r="O93" s="7" t="str">
        <f t="shared" si="5"/>
        <v>20-39</v>
      </c>
    </row>
    <row r="94" spans="1:15">
      <c r="A94" t="str">
        <v>L0093</v>
      </c>
      <c r="B94" t="str">
        <v>Zinnia Chopra</v>
      </c>
      <c r="C94" t="str">
        <v>CLOUDFLARE</v>
      </c>
      <c r="D94" t="str">
        <v>SOCIAL</v>
      </c>
      <c r="E94" t="str">
        <v>MID-MARKET</v>
      </c>
      <c r="F94" s="7">
        <f>ROUND(IFERROR(model!I94/scoring_weights!$C$2,0)*scoring_weights!$B$2,1)</f>
        <v>0</v>
      </c>
      <c r="G94" s="7">
        <f>ROUND(IFERROR(model!J94/scoring_weights!$C$3,0)*scoring_weights!$B$3,1)</f>
        <v>12</v>
      </c>
      <c r="H94" s="7">
        <f>ROUND(IFERROR(model!K94/scoring_weights!$C$4,0)*scoring_weights!$B$4,1)</f>
        <v>9.5</v>
      </c>
      <c r="I94" s="7">
        <f>IF(model!L94="YES",scoring_weights!$B$5,0)</f>
        <v>20</v>
      </c>
      <c r="J94" s="7">
        <f>IF(model!D94="ENTERPRISE",scoring_weights!$B$6,IF(model!D94="MID-MARKET",scoring_weights!$B$6*0.75,IF(model!D94="SMB",scoring_weights!$B$6*0.5,IF(model!D94="STARTUP",scoring_weights!$B$6*0.25,0))))</f>
        <v>11.25</v>
      </c>
      <c r="K94" s="7">
        <f>ROUND(MIN(IFERROR((model!O94/10+model!P94/5+model!R94*2+model!T94+model!U94*1.5)/6,0),1)*scoring_weights!$B$7,1)</f>
        <v>11.5</v>
      </c>
      <c r="L94" s="7">
        <f t="shared" si="3"/>
        <v>64.3</v>
      </c>
      <c r="M94" s="7" t="str">
        <f>IF(L94&gt;=segment_thresholds!$B$2,"HOT",IF(L94&gt;=segment_thresholds!$B$3,"WARM","COLD"))</f>
        <v>HOT</v>
      </c>
      <c r="N94" s="7" t="str">
        <f t="shared" si="4"/>
        <v>Schedule Call</v>
      </c>
      <c r="O94" s="7" t="str">
        <f t="shared" si="5"/>
        <v>60-79</v>
      </c>
    </row>
    <row r="95" spans="1:15">
      <c r="A95" t="str">
        <v>L0094</v>
      </c>
      <c r="B95" t="str">
        <v>Elise Saxena</v>
      </c>
      <c r="C95" t="str">
        <v>TWILIO</v>
      </c>
      <c r="D95" t="str">
        <v>PAID</v>
      </c>
      <c r="E95" t="str">
        <v>SMB</v>
      </c>
      <c r="F95" s="7">
        <f>ROUND(IFERROR(model!I95/scoring_weights!$C$2,0)*scoring_weights!$B$2,1)</f>
        <v>2.9</v>
      </c>
      <c r="G95" s="7">
        <f>ROUND(IFERROR(model!J95/scoring_weights!$C$3,0)*scoring_weights!$B$3,1)</f>
        <v>7.5</v>
      </c>
      <c r="H95" s="7">
        <f>ROUND(IFERROR(model!K95/scoring_weights!$C$4,0)*scoring_weights!$B$4,1)</f>
        <v>5.7</v>
      </c>
      <c r="I95" s="7">
        <f>IF(model!L95="YES",scoring_weights!$B$5,0)</f>
        <v>20</v>
      </c>
      <c r="J95" s="7">
        <f>IF(model!D95="ENTERPRISE",scoring_weights!$B$6,IF(model!D95="MID-MARKET",scoring_weights!$B$6*0.75,IF(model!D95="SMB",scoring_weights!$B$6*0.5,IF(model!D95="STARTUP",scoring_weights!$B$6*0.25,0))))</f>
        <v>7.5</v>
      </c>
      <c r="K95" s="7">
        <f>ROUND(MIN(IFERROR((model!O95/10+model!P95/5+model!R95*2+model!T95+model!U95*1.5)/6,0),1)*scoring_weights!$B$7,1)</f>
        <v>15.5</v>
      </c>
      <c r="L95" s="7">
        <f t="shared" si="3"/>
        <v>59.1</v>
      </c>
      <c r="M95" s="7" t="str">
        <f>IF(L95&gt;=segment_thresholds!$B$2,"HOT",IF(L95&gt;=segment_thresholds!$B$3,"WARM","COLD"))</f>
        <v>WARM</v>
      </c>
      <c r="N95" s="7" t="str">
        <f t="shared" si="4"/>
        <v>Nurture Email Drip</v>
      </c>
      <c r="O95" s="7" t="str">
        <f t="shared" si="5"/>
        <v>40-59</v>
      </c>
    </row>
    <row r="96" spans="1:15">
      <c r="A96" t="str">
        <v>L0095</v>
      </c>
      <c r="B96" t="str">
        <v>Liam Thomas</v>
      </c>
      <c r="C96" t="str">
        <v>META</v>
      </c>
      <c r="D96" t="str">
        <v>PARTNER</v>
      </c>
      <c r="E96" t="str">
        <v>STARTUP</v>
      </c>
      <c r="F96" s="7">
        <f>ROUND(IFERROR(model!I96/scoring_weights!$C$2,0)*scoring_weights!$B$2,1)</f>
        <v>10</v>
      </c>
      <c r="G96" s="7">
        <f>ROUND(IFERROR(model!J96/scoring_weights!$C$3,0)*scoring_weights!$B$3,1)</f>
        <v>10.5</v>
      </c>
      <c r="H96" s="7">
        <f>ROUND(IFERROR(model!K96/scoring_weights!$C$4,0)*scoring_weights!$B$4,1)</f>
        <v>8.3000000000000007</v>
      </c>
      <c r="I96" s="7">
        <f>IF(model!L96="YES",scoring_weights!$B$5,0)</f>
        <v>0</v>
      </c>
      <c r="J96" s="7">
        <f>IF(model!D96="ENTERPRISE",scoring_weights!$B$6,IF(model!D96="MID-MARKET",scoring_weights!$B$6*0.75,IF(model!D96="SMB",scoring_weights!$B$6*0.5,IF(model!D96="STARTUP",scoring_weights!$B$6*0.25,0))))</f>
        <v>3.75</v>
      </c>
      <c r="K96" s="7">
        <f>ROUND(MIN(IFERROR((model!O96/10+model!P96/5+model!R96*2+model!T96+model!U96*1.5)/6,0),1)*scoring_weights!$B$7,1)</f>
        <v>5</v>
      </c>
      <c r="L96" s="7">
        <f t="shared" si="3"/>
        <v>37.6</v>
      </c>
      <c r="M96" s="7" t="str">
        <f>IF(L96&gt;=segment_thresholds!$B$2,"HOT",IF(L96&gt;=segment_thresholds!$B$3,"WARM","COLD"))</f>
        <v>WARM</v>
      </c>
      <c r="N96" s="7" t="str">
        <f t="shared" si="4"/>
        <v>Nurture Email Drip</v>
      </c>
      <c r="O96" s="7" t="str">
        <f t="shared" si="5"/>
        <v>20-39</v>
      </c>
    </row>
    <row r="97" spans="1:15">
      <c r="A97" t="str">
        <v>L0096</v>
      </c>
      <c r="B97" t="str">
        <v>Quinn Robinson</v>
      </c>
      <c r="C97" t="str">
        <v>ATLASSIAN</v>
      </c>
      <c r="D97" t="str">
        <v>EVENT</v>
      </c>
      <c r="E97" t="str">
        <v>ENTERPRISE</v>
      </c>
      <c r="F97" s="7">
        <f>ROUND(IFERROR(model!I97/scoring_weights!$C$2,0)*scoring_weights!$B$2,1)</f>
        <v>3.1</v>
      </c>
      <c r="G97" s="7">
        <f>ROUND(IFERROR(model!J97/scoring_weights!$C$3,0)*scoring_weights!$B$3,1)</f>
        <v>3.8</v>
      </c>
      <c r="H97" s="7">
        <f>ROUND(IFERROR(model!K97/scoring_weights!$C$4,0)*scoring_weights!$B$4,1)</f>
        <v>4.7</v>
      </c>
      <c r="I97" s="7">
        <f>IF(model!L97="YES",scoring_weights!$B$5,0)</f>
        <v>0</v>
      </c>
      <c r="J97" s="7">
        <f>IF(model!D97="ENTERPRISE",scoring_weights!$B$6,IF(model!D97="MID-MARKET",scoring_weights!$B$6*0.75,IF(model!D97="SMB",scoring_weights!$B$6*0.5,IF(model!D97="STARTUP",scoring_weights!$B$6*0.25,0))))</f>
        <v>15</v>
      </c>
      <c r="K97" s="7">
        <f>ROUND(MIN(IFERROR((model!O97/10+model!P97/5+model!R97*2+model!T97+model!U97*1.5)/6,0),1)*scoring_weights!$B$7,1)</f>
        <v>2</v>
      </c>
      <c r="L97" s="7">
        <f t="shared" si="3"/>
        <v>28.6</v>
      </c>
      <c r="M97" s="7" t="str">
        <f>IF(L97&gt;=segment_thresholds!$B$2,"HOT",IF(L97&gt;=segment_thresholds!$B$3,"WARM","COLD"))</f>
        <v>COLD</v>
      </c>
      <c r="N97" s="7" t="str">
        <f t="shared" si="4"/>
        <v>Retarget with Ads</v>
      </c>
      <c r="O97" s="7" t="str">
        <f t="shared" si="5"/>
        <v>20-39</v>
      </c>
    </row>
    <row r="98" spans="1:15">
      <c r="A98" t="str">
        <v>L0097</v>
      </c>
      <c r="B98" t="str">
        <v>Finn Robinson</v>
      </c>
      <c r="C98" t="str">
        <v>WORKDAY</v>
      </c>
      <c r="D98" t="str">
        <v>UNKNOWN</v>
      </c>
      <c r="E98" t="str">
        <v>SMB</v>
      </c>
      <c r="F98" s="7">
        <f>ROUND(IFERROR(model!I98/scoring_weights!$C$2,0)*scoring_weights!$B$2,1)</f>
        <v>4.9000000000000004</v>
      </c>
      <c r="G98" s="7">
        <f>ROUND(IFERROR(model!J98/scoring_weights!$C$3,0)*scoring_weights!$B$3,1)</f>
        <v>7.5</v>
      </c>
      <c r="H98" s="7">
        <f>ROUND(IFERROR(model!K98/scoring_weights!$C$4,0)*scoring_weights!$B$4,1)</f>
        <v>0.2</v>
      </c>
      <c r="I98" s="7">
        <f>IF(model!L98="YES",scoring_weights!$B$5,0)</f>
        <v>20</v>
      </c>
      <c r="J98" s="7">
        <f>IF(model!D98="ENTERPRISE",scoring_weights!$B$6,IF(model!D98="MID-MARKET",scoring_weights!$B$6*0.75,IF(model!D98="SMB",scoring_weights!$B$6*0.5,IF(model!D98="STARTUP",scoring_weights!$B$6*0.25,0))))</f>
        <v>7.5</v>
      </c>
      <c r="K98" s="7">
        <f>ROUND(MIN(IFERROR((model!O98/10+model!P98/5+model!R98*2+model!T98+model!U98*1.5)/6,0),1)*scoring_weights!$B$7,1)</f>
        <v>2</v>
      </c>
      <c r="L98" s="7">
        <f t="shared" si="3"/>
        <v>42.1</v>
      </c>
      <c r="M98" s="7" t="str">
        <f>IF(L98&gt;=segment_thresholds!$B$2,"HOT",IF(L98&gt;=segment_thresholds!$B$3,"WARM","COLD"))</f>
        <v>WARM</v>
      </c>
      <c r="N98" s="7" t="str">
        <f t="shared" si="4"/>
        <v>Nurture Email Drip</v>
      </c>
      <c r="O98" s="7" t="str">
        <f t="shared" si="5"/>
        <v>40-59</v>
      </c>
    </row>
    <row r="99" spans="1:15">
      <c r="A99" t="str">
        <v>L0098</v>
      </c>
      <c r="B99" t="str">
        <v>Ximena Malik</v>
      </c>
      <c r="C99" t="str">
        <v>NOTION</v>
      </c>
      <c r="D99" t="str">
        <v>REFERRAL</v>
      </c>
      <c r="E99" t="str">
        <v>SMB</v>
      </c>
      <c r="F99" s="7">
        <f>ROUND(IFERROR(model!I99/scoring_weights!$C$2,0)*scoring_weights!$B$2,1)</f>
        <v>3.4</v>
      </c>
      <c r="G99" s="7">
        <f>ROUND(IFERROR(model!J99/scoring_weights!$C$3,0)*scoring_weights!$B$3,1)</f>
        <v>11.3</v>
      </c>
      <c r="H99" s="7">
        <f>ROUND(IFERROR(model!K99/scoring_weights!$C$4,0)*scoring_weights!$B$4,1)</f>
        <v>1.8</v>
      </c>
      <c r="I99" s="7">
        <f>IF(model!L99="YES",scoring_weights!$B$5,0)</f>
        <v>0</v>
      </c>
      <c r="J99" s="7">
        <f>IF(model!D99="ENTERPRISE",scoring_weights!$B$6,IF(model!D99="MID-MARKET",scoring_weights!$B$6*0.75,IF(model!D99="SMB",scoring_weights!$B$6*0.5,IF(model!D99="STARTUP",scoring_weights!$B$6*0.25,0))))</f>
        <v>7.5</v>
      </c>
      <c r="K99" s="7">
        <f>ROUND(MIN(IFERROR((model!O99/10+model!P99/5+model!R99*2+model!T99+model!U99*1.5)/6,0),1)*scoring_weights!$B$7,1)</f>
        <v>4</v>
      </c>
      <c r="L99" s="7">
        <f t="shared" si="3"/>
        <v>28</v>
      </c>
      <c r="M99" s="7" t="str">
        <f>IF(L99&gt;=segment_thresholds!$B$2,"HOT",IF(L99&gt;=segment_thresholds!$B$3,"WARM","COLD"))</f>
        <v>COLD</v>
      </c>
      <c r="N99" s="7" t="str">
        <f t="shared" si="4"/>
        <v>Retarget with Ads</v>
      </c>
      <c r="O99" s="7" t="str">
        <f t="shared" si="5"/>
        <v>20-39</v>
      </c>
    </row>
    <row r="100" spans="1:15">
      <c r="A100" t="str">
        <v>L0099</v>
      </c>
      <c r="B100" t="str">
        <v>Paul Williams</v>
      </c>
      <c r="C100" t="str">
        <v>SALESFORCE</v>
      </c>
      <c r="D100" t="str">
        <v>COLD_EMAIL</v>
      </c>
      <c r="E100" t="str">
        <v>SMB</v>
      </c>
      <c r="F100" s="7">
        <f>ROUND(IFERROR(model!I100/scoring_weights!$C$2,0)*scoring_weights!$B$2,1)</f>
        <v>2.9</v>
      </c>
      <c r="G100" s="7">
        <f>ROUND(IFERROR(model!J100/scoring_weights!$C$3,0)*scoring_weights!$B$3,1)</f>
        <v>9.8000000000000007</v>
      </c>
      <c r="H100" s="7">
        <f>ROUND(IFERROR(model!K100/scoring_weights!$C$4,0)*scoring_weights!$B$4,1)</f>
        <v>5.2</v>
      </c>
      <c r="I100" s="7">
        <f>IF(model!L100="YES",scoring_weights!$B$5,0)</f>
        <v>20</v>
      </c>
      <c r="J100" s="7">
        <f>IF(model!D100="ENTERPRISE",scoring_weights!$B$6,IF(model!D100="MID-MARKET",scoring_weights!$B$6*0.75,IF(model!D100="SMB",scoring_weights!$B$6*0.5,IF(model!D100="STARTUP",scoring_weights!$B$6*0.25,0))))</f>
        <v>7.5</v>
      </c>
      <c r="K100" s="7">
        <f>ROUND(MIN(IFERROR((model!O100/10+model!P100/5+model!R100*2+model!T100+model!U100*1.5)/6,0),1)*scoring_weights!$B$7,1)</f>
        <v>22.5</v>
      </c>
      <c r="L100" s="7">
        <f t="shared" si="3"/>
        <v>67.900000000000006</v>
      </c>
      <c r="M100" s="7" t="str">
        <f>IF(L100&gt;=segment_thresholds!$B$2,"HOT",IF(L100&gt;=segment_thresholds!$B$3,"WARM","COLD"))</f>
        <v>HOT</v>
      </c>
      <c r="N100" s="7" t="str">
        <f t="shared" si="4"/>
        <v>Schedule Call</v>
      </c>
      <c r="O100" s="7" t="str">
        <f t="shared" si="5"/>
        <v>60-79</v>
      </c>
    </row>
    <row r="101" spans="1:15">
      <c r="A101" t="str">
        <v>L0100</v>
      </c>
      <c r="B101" t="str">
        <v>Ivy Ramirez</v>
      </c>
      <c r="C101" t="str">
        <v>ZOOM</v>
      </c>
      <c r="D101" t="str">
        <v>PAID</v>
      </c>
      <c r="E101" t="str">
        <v>MID-MARKET</v>
      </c>
      <c r="F101" s="7">
        <f>ROUND(IFERROR(model!I101/scoring_weights!$C$2,0)*scoring_weights!$B$2,1)</f>
        <v>6</v>
      </c>
      <c r="G101" s="7">
        <f>ROUND(IFERROR(model!J101/scoring_weights!$C$3,0)*scoring_weights!$B$3,1)</f>
        <v>6</v>
      </c>
      <c r="H101" s="7">
        <f>ROUND(IFERROR(model!K101/scoring_weights!$C$4,0)*scoring_weights!$B$4,1)</f>
        <v>7.3</v>
      </c>
      <c r="I101" s="7">
        <f>IF(model!L101="YES",scoring_weights!$B$5,0)</f>
        <v>20</v>
      </c>
      <c r="J101" s="7">
        <f>IF(model!D101="ENTERPRISE",scoring_weights!$B$6,IF(model!D101="MID-MARKET",scoring_weights!$B$6*0.75,IF(model!D101="SMB",scoring_weights!$B$6*0.5,IF(model!D101="STARTUP",scoring_weights!$B$6*0.25,0))))</f>
        <v>11.25</v>
      </c>
      <c r="K101" s="7">
        <f>ROUND(MIN(IFERROR((model!O101/10+model!P101/5+model!R101*2+model!T101+model!U101*1.5)/6,0),1)*scoring_weights!$B$7,1)</f>
        <v>7</v>
      </c>
      <c r="L101" s="7">
        <f t="shared" si="3"/>
        <v>57.6</v>
      </c>
      <c r="M101" s="7" t="str">
        <f>IF(L101&gt;=segment_thresholds!$B$2,"HOT",IF(L101&gt;=segment_thresholds!$B$3,"WARM","COLD"))</f>
        <v>WARM</v>
      </c>
      <c r="N101" s="7" t="str">
        <f t="shared" si="4"/>
        <v>Nurture Email Drip</v>
      </c>
      <c r="O101" s="7" t="str">
        <f t="shared" si="5"/>
        <v>40-59</v>
      </c>
    </row>
    <row r="102" spans="1:15">
      <c r="A102" t="str">
        <v>L0101</v>
      </c>
      <c r="B102" t="str">
        <v>Umar Taylor</v>
      </c>
      <c r="C102" t="str">
        <v>LINEAR</v>
      </c>
      <c r="D102" t="str">
        <v>PAID</v>
      </c>
      <c r="E102" t="str">
        <v>MID-MARKET</v>
      </c>
      <c r="F102" s="7">
        <f>ROUND(IFERROR(model!I102/scoring_weights!$C$2,0)*scoring_weights!$B$2,1)</f>
        <v>6.9</v>
      </c>
      <c r="G102" s="7">
        <f>ROUND(IFERROR(model!J102/scoring_weights!$C$3,0)*scoring_weights!$B$3,1)</f>
        <v>1.5</v>
      </c>
      <c r="H102" s="7">
        <f>ROUND(IFERROR(model!K102/scoring_weights!$C$4,0)*scoring_weights!$B$4,1)</f>
        <v>9.5</v>
      </c>
      <c r="I102" s="7">
        <f>IF(model!L102="YES",scoring_weights!$B$5,0)</f>
        <v>20</v>
      </c>
      <c r="J102" s="7">
        <f>IF(model!D102="ENTERPRISE",scoring_weights!$B$6,IF(model!D102="MID-MARKET",scoring_weights!$B$6*0.75,IF(model!D102="SMB",scoring_weights!$B$6*0.5,IF(model!D102="STARTUP",scoring_weights!$B$6*0.25,0))))</f>
        <v>11.25</v>
      </c>
      <c r="K102" s="7">
        <f>ROUND(MIN(IFERROR((model!O102/10+model!P102/5+model!R102*2+model!T102+model!U102*1.5)/6,0),1)*scoring_weights!$B$7,1)</f>
        <v>22</v>
      </c>
      <c r="L102" s="7">
        <f t="shared" si="3"/>
        <v>71.2</v>
      </c>
      <c r="M102" s="7" t="str">
        <f>IF(L102&gt;=segment_thresholds!$B$2,"HOT",IF(L102&gt;=segment_thresholds!$B$3,"WARM","COLD"))</f>
        <v>HOT</v>
      </c>
      <c r="N102" s="7" t="str">
        <f t="shared" si="4"/>
        <v>Schedule Call</v>
      </c>
      <c r="O102" s="7" t="str">
        <f t="shared" si="5"/>
        <v>60-79</v>
      </c>
    </row>
    <row r="103" spans="1:15">
      <c r="A103" t="str">
        <v>L0102</v>
      </c>
      <c r="B103" t="str">
        <v>Xena Kim</v>
      </c>
      <c r="C103" t="str">
        <v>FIGMA</v>
      </c>
      <c r="D103" t="str">
        <v>EVENT</v>
      </c>
      <c r="E103" t="str">
        <v>ENTERPRISE</v>
      </c>
      <c r="F103" s="7">
        <f>ROUND(IFERROR(model!I103/scoring_weights!$C$2,0)*scoring_weights!$B$2,1)</f>
        <v>0</v>
      </c>
      <c r="G103" s="7">
        <f>ROUND(IFERROR(model!J103/scoring_weights!$C$3,0)*scoring_weights!$B$3,1)</f>
        <v>0</v>
      </c>
      <c r="H103" s="7">
        <f>ROUND(IFERROR(model!K103/scoring_weights!$C$4,0)*scoring_weights!$B$4,1)</f>
        <v>6.7</v>
      </c>
      <c r="I103" s="7">
        <f>IF(model!L103="YES",scoring_weights!$B$5,0)</f>
        <v>0</v>
      </c>
      <c r="J103" s="7">
        <f>IF(model!D103="ENTERPRISE",scoring_weights!$B$6,IF(model!D103="MID-MARKET",scoring_weights!$B$6*0.75,IF(model!D103="SMB",scoring_weights!$B$6*0.5,IF(model!D103="STARTUP",scoring_weights!$B$6*0.25,0))))</f>
        <v>15</v>
      </c>
      <c r="K103" s="7">
        <f>ROUND(MIN(IFERROR((model!O103/10+model!P103/5+model!R103*2+model!T103+model!U103*1.5)/6,0),1)*scoring_weights!$B$7,1)</f>
        <v>23.5</v>
      </c>
      <c r="L103" s="7">
        <f t="shared" si="3"/>
        <v>45.2</v>
      </c>
      <c r="M103" s="7" t="str">
        <f>IF(L103&gt;=segment_thresholds!$B$2,"HOT",IF(L103&gt;=segment_thresholds!$B$3,"WARM","COLD"))</f>
        <v>WARM</v>
      </c>
      <c r="N103" s="7" t="str">
        <f t="shared" si="4"/>
        <v>Nurture Email Drip</v>
      </c>
      <c r="O103" s="7" t="str">
        <f t="shared" si="5"/>
        <v>40-59</v>
      </c>
    </row>
    <row r="104" spans="1:15">
      <c r="A104" t="str">
        <v>L0103</v>
      </c>
      <c r="B104" t="str">
        <v>Margaux Kumar</v>
      </c>
      <c r="C104" t="str">
        <v>INTERCOM</v>
      </c>
      <c r="D104" t="str">
        <v>PAID</v>
      </c>
      <c r="E104" t="str">
        <v>GROWTH</v>
      </c>
      <c r="F104" s="7">
        <f>ROUND(IFERROR(model!I104/scoring_weights!$C$2,0)*scoring_weights!$B$2,1)</f>
        <v>0</v>
      </c>
      <c r="G104" s="7">
        <f>ROUND(IFERROR(model!J104/scoring_weights!$C$3,0)*scoring_weights!$B$3,1)</f>
        <v>12.8</v>
      </c>
      <c r="H104" s="7">
        <f>ROUND(IFERROR(model!K104/scoring_weights!$C$4,0)*scoring_weights!$B$4,1)</f>
        <v>8</v>
      </c>
      <c r="I104" s="7">
        <f>IF(model!L104="YES",scoring_weights!$B$5,0)</f>
        <v>20</v>
      </c>
      <c r="J104" s="7">
        <f>IF(model!D104="ENTERPRISE",scoring_weights!$B$6,IF(model!D104="MID-MARKET",scoring_weights!$B$6*0.75,IF(model!D104="SMB",scoring_weights!$B$6*0.5,IF(model!D104="STARTUP",scoring_weights!$B$6*0.25,0))))</f>
        <v>0</v>
      </c>
      <c r="K104" s="7">
        <f>ROUND(MIN(IFERROR((model!O104/10+model!P104/5+model!R104*2+model!T104+model!U104*1.5)/6,0),1)*scoring_weights!$B$7,1)</f>
        <v>6.5</v>
      </c>
      <c r="L104" s="7">
        <f t="shared" si="3"/>
        <v>47.3</v>
      </c>
      <c r="M104" s="7" t="str">
        <f>IF(L104&gt;=segment_thresholds!$B$2,"HOT",IF(L104&gt;=segment_thresholds!$B$3,"WARM","COLD"))</f>
        <v>WARM</v>
      </c>
      <c r="N104" s="7" t="str">
        <f t="shared" si="4"/>
        <v>Nurture Email Drip</v>
      </c>
      <c r="O104" s="7" t="str">
        <f t="shared" si="5"/>
        <v>40-59</v>
      </c>
    </row>
    <row r="105" spans="1:15">
      <c r="A105" t="str">
        <v>L0104</v>
      </c>
      <c r="B105" t="str">
        <v>Gideon Thompson</v>
      </c>
      <c r="C105" t="str">
        <v>SLACK</v>
      </c>
      <c r="D105" t="str">
        <v>REFERRAL</v>
      </c>
      <c r="E105" t="str">
        <v>ENTERPRISE</v>
      </c>
      <c r="F105" s="7">
        <f>ROUND(IFERROR(model!I105/scoring_weights!$C$2,0)*scoring_weights!$B$2,1)</f>
        <v>4.5999999999999996</v>
      </c>
      <c r="G105" s="7">
        <f>ROUND(IFERROR(model!J105/scoring_weights!$C$3,0)*scoring_weights!$B$3,1)</f>
        <v>1.5</v>
      </c>
      <c r="H105" s="7">
        <f>ROUND(IFERROR(model!K105/scoring_weights!$C$4,0)*scoring_weights!$B$4,1)</f>
        <v>5.8</v>
      </c>
      <c r="I105" s="7">
        <f>IF(model!L105="YES",scoring_weights!$B$5,0)</f>
        <v>0</v>
      </c>
      <c r="J105" s="7">
        <f>IF(model!D105="ENTERPRISE",scoring_weights!$B$6,IF(model!D105="MID-MARKET",scoring_weights!$B$6*0.75,IF(model!D105="SMB",scoring_weights!$B$6*0.5,IF(model!D105="STARTUP",scoring_weights!$B$6*0.25,0))))</f>
        <v>15</v>
      </c>
      <c r="K105" s="7">
        <f>ROUND(MIN(IFERROR((model!O105/10+model!P105/5+model!R105*2+model!T105+model!U105*1.5)/6,0),1)*scoring_weights!$B$7,1)</f>
        <v>1.5</v>
      </c>
      <c r="L105" s="7">
        <f t="shared" si="3"/>
        <v>28.4</v>
      </c>
      <c r="M105" s="7" t="str">
        <f>IF(L105&gt;=segment_thresholds!$B$2,"HOT",IF(L105&gt;=segment_thresholds!$B$3,"WARM","COLD"))</f>
        <v>COLD</v>
      </c>
      <c r="N105" s="7" t="str">
        <f t="shared" si="4"/>
        <v>Retarget with Ads</v>
      </c>
      <c r="O105" s="7" t="str">
        <f t="shared" si="5"/>
        <v>20-39</v>
      </c>
    </row>
    <row r="106" spans="1:15">
      <c r="A106" t="str">
        <v>L0105</v>
      </c>
      <c r="B106" t="str">
        <v>Zane Soto</v>
      </c>
      <c r="C106" t="str">
        <v>ZENDESK</v>
      </c>
      <c r="D106" t="str">
        <v>EVENT</v>
      </c>
      <c r="E106" t="str">
        <v>MID-MARKET</v>
      </c>
      <c r="F106" s="7">
        <f>ROUND(IFERROR(model!I106/scoring_weights!$C$2,0)*scoring_weights!$B$2,1)</f>
        <v>0</v>
      </c>
      <c r="G106" s="7">
        <f>ROUND(IFERROR(model!J106/scoring_weights!$C$3,0)*scoring_weights!$B$3,1)</f>
        <v>7.5</v>
      </c>
      <c r="H106" s="7">
        <f>ROUND(IFERROR(model!K106/scoring_weights!$C$4,0)*scoring_weights!$B$4,1)</f>
        <v>0.5</v>
      </c>
      <c r="I106" s="7">
        <f>IF(model!L106="YES",scoring_weights!$B$5,0)</f>
        <v>0</v>
      </c>
      <c r="J106" s="7">
        <f>IF(model!D106="ENTERPRISE",scoring_weights!$B$6,IF(model!D106="MID-MARKET",scoring_weights!$B$6*0.75,IF(model!D106="SMB",scoring_weights!$B$6*0.5,IF(model!D106="STARTUP",scoring_weights!$B$6*0.25,0))))</f>
        <v>11.25</v>
      </c>
      <c r="K106" s="7">
        <f>ROUND(MIN(IFERROR((model!O106/10+model!P106/5+model!R106*2+model!T106+model!U106*1.5)/6,0),1)*scoring_weights!$B$7,1)</f>
        <v>5.5</v>
      </c>
      <c r="L106" s="7">
        <f t="shared" si="3"/>
        <v>24.8</v>
      </c>
      <c r="M106" s="7" t="str">
        <f>IF(L106&gt;=segment_thresholds!$B$2,"HOT",IF(L106&gt;=segment_thresholds!$B$3,"WARM","COLD"))</f>
        <v>COLD</v>
      </c>
      <c r="N106" s="7" t="str">
        <f t="shared" si="4"/>
        <v>Retarget with Ads</v>
      </c>
      <c r="O106" s="7" t="str">
        <f t="shared" si="5"/>
        <v>20-39</v>
      </c>
    </row>
    <row r="107" spans="1:15">
      <c r="A107" t="str">
        <v>L0106</v>
      </c>
      <c r="B107" t="str">
        <v>Landon Vega</v>
      </c>
      <c r="C107" t="str">
        <v>SPLUNK</v>
      </c>
      <c r="D107" t="str">
        <v>ORGANIC</v>
      </c>
      <c r="E107" t="str">
        <v>STARTUP</v>
      </c>
      <c r="F107" s="7">
        <f>ROUND(IFERROR(model!I107/scoring_weights!$C$2,0)*scoring_weights!$B$2,1)</f>
        <v>2.9</v>
      </c>
      <c r="G107" s="7">
        <f>ROUND(IFERROR(model!J107/scoring_weights!$C$3,0)*scoring_weights!$B$3,1)</f>
        <v>0</v>
      </c>
      <c r="H107" s="7">
        <f>ROUND(IFERROR(model!K107/scoring_weights!$C$4,0)*scoring_weights!$B$4,1)</f>
        <v>4.2</v>
      </c>
      <c r="I107" s="7">
        <f>IF(model!L107="YES",scoring_weights!$B$5,0)</f>
        <v>0</v>
      </c>
      <c r="J107" s="7">
        <f>IF(model!D107="ENTERPRISE",scoring_weights!$B$6,IF(model!D107="MID-MARKET",scoring_weights!$B$6*0.75,IF(model!D107="SMB",scoring_weights!$B$6*0.5,IF(model!D107="STARTUP",scoring_weights!$B$6*0.25,0))))</f>
        <v>3.75</v>
      </c>
      <c r="K107" s="7">
        <f>ROUND(MIN(IFERROR((model!O107/10+model!P107/5+model!R107*2+model!T107+model!U107*1.5)/6,0),1)*scoring_weights!$B$7,1)</f>
        <v>3</v>
      </c>
      <c r="L107" s="7">
        <f t="shared" si="3"/>
        <v>13.9</v>
      </c>
      <c r="M107" s="7" t="str">
        <f>IF(L107&gt;=segment_thresholds!$B$2,"HOT",IF(L107&gt;=segment_thresholds!$B$3,"WARM","COLD"))</f>
        <v>COLD</v>
      </c>
      <c r="N107" s="7" t="str">
        <f t="shared" si="4"/>
        <v>Retarget with Ads</v>
      </c>
      <c r="O107" s="7" t="str">
        <f t="shared" si="5"/>
        <v>0-19</v>
      </c>
    </row>
    <row r="108" spans="1:15">
      <c r="A108" t="str">
        <v>L0107</v>
      </c>
      <c r="B108" t="str">
        <v>Qasim Herrera</v>
      </c>
      <c r="C108" t="str">
        <v>OKTA</v>
      </c>
      <c r="D108" t="str">
        <v>DIRECT</v>
      </c>
      <c r="E108" t="str">
        <v>N/A</v>
      </c>
      <c r="F108" s="7">
        <f>ROUND(IFERROR(model!I108/scoring_weights!$C$2,0)*scoring_weights!$B$2,1)</f>
        <v>2.9</v>
      </c>
      <c r="G108" s="7">
        <f>ROUND(IFERROR(model!J108/scoring_weights!$C$3,0)*scoring_weights!$B$3,1)</f>
        <v>6</v>
      </c>
      <c r="H108" s="7">
        <f>ROUND(IFERROR(model!K108/scoring_weights!$C$4,0)*scoring_weights!$B$4,1)</f>
        <v>7.3</v>
      </c>
      <c r="I108" s="7">
        <f>IF(model!L108="YES",scoring_weights!$B$5,0)</f>
        <v>20</v>
      </c>
      <c r="J108" s="7">
        <f>IF(model!D108="ENTERPRISE",scoring_weights!$B$6,IF(model!D108="MID-MARKET",scoring_weights!$B$6*0.75,IF(model!D108="SMB",scoring_weights!$B$6*0.5,IF(model!D108="STARTUP",scoring_weights!$B$6*0.25,0))))</f>
        <v>0</v>
      </c>
      <c r="K108" s="7">
        <f>ROUND(MIN(IFERROR((model!O108/10+model!P108/5+model!R108*2+model!T108+model!U108*1.5)/6,0),1)*scoring_weights!$B$7,1)</f>
        <v>12</v>
      </c>
      <c r="L108" s="7">
        <f t="shared" si="3"/>
        <v>48.2</v>
      </c>
      <c r="M108" s="7" t="str">
        <f>IF(L108&gt;=segment_thresholds!$B$2,"HOT",IF(L108&gt;=segment_thresholds!$B$3,"WARM","COLD"))</f>
        <v>WARM</v>
      </c>
      <c r="N108" s="7" t="str">
        <f t="shared" si="4"/>
        <v>Nurture Email Drip</v>
      </c>
      <c r="O108" s="7" t="str">
        <f t="shared" si="5"/>
        <v>40-59</v>
      </c>
    </row>
    <row r="109" spans="1:15">
      <c r="A109" t="str">
        <v>L0108</v>
      </c>
      <c r="B109" t="str">
        <v>Nyx Clark</v>
      </c>
      <c r="C109" t="str">
        <v>SNOWFLAKE INC</v>
      </c>
      <c r="D109" t="str">
        <v>COLD_EMAIL</v>
      </c>
      <c r="E109" t="str">
        <v>N/A</v>
      </c>
      <c r="F109" s="7">
        <f>ROUND(IFERROR(model!I109/scoring_weights!$C$2,0)*scoring_weights!$B$2,1)</f>
        <v>7.1</v>
      </c>
      <c r="G109" s="7">
        <f>ROUND(IFERROR(model!J109/scoring_weights!$C$3,0)*scoring_weights!$B$3,1)</f>
        <v>0</v>
      </c>
      <c r="H109" s="7">
        <f>ROUND(IFERROR(model!K109/scoring_weights!$C$4,0)*scoring_weights!$B$4,1)</f>
        <v>7</v>
      </c>
      <c r="I109" s="7">
        <f>IF(model!L109="YES",scoring_weights!$B$5,0)</f>
        <v>20</v>
      </c>
      <c r="J109" s="7">
        <f>IF(model!D109="ENTERPRISE",scoring_weights!$B$6,IF(model!D109="MID-MARKET",scoring_weights!$B$6*0.75,IF(model!D109="SMB",scoring_weights!$B$6*0.5,IF(model!D109="STARTUP",scoring_weights!$B$6*0.25,0))))</f>
        <v>0</v>
      </c>
      <c r="K109" s="7">
        <f>ROUND(MIN(IFERROR((model!O109/10+model!P109/5+model!R109*2+model!T109+model!U109*1.5)/6,0),1)*scoring_weights!$B$7,1)</f>
        <v>14</v>
      </c>
      <c r="L109" s="7">
        <f t="shared" si="3"/>
        <v>48.1</v>
      </c>
      <c r="M109" s="7" t="str">
        <f>IF(L109&gt;=segment_thresholds!$B$2,"HOT",IF(L109&gt;=segment_thresholds!$B$3,"WARM","COLD"))</f>
        <v>WARM</v>
      </c>
      <c r="N109" s="7" t="str">
        <f t="shared" si="4"/>
        <v>Nurture Email Drip</v>
      </c>
      <c r="O109" s="7" t="str">
        <f t="shared" si="5"/>
        <v>40-59</v>
      </c>
    </row>
    <row r="110" spans="1:15">
      <c r="A110" t="str">
        <v>L0109</v>
      </c>
      <c r="B110" t="str">
        <v>Amara Lewis</v>
      </c>
      <c r="C110" t="str">
        <v>DATABRICKS</v>
      </c>
      <c r="D110" t="str">
        <v>SOCIAL</v>
      </c>
      <c r="E110" t="str">
        <v>N/A</v>
      </c>
      <c r="F110" s="7">
        <f>ROUND(IFERROR(model!I110/scoring_weights!$C$2,0)*scoring_weights!$B$2,1)</f>
        <v>7.4</v>
      </c>
      <c r="G110" s="7">
        <f>ROUND(IFERROR(model!J110/scoring_weights!$C$3,0)*scoring_weights!$B$3,1)</f>
        <v>0.8</v>
      </c>
      <c r="H110" s="7">
        <f>ROUND(IFERROR(model!K110/scoring_weights!$C$4,0)*scoring_weights!$B$4,1)</f>
        <v>6</v>
      </c>
      <c r="I110" s="7">
        <f>IF(model!L110="YES",scoring_weights!$B$5,0)</f>
        <v>20</v>
      </c>
      <c r="J110" s="7">
        <f>IF(model!D110="ENTERPRISE",scoring_weights!$B$6,IF(model!D110="MID-MARKET",scoring_weights!$B$6*0.75,IF(model!D110="SMB",scoring_weights!$B$6*0.5,IF(model!D110="STARTUP",scoring_weights!$B$6*0.25,0))))</f>
        <v>0</v>
      </c>
      <c r="K110" s="7">
        <f>ROUND(MIN(IFERROR((model!O110/10+model!P110/5+model!R110*2+model!T110+model!U110*1.5)/6,0),1)*scoring_weights!$B$7,1)</f>
        <v>7.5</v>
      </c>
      <c r="L110" s="7">
        <f t="shared" si="3"/>
        <v>41.7</v>
      </c>
      <c r="M110" s="7" t="str">
        <f>IF(L110&gt;=segment_thresholds!$B$2,"HOT",IF(L110&gt;=segment_thresholds!$B$3,"WARM","COLD"))</f>
        <v>WARM</v>
      </c>
      <c r="N110" s="7" t="str">
        <f t="shared" si="4"/>
        <v>Nurture Email Drip</v>
      </c>
      <c r="O110" s="7" t="str">
        <f t="shared" si="5"/>
        <v>40-59</v>
      </c>
    </row>
    <row r="111" spans="1:15">
      <c r="A111" t="str">
        <v>L0110</v>
      </c>
      <c r="B111" t="str">
        <v>Sebastian Lee</v>
      </c>
      <c r="C111" t="str">
        <v>STRIPE</v>
      </c>
      <c r="D111" t="str">
        <v>COLD_EMAIL</v>
      </c>
      <c r="E111" t="str">
        <v>SMB</v>
      </c>
      <c r="F111" s="7">
        <f>ROUND(IFERROR(model!I111/scoring_weights!$C$2,0)*scoring_weights!$B$2,1)</f>
        <v>6</v>
      </c>
      <c r="G111" s="7">
        <f>ROUND(IFERROR(model!J111/scoring_weights!$C$3,0)*scoring_weights!$B$3,1)</f>
        <v>13.5</v>
      </c>
      <c r="H111" s="7">
        <f>ROUND(IFERROR(model!K111/scoring_weights!$C$4,0)*scoring_weights!$B$4,1)</f>
        <v>9</v>
      </c>
      <c r="I111" s="7">
        <f>IF(model!L111="YES",scoring_weights!$B$5,0)</f>
        <v>0</v>
      </c>
      <c r="J111" s="7">
        <f>IF(model!D111="ENTERPRISE",scoring_weights!$B$6,IF(model!D111="MID-MARKET",scoring_weights!$B$6*0.75,IF(model!D111="SMB",scoring_weights!$B$6*0.5,IF(model!D111="STARTUP",scoring_weights!$B$6*0.25,0))))</f>
        <v>7.5</v>
      </c>
      <c r="K111" s="7">
        <f>ROUND(MIN(IFERROR((model!O111/10+model!P111/5+model!R111*2+model!T111+model!U111*1.5)/6,0),1)*scoring_weights!$B$7,1)</f>
        <v>8</v>
      </c>
      <c r="L111" s="7">
        <f t="shared" si="3"/>
        <v>44</v>
      </c>
      <c r="M111" s="7" t="str">
        <f>IF(L111&gt;=segment_thresholds!$B$2,"HOT",IF(L111&gt;=segment_thresholds!$B$3,"WARM","COLD"))</f>
        <v>WARM</v>
      </c>
      <c r="N111" s="7" t="str">
        <f t="shared" si="4"/>
        <v>Nurture Email Drip</v>
      </c>
      <c r="O111" s="7" t="str">
        <f t="shared" si="5"/>
        <v>40-59</v>
      </c>
    </row>
    <row r="112" spans="1:15">
      <c r="A112" t="str">
        <v>L0111</v>
      </c>
      <c r="B112" t="str">
        <v>Maya Perez</v>
      </c>
      <c r="C112" t="str">
        <v>DOCUSIGN</v>
      </c>
      <c r="D112" t="str">
        <v>REFERRAL</v>
      </c>
      <c r="E112" t="str">
        <v>SMB</v>
      </c>
      <c r="F112" s="7">
        <f>ROUND(IFERROR(model!I112/scoring_weights!$C$2,0)*scoring_weights!$B$2,1)</f>
        <v>0.9</v>
      </c>
      <c r="G112" s="7">
        <f>ROUND(IFERROR(model!J112/scoring_weights!$C$3,0)*scoring_weights!$B$3,1)</f>
        <v>0</v>
      </c>
      <c r="H112" s="7">
        <f>ROUND(IFERROR(model!K112/scoring_weights!$C$4,0)*scoring_weights!$B$4,1)</f>
        <v>8</v>
      </c>
      <c r="I112" s="7">
        <f>IF(model!L112="YES",scoring_weights!$B$5,0)</f>
        <v>0</v>
      </c>
      <c r="J112" s="7">
        <f>IF(model!D112="ENTERPRISE",scoring_weights!$B$6,IF(model!D112="MID-MARKET",scoring_weights!$B$6*0.75,IF(model!D112="SMB",scoring_weights!$B$6*0.5,IF(model!D112="STARTUP",scoring_weights!$B$6*0.25,0))))</f>
        <v>7.5</v>
      </c>
      <c r="K112" s="7">
        <f>ROUND(MIN(IFERROR((model!O112/10+model!P112/5+model!R112*2+model!T112+model!U112*1.5)/6,0),1)*scoring_weights!$B$7,1)</f>
        <v>3.5</v>
      </c>
      <c r="L112" s="7">
        <f t="shared" si="3"/>
        <v>19.899999999999999</v>
      </c>
      <c r="M112" s="7" t="str">
        <f>IF(L112&gt;=segment_thresholds!$B$2,"HOT",IF(L112&gt;=segment_thresholds!$B$3,"WARM","COLD"))</f>
        <v>COLD</v>
      </c>
      <c r="N112" s="7" t="str">
        <f t="shared" si="4"/>
        <v>Retarget with Ads</v>
      </c>
      <c r="O112" s="7" t="str">
        <f t="shared" si="5"/>
        <v>0-19</v>
      </c>
    </row>
    <row r="113" spans="1:15">
      <c r="A113" t="str">
        <v>L0112</v>
      </c>
      <c r="B113" t="str">
        <v>Joaquin Robinson</v>
      </c>
      <c r="C113" t="str">
        <v>MIRO</v>
      </c>
      <c r="D113" t="str">
        <v>PAID</v>
      </c>
      <c r="E113" t="str">
        <v>MID-MARKET</v>
      </c>
      <c r="F113" s="7">
        <f>ROUND(IFERROR(model!I113/scoring_weights!$C$2,0)*scoring_weights!$B$2,1)</f>
        <v>5.4</v>
      </c>
      <c r="G113" s="7">
        <f>ROUND(IFERROR(model!J113/scoring_weights!$C$3,0)*scoring_weights!$B$3,1)</f>
        <v>0.8</v>
      </c>
      <c r="H113" s="7">
        <f>ROUND(IFERROR(model!K113/scoring_weights!$C$4,0)*scoring_weights!$B$4,1)</f>
        <v>3</v>
      </c>
      <c r="I113" s="7">
        <f>IF(model!L113="YES",scoring_weights!$B$5,0)</f>
        <v>0</v>
      </c>
      <c r="J113" s="7">
        <f>IF(model!D113="ENTERPRISE",scoring_weights!$B$6,IF(model!D113="MID-MARKET",scoring_weights!$B$6*0.75,IF(model!D113="SMB",scoring_weights!$B$6*0.5,IF(model!D113="STARTUP",scoring_weights!$B$6*0.25,0))))</f>
        <v>11.25</v>
      </c>
      <c r="K113" s="7">
        <f>ROUND(MIN(IFERROR((model!O113/10+model!P113/5+model!R113*2+model!T113+model!U113*1.5)/6,0),1)*scoring_weights!$B$7,1)</f>
        <v>6.5</v>
      </c>
      <c r="L113" s="7">
        <f t="shared" si="3"/>
        <v>27</v>
      </c>
      <c r="M113" s="7" t="str">
        <f>IF(L113&gt;=segment_thresholds!$B$2,"HOT",IF(L113&gt;=segment_thresholds!$B$3,"WARM","COLD"))</f>
        <v>COLD</v>
      </c>
      <c r="N113" s="7" t="str">
        <f t="shared" si="4"/>
        <v>Retarget with Ads</v>
      </c>
      <c r="O113" s="7" t="str">
        <f t="shared" si="5"/>
        <v>20-39</v>
      </c>
    </row>
    <row r="114" spans="1:15">
      <c r="A114" t="str">
        <v>L0113</v>
      </c>
      <c r="B114" t="str">
        <v>Hassan Young</v>
      </c>
      <c r="C114" t="str">
        <v>CLOUDFLARE</v>
      </c>
      <c r="D114" t="str">
        <v>PAID</v>
      </c>
      <c r="E114" t="str">
        <v>ENTERPRISE</v>
      </c>
      <c r="F114" s="7">
        <f>ROUND(IFERROR(model!I114/scoring_weights!$C$2,0)*scoring_weights!$B$2,1)</f>
        <v>0.3</v>
      </c>
      <c r="G114" s="7">
        <f>ROUND(IFERROR(model!J114/scoring_weights!$C$3,0)*scoring_weights!$B$3,1)</f>
        <v>0</v>
      </c>
      <c r="H114" s="7">
        <f>ROUND(IFERROR(model!K114/scoring_weights!$C$4,0)*scoring_weights!$B$4,1)</f>
        <v>4.7</v>
      </c>
      <c r="I114" s="7">
        <f>IF(model!L114="YES",scoring_weights!$B$5,0)</f>
        <v>0</v>
      </c>
      <c r="J114" s="7">
        <f>IF(model!D114="ENTERPRISE",scoring_weights!$B$6,IF(model!D114="MID-MARKET",scoring_weights!$B$6*0.75,IF(model!D114="SMB",scoring_weights!$B$6*0.5,IF(model!D114="STARTUP",scoring_weights!$B$6*0.25,0))))</f>
        <v>15</v>
      </c>
      <c r="K114" s="7">
        <f>ROUND(MIN(IFERROR((model!O114/10+model!P114/5+model!R114*2+model!T114+model!U114*1.5)/6,0),1)*scoring_weights!$B$7,1)</f>
        <v>13</v>
      </c>
      <c r="L114" s="7">
        <f t="shared" si="3"/>
        <v>33</v>
      </c>
      <c r="M114" s="7" t="str">
        <f>IF(L114&gt;=segment_thresholds!$B$2,"HOT",IF(L114&gt;=segment_thresholds!$B$3,"WARM","COLD"))</f>
        <v>COLD</v>
      </c>
      <c r="N114" s="7" t="str">
        <f t="shared" si="4"/>
        <v>Retarget with Ads</v>
      </c>
      <c r="O114" s="7" t="str">
        <f t="shared" si="5"/>
        <v>20-39</v>
      </c>
    </row>
    <row r="115" spans="1:15">
      <c r="A115" t="str">
        <v>L0114</v>
      </c>
      <c r="B115" t="str">
        <v>Gideon Martin</v>
      </c>
      <c r="C115" t="str">
        <v>DATABRICKS</v>
      </c>
      <c r="D115" t="str">
        <v>CONTENT_SYNDICATION</v>
      </c>
      <c r="E115" t="str">
        <v>GROWTH</v>
      </c>
      <c r="F115" s="7">
        <f>ROUND(IFERROR(model!I115/scoring_weights!$C$2,0)*scoring_weights!$B$2,1)</f>
        <v>0.6</v>
      </c>
      <c r="G115" s="7">
        <f>ROUND(IFERROR(model!J115/scoring_weights!$C$3,0)*scoring_weights!$B$3,1)</f>
        <v>4.5</v>
      </c>
      <c r="H115" s="7">
        <f>ROUND(IFERROR(model!K115/scoring_weights!$C$4,0)*scoring_weights!$B$4,1)</f>
        <v>5</v>
      </c>
      <c r="I115" s="7">
        <f>IF(model!L115="YES",scoring_weights!$B$5,0)</f>
        <v>20</v>
      </c>
      <c r="J115" s="7">
        <f>IF(model!D115="ENTERPRISE",scoring_weights!$B$6,IF(model!D115="MID-MARKET",scoring_weights!$B$6*0.75,IF(model!D115="SMB",scoring_weights!$B$6*0.5,IF(model!D115="STARTUP",scoring_weights!$B$6*0.25,0))))</f>
        <v>0</v>
      </c>
      <c r="K115" s="7">
        <f>ROUND(MIN(IFERROR((model!O115/10+model!P115/5+model!R115*2+model!T115+model!U115*1.5)/6,0),1)*scoring_weights!$B$7,1)</f>
        <v>8</v>
      </c>
      <c r="L115" s="7">
        <f t="shared" si="3"/>
        <v>38.1</v>
      </c>
      <c r="M115" s="7" t="str">
        <f>IF(L115&gt;=segment_thresholds!$B$2,"HOT",IF(L115&gt;=segment_thresholds!$B$3,"WARM","COLD"))</f>
        <v>WARM</v>
      </c>
      <c r="N115" s="7" t="str">
        <f t="shared" si="4"/>
        <v>Nurture Email Drip</v>
      </c>
      <c r="O115" s="7" t="str">
        <f t="shared" si="5"/>
        <v>20-39</v>
      </c>
    </row>
    <row r="116" spans="1:15">
      <c r="A116" t="str">
        <v>L0115</v>
      </c>
      <c r="B116" t="str">
        <v>Oscar Reyes</v>
      </c>
      <c r="C116" t="str">
        <v>DOCUSIGN</v>
      </c>
      <c r="D116" t="str">
        <v>PAID</v>
      </c>
      <c r="E116" t="str">
        <v>GROWTH</v>
      </c>
      <c r="F116" s="7">
        <f>ROUND(IFERROR(model!I116/scoring_weights!$C$2,0)*scoring_weights!$B$2,1)</f>
        <v>0</v>
      </c>
      <c r="G116" s="7">
        <f>ROUND(IFERROR(model!J116/scoring_weights!$C$3,0)*scoring_weights!$B$3,1)</f>
        <v>0.8</v>
      </c>
      <c r="H116" s="7">
        <f>ROUND(IFERROR(model!K116/scoring_weights!$C$4,0)*scoring_weights!$B$4,1)</f>
        <v>0</v>
      </c>
      <c r="I116" s="7">
        <f>IF(model!L116="YES",scoring_weights!$B$5,0)</f>
        <v>0</v>
      </c>
      <c r="J116" s="7">
        <f>IF(model!D116="ENTERPRISE",scoring_weights!$B$6,IF(model!D116="MID-MARKET",scoring_weights!$B$6*0.75,IF(model!D116="SMB",scoring_weights!$B$6*0.5,IF(model!D116="STARTUP",scoring_weights!$B$6*0.25,0))))</f>
        <v>0</v>
      </c>
      <c r="K116" s="7">
        <f>ROUND(MIN(IFERROR((model!O116/10+model!P116/5+model!R116*2+model!T116+model!U116*1.5)/6,0),1)*scoring_weights!$B$7,1)</f>
        <v>9</v>
      </c>
      <c r="L116" s="7">
        <f t="shared" si="3"/>
        <v>9.8000000000000007</v>
      </c>
      <c r="M116" s="7" t="str">
        <f>IF(L116&gt;=segment_thresholds!$B$2,"HOT",IF(L116&gt;=segment_thresholds!$B$3,"WARM","COLD"))</f>
        <v>COLD</v>
      </c>
      <c r="N116" s="7" t="str">
        <f t="shared" si="4"/>
        <v>Retarget with Ads</v>
      </c>
      <c r="O116" s="7" t="str">
        <f t="shared" si="5"/>
        <v>0-19</v>
      </c>
    </row>
    <row r="117" spans="1:15">
      <c r="A117" t="str">
        <v>L0116</v>
      </c>
      <c r="B117" t="str">
        <v>Ulrich Aguilar</v>
      </c>
      <c r="C117" t="str">
        <v>SALESFORCE.COM</v>
      </c>
      <c r="D117" t="str">
        <v>PARTNER</v>
      </c>
      <c r="E117" t="str">
        <v>STARTUP</v>
      </c>
      <c r="F117" s="7">
        <f>ROUND(IFERROR(model!I117/scoring_weights!$C$2,0)*scoring_weights!$B$2,1)</f>
        <v>8</v>
      </c>
      <c r="G117" s="7">
        <f>ROUND(IFERROR(model!J117/scoring_weights!$C$3,0)*scoring_weights!$B$3,1)</f>
        <v>9</v>
      </c>
      <c r="H117" s="7">
        <f>ROUND(IFERROR(model!K117/scoring_weights!$C$4,0)*scoring_weights!$B$4,1)</f>
        <v>6.5</v>
      </c>
      <c r="I117" s="7">
        <f>IF(model!L117="YES",scoring_weights!$B$5,0)</f>
        <v>20</v>
      </c>
      <c r="J117" s="7">
        <f>IF(model!D117="ENTERPRISE",scoring_weights!$B$6,IF(model!D117="MID-MARKET",scoring_weights!$B$6*0.75,IF(model!D117="SMB",scoring_weights!$B$6*0.5,IF(model!D117="STARTUP",scoring_weights!$B$6*0.25,0))))</f>
        <v>3.75</v>
      </c>
      <c r="K117" s="7">
        <f>ROUND(MIN(IFERROR((model!O117/10+model!P117/5+model!R117*2+model!T117+model!U117*1.5)/6,0),1)*scoring_weights!$B$7,1)</f>
        <v>0.5</v>
      </c>
      <c r="L117" s="7">
        <f t="shared" si="3"/>
        <v>47.8</v>
      </c>
      <c r="M117" s="7" t="str">
        <f>IF(L117&gt;=segment_thresholds!$B$2,"HOT",IF(L117&gt;=segment_thresholds!$B$3,"WARM","COLD"))</f>
        <v>WARM</v>
      </c>
      <c r="N117" s="7" t="str">
        <f t="shared" si="4"/>
        <v>Nurture Email Drip</v>
      </c>
      <c r="O117" s="7" t="str">
        <f t="shared" si="5"/>
        <v>40-59</v>
      </c>
    </row>
    <row r="118" spans="1:15">
      <c r="A118" t="str">
        <v>L0117</v>
      </c>
      <c r="B118" t="str">
        <v>Vesper Vargas</v>
      </c>
      <c r="C118" t="str">
        <v>ATLASSIAN</v>
      </c>
      <c r="D118" t="str">
        <v>EVENT</v>
      </c>
      <c r="E118" t="str">
        <v>MID-MARKET</v>
      </c>
      <c r="F118" s="7">
        <f>ROUND(IFERROR(model!I118/scoring_weights!$C$2,0)*scoring_weights!$B$2,1)</f>
        <v>10</v>
      </c>
      <c r="G118" s="7">
        <f>ROUND(IFERROR(model!J118/scoring_weights!$C$3,0)*scoring_weights!$B$3,1)</f>
        <v>14.3</v>
      </c>
      <c r="H118" s="7">
        <f>ROUND(IFERROR(model!K118/scoring_weights!$C$4,0)*scoring_weights!$B$4,1)</f>
        <v>0</v>
      </c>
      <c r="I118" s="7">
        <f>IF(model!L118="YES",scoring_weights!$B$5,0)</f>
        <v>20</v>
      </c>
      <c r="J118" s="7">
        <f>IF(model!D118="ENTERPRISE",scoring_weights!$B$6,IF(model!D118="MID-MARKET",scoring_weights!$B$6*0.75,IF(model!D118="SMB",scoring_weights!$B$6*0.5,IF(model!D118="STARTUP",scoring_weights!$B$6*0.25,0))))</f>
        <v>11.25</v>
      </c>
      <c r="K118" s="7">
        <f>ROUND(MIN(IFERROR((model!O118/10+model!P118/5+model!R118*2+model!T118+model!U118*1.5)/6,0),1)*scoring_weights!$B$7,1)</f>
        <v>1</v>
      </c>
      <c r="L118" s="7">
        <f t="shared" si="3"/>
        <v>56.6</v>
      </c>
      <c r="M118" s="7" t="str">
        <f>IF(L118&gt;=segment_thresholds!$B$2,"HOT",IF(L118&gt;=segment_thresholds!$B$3,"WARM","COLD"))</f>
        <v>WARM</v>
      </c>
      <c r="N118" s="7" t="str">
        <f t="shared" si="4"/>
        <v>Nurture Email Drip</v>
      </c>
      <c r="O118" s="7" t="str">
        <f t="shared" si="5"/>
        <v>40-59</v>
      </c>
    </row>
    <row r="119" spans="1:15">
      <c r="A119" t="str">
        <v>L0118</v>
      </c>
      <c r="B119" t="str">
        <v>Jasmine Anderson</v>
      </c>
      <c r="C119" t="str">
        <v>CANVA</v>
      </c>
      <c r="D119" t="str">
        <v>DIRECT</v>
      </c>
      <c r="E119" t="str">
        <v>ENTERPRISE</v>
      </c>
      <c r="F119" s="7">
        <f>ROUND(IFERROR(model!I119/scoring_weights!$C$2,0)*scoring_weights!$B$2,1)</f>
        <v>0</v>
      </c>
      <c r="G119" s="7">
        <f>ROUND(IFERROR(model!J119/scoring_weights!$C$3,0)*scoring_weights!$B$3,1)</f>
        <v>0</v>
      </c>
      <c r="H119" s="7">
        <f>ROUND(IFERROR(model!K119/scoring_weights!$C$4,0)*scoring_weights!$B$4,1)</f>
        <v>6.5</v>
      </c>
      <c r="I119" s="7">
        <f>IF(model!L119="YES",scoring_weights!$B$5,0)</f>
        <v>20</v>
      </c>
      <c r="J119" s="7">
        <f>IF(model!D119="ENTERPRISE",scoring_weights!$B$6,IF(model!D119="MID-MARKET",scoring_weights!$B$6*0.75,IF(model!D119="SMB",scoring_weights!$B$6*0.5,IF(model!D119="STARTUP",scoring_weights!$B$6*0.25,0))))</f>
        <v>15</v>
      </c>
      <c r="K119" s="7">
        <f>ROUND(MIN(IFERROR((model!O119/10+model!P119/5+model!R119*2+model!T119+model!U119*1.5)/6,0),1)*scoring_weights!$B$7,1)</f>
        <v>5</v>
      </c>
      <c r="L119" s="7">
        <f t="shared" si="3"/>
        <v>46.5</v>
      </c>
      <c r="M119" s="7" t="str">
        <f>IF(L119&gt;=segment_thresholds!$B$2,"HOT",IF(L119&gt;=segment_thresholds!$B$3,"WARM","COLD"))</f>
        <v>WARM</v>
      </c>
      <c r="N119" s="7" t="str">
        <f t="shared" si="4"/>
        <v>Nurture Email Drip</v>
      </c>
      <c r="O119" s="7" t="str">
        <f t="shared" si="5"/>
        <v>40-59</v>
      </c>
    </row>
    <row r="120" spans="1:15">
      <c r="A120" t="str">
        <v>L0119</v>
      </c>
      <c r="B120" t="str">
        <v>Quinlan Hussain</v>
      </c>
      <c r="C120" t="str">
        <v>ZOOM</v>
      </c>
      <c r="D120" t="str">
        <v>ORGANIC</v>
      </c>
      <c r="E120" t="str">
        <v>MID-MARKET</v>
      </c>
      <c r="F120" s="7">
        <f>ROUND(IFERROR(model!I120/scoring_weights!$C$2,0)*scoring_weights!$B$2,1)</f>
        <v>8.9</v>
      </c>
      <c r="G120" s="7">
        <f>ROUND(IFERROR(model!J120/scoring_weights!$C$3,0)*scoring_weights!$B$3,1)</f>
        <v>9.8000000000000007</v>
      </c>
      <c r="H120" s="7">
        <f>ROUND(IFERROR(model!K120/scoring_weights!$C$4,0)*scoring_weights!$B$4,1)</f>
        <v>6.5</v>
      </c>
      <c r="I120" s="7">
        <f>IF(model!L120="YES",scoring_weights!$B$5,0)</f>
        <v>20</v>
      </c>
      <c r="J120" s="7">
        <f>IF(model!D120="ENTERPRISE",scoring_weights!$B$6,IF(model!D120="MID-MARKET",scoring_weights!$B$6*0.75,IF(model!D120="SMB",scoring_weights!$B$6*0.5,IF(model!D120="STARTUP",scoring_weights!$B$6*0.25,0))))</f>
        <v>11.25</v>
      </c>
      <c r="K120" s="7">
        <f>ROUND(MIN(IFERROR((model!O120/10+model!P120/5+model!R120*2+model!T120+model!U120*1.5)/6,0),1)*scoring_weights!$B$7,1)</f>
        <v>1</v>
      </c>
      <c r="L120" s="7">
        <f t="shared" si="3"/>
        <v>57.5</v>
      </c>
      <c r="M120" s="7" t="str">
        <f>IF(L120&gt;=segment_thresholds!$B$2,"HOT",IF(L120&gt;=segment_thresholds!$B$3,"WARM","COLD"))</f>
        <v>WARM</v>
      </c>
      <c r="N120" s="7" t="str">
        <f t="shared" si="4"/>
        <v>Nurture Email Drip</v>
      </c>
      <c r="O120" s="7" t="str">
        <f t="shared" si="5"/>
        <v>40-59</v>
      </c>
    </row>
    <row r="121" spans="1:15">
      <c r="A121" t="str">
        <v>L0120</v>
      </c>
      <c r="B121" t="str">
        <v>Nico Fernandez</v>
      </c>
      <c r="C121" t="str">
        <v>CANVA</v>
      </c>
      <c r="D121" t="str">
        <v>REFERRAL</v>
      </c>
      <c r="E121" t="str">
        <v>MID-MARKET</v>
      </c>
      <c r="F121" s="7">
        <f>ROUND(IFERROR(model!I121/scoring_weights!$C$2,0)*scoring_weights!$B$2,1)</f>
        <v>2.2999999999999998</v>
      </c>
      <c r="G121" s="7">
        <f>ROUND(IFERROR(model!J121/scoring_weights!$C$3,0)*scoring_weights!$B$3,1)</f>
        <v>0</v>
      </c>
      <c r="H121" s="7">
        <f>ROUND(IFERROR(model!K121/scoring_weights!$C$4,0)*scoring_weights!$B$4,1)</f>
        <v>6.3</v>
      </c>
      <c r="I121" s="7">
        <f>IF(model!L121="YES",scoring_weights!$B$5,0)</f>
        <v>20</v>
      </c>
      <c r="J121" s="7">
        <f>IF(model!D121="ENTERPRISE",scoring_weights!$B$6,IF(model!D121="MID-MARKET",scoring_weights!$B$6*0.75,IF(model!D121="SMB",scoring_weights!$B$6*0.5,IF(model!D121="STARTUP",scoring_weights!$B$6*0.25,0))))</f>
        <v>11.25</v>
      </c>
      <c r="K121" s="7">
        <f>ROUND(MIN(IFERROR((model!O121/10+model!P121/5+model!R121*2+model!T121+model!U121*1.5)/6,0),1)*scoring_weights!$B$7,1)</f>
        <v>22</v>
      </c>
      <c r="L121" s="7">
        <f t="shared" si="3"/>
        <v>61.9</v>
      </c>
      <c r="M121" s="7" t="str">
        <f>IF(L121&gt;=segment_thresholds!$B$2,"HOT",IF(L121&gt;=segment_thresholds!$B$3,"WARM","COLD"))</f>
        <v>HOT</v>
      </c>
      <c r="N121" s="7" t="str">
        <f t="shared" si="4"/>
        <v>Schedule Call</v>
      </c>
      <c r="O121" s="7" t="str">
        <f t="shared" si="5"/>
        <v>60-79</v>
      </c>
    </row>
    <row r="122" spans="1:15">
      <c r="A122" t="str">
        <v>L0121</v>
      </c>
      <c r="B122" t="str">
        <v>Elise Medina</v>
      </c>
      <c r="C122" t="str">
        <v>SHOPIFY</v>
      </c>
      <c r="D122" t="str">
        <v>COLD_EMAIL</v>
      </c>
      <c r="E122" t="str">
        <v>ENTERPRISE</v>
      </c>
      <c r="F122" s="7">
        <f>ROUND(IFERROR(model!I122/scoring_weights!$C$2,0)*scoring_weights!$B$2,1)</f>
        <v>6.3</v>
      </c>
      <c r="G122" s="7">
        <f>ROUND(IFERROR(model!J122/scoring_weights!$C$3,0)*scoring_weights!$B$3,1)</f>
        <v>13.5</v>
      </c>
      <c r="H122" s="7">
        <f>ROUND(IFERROR(model!K122/scoring_weights!$C$4,0)*scoring_weights!$B$4,1)</f>
        <v>7</v>
      </c>
      <c r="I122" s="7">
        <f>IF(model!L122="YES",scoring_weights!$B$5,0)</f>
        <v>0</v>
      </c>
      <c r="J122" s="7">
        <f>IF(model!D122="ENTERPRISE",scoring_weights!$B$6,IF(model!D122="MID-MARKET",scoring_weights!$B$6*0.75,IF(model!D122="SMB",scoring_weights!$B$6*0.5,IF(model!D122="STARTUP",scoring_weights!$B$6*0.25,0))))</f>
        <v>15</v>
      </c>
      <c r="K122" s="7">
        <f>ROUND(MIN(IFERROR((model!O122/10+model!P122/5+model!R122*2+model!T122+model!U122*1.5)/6,0),1)*scoring_weights!$B$7,1)</f>
        <v>13</v>
      </c>
      <c r="L122" s="7">
        <f t="shared" si="3"/>
        <v>54.8</v>
      </c>
      <c r="M122" s="7" t="str">
        <f>IF(L122&gt;=segment_thresholds!$B$2,"HOT",IF(L122&gt;=segment_thresholds!$B$3,"WARM","COLD"))</f>
        <v>WARM</v>
      </c>
      <c r="N122" s="7" t="str">
        <f t="shared" si="4"/>
        <v>Nurture Email Drip</v>
      </c>
      <c r="O122" s="7" t="str">
        <f t="shared" si="5"/>
        <v>40-59</v>
      </c>
    </row>
    <row r="123" spans="1:15">
      <c r="A123" t="str">
        <v>L0122</v>
      </c>
      <c r="B123" t="str">
        <v>Omar Baker</v>
      </c>
      <c r="C123" t="str">
        <v>SNOWFLAKE</v>
      </c>
      <c r="D123" t="str">
        <v>DIRECT</v>
      </c>
      <c r="E123" t="str">
        <v>ENTERPRISE</v>
      </c>
      <c r="F123" s="7">
        <f>ROUND(IFERROR(model!I123/scoring_weights!$C$2,0)*scoring_weights!$B$2,1)</f>
        <v>9.1</v>
      </c>
      <c r="G123" s="7">
        <f>ROUND(IFERROR(model!J123/scoring_weights!$C$3,0)*scoring_weights!$B$3,1)</f>
        <v>6.8</v>
      </c>
      <c r="H123" s="7">
        <f>ROUND(IFERROR(model!K123/scoring_weights!$C$4,0)*scoring_weights!$B$4,1)</f>
        <v>0.5</v>
      </c>
      <c r="I123" s="7">
        <f>IF(model!L123="YES",scoring_weights!$B$5,0)</f>
        <v>0</v>
      </c>
      <c r="J123" s="7">
        <f>IF(model!D123="ENTERPRISE",scoring_weights!$B$6,IF(model!D123="MID-MARKET",scoring_weights!$B$6*0.75,IF(model!D123="SMB",scoring_weights!$B$6*0.5,IF(model!D123="STARTUP",scoring_weights!$B$6*0.25,0))))</f>
        <v>15</v>
      </c>
      <c r="K123" s="7">
        <f>ROUND(MIN(IFERROR((model!O123/10+model!P123/5+model!R123*2+model!T123+model!U123*1.5)/6,0),1)*scoring_weights!$B$7,1)</f>
        <v>3</v>
      </c>
      <c r="L123" s="7">
        <f t="shared" si="3"/>
        <v>34.4</v>
      </c>
      <c r="M123" s="7" t="str">
        <f>IF(L123&gt;=segment_thresholds!$B$2,"HOT",IF(L123&gt;=segment_thresholds!$B$3,"WARM","COLD"))</f>
        <v>COLD</v>
      </c>
      <c r="N123" s="7" t="str">
        <f t="shared" si="4"/>
        <v>Retarget with Ads</v>
      </c>
      <c r="O123" s="7" t="str">
        <f t="shared" si="5"/>
        <v>20-39</v>
      </c>
    </row>
    <row r="124" spans="1:15">
      <c r="A124" t="str">
        <v>L0123</v>
      </c>
      <c r="B124" t="str">
        <v>Killian Herrera</v>
      </c>
      <c r="C124" t="str">
        <v>AIRTABLE</v>
      </c>
      <c r="D124" t="str">
        <v>UNKNOWN</v>
      </c>
      <c r="E124" t="str">
        <v>MID-MARKET</v>
      </c>
      <c r="F124" s="7">
        <f>ROUND(IFERROR(model!I124/scoring_weights!$C$2,0)*scoring_weights!$B$2,1)</f>
        <v>0.6</v>
      </c>
      <c r="G124" s="7">
        <f>ROUND(IFERROR(model!J124/scoring_weights!$C$3,0)*scoring_weights!$B$3,1)</f>
        <v>12.8</v>
      </c>
      <c r="H124" s="7">
        <f>ROUND(IFERROR(model!K124/scoring_weights!$C$4,0)*scoring_weights!$B$4,1)</f>
        <v>1.7</v>
      </c>
      <c r="I124" s="7">
        <f>IF(model!L124="YES",scoring_weights!$B$5,0)</f>
        <v>20</v>
      </c>
      <c r="J124" s="7">
        <f>IF(model!D124="ENTERPRISE",scoring_weights!$B$6,IF(model!D124="MID-MARKET",scoring_weights!$B$6*0.75,IF(model!D124="SMB",scoring_weights!$B$6*0.5,IF(model!D124="STARTUP",scoring_weights!$B$6*0.25,0))))</f>
        <v>11.25</v>
      </c>
      <c r="K124" s="7">
        <f>ROUND(MIN(IFERROR((model!O124/10+model!P124/5+model!R124*2+model!T124+model!U124*1.5)/6,0),1)*scoring_weights!$B$7,1)</f>
        <v>13.5</v>
      </c>
      <c r="L124" s="7">
        <f t="shared" si="3"/>
        <v>59.9</v>
      </c>
      <c r="M124" s="7" t="str">
        <f>IF(L124&gt;=segment_thresholds!$B$2,"HOT",IF(L124&gt;=segment_thresholds!$B$3,"WARM","COLD"))</f>
        <v>WARM</v>
      </c>
      <c r="N124" s="7" t="str">
        <f t="shared" si="4"/>
        <v>Nurture Email Drip</v>
      </c>
      <c r="O124" s="7" t="str">
        <f t="shared" si="5"/>
        <v>40-59</v>
      </c>
    </row>
    <row r="125" spans="1:15">
      <c r="A125" t="str">
        <v>L0124</v>
      </c>
      <c r="B125" t="str">
        <v>Xiomara Rojas</v>
      </c>
      <c r="C125" t="str">
        <v>TWILIO</v>
      </c>
      <c r="D125" t="str">
        <v>PAID</v>
      </c>
      <c r="E125" t="str">
        <v>STARTUP</v>
      </c>
      <c r="F125" s="7">
        <f>ROUND(IFERROR(model!I125/scoring_weights!$C$2,0)*scoring_weights!$B$2,1)</f>
        <v>3.7</v>
      </c>
      <c r="G125" s="7">
        <f>ROUND(IFERROR(model!J125/scoring_weights!$C$3,0)*scoring_weights!$B$3,1)</f>
        <v>7.5</v>
      </c>
      <c r="H125" s="7">
        <f>ROUND(IFERROR(model!K125/scoring_weights!$C$4,0)*scoring_weights!$B$4,1)</f>
        <v>2.2000000000000002</v>
      </c>
      <c r="I125" s="7">
        <f>IF(model!L125="YES",scoring_weights!$B$5,0)</f>
        <v>0</v>
      </c>
      <c r="J125" s="7">
        <f>IF(model!D125="ENTERPRISE",scoring_weights!$B$6,IF(model!D125="MID-MARKET",scoring_weights!$B$6*0.75,IF(model!D125="SMB",scoring_weights!$B$6*0.5,IF(model!D125="STARTUP",scoring_weights!$B$6*0.25,0))))</f>
        <v>3.75</v>
      </c>
      <c r="K125" s="7">
        <f>ROUND(MIN(IFERROR((model!O125/10+model!P125/5+model!R125*2+model!T125+model!U125*1.5)/6,0),1)*scoring_weights!$B$7,1)</f>
        <v>2</v>
      </c>
      <c r="L125" s="7">
        <f t="shared" si="3"/>
        <v>19.2</v>
      </c>
      <c r="M125" s="7" t="str">
        <f>IF(L125&gt;=segment_thresholds!$B$2,"HOT",IF(L125&gt;=segment_thresholds!$B$3,"WARM","COLD"))</f>
        <v>COLD</v>
      </c>
      <c r="N125" s="7" t="str">
        <f t="shared" si="4"/>
        <v>Retarget with Ads</v>
      </c>
      <c r="O125" s="7" t="str">
        <f t="shared" si="5"/>
        <v>0-19</v>
      </c>
    </row>
    <row r="126" spans="1:15">
      <c r="A126" t="str">
        <v>L0125</v>
      </c>
      <c r="B126" t="str">
        <v>Derek Kumar</v>
      </c>
      <c r="C126" t="str">
        <v>DROPBOX</v>
      </c>
      <c r="D126" t="str">
        <v>PAID</v>
      </c>
      <c r="E126" t="str">
        <v>N/A</v>
      </c>
      <c r="F126" s="7">
        <f>ROUND(IFERROR(model!I126/scoring_weights!$C$2,0)*scoring_weights!$B$2,1)</f>
        <v>2.9</v>
      </c>
      <c r="G126" s="7">
        <f>ROUND(IFERROR(model!J126/scoring_weights!$C$3,0)*scoring_weights!$B$3,1)</f>
        <v>12.8</v>
      </c>
      <c r="H126" s="7">
        <f>ROUND(IFERROR(model!K126/scoring_weights!$C$4,0)*scoring_weights!$B$4,1)</f>
        <v>6.7</v>
      </c>
      <c r="I126" s="7">
        <f>IF(model!L126="YES",scoring_weights!$B$5,0)</f>
        <v>20</v>
      </c>
      <c r="J126" s="7">
        <f>IF(model!D126="ENTERPRISE",scoring_weights!$B$6,IF(model!D126="MID-MARKET",scoring_weights!$B$6*0.75,IF(model!D126="SMB",scoring_weights!$B$6*0.5,IF(model!D126="STARTUP",scoring_weights!$B$6*0.25,0))))</f>
        <v>0</v>
      </c>
      <c r="K126" s="7">
        <f>ROUND(MIN(IFERROR((model!O126/10+model!P126/5+model!R126*2+model!T126+model!U126*1.5)/6,0),1)*scoring_weights!$B$7,1)</f>
        <v>20</v>
      </c>
      <c r="L126" s="7">
        <f t="shared" si="3"/>
        <v>62.4</v>
      </c>
      <c r="M126" s="7" t="str">
        <f>IF(L126&gt;=segment_thresholds!$B$2,"HOT",IF(L126&gt;=segment_thresholds!$B$3,"WARM","COLD"))</f>
        <v>HOT</v>
      </c>
      <c r="N126" s="7" t="str">
        <f t="shared" si="4"/>
        <v>Schedule Call</v>
      </c>
      <c r="O126" s="7" t="str">
        <f t="shared" si="5"/>
        <v>60-79</v>
      </c>
    </row>
    <row r="127" spans="1:15">
      <c r="A127" t="str">
        <v>L0126</v>
      </c>
      <c r="B127" t="str">
        <v>Grace Fernandez</v>
      </c>
      <c r="C127" t="str">
        <v>STRIPE</v>
      </c>
      <c r="D127" t="str">
        <v>CONTENT_SYNDICATION</v>
      </c>
      <c r="E127" t="str">
        <v>SMB</v>
      </c>
      <c r="F127" s="7">
        <f>ROUND(IFERROR(model!I127/scoring_weights!$C$2,0)*scoring_weights!$B$2,1)</f>
        <v>7.1</v>
      </c>
      <c r="G127" s="7">
        <f>ROUND(IFERROR(model!J127/scoring_weights!$C$3,0)*scoring_weights!$B$3,1)</f>
        <v>0</v>
      </c>
      <c r="H127" s="7">
        <f>ROUND(IFERROR(model!K127/scoring_weights!$C$4,0)*scoring_weights!$B$4,1)</f>
        <v>1.2</v>
      </c>
      <c r="I127" s="7">
        <f>IF(model!L127="YES",scoring_weights!$B$5,0)</f>
        <v>0</v>
      </c>
      <c r="J127" s="7">
        <f>IF(model!D127="ENTERPRISE",scoring_weights!$B$6,IF(model!D127="MID-MARKET",scoring_weights!$B$6*0.75,IF(model!D127="SMB",scoring_weights!$B$6*0.5,IF(model!D127="STARTUP",scoring_weights!$B$6*0.25,0))))</f>
        <v>7.5</v>
      </c>
      <c r="K127" s="7">
        <f>ROUND(MIN(IFERROR((model!O127/10+model!P127/5+model!R127*2+model!T127+model!U127*1.5)/6,0),1)*scoring_weights!$B$7,1)</f>
        <v>7</v>
      </c>
      <c r="L127" s="7">
        <f t="shared" si="3"/>
        <v>22.8</v>
      </c>
      <c r="M127" s="7" t="str">
        <f>IF(L127&gt;=segment_thresholds!$B$2,"HOT",IF(L127&gt;=segment_thresholds!$B$3,"WARM","COLD"))</f>
        <v>COLD</v>
      </c>
      <c r="N127" s="7" t="str">
        <f t="shared" si="4"/>
        <v>Retarget with Ads</v>
      </c>
      <c r="O127" s="7" t="str">
        <f t="shared" si="5"/>
        <v>20-39</v>
      </c>
    </row>
    <row r="128" spans="1:15">
      <c r="A128" t="str">
        <v>L0127</v>
      </c>
      <c r="B128" t="str">
        <v>Zion Mehta</v>
      </c>
      <c r="C128" t="str">
        <v>HUBSPOT</v>
      </c>
      <c r="D128" t="str">
        <v>EVENT</v>
      </c>
      <c r="E128" t="str">
        <v>GROWTH</v>
      </c>
      <c r="F128" s="7">
        <f>ROUND(IFERROR(model!I128/scoring_weights!$C$2,0)*scoring_weights!$B$2,1)</f>
        <v>0</v>
      </c>
      <c r="G128" s="7">
        <f>ROUND(IFERROR(model!J128/scoring_weights!$C$3,0)*scoring_weights!$B$3,1)</f>
        <v>12.8</v>
      </c>
      <c r="H128" s="7">
        <f>ROUND(IFERROR(model!K128/scoring_weights!$C$4,0)*scoring_weights!$B$4,1)</f>
        <v>0.3</v>
      </c>
      <c r="I128" s="7">
        <f>IF(model!L128="YES",scoring_weights!$B$5,0)</f>
        <v>20</v>
      </c>
      <c r="J128" s="7">
        <f>IF(model!D128="ENTERPRISE",scoring_weights!$B$6,IF(model!D128="MID-MARKET",scoring_weights!$B$6*0.75,IF(model!D128="SMB",scoring_weights!$B$6*0.5,IF(model!D128="STARTUP",scoring_weights!$B$6*0.25,0))))</f>
        <v>0</v>
      </c>
      <c r="K128" s="7">
        <f>ROUND(MIN(IFERROR((model!O128/10+model!P128/5+model!R128*2+model!T128+model!U128*1.5)/6,0),1)*scoring_weights!$B$7,1)</f>
        <v>8</v>
      </c>
      <c r="L128" s="7">
        <f t="shared" si="3"/>
        <v>41.1</v>
      </c>
      <c r="M128" s="7" t="str">
        <f>IF(L128&gt;=segment_thresholds!$B$2,"HOT",IF(L128&gt;=segment_thresholds!$B$3,"WARM","COLD"))</f>
        <v>WARM</v>
      </c>
      <c r="N128" s="7" t="str">
        <f t="shared" si="4"/>
        <v>Nurture Email Drip</v>
      </c>
      <c r="O128" s="7" t="str">
        <f t="shared" si="5"/>
        <v>40-59</v>
      </c>
    </row>
    <row r="129" spans="1:15">
      <c r="A129" t="str">
        <v>L0128</v>
      </c>
      <c r="B129" t="str">
        <v>Freya Gupta</v>
      </c>
      <c r="C129" t="str">
        <v>PALANTIR</v>
      </c>
      <c r="D129" t="str">
        <v>PAID</v>
      </c>
      <c r="E129" t="str">
        <v>MID-MARKET</v>
      </c>
      <c r="F129" s="7">
        <f>ROUND(IFERROR(model!I129/scoring_weights!$C$2,0)*scoring_weights!$B$2,1)</f>
        <v>3.4</v>
      </c>
      <c r="G129" s="7">
        <f>ROUND(IFERROR(model!J129/scoring_weights!$C$3,0)*scoring_weights!$B$3,1)</f>
        <v>11.3</v>
      </c>
      <c r="H129" s="7">
        <f>ROUND(IFERROR(model!K129/scoring_weights!$C$4,0)*scoring_weights!$B$4,1)</f>
        <v>3.7</v>
      </c>
      <c r="I129" s="7">
        <f>IF(model!L129="YES",scoring_weights!$B$5,0)</f>
        <v>0</v>
      </c>
      <c r="J129" s="7">
        <f>IF(model!D129="ENTERPRISE",scoring_weights!$B$6,IF(model!D129="MID-MARKET",scoring_weights!$B$6*0.75,IF(model!D129="SMB",scoring_weights!$B$6*0.5,IF(model!D129="STARTUP",scoring_weights!$B$6*0.25,0))))</f>
        <v>11.25</v>
      </c>
      <c r="K129" s="7">
        <f>ROUND(MIN(IFERROR((model!O129/10+model!P129/5+model!R129*2+model!T129+model!U129*1.5)/6,0),1)*scoring_weights!$B$7,1)</f>
        <v>0.5</v>
      </c>
      <c r="L129" s="7">
        <f t="shared" si="3"/>
        <v>30.2</v>
      </c>
      <c r="M129" s="7" t="str">
        <f>IF(L129&gt;=segment_thresholds!$B$2,"HOT",IF(L129&gt;=segment_thresholds!$B$3,"WARM","COLD"))</f>
        <v>COLD</v>
      </c>
      <c r="N129" s="7" t="str">
        <f t="shared" si="4"/>
        <v>Retarget with Ads</v>
      </c>
      <c r="O129" s="7" t="str">
        <f t="shared" si="5"/>
        <v>20-39</v>
      </c>
    </row>
    <row r="130" spans="1:15">
      <c r="A130" t="str">
        <v>L0129</v>
      </c>
      <c r="B130" t="str">
        <v>Henrik Sanchez</v>
      </c>
      <c r="C130" t="str">
        <v>AIRTABLE</v>
      </c>
      <c r="D130" t="str">
        <v>COLD_EMAIL</v>
      </c>
      <c r="E130" t="str">
        <v>N/A</v>
      </c>
      <c r="F130" s="7">
        <f>ROUND(IFERROR(model!I130/scoring_weights!$C$2,0)*scoring_weights!$B$2,1)</f>
        <v>8.9</v>
      </c>
      <c r="G130" s="7">
        <f>ROUND(IFERROR(model!J130/scoring_weights!$C$3,0)*scoring_weights!$B$3,1)</f>
        <v>3.8</v>
      </c>
      <c r="H130" s="7">
        <f>ROUND(IFERROR(model!K130/scoring_weights!$C$4,0)*scoring_weights!$B$4,1)</f>
        <v>0.8</v>
      </c>
      <c r="I130" s="7">
        <f>IF(model!L130="YES",scoring_weights!$B$5,0)</f>
        <v>20</v>
      </c>
      <c r="J130" s="7">
        <f>IF(model!D130="ENTERPRISE",scoring_weights!$B$6,IF(model!D130="MID-MARKET",scoring_weights!$B$6*0.75,IF(model!D130="SMB",scoring_weights!$B$6*0.5,IF(model!D130="STARTUP",scoring_weights!$B$6*0.25,0))))</f>
        <v>0</v>
      </c>
      <c r="K130" s="7">
        <f>ROUND(MIN(IFERROR((model!O130/10+model!P130/5+model!R130*2+model!T130+model!U130*1.5)/6,0),1)*scoring_weights!$B$7,1)</f>
        <v>2</v>
      </c>
      <c r="L130" s="7">
        <f t="shared" si="3"/>
        <v>35.5</v>
      </c>
      <c r="M130" s="7" t="str">
        <f>IF(L130&gt;=segment_thresholds!$B$2,"HOT",IF(L130&gt;=segment_thresholds!$B$3,"WARM","COLD"))</f>
        <v>WARM</v>
      </c>
      <c r="N130" s="7" t="str">
        <f t="shared" si="4"/>
        <v>Nurture Email Drip</v>
      </c>
      <c r="O130" s="7" t="str">
        <f t="shared" si="5"/>
        <v>20-39</v>
      </c>
    </row>
    <row r="131" spans="1:15">
      <c r="A131" t="str">
        <v>L0130</v>
      </c>
      <c r="B131" t="str">
        <v>Piper Silva</v>
      </c>
      <c r="C131" t="str">
        <v>HUBSPOT</v>
      </c>
      <c r="D131" t="str">
        <v>PAID</v>
      </c>
      <c r="E131" t="str">
        <v>N/A</v>
      </c>
      <c r="F131" s="7">
        <f>ROUND(IFERROR(model!I131/scoring_weights!$C$2,0)*scoring_weights!$B$2,1)</f>
        <v>9.1</v>
      </c>
      <c r="G131" s="7">
        <f>ROUND(IFERROR(model!J131/scoring_weights!$C$3,0)*scoring_weights!$B$3,1)</f>
        <v>0</v>
      </c>
      <c r="H131" s="7">
        <f>ROUND(IFERROR(model!K131/scoring_weights!$C$4,0)*scoring_weights!$B$4,1)</f>
        <v>8.5</v>
      </c>
      <c r="I131" s="7">
        <f>IF(model!L131="YES",scoring_weights!$B$5,0)</f>
        <v>0</v>
      </c>
      <c r="J131" s="7">
        <f>IF(model!D131="ENTERPRISE",scoring_weights!$B$6,IF(model!D131="MID-MARKET",scoring_weights!$B$6*0.75,IF(model!D131="SMB",scoring_weights!$B$6*0.5,IF(model!D131="STARTUP",scoring_weights!$B$6*0.25,0))))</f>
        <v>0</v>
      </c>
      <c r="K131" s="7">
        <f>ROUND(MIN(IFERROR((model!O131/10+model!P131/5+model!R131*2+model!T131+model!U131*1.5)/6,0),1)*scoring_weights!$B$7,1)</f>
        <v>1.5</v>
      </c>
      <c r="L131" s="7">
        <f t="shared" ref="L131:L194" si="6">ROUND(F131+G131+H131+I131+J131+K131,1)</f>
        <v>19.100000000000001</v>
      </c>
      <c r="M131" s="7" t="str">
        <f>IF(L131&gt;=segment_thresholds!$B$2,"HOT",IF(L131&gt;=segment_thresholds!$B$3,"WARM","COLD"))</f>
        <v>COLD</v>
      </c>
      <c r="N131" s="7" t="str">
        <f t="shared" ref="N131:N194" si="7">IF(M131="HOT","Schedule Call",IF(M131="WARM","Nurture Email Drip","Retarget with Ads"))</f>
        <v>Retarget with Ads</v>
      </c>
      <c r="O131" s="7" t="str">
        <f t="shared" ref="O131:O194" si="8">IF(L131&lt;20,"0-19",IF(L131&lt;40,"20-39",IF(L131&lt;60,"40-59",IF(L131&lt;80,"60-79","80-100"))))</f>
        <v>0-19</v>
      </c>
    </row>
    <row r="132" spans="1:15">
      <c r="A132" t="str">
        <v>L0131</v>
      </c>
      <c r="B132" t="str">
        <v>Ivan Garcia</v>
      </c>
      <c r="C132" t="str">
        <v>OKTA</v>
      </c>
      <c r="D132" t="str">
        <v>SOCIAL</v>
      </c>
      <c r="E132" t="str">
        <v>SMB</v>
      </c>
      <c r="F132" s="7">
        <f>ROUND(IFERROR(model!I132/scoring_weights!$C$2,0)*scoring_weights!$B$2,1)</f>
        <v>3.1</v>
      </c>
      <c r="G132" s="7">
        <f>ROUND(IFERROR(model!J132/scoring_weights!$C$3,0)*scoring_weights!$B$3,1)</f>
        <v>9</v>
      </c>
      <c r="H132" s="7">
        <f>ROUND(IFERROR(model!K132/scoring_weights!$C$4,0)*scoring_weights!$B$4,1)</f>
        <v>6.8</v>
      </c>
      <c r="I132" s="7">
        <f>IF(model!L132="YES",scoring_weights!$B$5,0)</f>
        <v>20</v>
      </c>
      <c r="J132" s="7">
        <f>IF(model!D132="ENTERPRISE",scoring_weights!$B$6,IF(model!D132="MID-MARKET",scoring_weights!$B$6*0.75,IF(model!D132="SMB",scoring_weights!$B$6*0.5,IF(model!D132="STARTUP",scoring_weights!$B$6*0.25,0))))</f>
        <v>7.5</v>
      </c>
      <c r="K132" s="7">
        <f>ROUND(MIN(IFERROR((model!O132/10+model!P132/5+model!R132*2+model!T132+model!U132*1.5)/6,0),1)*scoring_weights!$B$7,1)</f>
        <v>17.5</v>
      </c>
      <c r="L132" s="7">
        <f t="shared" si="6"/>
        <v>63.9</v>
      </c>
      <c r="M132" s="7" t="str">
        <f>IF(L132&gt;=segment_thresholds!$B$2,"HOT",IF(L132&gt;=segment_thresholds!$B$3,"WARM","COLD"))</f>
        <v>HOT</v>
      </c>
      <c r="N132" s="7" t="str">
        <f t="shared" si="7"/>
        <v>Schedule Call</v>
      </c>
      <c r="O132" s="7" t="str">
        <f t="shared" si="8"/>
        <v>60-79</v>
      </c>
    </row>
    <row r="133" spans="1:15">
      <c r="A133" t="str">
        <v>L0132</v>
      </c>
      <c r="B133" t="str">
        <v>Dorian Reyes</v>
      </c>
      <c r="C133" t="str">
        <v>DATABRICKS</v>
      </c>
      <c r="D133" t="str">
        <v>PARTNER</v>
      </c>
      <c r="E133" t="str">
        <v>N/A</v>
      </c>
      <c r="F133" s="7">
        <f>ROUND(IFERROR(model!I133/scoring_weights!$C$2,0)*scoring_weights!$B$2,1)</f>
        <v>2.9</v>
      </c>
      <c r="G133" s="7">
        <f>ROUND(IFERROR(model!J133/scoring_weights!$C$3,0)*scoring_weights!$B$3,1)</f>
        <v>9.8000000000000007</v>
      </c>
      <c r="H133" s="7">
        <f>ROUND(IFERROR(model!K133/scoring_weights!$C$4,0)*scoring_weights!$B$4,1)</f>
        <v>0</v>
      </c>
      <c r="I133" s="7">
        <f>IF(model!L133="YES",scoring_weights!$B$5,0)</f>
        <v>20</v>
      </c>
      <c r="J133" s="7">
        <f>IF(model!D133="ENTERPRISE",scoring_weights!$B$6,IF(model!D133="MID-MARKET",scoring_weights!$B$6*0.75,IF(model!D133="SMB",scoring_weights!$B$6*0.5,IF(model!D133="STARTUP",scoring_weights!$B$6*0.25,0))))</f>
        <v>0</v>
      </c>
      <c r="K133" s="7">
        <f>ROUND(MIN(IFERROR((model!O133/10+model!P133/5+model!R133*2+model!T133+model!U133*1.5)/6,0),1)*scoring_weights!$B$7,1)</f>
        <v>15</v>
      </c>
      <c r="L133" s="7">
        <f t="shared" si="6"/>
        <v>47.7</v>
      </c>
      <c r="M133" s="7" t="str">
        <f>IF(L133&gt;=segment_thresholds!$B$2,"HOT",IF(L133&gt;=segment_thresholds!$B$3,"WARM","COLD"))</f>
        <v>WARM</v>
      </c>
      <c r="N133" s="7" t="str">
        <f t="shared" si="7"/>
        <v>Nurture Email Drip</v>
      </c>
      <c r="O133" s="7" t="str">
        <f t="shared" si="8"/>
        <v>40-59</v>
      </c>
    </row>
    <row r="134" spans="1:15">
      <c r="A134" t="str">
        <v>L0133</v>
      </c>
      <c r="B134" t="str">
        <v>Reverie Mehta</v>
      </c>
      <c r="C134" t="str">
        <v>DOCU SIGN</v>
      </c>
      <c r="D134" t="str">
        <v>UNKNOWN</v>
      </c>
      <c r="E134" t="str">
        <v>MID-MARKET</v>
      </c>
      <c r="F134" s="7">
        <f>ROUND(IFERROR(model!I134/scoring_weights!$C$2,0)*scoring_weights!$B$2,1)</f>
        <v>6</v>
      </c>
      <c r="G134" s="7">
        <f>ROUND(IFERROR(model!J134/scoring_weights!$C$3,0)*scoring_weights!$B$3,1)</f>
        <v>14.3</v>
      </c>
      <c r="H134" s="7">
        <f>ROUND(IFERROR(model!K134/scoring_weights!$C$4,0)*scoring_weights!$B$4,1)</f>
        <v>2.2999999999999998</v>
      </c>
      <c r="I134" s="7">
        <f>IF(model!L134="YES",scoring_weights!$B$5,0)</f>
        <v>0</v>
      </c>
      <c r="J134" s="7">
        <f>IF(model!D134="ENTERPRISE",scoring_weights!$B$6,IF(model!D134="MID-MARKET",scoring_weights!$B$6*0.75,IF(model!D134="SMB",scoring_weights!$B$6*0.5,IF(model!D134="STARTUP",scoring_weights!$B$6*0.25,0))))</f>
        <v>11.25</v>
      </c>
      <c r="K134" s="7">
        <f>ROUND(MIN(IFERROR((model!O134/10+model!P134/5+model!R134*2+model!T134+model!U134*1.5)/6,0),1)*scoring_weights!$B$7,1)</f>
        <v>3</v>
      </c>
      <c r="L134" s="7">
        <f t="shared" si="6"/>
        <v>36.9</v>
      </c>
      <c r="M134" s="7" t="str">
        <f>IF(L134&gt;=segment_thresholds!$B$2,"HOT",IF(L134&gt;=segment_thresholds!$B$3,"WARM","COLD"))</f>
        <v>WARM</v>
      </c>
      <c r="N134" s="7" t="str">
        <f t="shared" si="7"/>
        <v>Nurture Email Drip</v>
      </c>
      <c r="O134" s="7" t="str">
        <f t="shared" si="8"/>
        <v>20-39</v>
      </c>
    </row>
    <row r="135" spans="1:15">
      <c r="A135" t="str">
        <v>L0134</v>
      </c>
      <c r="B135" t="str">
        <v>Joaquin Schneider</v>
      </c>
      <c r="C135" t="str">
        <v>DATABRICKS</v>
      </c>
      <c r="D135" t="str">
        <v>DIRECT</v>
      </c>
      <c r="E135" t="str">
        <v>ENTERPRISE</v>
      </c>
      <c r="F135" s="7">
        <f>ROUND(IFERROR(model!I135/scoring_weights!$C$2,0)*scoring_weights!$B$2,1)</f>
        <v>8.6</v>
      </c>
      <c r="G135" s="7">
        <f>ROUND(IFERROR(model!J135/scoring_weights!$C$3,0)*scoring_weights!$B$3,1)</f>
        <v>9</v>
      </c>
      <c r="H135" s="7">
        <f>ROUND(IFERROR(model!K135/scoring_weights!$C$4,0)*scoring_weights!$B$4,1)</f>
        <v>8.5</v>
      </c>
      <c r="I135" s="7">
        <f>IF(model!L135="YES",scoring_weights!$B$5,0)</f>
        <v>20</v>
      </c>
      <c r="J135" s="7">
        <f>IF(model!D135="ENTERPRISE",scoring_weights!$B$6,IF(model!D135="MID-MARKET",scoring_weights!$B$6*0.75,IF(model!D135="SMB",scoring_weights!$B$6*0.5,IF(model!D135="STARTUP",scoring_weights!$B$6*0.25,0))))</f>
        <v>15</v>
      </c>
      <c r="K135" s="7">
        <f>ROUND(MIN(IFERROR((model!O135/10+model!P135/5+model!R135*2+model!T135+model!U135*1.5)/6,0),1)*scoring_weights!$B$7,1)</f>
        <v>1.5</v>
      </c>
      <c r="L135" s="7">
        <f t="shared" si="6"/>
        <v>62.6</v>
      </c>
      <c r="M135" s="7" t="str">
        <f>IF(L135&gt;=segment_thresholds!$B$2,"HOT",IF(L135&gt;=segment_thresholds!$B$3,"WARM","COLD"))</f>
        <v>HOT</v>
      </c>
      <c r="N135" s="7" t="str">
        <f t="shared" si="7"/>
        <v>Schedule Call</v>
      </c>
      <c r="O135" s="7" t="str">
        <f t="shared" si="8"/>
        <v>60-79</v>
      </c>
    </row>
    <row r="136" spans="1:15">
      <c r="A136" t="str">
        <v>L0135</v>
      </c>
      <c r="B136" t="str">
        <v>Florian Johnson</v>
      </c>
      <c r="C136" t="str">
        <v>ZENDESK</v>
      </c>
      <c r="D136" t="str">
        <v>EVENT</v>
      </c>
      <c r="E136" t="str">
        <v>SMB</v>
      </c>
      <c r="F136" s="7">
        <f>ROUND(IFERROR(model!I136/scoring_weights!$C$2,0)*scoring_weights!$B$2,1)</f>
        <v>7.4</v>
      </c>
      <c r="G136" s="7">
        <f>ROUND(IFERROR(model!J136/scoring_weights!$C$3,0)*scoring_weights!$B$3,1)</f>
        <v>12.8</v>
      </c>
      <c r="H136" s="7">
        <f>ROUND(IFERROR(model!K136/scoring_weights!$C$4,0)*scoring_weights!$B$4,1)</f>
        <v>3.8</v>
      </c>
      <c r="I136" s="7">
        <f>IF(model!L136="YES",scoring_weights!$B$5,0)</f>
        <v>0</v>
      </c>
      <c r="J136" s="7">
        <f>IF(model!D136="ENTERPRISE",scoring_weights!$B$6,IF(model!D136="MID-MARKET",scoring_weights!$B$6*0.75,IF(model!D136="SMB",scoring_weights!$B$6*0.5,IF(model!D136="STARTUP",scoring_weights!$B$6*0.25,0))))</f>
        <v>7.5</v>
      </c>
      <c r="K136" s="7">
        <f>ROUND(MIN(IFERROR((model!O136/10+model!P136/5+model!R136*2+model!T136+model!U136*1.5)/6,0),1)*scoring_weights!$B$7,1)</f>
        <v>21.5</v>
      </c>
      <c r="L136" s="7">
        <f t="shared" si="6"/>
        <v>53</v>
      </c>
      <c r="M136" s="7" t="str">
        <f>IF(L136&gt;=segment_thresholds!$B$2,"HOT",IF(L136&gt;=segment_thresholds!$B$3,"WARM","COLD"))</f>
        <v>WARM</v>
      </c>
      <c r="N136" s="7" t="str">
        <f t="shared" si="7"/>
        <v>Nurture Email Drip</v>
      </c>
      <c r="O136" s="7" t="str">
        <f t="shared" si="8"/>
        <v>40-59</v>
      </c>
    </row>
    <row r="137" spans="1:15">
      <c r="A137" t="str">
        <v>L0136</v>
      </c>
      <c r="B137" t="str">
        <v>Aria Soto</v>
      </c>
      <c r="C137" t="str">
        <v>ZSCALER</v>
      </c>
      <c r="D137" t="str">
        <v>SOCIAL</v>
      </c>
      <c r="E137" t="str">
        <v>ENTERPRISE</v>
      </c>
      <c r="F137" s="7">
        <f>ROUND(IFERROR(model!I137/scoring_weights!$C$2,0)*scoring_weights!$B$2,1)</f>
        <v>1.4</v>
      </c>
      <c r="G137" s="7">
        <f>ROUND(IFERROR(model!J137/scoring_weights!$C$3,0)*scoring_weights!$B$3,1)</f>
        <v>9</v>
      </c>
      <c r="H137" s="7">
        <f>ROUND(IFERROR(model!K137/scoring_weights!$C$4,0)*scoring_weights!$B$4,1)</f>
        <v>4.2</v>
      </c>
      <c r="I137" s="7">
        <f>IF(model!L137="YES",scoring_weights!$B$5,0)</f>
        <v>0</v>
      </c>
      <c r="J137" s="7">
        <f>IF(model!D137="ENTERPRISE",scoring_weights!$B$6,IF(model!D137="MID-MARKET",scoring_weights!$B$6*0.75,IF(model!D137="SMB",scoring_weights!$B$6*0.5,IF(model!D137="STARTUP",scoring_weights!$B$6*0.25,0))))</f>
        <v>15</v>
      </c>
      <c r="K137" s="7">
        <f>ROUND(MIN(IFERROR((model!O137/10+model!P137/5+model!R137*2+model!T137+model!U137*1.5)/6,0),1)*scoring_weights!$B$7,1)</f>
        <v>3</v>
      </c>
      <c r="L137" s="7">
        <f t="shared" si="6"/>
        <v>32.6</v>
      </c>
      <c r="M137" s="7" t="str">
        <f>IF(L137&gt;=segment_thresholds!$B$2,"HOT",IF(L137&gt;=segment_thresholds!$B$3,"WARM","COLD"))</f>
        <v>COLD</v>
      </c>
      <c r="N137" s="7" t="str">
        <f t="shared" si="7"/>
        <v>Retarget with Ads</v>
      </c>
      <c r="O137" s="7" t="str">
        <f t="shared" si="8"/>
        <v>20-39</v>
      </c>
    </row>
    <row r="138" spans="1:15">
      <c r="A138" t="str">
        <v>L0137</v>
      </c>
      <c r="B138" t="str">
        <v>Bodhi Nakamura</v>
      </c>
      <c r="C138" t="str">
        <v>META</v>
      </c>
      <c r="D138" t="str">
        <v>EVENT</v>
      </c>
      <c r="E138" t="str">
        <v>SMB</v>
      </c>
      <c r="F138" s="7">
        <f>ROUND(IFERROR(model!I138/scoring_weights!$C$2,0)*scoring_weights!$B$2,1)</f>
        <v>7.1</v>
      </c>
      <c r="G138" s="7">
        <f>ROUND(IFERROR(model!J138/scoring_weights!$C$3,0)*scoring_weights!$B$3,1)</f>
        <v>4.5</v>
      </c>
      <c r="H138" s="7">
        <f>ROUND(IFERROR(model!K138/scoring_weights!$C$4,0)*scoring_weights!$B$4,1)</f>
        <v>7.8</v>
      </c>
      <c r="I138" s="7">
        <f>IF(model!L138="YES",scoring_weights!$B$5,0)</f>
        <v>20</v>
      </c>
      <c r="J138" s="7">
        <f>IF(model!D138="ENTERPRISE",scoring_weights!$B$6,IF(model!D138="MID-MARKET",scoring_weights!$B$6*0.75,IF(model!D138="SMB",scoring_weights!$B$6*0.5,IF(model!D138="STARTUP",scoring_weights!$B$6*0.25,0))))</f>
        <v>7.5</v>
      </c>
      <c r="K138" s="7">
        <f>ROUND(MIN(IFERROR((model!O138/10+model!P138/5+model!R138*2+model!T138+model!U138*1.5)/6,0),1)*scoring_weights!$B$7,1)</f>
        <v>19</v>
      </c>
      <c r="L138" s="7">
        <f t="shared" si="6"/>
        <v>65.900000000000006</v>
      </c>
      <c r="M138" s="7" t="str">
        <f>IF(L138&gt;=segment_thresholds!$B$2,"HOT",IF(L138&gt;=segment_thresholds!$B$3,"WARM","COLD"))</f>
        <v>HOT</v>
      </c>
      <c r="N138" s="7" t="str">
        <f t="shared" si="7"/>
        <v>Schedule Call</v>
      </c>
      <c r="O138" s="7" t="str">
        <f t="shared" si="8"/>
        <v>60-79</v>
      </c>
    </row>
    <row r="139" spans="1:15">
      <c r="A139" t="str">
        <v>L0138</v>
      </c>
      <c r="B139" t="str">
        <v>Tara Kim</v>
      </c>
      <c r="C139" t="str">
        <v>ATLASSIAN CORP</v>
      </c>
      <c r="D139" t="str">
        <v>PARTNER</v>
      </c>
      <c r="E139" t="str">
        <v>SMB</v>
      </c>
      <c r="F139" s="7">
        <f>ROUND(IFERROR(model!I139/scoring_weights!$C$2,0)*scoring_weights!$B$2,1)</f>
        <v>6</v>
      </c>
      <c r="G139" s="7">
        <f>ROUND(IFERROR(model!J139/scoring_weights!$C$3,0)*scoring_weights!$B$3,1)</f>
        <v>10.5</v>
      </c>
      <c r="H139" s="7">
        <f>ROUND(IFERROR(model!K139/scoring_weights!$C$4,0)*scoring_weights!$B$4,1)</f>
        <v>9.5</v>
      </c>
      <c r="I139" s="7">
        <f>IF(model!L139="YES",scoring_weights!$B$5,0)</f>
        <v>20</v>
      </c>
      <c r="J139" s="7">
        <f>IF(model!D139="ENTERPRISE",scoring_weights!$B$6,IF(model!D139="MID-MARKET",scoring_weights!$B$6*0.75,IF(model!D139="SMB",scoring_weights!$B$6*0.5,IF(model!D139="STARTUP",scoring_weights!$B$6*0.25,0))))</f>
        <v>7.5</v>
      </c>
      <c r="K139" s="7">
        <f>ROUND(MIN(IFERROR((model!O139/10+model!P139/5+model!R139*2+model!T139+model!U139*1.5)/6,0),1)*scoring_weights!$B$7,1)</f>
        <v>7</v>
      </c>
      <c r="L139" s="7">
        <f t="shared" si="6"/>
        <v>60.5</v>
      </c>
      <c r="M139" s="7" t="str">
        <f>IF(L139&gt;=segment_thresholds!$B$2,"HOT",IF(L139&gt;=segment_thresholds!$B$3,"WARM","COLD"))</f>
        <v>HOT</v>
      </c>
      <c r="N139" s="7" t="str">
        <f t="shared" si="7"/>
        <v>Schedule Call</v>
      </c>
      <c r="O139" s="7" t="str">
        <f t="shared" si="8"/>
        <v>60-79</v>
      </c>
    </row>
    <row r="140" spans="1:15">
      <c r="A140" t="str">
        <v>L0139</v>
      </c>
      <c r="B140" t="str">
        <v>Xavier Thomas</v>
      </c>
      <c r="C140" t="str">
        <v>WORKDAY</v>
      </c>
      <c r="D140" t="str">
        <v>WEBINAR</v>
      </c>
      <c r="E140" t="str">
        <v>GROWTH</v>
      </c>
      <c r="F140" s="7">
        <f>ROUND(IFERROR(model!I140/scoring_weights!$C$2,0)*scoring_weights!$B$2,1)</f>
        <v>4.3</v>
      </c>
      <c r="G140" s="7">
        <f>ROUND(IFERROR(model!J140/scoring_weights!$C$3,0)*scoring_weights!$B$3,1)</f>
        <v>4.5</v>
      </c>
      <c r="H140" s="7">
        <f>ROUND(IFERROR(model!K140/scoring_weights!$C$4,0)*scoring_weights!$B$4,1)</f>
        <v>8.8000000000000007</v>
      </c>
      <c r="I140" s="7">
        <f>IF(model!L140="YES",scoring_weights!$B$5,0)</f>
        <v>0</v>
      </c>
      <c r="J140" s="7">
        <f>IF(model!D140="ENTERPRISE",scoring_weights!$B$6,IF(model!D140="MID-MARKET",scoring_weights!$B$6*0.75,IF(model!D140="SMB",scoring_weights!$B$6*0.5,IF(model!D140="STARTUP",scoring_weights!$B$6*0.25,0))))</f>
        <v>0</v>
      </c>
      <c r="K140" s="7">
        <f>ROUND(MIN(IFERROR((model!O140/10+model!P140/5+model!R140*2+model!T140+model!U140*1.5)/6,0),1)*scoring_weights!$B$7,1)</f>
        <v>4.5</v>
      </c>
      <c r="L140" s="7">
        <f t="shared" si="6"/>
        <v>22.1</v>
      </c>
      <c r="M140" s="7" t="str">
        <f>IF(L140&gt;=segment_thresholds!$B$2,"HOT",IF(L140&gt;=segment_thresholds!$B$3,"WARM","COLD"))</f>
        <v>COLD</v>
      </c>
      <c r="N140" s="7" t="str">
        <f t="shared" si="7"/>
        <v>Retarget with Ads</v>
      </c>
      <c r="O140" s="7" t="str">
        <f t="shared" si="8"/>
        <v>20-39</v>
      </c>
    </row>
    <row r="141" spans="1:15">
      <c r="A141" t="str">
        <v>L0140</v>
      </c>
      <c r="B141" t="str">
        <v>Gideon Mitchell</v>
      </c>
      <c r="C141" t="str">
        <v>DATADOG</v>
      </c>
      <c r="D141" t="str">
        <v>CONTENT_SYNDICATION</v>
      </c>
      <c r="E141" t="str">
        <v>N/A</v>
      </c>
      <c r="F141" s="7">
        <f>ROUND(IFERROR(model!I141/scoring_weights!$C$2,0)*scoring_weights!$B$2,1)</f>
        <v>9.6999999999999993</v>
      </c>
      <c r="G141" s="7">
        <f>ROUND(IFERROR(model!J141/scoring_weights!$C$3,0)*scoring_weights!$B$3,1)</f>
        <v>0</v>
      </c>
      <c r="H141" s="7">
        <f>ROUND(IFERROR(model!K141/scoring_weights!$C$4,0)*scoring_weights!$B$4,1)</f>
        <v>9.1999999999999993</v>
      </c>
      <c r="I141" s="7">
        <f>IF(model!L141="YES",scoring_weights!$B$5,0)</f>
        <v>0</v>
      </c>
      <c r="J141" s="7">
        <f>IF(model!D141="ENTERPRISE",scoring_weights!$B$6,IF(model!D141="MID-MARKET",scoring_weights!$B$6*0.75,IF(model!D141="SMB",scoring_weights!$B$6*0.5,IF(model!D141="STARTUP",scoring_weights!$B$6*0.25,0))))</f>
        <v>0</v>
      </c>
      <c r="K141" s="7">
        <f>ROUND(MIN(IFERROR((model!O141/10+model!P141/5+model!R141*2+model!T141+model!U141*1.5)/6,0),1)*scoring_weights!$B$7,1)</f>
        <v>19.5</v>
      </c>
      <c r="L141" s="7">
        <f t="shared" si="6"/>
        <v>38.4</v>
      </c>
      <c r="M141" s="7" t="str">
        <f>IF(L141&gt;=segment_thresholds!$B$2,"HOT",IF(L141&gt;=segment_thresholds!$B$3,"WARM","COLD"))</f>
        <v>WARM</v>
      </c>
      <c r="N141" s="7" t="str">
        <f t="shared" si="7"/>
        <v>Nurture Email Drip</v>
      </c>
      <c r="O141" s="7" t="str">
        <f t="shared" si="8"/>
        <v>20-39</v>
      </c>
    </row>
    <row r="142" spans="1:15">
      <c r="A142" t="str">
        <v>L0141</v>
      </c>
      <c r="B142" t="str">
        <v>Elowen Iyer</v>
      </c>
      <c r="C142" t="str">
        <v>DOCU SIGN</v>
      </c>
      <c r="D142" t="str">
        <v>SOCIAL</v>
      </c>
      <c r="E142" t="str">
        <v>STARTUP</v>
      </c>
      <c r="F142" s="7">
        <f>ROUND(IFERROR(model!I142/scoring_weights!$C$2,0)*scoring_weights!$B$2,1)</f>
        <v>2.2999999999999998</v>
      </c>
      <c r="G142" s="7">
        <f>ROUND(IFERROR(model!J142/scoring_weights!$C$3,0)*scoring_weights!$B$3,1)</f>
        <v>5.3</v>
      </c>
      <c r="H142" s="7">
        <f>ROUND(IFERROR(model!K142/scoring_weights!$C$4,0)*scoring_weights!$B$4,1)</f>
        <v>7.7</v>
      </c>
      <c r="I142" s="7">
        <f>IF(model!L142="YES",scoring_weights!$B$5,0)</f>
        <v>20</v>
      </c>
      <c r="J142" s="7">
        <f>IF(model!D142="ENTERPRISE",scoring_weights!$B$6,IF(model!D142="MID-MARKET",scoring_weights!$B$6*0.75,IF(model!D142="SMB",scoring_weights!$B$6*0.5,IF(model!D142="STARTUP",scoring_weights!$B$6*0.25,0))))</f>
        <v>3.75</v>
      </c>
      <c r="K142" s="7">
        <f>ROUND(MIN(IFERROR((model!O142/10+model!P142/5+model!R142*2+model!T142+model!U142*1.5)/6,0),1)*scoring_weights!$B$7,1)</f>
        <v>14.5</v>
      </c>
      <c r="L142" s="7">
        <f t="shared" si="6"/>
        <v>53.6</v>
      </c>
      <c r="M142" s="7" t="str">
        <f>IF(L142&gt;=segment_thresholds!$B$2,"HOT",IF(L142&gt;=segment_thresholds!$B$3,"WARM","COLD"))</f>
        <v>WARM</v>
      </c>
      <c r="N142" s="7" t="str">
        <f t="shared" si="7"/>
        <v>Nurture Email Drip</v>
      </c>
      <c r="O142" s="7" t="str">
        <f t="shared" si="8"/>
        <v>40-59</v>
      </c>
    </row>
    <row r="143" spans="1:15">
      <c r="A143" t="str">
        <v>L0142</v>
      </c>
      <c r="B143" t="str">
        <v>Joaquin Vargas</v>
      </c>
      <c r="C143" t="str">
        <v>PALANTIR</v>
      </c>
      <c r="D143" t="str">
        <v>PARTNER</v>
      </c>
      <c r="E143" t="str">
        <v>SMB</v>
      </c>
      <c r="F143" s="7">
        <f>ROUND(IFERROR(model!I143/scoring_weights!$C$2,0)*scoring_weights!$B$2,1)</f>
        <v>1.7</v>
      </c>
      <c r="G143" s="7">
        <f>ROUND(IFERROR(model!J143/scoring_weights!$C$3,0)*scoring_weights!$B$3,1)</f>
        <v>7.5</v>
      </c>
      <c r="H143" s="7">
        <f>ROUND(IFERROR(model!K143/scoring_weights!$C$4,0)*scoring_weights!$B$4,1)</f>
        <v>3.8</v>
      </c>
      <c r="I143" s="7">
        <f>IF(model!L143="YES",scoring_weights!$B$5,0)</f>
        <v>0</v>
      </c>
      <c r="J143" s="7">
        <f>IF(model!D143="ENTERPRISE",scoring_weights!$B$6,IF(model!D143="MID-MARKET",scoring_weights!$B$6*0.75,IF(model!D143="SMB",scoring_weights!$B$6*0.5,IF(model!D143="STARTUP",scoring_weights!$B$6*0.25,0))))</f>
        <v>7.5</v>
      </c>
      <c r="K143" s="7">
        <f>ROUND(MIN(IFERROR((model!O143/10+model!P143/5+model!R143*2+model!T143+model!U143*1.5)/6,0),1)*scoring_weights!$B$7,1)</f>
        <v>12.5</v>
      </c>
      <c r="L143" s="7">
        <f t="shared" si="6"/>
        <v>33</v>
      </c>
      <c r="M143" s="7" t="str">
        <f>IF(L143&gt;=segment_thresholds!$B$2,"HOT",IF(L143&gt;=segment_thresholds!$B$3,"WARM","COLD"))</f>
        <v>COLD</v>
      </c>
      <c r="N143" s="7" t="str">
        <f t="shared" si="7"/>
        <v>Retarget with Ads</v>
      </c>
      <c r="O143" s="7" t="str">
        <f t="shared" si="8"/>
        <v>20-39</v>
      </c>
    </row>
    <row r="144" spans="1:15">
      <c r="A144" t="str">
        <v>L0143</v>
      </c>
      <c r="B144" t="str">
        <v>Hugo Flores</v>
      </c>
      <c r="C144" t="str">
        <v>AMAZON INC</v>
      </c>
      <c r="D144" t="str">
        <v>COLD_EMAIL</v>
      </c>
      <c r="E144" t="str">
        <v>MID-MARKET</v>
      </c>
      <c r="F144" s="7">
        <f>ROUND(IFERROR(model!I144/scoring_weights!$C$2,0)*scoring_weights!$B$2,1)</f>
        <v>7.1</v>
      </c>
      <c r="G144" s="7">
        <f>ROUND(IFERROR(model!J144/scoring_weights!$C$3,0)*scoring_weights!$B$3,1)</f>
        <v>1.5</v>
      </c>
      <c r="H144" s="7">
        <f>ROUND(IFERROR(model!K144/scoring_weights!$C$4,0)*scoring_weights!$B$4,1)</f>
        <v>0</v>
      </c>
      <c r="I144" s="7">
        <f>IF(model!L144="YES",scoring_weights!$B$5,0)</f>
        <v>20</v>
      </c>
      <c r="J144" s="7">
        <f>IF(model!D144="ENTERPRISE",scoring_weights!$B$6,IF(model!D144="MID-MARKET",scoring_weights!$B$6*0.75,IF(model!D144="SMB",scoring_weights!$B$6*0.5,IF(model!D144="STARTUP",scoring_weights!$B$6*0.25,0))))</f>
        <v>11.25</v>
      </c>
      <c r="K144" s="7">
        <f>ROUND(MIN(IFERROR((model!O144/10+model!P144/5+model!R144*2+model!T144+model!U144*1.5)/6,0),1)*scoring_weights!$B$7,1)</f>
        <v>0</v>
      </c>
      <c r="L144" s="7">
        <f t="shared" si="6"/>
        <v>39.9</v>
      </c>
      <c r="M144" s="7" t="str">
        <f>IF(L144&gt;=segment_thresholds!$B$2,"HOT",IF(L144&gt;=segment_thresholds!$B$3,"WARM","COLD"))</f>
        <v>WARM</v>
      </c>
      <c r="N144" s="7" t="str">
        <f t="shared" si="7"/>
        <v>Nurture Email Drip</v>
      </c>
      <c r="O144" s="7" t="str">
        <f t="shared" si="8"/>
        <v>20-39</v>
      </c>
    </row>
    <row r="145" spans="1:15">
      <c r="A145" t="str">
        <v>L0144</v>
      </c>
      <c r="B145" t="str">
        <v>Frank Lee</v>
      </c>
      <c r="C145" t="str">
        <v>ZSCALER</v>
      </c>
      <c r="D145" t="str">
        <v>DIRECT</v>
      </c>
      <c r="E145" t="str">
        <v>N/A</v>
      </c>
      <c r="F145" s="7">
        <f>ROUND(IFERROR(model!I145/scoring_weights!$C$2,0)*scoring_weights!$B$2,1)</f>
        <v>0</v>
      </c>
      <c r="G145" s="7">
        <f>ROUND(IFERROR(model!J145/scoring_weights!$C$3,0)*scoring_weights!$B$3,1)</f>
        <v>12</v>
      </c>
      <c r="H145" s="7">
        <f>ROUND(IFERROR(model!K145/scoring_weights!$C$4,0)*scoring_weights!$B$4,1)</f>
        <v>0.8</v>
      </c>
      <c r="I145" s="7">
        <f>IF(model!L145="YES",scoring_weights!$B$5,0)</f>
        <v>0</v>
      </c>
      <c r="J145" s="7">
        <f>IF(model!D145="ENTERPRISE",scoring_weights!$B$6,IF(model!D145="MID-MARKET",scoring_weights!$B$6*0.75,IF(model!D145="SMB",scoring_weights!$B$6*0.5,IF(model!D145="STARTUP",scoring_weights!$B$6*0.25,0))))</f>
        <v>0</v>
      </c>
      <c r="K145" s="7">
        <f>ROUND(MIN(IFERROR((model!O145/10+model!P145/5+model!R145*2+model!T145+model!U145*1.5)/6,0),1)*scoring_weights!$B$7,1)</f>
        <v>4</v>
      </c>
      <c r="L145" s="7">
        <f t="shared" si="6"/>
        <v>16.8</v>
      </c>
      <c r="M145" s="7" t="str">
        <f>IF(L145&gt;=segment_thresholds!$B$2,"HOT",IF(L145&gt;=segment_thresholds!$B$3,"WARM","COLD"))</f>
        <v>COLD</v>
      </c>
      <c r="N145" s="7" t="str">
        <f t="shared" si="7"/>
        <v>Retarget with Ads</v>
      </c>
      <c r="O145" s="7" t="str">
        <f t="shared" si="8"/>
        <v>0-19</v>
      </c>
    </row>
    <row r="146" spans="1:15">
      <c r="A146" t="str">
        <v>L0145</v>
      </c>
      <c r="B146" t="str">
        <v>Pedro Iyer</v>
      </c>
      <c r="C146" t="str">
        <v>SERVICE NOW</v>
      </c>
      <c r="D146" t="str">
        <v>CONTENT_SYNDICATION</v>
      </c>
      <c r="E146" t="str">
        <v>GROWTH</v>
      </c>
      <c r="F146" s="7">
        <f>ROUND(IFERROR(model!I146/scoring_weights!$C$2,0)*scoring_weights!$B$2,1)</f>
        <v>9.6999999999999993</v>
      </c>
      <c r="G146" s="7">
        <f>ROUND(IFERROR(model!J146/scoring_weights!$C$3,0)*scoring_weights!$B$3,1)</f>
        <v>8.3000000000000007</v>
      </c>
      <c r="H146" s="7">
        <f>ROUND(IFERROR(model!K146/scoring_weights!$C$4,0)*scoring_weights!$B$4,1)</f>
        <v>2.2999999999999998</v>
      </c>
      <c r="I146" s="7">
        <f>IF(model!L146="YES",scoring_weights!$B$5,0)</f>
        <v>20</v>
      </c>
      <c r="J146" s="7">
        <f>IF(model!D146="ENTERPRISE",scoring_weights!$B$6,IF(model!D146="MID-MARKET",scoring_weights!$B$6*0.75,IF(model!D146="SMB",scoring_weights!$B$6*0.5,IF(model!D146="STARTUP",scoring_weights!$B$6*0.25,0))))</f>
        <v>0</v>
      </c>
      <c r="K146" s="7">
        <f>ROUND(MIN(IFERROR((model!O146/10+model!P146/5+model!R146*2+model!T146+model!U146*1.5)/6,0),1)*scoring_weights!$B$7,1)</f>
        <v>3</v>
      </c>
      <c r="L146" s="7">
        <f t="shared" si="6"/>
        <v>43.3</v>
      </c>
      <c r="M146" s="7" t="str">
        <f>IF(L146&gt;=segment_thresholds!$B$2,"HOT",IF(L146&gt;=segment_thresholds!$B$3,"WARM","COLD"))</f>
        <v>WARM</v>
      </c>
      <c r="N146" s="7" t="str">
        <f t="shared" si="7"/>
        <v>Nurture Email Drip</v>
      </c>
      <c r="O146" s="7" t="str">
        <f t="shared" si="8"/>
        <v>40-59</v>
      </c>
    </row>
    <row r="147" spans="1:15">
      <c r="A147" t="str">
        <v>L0146</v>
      </c>
      <c r="B147" t="str">
        <v>Joaquin Smith</v>
      </c>
      <c r="C147" t="str">
        <v>SNOWFLAKE</v>
      </c>
      <c r="D147" t="str">
        <v>DIRECT</v>
      </c>
      <c r="E147" t="str">
        <v>ENTERPRISE</v>
      </c>
      <c r="F147" s="7">
        <f>ROUND(IFERROR(model!I147/scoring_weights!$C$2,0)*scoring_weights!$B$2,1)</f>
        <v>7.4</v>
      </c>
      <c r="G147" s="7">
        <f>ROUND(IFERROR(model!J147/scoring_weights!$C$3,0)*scoring_weights!$B$3,1)</f>
        <v>9.8000000000000007</v>
      </c>
      <c r="H147" s="7">
        <f>ROUND(IFERROR(model!K147/scoring_weights!$C$4,0)*scoring_weights!$B$4,1)</f>
        <v>1.7</v>
      </c>
      <c r="I147" s="7">
        <f>IF(model!L147="YES",scoring_weights!$B$5,0)</f>
        <v>20</v>
      </c>
      <c r="J147" s="7">
        <f>IF(model!D147="ENTERPRISE",scoring_weights!$B$6,IF(model!D147="MID-MARKET",scoring_weights!$B$6*0.75,IF(model!D147="SMB",scoring_weights!$B$6*0.5,IF(model!D147="STARTUP",scoring_weights!$B$6*0.25,0))))</f>
        <v>15</v>
      </c>
      <c r="K147" s="7">
        <f>ROUND(MIN(IFERROR((model!O147/10+model!P147/5+model!R147*2+model!T147+model!U147*1.5)/6,0),1)*scoring_weights!$B$7,1)</f>
        <v>3</v>
      </c>
      <c r="L147" s="7">
        <f t="shared" si="6"/>
        <v>56.9</v>
      </c>
      <c r="M147" s="7" t="str">
        <f>IF(L147&gt;=segment_thresholds!$B$2,"HOT",IF(L147&gt;=segment_thresholds!$B$3,"WARM","COLD"))</f>
        <v>WARM</v>
      </c>
      <c r="N147" s="7" t="str">
        <f t="shared" si="7"/>
        <v>Nurture Email Drip</v>
      </c>
      <c r="O147" s="7" t="str">
        <f t="shared" si="8"/>
        <v>40-59</v>
      </c>
    </row>
    <row r="148" spans="1:15">
      <c r="A148" t="str">
        <v>L0147</v>
      </c>
      <c r="B148" t="str">
        <v>Onyx Mendoza</v>
      </c>
      <c r="C148" t="str">
        <v>AMAZON</v>
      </c>
      <c r="D148" t="str">
        <v>ORGANIC</v>
      </c>
      <c r="E148" t="str">
        <v>SMB</v>
      </c>
      <c r="F148" s="7">
        <f>ROUND(IFERROR(model!I148/scoring_weights!$C$2,0)*scoring_weights!$B$2,1)</f>
        <v>9.6999999999999993</v>
      </c>
      <c r="G148" s="7">
        <f>ROUND(IFERROR(model!J148/scoring_weights!$C$3,0)*scoring_weights!$B$3,1)</f>
        <v>0</v>
      </c>
      <c r="H148" s="7">
        <f>ROUND(IFERROR(model!K148/scoring_weights!$C$4,0)*scoring_weights!$B$4,1)</f>
        <v>3</v>
      </c>
      <c r="I148" s="7">
        <f>IF(model!L148="YES",scoring_weights!$B$5,0)</f>
        <v>20</v>
      </c>
      <c r="J148" s="7">
        <f>IF(model!D148="ENTERPRISE",scoring_weights!$B$6,IF(model!D148="MID-MARKET",scoring_weights!$B$6*0.75,IF(model!D148="SMB",scoring_weights!$B$6*0.5,IF(model!D148="STARTUP",scoring_weights!$B$6*0.25,0))))</f>
        <v>7.5</v>
      </c>
      <c r="K148" s="7">
        <f>ROUND(MIN(IFERROR((model!O148/10+model!P148/5+model!R148*2+model!T148+model!U148*1.5)/6,0),1)*scoring_weights!$B$7,1)</f>
        <v>0.5</v>
      </c>
      <c r="L148" s="7">
        <f t="shared" si="6"/>
        <v>40.700000000000003</v>
      </c>
      <c r="M148" s="7" t="str">
        <f>IF(L148&gt;=segment_thresholds!$B$2,"HOT",IF(L148&gt;=segment_thresholds!$B$3,"WARM","COLD"))</f>
        <v>WARM</v>
      </c>
      <c r="N148" s="7" t="str">
        <f t="shared" si="7"/>
        <v>Nurture Email Drip</v>
      </c>
      <c r="O148" s="7" t="str">
        <f t="shared" si="8"/>
        <v>40-59</v>
      </c>
    </row>
    <row r="149" spans="1:15">
      <c r="A149" t="str">
        <v>L0148</v>
      </c>
      <c r="B149" t="str">
        <v>Ivy Ahmed</v>
      </c>
      <c r="C149" t="str">
        <v>FIGMA</v>
      </c>
      <c r="D149" t="str">
        <v>EVENT</v>
      </c>
      <c r="E149" t="str">
        <v>SMB</v>
      </c>
      <c r="F149" s="7">
        <f>ROUND(IFERROR(model!I149/scoring_weights!$C$2,0)*scoring_weights!$B$2,1)</f>
        <v>2</v>
      </c>
      <c r="G149" s="7">
        <f>ROUND(IFERROR(model!J149/scoring_weights!$C$3,0)*scoring_weights!$B$3,1)</f>
        <v>5.3</v>
      </c>
      <c r="H149" s="7">
        <f>ROUND(IFERROR(model!K149/scoring_weights!$C$4,0)*scoring_weights!$B$4,1)</f>
        <v>4.7</v>
      </c>
      <c r="I149" s="7">
        <f>IF(model!L149="YES",scoring_weights!$B$5,0)</f>
        <v>0</v>
      </c>
      <c r="J149" s="7">
        <f>IF(model!D149="ENTERPRISE",scoring_weights!$B$6,IF(model!D149="MID-MARKET",scoring_weights!$B$6*0.75,IF(model!D149="SMB",scoring_weights!$B$6*0.5,IF(model!D149="STARTUP",scoring_weights!$B$6*0.25,0))))</f>
        <v>7.5</v>
      </c>
      <c r="K149" s="7">
        <f>ROUND(MIN(IFERROR((model!O149/10+model!P149/5+model!R149*2+model!T149+model!U149*1.5)/6,0),1)*scoring_weights!$B$7,1)</f>
        <v>12</v>
      </c>
      <c r="L149" s="7">
        <f t="shared" si="6"/>
        <v>31.5</v>
      </c>
      <c r="M149" s="7" t="str">
        <f>IF(L149&gt;=segment_thresholds!$B$2,"HOT",IF(L149&gt;=segment_thresholds!$B$3,"WARM","COLD"))</f>
        <v>COLD</v>
      </c>
      <c r="N149" s="7" t="str">
        <f t="shared" si="7"/>
        <v>Retarget with Ads</v>
      </c>
      <c r="O149" s="7" t="str">
        <f t="shared" si="8"/>
        <v>20-39</v>
      </c>
    </row>
    <row r="150" spans="1:15">
      <c r="A150" t="str">
        <v>L0149</v>
      </c>
      <c r="B150" t="str">
        <v>Felix Hill</v>
      </c>
      <c r="C150" t="str">
        <v>META PLATFORMS</v>
      </c>
      <c r="D150" t="str">
        <v>PAID</v>
      </c>
      <c r="E150" t="str">
        <v>SMB</v>
      </c>
      <c r="F150" s="7">
        <f>ROUND(IFERROR(model!I150/scoring_weights!$C$2,0)*scoring_weights!$B$2,1)</f>
        <v>4.3</v>
      </c>
      <c r="G150" s="7">
        <f>ROUND(IFERROR(model!J150/scoring_weights!$C$3,0)*scoring_weights!$B$3,1)</f>
        <v>0</v>
      </c>
      <c r="H150" s="7">
        <f>ROUND(IFERROR(model!K150/scoring_weights!$C$4,0)*scoring_weights!$B$4,1)</f>
        <v>0</v>
      </c>
      <c r="I150" s="7">
        <f>IF(model!L150="YES",scoring_weights!$B$5,0)</f>
        <v>0</v>
      </c>
      <c r="J150" s="7">
        <f>IF(model!D150="ENTERPRISE",scoring_weights!$B$6,IF(model!D150="MID-MARKET",scoring_weights!$B$6*0.75,IF(model!D150="SMB",scoring_weights!$B$6*0.5,IF(model!D150="STARTUP",scoring_weights!$B$6*0.25,0))))</f>
        <v>7.5</v>
      </c>
      <c r="K150" s="7">
        <f>ROUND(MIN(IFERROR((model!O150/10+model!P150/5+model!R150*2+model!T150+model!U150*1.5)/6,0),1)*scoring_weights!$B$7,1)</f>
        <v>3</v>
      </c>
      <c r="L150" s="7">
        <f t="shared" si="6"/>
        <v>14.8</v>
      </c>
      <c r="M150" s="7" t="str">
        <f>IF(L150&gt;=segment_thresholds!$B$2,"HOT",IF(L150&gt;=segment_thresholds!$B$3,"WARM","COLD"))</f>
        <v>COLD</v>
      </c>
      <c r="N150" s="7" t="str">
        <f t="shared" si="7"/>
        <v>Retarget with Ads</v>
      </c>
      <c r="O150" s="7" t="str">
        <f t="shared" si="8"/>
        <v>0-19</v>
      </c>
    </row>
    <row r="151" spans="1:15">
      <c r="A151" t="str">
        <v>L0150</v>
      </c>
      <c r="B151" t="str">
        <v>Nyx White</v>
      </c>
      <c r="C151" t="str">
        <v>ZOOM VIDEO</v>
      </c>
      <c r="D151" t="str">
        <v>EVENT</v>
      </c>
      <c r="E151" t="str">
        <v>GROWTH</v>
      </c>
      <c r="F151" s="7">
        <f>ROUND(IFERROR(model!I151/scoring_weights!$C$2,0)*scoring_weights!$B$2,1)</f>
        <v>2.2999999999999998</v>
      </c>
      <c r="G151" s="7">
        <f>ROUND(IFERROR(model!J151/scoring_weights!$C$3,0)*scoring_weights!$B$3,1)</f>
        <v>0.8</v>
      </c>
      <c r="H151" s="7">
        <f>ROUND(IFERROR(model!K151/scoring_weights!$C$4,0)*scoring_weights!$B$4,1)</f>
        <v>4.7</v>
      </c>
      <c r="I151" s="7">
        <f>IF(model!L151="YES",scoring_weights!$B$5,0)</f>
        <v>0</v>
      </c>
      <c r="J151" s="7">
        <f>IF(model!D151="ENTERPRISE",scoring_weights!$B$6,IF(model!D151="MID-MARKET",scoring_weights!$B$6*0.75,IF(model!D151="SMB",scoring_weights!$B$6*0.5,IF(model!D151="STARTUP",scoring_weights!$B$6*0.25,0))))</f>
        <v>0</v>
      </c>
      <c r="K151" s="7">
        <f>ROUND(MIN(IFERROR((model!O151/10+model!P151/5+model!R151*2+model!T151+model!U151*1.5)/6,0),1)*scoring_weights!$B$7,1)</f>
        <v>11.5</v>
      </c>
      <c r="L151" s="7">
        <f t="shared" si="6"/>
        <v>19.3</v>
      </c>
      <c r="M151" s="7" t="str">
        <f>IF(L151&gt;=segment_thresholds!$B$2,"HOT",IF(L151&gt;=segment_thresholds!$B$3,"WARM","COLD"))</f>
        <v>COLD</v>
      </c>
      <c r="N151" s="7" t="str">
        <f t="shared" si="7"/>
        <v>Retarget with Ads</v>
      </c>
      <c r="O151" s="7" t="str">
        <f t="shared" si="8"/>
        <v>0-19</v>
      </c>
    </row>
    <row r="152" spans="1:15">
      <c r="A152" t="str">
        <v>L0151</v>
      </c>
      <c r="B152" t="str">
        <v>Zachary Chandra</v>
      </c>
      <c r="C152" t="str">
        <v>SPLUNK</v>
      </c>
      <c r="D152" t="str">
        <v>PAID</v>
      </c>
      <c r="E152" t="str">
        <v>GROWTH</v>
      </c>
      <c r="F152" s="7">
        <f>ROUND(IFERROR(model!I152/scoring_weights!$C$2,0)*scoring_weights!$B$2,1)</f>
        <v>9.6999999999999993</v>
      </c>
      <c r="G152" s="7">
        <f>ROUND(IFERROR(model!J152/scoring_weights!$C$3,0)*scoring_weights!$B$3,1)</f>
        <v>4.5</v>
      </c>
      <c r="H152" s="7">
        <f>ROUND(IFERROR(model!K152/scoring_weights!$C$4,0)*scoring_weights!$B$4,1)</f>
        <v>5.2</v>
      </c>
      <c r="I152" s="7">
        <f>IF(model!L152="YES",scoring_weights!$B$5,0)</f>
        <v>0</v>
      </c>
      <c r="J152" s="7">
        <f>IF(model!D152="ENTERPRISE",scoring_weights!$B$6,IF(model!D152="MID-MARKET",scoring_weights!$B$6*0.75,IF(model!D152="SMB",scoring_weights!$B$6*0.5,IF(model!D152="STARTUP",scoring_weights!$B$6*0.25,0))))</f>
        <v>0</v>
      </c>
      <c r="K152" s="7">
        <f>ROUND(MIN(IFERROR((model!O152/10+model!P152/5+model!R152*2+model!T152+model!U152*1.5)/6,0),1)*scoring_weights!$B$7,1)</f>
        <v>1.5</v>
      </c>
      <c r="L152" s="7">
        <f t="shared" si="6"/>
        <v>20.9</v>
      </c>
      <c r="M152" s="7" t="str">
        <f>IF(L152&gt;=segment_thresholds!$B$2,"HOT",IF(L152&gt;=segment_thresholds!$B$3,"WARM","COLD"))</f>
        <v>COLD</v>
      </c>
      <c r="N152" s="7" t="str">
        <f t="shared" si="7"/>
        <v>Retarget with Ads</v>
      </c>
      <c r="O152" s="7" t="str">
        <f t="shared" si="8"/>
        <v>20-39</v>
      </c>
    </row>
    <row r="153" spans="1:15">
      <c r="A153" t="str">
        <v>L0152</v>
      </c>
      <c r="B153" t="str">
        <v>Brian Moreau</v>
      </c>
      <c r="C153" t="str">
        <v>OKTA</v>
      </c>
      <c r="D153" t="str">
        <v>UNKNOWN</v>
      </c>
      <c r="E153" t="str">
        <v>MID-MARKET</v>
      </c>
      <c r="F153" s="7">
        <f>ROUND(IFERROR(model!I153/scoring_weights!$C$2,0)*scoring_weights!$B$2,1)</f>
        <v>1.4</v>
      </c>
      <c r="G153" s="7">
        <f>ROUND(IFERROR(model!J153/scoring_weights!$C$3,0)*scoring_weights!$B$3,1)</f>
        <v>15</v>
      </c>
      <c r="H153" s="7">
        <f>ROUND(IFERROR(model!K153/scoring_weights!$C$4,0)*scoring_weights!$B$4,1)</f>
        <v>0</v>
      </c>
      <c r="I153" s="7">
        <f>IF(model!L153="YES",scoring_weights!$B$5,0)</f>
        <v>0</v>
      </c>
      <c r="J153" s="7">
        <f>IF(model!D153="ENTERPRISE",scoring_weights!$B$6,IF(model!D153="MID-MARKET",scoring_weights!$B$6*0.75,IF(model!D153="SMB",scoring_weights!$B$6*0.5,IF(model!D153="STARTUP",scoring_weights!$B$6*0.25,0))))</f>
        <v>11.25</v>
      </c>
      <c r="K153" s="7">
        <f>ROUND(MIN(IFERROR((model!O153/10+model!P153/5+model!R153*2+model!T153+model!U153*1.5)/6,0),1)*scoring_weights!$B$7,1)</f>
        <v>4.5</v>
      </c>
      <c r="L153" s="7">
        <f t="shared" si="6"/>
        <v>32.200000000000003</v>
      </c>
      <c r="M153" s="7" t="str">
        <f>IF(L153&gt;=segment_thresholds!$B$2,"HOT",IF(L153&gt;=segment_thresholds!$B$3,"WARM","COLD"))</f>
        <v>COLD</v>
      </c>
      <c r="N153" s="7" t="str">
        <f t="shared" si="7"/>
        <v>Retarget with Ads</v>
      </c>
      <c r="O153" s="7" t="str">
        <f t="shared" si="8"/>
        <v>20-39</v>
      </c>
    </row>
    <row r="154" spans="1:15">
      <c r="A154" t="str">
        <v>L0153</v>
      </c>
      <c r="B154" t="str">
        <v>Ivan Olsen</v>
      </c>
      <c r="C154" t="str">
        <v>PALANTIR</v>
      </c>
      <c r="D154" t="str">
        <v>CONTENT_SYNDICATION</v>
      </c>
      <c r="E154" t="str">
        <v>N/A</v>
      </c>
      <c r="F154" s="7">
        <f>ROUND(IFERROR(model!I154/scoring_weights!$C$2,0)*scoring_weights!$B$2,1)</f>
        <v>2.9</v>
      </c>
      <c r="G154" s="7">
        <f>ROUND(IFERROR(model!J154/scoring_weights!$C$3,0)*scoring_weights!$B$3,1)</f>
        <v>12.8</v>
      </c>
      <c r="H154" s="7">
        <f>ROUND(IFERROR(model!K154/scoring_weights!$C$4,0)*scoring_weights!$B$4,1)</f>
        <v>3.5</v>
      </c>
      <c r="I154" s="7">
        <f>IF(model!L154="YES",scoring_weights!$B$5,0)</f>
        <v>0</v>
      </c>
      <c r="J154" s="7">
        <f>IF(model!D154="ENTERPRISE",scoring_weights!$B$6,IF(model!D154="MID-MARKET",scoring_weights!$B$6*0.75,IF(model!D154="SMB",scoring_weights!$B$6*0.5,IF(model!D154="STARTUP",scoring_weights!$B$6*0.25,0))))</f>
        <v>0</v>
      </c>
      <c r="K154" s="7">
        <f>ROUND(MIN(IFERROR((model!O154/10+model!P154/5+model!R154*2+model!T154+model!U154*1.5)/6,0),1)*scoring_weights!$B$7,1)</f>
        <v>20.5</v>
      </c>
      <c r="L154" s="7">
        <f t="shared" si="6"/>
        <v>39.700000000000003</v>
      </c>
      <c r="M154" s="7" t="str">
        <f>IF(L154&gt;=segment_thresholds!$B$2,"HOT",IF(L154&gt;=segment_thresholds!$B$3,"WARM","COLD"))</f>
        <v>WARM</v>
      </c>
      <c r="N154" s="7" t="str">
        <f t="shared" si="7"/>
        <v>Nurture Email Drip</v>
      </c>
      <c r="O154" s="7" t="str">
        <f t="shared" si="8"/>
        <v>20-39</v>
      </c>
    </row>
    <row r="155" spans="1:15">
      <c r="A155" t="str">
        <v>L0154</v>
      </c>
      <c r="B155" t="str">
        <v>Nikolai Saxena</v>
      </c>
      <c r="C155" t="str">
        <v>OKTA</v>
      </c>
      <c r="D155" t="str">
        <v>COLD_EMAIL</v>
      </c>
      <c r="E155" t="str">
        <v>MID-MARKET</v>
      </c>
      <c r="F155" s="7">
        <f>ROUND(IFERROR(model!I155/scoring_weights!$C$2,0)*scoring_weights!$B$2,1)</f>
        <v>0</v>
      </c>
      <c r="G155" s="7">
        <f>ROUND(IFERROR(model!J155/scoring_weights!$C$3,0)*scoring_weights!$B$3,1)</f>
        <v>4.5</v>
      </c>
      <c r="H155" s="7">
        <f>ROUND(IFERROR(model!K155/scoring_weights!$C$4,0)*scoring_weights!$B$4,1)</f>
        <v>0.2</v>
      </c>
      <c r="I155" s="7">
        <f>IF(model!L155="YES",scoring_weights!$B$5,0)</f>
        <v>20</v>
      </c>
      <c r="J155" s="7">
        <f>IF(model!D155="ENTERPRISE",scoring_weights!$B$6,IF(model!D155="MID-MARKET",scoring_weights!$B$6*0.75,IF(model!D155="SMB",scoring_weights!$B$6*0.5,IF(model!D155="STARTUP",scoring_weights!$B$6*0.25,0))))</f>
        <v>11.25</v>
      </c>
      <c r="K155" s="7">
        <f>ROUND(MIN(IFERROR((model!O155/10+model!P155/5+model!R155*2+model!T155+model!U155*1.5)/6,0),1)*scoring_weights!$B$7,1)</f>
        <v>17.5</v>
      </c>
      <c r="L155" s="7">
        <f t="shared" si="6"/>
        <v>53.5</v>
      </c>
      <c r="M155" s="7" t="str">
        <f>IF(L155&gt;=segment_thresholds!$B$2,"HOT",IF(L155&gt;=segment_thresholds!$B$3,"WARM","COLD"))</f>
        <v>WARM</v>
      </c>
      <c r="N155" s="7" t="str">
        <f t="shared" si="7"/>
        <v>Nurture Email Drip</v>
      </c>
      <c r="O155" s="7" t="str">
        <f t="shared" si="8"/>
        <v>40-59</v>
      </c>
    </row>
    <row r="156" spans="1:15">
      <c r="A156" t="str">
        <v>L0155</v>
      </c>
      <c r="B156" t="str">
        <v>Oscar Dominguez</v>
      </c>
      <c r="C156" t="str">
        <v>ZOOM</v>
      </c>
      <c r="D156" t="str">
        <v>PAID</v>
      </c>
      <c r="E156" t="str">
        <v>GROWTH</v>
      </c>
      <c r="F156" s="7">
        <f>ROUND(IFERROR(model!I156/scoring_weights!$C$2,0)*scoring_weights!$B$2,1)</f>
        <v>5.4</v>
      </c>
      <c r="G156" s="7">
        <f>ROUND(IFERROR(model!J156/scoring_weights!$C$3,0)*scoring_weights!$B$3,1)</f>
        <v>0</v>
      </c>
      <c r="H156" s="7">
        <f>ROUND(IFERROR(model!K156/scoring_weights!$C$4,0)*scoring_weights!$B$4,1)</f>
        <v>4</v>
      </c>
      <c r="I156" s="7">
        <f>IF(model!L156="YES",scoring_weights!$B$5,0)</f>
        <v>20</v>
      </c>
      <c r="J156" s="7">
        <f>IF(model!D156="ENTERPRISE",scoring_weights!$B$6,IF(model!D156="MID-MARKET",scoring_weights!$B$6*0.75,IF(model!D156="SMB",scoring_weights!$B$6*0.5,IF(model!D156="STARTUP",scoring_weights!$B$6*0.25,0))))</f>
        <v>0</v>
      </c>
      <c r="K156" s="7">
        <f>ROUND(MIN(IFERROR((model!O156/10+model!P156/5+model!R156*2+model!T156+model!U156*1.5)/6,0),1)*scoring_weights!$B$7,1)</f>
        <v>1.5</v>
      </c>
      <c r="L156" s="7">
        <f t="shared" si="6"/>
        <v>30.9</v>
      </c>
      <c r="M156" s="7" t="str">
        <f>IF(L156&gt;=segment_thresholds!$B$2,"HOT",IF(L156&gt;=segment_thresholds!$B$3,"WARM","COLD"))</f>
        <v>COLD</v>
      </c>
      <c r="N156" s="7" t="str">
        <f t="shared" si="7"/>
        <v>Retarget with Ads</v>
      </c>
      <c r="O156" s="7" t="str">
        <f t="shared" si="8"/>
        <v>20-39</v>
      </c>
    </row>
    <row r="157" spans="1:15">
      <c r="A157" t="str">
        <v>L0156</v>
      </c>
      <c r="B157" t="str">
        <v>Hadley Garcia</v>
      </c>
      <c r="C157" t="str">
        <v>ZSCALER</v>
      </c>
      <c r="D157" t="str">
        <v>CONTENT_SYNDICATION</v>
      </c>
      <c r="E157" t="str">
        <v>SMB</v>
      </c>
      <c r="F157" s="7">
        <f>ROUND(IFERROR(model!I157/scoring_weights!$C$2,0)*scoring_weights!$B$2,1)</f>
        <v>7.1</v>
      </c>
      <c r="G157" s="7">
        <f>ROUND(IFERROR(model!J157/scoring_weights!$C$3,0)*scoring_weights!$B$3,1)</f>
        <v>7.5</v>
      </c>
      <c r="H157" s="7">
        <f>ROUND(IFERROR(model!K157/scoring_weights!$C$4,0)*scoring_weights!$B$4,1)</f>
        <v>6</v>
      </c>
      <c r="I157" s="7">
        <f>IF(model!L157="YES",scoring_weights!$B$5,0)</f>
        <v>20</v>
      </c>
      <c r="J157" s="7">
        <f>IF(model!D157="ENTERPRISE",scoring_weights!$B$6,IF(model!D157="MID-MARKET",scoring_weights!$B$6*0.75,IF(model!D157="SMB",scoring_weights!$B$6*0.5,IF(model!D157="STARTUP",scoring_weights!$B$6*0.25,0))))</f>
        <v>7.5</v>
      </c>
      <c r="K157" s="7">
        <f>ROUND(MIN(IFERROR((model!O157/10+model!P157/5+model!R157*2+model!T157+model!U157*1.5)/6,0),1)*scoring_weights!$B$7,1)</f>
        <v>4</v>
      </c>
      <c r="L157" s="7">
        <f t="shared" si="6"/>
        <v>52.1</v>
      </c>
      <c r="M157" s="7" t="str">
        <f>IF(L157&gt;=segment_thresholds!$B$2,"HOT",IF(L157&gt;=segment_thresholds!$B$3,"WARM","COLD"))</f>
        <v>WARM</v>
      </c>
      <c r="N157" s="7" t="str">
        <f t="shared" si="7"/>
        <v>Nurture Email Drip</v>
      </c>
      <c r="O157" s="7" t="str">
        <f t="shared" si="8"/>
        <v>40-59</v>
      </c>
    </row>
    <row r="158" spans="1:15">
      <c r="A158" t="str">
        <v>L0157</v>
      </c>
      <c r="B158" t="str">
        <v>Hadley Lopez</v>
      </c>
      <c r="C158" t="str">
        <v>CROWD STRIKE</v>
      </c>
      <c r="D158" t="str">
        <v>ORGANIC</v>
      </c>
      <c r="E158" t="str">
        <v>MID-MARKET</v>
      </c>
      <c r="F158" s="7">
        <f>ROUND(IFERROR(model!I158/scoring_weights!$C$2,0)*scoring_weights!$B$2,1)</f>
        <v>2.9</v>
      </c>
      <c r="G158" s="7">
        <f>ROUND(IFERROR(model!J158/scoring_weights!$C$3,0)*scoring_weights!$B$3,1)</f>
        <v>14.3</v>
      </c>
      <c r="H158" s="7">
        <f>ROUND(IFERROR(model!K158/scoring_weights!$C$4,0)*scoring_weights!$B$4,1)</f>
        <v>8.5</v>
      </c>
      <c r="I158" s="7">
        <f>IF(model!L158="YES",scoring_weights!$B$5,0)</f>
        <v>0</v>
      </c>
      <c r="J158" s="7">
        <f>IF(model!D158="ENTERPRISE",scoring_weights!$B$6,IF(model!D158="MID-MARKET",scoring_weights!$B$6*0.75,IF(model!D158="SMB",scoring_weights!$B$6*0.5,IF(model!D158="STARTUP",scoring_weights!$B$6*0.25,0))))</f>
        <v>11.25</v>
      </c>
      <c r="K158" s="7">
        <f>ROUND(MIN(IFERROR((model!O158/10+model!P158/5+model!R158*2+model!T158+model!U158*1.5)/6,0),1)*scoring_weights!$B$7,1)</f>
        <v>29</v>
      </c>
      <c r="L158" s="7">
        <f t="shared" si="6"/>
        <v>66</v>
      </c>
      <c r="M158" s="7" t="str">
        <f>IF(L158&gt;=segment_thresholds!$B$2,"HOT",IF(L158&gt;=segment_thresholds!$B$3,"WARM","COLD"))</f>
        <v>HOT</v>
      </c>
      <c r="N158" s="7" t="str">
        <f t="shared" si="7"/>
        <v>Schedule Call</v>
      </c>
      <c r="O158" s="7" t="str">
        <f t="shared" si="8"/>
        <v>60-79</v>
      </c>
    </row>
    <row r="159" spans="1:15">
      <c r="A159" t="str">
        <v>L0158</v>
      </c>
      <c r="B159" t="str">
        <v>Gideon Saxena</v>
      </c>
      <c r="C159" t="str">
        <v>ATLASSIAN CORP</v>
      </c>
      <c r="D159" t="str">
        <v>DIRECT</v>
      </c>
      <c r="E159" t="str">
        <v>MID-MARKET</v>
      </c>
      <c r="F159" s="7">
        <f>ROUND(IFERROR(model!I159/scoring_weights!$C$2,0)*scoring_weights!$B$2,1)</f>
        <v>9.6999999999999993</v>
      </c>
      <c r="G159" s="7">
        <f>ROUND(IFERROR(model!J159/scoring_weights!$C$3,0)*scoring_weights!$B$3,1)</f>
        <v>6</v>
      </c>
      <c r="H159" s="7">
        <f>ROUND(IFERROR(model!K159/scoring_weights!$C$4,0)*scoring_weights!$B$4,1)</f>
        <v>6.5</v>
      </c>
      <c r="I159" s="7">
        <f>IF(model!L159="YES",scoring_weights!$B$5,0)</f>
        <v>0</v>
      </c>
      <c r="J159" s="7">
        <f>IF(model!D159="ENTERPRISE",scoring_weights!$B$6,IF(model!D159="MID-MARKET",scoring_weights!$B$6*0.75,IF(model!D159="SMB",scoring_weights!$B$6*0.5,IF(model!D159="STARTUP",scoring_weights!$B$6*0.25,0))))</f>
        <v>11.25</v>
      </c>
      <c r="K159" s="7">
        <f>ROUND(MIN(IFERROR((model!O159/10+model!P159/5+model!R159*2+model!T159+model!U159*1.5)/6,0),1)*scoring_weights!$B$7,1)</f>
        <v>3</v>
      </c>
      <c r="L159" s="7">
        <f t="shared" si="6"/>
        <v>36.5</v>
      </c>
      <c r="M159" s="7" t="str">
        <f>IF(L159&gt;=segment_thresholds!$B$2,"HOT",IF(L159&gt;=segment_thresholds!$B$3,"WARM","COLD"))</f>
        <v>WARM</v>
      </c>
      <c r="N159" s="7" t="str">
        <f t="shared" si="7"/>
        <v>Nurture Email Drip</v>
      </c>
      <c r="O159" s="7" t="str">
        <f t="shared" si="8"/>
        <v>20-39</v>
      </c>
    </row>
    <row r="160" spans="1:15">
      <c r="A160" t="str">
        <v>L0159</v>
      </c>
      <c r="B160" t="str">
        <v>Rosalind Cruz</v>
      </c>
      <c r="C160" t="str">
        <v>PALO ALTO</v>
      </c>
      <c r="D160" t="str">
        <v>EVENT</v>
      </c>
      <c r="E160" t="str">
        <v>ENTERPRISE</v>
      </c>
      <c r="F160" s="7">
        <f>ROUND(IFERROR(model!I160/scoring_weights!$C$2,0)*scoring_weights!$B$2,1)</f>
        <v>6.9</v>
      </c>
      <c r="G160" s="7">
        <f>ROUND(IFERROR(model!J160/scoring_weights!$C$3,0)*scoring_weights!$B$3,1)</f>
        <v>2.2999999999999998</v>
      </c>
      <c r="H160" s="7">
        <f>ROUND(IFERROR(model!K160/scoring_weights!$C$4,0)*scoring_weights!$B$4,1)</f>
        <v>5.2</v>
      </c>
      <c r="I160" s="7">
        <f>IF(model!L160="YES",scoring_weights!$B$5,0)</f>
        <v>0</v>
      </c>
      <c r="J160" s="7">
        <f>IF(model!D160="ENTERPRISE",scoring_weights!$B$6,IF(model!D160="MID-MARKET",scoring_weights!$B$6*0.75,IF(model!D160="SMB",scoring_weights!$B$6*0.5,IF(model!D160="STARTUP",scoring_weights!$B$6*0.25,0))))</f>
        <v>15</v>
      </c>
      <c r="K160" s="7">
        <f>ROUND(MIN(IFERROR((model!O160/10+model!P160/5+model!R160*2+model!T160+model!U160*1.5)/6,0),1)*scoring_weights!$B$7,1)</f>
        <v>4.5</v>
      </c>
      <c r="L160" s="7">
        <f t="shared" si="6"/>
        <v>33.9</v>
      </c>
      <c r="M160" s="7" t="str">
        <f>IF(L160&gt;=segment_thresholds!$B$2,"HOT",IF(L160&gt;=segment_thresholds!$B$3,"WARM","COLD"))</f>
        <v>COLD</v>
      </c>
      <c r="N160" s="7" t="str">
        <f t="shared" si="7"/>
        <v>Retarget with Ads</v>
      </c>
      <c r="O160" s="7" t="str">
        <f t="shared" si="8"/>
        <v>20-39</v>
      </c>
    </row>
    <row r="161" spans="1:15">
      <c r="A161" t="str">
        <v>L0160</v>
      </c>
      <c r="B161" t="str">
        <v>Ophelia Ivanov</v>
      </c>
      <c r="C161" t="str">
        <v>DATADOG</v>
      </c>
      <c r="D161" t="str">
        <v>COLD_EMAIL</v>
      </c>
      <c r="E161" t="str">
        <v>MID-MARKET</v>
      </c>
      <c r="F161" s="7">
        <f>ROUND(IFERROR(model!I161/scoring_weights!$C$2,0)*scoring_weights!$B$2,1)</f>
        <v>2.2999999999999998</v>
      </c>
      <c r="G161" s="7">
        <f>ROUND(IFERROR(model!J161/scoring_weights!$C$3,0)*scoring_weights!$B$3,1)</f>
        <v>0</v>
      </c>
      <c r="H161" s="7">
        <f>ROUND(IFERROR(model!K161/scoring_weights!$C$4,0)*scoring_weights!$B$4,1)</f>
        <v>7.2</v>
      </c>
      <c r="I161" s="7">
        <f>IF(model!L161="YES",scoring_weights!$B$5,0)</f>
        <v>0</v>
      </c>
      <c r="J161" s="7">
        <f>IF(model!D161="ENTERPRISE",scoring_weights!$B$6,IF(model!D161="MID-MARKET",scoring_weights!$B$6*0.75,IF(model!D161="SMB",scoring_weights!$B$6*0.5,IF(model!D161="STARTUP",scoring_weights!$B$6*0.25,0))))</f>
        <v>11.25</v>
      </c>
      <c r="K161" s="7">
        <f>ROUND(MIN(IFERROR((model!O161/10+model!P161/5+model!R161*2+model!T161+model!U161*1.5)/6,0),1)*scoring_weights!$B$7,1)</f>
        <v>0</v>
      </c>
      <c r="L161" s="7">
        <f t="shared" si="6"/>
        <v>20.8</v>
      </c>
      <c r="M161" s="7" t="str">
        <f>IF(L161&gt;=segment_thresholds!$B$2,"HOT",IF(L161&gt;=segment_thresholds!$B$3,"WARM","COLD"))</f>
        <v>COLD</v>
      </c>
      <c r="N161" s="7" t="str">
        <f t="shared" si="7"/>
        <v>Retarget with Ads</v>
      </c>
      <c r="O161" s="7" t="str">
        <f t="shared" si="8"/>
        <v>20-39</v>
      </c>
    </row>
    <row r="162" spans="1:15">
      <c r="A162" t="str">
        <v>L0161</v>
      </c>
      <c r="B162" t="str">
        <v>James Kovac</v>
      </c>
      <c r="C162" t="str">
        <v>TWILIO</v>
      </c>
      <c r="D162" t="str">
        <v>DIRECT</v>
      </c>
      <c r="E162" t="str">
        <v>ENTERPRISE</v>
      </c>
      <c r="F162" s="7">
        <f>ROUND(IFERROR(model!I162/scoring_weights!$C$2,0)*scoring_weights!$B$2,1)</f>
        <v>2</v>
      </c>
      <c r="G162" s="7">
        <f>ROUND(IFERROR(model!J162/scoring_weights!$C$3,0)*scoring_weights!$B$3,1)</f>
        <v>3</v>
      </c>
      <c r="H162" s="7">
        <f>ROUND(IFERROR(model!K162/scoring_weights!$C$4,0)*scoring_weights!$B$4,1)</f>
        <v>8</v>
      </c>
      <c r="I162" s="7">
        <f>IF(model!L162="YES",scoring_weights!$B$5,0)</f>
        <v>20</v>
      </c>
      <c r="J162" s="7">
        <f>IF(model!D162="ENTERPRISE",scoring_weights!$B$6,IF(model!D162="MID-MARKET",scoring_weights!$B$6*0.75,IF(model!D162="SMB",scoring_weights!$B$6*0.5,IF(model!D162="STARTUP",scoring_weights!$B$6*0.25,0))))</f>
        <v>15</v>
      </c>
      <c r="K162" s="7">
        <f>ROUND(MIN(IFERROR((model!O162/10+model!P162/5+model!R162*2+model!T162+model!U162*1.5)/6,0),1)*scoring_weights!$B$7,1)</f>
        <v>3</v>
      </c>
      <c r="L162" s="7">
        <f t="shared" si="6"/>
        <v>51</v>
      </c>
      <c r="M162" s="7" t="str">
        <f>IF(L162&gt;=segment_thresholds!$B$2,"HOT",IF(L162&gt;=segment_thresholds!$B$3,"WARM","COLD"))</f>
        <v>WARM</v>
      </c>
      <c r="N162" s="7" t="str">
        <f t="shared" si="7"/>
        <v>Nurture Email Drip</v>
      </c>
      <c r="O162" s="7" t="str">
        <f t="shared" si="8"/>
        <v>40-59</v>
      </c>
    </row>
    <row r="163" spans="1:15">
      <c r="A163" t="str">
        <v>L0162</v>
      </c>
      <c r="B163" t="str">
        <v>Elowen King</v>
      </c>
      <c r="C163" t="str">
        <v>AMAZON INC</v>
      </c>
      <c r="D163" t="str">
        <v>UNKNOWN</v>
      </c>
      <c r="E163" t="str">
        <v>STARTUP</v>
      </c>
      <c r="F163" s="7">
        <f>ROUND(IFERROR(model!I163/scoring_weights!$C$2,0)*scoring_weights!$B$2,1)</f>
        <v>2.9</v>
      </c>
      <c r="G163" s="7">
        <f>ROUND(IFERROR(model!J163/scoring_weights!$C$3,0)*scoring_weights!$B$3,1)</f>
        <v>0.8</v>
      </c>
      <c r="H163" s="7">
        <f>ROUND(IFERROR(model!K163/scoring_weights!$C$4,0)*scoring_weights!$B$4,1)</f>
        <v>0</v>
      </c>
      <c r="I163" s="7">
        <f>IF(model!L163="YES",scoring_weights!$B$5,0)</f>
        <v>20</v>
      </c>
      <c r="J163" s="7">
        <f>IF(model!D163="ENTERPRISE",scoring_weights!$B$6,IF(model!D163="MID-MARKET",scoring_weights!$B$6*0.75,IF(model!D163="SMB",scoring_weights!$B$6*0.5,IF(model!D163="STARTUP",scoring_weights!$B$6*0.25,0))))</f>
        <v>3.75</v>
      </c>
      <c r="K163" s="7">
        <f>ROUND(MIN(IFERROR((model!O163/10+model!P163/5+model!R163*2+model!T163+model!U163*1.5)/6,0),1)*scoring_weights!$B$7,1)</f>
        <v>1.5</v>
      </c>
      <c r="L163" s="7">
        <f t="shared" si="6"/>
        <v>29</v>
      </c>
      <c r="M163" s="7" t="str">
        <f>IF(L163&gt;=segment_thresholds!$B$2,"HOT",IF(L163&gt;=segment_thresholds!$B$3,"WARM","COLD"))</f>
        <v>COLD</v>
      </c>
      <c r="N163" s="7" t="str">
        <f t="shared" si="7"/>
        <v>Retarget with Ads</v>
      </c>
      <c r="O163" s="7" t="str">
        <f t="shared" si="8"/>
        <v>20-39</v>
      </c>
    </row>
    <row r="164" spans="1:15">
      <c r="A164" t="str">
        <v>L0163</v>
      </c>
      <c r="B164" t="str">
        <v>Penelope Kapoor</v>
      </c>
      <c r="C164" t="str">
        <v>AIRTABLE</v>
      </c>
      <c r="D164" t="str">
        <v>ORGANIC</v>
      </c>
      <c r="E164" t="str">
        <v>ENTERPRISE</v>
      </c>
      <c r="F164" s="7">
        <f>ROUND(IFERROR(model!I164/scoring_weights!$C$2,0)*scoring_weights!$B$2,1)</f>
        <v>8</v>
      </c>
      <c r="G164" s="7">
        <f>ROUND(IFERROR(model!J164/scoring_weights!$C$3,0)*scoring_weights!$B$3,1)</f>
        <v>0.8</v>
      </c>
      <c r="H164" s="7">
        <f>ROUND(IFERROR(model!K164/scoring_weights!$C$4,0)*scoring_weights!$B$4,1)</f>
        <v>2.5</v>
      </c>
      <c r="I164" s="7">
        <f>IF(model!L164="YES",scoring_weights!$B$5,0)</f>
        <v>20</v>
      </c>
      <c r="J164" s="7">
        <f>IF(model!D164="ENTERPRISE",scoring_weights!$B$6,IF(model!D164="MID-MARKET",scoring_weights!$B$6*0.75,IF(model!D164="SMB",scoring_weights!$B$6*0.5,IF(model!D164="STARTUP",scoring_weights!$B$6*0.25,0))))</f>
        <v>15</v>
      </c>
      <c r="K164" s="7">
        <f>ROUND(MIN(IFERROR((model!O164/10+model!P164/5+model!R164*2+model!T164+model!U164*1.5)/6,0),1)*scoring_weights!$B$7,1)</f>
        <v>11.5</v>
      </c>
      <c r="L164" s="7">
        <f t="shared" si="6"/>
        <v>57.8</v>
      </c>
      <c r="M164" s="7" t="str">
        <f>IF(L164&gt;=segment_thresholds!$B$2,"HOT",IF(L164&gt;=segment_thresholds!$B$3,"WARM","COLD"))</f>
        <v>WARM</v>
      </c>
      <c r="N164" s="7" t="str">
        <f t="shared" si="7"/>
        <v>Nurture Email Drip</v>
      </c>
      <c r="O164" s="7" t="str">
        <f t="shared" si="8"/>
        <v>40-59</v>
      </c>
    </row>
    <row r="165" spans="1:15">
      <c r="A165" t="str">
        <v>L0164</v>
      </c>
      <c r="B165" t="str">
        <v>Elowen Das</v>
      </c>
      <c r="C165" t="str">
        <v>SPLUNK</v>
      </c>
      <c r="D165" t="str">
        <v>COLD_EMAIL</v>
      </c>
      <c r="E165" t="str">
        <v>STARTUP</v>
      </c>
      <c r="F165" s="7">
        <f>ROUND(IFERROR(model!I165/scoring_weights!$C$2,0)*scoring_weights!$B$2,1)</f>
        <v>3.1</v>
      </c>
      <c r="G165" s="7">
        <f>ROUND(IFERROR(model!J165/scoring_weights!$C$3,0)*scoring_weights!$B$3,1)</f>
        <v>4.5</v>
      </c>
      <c r="H165" s="7">
        <f>ROUND(IFERROR(model!K165/scoring_weights!$C$4,0)*scoring_weights!$B$4,1)</f>
        <v>0.8</v>
      </c>
      <c r="I165" s="7">
        <f>IF(model!L165="YES",scoring_weights!$B$5,0)</f>
        <v>20</v>
      </c>
      <c r="J165" s="7">
        <f>IF(model!D165="ENTERPRISE",scoring_weights!$B$6,IF(model!D165="MID-MARKET",scoring_weights!$B$6*0.75,IF(model!D165="SMB",scoring_weights!$B$6*0.5,IF(model!D165="STARTUP",scoring_weights!$B$6*0.25,0))))</f>
        <v>3.75</v>
      </c>
      <c r="K165" s="7">
        <f>ROUND(MIN(IFERROR((model!O165/10+model!P165/5+model!R165*2+model!T165+model!U165*1.5)/6,0),1)*scoring_weights!$B$7,1)</f>
        <v>4.5</v>
      </c>
      <c r="L165" s="7">
        <f t="shared" si="6"/>
        <v>36.700000000000003</v>
      </c>
      <c r="M165" s="7" t="str">
        <f>IF(L165&gt;=segment_thresholds!$B$2,"HOT",IF(L165&gt;=segment_thresholds!$B$3,"WARM","COLD"))</f>
        <v>WARM</v>
      </c>
      <c r="N165" s="7" t="str">
        <f t="shared" si="7"/>
        <v>Nurture Email Drip</v>
      </c>
      <c r="O165" s="7" t="str">
        <f t="shared" si="8"/>
        <v>20-39</v>
      </c>
    </row>
    <row r="166" spans="1:15">
      <c r="A166" t="str">
        <v>L0165</v>
      </c>
      <c r="B166" t="str">
        <v>Priya Singh</v>
      </c>
      <c r="C166" t="str">
        <v>ATLASSIAN</v>
      </c>
      <c r="D166" t="str">
        <v>COLD_EMAIL</v>
      </c>
      <c r="E166" t="str">
        <v>SMB</v>
      </c>
      <c r="F166" s="7">
        <f>ROUND(IFERROR(model!I166/scoring_weights!$C$2,0)*scoring_weights!$B$2,1)</f>
        <v>8</v>
      </c>
      <c r="G166" s="7">
        <f>ROUND(IFERROR(model!J166/scoring_weights!$C$3,0)*scoring_weights!$B$3,1)</f>
        <v>3.8</v>
      </c>
      <c r="H166" s="7">
        <f>ROUND(IFERROR(model!K166/scoring_weights!$C$4,0)*scoring_weights!$B$4,1)</f>
        <v>1.3</v>
      </c>
      <c r="I166" s="7">
        <f>IF(model!L166="YES",scoring_weights!$B$5,0)</f>
        <v>20</v>
      </c>
      <c r="J166" s="7">
        <f>IF(model!D166="ENTERPRISE",scoring_weights!$B$6,IF(model!D166="MID-MARKET",scoring_weights!$B$6*0.75,IF(model!D166="SMB",scoring_weights!$B$6*0.5,IF(model!D166="STARTUP",scoring_weights!$B$6*0.25,0))))</f>
        <v>7.5</v>
      </c>
      <c r="K166" s="7">
        <f>ROUND(MIN(IFERROR((model!O166/10+model!P166/5+model!R166*2+model!T166+model!U166*1.5)/6,0),1)*scoring_weights!$B$7,1)</f>
        <v>3.5</v>
      </c>
      <c r="L166" s="7">
        <f t="shared" si="6"/>
        <v>44.1</v>
      </c>
      <c r="M166" s="7" t="str">
        <f>IF(L166&gt;=segment_thresholds!$B$2,"HOT",IF(L166&gt;=segment_thresholds!$B$3,"WARM","COLD"))</f>
        <v>WARM</v>
      </c>
      <c r="N166" s="7" t="str">
        <f t="shared" si="7"/>
        <v>Nurture Email Drip</v>
      </c>
      <c r="O166" s="7" t="str">
        <f t="shared" si="8"/>
        <v>40-59</v>
      </c>
    </row>
    <row r="167" spans="1:15">
      <c r="A167" t="str">
        <v>L0166</v>
      </c>
      <c r="B167" t="str">
        <v>Tatiana Fernandez</v>
      </c>
      <c r="C167" t="str">
        <v>NOTION</v>
      </c>
      <c r="D167" t="str">
        <v>COLD_EMAIL</v>
      </c>
      <c r="E167" t="str">
        <v>ENTERPRISE</v>
      </c>
      <c r="F167" s="7">
        <f>ROUND(IFERROR(model!I167/scoring_weights!$C$2,0)*scoring_weights!$B$2,1)</f>
        <v>0</v>
      </c>
      <c r="G167" s="7">
        <f>ROUND(IFERROR(model!J167/scoring_weights!$C$3,0)*scoring_weights!$B$3,1)</f>
        <v>13.5</v>
      </c>
      <c r="H167" s="7">
        <f>ROUND(IFERROR(model!K167/scoring_weights!$C$4,0)*scoring_weights!$B$4,1)</f>
        <v>3.2</v>
      </c>
      <c r="I167" s="7">
        <f>IF(model!L167="YES",scoring_weights!$B$5,0)</f>
        <v>20</v>
      </c>
      <c r="J167" s="7">
        <f>IF(model!D167="ENTERPRISE",scoring_weights!$B$6,IF(model!D167="MID-MARKET",scoring_weights!$B$6*0.75,IF(model!D167="SMB",scoring_weights!$B$6*0.5,IF(model!D167="STARTUP",scoring_weights!$B$6*0.25,0))))</f>
        <v>15</v>
      </c>
      <c r="K167" s="7">
        <f>ROUND(MIN(IFERROR((model!O167/10+model!P167/5+model!R167*2+model!T167+model!U167*1.5)/6,0),1)*scoring_weights!$B$7,1)</f>
        <v>22.5</v>
      </c>
      <c r="L167" s="7">
        <f t="shared" si="6"/>
        <v>74.2</v>
      </c>
      <c r="M167" s="7" t="str">
        <f>IF(L167&gt;=segment_thresholds!$B$2,"HOT",IF(L167&gt;=segment_thresholds!$B$3,"WARM","COLD"))</f>
        <v>HOT</v>
      </c>
      <c r="N167" s="7" t="str">
        <f t="shared" si="7"/>
        <v>Schedule Call</v>
      </c>
      <c r="O167" s="7" t="str">
        <f t="shared" si="8"/>
        <v>60-79</v>
      </c>
    </row>
    <row r="168" spans="1:15">
      <c r="A168" t="str">
        <v>L0167</v>
      </c>
      <c r="B168" t="str">
        <v>Jack Thomas</v>
      </c>
      <c r="C168" t="str">
        <v>AMAZON</v>
      </c>
      <c r="D168" t="str">
        <v>CONTENT_SYNDICATION</v>
      </c>
      <c r="E168" t="str">
        <v>N/A</v>
      </c>
      <c r="F168" s="7">
        <f>ROUND(IFERROR(model!I168/scoring_weights!$C$2,0)*scoring_weights!$B$2,1)</f>
        <v>3.7</v>
      </c>
      <c r="G168" s="7">
        <f>ROUND(IFERROR(model!J168/scoring_weights!$C$3,0)*scoring_weights!$B$3,1)</f>
        <v>2.2999999999999998</v>
      </c>
      <c r="H168" s="7">
        <f>ROUND(IFERROR(model!K168/scoring_weights!$C$4,0)*scoring_weights!$B$4,1)</f>
        <v>6.7</v>
      </c>
      <c r="I168" s="7">
        <f>IF(model!L168="YES",scoring_weights!$B$5,0)</f>
        <v>20</v>
      </c>
      <c r="J168" s="7">
        <f>IF(model!D168="ENTERPRISE",scoring_weights!$B$6,IF(model!D168="MID-MARKET",scoring_weights!$B$6*0.75,IF(model!D168="SMB",scoring_weights!$B$6*0.5,IF(model!D168="STARTUP",scoring_weights!$B$6*0.25,0))))</f>
        <v>0</v>
      </c>
      <c r="K168" s="7">
        <f>ROUND(MIN(IFERROR((model!O168/10+model!P168/5+model!R168*2+model!T168+model!U168*1.5)/6,0),1)*scoring_weights!$B$7,1)</f>
        <v>16</v>
      </c>
      <c r="L168" s="7">
        <f t="shared" si="6"/>
        <v>48.7</v>
      </c>
      <c r="M168" s="7" t="str">
        <f>IF(L168&gt;=segment_thresholds!$B$2,"HOT",IF(L168&gt;=segment_thresholds!$B$3,"WARM","COLD"))</f>
        <v>WARM</v>
      </c>
      <c r="N168" s="7" t="str">
        <f t="shared" si="7"/>
        <v>Nurture Email Drip</v>
      </c>
      <c r="O168" s="7" t="str">
        <f t="shared" si="8"/>
        <v>40-59</v>
      </c>
    </row>
    <row r="169" spans="1:15">
      <c r="A169" t="str">
        <v>L0168</v>
      </c>
      <c r="B169" t="str">
        <v>Zaid Bianchi</v>
      </c>
      <c r="C169" t="str">
        <v>SNOWFLAKE</v>
      </c>
      <c r="D169" t="str">
        <v>CONTENT_SYNDICATION</v>
      </c>
      <c r="E169" t="str">
        <v>MID-MARKET</v>
      </c>
      <c r="F169" s="7">
        <f>ROUND(IFERROR(model!I169/scoring_weights!$C$2,0)*scoring_weights!$B$2,1)</f>
        <v>6</v>
      </c>
      <c r="G169" s="7">
        <f>ROUND(IFERROR(model!J169/scoring_weights!$C$3,0)*scoring_weights!$B$3,1)</f>
        <v>15</v>
      </c>
      <c r="H169" s="7">
        <f>ROUND(IFERROR(model!K169/scoring_weights!$C$4,0)*scoring_weights!$B$4,1)</f>
        <v>6.7</v>
      </c>
      <c r="I169" s="7">
        <f>IF(model!L169="YES",scoring_weights!$B$5,0)</f>
        <v>20</v>
      </c>
      <c r="J169" s="7">
        <f>IF(model!D169="ENTERPRISE",scoring_weights!$B$6,IF(model!D169="MID-MARKET",scoring_weights!$B$6*0.75,IF(model!D169="SMB",scoring_weights!$B$6*0.5,IF(model!D169="STARTUP",scoring_weights!$B$6*0.25,0))))</f>
        <v>11.25</v>
      </c>
      <c r="K169" s="7">
        <f>ROUND(MIN(IFERROR((model!O169/10+model!P169/5+model!R169*2+model!T169+model!U169*1.5)/6,0),1)*scoring_weights!$B$7,1)</f>
        <v>2</v>
      </c>
      <c r="L169" s="7">
        <f t="shared" si="6"/>
        <v>61</v>
      </c>
      <c r="M169" s="7" t="str">
        <f>IF(L169&gt;=segment_thresholds!$B$2,"HOT",IF(L169&gt;=segment_thresholds!$B$3,"WARM","COLD"))</f>
        <v>HOT</v>
      </c>
      <c r="N169" s="7" t="str">
        <f t="shared" si="7"/>
        <v>Schedule Call</v>
      </c>
      <c r="O169" s="7" t="str">
        <f t="shared" si="8"/>
        <v>60-79</v>
      </c>
    </row>
    <row r="170" spans="1:15">
      <c r="A170" t="str">
        <v>L0169</v>
      </c>
      <c r="B170" t="str">
        <v>Yusuf Ahmed</v>
      </c>
      <c r="C170" t="str">
        <v>FRESHWORKS</v>
      </c>
      <c r="D170" t="str">
        <v>ORGANIC</v>
      </c>
      <c r="E170" t="str">
        <v>STARTUP</v>
      </c>
      <c r="F170" s="7">
        <f>ROUND(IFERROR(model!I170/scoring_weights!$C$2,0)*scoring_weights!$B$2,1)</f>
        <v>5.4</v>
      </c>
      <c r="G170" s="7">
        <f>ROUND(IFERROR(model!J170/scoring_weights!$C$3,0)*scoring_weights!$B$3,1)</f>
        <v>7.5</v>
      </c>
      <c r="H170" s="7">
        <f>ROUND(IFERROR(model!K170/scoring_weights!$C$4,0)*scoring_weights!$B$4,1)</f>
        <v>0.2</v>
      </c>
      <c r="I170" s="7">
        <f>IF(model!L170="YES",scoring_weights!$B$5,0)</f>
        <v>20</v>
      </c>
      <c r="J170" s="7">
        <f>IF(model!D170="ENTERPRISE",scoring_weights!$B$6,IF(model!D170="MID-MARKET",scoring_weights!$B$6*0.75,IF(model!D170="SMB",scoring_weights!$B$6*0.5,IF(model!D170="STARTUP",scoring_weights!$B$6*0.25,0))))</f>
        <v>3.75</v>
      </c>
      <c r="K170" s="7">
        <f>ROUND(MIN(IFERROR((model!O170/10+model!P170/5+model!R170*2+model!T170+model!U170*1.5)/6,0),1)*scoring_weights!$B$7,1)</f>
        <v>14</v>
      </c>
      <c r="L170" s="7">
        <f t="shared" si="6"/>
        <v>50.9</v>
      </c>
      <c r="M170" s="7" t="str">
        <f>IF(L170&gt;=segment_thresholds!$B$2,"HOT",IF(L170&gt;=segment_thresholds!$B$3,"WARM","COLD"))</f>
        <v>WARM</v>
      </c>
      <c r="N170" s="7" t="str">
        <f t="shared" si="7"/>
        <v>Nurture Email Drip</v>
      </c>
      <c r="O170" s="7" t="str">
        <f t="shared" si="8"/>
        <v>40-59</v>
      </c>
    </row>
    <row r="171" spans="1:15">
      <c r="A171" t="str">
        <v>L0170</v>
      </c>
      <c r="B171" t="str">
        <v>Waqas Novak</v>
      </c>
      <c r="C171" t="str">
        <v>TWILIO</v>
      </c>
      <c r="D171" t="str">
        <v>COLD_EMAIL</v>
      </c>
      <c r="E171" t="str">
        <v>N/A</v>
      </c>
      <c r="F171" s="7">
        <f>ROUND(IFERROR(model!I171/scoring_weights!$C$2,0)*scoring_weights!$B$2,1)</f>
        <v>6.6</v>
      </c>
      <c r="G171" s="7">
        <f>ROUND(IFERROR(model!J171/scoring_weights!$C$3,0)*scoring_weights!$B$3,1)</f>
        <v>4.5</v>
      </c>
      <c r="H171" s="7">
        <f>ROUND(IFERROR(model!K171/scoring_weights!$C$4,0)*scoring_weights!$B$4,1)</f>
        <v>4.7</v>
      </c>
      <c r="I171" s="7">
        <f>IF(model!L171="YES",scoring_weights!$B$5,0)</f>
        <v>20</v>
      </c>
      <c r="J171" s="7">
        <f>IF(model!D171="ENTERPRISE",scoring_weights!$B$6,IF(model!D171="MID-MARKET",scoring_weights!$B$6*0.75,IF(model!D171="SMB",scoring_weights!$B$6*0.5,IF(model!D171="STARTUP",scoring_weights!$B$6*0.25,0))))</f>
        <v>0</v>
      </c>
      <c r="K171" s="7">
        <f>ROUND(MIN(IFERROR((model!O171/10+model!P171/5+model!R171*2+model!T171+model!U171*1.5)/6,0),1)*scoring_weights!$B$7,1)</f>
        <v>20.5</v>
      </c>
      <c r="L171" s="7">
        <f t="shared" si="6"/>
        <v>56.3</v>
      </c>
      <c r="M171" s="7" t="str">
        <f>IF(L171&gt;=segment_thresholds!$B$2,"HOT",IF(L171&gt;=segment_thresholds!$B$3,"WARM","COLD"))</f>
        <v>WARM</v>
      </c>
      <c r="N171" s="7" t="str">
        <f t="shared" si="7"/>
        <v>Nurture Email Drip</v>
      </c>
      <c r="O171" s="7" t="str">
        <f t="shared" si="8"/>
        <v>40-59</v>
      </c>
    </row>
    <row r="172" spans="1:15">
      <c r="A172" t="str">
        <v>L0171</v>
      </c>
      <c r="B172" t="str">
        <v>Viggo Lee</v>
      </c>
      <c r="C172" t="str">
        <v>DROPBOX</v>
      </c>
      <c r="D172" t="str">
        <v>DIRECT</v>
      </c>
      <c r="E172" t="str">
        <v>MID-MARKET</v>
      </c>
      <c r="F172" s="7">
        <f>ROUND(IFERROR(model!I172/scoring_weights!$C$2,0)*scoring_weights!$B$2,1)</f>
        <v>5.4</v>
      </c>
      <c r="G172" s="7">
        <f>ROUND(IFERROR(model!J172/scoring_weights!$C$3,0)*scoring_weights!$B$3,1)</f>
        <v>0</v>
      </c>
      <c r="H172" s="7">
        <f>ROUND(IFERROR(model!K172/scoring_weights!$C$4,0)*scoring_weights!$B$4,1)</f>
        <v>6.7</v>
      </c>
      <c r="I172" s="7">
        <f>IF(model!L172="YES",scoring_weights!$B$5,0)</f>
        <v>20</v>
      </c>
      <c r="J172" s="7">
        <f>IF(model!D172="ENTERPRISE",scoring_weights!$B$6,IF(model!D172="MID-MARKET",scoring_weights!$B$6*0.75,IF(model!D172="SMB",scoring_weights!$B$6*0.5,IF(model!D172="STARTUP",scoring_weights!$B$6*0.25,0))))</f>
        <v>11.25</v>
      </c>
      <c r="K172" s="7">
        <f>ROUND(MIN(IFERROR((model!O172/10+model!P172/5+model!R172*2+model!T172+model!U172*1.5)/6,0),1)*scoring_weights!$B$7,1)</f>
        <v>4</v>
      </c>
      <c r="L172" s="7">
        <f t="shared" si="6"/>
        <v>47.4</v>
      </c>
      <c r="M172" s="7" t="str">
        <f>IF(L172&gt;=segment_thresholds!$B$2,"HOT",IF(L172&gt;=segment_thresholds!$B$3,"WARM","COLD"))</f>
        <v>WARM</v>
      </c>
      <c r="N172" s="7" t="str">
        <f t="shared" si="7"/>
        <v>Nurture Email Drip</v>
      </c>
      <c r="O172" s="7" t="str">
        <f t="shared" si="8"/>
        <v>40-59</v>
      </c>
    </row>
    <row r="173" spans="1:15">
      <c r="A173" t="str">
        <v>L0172</v>
      </c>
      <c r="B173" t="str">
        <v>Nikolai Mitchell</v>
      </c>
      <c r="C173" t="str">
        <v>PALANTIR</v>
      </c>
      <c r="D173" t="str">
        <v>ORGANIC</v>
      </c>
      <c r="E173" t="str">
        <v>N/A</v>
      </c>
      <c r="F173" s="7">
        <f>ROUND(IFERROR(model!I173/scoring_weights!$C$2,0)*scoring_weights!$B$2,1)</f>
        <v>0.9</v>
      </c>
      <c r="G173" s="7">
        <f>ROUND(IFERROR(model!J173/scoring_weights!$C$3,0)*scoring_weights!$B$3,1)</f>
        <v>0</v>
      </c>
      <c r="H173" s="7">
        <f>ROUND(IFERROR(model!K173/scoring_weights!$C$4,0)*scoring_weights!$B$4,1)</f>
        <v>7.5</v>
      </c>
      <c r="I173" s="7">
        <f>IF(model!L173="YES",scoring_weights!$B$5,0)</f>
        <v>0</v>
      </c>
      <c r="J173" s="7">
        <f>IF(model!D173="ENTERPRISE",scoring_weights!$B$6,IF(model!D173="MID-MARKET",scoring_weights!$B$6*0.75,IF(model!D173="SMB",scoring_weights!$B$6*0.5,IF(model!D173="STARTUP",scoring_weights!$B$6*0.25,0))))</f>
        <v>0</v>
      </c>
      <c r="K173" s="7">
        <f>ROUND(MIN(IFERROR((model!O173/10+model!P173/5+model!R173*2+model!T173+model!U173*1.5)/6,0),1)*scoring_weights!$B$7,1)</f>
        <v>1.5</v>
      </c>
      <c r="L173" s="7">
        <f t="shared" si="6"/>
        <v>9.9</v>
      </c>
      <c r="M173" s="7" t="str">
        <f>IF(L173&gt;=segment_thresholds!$B$2,"HOT",IF(L173&gt;=segment_thresholds!$B$3,"WARM","COLD"))</f>
        <v>COLD</v>
      </c>
      <c r="N173" s="7" t="str">
        <f t="shared" si="7"/>
        <v>Retarget with Ads</v>
      </c>
      <c r="O173" s="7" t="str">
        <f t="shared" si="8"/>
        <v>0-19</v>
      </c>
    </row>
    <row r="174" spans="1:15">
      <c r="A174" t="str">
        <v>L0173</v>
      </c>
      <c r="B174" t="str">
        <v>Rosalind Taylor</v>
      </c>
      <c r="C174" t="str">
        <v>DOCUSIGN</v>
      </c>
      <c r="D174" t="str">
        <v>COLD_EMAIL</v>
      </c>
      <c r="E174" t="str">
        <v>GROWTH</v>
      </c>
      <c r="F174" s="7">
        <f>ROUND(IFERROR(model!I174/scoring_weights!$C$2,0)*scoring_weights!$B$2,1)</f>
        <v>5.7</v>
      </c>
      <c r="G174" s="7">
        <f>ROUND(IFERROR(model!J174/scoring_weights!$C$3,0)*scoring_weights!$B$3,1)</f>
        <v>0</v>
      </c>
      <c r="H174" s="7">
        <f>ROUND(IFERROR(model!K174/scoring_weights!$C$4,0)*scoring_weights!$B$4,1)</f>
        <v>0</v>
      </c>
      <c r="I174" s="7">
        <f>IF(model!L174="YES",scoring_weights!$B$5,0)</f>
        <v>0</v>
      </c>
      <c r="J174" s="7">
        <f>IF(model!D174="ENTERPRISE",scoring_weights!$B$6,IF(model!D174="MID-MARKET",scoring_weights!$B$6*0.75,IF(model!D174="SMB",scoring_weights!$B$6*0.5,IF(model!D174="STARTUP",scoring_weights!$B$6*0.25,0))))</f>
        <v>0</v>
      </c>
      <c r="K174" s="7">
        <f>ROUND(MIN(IFERROR((model!O174/10+model!P174/5+model!R174*2+model!T174+model!U174*1.5)/6,0),1)*scoring_weights!$B$7,1)</f>
        <v>2.5</v>
      </c>
      <c r="L174" s="7">
        <f t="shared" si="6"/>
        <v>8.1999999999999993</v>
      </c>
      <c r="M174" s="7" t="str">
        <f>IF(L174&gt;=segment_thresholds!$B$2,"HOT",IF(L174&gt;=segment_thresholds!$B$3,"WARM","COLD"))</f>
        <v>COLD</v>
      </c>
      <c r="N174" s="7" t="str">
        <f t="shared" si="7"/>
        <v>Retarget with Ads</v>
      </c>
      <c r="O174" s="7" t="str">
        <f t="shared" si="8"/>
        <v>0-19</v>
      </c>
    </row>
    <row r="175" spans="1:15">
      <c r="A175" t="str">
        <v>L0174</v>
      </c>
      <c r="B175" t="str">
        <v>Quentin Nguyen</v>
      </c>
      <c r="C175" t="str">
        <v>SLACK</v>
      </c>
      <c r="D175" t="str">
        <v>DIRECT</v>
      </c>
      <c r="E175" t="str">
        <v>SMB</v>
      </c>
      <c r="F175" s="7">
        <f>ROUND(IFERROR(model!I175/scoring_weights!$C$2,0)*scoring_weights!$B$2,1)</f>
        <v>3.1</v>
      </c>
      <c r="G175" s="7">
        <f>ROUND(IFERROR(model!J175/scoring_weights!$C$3,0)*scoring_weights!$B$3,1)</f>
        <v>1.5</v>
      </c>
      <c r="H175" s="7">
        <f>ROUND(IFERROR(model!K175/scoring_weights!$C$4,0)*scoring_weights!$B$4,1)</f>
        <v>7.5</v>
      </c>
      <c r="I175" s="7">
        <f>IF(model!L175="YES",scoring_weights!$B$5,0)</f>
        <v>20</v>
      </c>
      <c r="J175" s="7">
        <f>IF(model!D175="ENTERPRISE",scoring_weights!$B$6,IF(model!D175="MID-MARKET",scoring_weights!$B$6*0.75,IF(model!D175="SMB",scoring_weights!$B$6*0.5,IF(model!D175="STARTUP",scoring_weights!$B$6*0.25,0))))</f>
        <v>7.5</v>
      </c>
      <c r="K175" s="7">
        <f>ROUND(MIN(IFERROR((model!O175/10+model!P175/5+model!R175*2+model!T175+model!U175*1.5)/6,0),1)*scoring_weights!$B$7,1)</f>
        <v>7</v>
      </c>
      <c r="L175" s="7">
        <f t="shared" si="6"/>
        <v>46.6</v>
      </c>
      <c r="M175" s="7" t="str">
        <f>IF(L175&gt;=segment_thresholds!$B$2,"HOT",IF(L175&gt;=segment_thresholds!$B$3,"WARM","COLD"))</f>
        <v>WARM</v>
      </c>
      <c r="N175" s="7" t="str">
        <f t="shared" si="7"/>
        <v>Nurture Email Drip</v>
      </c>
      <c r="O175" s="7" t="str">
        <f t="shared" si="8"/>
        <v>40-59</v>
      </c>
    </row>
    <row r="176" spans="1:15">
      <c r="A176" t="str">
        <v>L0175</v>
      </c>
      <c r="B176" t="str">
        <v>Hugo Bianchi</v>
      </c>
      <c r="C176" t="str">
        <v>HUBSPOT</v>
      </c>
      <c r="D176" t="str">
        <v>REFERRAL</v>
      </c>
      <c r="E176" t="str">
        <v>MID-MARKET</v>
      </c>
      <c r="F176" s="7">
        <f>ROUND(IFERROR(model!I176/scoring_weights!$C$2,0)*scoring_weights!$B$2,1)</f>
        <v>5.0999999999999996</v>
      </c>
      <c r="G176" s="7">
        <f>ROUND(IFERROR(model!J176/scoring_weights!$C$3,0)*scoring_weights!$B$3,1)</f>
        <v>13.5</v>
      </c>
      <c r="H176" s="7">
        <f>ROUND(IFERROR(model!K176/scoring_weights!$C$4,0)*scoring_weights!$B$4,1)</f>
        <v>2.2000000000000002</v>
      </c>
      <c r="I176" s="7">
        <f>IF(model!L176="YES",scoring_weights!$B$5,0)</f>
        <v>0</v>
      </c>
      <c r="J176" s="7">
        <f>IF(model!D176="ENTERPRISE",scoring_weights!$B$6,IF(model!D176="MID-MARKET",scoring_weights!$B$6*0.75,IF(model!D176="SMB",scoring_weights!$B$6*0.5,IF(model!D176="STARTUP",scoring_weights!$B$6*0.25,0))))</f>
        <v>11.25</v>
      </c>
      <c r="K176" s="7">
        <f>ROUND(MIN(IFERROR((model!O176/10+model!P176/5+model!R176*2+model!T176+model!U176*1.5)/6,0),1)*scoring_weights!$B$7,1)</f>
        <v>5</v>
      </c>
      <c r="L176" s="7">
        <f t="shared" si="6"/>
        <v>37.1</v>
      </c>
      <c r="M176" s="7" t="str">
        <f>IF(L176&gt;=segment_thresholds!$B$2,"HOT",IF(L176&gt;=segment_thresholds!$B$3,"WARM","COLD"))</f>
        <v>WARM</v>
      </c>
      <c r="N176" s="7" t="str">
        <f t="shared" si="7"/>
        <v>Nurture Email Drip</v>
      </c>
      <c r="O176" s="7" t="str">
        <f t="shared" si="8"/>
        <v>20-39</v>
      </c>
    </row>
    <row r="177" spans="1:15">
      <c r="A177" t="str">
        <v>L0176</v>
      </c>
      <c r="B177" t="str">
        <v>Paul Patel</v>
      </c>
      <c r="C177" t="str">
        <v>WORKDAY</v>
      </c>
      <c r="D177" t="str">
        <v>EVENT</v>
      </c>
      <c r="E177" t="str">
        <v>SMB</v>
      </c>
      <c r="F177" s="7">
        <f>ROUND(IFERROR(model!I177/scoring_weights!$C$2,0)*scoring_weights!$B$2,1)</f>
        <v>7.7</v>
      </c>
      <c r="G177" s="7">
        <f>ROUND(IFERROR(model!J177/scoring_weights!$C$3,0)*scoring_weights!$B$3,1)</f>
        <v>3.8</v>
      </c>
      <c r="H177" s="7">
        <f>ROUND(IFERROR(model!K177/scoring_weights!$C$4,0)*scoring_weights!$B$4,1)</f>
        <v>2</v>
      </c>
      <c r="I177" s="7">
        <f>IF(model!L177="YES",scoring_weights!$B$5,0)</f>
        <v>0</v>
      </c>
      <c r="J177" s="7">
        <f>IF(model!D177="ENTERPRISE",scoring_weights!$B$6,IF(model!D177="MID-MARKET",scoring_weights!$B$6*0.75,IF(model!D177="SMB",scoring_weights!$B$6*0.5,IF(model!D177="STARTUP",scoring_weights!$B$6*0.25,0))))</f>
        <v>7.5</v>
      </c>
      <c r="K177" s="7">
        <f>ROUND(MIN(IFERROR((model!O177/10+model!P177/5+model!R177*2+model!T177+model!U177*1.5)/6,0),1)*scoring_weights!$B$7,1)</f>
        <v>12.5</v>
      </c>
      <c r="L177" s="7">
        <f t="shared" si="6"/>
        <v>33.5</v>
      </c>
      <c r="M177" s="7" t="str">
        <f>IF(L177&gt;=segment_thresholds!$B$2,"HOT",IF(L177&gt;=segment_thresholds!$B$3,"WARM","COLD"))</f>
        <v>COLD</v>
      </c>
      <c r="N177" s="7" t="str">
        <f t="shared" si="7"/>
        <v>Retarget with Ads</v>
      </c>
      <c r="O177" s="7" t="str">
        <f t="shared" si="8"/>
        <v>20-39</v>
      </c>
    </row>
    <row r="178" spans="1:15">
      <c r="A178" t="str">
        <v>L0177</v>
      </c>
      <c r="B178" t="str">
        <v>Victor Perez</v>
      </c>
      <c r="C178" t="str">
        <v>ZSCALER</v>
      </c>
      <c r="D178" t="str">
        <v>WEBINAR</v>
      </c>
      <c r="E178" t="str">
        <v>STARTUP</v>
      </c>
      <c r="F178" s="7">
        <f>ROUND(IFERROR(model!I178/scoring_weights!$C$2,0)*scoring_weights!$B$2,1)</f>
        <v>0</v>
      </c>
      <c r="G178" s="7">
        <f>ROUND(IFERROR(model!J178/scoring_weights!$C$3,0)*scoring_weights!$B$3,1)</f>
        <v>5.3</v>
      </c>
      <c r="H178" s="7">
        <f>ROUND(IFERROR(model!K178/scoring_weights!$C$4,0)*scoring_weights!$B$4,1)</f>
        <v>2.8</v>
      </c>
      <c r="I178" s="7">
        <f>IF(model!L178="YES",scoring_weights!$B$5,0)</f>
        <v>0</v>
      </c>
      <c r="J178" s="7">
        <f>IF(model!D178="ENTERPRISE",scoring_weights!$B$6,IF(model!D178="MID-MARKET",scoring_weights!$B$6*0.75,IF(model!D178="SMB",scoring_weights!$B$6*0.5,IF(model!D178="STARTUP",scoring_weights!$B$6*0.25,0))))</f>
        <v>3.75</v>
      </c>
      <c r="K178" s="7">
        <f>ROUND(MIN(IFERROR((model!O178/10+model!P178/5+model!R178*2+model!T178+model!U178*1.5)/6,0),1)*scoring_weights!$B$7,1)</f>
        <v>0.5</v>
      </c>
      <c r="L178" s="7">
        <f t="shared" si="6"/>
        <v>12.4</v>
      </c>
      <c r="M178" s="7" t="str">
        <f>IF(L178&gt;=segment_thresholds!$B$2,"HOT",IF(L178&gt;=segment_thresholds!$B$3,"WARM","COLD"))</f>
        <v>COLD</v>
      </c>
      <c r="N178" s="7" t="str">
        <f t="shared" si="7"/>
        <v>Retarget with Ads</v>
      </c>
      <c r="O178" s="7" t="str">
        <f t="shared" si="8"/>
        <v>0-19</v>
      </c>
    </row>
    <row r="179" spans="1:15">
      <c r="A179" t="str">
        <v>L0178</v>
      </c>
      <c r="B179" t="str">
        <v>Hadley Nair</v>
      </c>
      <c r="C179" t="str">
        <v>AMAZON INC</v>
      </c>
      <c r="D179" t="str">
        <v>DIRECT</v>
      </c>
      <c r="E179" t="str">
        <v>ENTERPRISE</v>
      </c>
      <c r="F179" s="7">
        <f>ROUND(IFERROR(model!I179/scoring_weights!$C$2,0)*scoring_weights!$B$2,1)</f>
        <v>5.4</v>
      </c>
      <c r="G179" s="7">
        <f>ROUND(IFERROR(model!J179/scoring_weights!$C$3,0)*scoring_weights!$B$3,1)</f>
        <v>7.5</v>
      </c>
      <c r="H179" s="7">
        <f>ROUND(IFERROR(model!K179/scoring_weights!$C$4,0)*scoring_weights!$B$4,1)</f>
        <v>0</v>
      </c>
      <c r="I179" s="7">
        <f>IF(model!L179="YES",scoring_weights!$B$5,0)</f>
        <v>0</v>
      </c>
      <c r="J179" s="7">
        <f>IF(model!D179="ENTERPRISE",scoring_weights!$B$6,IF(model!D179="MID-MARKET",scoring_weights!$B$6*0.75,IF(model!D179="SMB",scoring_weights!$B$6*0.5,IF(model!D179="STARTUP",scoring_weights!$B$6*0.25,0))))</f>
        <v>15</v>
      </c>
      <c r="K179" s="7">
        <f>ROUND(MIN(IFERROR((model!O179/10+model!P179/5+model!R179*2+model!T179+model!U179*1.5)/6,0),1)*scoring_weights!$B$7,1)</f>
        <v>4.5</v>
      </c>
      <c r="L179" s="7">
        <f t="shared" si="6"/>
        <v>32.4</v>
      </c>
      <c r="M179" s="7" t="str">
        <f>IF(L179&gt;=segment_thresholds!$B$2,"HOT",IF(L179&gt;=segment_thresholds!$B$3,"WARM","COLD"))</f>
        <v>COLD</v>
      </c>
      <c r="N179" s="7" t="str">
        <f t="shared" si="7"/>
        <v>Retarget with Ads</v>
      </c>
      <c r="O179" s="7" t="str">
        <f t="shared" si="8"/>
        <v>20-39</v>
      </c>
    </row>
    <row r="180" spans="1:15">
      <c r="A180" t="str">
        <v>L0179</v>
      </c>
      <c r="B180" t="str">
        <v>Sienna Scott</v>
      </c>
      <c r="C180" t="str">
        <v>META PLATFORMS</v>
      </c>
      <c r="D180" t="str">
        <v>PAID</v>
      </c>
      <c r="E180" t="str">
        <v>N/A</v>
      </c>
      <c r="F180" s="7">
        <f>ROUND(IFERROR(model!I180/scoring_weights!$C$2,0)*scoring_weights!$B$2,1)</f>
        <v>1.1000000000000001</v>
      </c>
      <c r="G180" s="7">
        <f>ROUND(IFERROR(model!J180/scoring_weights!$C$3,0)*scoring_weights!$B$3,1)</f>
        <v>6</v>
      </c>
      <c r="H180" s="7">
        <f>ROUND(IFERROR(model!K180/scoring_weights!$C$4,0)*scoring_weights!$B$4,1)</f>
        <v>6.5</v>
      </c>
      <c r="I180" s="7">
        <f>IF(model!L180="YES",scoring_weights!$B$5,0)</f>
        <v>20</v>
      </c>
      <c r="J180" s="7">
        <f>IF(model!D180="ENTERPRISE",scoring_weights!$B$6,IF(model!D180="MID-MARKET",scoring_weights!$B$6*0.75,IF(model!D180="SMB",scoring_weights!$B$6*0.5,IF(model!D180="STARTUP",scoring_weights!$B$6*0.25,0))))</f>
        <v>0</v>
      </c>
      <c r="K180" s="7">
        <f>ROUND(MIN(IFERROR((model!O180/10+model!P180/5+model!R180*2+model!T180+model!U180*1.5)/6,0),1)*scoring_weights!$B$7,1)</f>
        <v>14</v>
      </c>
      <c r="L180" s="7">
        <f t="shared" si="6"/>
        <v>47.6</v>
      </c>
      <c r="M180" s="7" t="str">
        <f>IF(L180&gt;=segment_thresholds!$B$2,"HOT",IF(L180&gt;=segment_thresholds!$B$3,"WARM","COLD"))</f>
        <v>WARM</v>
      </c>
      <c r="N180" s="7" t="str">
        <f t="shared" si="7"/>
        <v>Nurture Email Drip</v>
      </c>
      <c r="O180" s="7" t="str">
        <f t="shared" si="8"/>
        <v>40-59</v>
      </c>
    </row>
    <row r="181" spans="1:15">
      <c r="A181" t="str">
        <v>L0180</v>
      </c>
      <c r="B181" t="str">
        <v>Lorenzo Anderson</v>
      </c>
      <c r="C181" t="str">
        <v>CANVA</v>
      </c>
      <c r="D181" t="str">
        <v>COLD_EMAIL</v>
      </c>
      <c r="E181" t="str">
        <v>SMB</v>
      </c>
      <c r="F181" s="7">
        <f>ROUND(IFERROR(model!I181/scoring_weights!$C$2,0)*scoring_weights!$B$2,1)</f>
        <v>0</v>
      </c>
      <c r="G181" s="7">
        <f>ROUND(IFERROR(model!J181/scoring_weights!$C$3,0)*scoring_weights!$B$3,1)</f>
        <v>2.2999999999999998</v>
      </c>
      <c r="H181" s="7">
        <f>ROUND(IFERROR(model!K181/scoring_weights!$C$4,0)*scoring_weights!$B$4,1)</f>
        <v>0</v>
      </c>
      <c r="I181" s="7">
        <f>IF(model!L181="YES",scoring_weights!$B$5,0)</f>
        <v>0</v>
      </c>
      <c r="J181" s="7">
        <f>IF(model!D181="ENTERPRISE",scoring_weights!$B$6,IF(model!D181="MID-MARKET",scoring_weights!$B$6*0.75,IF(model!D181="SMB",scoring_weights!$B$6*0.5,IF(model!D181="STARTUP",scoring_weights!$B$6*0.25,0))))</f>
        <v>7.5</v>
      </c>
      <c r="K181" s="7">
        <f>ROUND(MIN(IFERROR((model!O181/10+model!P181/5+model!R181*2+model!T181+model!U181*1.5)/6,0),1)*scoring_weights!$B$7,1)</f>
        <v>2</v>
      </c>
      <c r="L181" s="7">
        <f t="shared" si="6"/>
        <v>11.8</v>
      </c>
      <c r="M181" s="7" t="str">
        <f>IF(L181&gt;=segment_thresholds!$B$2,"HOT",IF(L181&gt;=segment_thresholds!$B$3,"WARM","COLD"))</f>
        <v>COLD</v>
      </c>
      <c r="N181" s="7" t="str">
        <f t="shared" si="7"/>
        <v>Retarget with Ads</v>
      </c>
      <c r="O181" s="7" t="str">
        <f t="shared" si="8"/>
        <v>0-19</v>
      </c>
    </row>
    <row r="182" spans="1:15">
      <c r="A182" t="str">
        <v>L0181</v>
      </c>
      <c r="B182" t="str">
        <v>Marisol Singh</v>
      </c>
      <c r="C182" t="str">
        <v>META</v>
      </c>
      <c r="D182" t="str">
        <v>SOCIAL</v>
      </c>
      <c r="E182" t="str">
        <v>SMB</v>
      </c>
      <c r="F182" s="7">
        <f>ROUND(IFERROR(model!I182/scoring_weights!$C$2,0)*scoring_weights!$B$2,1)</f>
        <v>4.5999999999999996</v>
      </c>
      <c r="G182" s="7">
        <f>ROUND(IFERROR(model!J182/scoring_weights!$C$3,0)*scoring_weights!$B$3,1)</f>
        <v>9</v>
      </c>
      <c r="H182" s="7">
        <f>ROUND(IFERROR(model!K182/scoring_weights!$C$4,0)*scoring_weights!$B$4,1)</f>
        <v>7.2</v>
      </c>
      <c r="I182" s="7">
        <f>IF(model!L182="YES",scoring_weights!$B$5,0)</f>
        <v>0</v>
      </c>
      <c r="J182" s="7">
        <f>IF(model!D182="ENTERPRISE",scoring_weights!$B$6,IF(model!D182="MID-MARKET",scoring_weights!$B$6*0.75,IF(model!D182="SMB",scoring_weights!$B$6*0.5,IF(model!D182="STARTUP",scoring_weights!$B$6*0.25,0))))</f>
        <v>7.5</v>
      </c>
      <c r="K182" s="7">
        <f>ROUND(MIN(IFERROR((model!O182/10+model!P182/5+model!R182*2+model!T182+model!U182*1.5)/6,0),1)*scoring_weights!$B$7,1)</f>
        <v>4</v>
      </c>
      <c r="L182" s="7">
        <f t="shared" si="6"/>
        <v>32.299999999999997</v>
      </c>
      <c r="M182" s="7" t="str">
        <f>IF(L182&gt;=segment_thresholds!$B$2,"HOT",IF(L182&gt;=segment_thresholds!$B$3,"WARM","COLD"))</f>
        <v>COLD</v>
      </c>
      <c r="N182" s="7" t="str">
        <f t="shared" si="7"/>
        <v>Retarget with Ads</v>
      </c>
      <c r="O182" s="7" t="str">
        <f t="shared" si="8"/>
        <v>20-39</v>
      </c>
    </row>
    <row r="183" spans="1:15">
      <c r="A183" t="str">
        <v>L0182</v>
      </c>
      <c r="B183" t="str">
        <v>Dante Taylor</v>
      </c>
      <c r="C183" t="str">
        <v>HASHI CORP</v>
      </c>
      <c r="D183" t="str">
        <v>WEBINAR</v>
      </c>
      <c r="E183" t="str">
        <v>MID-MARKET</v>
      </c>
      <c r="F183" s="7">
        <f>ROUND(IFERROR(model!I183/scoring_weights!$C$2,0)*scoring_weights!$B$2,1)</f>
        <v>2</v>
      </c>
      <c r="G183" s="7">
        <f>ROUND(IFERROR(model!J183/scoring_weights!$C$3,0)*scoring_weights!$B$3,1)</f>
        <v>2.2999999999999998</v>
      </c>
      <c r="H183" s="7">
        <f>ROUND(IFERROR(model!K183/scoring_weights!$C$4,0)*scoring_weights!$B$4,1)</f>
        <v>6.3</v>
      </c>
      <c r="I183" s="7">
        <f>IF(model!L183="YES",scoring_weights!$B$5,0)</f>
        <v>0</v>
      </c>
      <c r="J183" s="7">
        <f>IF(model!D183="ENTERPRISE",scoring_weights!$B$6,IF(model!D183="MID-MARKET",scoring_weights!$B$6*0.75,IF(model!D183="SMB",scoring_weights!$B$6*0.5,IF(model!D183="STARTUP",scoring_weights!$B$6*0.25,0))))</f>
        <v>11.25</v>
      </c>
      <c r="K183" s="7">
        <f>ROUND(MIN(IFERROR((model!O183/10+model!P183/5+model!R183*2+model!T183+model!U183*1.5)/6,0),1)*scoring_weights!$B$7,1)</f>
        <v>9.5</v>
      </c>
      <c r="L183" s="7">
        <f t="shared" si="6"/>
        <v>31.4</v>
      </c>
      <c r="M183" s="7" t="str">
        <f>IF(L183&gt;=segment_thresholds!$B$2,"HOT",IF(L183&gt;=segment_thresholds!$B$3,"WARM","COLD"))</f>
        <v>COLD</v>
      </c>
      <c r="N183" s="7" t="str">
        <f t="shared" si="7"/>
        <v>Retarget with Ads</v>
      </c>
      <c r="O183" s="7" t="str">
        <f t="shared" si="8"/>
        <v>20-39</v>
      </c>
    </row>
    <row r="184" spans="1:15">
      <c r="A184" t="str">
        <v>L0183</v>
      </c>
      <c r="B184" t="str">
        <v>Soren Delgado</v>
      </c>
      <c r="C184" t="str">
        <v>DATADOG</v>
      </c>
      <c r="D184" t="str">
        <v>REFERRAL</v>
      </c>
      <c r="E184" t="str">
        <v>SMB</v>
      </c>
      <c r="F184" s="7">
        <f>ROUND(IFERROR(model!I184/scoring_weights!$C$2,0)*scoring_weights!$B$2,1)</f>
        <v>8.9</v>
      </c>
      <c r="G184" s="7">
        <f>ROUND(IFERROR(model!J184/scoring_weights!$C$3,0)*scoring_weights!$B$3,1)</f>
        <v>4.5</v>
      </c>
      <c r="H184" s="7">
        <f>ROUND(IFERROR(model!K184/scoring_weights!$C$4,0)*scoring_weights!$B$4,1)</f>
        <v>1.8</v>
      </c>
      <c r="I184" s="7">
        <f>IF(model!L184="YES",scoring_weights!$B$5,0)</f>
        <v>20</v>
      </c>
      <c r="J184" s="7">
        <f>IF(model!D184="ENTERPRISE",scoring_weights!$B$6,IF(model!D184="MID-MARKET",scoring_weights!$B$6*0.75,IF(model!D184="SMB",scoring_weights!$B$6*0.5,IF(model!D184="STARTUP",scoring_weights!$B$6*0.25,0))))</f>
        <v>7.5</v>
      </c>
      <c r="K184" s="7">
        <f>ROUND(MIN(IFERROR((model!O184/10+model!P184/5+model!R184*2+model!T184+model!U184*1.5)/6,0),1)*scoring_weights!$B$7,1)</f>
        <v>20</v>
      </c>
      <c r="L184" s="7">
        <f t="shared" si="6"/>
        <v>62.7</v>
      </c>
      <c r="M184" s="7" t="str">
        <f>IF(L184&gt;=segment_thresholds!$B$2,"HOT",IF(L184&gt;=segment_thresholds!$B$3,"WARM","COLD"))</f>
        <v>HOT</v>
      </c>
      <c r="N184" s="7" t="str">
        <f t="shared" si="7"/>
        <v>Schedule Call</v>
      </c>
      <c r="O184" s="7" t="str">
        <f t="shared" si="8"/>
        <v>60-79</v>
      </c>
    </row>
    <row r="185" spans="1:15">
      <c r="A185" t="str">
        <v>L0184</v>
      </c>
      <c r="B185" t="str">
        <v>Nadia Vega</v>
      </c>
      <c r="C185" t="str">
        <v>SPLUNK</v>
      </c>
      <c r="D185" t="str">
        <v>EVENT</v>
      </c>
      <c r="E185" t="str">
        <v>SMB</v>
      </c>
      <c r="F185" s="7">
        <f>ROUND(IFERROR(model!I185/scoring_weights!$C$2,0)*scoring_weights!$B$2,1)</f>
        <v>9.1</v>
      </c>
      <c r="G185" s="7">
        <f>ROUND(IFERROR(model!J185/scoring_weights!$C$3,0)*scoring_weights!$B$3,1)</f>
        <v>11.3</v>
      </c>
      <c r="H185" s="7">
        <f>ROUND(IFERROR(model!K185/scoring_weights!$C$4,0)*scoring_weights!$B$4,1)</f>
        <v>4.2</v>
      </c>
      <c r="I185" s="7">
        <f>IF(model!L185="YES",scoring_weights!$B$5,0)</f>
        <v>20</v>
      </c>
      <c r="J185" s="7">
        <f>IF(model!D185="ENTERPRISE",scoring_weights!$B$6,IF(model!D185="MID-MARKET",scoring_weights!$B$6*0.75,IF(model!D185="SMB",scoring_weights!$B$6*0.5,IF(model!D185="STARTUP",scoring_weights!$B$6*0.25,0))))</f>
        <v>7.5</v>
      </c>
      <c r="K185" s="7">
        <f>ROUND(MIN(IFERROR((model!O185/10+model!P185/5+model!R185*2+model!T185+model!U185*1.5)/6,0),1)*scoring_weights!$B$7,1)</f>
        <v>5</v>
      </c>
      <c r="L185" s="7">
        <f t="shared" si="6"/>
        <v>57.1</v>
      </c>
      <c r="M185" s="7" t="str">
        <f>IF(L185&gt;=segment_thresholds!$B$2,"HOT",IF(L185&gt;=segment_thresholds!$B$3,"WARM","COLD"))</f>
        <v>WARM</v>
      </c>
      <c r="N185" s="7" t="str">
        <f t="shared" si="7"/>
        <v>Nurture Email Drip</v>
      </c>
      <c r="O185" s="7" t="str">
        <f t="shared" si="8"/>
        <v>40-59</v>
      </c>
    </row>
    <row r="186" spans="1:15">
      <c r="A186" t="str">
        <v>L0185</v>
      </c>
      <c r="B186" t="str">
        <v>Joaquin Nair</v>
      </c>
      <c r="C186" t="str">
        <v>LINEAR</v>
      </c>
      <c r="D186" t="str">
        <v>PAID</v>
      </c>
      <c r="E186" t="str">
        <v>STARTUP</v>
      </c>
      <c r="F186" s="7">
        <f>ROUND(IFERROR(model!I186/scoring_weights!$C$2,0)*scoring_weights!$B$2,1)</f>
        <v>6.3</v>
      </c>
      <c r="G186" s="7">
        <f>ROUND(IFERROR(model!J186/scoring_weights!$C$3,0)*scoring_weights!$B$3,1)</f>
        <v>15</v>
      </c>
      <c r="H186" s="7">
        <f>ROUND(IFERROR(model!K186/scoring_weights!$C$4,0)*scoring_weights!$B$4,1)</f>
        <v>2</v>
      </c>
      <c r="I186" s="7">
        <f>IF(model!L186="YES",scoring_weights!$B$5,0)</f>
        <v>0</v>
      </c>
      <c r="J186" s="7">
        <f>IF(model!D186="ENTERPRISE",scoring_weights!$B$6,IF(model!D186="MID-MARKET",scoring_weights!$B$6*0.75,IF(model!D186="SMB",scoring_weights!$B$6*0.5,IF(model!D186="STARTUP",scoring_weights!$B$6*0.25,0))))</f>
        <v>3.75</v>
      </c>
      <c r="K186" s="7">
        <f>ROUND(MIN(IFERROR((model!O186/10+model!P186/5+model!R186*2+model!T186+model!U186*1.5)/6,0),1)*scoring_weights!$B$7,1)</f>
        <v>1.5</v>
      </c>
      <c r="L186" s="7">
        <f t="shared" si="6"/>
        <v>28.6</v>
      </c>
      <c r="M186" s="7" t="str">
        <f>IF(L186&gt;=segment_thresholds!$B$2,"HOT",IF(L186&gt;=segment_thresholds!$B$3,"WARM","COLD"))</f>
        <v>COLD</v>
      </c>
      <c r="N186" s="7" t="str">
        <f t="shared" si="7"/>
        <v>Retarget with Ads</v>
      </c>
      <c r="O186" s="7" t="str">
        <f t="shared" si="8"/>
        <v>20-39</v>
      </c>
    </row>
    <row r="187" spans="1:15">
      <c r="A187" t="str">
        <v>L0186</v>
      </c>
      <c r="B187" t="str">
        <v>Katrina Davis</v>
      </c>
      <c r="C187" t="str">
        <v>SHOPIFY INC</v>
      </c>
      <c r="D187" t="str">
        <v>REFERRAL</v>
      </c>
      <c r="E187" t="str">
        <v>ENTERPRISE</v>
      </c>
      <c r="F187" s="7">
        <f>ROUND(IFERROR(model!I187/scoring_weights!$C$2,0)*scoring_weights!$B$2,1)</f>
        <v>0.3</v>
      </c>
      <c r="G187" s="7">
        <f>ROUND(IFERROR(model!J187/scoring_weights!$C$3,0)*scoring_weights!$B$3,1)</f>
        <v>14.3</v>
      </c>
      <c r="H187" s="7">
        <f>ROUND(IFERROR(model!K187/scoring_weights!$C$4,0)*scoring_weights!$B$4,1)</f>
        <v>0</v>
      </c>
      <c r="I187" s="7">
        <f>IF(model!L187="YES",scoring_weights!$B$5,0)</f>
        <v>20</v>
      </c>
      <c r="J187" s="7">
        <f>IF(model!D187="ENTERPRISE",scoring_weights!$B$6,IF(model!D187="MID-MARKET",scoring_weights!$B$6*0.75,IF(model!D187="SMB",scoring_weights!$B$6*0.5,IF(model!D187="STARTUP",scoring_weights!$B$6*0.25,0))))</f>
        <v>15</v>
      </c>
      <c r="K187" s="7">
        <f>ROUND(MIN(IFERROR((model!O187/10+model!P187/5+model!R187*2+model!T187+model!U187*1.5)/6,0),1)*scoring_weights!$B$7,1)</f>
        <v>14</v>
      </c>
      <c r="L187" s="7">
        <f t="shared" si="6"/>
        <v>63.6</v>
      </c>
      <c r="M187" s="7" t="str">
        <f>IF(L187&gt;=segment_thresholds!$B$2,"HOT",IF(L187&gt;=segment_thresholds!$B$3,"WARM","COLD"))</f>
        <v>HOT</v>
      </c>
      <c r="N187" s="7" t="str">
        <f t="shared" si="7"/>
        <v>Schedule Call</v>
      </c>
      <c r="O187" s="7" t="str">
        <f t="shared" si="8"/>
        <v>60-79</v>
      </c>
    </row>
    <row r="188" spans="1:15">
      <c r="A188" t="str">
        <v>L0187</v>
      </c>
      <c r="B188" t="str">
        <v>Henrik Ali</v>
      </c>
      <c r="C188" t="str">
        <v>ATLASSIAN</v>
      </c>
      <c r="D188" t="str">
        <v>COLD_EMAIL</v>
      </c>
      <c r="E188" t="str">
        <v>MID-MARKET</v>
      </c>
      <c r="F188" s="7">
        <f>ROUND(IFERROR(model!I188/scoring_weights!$C$2,0)*scoring_weights!$B$2,1)</f>
        <v>0</v>
      </c>
      <c r="G188" s="7">
        <f>ROUND(IFERROR(model!J188/scoring_weights!$C$3,0)*scoring_weights!$B$3,1)</f>
        <v>9.8000000000000007</v>
      </c>
      <c r="H188" s="7">
        <f>ROUND(IFERROR(model!K188/scoring_weights!$C$4,0)*scoring_weights!$B$4,1)</f>
        <v>3.8</v>
      </c>
      <c r="I188" s="7">
        <f>IF(model!L188="YES",scoring_weights!$B$5,0)</f>
        <v>0</v>
      </c>
      <c r="J188" s="7">
        <f>IF(model!D188="ENTERPRISE",scoring_weights!$B$6,IF(model!D188="MID-MARKET",scoring_weights!$B$6*0.75,IF(model!D188="SMB",scoring_weights!$B$6*0.5,IF(model!D188="STARTUP",scoring_weights!$B$6*0.25,0))))</f>
        <v>11.25</v>
      </c>
      <c r="K188" s="7">
        <f>ROUND(MIN(IFERROR((model!O188/10+model!P188/5+model!R188*2+model!T188+model!U188*1.5)/6,0),1)*scoring_weights!$B$7,1)</f>
        <v>3.5</v>
      </c>
      <c r="L188" s="7">
        <f t="shared" si="6"/>
        <v>28.4</v>
      </c>
      <c r="M188" s="7" t="str">
        <f>IF(L188&gt;=segment_thresholds!$B$2,"HOT",IF(L188&gt;=segment_thresholds!$B$3,"WARM","COLD"))</f>
        <v>COLD</v>
      </c>
      <c r="N188" s="7" t="str">
        <f t="shared" si="7"/>
        <v>Retarget with Ads</v>
      </c>
      <c r="O188" s="7" t="str">
        <f t="shared" si="8"/>
        <v>20-39</v>
      </c>
    </row>
    <row r="189" spans="1:15">
      <c r="A189" t="str">
        <v>L0188</v>
      </c>
      <c r="B189" t="str">
        <v>Wendy Herrera</v>
      </c>
      <c r="C189" t="str">
        <v>LINEAR</v>
      </c>
      <c r="D189" t="str">
        <v>ORGANIC</v>
      </c>
      <c r="E189" t="str">
        <v>MID-MARKET</v>
      </c>
      <c r="F189" s="7">
        <f>ROUND(IFERROR(model!I189/scoring_weights!$C$2,0)*scoring_weights!$B$2,1)</f>
        <v>8.9</v>
      </c>
      <c r="G189" s="7">
        <f>ROUND(IFERROR(model!J189/scoring_weights!$C$3,0)*scoring_weights!$B$3,1)</f>
        <v>1.5</v>
      </c>
      <c r="H189" s="7">
        <f>ROUND(IFERROR(model!K189/scoring_weights!$C$4,0)*scoring_weights!$B$4,1)</f>
        <v>8.3000000000000007</v>
      </c>
      <c r="I189" s="7">
        <f>IF(model!L189="YES",scoring_weights!$B$5,0)</f>
        <v>0</v>
      </c>
      <c r="J189" s="7">
        <f>IF(model!D189="ENTERPRISE",scoring_weights!$B$6,IF(model!D189="MID-MARKET",scoring_weights!$B$6*0.75,IF(model!D189="SMB",scoring_weights!$B$6*0.5,IF(model!D189="STARTUP",scoring_weights!$B$6*0.25,0))))</f>
        <v>11.25</v>
      </c>
      <c r="K189" s="7">
        <f>ROUND(MIN(IFERROR((model!O189/10+model!P189/5+model!R189*2+model!T189+model!U189*1.5)/6,0),1)*scoring_weights!$B$7,1)</f>
        <v>3.5</v>
      </c>
      <c r="L189" s="7">
        <f t="shared" si="6"/>
        <v>33.5</v>
      </c>
      <c r="M189" s="7" t="str">
        <f>IF(L189&gt;=segment_thresholds!$B$2,"HOT",IF(L189&gt;=segment_thresholds!$B$3,"WARM","COLD"))</f>
        <v>COLD</v>
      </c>
      <c r="N189" s="7" t="str">
        <f t="shared" si="7"/>
        <v>Retarget with Ads</v>
      </c>
      <c r="O189" s="7" t="str">
        <f t="shared" si="8"/>
        <v>20-39</v>
      </c>
    </row>
    <row r="190" spans="1:15">
      <c r="A190" t="str">
        <v>L0189</v>
      </c>
      <c r="B190" t="str">
        <v>Nick Lewis</v>
      </c>
      <c r="C190" t="str">
        <v>FRESHWORKS</v>
      </c>
      <c r="D190" t="str">
        <v>SOCIAL</v>
      </c>
      <c r="E190" t="str">
        <v>STARTUP</v>
      </c>
      <c r="F190" s="7">
        <f>ROUND(IFERROR(model!I190/scoring_weights!$C$2,0)*scoring_weights!$B$2,1)</f>
        <v>4.5999999999999996</v>
      </c>
      <c r="G190" s="7">
        <f>ROUND(IFERROR(model!J190/scoring_weights!$C$3,0)*scoring_weights!$B$3,1)</f>
        <v>10.5</v>
      </c>
      <c r="H190" s="7">
        <f>ROUND(IFERROR(model!K190/scoring_weights!$C$4,0)*scoring_weights!$B$4,1)</f>
        <v>0</v>
      </c>
      <c r="I190" s="7">
        <f>IF(model!L190="YES",scoring_weights!$B$5,0)</f>
        <v>20</v>
      </c>
      <c r="J190" s="7">
        <f>IF(model!D190="ENTERPRISE",scoring_weights!$B$6,IF(model!D190="MID-MARKET",scoring_weights!$B$6*0.75,IF(model!D190="SMB",scoring_weights!$B$6*0.5,IF(model!D190="STARTUP",scoring_weights!$B$6*0.25,0))))</f>
        <v>3.75</v>
      </c>
      <c r="K190" s="7">
        <f>ROUND(MIN(IFERROR((model!O190/10+model!P190/5+model!R190*2+model!T190+model!U190*1.5)/6,0),1)*scoring_weights!$B$7,1)</f>
        <v>6</v>
      </c>
      <c r="L190" s="7">
        <f t="shared" si="6"/>
        <v>44.9</v>
      </c>
      <c r="M190" s="7" t="str">
        <f>IF(L190&gt;=segment_thresholds!$B$2,"HOT",IF(L190&gt;=segment_thresholds!$B$3,"WARM","COLD"))</f>
        <v>WARM</v>
      </c>
      <c r="N190" s="7" t="str">
        <f t="shared" si="7"/>
        <v>Nurture Email Drip</v>
      </c>
      <c r="O190" s="7" t="str">
        <f t="shared" si="8"/>
        <v>40-59</v>
      </c>
    </row>
    <row r="191" spans="1:15">
      <c r="A191" t="str">
        <v>L0190</v>
      </c>
      <c r="B191" t="str">
        <v>Hugo King</v>
      </c>
      <c r="C191" t="str">
        <v>AIRTABLE</v>
      </c>
      <c r="D191" t="str">
        <v>UNKNOWN</v>
      </c>
      <c r="E191" t="str">
        <v>SMB</v>
      </c>
      <c r="F191" s="7">
        <f>ROUND(IFERROR(model!I191/scoring_weights!$C$2,0)*scoring_weights!$B$2,1)</f>
        <v>0</v>
      </c>
      <c r="G191" s="7">
        <f>ROUND(IFERROR(model!J191/scoring_weights!$C$3,0)*scoring_weights!$B$3,1)</f>
        <v>4.5</v>
      </c>
      <c r="H191" s="7">
        <f>ROUND(IFERROR(model!K191/scoring_weights!$C$4,0)*scoring_weights!$B$4,1)</f>
        <v>4.8</v>
      </c>
      <c r="I191" s="7">
        <f>IF(model!L191="YES",scoring_weights!$B$5,0)</f>
        <v>0</v>
      </c>
      <c r="J191" s="7">
        <f>IF(model!D191="ENTERPRISE",scoring_weights!$B$6,IF(model!D191="MID-MARKET",scoring_weights!$B$6*0.75,IF(model!D191="SMB",scoring_weights!$B$6*0.5,IF(model!D191="STARTUP",scoring_weights!$B$6*0.25,0))))</f>
        <v>7.5</v>
      </c>
      <c r="K191" s="7">
        <f>ROUND(MIN(IFERROR((model!O191/10+model!P191/5+model!R191*2+model!T191+model!U191*1.5)/6,0),1)*scoring_weights!$B$7,1)</f>
        <v>4.5</v>
      </c>
      <c r="L191" s="7">
        <f t="shared" si="6"/>
        <v>21.3</v>
      </c>
      <c r="M191" s="7" t="str">
        <f>IF(L191&gt;=segment_thresholds!$B$2,"HOT",IF(L191&gt;=segment_thresholds!$B$3,"WARM","COLD"))</f>
        <v>COLD</v>
      </c>
      <c r="N191" s="7" t="str">
        <f t="shared" si="7"/>
        <v>Retarget with Ads</v>
      </c>
      <c r="O191" s="7" t="str">
        <f t="shared" si="8"/>
        <v>20-39</v>
      </c>
    </row>
    <row r="192" spans="1:15">
      <c r="A192" t="str">
        <v>L0191</v>
      </c>
      <c r="B192" t="str">
        <v>Penelope Chen</v>
      </c>
      <c r="C192" t="str">
        <v>DATABRICKS</v>
      </c>
      <c r="D192" t="str">
        <v>DIRECT</v>
      </c>
      <c r="E192" t="str">
        <v>STARTUP</v>
      </c>
      <c r="F192" s="7">
        <f>ROUND(IFERROR(model!I192/scoring_weights!$C$2,0)*scoring_weights!$B$2,1)</f>
        <v>3.7</v>
      </c>
      <c r="G192" s="7">
        <f>ROUND(IFERROR(model!J192/scoring_weights!$C$3,0)*scoring_weights!$B$3,1)</f>
        <v>10.5</v>
      </c>
      <c r="H192" s="7">
        <f>ROUND(IFERROR(model!K192/scoring_weights!$C$4,0)*scoring_weights!$B$4,1)</f>
        <v>7.7</v>
      </c>
      <c r="I192" s="7">
        <f>IF(model!L192="YES",scoring_weights!$B$5,0)</f>
        <v>0</v>
      </c>
      <c r="J192" s="7">
        <f>IF(model!D192="ENTERPRISE",scoring_weights!$B$6,IF(model!D192="MID-MARKET",scoring_weights!$B$6*0.75,IF(model!D192="SMB",scoring_weights!$B$6*0.5,IF(model!D192="STARTUP",scoring_weights!$B$6*0.25,0))))</f>
        <v>3.75</v>
      </c>
      <c r="K192" s="7">
        <f>ROUND(MIN(IFERROR((model!O192/10+model!P192/5+model!R192*2+model!T192+model!U192*1.5)/6,0),1)*scoring_weights!$B$7,1)</f>
        <v>13.5</v>
      </c>
      <c r="L192" s="7">
        <f t="shared" si="6"/>
        <v>39.200000000000003</v>
      </c>
      <c r="M192" s="7" t="str">
        <f>IF(L192&gt;=segment_thresholds!$B$2,"HOT",IF(L192&gt;=segment_thresholds!$B$3,"WARM","COLD"))</f>
        <v>WARM</v>
      </c>
      <c r="N192" s="7" t="str">
        <f t="shared" si="7"/>
        <v>Nurture Email Drip</v>
      </c>
      <c r="O192" s="7" t="str">
        <f t="shared" si="8"/>
        <v>20-39</v>
      </c>
    </row>
    <row r="193" spans="1:15">
      <c r="A193" t="str">
        <v>L0192</v>
      </c>
      <c r="B193" t="str">
        <v>Yasmin Larsson</v>
      </c>
      <c r="C193" t="str">
        <v>CANVA</v>
      </c>
      <c r="D193" t="str">
        <v>PAID</v>
      </c>
      <c r="E193" t="str">
        <v>SMB</v>
      </c>
      <c r="F193" s="7">
        <f>ROUND(IFERROR(model!I193/scoring_weights!$C$2,0)*scoring_weights!$B$2,1)</f>
        <v>0</v>
      </c>
      <c r="G193" s="7">
        <f>ROUND(IFERROR(model!J193/scoring_weights!$C$3,0)*scoring_weights!$B$3,1)</f>
        <v>3.8</v>
      </c>
      <c r="H193" s="7">
        <f>ROUND(IFERROR(model!K193/scoring_weights!$C$4,0)*scoring_weights!$B$4,1)</f>
        <v>9</v>
      </c>
      <c r="I193" s="7">
        <f>IF(model!L193="YES",scoring_weights!$B$5,0)</f>
        <v>20</v>
      </c>
      <c r="J193" s="7">
        <f>IF(model!D193="ENTERPRISE",scoring_weights!$B$6,IF(model!D193="MID-MARKET",scoring_weights!$B$6*0.75,IF(model!D193="SMB",scoring_weights!$B$6*0.5,IF(model!D193="STARTUP",scoring_weights!$B$6*0.25,0))))</f>
        <v>7.5</v>
      </c>
      <c r="K193" s="7">
        <f>ROUND(MIN(IFERROR((model!O193/10+model!P193/5+model!R193*2+model!T193+model!U193*1.5)/6,0),1)*scoring_weights!$B$7,1)</f>
        <v>18</v>
      </c>
      <c r="L193" s="7">
        <f t="shared" si="6"/>
        <v>58.3</v>
      </c>
      <c r="M193" s="7" t="str">
        <f>IF(L193&gt;=segment_thresholds!$B$2,"HOT",IF(L193&gt;=segment_thresholds!$B$3,"WARM","COLD"))</f>
        <v>WARM</v>
      </c>
      <c r="N193" s="7" t="str">
        <f t="shared" si="7"/>
        <v>Nurture Email Drip</v>
      </c>
      <c r="O193" s="7" t="str">
        <f t="shared" si="8"/>
        <v>40-59</v>
      </c>
    </row>
    <row r="194" spans="1:15">
      <c r="A194" t="str">
        <v>L0193</v>
      </c>
      <c r="B194" t="str">
        <v>Idris Wilson</v>
      </c>
      <c r="C194" t="str">
        <v>SNOWFLAKE</v>
      </c>
      <c r="D194" t="str">
        <v>ORGANIC</v>
      </c>
      <c r="E194" t="str">
        <v>SMB</v>
      </c>
      <c r="F194" s="7">
        <f>ROUND(IFERROR(model!I194/scoring_weights!$C$2,0)*scoring_weights!$B$2,1)</f>
        <v>6.6</v>
      </c>
      <c r="G194" s="7">
        <f>ROUND(IFERROR(model!J194/scoring_weights!$C$3,0)*scoring_weights!$B$3,1)</f>
        <v>2.2999999999999998</v>
      </c>
      <c r="H194" s="7">
        <f>ROUND(IFERROR(model!K194/scoring_weights!$C$4,0)*scoring_weights!$B$4,1)</f>
        <v>4.8</v>
      </c>
      <c r="I194" s="7">
        <f>IF(model!L194="YES",scoring_weights!$B$5,0)</f>
        <v>0</v>
      </c>
      <c r="J194" s="7">
        <f>IF(model!D194="ENTERPRISE",scoring_weights!$B$6,IF(model!D194="MID-MARKET",scoring_weights!$B$6*0.75,IF(model!D194="SMB",scoring_weights!$B$6*0.5,IF(model!D194="STARTUP",scoring_weights!$B$6*0.25,0))))</f>
        <v>7.5</v>
      </c>
      <c r="K194" s="7">
        <f>ROUND(MIN(IFERROR((model!O194/10+model!P194/5+model!R194*2+model!T194+model!U194*1.5)/6,0),1)*scoring_weights!$B$7,1)</f>
        <v>3</v>
      </c>
      <c r="L194" s="7">
        <f t="shared" si="6"/>
        <v>24.2</v>
      </c>
      <c r="M194" s="7" t="str">
        <f>IF(L194&gt;=segment_thresholds!$B$2,"HOT",IF(L194&gt;=segment_thresholds!$B$3,"WARM","COLD"))</f>
        <v>COLD</v>
      </c>
      <c r="N194" s="7" t="str">
        <f t="shared" si="7"/>
        <v>Retarget with Ads</v>
      </c>
      <c r="O194" s="7" t="str">
        <f t="shared" si="8"/>
        <v>20-39</v>
      </c>
    </row>
    <row r="195" spans="1:15">
      <c r="A195" t="str">
        <v>L0194</v>
      </c>
      <c r="B195" t="str">
        <v>George Khan</v>
      </c>
      <c r="C195" t="str">
        <v>DATADOG</v>
      </c>
      <c r="D195" t="str">
        <v>SOCIAL</v>
      </c>
      <c r="E195" t="str">
        <v>ENTERPRISE</v>
      </c>
      <c r="F195" s="7">
        <f>ROUND(IFERROR(model!I195/scoring_weights!$C$2,0)*scoring_weights!$B$2,1)</f>
        <v>6.6</v>
      </c>
      <c r="G195" s="7">
        <f>ROUND(IFERROR(model!J195/scoring_weights!$C$3,0)*scoring_weights!$B$3,1)</f>
        <v>1.5</v>
      </c>
      <c r="H195" s="7">
        <f>ROUND(IFERROR(model!K195/scoring_weights!$C$4,0)*scoring_weights!$B$4,1)</f>
        <v>9.3000000000000007</v>
      </c>
      <c r="I195" s="7">
        <f>IF(model!L195="YES",scoring_weights!$B$5,0)</f>
        <v>0</v>
      </c>
      <c r="J195" s="7">
        <f>IF(model!D195="ENTERPRISE",scoring_weights!$B$6,IF(model!D195="MID-MARKET",scoring_weights!$B$6*0.75,IF(model!D195="SMB",scoring_weights!$B$6*0.5,IF(model!D195="STARTUP",scoring_weights!$B$6*0.25,0))))</f>
        <v>15</v>
      </c>
      <c r="K195" s="7">
        <f>ROUND(MIN(IFERROR((model!O195/10+model!P195/5+model!R195*2+model!T195+model!U195*1.5)/6,0),1)*scoring_weights!$B$7,1)</f>
        <v>5</v>
      </c>
      <c r="L195" s="7">
        <f t="shared" ref="L195:L258" si="9">ROUND(F195+G195+H195+I195+J195+K195,1)</f>
        <v>37.4</v>
      </c>
      <c r="M195" s="7" t="str">
        <f>IF(L195&gt;=segment_thresholds!$B$2,"HOT",IF(L195&gt;=segment_thresholds!$B$3,"WARM","COLD"))</f>
        <v>WARM</v>
      </c>
      <c r="N195" s="7" t="str">
        <f t="shared" ref="N195:N258" si="10">IF(M195="HOT","Schedule Call",IF(M195="WARM","Nurture Email Drip","Retarget with Ads"))</f>
        <v>Nurture Email Drip</v>
      </c>
      <c r="O195" s="7" t="str">
        <f t="shared" ref="O195:O258" si="11">IF(L195&lt;20,"0-19",IF(L195&lt;40,"20-39",IF(L195&lt;60,"40-59",IF(L195&lt;80,"60-79","80-100"))))</f>
        <v>20-39</v>
      </c>
    </row>
    <row r="196" spans="1:15">
      <c r="A196" t="str">
        <v>L0195</v>
      </c>
      <c r="B196" t="str">
        <v>Idris Williams</v>
      </c>
      <c r="C196" t="str">
        <v>SALESFORCE.COM</v>
      </c>
      <c r="D196" t="str">
        <v>PAID</v>
      </c>
      <c r="E196" t="str">
        <v>MID-MARKET</v>
      </c>
      <c r="F196" s="7">
        <f>ROUND(IFERROR(model!I196/scoring_weights!$C$2,0)*scoring_weights!$B$2,1)</f>
        <v>0</v>
      </c>
      <c r="G196" s="7">
        <f>ROUND(IFERROR(model!J196/scoring_weights!$C$3,0)*scoring_weights!$B$3,1)</f>
        <v>12</v>
      </c>
      <c r="H196" s="7">
        <f>ROUND(IFERROR(model!K196/scoring_weights!$C$4,0)*scoring_weights!$B$4,1)</f>
        <v>4.3</v>
      </c>
      <c r="I196" s="7">
        <f>IF(model!L196="YES",scoring_weights!$B$5,0)</f>
        <v>20</v>
      </c>
      <c r="J196" s="7">
        <f>IF(model!D196="ENTERPRISE",scoring_weights!$B$6,IF(model!D196="MID-MARKET",scoring_weights!$B$6*0.75,IF(model!D196="SMB",scoring_weights!$B$6*0.5,IF(model!D196="STARTUP",scoring_weights!$B$6*0.25,0))))</f>
        <v>11.25</v>
      </c>
      <c r="K196" s="7">
        <f>ROUND(MIN(IFERROR((model!O196/10+model!P196/5+model!R196*2+model!T196+model!U196*1.5)/6,0),1)*scoring_weights!$B$7,1)</f>
        <v>0.5</v>
      </c>
      <c r="L196" s="7">
        <f t="shared" si="9"/>
        <v>48.1</v>
      </c>
      <c r="M196" s="7" t="str">
        <f>IF(L196&gt;=segment_thresholds!$B$2,"HOT",IF(L196&gt;=segment_thresholds!$B$3,"WARM","COLD"))</f>
        <v>WARM</v>
      </c>
      <c r="N196" s="7" t="str">
        <f t="shared" si="10"/>
        <v>Nurture Email Drip</v>
      </c>
      <c r="O196" s="7" t="str">
        <f t="shared" si="11"/>
        <v>40-59</v>
      </c>
    </row>
    <row r="197" spans="1:15">
      <c r="A197" t="str">
        <v>L0196</v>
      </c>
      <c r="B197" t="str">
        <v>Mona Thompson</v>
      </c>
      <c r="C197" t="str">
        <v>SLACK</v>
      </c>
      <c r="D197" t="str">
        <v>PAID</v>
      </c>
      <c r="E197" t="str">
        <v>SMB</v>
      </c>
      <c r="F197" s="7">
        <f>ROUND(IFERROR(model!I197/scoring_weights!$C$2,0)*scoring_weights!$B$2,1)</f>
        <v>0</v>
      </c>
      <c r="G197" s="7">
        <f>ROUND(IFERROR(model!J197/scoring_weights!$C$3,0)*scoring_weights!$B$3,1)</f>
        <v>3</v>
      </c>
      <c r="H197" s="7">
        <f>ROUND(IFERROR(model!K197/scoring_weights!$C$4,0)*scoring_weights!$B$4,1)</f>
        <v>3.8</v>
      </c>
      <c r="I197" s="7">
        <f>IF(model!L197="YES",scoring_weights!$B$5,0)</f>
        <v>0</v>
      </c>
      <c r="J197" s="7">
        <f>IF(model!D197="ENTERPRISE",scoring_weights!$B$6,IF(model!D197="MID-MARKET",scoring_weights!$B$6*0.75,IF(model!D197="SMB",scoring_weights!$B$6*0.5,IF(model!D197="STARTUP",scoring_weights!$B$6*0.25,0))))</f>
        <v>7.5</v>
      </c>
      <c r="K197" s="7">
        <f>ROUND(MIN(IFERROR((model!O197/10+model!P197/5+model!R197*2+model!T197+model!U197*1.5)/6,0),1)*scoring_weights!$B$7,1)</f>
        <v>4</v>
      </c>
      <c r="L197" s="7">
        <f t="shared" si="9"/>
        <v>18.3</v>
      </c>
      <c r="M197" s="7" t="str">
        <f>IF(L197&gt;=segment_thresholds!$B$2,"HOT",IF(L197&gt;=segment_thresholds!$B$3,"WARM","COLD"))</f>
        <v>COLD</v>
      </c>
      <c r="N197" s="7" t="str">
        <f t="shared" si="10"/>
        <v>Retarget with Ads</v>
      </c>
      <c r="O197" s="7" t="str">
        <f t="shared" si="11"/>
        <v>0-19</v>
      </c>
    </row>
    <row r="198" spans="1:15">
      <c r="A198" t="str">
        <v>L0197</v>
      </c>
      <c r="B198" t="str">
        <v>Grace Nguyen</v>
      </c>
      <c r="C198" t="str">
        <v>TWILIO</v>
      </c>
      <c r="D198" t="str">
        <v>REFERRAL</v>
      </c>
      <c r="E198" t="str">
        <v>SMB</v>
      </c>
      <c r="F198" s="7">
        <f>ROUND(IFERROR(model!I198/scoring_weights!$C$2,0)*scoring_weights!$B$2,1)</f>
        <v>8</v>
      </c>
      <c r="G198" s="7">
        <f>ROUND(IFERROR(model!J198/scoring_weights!$C$3,0)*scoring_weights!$B$3,1)</f>
        <v>2.2999999999999998</v>
      </c>
      <c r="H198" s="7">
        <f>ROUND(IFERROR(model!K198/scoring_weights!$C$4,0)*scoring_weights!$B$4,1)</f>
        <v>9.5</v>
      </c>
      <c r="I198" s="7">
        <f>IF(model!L198="YES",scoring_weights!$B$5,0)</f>
        <v>20</v>
      </c>
      <c r="J198" s="7">
        <f>IF(model!D198="ENTERPRISE",scoring_weights!$B$6,IF(model!D198="MID-MARKET",scoring_weights!$B$6*0.75,IF(model!D198="SMB",scoring_weights!$B$6*0.5,IF(model!D198="STARTUP",scoring_weights!$B$6*0.25,0))))</f>
        <v>7.5</v>
      </c>
      <c r="K198" s="7">
        <f>ROUND(MIN(IFERROR((model!O198/10+model!P198/5+model!R198*2+model!T198+model!U198*1.5)/6,0),1)*scoring_weights!$B$7,1)</f>
        <v>1.5</v>
      </c>
      <c r="L198" s="7">
        <f t="shared" si="9"/>
        <v>48.8</v>
      </c>
      <c r="M198" s="7" t="str">
        <f>IF(L198&gt;=segment_thresholds!$B$2,"HOT",IF(L198&gt;=segment_thresholds!$B$3,"WARM","COLD"))</f>
        <v>WARM</v>
      </c>
      <c r="N198" s="7" t="str">
        <f t="shared" si="10"/>
        <v>Nurture Email Drip</v>
      </c>
      <c r="O198" s="7" t="str">
        <f t="shared" si="11"/>
        <v>40-59</v>
      </c>
    </row>
    <row r="199" spans="1:15">
      <c r="A199" t="str">
        <v>L0198</v>
      </c>
      <c r="B199" t="str">
        <v>Hadley Allen</v>
      </c>
      <c r="C199" t="str">
        <v>AMAZON INC</v>
      </c>
      <c r="D199" t="str">
        <v>EVENT</v>
      </c>
      <c r="E199" t="str">
        <v>N/A</v>
      </c>
      <c r="F199" s="7">
        <f>ROUND(IFERROR(model!I199/scoring_weights!$C$2,0)*scoring_weights!$B$2,1)</f>
        <v>5.7</v>
      </c>
      <c r="G199" s="7">
        <f>ROUND(IFERROR(model!J199/scoring_weights!$C$3,0)*scoring_weights!$B$3,1)</f>
        <v>12</v>
      </c>
      <c r="H199" s="7">
        <f>ROUND(IFERROR(model!K199/scoring_weights!$C$4,0)*scoring_weights!$B$4,1)</f>
        <v>9.6999999999999993</v>
      </c>
      <c r="I199" s="7">
        <f>IF(model!L199="YES",scoring_weights!$B$5,0)</f>
        <v>0</v>
      </c>
      <c r="J199" s="7">
        <f>IF(model!D199="ENTERPRISE",scoring_weights!$B$6,IF(model!D199="MID-MARKET",scoring_weights!$B$6*0.75,IF(model!D199="SMB",scoring_weights!$B$6*0.5,IF(model!D199="STARTUP",scoring_weights!$B$6*0.25,0))))</f>
        <v>0</v>
      </c>
      <c r="K199" s="7">
        <f>ROUND(MIN(IFERROR((model!O199/10+model!P199/5+model!R199*2+model!T199+model!U199*1.5)/6,0),1)*scoring_weights!$B$7,1)</f>
        <v>3.5</v>
      </c>
      <c r="L199" s="7">
        <f t="shared" si="9"/>
        <v>30.9</v>
      </c>
      <c r="M199" s="7" t="str">
        <f>IF(L199&gt;=segment_thresholds!$B$2,"HOT",IF(L199&gt;=segment_thresholds!$B$3,"WARM","COLD"))</f>
        <v>COLD</v>
      </c>
      <c r="N199" s="7" t="str">
        <f t="shared" si="10"/>
        <v>Retarget with Ads</v>
      </c>
      <c r="O199" s="7" t="str">
        <f t="shared" si="11"/>
        <v>20-39</v>
      </c>
    </row>
    <row r="200" spans="1:15">
      <c r="A200" t="str">
        <v>L0199</v>
      </c>
      <c r="B200" t="str">
        <v>Emilia Aguilar</v>
      </c>
      <c r="C200" t="str">
        <v>ASANA</v>
      </c>
      <c r="D200" t="str">
        <v>COLD_EMAIL</v>
      </c>
      <c r="E200" t="str">
        <v>N/A</v>
      </c>
      <c r="F200" s="7">
        <f>ROUND(IFERROR(model!I200/scoring_weights!$C$2,0)*scoring_weights!$B$2,1)</f>
        <v>0</v>
      </c>
      <c r="G200" s="7">
        <f>ROUND(IFERROR(model!J200/scoring_weights!$C$3,0)*scoring_weights!$B$3,1)</f>
        <v>9</v>
      </c>
      <c r="H200" s="7">
        <f>ROUND(IFERROR(model!K200/scoring_weights!$C$4,0)*scoring_weights!$B$4,1)</f>
        <v>4.3</v>
      </c>
      <c r="I200" s="7">
        <f>IF(model!L200="YES",scoring_weights!$B$5,0)</f>
        <v>20</v>
      </c>
      <c r="J200" s="7">
        <f>IF(model!D200="ENTERPRISE",scoring_weights!$B$6,IF(model!D200="MID-MARKET",scoring_weights!$B$6*0.75,IF(model!D200="SMB",scoring_weights!$B$6*0.5,IF(model!D200="STARTUP",scoring_weights!$B$6*0.25,0))))</f>
        <v>0</v>
      </c>
      <c r="K200" s="7">
        <f>ROUND(MIN(IFERROR((model!O200/10+model!P200/5+model!R200*2+model!T200+model!U200*1.5)/6,0),1)*scoring_weights!$B$7,1)</f>
        <v>8</v>
      </c>
      <c r="L200" s="7">
        <f t="shared" si="9"/>
        <v>41.3</v>
      </c>
      <c r="M200" s="7" t="str">
        <f>IF(L200&gt;=segment_thresholds!$B$2,"HOT",IF(L200&gt;=segment_thresholds!$B$3,"WARM","COLD"))</f>
        <v>WARM</v>
      </c>
      <c r="N200" s="7" t="str">
        <f t="shared" si="10"/>
        <v>Nurture Email Drip</v>
      </c>
      <c r="O200" s="7" t="str">
        <f t="shared" si="11"/>
        <v>40-59</v>
      </c>
    </row>
    <row r="201" spans="1:15">
      <c r="A201" t="str">
        <v>L0200</v>
      </c>
      <c r="B201" t="str">
        <v>Yolanda Fischer</v>
      </c>
      <c r="C201" t="str">
        <v>HUB SPOT</v>
      </c>
      <c r="D201" t="str">
        <v>UNKNOWN</v>
      </c>
      <c r="E201" t="str">
        <v>MID-MARKET</v>
      </c>
      <c r="F201" s="7">
        <f>ROUND(IFERROR(model!I201/scoring_weights!$C$2,0)*scoring_weights!$B$2,1)</f>
        <v>4.3</v>
      </c>
      <c r="G201" s="7">
        <f>ROUND(IFERROR(model!J201/scoring_weights!$C$3,0)*scoring_weights!$B$3,1)</f>
        <v>0</v>
      </c>
      <c r="H201" s="7">
        <f>ROUND(IFERROR(model!K201/scoring_weights!$C$4,0)*scoring_weights!$B$4,1)</f>
        <v>5.2</v>
      </c>
      <c r="I201" s="7">
        <f>IF(model!L201="YES",scoring_weights!$B$5,0)</f>
        <v>20</v>
      </c>
      <c r="J201" s="7">
        <f>IF(model!D201="ENTERPRISE",scoring_weights!$B$6,IF(model!D201="MID-MARKET",scoring_weights!$B$6*0.75,IF(model!D201="SMB",scoring_weights!$B$6*0.5,IF(model!D201="STARTUP",scoring_weights!$B$6*0.25,0))))</f>
        <v>11.25</v>
      </c>
      <c r="K201" s="7">
        <f>ROUND(MIN(IFERROR((model!O201/10+model!P201/5+model!R201*2+model!T201+model!U201*1.5)/6,0),1)*scoring_weights!$B$7,1)</f>
        <v>3.5</v>
      </c>
      <c r="L201" s="7">
        <f t="shared" si="9"/>
        <v>44.3</v>
      </c>
      <c r="M201" s="7" t="str">
        <f>IF(L201&gt;=segment_thresholds!$B$2,"HOT",IF(L201&gt;=segment_thresholds!$B$3,"WARM","COLD"))</f>
        <v>WARM</v>
      </c>
      <c r="N201" s="7" t="str">
        <f t="shared" si="10"/>
        <v>Nurture Email Drip</v>
      </c>
      <c r="O201" s="7" t="str">
        <f t="shared" si="11"/>
        <v>40-59</v>
      </c>
    </row>
    <row r="202" spans="1:15">
      <c r="A202" t="str">
        <v>L0201</v>
      </c>
      <c r="B202" t="str">
        <v>Liam Mitchell</v>
      </c>
      <c r="C202" t="str">
        <v>META PLATFORMS</v>
      </c>
      <c r="D202" t="str">
        <v>UNKNOWN</v>
      </c>
      <c r="E202" t="str">
        <v>ENTERPRISE</v>
      </c>
      <c r="F202" s="7">
        <f>ROUND(IFERROR(model!I202/scoring_weights!$C$2,0)*scoring_weights!$B$2,1)</f>
        <v>3.1</v>
      </c>
      <c r="G202" s="7">
        <f>ROUND(IFERROR(model!J202/scoring_weights!$C$3,0)*scoring_weights!$B$3,1)</f>
        <v>14.3</v>
      </c>
      <c r="H202" s="7">
        <f>ROUND(IFERROR(model!K202/scoring_weights!$C$4,0)*scoring_weights!$B$4,1)</f>
        <v>5.7</v>
      </c>
      <c r="I202" s="7">
        <f>IF(model!L202="YES",scoring_weights!$B$5,0)</f>
        <v>20</v>
      </c>
      <c r="J202" s="7">
        <f>IF(model!D202="ENTERPRISE",scoring_weights!$B$6,IF(model!D202="MID-MARKET",scoring_weights!$B$6*0.75,IF(model!D202="SMB",scoring_weights!$B$6*0.5,IF(model!D202="STARTUP",scoring_weights!$B$6*0.25,0))))</f>
        <v>15</v>
      </c>
      <c r="K202" s="7">
        <f>ROUND(MIN(IFERROR((model!O202/10+model!P202/5+model!R202*2+model!T202+model!U202*1.5)/6,0),1)*scoring_weights!$B$7,1)</f>
        <v>6.5</v>
      </c>
      <c r="L202" s="7">
        <f t="shared" si="9"/>
        <v>64.599999999999994</v>
      </c>
      <c r="M202" s="7" t="str">
        <f>IF(L202&gt;=segment_thresholds!$B$2,"HOT",IF(L202&gt;=segment_thresholds!$B$3,"WARM","COLD"))</f>
        <v>HOT</v>
      </c>
      <c r="N202" s="7" t="str">
        <f t="shared" si="10"/>
        <v>Schedule Call</v>
      </c>
      <c r="O202" s="7" t="str">
        <f t="shared" si="11"/>
        <v>60-79</v>
      </c>
    </row>
    <row r="203" spans="1:15">
      <c r="A203" t="str">
        <v>L0202</v>
      </c>
      <c r="B203" t="str">
        <v>Lorenzo Das</v>
      </c>
      <c r="C203" t="str">
        <v>ZOOM</v>
      </c>
      <c r="D203" t="str">
        <v>PAID</v>
      </c>
      <c r="E203" t="str">
        <v>ENTERPRISE</v>
      </c>
      <c r="F203" s="7">
        <f>ROUND(IFERROR(model!I203/scoring_weights!$C$2,0)*scoring_weights!$B$2,1)</f>
        <v>1.1000000000000001</v>
      </c>
      <c r="G203" s="7">
        <f>ROUND(IFERROR(model!J203/scoring_weights!$C$3,0)*scoring_weights!$B$3,1)</f>
        <v>0</v>
      </c>
      <c r="H203" s="7">
        <f>ROUND(IFERROR(model!K203/scoring_weights!$C$4,0)*scoring_weights!$B$4,1)</f>
        <v>0.2</v>
      </c>
      <c r="I203" s="7">
        <f>IF(model!L203="YES",scoring_weights!$B$5,0)</f>
        <v>0</v>
      </c>
      <c r="J203" s="7">
        <f>IF(model!D203="ENTERPRISE",scoring_weights!$B$6,IF(model!D203="MID-MARKET",scoring_weights!$B$6*0.75,IF(model!D203="SMB",scoring_weights!$B$6*0.5,IF(model!D203="STARTUP",scoring_weights!$B$6*0.25,0))))</f>
        <v>15</v>
      </c>
      <c r="K203" s="7">
        <f>ROUND(MIN(IFERROR((model!O203/10+model!P203/5+model!R203*2+model!T203+model!U203*1.5)/6,0),1)*scoring_weights!$B$7,1)</f>
        <v>2</v>
      </c>
      <c r="L203" s="7">
        <f t="shared" si="9"/>
        <v>18.3</v>
      </c>
      <c r="M203" s="7" t="str">
        <f>IF(L203&gt;=segment_thresholds!$B$2,"HOT",IF(L203&gt;=segment_thresholds!$B$3,"WARM","COLD"))</f>
        <v>COLD</v>
      </c>
      <c r="N203" s="7" t="str">
        <f t="shared" si="10"/>
        <v>Retarget with Ads</v>
      </c>
      <c r="O203" s="7" t="str">
        <f t="shared" si="11"/>
        <v>0-19</v>
      </c>
    </row>
    <row r="204" spans="1:15">
      <c r="A204" t="str">
        <v>L0203</v>
      </c>
      <c r="B204" t="str">
        <v>Yuki King</v>
      </c>
      <c r="C204" t="str">
        <v>ASANA</v>
      </c>
      <c r="D204" t="str">
        <v>ORGANIC</v>
      </c>
      <c r="E204" t="str">
        <v>MID-MARKET</v>
      </c>
      <c r="F204" s="7">
        <f>ROUND(IFERROR(model!I204/scoring_weights!$C$2,0)*scoring_weights!$B$2,1)</f>
        <v>9.1</v>
      </c>
      <c r="G204" s="7">
        <f>ROUND(IFERROR(model!J204/scoring_weights!$C$3,0)*scoring_weights!$B$3,1)</f>
        <v>11.3</v>
      </c>
      <c r="H204" s="7">
        <f>ROUND(IFERROR(model!K204/scoring_weights!$C$4,0)*scoring_weights!$B$4,1)</f>
        <v>2.7</v>
      </c>
      <c r="I204" s="7">
        <f>IF(model!L204="YES",scoring_weights!$B$5,0)</f>
        <v>20</v>
      </c>
      <c r="J204" s="7">
        <f>IF(model!D204="ENTERPRISE",scoring_weights!$B$6,IF(model!D204="MID-MARKET",scoring_weights!$B$6*0.75,IF(model!D204="SMB",scoring_weights!$B$6*0.5,IF(model!D204="STARTUP",scoring_weights!$B$6*0.25,0))))</f>
        <v>11.25</v>
      </c>
      <c r="K204" s="7">
        <f>ROUND(MIN(IFERROR((model!O204/10+model!P204/5+model!R204*2+model!T204+model!U204*1.5)/6,0),1)*scoring_weights!$B$7,1)</f>
        <v>11.5</v>
      </c>
      <c r="L204" s="7">
        <f t="shared" si="9"/>
        <v>65.900000000000006</v>
      </c>
      <c r="M204" s="7" t="str">
        <f>IF(L204&gt;=segment_thresholds!$B$2,"HOT",IF(L204&gt;=segment_thresholds!$B$3,"WARM","COLD"))</f>
        <v>HOT</v>
      </c>
      <c r="N204" s="7" t="str">
        <f t="shared" si="10"/>
        <v>Schedule Call</v>
      </c>
      <c r="O204" s="7" t="str">
        <f t="shared" si="11"/>
        <v>60-79</v>
      </c>
    </row>
    <row r="205" spans="1:15">
      <c r="A205" t="str">
        <v>L0204</v>
      </c>
      <c r="B205" t="str">
        <v>Vikram Verma</v>
      </c>
      <c r="C205" t="str">
        <v>AIRTABLE</v>
      </c>
      <c r="D205" t="str">
        <v>WEBINAR</v>
      </c>
      <c r="E205" t="str">
        <v>GROWTH</v>
      </c>
      <c r="F205" s="7">
        <f>ROUND(IFERROR(model!I205/scoring_weights!$C$2,0)*scoring_weights!$B$2,1)</f>
        <v>2.9</v>
      </c>
      <c r="G205" s="7">
        <f>ROUND(IFERROR(model!J205/scoring_weights!$C$3,0)*scoring_weights!$B$3,1)</f>
        <v>12.8</v>
      </c>
      <c r="H205" s="7">
        <f>ROUND(IFERROR(model!K205/scoring_weights!$C$4,0)*scoring_weights!$B$4,1)</f>
        <v>0</v>
      </c>
      <c r="I205" s="7">
        <f>IF(model!L205="YES",scoring_weights!$B$5,0)</f>
        <v>0</v>
      </c>
      <c r="J205" s="7">
        <f>IF(model!D205="ENTERPRISE",scoring_weights!$B$6,IF(model!D205="MID-MARKET",scoring_weights!$B$6*0.75,IF(model!D205="SMB",scoring_weights!$B$6*0.5,IF(model!D205="STARTUP",scoring_weights!$B$6*0.25,0))))</f>
        <v>0</v>
      </c>
      <c r="K205" s="7">
        <f>ROUND(MIN(IFERROR((model!O205/10+model!P205/5+model!R205*2+model!T205+model!U205*1.5)/6,0),1)*scoring_weights!$B$7,1)</f>
        <v>12</v>
      </c>
      <c r="L205" s="7">
        <f t="shared" si="9"/>
        <v>27.7</v>
      </c>
      <c r="M205" s="7" t="str">
        <f>IF(L205&gt;=segment_thresholds!$B$2,"HOT",IF(L205&gt;=segment_thresholds!$B$3,"WARM","COLD"))</f>
        <v>COLD</v>
      </c>
      <c r="N205" s="7" t="str">
        <f t="shared" si="10"/>
        <v>Retarget with Ads</v>
      </c>
      <c r="O205" s="7" t="str">
        <f t="shared" si="11"/>
        <v>20-39</v>
      </c>
    </row>
    <row r="206" spans="1:15">
      <c r="A206" t="str">
        <v>L0205</v>
      </c>
      <c r="B206" t="str">
        <v>Elise Martin</v>
      </c>
      <c r="C206" t="str">
        <v>MONGODB</v>
      </c>
      <c r="D206" t="str">
        <v>COLD_EMAIL</v>
      </c>
      <c r="E206" t="str">
        <v>MID-MARKET</v>
      </c>
      <c r="F206" s="7">
        <f>ROUND(IFERROR(model!I206/scoring_weights!$C$2,0)*scoring_weights!$B$2,1)</f>
        <v>8</v>
      </c>
      <c r="G206" s="7">
        <f>ROUND(IFERROR(model!J206/scoring_weights!$C$3,0)*scoring_weights!$B$3,1)</f>
        <v>9.8000000000000007</v>
      </c>
      <c r="H206" s="7">
        <f>ROUND(IFERROR(model!K206/scoring_weights!$C$4,0)*scoring_weights!$B$4,1)</f>
        <v>9</v>
      </c>
      <c r="I206" s="7">
        <f>IF(model!L206="YES",scoring_weights!$B$5,0)</f>
        <v>0</v>
      </c>
      <c r="J206" s="7">
        <f>IF(model!D206="ENTERPRISE",scoring_weights!$B$6,IF(model!D206="MID-MARKET",scoring_weights!$B$6*0.75,IF(model!D206="SMB",scoring_weights!$B$6*0.5,IF(model!D206="STARTUP",scoring_weights!$B$6*0.25,0))))</f>
        <v>11.25</v>
      </c>
      <c r="K206" s="7">
        <f>ROUND(MIN(IFERROR((model!O206/10+model!P206/5+model!R206*2+model!T206+model!U206*1.5)/6,0),1)*scoring_weights!$B$7,1)</f>
        <v>1.5</v>
      </c>
      <c r="L206" s="7">
        <f t="shared" si="9"/>
        <v>39.6</v>
      </c>
      <c r="M206" s="7" t="str">
        <f>IF(L206&gt;=segment_thresholds!$B$2,"HOT",IF(L206&gt;=segment_thresholds!$B$3,"WARM","COLD"))</f>
        <v>WARM</v>
      </c>
      <c r="N206" s="7" t="str">
        <f t="shared" si="10"/>
        <v>Nurture Email Drip</v>
      </c>
      <c r="O206" s="7" t="str">
        <f t="shared" si="11"/>
        <v>20-39</v>
      </c>
    </row>
    <row r="207" spans="1:15">
      <c r="A207" t="str">
        <v>L0206</v>
      </c>
      <c r="B207" t="str">
        <v>Florian Ramos</v>
      </c>
      <c r="C207" t="str">
        <v>ZSCALER</v>
      </c>
      <c r="D207" t="str">
        <v>EVENT</v>
      </c>
      <c r="E207" t="str">
        <v>MID-MARKET</v>
      </c>
      <c r="F207" s="7">
        <f>ROUND(IFERROR(model!I207/scoring_weights!$C$2,0)*scoring_weights!$B$2,1)</f>
        <v>7.7</v>
      </c>
      <c r="G207" s="7">
        <f>ROUND(IFERROR(model!J207/scoring_weights!$C$3,0)*scoring_weights!$B$3,1)</f>
        <v>6</v>
      </c>
      <c r="H207" s="7">
        <f>ROUND(IFERROR(model!K207/scoring_weights!$C$4,0)*scoring_weights!$B$4,1)</f>
        <v>8.1999999999999993</v>
      </c>
      <c r="I207" s="7">
        <f>IF(model!L207="YES",scoring_weights!$B$5,0)</f>
        <v>20</v>
      </c>
      <c r="J207" s="7">
        <f>IF(model!D207="ENTERPRISE",scoring_weights!$B$6,IF(model!D207="MID-MARKET",scoring_weights!$B$6*0.75,IF(model!D207="SMB",scoring_weights!$B$6*0.5,IF(model!D207="STARTUP",scoring_weights!$B$6*0.25,0))))</f>
        <v>11.25</v>
      </c>
      <c r="K207" s="7">
        <f>ROUND(MIN(IFERROR((model!O207/10+model!P207/5+model!R207*2+model!T207+model!U207*1.5)/6,0),1)*scoring_weights!$B$7,1)</f>
        <v>2</v>
      </c>
      <c r="L207" s="7">
        <f t="shared" si="9"/>
        <v>55.2</v>
      </c>
      <c r="M207" s="7" t="str">
        <f>IF(L207&gt;=segment_thresholds!$B$2,"HOT",IF(L207&gt;=segment_thresholds!$B$3,"WARM","COLD"))</f>
        <v>WARM</v>
      </c>
      <c r="N207" s="7" t="str">
        <f t="shared" si="10"/>
        <v>Nurture Email Drip</v>
      </c>
      <c r="O207" s="7" t="str">
        <f t="shared" si="11"/>
        <v>40-59</v>
      </c>
    </row>
    <row r="208" spans="1:15">
      <c r="A208" t="str">
        <v>L0207</v>
      </c>
      <c r="B208" t="str">
        <v>Zaid King</v>
      </c>
      <c r="C208" t="str">
        <v>META PLATFORMS</v>
      </c>
      <c r="D208" t="str">
        <v>COLD_EMAIL</v>
      </c>
      <c r="E208" t="str">
        <v>MID-MARKET</v>
      </c>
      <c r="F208" s="7">
        <f>ROUND(IFERROR(model!I208/scoring_weights!$C$2,0)*scoring_weights!$B$2,1)</f>
        <v>1.7</v>
      </c>
      <c r="G208" s="7">
        <f>ROUND(IFERROR(model!J208/scoring_weights!$C$3,0)*scoring_weights!$B$3,1)</f>
        <v>12</v>
      </c>
      <c r="H208" s="7">
        <f>ROUND(IFERROR(model!K208/scoring_weights!$C$4,0)*scoring_weights!$B$4,1)</f>
        <v>8.3000000000000007</v>
      </c>
      <c r="I208" s="7">
        <f>IF(model!L208="YES",scoring_weights!$B$5,0)</f>
        <v>0</v>
      </c>
      <c r="J208" s="7">
        <f>IF(model!D208="ENTERPRISE",scoring_weights!$B$6,IF(model!D208="MID-MARKET",scoring_weights!$B$6*0.75,IF(model!D208="SMB",scoring_weights!$B$6*0.5,IF(model!D208="STARTUP",scoring_weights!$B$6*0.25,0))))</f>
        <v>11.25</v>
      </c>
      <c r="K208" s="7">
        <f>ROUND(MIN(IFERROR((model!O208/10+model!P208/5+model!R208*2+model!T208+model!U208*1.5)/6,0),1)*scoring_weights!$B$7,1)</f>
        <v>27.5</v>
      </c>
      <c r="L208" s="7">
        <f t="shared" si="9"/>
        <v>60.8</v>
      </c>
      <c r="M208" s="7" t="str">
        <f>IF(L208&gt;=segment_thresholds!$B$2,"HOT",IF(L208&gt;=segment_thresholds!$B$3,"WARM","COLD"))</f>
        <v>HOT</v>
      </c>
      <c r="N208" s="7" t="str">
        <f t="shared" si="10"/>
        <v>Schedule Call</v>
      </c>
      <c r="O208" s="7" t="str">
        <f t="shared" si="11"/>
        <v>60-79</v>
      </c>
    </row>
    <row r="209" spans="1:15">
      <c r="A209" t="str">
        <v>L0208</v>
      </c>
      <c r="B209" t="str">
        <v>Umar Muller</v>
      </c>
      <c r="C209" t="str">
        <v>SNOWFLAKE</v>
      </c>
      <c r="D209" t="str">
        <v>UNKNOWN</v>
      </c>
      <c r="E209" t="str">
        <v>MID-MARKET</v>
      </c>
      <c r="F209" s="7">
        <f>ROUND(IFERROR(model!I209/scoring_weights!$C$2,0)*scoring_weights!$B$2,1)</f>
        <v>9.6999999999999993</v>
      </c>
      <c r="G209" s="7">
        <f>ROUND(IFERROR(model!J209/scoring_weights!$C$3,0)*scoring_weights!$B$3,1)</f>
        <v>11.3</v>
      </c>
      <c r="H209" s="7">
        <f>ROUND(IFERROR(model!K209/scoring_weights!$C$4,0)*scoring_weights!$B$4,1)</f>
        <v>1.7</v>
      </c>
      <c r="I209" s="7">
        <f>IF(model!L209="YES",scoring_weights!$B$5,0)</f>
        <v>20</v>
      </c>
      <c r="J209" s="7">
        <f>IF(model!D209="ENTERPRISE",scoring_weights!$B$6,IF(model!D209="MID-MARKET",scoring_weights!$B$6*0.75,IF(model!D209="SMB",scoring_weights!$B$6*0.5,IF(model!D209="STARTUP",scoring_weights!$B$6*0.25,0))))</f>
        <v>11.25</v>
      </c>
      <c r="K209" s="7">
        <f>ROUND(MIN(IFERROR((model!O209/10+model!P209/5+model!R209*2+model!T209+model!U209*1.5)/6,0),1)*scoring_weights!$B$7,1)</f>
        <v>4.5</v>
      </c>
      <c r="L209" s="7">
        <f t="shared" si="9"/>
        <v>58.5</v>
      </c>
      <c r="M209" s="7" t="str">
        <f>IF(L209&gt;=segment_thresholds!$B$2,"HOT",IF(L209&gt;=segment_thresholds!$B$3,"WARM","COLD"))</f>
        <v>WARM</v>
      </c>
      <c r="N209" s="7" t="str">
        <f t="shared" si="10"/>
        <v>Nurture Email Drip</v>
      </c>
      <c r="O209" s="7" t="str">
        <f t="shared" si="11"/>
        <v>40-59</v>
      </c>
    </row>
    <row r="210" spans="1:15">
      <c r="A210" t="str">
        <v>L0209</v>
      </c>
      <c r="B210" t="str">
        <v>Rhea Shah</v>
      </c>
      <c r="C210" t="str">
        <v>ELASTIC</v>
      </c>
      <c r="D210" t="str">
        <v>COLD_EMAIL</v>
      </c>
      <c r="E210" t="str">
        <v>SMB</v>
      </c>
      <c r="F210" s="7">
        <f>ROUND(IFERROR(model!I210/scoring_weights!$C$2,0)*scoring_weights!$B$2,1)</f>
        <v>1.1000000000000001</v>
      </c>
      <c r="G210" s="7">
        <f>ROUND(IFERROR(model!J210/scoring_weights!$C$3,0)*scoring_weights!$B$3,1)</f>
        <v>2.2999999999999998</v>
      </c>
      <c r="H210" s="7">
        <f>ROUND(IFERROR(model!K210/scoring_weights!$C$4,0)*scoring_weights!$B$4,1)</f>
        <v>0.2</v>
      </c>
      <c r="I210" s="7">
        <f>IF(model!L210="YES",scoring_weights!$B$5,0)</f>
        <v>0</v>
      </c>
      <c r="J210" s="7">
        <f>IF(model!D210="ENTERPRISE",scoring_weights!$B$6,IF(model!D210="MID-MARKET",scoring_weights!$B$6*0.75,IF(model!D210="SMB",scoring_weights!$B$6*0.5,IF(model!D210="STARTUP",scoring_weights!$B$6*0.25,0))))</f>
        <v>7.5</v>
      </c>
      <c r="K210" s="7">
        <f>ROUND(MIN(IFERROR((model!O210/10+model!P210/5+model!R210*2+model!T210+model!U210*1.5)/6,0),1)*scoring_weights!$B$7,1)</f>
        <v>6.5</v>
      </c>
      <c r="L210" s="7">
        <f t="shared" si="9"/>
        <v>17.600000000000001</v>
      </c>
      <c r="M210" s="7" t="str">
        <f>IF(L210&gt;=segment_thresholds!$B$2,"HOT",IF(L210&gt;=segment_thresholds!$B$3,"WARM","COLD"))</f>
        <v>COLD</v>
      </c>
      <c r="N210" s="7" t="str">
        <f t="shared" si="10"/>
        <v>Retarget with Ads</v>
      </c>
      <c r="O210" s="7" t="str">
        <f t="shared" si="11"/>
        <v>0-19</v>
      </c>
    </row>
    <row r="211" spans="1:15">
      <c r="A211" t="str">
        <v>L0210</v>
      </c>
      <c r="B211" t="str">
        <v>Ximena Khan</v>
      </c>
      <c r="C211" t="str">
        <v>CROWDSTRIKE</v>
      </c>
      <c r="D211" t="str">
        <v>WEBINAR</v>
      </c>
      <c r="E211" t="str">
        <v>STARTUP</v>
      </c>
      <c r="F211" s="7">
        <f>ROUND(IFERROR(model!I211/scoring_weights!$C$2,0)*scoring_weights!$B$2,1)</f>
        <v>1.1000000000000001</v>
      </c>
      <c r="G211" s="7">
        <f>ROUND(IFERROR(model!J211/scoring_weights!$C$3,0)*scoring_weights!$B$3,1)</f>
        <v>12.8</v>
      </c>
      <c r="H211" s="7">
        <f>ROUND(IFERROR(model!K211/scoring_weights!$C$4,0)*scoring_weights!$B$4,1)</f>
        <v>2.7</v>
      </c>
      <c r="I211" s="7">
        <f>IF(model!L211="YES",scoring_weights!$B$5,0)</f>
        <v>20</v>
      </c>
      <c r="J211" s="7">
        <f>IF(model!D211="ENTERPRISE",scoring_weights!$B$6,IF(model!D211="MID-MARKET",scoring_weights!$B$6*0.75,IF(model!D211="SMB",scoring_weights!$B$6*0.5,IF(model!D211="STARTUP",scoring_weights!$B$6*0.25,0))))</f>
        <v>3.75</v>
      </c>
      <c r="K211" s="7">
        <f>ROUND(MIN(IFERROR((model!O211/10+model!P211/5+model!R211*2+model!T211+model!U211*1.5)/6,0),1)*scoring_weights!$B$7,1)</f>
        <v>3</v>
      </c>
      <c r="L211" s="7">
        <f t="shared" si="9"/>
        <v>43.4</v>
      </c>
      <c r="M211" s="7" t="str">
        <f>IF(L211&gt;=segment_thresholds!$B$2,"HOT",IF(L211&gt;=segment_thresholds!$B$3,"WARM","COLD"))</f>
        <v>WARM</v>
      </c>
      <c r="N211" s="7" t="str">
        <f t="shared" si="10"/>
        <v>Nurture Email Drip</v>
      </c>
      <c r="O211" s="7" t="str">
        <f t="shared" si="11"/>
        <v>40-59</v>
      </c>
    </row>
    <row r="212" spans="1:15">
      <c r="A212" t="str">
        <v>L0211</v>
      </c>
      <c r="B212" t="str">
        <v>Brendan Schneider</v>
      </c>
      <c r="C212" t="str">
        <v>SHOPIFY</v>
      </c>
      <c r="D212" t="str">
        <v>DIRECT</v>
      </c>
      <c r="E212" t="str">
        <v>GROWTH</v>
      </c>
      <c r="F212" s="7">
        <f>ROUND(IFERROR(model!I212/scoring_weights!$C$2,0)*scoring_weights!$B$2,1)</f>
        <v>8.9</v>
      </c>
      <c r="G212" s="7">
        <f>ROUND(IFERROR(model!J212/scoring_weights!$C$3,0)*scoring_weights!$B$3,1)</f>
        <v>10.5</v>
      </c>
      <c r="H212" s="7">
        <f>ROUND(IFERROR(model!K212/scoring_weights!$C$4,0)*scoring_weights!$B$4,1)</f>
        <v>6.7</v>
      </c>
      <c r="I212" s="7">
        <f>IF(model!L212="YES",scoring_weights!$B$5,0)</f>
        <v>0</v>
      </c>
      <c r="J212" s="7">
        <f>IF(model!D212="ENTERPRISE",scoring_weights!$B$6,IF(model!D212="MID-MARKET",scoring_weights!$B$6*0.75,IF(model!D212="SMB",scoring_weights!$B$6*0.5,IF(model!D212="STARTUP",scoring_weights!$B$6*0.25,0))))</f>
        <v>0</v>
      </c>
      <c r="K212" s="7">
        <f>ROUND(MIN(IFERROR((model!O212/10+model!P212/5+model!R212*2+model!T212+model!U212*1.5)/6,0),1)*scoring_weights!$B$7,1)</f>
        <v>11.5</v>
      </c>
      <c r="L212" s="7">
        <f t="shared" si="9"/>
        <v>37.6</v>
      </c>
      <c r="M212" s="7" t="str">
        <f>IF(L212&gt;=segment_thresholds!$B$2,"HOT",IF(L212&gt;=segment_thresholds!$B$3,"WARM","COLD"))</f>
        <v>WARM</v>
      </c>
      <c r="N212" s="7" t="str">
        <f t="shared" si="10"/>
        <v>Nurture Email Drip</v>
      </c>
      <c r="O212" s="7" t="str">
        <f t="shared" si="11"/>
        <v>20-39</v>
      </c>
    </row>
    <row r="213" spans="1:15">
      <c r="A213" t="str">
        <v>L0212</v>
      </c>
      <c r="B213" t="str">
        <v>Killian Walker</v>
      </c>
      <c r="C213" t="str">
        <v>SLACK</v>
      </c>
      <c r="D213" t="str">
        <v>ORGANIC</v>
      </c>
      <c r="E213" t="str">
        <v>MID-MARKET</v>
      </c>
      <c r="F213" s="7">
        <f>ROUND(IFERROR(model!I213/scoring_weights!$C$2,0)*scoring_weights!$B$2,1)</f>
        <v>5.4</v>
      </c>
      <c r="G213" s="7">
        <f>ROUND(IFERROR(model!J213/scoring_weights!$C$3,0)*scoring_weights!$B$3,1)</f>
        <v>12.8</v>
      </c>
      <c r="H213" s="7">
        <f>ROUND(IFERROR(model!K213/scoring_weights!$C$4,0)*scoring_weights!$B$4,1)</f>
        <v>4.5</v>
      </c>
      <c r="I213" s="7">
        <f>IF(model!L213="YES",scoring_weights!$B$5,0)</f>
        <v>20</v>
      </c>
      <c r="J213" s="7">
        <f>IF(model!D213="ENTERPRISE",scoring_weights!$B$6,IF(model!D213="MID-MARKET",scoring_weights!$B$6*0.75,IF(model!D213="SMB",scoring_weights!$B$6*0.5,IF(model!D213="STARTUP",scoring_weights!$B$6*0.25,0))))</f>
        <v>11.25</v>
      </c>
      <c r="K213" s="7">
        <f>ROUND(MIN(IFERROR((model!O213/10+model!P213/5+model!R213*2+model!T213+model!U213*1.5)/6,0),1)*scoring_weights!$B$7,1)</f>
        <v>8</v>
      </c>
      <c r="L213" s="7">
        <f t="shared" si="9"/>
        <v>62</v>
      </c>
      <c r="M213" s="7" t="str">
        <f>IF(L213&gt;=segment_thresholds!$B$2,"HOT",IF(L213&gt;=segment_thresholds!$B$3,"WARM","COLD"))</f>
        <v>HOT</v>
      </c>
      <c r="N213" s="7" t="str">
        <f t="shared" si="10"/>
        <v>Schedule Call</v>
      </c>
      <c r="O213" s="7" t="str">
        <f t="shared" si="11"/>
        <v>60-79</v>
      </c>
    </row>
    <row r="214" spans="1:15">
      <c r="A214" t="str">
        <v>L0213</v>
      </c>
      <c r="B214" t="str">
        <v>Victor Mitchell</v>
      </c>
      <c r="C214" t="str">
        <v>ZENDESK</v>
      </c>
      <c r="D214" t="str">
        <v>UNKNOWN</v>
      </c>
      <c r="E214" t="str">
        <v>MID-MARKET</v>
      </c>
      <c r="F214" s="7">
        <f>ROUND(IFERROR(model!I214/scoring_weights!$C$2,0)*scoring_weights!$B$2,1)</f>
        <v>9.4</v>
      </c>
      <c r="G214" s="7">
        <f>ROUND(IFERROR(model!J214/scoring_weights!$C$3,0)*scoring_weights!$B$3,1)</f>
        <v>13.5</v>
      </c>
      <c r="H214" s="7">
        <f>ROUND(IFERROR(model!K214/scoring_weights!$C$4,0)*scoring_weights!$B$4,1)</f>
        <v>9.8000000000000007</v>
      </c>
      <c r="I214" s="7">
        <f>IF(model!L214="YES",scoring_weights!$B$5,0)</f>
        <v>20</v>
      </c>
      <c r="J214" s="7">
        <f>IF(model!D214="ENTERPRISE",scoring_weights!$B$6,IF(model!D214="MID-MARKET",scoring_weights!$B$6*0.75,IF(model!D214="SMB",scoring_weights!$B$6*0.5,IF(model!D214="STARTUP",scoring_weights!$B$6*0.25,0))))</f>
        <v>11.25</v>
      </c>
      <c r="K214" s="7">
        <f>ROUND(MIN(IFERROR((model!O214/10+model!P214/5+model!R214*2+model!T214+model!U214*1.5)/6,0),1)*scoring_weights!$B$7,1)</f>
        <v>0</v>
      </c>
      <c r="L214" s="7">
        <f t="shared" si="9"/>
        <v>64</v>
      </c>
      <c r="M214" s="7" t="str">
        <f>IF(L214&gt;=segment_thresholds!$B$2,"HOT",IF(L214&gt;=segment_thresholds!$B$3,"WARM","COLD"))</f>
        <v>HOT</v>
      </c>
      <c r="N214" s="7" t="str">
        <f t="shared" si="10"/>
        <v>Schedule Call</v>
      </c>
      <c r="O214" s="7" t="str">
        <f t="shared" si="11"/>
        <v>60-79</v>
      </c>
    </row>
    <row r="215" spans="1:15">
      <c r="A215" t="str">
        <v>L0214</v>
      </c>
      <c r="B215" t="str">
        <v>Genevieve Young</v>
      </c>
      <c r="C215" t="str">
        <v>INTERCOM</v>
      </c>
      <c r="D215" t="str">
        <v>PARTNER</v>
      </c>
      <c r="E215" t="str">
        <v>STARTUP</v>
      </c>
      <c r="F215" s="7">
        <f>ROUND(IFERROR(model!I215/scoring_weights!$C$2,0)*scoring_weights!$B$2,1)</f>
        <v>4.9000000000000004</v>
      </c>
      <c r="G215" s="7">
        <f>ROUND(IFERROR(model!J215/scoring_weights!$C$3,0)*scoring_weights!$B$3,1)</f>
        <v>3</v>
      </c>
      <c r="H215" s="7">
        <f>ROUND(IFERROR(model!K215/scoring_weights!$C$4,0)*scoring_weights!$B$4,1)</f>
        <v>7.5</v>
      </c>
      <c r="I215" s="7">
        <f>IF(model!L215="YES",scoring_weights!$B$5,0)</f>
        <v>20</v>
      </c>
      <c r="J215" s="7">
        <f>IF(model!D215="ENTERPRISE",scoring_weights!$B$6,IF(model!D215="MID-MARKET",scoring_weights!$B$6*0.75,IF(model!D215="SMB",scoring_weights!$B$6*0.5,IF(model!D215="STARTUP",scoring_weights!$B$6*0.25,0))))</f>
        <v>3.75</v>
      </c>
      <c r="K215" s="7">
        <f>ROUND(MIN(IFERROR((model!O215/10+model!P215/5+model!R215*2+model!T215+model!U215*1.5)/6,0),1)*scoring_weights!$B$7,1)</f>
        <v>20</v>
      </c>
      <c r="L215" s="7">
        <f t="shared" si="9"/>
        <v>59.2</v>
      </c>
      <c r="M215" s="7" t="str">
        <f>IF(L215&gt;=segment_thresholds!$B$2,"HOT",IF(L215&gt;=segment_thresholds!$B$3,"WARM","COLD"))</f>
        <v>WARM</v>
      </c>
      <c r="N215" s="7" t="str">
        <f t="shared" si="10"/>
        <v>Nurture Email Drip</v>
      </c>
      <c r="O215" s="7" t="str">
        <f t="shared" si="11"/>
        <v>40-59</v>
      </c>
    </row>
    <row r="216" spans="1:15">
      <c r="A216" t="str">
        <v>L0215</v>
      </c>
      <c r="B216" t="str">
        <v>Landon Kumar</v>
      </c>
      <c r="C216" t="str">
        <v>FIGMA</v>
      </c>
      <c r="D216" t="str">
        <v>CONTENT_SYNDICATION</v>
      </c>
      <c r="E216" t="str">
        <v>ENTERPRISE</v>
      </c>
      <c r="F216" s="7">
        <f>ROUND(IFERROR(model!I216/scoring_weights!$C$2,0)*scoring_weights!$B$2,1)</f>
        <v>4.9000000000000004</v>
      </c>
      <c r="G216" s="7">
        <f>ROUND(IFERROR(model!J216/scoring_weights!$C$3,0)*scoring_weights!$B$3,1)</f>
        <v>11.3</v>
      </c>
      <c r="H216" s="7">
        <f>ROUND(IFERROR(model!K216/scoring_weights!$C$4,0)*scoring_weights!$B$4,1)</f>
        <v>4.3</v>
      </c>
      <c r="I216" s="7">
        <f>IF(model!L216="YES",scoring_weights!$B$5,0)</f>
        <v>20</v>
      </c>
      <c r="J216" s="7">
        <f>IF(model!D216="ENTERPRISE",scoring_weights!$B$6,IF(model!D216="MID-MARKET",scoring_weights!$B$6*0.75,IF(model!D216="SMB",scoring_weights!$B$6*0.5,IF(model!D216="STARTUP",scoring_weights!$B$6*0.25,0))))</f>
        <v>15</v>
      </c>
      <c r="K216" s="7">
        <f>ROUND(MIN(IFERROR((model!O216/10+model!P216/5+model!R216*2+model!T216+model!U216*1.5)/6,0),1)*scoring_weights!$B$7,1)</f>
        <v>1.5</v>
      </c>
      <c r="L216" s="7">
        <f t="shared" si="9"/>
        <v>57</v>
      </c>
      <c r="M216" s="7" t="str">
        <f>IF(L216&gt;=segment_thresholds!$B$2,"HOT",IF(L216&gt;=segment_thresholds!$B$3,"WARM","COLD"))</f>
        <v>WARM</v>
      </c>
      <c r="N216" s="7" t="str">
        <f t="shared" si="10"/>
        <v>Nurture Email Drip</v>
      </c>
      <c r="O216" s="7" t="str">
        <f t="shared" si="11"/>
        <v>40-59</v>
      </c>
    </row>
    <row r="217" spans="1:15">
      <c r="A217" t="str">
        <v>L0216</v>
      </c>
      <c r="B217" t="str">
        <v>Zinnia Brown</v>
      </c>
      <c r="C217" t="str">
        <v>INTERCOM</v>
      </c>
      <c r="D217" t="str">
        <v>SOCIAL</v>
      </c>
      <c r="E217" t="str">
        <v>MID-MARKET</v>
      </c>
      <c r="F217" s="7">
        <f>ROUND(IFERROR(model!I217/scoring_weights!$C$2,0)*scoring_weights!$B$2,1)</f>
        <v>2.2999999999999998</v>
      </c>
      <c r="G217" s="7">
        <f>ROUND(IFERROR(model!J217/scoring_weights!$C$3,0)*scoring_weights!$B$3,1)</f>
        <v>9.8000000000000007</v>
      </c>
      <c r="H217" s="7">
        <f>ROUND(IFERROR(model!K217/scoring_weights!$C$4,0)*scoring_weights!$B$4,1)</f>
        <v>3.3</v>
      </c>
      <c r="I217" s="7">
        <f>IF(model!L217="YES",scoring_weights!$B$5,0)</f>
        <v>0</v>
      </c>
      <c r="J217" s="7">
        <f>IF(model!D217="ENTERPRISE",scoring_weights!$B$6,IF(model!D217="MID-MARKET",scoring_weights!$B$6*0.75,IF(model!D217="SMB",scoring_weights!$B$6*0.5,IF(model!D217="STARTUP",scoring_weights!$B$6*0.25,0))))</f>
        <v>11.25</v>
      </c>
      <c r="K217" s="7">
        <f>ROUND(MIN(IFERROR((model!O217/10+model!P217/5+model!R217*2+model!T217+model!U217*1.5)/6,0),1)*scoring_weights!$B$7,1)</f>
        <v>9.5</v>
      </c>
      <c r="L217" s="7">
        <f t="shared" si="9"/>
        <v>36.200000000000003</v>
      </c>
      <c r="M217" s="7" t="str">
        <f>IF(L217&gt;=segment_thresholds!$B$2,"HOT",IF(L217&gt;=segment_thresholds!$B$3,"WARM","COLD"))</f>
        <v>WARM</v>
      </c>
      <c r="N217" s="7" t="str">
        <f t="shared" si="10"/>
        <v>Nurture Email Drip</v>
      </c>
      <c r="O217" s="7" t="str">
        <f t="shared" si="11"/>
        <v>20-39</v>
      </c>
    </row>
    <row r="218" spans="1:15">
      <c r="A218" t="str">
        <v>L0217</v>
      </c>
      <c r="B218" t="str">
        <v>Paloma Reyes</v>
      </c>
      <c r="C218" t="str">
        <v>DOCUSIGN</v>
      </c>
      <c r="D218" t="str">
        <v>EVENT</v>
      </c>
      <c r="E218" t="str">
        <v>ENTERPRISE</v>
      </c>
      <c r="F218" s="7">
        <f>ROUND(IFERROR(model!I218/scoring_weights!$C$2,0)*scoring_weights!$B$2,1)</f>
        <v>2</v>
      </c>
      <c r="G218" s="7">
        <f>ROUND(IFERROR(model!J218/scoring_weights!$C$3,0)*scoring_weights!$B$3,1)</f>
        <v>0</v>
      </c>
      <c r="H218" s="7">
        <f>ROUND(IFERROR(model!K218/scoring_weights!$C$4,0)*scoring_weights!$B$4,1)</f>
        <v>8.1999999999999993</v>
      </c>
      <c r="I218" s="7">
        <f>IF(model!L218="YES",scoring_weights!$B$5,0)</f>
        <v>0</v>
      </c>
      <c r="J218" s="7">
        <f>IF(model!D218="ENTERPRISE",scoring_weights!$B$6,IF(model!D218="MID-MARKET",scoring_weights!$B$6*0.75,IF(model!D218="SMB",scoring_weights!$B$6*0.5,IF(model!D218="STARTUP",scoring_weights!$B$6*0.25,0))))</f>
        <v>15</v>
      </c>
      <c r="K218" s="7">
        <f>ROUND(MIN(IFERROR((model!O218/10+model!P218/5+model!R218*2+model!T218+model!U218*1.5)/6,0),1)*scoring_weights!$B$7,1)</f>
        <v>5</v>
      </c>
      <c r="L218" s="7">
        <f t="shared" si="9"/>
        <v>30.2</v>
      </c>
      <c r="M218" s="7" t="str">
        <f>IF(L218&gt;=segment_thresholds!$B$2,"HOT",IF(L218&gt;=segment_thresholds!$B$3,"WARM","COLD"))</f>
        <v>COLD</v>
      </c>
      <c r="N218" s="7" t="str">
        <f t="shared" si="10"/>
        <v>Retarget with Ads</v>
      </c>
      <c r="O218" s="7" t="str">
        <f t="shared" si="11"/>
        <v>20-39</v>
      </c>
    </row>
    <row r="219" spans="1:15">
      <c r="A219" t="str">
        <v>L0218</v>
      </c>
      <c r="B219" t="str">
        <v>Ethan Mehta</v>
      </c>
      <c r="C219" t="str">
        <v>ZENDESK</v>
      </c>
      <c r="D219" t="str">
        <v>SOCIAL</v>
      </c>
      <c r="E219" t="str">
        <v>N/A</v>
      </c>
      <c r="F219" s="7">
        <f>ROUND(IFERROR(model!I219/scoring_weights!$C$2,0)*scoring_weights!$B$2,1)</f>
        <v>8.3000000000000007</v>
      </c>
      <c r="G219" s="7">
        <f>ROUND(IFERROR(model!J219/scoring_weights!$C$3,0)*scoring_weights!$B$3,1)</f>
        <v>0</v>
      </c>
      <c r="H219" s="7">
        <f>ROUND(IFERROR(model!K219/scoring_weights!$C$4,0)*scoring_weights!$B$4,1)</f>
        <v>9.1999999999999993</v>
      </c>
      <c r="I219" s="7">
        <f>IF(model!L219="YES",scoring_weights!$B$5,0)</f>
        <v>20</v>
      </c>
      <c r="J219" s="7">
        <f>IF(model!D219="ENTERPRISE",scoring_weights!$B$6,IF(model!D219="MID-MARKET",scoring_weights!$B$6*0.75,IF(model!D219="SMB",scoring_weights!$B$6*0.5,IF(model!D219="STARTUP",scoring_weights!$B$6*0.25,0))))</f>
        <v>0</v>
      </c>
      <c r="K219" s="7">
        <f>ROUND(MIN(IFERROR((model!O219/10+model!P219/5+model!R219*2+model!T219+model!U219*1.5)/6,0),1)*scoring_weights!$B$7,1)</f>
        <v>15</v>
      </c>
      <c r="L219" s="7">
        <f t="shared" si="9"/>
        <v>52.5</v>
      </c>
      <c r="M219" s="7" t="str">
        <f>IF(L219&gt;=segment_thresholds!$B$2,"HOT",IF(L219&gt;=segment_thresholds!$B$3,"WARM","COLD"))</f>
        <v>WARM</v>
      </c>
      <c r="N219" s="7" t="str">
        <f t="shared" si="10"/>
        <v>Nurture Email Drip</v>
      </c>
      <c r="O219" s="7" t="str">
        <f t="shared" si="11"/>
        <v>40-59</v>
      </c>
    </row>
    <row r="220" spans="1:15">
      <c r="A220" t="str">
        <v>L0219</v>
      </c>
      <c r="B220" t="str">
        <v>Tallulah Malhotra</v>
      </c>
      <c r="C220" t="str">
        <v>GOOGLE</v>
      </c>
      <c r="D220" t="str">
        <v>SOCIAL</v>
      </c>
      <c r="E220" t="str">
        <v>MID-MARKET</v>
      </c>
      <c r="F220" s="7">
        <f>ROUND(IFERROR(model!I220/scoring_weights!$C$2,0)*scoring_weights!$B$2,1)</f>
        <v>8.9</v>
      </c>
      <c r="G220" s="7">
        <f>ROUND(IFERROR(model!J220/scoring_weights!$C$3,0)*scoring_weights!$B$3,1)</f>
        <v>10.5</v>
      </c>
      <c r="H220" s="7">
        <f>ROUND(IFERROR(model!K220/scoring_weights!$C$4,0)*scoring_weights!$B$4,1)</f>
        <v>3.3</v>
      </c>
      <c r="I220" s="7">
        <f>IF(model!L220="YES",scoring_weights!$B$5,0)</f>
        <v>20</v>
      </c>
      <c r="J220" s="7">
        <f>IF(model!D220="ENTERPRISE",scoring_weights!$B$6,IF(model!D220="MID-MARKET",scoring_weights!$B$6*0.75,IF(model!D220="SMB",scoring_weights!$B$6*0.5,IF(model!D220="STARTUP",scoring_weights!$B$6*0.25,0))))</f>
        <v>11.25</v>
      </c>
      <c r="K220" s="7">
        <f>ROUND(MIN(IFERROR((model!O220/10+model!P220/5+model!R220*2+model!T220+model!U220*1.5)/6,0),1)*scoring_weights!$B$7,1)</f>
        <v>9</v>
      </c>
      <c r="L220" s="7">
        <f t="shared" si="9"/>
        <v>63</v>
      </c>
      <c r="M220" s="7" t="str">
        <f>IF(L220&gt;=segment_thresholds!$B$2,"HOT",IF(L220&gt;=segment_thresholds!$B$3,"WARM","COLD"))</f>
        <v>HOT</v>
      </c>
      <c r="N220" s="7" t="str">
        <f t="shared" si="10"/>
        <v>Schedule Call</v>
      </c>
      <c r="O220" s="7" t="str">
        <f t="shared" si="11"/>
        <v>60-79</v>
      </c>
    </row>
    <row r="221" spans="1:15">
      <c r="A221" t="str">
        <v>L0220</v>
      </c>
      <c r="B221" t="str">
        <v>Ravi Dubois</v>
      </c>
      <c r="C221" t="str">
        <v>ASANA</v>
      </c>
      <c r="D221" t="str">
        <v>REFERRAL</v>
      </c>
      <c r="E221" t="str">
        <v>MID-MARKET</v>
      </c>
      <c r="F221" s="7">
        <f>ROUND(IFERROR(model!I221/scoring_weights!$C$2,0)*scoring_weights!$B$2,1)</f>
        <v>0</v>
      </c>
      <c r="G221" s="7">
        <f>ROUND(IFERROR(model!J221/scoring_weights!$C$3,0)*scoring_weights!$B$3,1)</f>
        <v>11.3</v>
      </c>
      <c r="H221" s="7">
        <f>ROUND(IFERROR(model!K221/scoring_weights!$C$4,0)*scoring_weights!$B$4,1)</f>
        <v>7.5</v>
      </c>
      <c r="I221" s="7">
        <f>IF(model!L221="YES",scoring_weights!$B$5,0)</f>
        <v>0</v>
      </c>
      <c r="J221" s="7">
        <f>IF(model!D221="ENTERPRISE",scoring_weights!$B$6,IF(model!D221="MID-MARKET",scoring_weights!$B$6*0.75,IF(model!D221="SMB",scoring_weights!$B$6*0.5,IF(model!D221="STARTUP",scoring_weights!$B$6*0.25,0))))</f>
        <v>11.25</v>
      </c>
      <c r="K221" s="7">
        <f>ROUND(MIN(IFERROR((model!O221/10+model!P221/5+model!R221*2+model!T221+model!U221*1.5)/6,0),1)*scoring_weights!$B$7,1)</f>
        <v>4.5</v>
      </c>
      <c r="L221" s="7">
        <f t="shared" si="9"/>
        <v>34.6</v>
      </c>
      <c r="M221" s="7" t="str">
        <f>IF(L221&gt;=segment_thresholds!$B$2,"HOT",IF(L221&gt;=segment_thresholds!$B$3,"WARM","COLD"))</f>
        <v>COLD</v>
      </c>
      <c r="N221" s="7" t="str">
        <f t="shared" si="10"/>
        <v>Retarget with Ads</v>
      </c>
      <c r="O221" s="7" t="str">
        <f t="shared" si="11"/>
        <v>20-39</v>
      </c>
    </row>
    <row r="222" spans="1:15">
      <c r="A222" t="str">
        <v>L0221</v>
      </c>
      <c r="B222" t="str">
        <v>Willow Ramirez</v>
      </c>
      <c r="C222" t="str">
        <v>PALANTIR</v>
      </c>
      <c r="D222" t="str">
        <v>SOCIAL</v>
      </c>
      <c r="E222" t="str">
        <v>ENTERPRISE</v>
      </c>
      <c r="F222" s="7">
        <f>ROUND(IFERROR(model!I222/scoring_weights!$C$2,0)*scoring_weights!$B$2,1)</f>
        <v>1.7</v>
      </c>
      <c r="G222" s="7">
        <f>ROUND(IFERROR(model!J222/scoring_weights!$C$3,0)*scoring_weights!$B$3,1)</f>
        <v>0</v>
      </c>
      <c r="H222" s="7">
        <f>ROUND(IFERROR(model!K222/scoring_weights!$C$4,0)*scoring_weights!$B$4,1)</f>
        <v>7.2</v>
      </c>
      <c r="I222" s="7">
        <f>IF(model!L222="YES",scoring_weights!$B$5,0)</f>
        <v>0</v>
      </c>
      <c r="J222" s="7">
        <f>IF(model!D222="ENTERPRISE",scoring_weights!$B$6,IF(model!D222="MID-MARKET",scoring_weights!$B$6*0.75,IF(model!D222="SMB",scoring_weights!$B$6*0.5,IF(model!D222="STARTUP",scoring_weights!$B$6*0.25,0))))</f>
        <v>15</v>
      </c>
      <c r="K222" s="7">
        <f>ROUND(MIN(IFERROR((model!O222/10+model!P222/5+model!R222*2+model!T222+model!U222*1.5)/6,0),1)*scoring_weights!$B$7,1)</f>
        <v>2</v>
      </c>
      <c r="L222" s="7">
        <f t="shared" si="9"/>
        <v>25.9</v>
      </c>
      <c r="M222" s="7" t="str">
        <f>IF(L222&gt;=segment_thresholds!$B$2,"HOT",IF(L222&gt;=segment_thresholds!$B$3,"WARM","COLD"))</f>
        <v>COLD</v>
      </c>
      <c r="N222" s="7" t="str">
        <f t="shared" si="10"/>
        <v>Retarget with Ads</v>
      </c>
      <c r="O222" s="7" t="str">
        <f t="shared" si="11"/>
        <v>20-39</v>
      </c>
    </row>
    <row r="223" spans="1:15">
      <c r="A223" t="str">
        <v>L0222</v>
      </c>
      <c r="B223" t="str">
        <v>Isla Garcia</v>
      </c>
      <c r="C223" t="str">
        <v>AIRTABLE</v>
      </c>
      <c r="D223" t="str">
        <v>SOCIAL</v>
      </c>
      <c r="E223" t="str">
        <v>ENTERPRISE</v>
      </c>
      <c r="F223" s="7">
        <f>ROUND(IFERROR(model!I223/scoring_weights!$C$2,0)*scoring_weights!$B$2,1)</f>
        <v>0.9</v>
      </c>
      <c r="G223" s="7">
        <f>ROUND(IFERROR(model!J223/scoring_weights!$C$3,0)*scoring_weights!$B$3,1)</f>
        <v>12.8</v>
      </c>
      <c r="H223" s="7">
        <f>ROUND(IFERROR(model!K223/scoring_weights!$C$4,0)*scoring_weights!$B$4,1)</f>
        <v>4</v>
      </c>
      <c r="I223" s="7">
        <f>IF(model!L223="YES",scoring_weights!$B$5,0)</f>
        <v>20</v>
      </c>
      <c r="J223" s="7">
        <f>IF(model!D223="ENTERPRISE",scoring_weights!$B$6,IF(model!D223="MID-MARKET",scoring_weights!$B$6*0.75,IF(model!D223="SMB",scoring_weights!$B$6*0.5,IF(model!D223="STARTUP",scoring_weights!$B$6*0.25,0))))</f>
        <v>15</v>
      </c>
      <c r="K223" s="7">
        <f>ROUND(MIN(IFERROR((model!O223/10+model!P223/5+model!R223*2+model!T223+model!U223*1.5)/6,0),1)*scoring_weights!$B$7,1)</f>
        <v>0</v>
      </c>
      <c r="L223" s="7">
        <f t="shared" si="9"/>
        <v>52.7</v>
      </c>
      <c r="M223" s="7" t="str">
        <f>IF(L223&gt;=segment_thresholds!$B$2,"HOT",IF(L223&gt;=segment_thresholds!$B$3,"WARM","COLD"))</f>
        <v>WARM</v>
      </c>
      <c r="N223" s="7" t="str">
        <f t="shared" si="10"/>
        <v>Nurture Email Drip</v>
      </c>
      <c r="O223" s="7" t="str">
        <f t="shared" si="11"/>
        <v>40-59</v>
      </c>
    </row>
    <row r="224" spans="1:15">
      <c r="A224" t="str">
        <v>L0223</v>
      </c>
      <c r="B224" t="str">
        <v>Xiomara Aguilar</v>
      </c>
      <c r="C224" t="str">
        <v>CROWD STRIKE</v>
      </c>
      <c r="D224" t="str">
        <v>SOCIAL</v>
      </c>
      <c r="E224" t="str">
        <v>N/A</v>
      </c>
      <c r="F224" s="7">
        <f>ROUND(IFERROR(model!I224/scoring_weights!$C$2,0)*scoring_weights!$B$2,1)</f>
        <v>7.7</v>
      </c>
      <c r="G224" s="7">
        <f>ROUND(IFERROR(model!J224/scoring_weights!$C$3,0)*scoring_weights!$B$3,1)</f>
        <v>0</v>
      </c>
      <c r="H224" s="7">
        <f>ROUND(IFERROR(model!K224/scoring_weights!$C$4,0)*scoring_weights!$B$4,1)</f>
        <v>3.8</v>
      </c>
      <c r="I224" s="7">
        <f>IF(model!L224="YES",scoring_weights!$B$5,0)</f>
        <v>0</v>
      </c>
      <c r="J224" s="7">
        <f>IF(model!D224="ENTERPRISE",scoring_weights!$B$6,IF(model!D224="MID-MARKET",scoring_weights!$B$6*0.75,IF(model!D224="SMB",scoring_weights!$B$6*0.5,IF(model!D224="STARTUP",scoring_weights!$B$6*0.25,0))))</f>
        <v>0</v>
      </c>
      <c r="K224" s="7">
        <f>ROUND(MIN(IFERROR((model!O224/10+model!P224/5+model!R224*2+model!T224+model!U224*1.5)/6,0),1)*scoring_weights!$B$7,1)</f>
        <v>4.5</v>
      </c>
      <c r="L224" s="7">
        <f t="shared" si="9"/>
        <v>16</v>
      </c>
      <c r="M224" s="7" t="str">
        <f>IF(L224&gt;=segment_thresholds!$B$2,"HOT",IF(L224&gt;=segment_thresholds!$B$3,"WARM","COLD"))</f>
        <v>COLD</v>
      </c>
      <c r="N224" s="7" t="str">
        <f t="shared" si="10"/>
        <v>Retarget with Ads</v>
      </c>
      <c r="O224" s="7" t="str">
        <f t="shared" si="11"/>
        <v>0-19</v>
      </c>
    </row>
    <row r="225" spans="1:15">
      <c r="A225" t="str">
        <v>L0224</v>
      </c>
      <c r="B225" t="str">
        <v>Yolanda Berg</v>
      </c>
      <c r="C225" t="str">
        <v>ASANA</v>
      </c>
      <c r="D225" t="str">
        <v>SOCIAL</v>
      </c>
      <c r="E225" t="str">
        <v>STARTUP</v>
      </c>
      <c r="F225" s="7">
        <f>ROUND(IFERROR(model!I225/scoring_weights!$C$2,0)*scoring_weights!$B$2,1)</f>
        <v>10</v>
      </c>
      <c r="G225" s="7">
        <f>ROUND(IFERROR(model!J225/scoring_weights!$C$3,0)*scoring_weights!$B$3,1)</f>
        <v>0</v>
      </c>
      <c r="H225" s="7">
        <f>ROUND(IFERROR(model!K225/scoring_weights!$C$4,0)*scoring_weights!$B$4,1)</f>
        <v>0</v>
      </c>
      <c r="I225" s="7">
        <f>IF(model!L225="YES",scoring_weights!$B$5,0)</f>
        <v>0</v>
      </c>
      <c r="J225" s="7">
        <f>IF(model!D225="ENTERPRISE",scoring_weights!$B$6,IF(model!D225="MID-MARKET",scoring_weights!$B$6*0.75,IF(model!D225="SMB",scoring_weights!$B$6*0.5,IF(model!D225="STARTUP",scoring_weights!$B$6*0.25,0))))</f>
        <v>3.75</v>
      </c>
      <c r="K225" s="7">
        <f>ROUND(MIN(IFERROR((model!O225/10+model!P225/5+model!R225*2+model!T225+model!U225*1.5)/6,0),1)*scoring_weights!$B$7,1)</f>
        <v>3</v>
      </c>
      <c r="L225" s="7">
        <f t="shared" si="9"/>
        <v>16.8</v>
      </c>
      <c r="M225" s="7" t="str">
        <f>IF(L225&gt;=segment_thresholds!$B$2,"HOT",IF(L225&gt;=segment_thresholds!$B$3,"WARM","COLD"))</f>
        <v>COLD</v>
      </c>
      <c r="N225" s="7" t="str">
        <f t="shared" si="10"/>
        <v>Retarget with Ads</v>
      </c>
      <c r="O225" s="7" t="str">
        <f t="shared" si="11"/>
        <v>0-19</v>
      </c>
    </row>
    <row r="226" spans="1:15">
      <c r="A226" t="str">
        <v>L0225</v>
      </c>
      <c r="B226" t="str">
        <v>Leo Anderson</v>
      </c>
      <c r="C226" t="str">
        <v>HASHI CORP</v>
      </c>
      <c r="D226" t="str">
        <v>SOCIAL</v>
      </c>
      <c r="E226" t="str">
        <v>GROWTH</v>
      </c>
      <c r="F226" s="7">
        <f>ROUND(IFERROR(model!I226/scoring_weights!$C$2,0)*scoring_weights!$B$2,1)</f>
        <v>1.7</v>
      </c>
      <c r="G226" s="7">
        <f>ROUND(IFERROR(model!J226/scoring_weights!$C$3,0)*scoring_weights!$B$3,1)</f>
        <v>0</v>
      </c>
      <c r="H226" s="7">
        <f>ROUND(IFERROR(model!K226/scoring_weights!$C$4,0)*scoring_weights!$B$4,1)</f>
        <v>0</v>
      </c>
      <c r="I226" s="7">
        <f>IF(model!L226="YES",scoring_weights!$B$5,0)</f>
        <v>0</v>
      </c>
      <c r="J226" s="7">
        <f>IF(model!D226="ENTERPRISE",scoring_weights!$B$6,IF(model!D226="MID-MARKET",scoring_weights!$B$6*0.75,IF(model!D226="SMB",scoring_weights!$B$6*0.5,IF(model!D226="STARTUP",scoring_weights!$B$6*0.25,0))))</f>
        <v>0</v>
      </c>
      <c r="K226" s="7">
        <f>ROUND(MIN(IFERROR((model!O226/10+model!P226/5+model!R226*2+model!T226+model!U226*1.5)/6,0),1)*scoring_weights!$B$7,1)</f>
        <v>11.5</v>
      </c>
      <c r="L226" s="7">
        <f t="shared" si="9"/>
        <v>13.2</v>
      </c>
      <c r="M226" s="7" t="str">
        <f>IF(L226&gt;=segment_thresholds!$B$2,"HOT",IF(L226&gt;=segment_thresholds!$B$3,"WARM","COLD"))</f>
        <v>COLD</v>
      </c>
      <c r="N226" s="7" t="str">
        <f t="shared" si="10"/>
        <v>Retarget with Ads</v>
      </c>
      <c r="O226" s="7" t="str">
        <f t="shared" si="11"/>
        <v>0-19</v>
      </c>
    </row>
    <row r="227" spans="1:15">
      <c r="A227" t="str">
        <v>L0226</v>
      </c>
      <c r="B227" t="str">
        <v>Yuki Flores</v>
      </c>
      <c r="C227" t="str">
        <v>GOOGLE</v>
      </c>
      <c r="D227" t="str">
        <v>WEBINAR</v>
      </c>
      <c r="E227" t="str">
        <v>ENTERPRISE</v>
      </c>
      <c r="F227" s="7">
        <f>ROUND(IFERROR(model!I227/scoring_weights!$C$2,0)*scoring_weights!$B$2,1)</f>
        <v>2.6</v>
      </c>
      <c r="G227" s="7">
        <f>ROUND(IFERROR(model!J227/scoring_weights!$C$3,0)*scoring_weights!$B$3,1)</f>
        <v>9.8000000000000007</v>
      </c>
      <c r="H227" s="7">
        <f>ROUND(IFERROR(model!K227/scoring_weights!$C$4,0)*scoring_weights!$B$4,1)</f>
        <v>9</v>
      </c>
      <c r="I227" s="7">
        <f>IF(model!L227="YES",scoring_weights!$B$5,0)</f>
        <v>0</v>
      </c>
      <c r="J227" s="7">
        <f>IF(model!D227="ENTERPRISE",scoring_weights!$B$6,IF(model!D227="MID-MARKET",scoring_weights!$B$6*0.75,IF(model!D227="SMB",scoring_weights!$B$6*0.5,IF(model!D227="STARTUP",scoring_weights!$B$6*0.25,0))))</f>
        <v>15</v>
      </c>
      <c r="K227" s="7">
        <f>ROUND(MIN(IFERROR((model!O227/10+model!P227/5+model!R227*2+model!T227+model!U227*1.5)/6,0),1)*scoring_weights!$B$7,1)</f>
        <v>1.5</v>
      </c>
      <c r="L227" s="7">
        <f t="shared" si="9"/>
        <v>37.9</v>
      </c>
      <c r="M227" s="7" t="str">
        <f>IF(L227&gt;=segment_thresholds!$B$2,"HOT",IF(L227&gt;=segment_thresholds!$B$3,"WARM","COLD"))</f>
        <v>WARM</v>
      </c>
      <c r="N227" s="7" t="str">
        <f t="shared" si="10"/>
        <v>Nurture Email Drip</v>
      </c>
      <c r="O227" s="7" t="str">
        <f t="shared" si="11"/>
        <v>20-39</v>
      </c>
    </row>
    <row r="228" spans="1:15">
      <c r="A228" t="str">
        <v>L0227</v>
      </c>
      <c r="B228" t="str">
        <v>Xyla Lopez</v>
      </c>
      <c r="C228" t="str">
        <v>META PLATFORMS</v>
      </c>
      <c r="D228" t="str">
        <v>DIRECT</v>
      </c>
      <c r="E228" t="str">
        <v>SMB</v>
      </c>
      <c r="F228" s="7">
        <f>ROUND(IFERROR(model!I228/scoring_weights!$C$2,0)*scoring_weights!$B$2,1)</f>
        <v>0.6</v>
      </c>
      <c r="G228" s="7">
        <f>ROUND(IFERROR(model!J228/scoring_weights!$C$3,0)*scoring_weights!$B$3,1)</f>
        <v>11.3</v>
      </c>
      <c r="H228" s="7">
        <f>ROUND(IFERROR(model!K228/scoring_weights!$C$4,0)*scoring_weights!$B$4,1)</f>
        <v>7.7</v>
      </c>
      <c r="I228" s="7">
        <f>IF(model!L228="YES",scoring_weights!$B$5,0)</f>
        <v>0</v>
      </c>
      <c r="J228" s="7">
        <f>IF(model!D228="ENTERPRISE",scoring_weights!$B$6,IF(model!D228="MID-MARKET",scoring_weights!$B$6*0.75,IF(model!D228="SMB",scoring_weights!$B$6*0.5,IF(model!D228="STARTUP",scoring_weights!$B$6*0.25,0))))</f>
        <v>7.5</v>
      </c>
      <c r="K228" s="7">
        <f>ROUND(MIN(IFERROR((model!O228/10+model!P228/5+model!R228*2+model!T228+model!U228*1.5)/6,0),1)*scoring_weights!$B$7,1)</f>
        <v>6</v>
      </c>
      <c r="L228" s="7">
        <f t="shared" si="9"/>
        <v>33.1</v>
      </c>
      <c r="M228" s="7" t="str">
        <f>IF(L228&gt;=segment_thresholds!$B$2,"HOT",IF(L228&gt;=segment_thresholds!$B$3,"WARM","COLD"))</f>
        <v>COLD</v>
      </c>
      <c r="N228" s="7" t="str">
        <f t="shared" si="10"/>
        <v>Retarget with Ads</v>
      </c>
      <c r="O228" s="7" t="str">
        <f t="shared" si="11"/>
        <v>20-39</v>
      </c>
    </row>
    <row r="229" spans="1:15">
      <c r="A229" t="str">
        <v>L0228</v>
      </c>
      <c r="B229" t="str">
        <v>Mila Johansson</v>
      </c>
      <c r="C229" t="str">
        <v>STRIPE</v>
      </c>
      <c r="D229" t="str">
        <v>EVENT</v>
      </c>
      <c r="E229" t="str">
        <v>SMB</v>
      </c>
      <c r="F229" s="7">
        <f>ROUND(IFERROR(model!I229/scoring_weights!$C$2,0)*scoring_weights!$B$2,1)</f>
        <v>6.6</v>
      </c>
      <c r="G229" s="7">
        <f>ROUND(IFERROR(model!J229/scoring_weights!$C$3,0)*scoring_weights!$B$3,1)</f>
        <v>3.8</v>
      </c>
      <c r="H229" s="7">
        <f>ROUND(IFERROR(model!K229/scoring_weights!$C$4,0)*scoring_weights!$B$4,1)</f>
        <v>3</v>
      </c>
      <c r="I229" s="7">
        <f>IF(model!L229="YES",scoring_weights!$B$5,0)</f>
        <v>20</v>
      </c>
      <c r="J229" s="7">
        <f>IF(model!D229="ENTERPRISE",scoring_weights!$B$6,IF(model!D229="MID-MARKET",scoring_weights!$B$6*0.75,IF(model!D229="SMB",scoring_weights!$B$6*0.5,IF(model!D229="STARTUP",scoring_weights!$B$6*0.25,0))))</f>
        <v>7.5</v>
      </c>
      <c r="K229" s="7">
        <f>ROUND(MIN(IFERROR((model!O229/10+model!P229/5+model!R229*2+model!T229+model!U229*1.5)/6,0),1)*scoring_weights!$B$7,1)</f>
        <v>3.5</v>
      </c>
      <c r="L229" s="7">
        <f t="shared" si="9"/>
        <v>44.4</v>
      </c>
      <c r="M229" s="7" t="str">
        <f>IF(L229&gt;=segment_thresholds!$B$2,"HOT",IF(L229&gt;=segment_thresholds!$B$3,"WARM","COLD"))</f>
        <v>WARM</v>
      </c>
      <c r="N229" s="7" t="str">
        <f t="shared" si="10"/>
        <v>Nurture Email Drip</v>
      </c>
      <c r="O229" s="7" t="str">
        <f t="shared" si="11"/>
        <v>40-59</v>
      </c>
    </row>
    <row r="230" spans="1:15">
      <c r="A230" t="str">
        <v>L0229</v>
      </c>
      <c r="B230" t="str">
        <v>Eve Malik</v>
      </c>
      <c r="C230" t="str">
        <v>CANVA</v>
      </c>
      <c r="D230" t="str">
        <v>COLD_EMAIL</v>
      </c>
      <c r="E230" t="str">
        <v>SMB</v>
      </c>
      <c r="F230" s="7">
        <f>ROUND(IFERROR(model!I230/scoring_weights!$C$2,0)*scoring_weights!$B$2,1)</f>
        <v>0.6</v>
      </c>
      <c r="G230" s="7">
        <f>ROUND(IFERROR(model!J230/scoring_weights!$C$3,0)*scoring_weights!$B$3,1)</f>
        <v>12.8</v>
      </c>
      <c r="H230" s="7">
        <f>ROUND(IFERROR(model!K230/scoring_weights!$C$4,0)*scoring_weights!$B$4,1)</f>
        <v>1.5</v>
      </c>
      <c r="I230" s="7">
        <f>IF(model!L230="YES",scoring_weights!$B$5,0)</f>
        <v>20</v>
      </c>
      <c r="J230" s="7">
        <f>IF(model!D230="ENTERPRISE",scoring_weights!$B$6,IF(model!D230="MID-MARKET",scoring_weights!$B$6*0.75,IF(model!D230="SMB",scoring_weights!$B$6*0.5,IF(model!D230="STARTUP",scoring_weights!$B$6*0.25,0))))</f>
        <v>7.5</v>
      </c>
      <c r="K230" s="7">
        <f>ROUND(MIN(IFERROR((model!O230/10+model!P230/5+model!R230*2+model!T230+model!U230*1.5)/6,0),1)*scoring_weights!$B$7,1)</f>
        <v>6</v>
      </c>
      <c r="L230" s="7">
        <f t="shared" si="9"/>
        <v>48.4</v>
      </c>
      <c r="M230" s="7" t="str">
        <f>IF(L230&gt;=segment_thresholds!$B$2,"HOT",IF(L230&gt;=segment_thresholds!$B$3,"WARM","COLD"))</f>
        <v>WARM</v>
      </c>
      <c r="N230" s="7" t="str">
        <f t="shared" si="10"/>
        <v>Nurture Email Drip</v>
      </c>
      <c r="O230" s="7" t="str">
        <f t="shared" si="11"/>
        <v>40-59</v>
      </c>
    </row>
    <row r="231" spans="1:15">
      <c r="A231" t="str">
        <v>L0230</v>
      </c>
      <c r="B231" t="str">
        <v>Elena Bose</v>
      </c>
      <c r="C231" t="str">
        <v>HASHICORP</v>
      </c>
      <c r="D231" t="str">
        <v>EVENT</v>
      </c>
      <c r="E231" t="str">
        <v>ENTERPRISE</v>
      </c>
      <c r="F231" s="7">
        <f>ROUND(IFERROR(model!I231/scoring_weights!$C$2,0)*scoring_weights!$B$2,1)</f>
        <v>2.2999999999999998</v>
      </c>
      <c r="G231" s="7">
        <f>ROUND(IFERROR(model!J231/scoring_weights!$C$3,0)*scoring_weights!$B$3,1)</f>
        <v>4.5</v>
      </c>
      <c r="H231" s="7">
        <f>ROUND(IFERROR(model!K231/scoring_weights!$C$4,0)*scoring_weights!$B$4,1)</f>
        <v>4.3</v>
      </c>
      <c r="I231" s="7">
        <f>IF(model!L231="YES",scoring_weights!$B$5,0)</f>
        <v>20</v>
      </c>
      <c r="J231" s="7">
        <f>IF(model!D231="ENTERPRISE",scoring_weights!$B$6,IF(model!D231="MID-MARKET",scoring_weights!$B$6*0.75,IF(model!D231="SMB",scoring_weights!$B$6*0.5,IF(model!D231="STARTUP",scoring_weights!$B$6*0.25,0))))</f>
        <v>15</v>
      </c>
      <c r="K231" s="7">
        <f>ROUND(MIN(IFERROR((model!O231/10+model!P231/5+model!R231*2+model!T231+model!U231*1.5)/6,0),1)*scoring_weights!$B$7,1)</f>
        <v>2</v>
      </c>
      <c r="L231" s="7">
        <f t="shared" si="9"/>
        <v>48.1</v>
      </c>
      <c r="M231" s="7" t="str">
        <f>IF(L231&gt;=segment_thresholds!$B$2,"HOT",IF(L231&gt;=segment_thresholds!$B$3,"WARM","COLD"))</f>
        <v>WARM</v>
      </c>
      <c r="N231" s="7" t="str">
        <f t="shared" si="10"/>
        <v>Nurture Email Drip</v>
      </c>
      <c r="O231" s="7" t="str">
        <f t="shared" si="11"/>
        <v>40-59</v>
      </c>
    </row>
    <row r="232" spans="1:15">
      <c r="A232" t="str">
        <v>L0231</v>
      </c>
      <c r="B232" t="str">
        <v>Finn Soto</v>
      </c>
      <c r="C232" t="str">
        <v>ZENDESK</v>
      </c>
      <c r="D232" t="str">
        <v>DIRECT</v>
      </c>
      <c r="E232" t="str">
        <v>ENTERPRISE</v>
      </c>
      <c r="F232" s="7">
        <f>ROUND(IFERROR(model!I232/scoring_weights!$C$2,0)*scoring_weights!$B$2,1)</f>
        <v>1.4</v>
      </c>
      <c r="G232" s="7">
        <f>ROUND(IFERROR(model!J232/scoring_weights!$C$3,0)*scoring_weights!$B$3,1)</f>
        <v>9</v>
      </c>
      <c r="H232" s="7">
        <f>ROUND(IFERROR(model!K232/scoring_weights!$C$4,0)*scoring_weights!$B$4,1)</f>
        <v>1.7</v>
      </c>
      <c r="I232" s="7">
        <f>IF(model!L232="YES",scoring_weights!$B$5,0)</f>
        <v>0</v>
      </c>
      <c r="J232" s="7">
        <f>IF(model!D232="ENTERPRISE",scoring_weights!$B$6,IF(model!D232="MID-MARKET",scoring_weights!$B$6*0.75,IF(model!D232="SMB",scoring_weights!$B$6*0.5,IF(model!D232="STARTUP",scoring_weights!$B$6*0.25,0))))</f>
        <v>15</v>
      </c>
      <c r="K232" s="7">
        <f>ROUND(MIN(IFERROR((model!O232/10+model!P232/5+model!R232*2+model!T232+model!U232*1.5)/6,0),1)*scoring_weights!$B$7,1)</f>
        <v>4.5</v>
      </c>
      <c r="L232" s="7">
        <f t="shared" si="9"/>
        <v>31.6</v>
      </c>
      <c r="M232" s="7" t="str">
        <f>IF(L232&gt;=segment_thresholds!$B$2,"HOT",IF(L232&gt;=segment_thresholds!$B$3,"WARM","COLD"))</f>
        <v>COLD</v>
      </c>
      <c r="N232" s="7" t="str">
        <f t="shared" si="10"/>
        <v>Retarget with Ads</v>
      </c>
      <c r="O232" s="7" t="str">
        <f t="shared" si="11"/>
        <v>20-39</v>
      </c>
    </row>
    <row r="233" spans="1:15">
      <c r="A233" t="str">
        <v>L0232</v>
      </c>
      <c r="B233" t="str">
        <v>Elowen Das</v>
      </c>
      <c r="C233" t="str">
        <v>WORKDAY</v>
      </c>
      <c r="D233" t="str">
        <v>ORGANIC</v>
      </c>
      <c r="E233" t="str">
        <v>ENTERPRISE</v>
      </c>
      <c r="F233" s="7">
        <f>ROUND(IFERROR(model!I233/scoring_weights!$C$2,0)*scoring_weights!$B$2,1)</f>
        <v>6.9</v>
      </c>
      <c r="G233" s="7">
        <f>ROUND(IFERROR(model!J233/scoring_weights!$C$3,0)*scoring_weights!$B$3,1)</f>
        <v>3</v>
      </c>
      <c r="H233" s="7">
        <f>ROUND(IFERROR(model!K233/scoring_weights!$C$4,0)*scoring_weights!$B$4,1)</f>
        <v>5.7</v>
      </c>
      <c r="I233" s="7">
        <f>IF(model!L233="YES",scoring_weights!$B$5,0)</f>
        <v>0</v>
      </c>
      <c r="J233" s="7">
        <f>IF(model!D233="ENTERPRISE",scoring_weights!$B$6,IF(model!D233="MID-MARKET",scoring_weights!$B$6*0.75,IF(model!D233="SMB",scoring_weights!$B$6*0.5,IF(model!D233="STARTUP",scoring_weights!$B$6*0.25,0))))</f>
        <v>15</v>
      </c>
      <c r="K233" s="7">
        <f>ROUND(MIN(IFERROR((model!O233/10+model!P233/5+model!R233*2+model!T233+model!U233*1.5)/6,0),1)*scoring_weights!$B$7,1)</f>
        <v>6.5</v>
      </c>
      <c r="L233" s="7">
        <f t="shared" si="9"/>
        <v>37.1</v>
      </c>
      <c r="M233" s="7" t="str">
        <f>IF(L233&gt;=segment_thresholds!$B$2,"HOT",IF(L233&gt;=segment_thresholds!$B$3,"WARM","COLD"))</f>
        <v>WARM</v>
      </c>
      <c r="N233" s="7" t="str">
        <f t="shared" si="10"/>
        <v>Nurture Email Drip</v>
      </c>
      <c r="O233" s="7" t="str">
        <f t="shared" si="11"/>
        <v>20-39</v>
      </c>
    </row>
    <row r="234" spans="1:15">
      <c r="A234" t="str">
        <v>L0233</v>
      </c>
      <c r="B234" t="str">
        <v>Brendan Vargas</v>
      </c>
      <c r="C234" t="str">
        <v>CLOUDFLARE</v>
      </c>
      <c r="D234" t="str">
        <v>ORGANIC</v>
      </c>
      <c r="E234" t="str">
        <v>GROWTH</v>
      </c>
      <c r="F234" s="7">
        <f>ROUND(IFERROR(model!I234/scoring_weights!$C$2,0)*scoring_weights!$B$2,1)</f>
        <v>4.3</v>
      </c>
      <c r="G234" s="7">
        <f>ROUND(IFERROR(model!J234/scoring_weights!$C$3,0)*scoring_weights!$B$3,1)</f>
        <v>13.5</v>
      </c>
      <c r="H234" s="7">
        <f>ROUND(IFERROR(model!K234/scoring_weights!$C$4,0)*scoring_weights!$B$4,1)</f>
        <v>9.5</v>
      </c>
      <c r="I234" s="7">
        <f>IF(model!L234="YES",scoring_weights!$B$5,0)</f>
        <v>20</v>
      </c>
      <c r="J234" s="7">
        <f>IF(model!D234="ENTERPRISE",scoring_weights!$B$6,IF(model!D234="MID-MARKET",scoring_weights!$B$6*0.75,IF(model!D234="SMB",scoring_weights!$B$6*0.5,IF(model!D234="STARTUP",scoring_weights!$B$6*0.25,0))))</f>
        <v>0</v>
      </c>
      <c r="K234" s="7">
        <f>ROUND(MIN(IFERROR((model!O234/10+model!P234/5+model!R234*2+model!T234+model!U234*1.5)/6,0),1)*scoring_weights!$B$7,1)</f>
        <v>1.5</v>
      </c>
      <c r="L234" s="7">
        <f t="shared" si="9"/>
        <v>48.8</v>
      </c>
      <c r="M234" s="7" t="str">
        <f>IF(L234&gt;=segment_thresholds!$B$2,"HOT",IF(L234&gt;=segment_thresholds!$B$3,"WARM","COLD"))</f>
        <v>WARM</v>
      </c>
      <c r="N234" s="7" t="str">
        <f t="shared" si="10"/>
        <v>Nurture Email Drip</v>
      </c>
      <c r="O234" s="7" t="str">
        <f t="shared" si="11"/>
        <v>40-59</v>
      </c>
    </row>
    <row r="235" spans="1:15">
      <c r="A235" t="str">
        <v>L0234</v>
      </c>
      <c r="B235" t="str">
        <v>Zane Thompson</v>
      </c>
      <c r="C235" t="str">
        <v>AMAZON</v>
      </c>
      <c r="D235" t="str">
        <v>DIRECT</v>
      </c>
      <c r="E235" t="str">
        <v>MID-MARKET</v>
      </c>
      <c r="F235" s="7">
        <f>ROUND(IFERROR(model!I235/scoring_weights!$C$2,0)*scoring_weights!$B$2,1)</f>
        <v>10</v>
      </c>
      <c r="G235" s="7">
        <f>ROUND(IFERROR(model!J235/scoring_weights!$C$3,0)*scoring_weights!$B$3,1)</f>
        <v>9</v>
      </c>
      <c r="H235" s="7">
        <f>ROUND(IFERROR(model!K235/scoring_weights!$C$4,0)*scoring_weights!$B$4,1)</f>
        <v>6.2</v>
      </c>
      <c r="I235" s="7">
        <f>IF(model!L235="YES",scoring_weights!$B$5,0)</f>
        <v>0</v>
      </c>
      <c r="J235" s="7">
        <f>IF(model!D235="ENTERPRISE",scoring_weights!$B$6,IF(model!D235="MID-MARKET",scoring_weights!$B$6*0.75,IF(model!D235="SMB",scoring_weights!$B$6*0.5,IF(model!D235="STARTUP",scoring_weights!$B$6*0.25,0))))</f>
        <v>11.25</v>
      </c>
      <c r="K235" s="7">
        <f>ROUND(MIN(IFERROR((model!O235/10+model!P235/5+model!R235*2+model!T235+model!U235*1.5)/6,0),1)*scoring_weights!$B$7,1)</f>
        <v>0</v>
      </c>
      <c r="L235" s="7">
        <f t="shared" si="9"/>
        <v>36.5</v>
      </c>
      <c r="M235" s="7" t="str">
        <f>IF(L235&gt;=segment_thresholds!$B$2,"HOT",IF(L235&gt;=segment_thresholds!$B$3,"WARM","COLD"))</f>
        <v>WARM</v>
      </c>
      <c r="N235" s="7" t="str">
        <f t="shared" si="10"/>
        <v>Nurture Email Drip</v>
      </c>
      <c r="O235" s="7" t="str">
        <f t="shared" si="11"/>
        <v>20-39</v>
      </c>
    </row>
    <row r="236" spans="1:15">
      <c r="A236" t="str">
        <v>L0235</v>
      </c>
      <c r="B236" t="str">
        <v>Orion Yamamoto</v>
      </c>
      <c r="C236" t="str">
        <v>SALESFORCE</v>
      </c>
      <c r="D236" t="str">
        <v>COLD_EMAIL</v>
      </c>
      <c r="E236" t="str">
        <v>STARTUP</v>
      </c>
      <c r="F236" s="7">
        <f>ROUND(IFERROR(model!I236/scoring_weights!$C$2,0)*scoring_weights!$B$2,1)</f>
        <v>5.4</v>
      </c>
      <c r="G236" s="7">
        <f>ROUND(IFERROR(model!J236/scoring_weights!$C$3,0)*scoring_weights!$B$3,1)</f>
        <v>0</v>
      </c>
      <c r="H236" s="7">
        <f>ROUND(IFERROR(model!K236/scoring_weights!$C$4,0)*scoring_weights!$B$4,1)</f>
        <v>1.5</v>
      </c>
      <c r="I236" s="7">
        <f>IF(model!L236="YES",scoring_weights!$B$5,0)</f>
        <v>20</v>
      </c>
      <c r="J236" s="7">
        <f>IF(model!D236="ENTERPRISE",scoring_weights!$B$6,IF(model!D236="MID-MARKET",scoring_weights!$B$6*0.75,IF(model!D236="SMB",scoring_weights!$B$6*0.5,IF(model!D236="STARTUP",scoring_weights!$B$6*0.25,0))))</f>
        <v>3.75</v>
      </c>
      <c r="K236" s="7">
        <f>ROUND(MIN(IFERROR((model!O236/10+model!P236/5+model!R236*2+model!T236+model!U236*1.5)/6,0),1)*scoring_weights!$B$7,1)</f>
        <v>1.5</v>
      </c>
      <c r="L236" s="7">
        <f t="shared" si="9"/>
        <v>32.200000000000003</v>
      </c>
      <c r="M236" s="7" t="str">
        <f>IF(L236&gt;=segment_thresholds!$B$2,"HOT",IF(L236&gt;=segment_thresholds!$B$3,"WARM","COLD"))</f>
        <v>COLD</v>
      </c>
      <c r="N236" s="7" t="str">
        <f t="shared" si="10"/>
        <v>Retarget with Ads</v>
      </c>
      <c r="O236" s="7" t="str">
        <f t="shared" si="11"/>
        <v>20-39</v>
      </c>
    </row>
    <row r="237" spans="1:15">
      <c r="A237" t="str">
        <v>L0236</v>
      </c>
      <c r="B237" t="str">
        <v>Umar Yamamoto</v>
      </c>
      <c r="C237" t="str">
        <v>HUBSPOT</v>
      </c>
      <c r="D237" t="str">
        <v>CONTENT_SYNDICATION</v>
      </c>
      <c r="E237" t="str">
        <v>MID-MARKET</v>
      </c>
      <c r="F237" s="7">
        <f>ROUND(IFERROR(model!I237/scoring_weights!$C$2,0)*scoring_weights!$B$2,1)</f>
        <v>7.1</v>
      </c>
      <c r="G237" s="7">
        <f>ROUND(IFERROR(model!J237/scoring_weights!$C$3,0)*scoring_weights!$B$3,1)</f>
        <v>0.8</v>
      </c>
      <c r="H237" s="7">
        <f>ROUND(IFERROR(model!K237/scoring_weights!$C$4,0)*scoring_weights!$B$4,1)</f>
        <v>9.3000000000000007</v>
      </c>
      <c r="I237" s="7">
        <f>IF(model!L237="YES",scoring_weights!$B$5,0)</f>
        <v>0</v>
      </c>
      <c r="J237" s="7">
        <f>IF(model!D237="ENTERPRISE",scoring_weights!$B$6,IF(model!D237="MID-MARKET",scoring_weights!$B$6*0.75,IF(model!D237="SMB",scoring_weights!$B$6*0.5,IF(model!D237="STARTUP",scoring_weights!$B$6*0.25,0))))</f>
        <v>11.25</v>
      </c>
      <c r="K237" s="7">
        <f>ROUND(MIN(IFERROR((model!O237/10+model!P237/5+model!R237*2+model!T237+model!U237*1.5)/6,0),1)*scoring_weights!$B$7,1)</f>
        <v>13</v>
      </c>
      <c r="L237" s="7">
        <f t="shared" si="9"/>
        <v>41.5</v>
      </c>
      <c r="M237" s="7" t="str">
        <f>IF(L237&gt;=segment_thresholds!$B$2,"HOT",IF(L237&gt;=segment_thresholds!$B$3,"WARM","COLD"))</f>
        <v>WARM</v>
      </c>
      <c r="N237" s="7" t="str">
        <f t="shared" si="10"/>
        <v>Nurture Email Drip</v>
      </c>
      <c r="O237" s="7" t="str">
        <f t="shared" si="11"/>
        <v>40-59</v>
      </c>
    </row>
    <row r="238" spans="1:15">
      <c r="A238" t="str">
        <v>L0237</v>
      </c>
      <c r="B238" t="str">
        <v>Tobias Hoffman</v>
      </c>
      <c r="C238" t="str">
        <v>SALESFORCE</v>
      </c>
      <c r="D238" t="str">
        <v>COLD_EMAIL</v>
      </c>
      <c r="E238" t="str">
        <v>ENTERPRISE</v>
      </c>
      <c r="F238" s="7">
        <f>ROUND(IFERROR(model!I238/scoring_weights!$C$2,0)*scoring_weights!$B$2,1)</f>
        <v>0.6</v>
      </c>
      <c r="G238" s="7">
        <f>ROUND(IFERROR(model!J238/scoring_weights!$C$3,0)*scoring_weights!$B$3,1)</f>
        <v>0</v>
      </c>
      <c r="H238" s="7">
        <f>ROUND(IFERROR(model!K238/scoring_weights!$C$4,0)*scoring_weights!$B$4,1)</f>
        <v>1.8</v>
      </c>
      <c r="I238" s="7">
        <f>IF(model!L238="YES",scoring_weights!$B$5,0)</f>
        <v>0</v>
      </c>
      <c r="J238" s="7">
        <f>IF(model!D238="ENTERPRISE",scoring_weights!$B$6,IF(model!D238="MID-MARKET",scoring_weights!$B$6*0.75,IF(model!D238="SMB",scoring_weights!$B$6*0.5,IF(model!D238="STARTUP",scoring_weights!$B$6*0.25,0))))</f>
        <v>15</v>
      </c>
      <c r="K238" s="7">
        <f>ROUND(MIN(IFERROR((model!O238/10+model!P238/5+model!R238*2+model!T238+model!U238*1.5)/6,0),1)*scoring_weights!$B$7,1)</f>
        <v>20.5</v>
      </c>
      <c r="L238" s="7">
        <f t="shared" si="9"/>
        <v>37.9</v>
      </c>
      <c r="M238" s="7" t="str">
        <f>IF(L238&gt;=segment_thresholds!$B$2,"HOT",IF(L238&gt;=segment_thresholds!$B$3,"WARM","COLD"))</f>
        <v>WARM</v>
      </c>
      <c r="N238" s="7" t="str">
        <f t="shared" si="10"/>
        <v>Nurture Email Drip</v>
      </c>
      <c r="O238" s="7" t="str">
        <f t="shared" si="11"/>
        <v>20-39</v>
      </c>
    </row>
    <row r="239" spans="1:15">
      <c r="A239" t="str">
        <v>L0238</v>
      </c>
      <c r="B239" t="str">
        <v>Vera Hill</v>
      </c>
      <c r="C239" t="str">
        <v>CROWDSTRIKE</v>
      </c>
      <c r="D239" t="str">
        <v>COLD_EMAIL</v>
      </c>
      <c r="E239" t="str">
        <v>ENTERPRISE</v>
      </c>
      <c r="F239" s="7">
        <f>ROUND(IFERROR(model!I239/scoring_weights!$C$2,0)*scoring_weights!$B$2,1)</f>
        <v>5.7</v>
      </c>
      <c r="G239" s="7">
        <f>ROUND(IFERROR(model!J239/scoring_weights!$C$3,0)*scoring_weights!$B$3,1)</f>
        <v>7.5</v>
      </c>
      <c r="H239" s="7">
        <f>ROUND(IFERROR(model!K239/scoring_weights!$C$4,0)*scoring_weights!$B$4,1)</f>
        <v>10</v>
      </c>
      <c r="I239" s="7">
        <f>IF(model!L239="YES",scoring_weights!$B$5,0)</f>
        <v>0</v>
      </c>
      <c r="J239" s="7">
        <f>IF(model!D239="ENTERPRISE",scoring_weights!$B$6,IF(model!D239="MID-MARKET",scoring_weights!$B$6*0.75,IF(model!D239="SMB",scoring_weights!$B$6*0.5,IF(model!D239="STARTUP",scoring_weights!$B$6*0.25,0))))</f>
        <v>15</v>
      </c>
      <c r="K239" s="7">
        <f>ROUND(MIN(IFERROR((model!O239/10+model!P239/5+model!R239*2+model!T239+model!U239*1.5)/6,0),1)*scoring_weights!$B$7,1)</f>
        <v>9.5</v>
      </c>
      <c r="L239" s="7">
        <f t="shared" si="9"/>
        <v>47.7</v>
      </c>
      <c r="M239" s="7" t="str">
        <f>IF(L239&gt;=segment_thresholds!$B$2,"HOT",IF(L239&gt;=segment_thresholds!$B$3,"WARM","COLD"))</f>
        <v>WARM</v>
      </c>
      <c r="N239" s="7" t="str">
        <f t="shared" si="10"/>
        <v>Nurture Email Drip</v>
      </c>
      <c r="O239" s="7" t="str">
        <f t="shared" si="11"/>
        <v>40-59</v>
      </c>
    </row>
    <row r="240" spans="1:15">
      <c r="A240" t="str">
        <v>L0239</v>
      </c>
      <c r="B240" t="str">
        <v>Ivan Mishra</v>
      </c>
      <c r="C240" t="str">
        <v>CROWDSTRIKE</v>
      </c>
      <c r="D240" t="str">
        <v>CONTENT_SYNDICATION</v>
      </c>
      <c r="E240" t="str">
        <v>SMB</v>
      </c>
      <c r="F240" s="7">
        <f>ROUND(IFERROR(model!I240/scoring_weights!$C$2,0)*scoring_weights!$B$2,1)</f>
        <v>9.1</v>
      </c>
      <c r="G240" s="7">
        <f>ROUND(IFERROR(model!J240/scoring_weights!$C$3,0)*scoring_weights!$B$3,1)</f>
        <v>3</v>
      </c>
      <c r="H240" s="7">
        <f>ROUND(IFERROR(model!K240/scoring_weights!$C$4,0)*scoring_weights!$B$4,1)</f>
        <v>1.7</v>
      </c>
      <c r="I240" s="7">
        <f>IF(model!L240="YES",scoring_weights!$B$5,0)</f>
        <v>0</v>
      </c>
      <c r="J240" s="7">
        <f>IF(model!D240="ENTERPRISE",scoring_weights!$B$6,IF(model!D240="MID-MARKET",scoring_weights!$B$6*0.75,IF(model!D240="SMB",scoring_weights!$B$6*0.5,IF(model!D240="STARTUP",scoring_weights!$B$6*0.25,0))))</f>
        <v>7.5</v>
      </c>
      <c r="K240" s="7">
        <f>ROUND(MIN(IFERROR((model!O240/10+model!P240/5+model!R240*2+model!T240+model!U240*1.5)/6,0),1)*scoring_weights!$B$7,1)</f>
        <v>6</v>
      </c>
      <c r="L240" s="7">
        <f t="shared" si="9"/>
        <v>27.3</v>
      </c>
      <c r="M240" s="7" t="str">
        <f>IF(L240&gt;=segment_thresholds!$B$2,"HOT",IF(L240&gt;=segment_thresholds!$B$3,"WARM","COLD"))</f>
        <v>COLD</v>
      </c>
      <c r="N240" s="7" t="str">
        <f t="shared" si="10"/>
        <v>Retarget with Ads</v>
      </c>
      <c r="O240" s="7" t="str">
        <f t="shared" si="11"/>
        <v>20-39</v>
      </c>
    </row>
    <row r="241" spans="1:15">
      <c r="A241" t="str">
        <v>L0240</v>
      </c>
      <c r="B241" t="str">
        <v>Vivian Green</v>
      </c>
      <c r="C241" t="str">
        <v>MONGODB</v>
      </c>
      <c r="D241" t="str">
        <v>COLD_EMAIL</v>
      </c>
      <c r="E241" t="str">
        <v>ENTERPRISE</v>
      </c>
      <c r="F241" s="7">
        <f>ROUND(IFERROR(model!I241/scoring_weights!$C$2,0)*scoring_weights!$B$2,1)</f>
        <v>0</v>
      </c>
      <c r="G241" s="7">
        <f>ROUND(IFERROR(model!J241/scoring_weights!$C$3,0)*scoring_weights!$B$3,1)</f>
        <v>3</v>
      </c>
      <c r="H241" s="7">
        <f>ROUND(IFERROR(model!K241/scoring_weights!$C$4,0)*scoring_weights!$B$4,1)</f>
        <v>2.8</v>
      </c>
      <c r="I241" s="7">
        <f>IF(model!L241="YES",scoring_weights!$B$5,0)</f>
        <v>0</v>
      </c>
      <c r="J241" s="7">
        <f>IF(model!D241="ENTERPRISE",scoring_weights!$B$6,IF(model!D241="MID-MARKET",scoring_weights!$B$6*0.75,IF(model!D241="SMB",scoring_weights!$B$6*0.5,IF(model!D241="STARTUP",scoring_weights!$B$6*0.25,0))))</f>
        <v>15</v>
      </c>
      <c r="K241" s="7">
        <f>ROUND(MIN(IFERROR((model!O241/10+model!P241/5+model!R241*2+model!T241+model!U241*1.5)/6,0),1)*scoring_weights!$B$7,1)</f>
        <v>6.5</v>
      </c>
      <c r="L241" s="7">
        <f t="shared" si="9"/>
        <v>27.3</v>
      </c>
      <c r="M241" s="7" t="str">
        <f>IF(L241&gt;=segment_thresholds!$B$2,"HOT",IF(L241&gt;=segment_thresholds!$B$3,"WARM","COLD"))</f>
        <v>COLD</v>
      </c>
      <c r="N241" s="7" t="str">
        <f t="shared" si="10"/>
        <v>Retarget with Ads</v>
      </c>
      <c r="O241" s="7" t="str">
        <f t="shared" si="11"/>
        <v>20-39</v>
      </c>
    </row>
    <row r="242" spans="1:15">
      <c r="A242" t="str">
        <v>L0241</v>
      </c>
      <c r="B242" t="str">
        <v>Irene Reyes</v>
      </c>
      <c r="C242" t="str">
        <v>GOOGLE</v>
      </c>
      <c r="D242" t="str">
        <v>PAID</v>
      </c>
      <c r="E242" t="str">
        <v>ENTERPRISE</v>
      </c>
      <c r="F242" s="7">
        <f>ROUND(IFERROR(model!I242/scoring_weights!$C$2,0)*scoring_weights!$B$2,1)</f>
        <v>8</v>
      </c>
      <c r="G242" s="7">
        <f>ROUND(IFERROR(model!J242/scoring_weights!$C$3,0)*scoring_weights!$B$3,1)</f>
        <v>8.3000000000000007</v>
      </c>
      <c r="H242" s="7">
        <f>ROUND(IFERROR(model!K242/scoring_weights!$C$4,0)*scoring_weights!$B$4,1)</f>
        <v>4</v>
      </c>
      <c r="I242" s="7">
        <f>IF(model!L242="YES",scoring_weights!$B$5,0)</f>
        <v>0</v>
      </c>
      <c r="J242" s="7">
        <f>IF(model!D242="ENTERPRISE",scoring_weights!$B$6,IF(model!D242="MID-MARKET",scoring_weights!$B$6*0.75,IF(model!D242="SMB",scoring_weights!$B$6*0.5,IF(model!D242="STARTUP",scoring_weights!$B$6*0.25,0))))</f>
        <v>15</v>
      </c>
      <c r="K242" s="7">
        <f>ROUND(MIN(IFERROR((model!O242/10+model!P242/5+model!R242*2+model!T242+model!U242*1.5)/6,0),1)*scoring_weights!$B$7,1)</f>
        <v>29.5</v>
      </c>
      <c r="L242" s="7">
        <f t="shared" si="9"/>
        <v>64.8</v>
      </c>
      <c r="M242" s="7" t="str">
        <f>IF(L242&gt;=segment_thresholds!$B$2,"HOT",IF(L242&gt;=segment_thresholds!$B$3,"WARM","COLD"))</f>
        <v>HOT</v>
      </c>
      <c r="N242" s="7" t="str">
        <f t="shared" si="10"/>
        <v>Schedule Call</v>
      </c>
      <c r="O242" s="7" t="str">
        <f t="shared" si="11"/>
        <v>60-79</v>
      </c>
    </row>
    <row r="243" spans="1:15">
      <c r="A243" t="str">
        <v>L0242</v>
      </c>
      <c r="B243" t="str">
        <v>Vikram Rivera</v>
      </c>
      <c r="C243" t="str">
        <v>DATABRICKS</v>
      </c>
      <c r="D243" t="str">
        <v>WEBINAR</v>
      </c>
      <c r="E243" t="str">
        <v>GROWTH</v>
      </c>
      <c r="F243" s="7">
        <f>ROUND(IFERROR(model!I243/scoring_weights!$C$2,0)*scoring_weights!$B$2,1)</f>
        <v>0</v>
      </c>
      <c r="G243" s="7">
        <f>ROUND(IFERROR(model!J243/scoring_weights!$C$3,0)*scoring_weights!$B$3,1)</f>
        <v>15</v>
      </c>
      <c r="H243" s="7">
        <f>ROUND(IFERROR(model!K243/scoring_weights!$C$4,0)*scoring_weights!$B$4,1)</f>
        <v>9.1999999999999993</v>
      </c>
      <c r="I243" s="7">
        <f>IF(model!L243="YES",scoring_weights!$B$5,0)</f>
        <v>20</v>
      </c>
      <c r="J243" s="7">
        <f>IF(model!D243="ENTERPRISE",scoring_weights!$B$6,IF(model!D243="MID-MARKET",scoring_weights!$B$6*0.75,IF(model!D243="SMB",scoring_weights!$B$6*0.5,IF(model!D243="STARTUP",scoring_weights!$B$6*0.25,0))))</f>
        <v>0</v>
      </c>
      <c r="K243" s="7">
        <f>ROUND(MIN(IFERROR((model!O243/10+model!P243/5+model!R243*2+model!T243+model!U243*1.5)/6,0),1)*scoring_weights!$B$7,1)</f>
        <v>6</v>
      </c>
      <c r="L243" s="7">
        <f t="shared" si="9"/>
        <v>50.2</v>
      </c>
      <c r="M243" s="7" t="str">
        <f>IF(L243&gt;=segment_thresholds!$B$2,"HOT",IF(L243&gt;=segment_thresholds!$B$3,"WARM","COLD"))</f>
        <v>WARM</v>
      </c>
      <c r="N243" s="7" t="str">
        <f t="shared" si="10"/>
        <v>Nurture Email Drip</v>
      </c>
      <c r="O243" s="7" t="str">
        <f t="shared" si="11"/>
        <v>40-59</v>
      </c>
    </row>
    <row r="244" spans="1:15">
      <c r="A244" t="str">
        <v>L0243</v>
      </c>
      <c r="B244" t="str">
        <v>Viggo Williams</v>
      </c>
      <c r="C244" t="str">
        <v>NOTION LABS</v>
      </c>
      <c r="D244" t="str">
        <v>CONTENT_SYNDICATION</v>
      </c>
      <c r="E244" t="str">
        <v>SMB</v>
      </c>
      <c r="F244" s="7">
        <f>ROUND(IFERROR(model!I244/scoring_weights!$C$2,0)*scoring_weights!$B$2,1)</f>
        <v>7.4</v>
      </c>
      <c r="G244" s="7">
        <f>ROUND(IFERROR(model!J244/scoring_weights!$C$3,0)*scoring_weights!$B$3,1)</f>
        <v>12</v>
      </c>
      <c r="H244" s="7">
        <f>ROUND(IFERROR(model!K244/scoring_weights!$C$4,0)*scoring_weights!$B$4,1)</f>
        <v>3.8</v>
      </c>
      <c r="I244" s="7">
        <f>IF(model!L244="YES",scoring_weights!$B$5,0)</f>
        <v>20</v>
      </c>
      <c r="J244" s="7">
        <f>IF(model!D244="ENTERPRISE",scoring_weights!$B$6,IF(model!D244="MID-MARKET",scoring_weights!$B$6*0.75,IF(model!D244="SMB",scoring_weights!$B$6*0.5,IF(model!D244="STARTUP",scoring_weights!$B$6*0.25,0))))</f>
        <v>7.5</v>
      </c>
      <c r="K244" s="7">
        <f>ROUND(MIN(IFERROR((model!O244/10+model!P244/5+model!R244*2+model!T244+model!U244*1.5)/6,0),1)*scoring_weights!$B$7,1)</f>
        <v>3</v>
      </c>
      <c r="L244" s="7">
        <f t="shared" si="9"/>
        <v>53.7</v>
      </c>
      <c r="M244" s="7" t="str">
        <f>IF(L244&gt;=segment_thresholds!$B$2,"HOT",IF(L244&gt;=segment_thresholds!$B$3,"WARM","COLD"))</f>
        <v>WARM</v>
      </c>
      <c r="N244" s="7" t="str">
        <f t="shared" si="10"/>
        <v>Nurture Email Drip</v>
      </c>
      <c r="O244" s="7" t="str">
        <f t="shared" si="11"/>
        <v>40-59</v>
      </c>
    </row>
    <row r="245" spans="1:15">
      <c r="A245" t="str">
        <v>L0244</v>
      </c>
      <c r="B245" t="str">
        <v>Marcus Robinson</v>
      </c>
      <c r="C245" t="str">
        <v>MICROSOFT</v>
      </c>
      <c r="D245" t="str">
        <v>PARTNER</v>
      </c>
      <c r="E245" t="str">
        <v>MID-MARKET</v>
      </c>
      <c r="F245" s="7">
        <f>ROUND(IFERROR(model!I245/scoring_weights!$C$2,0)*scoring_weights!$B$2,1)</f>
        <v>6</v>
      </c>
      <c r="G245" s="7">
        <f>ROUND(IFERROR(model!J245/scoring_weights!$C$3,0)*scoring_weights!$B$3,1)</f>
        <v>7.5</v>
      </c>
      <c r="H245" s="7">
        <f>ROUND(IFERROR(model!K245/scoring_weights!$C$4,0)*scoring_weights!$B$4,1)</f>
        <v>2.5</v>
      </c>
      <c r="I245" s="7">
        <f>IF(model!L245="YES",scoring_weights!$B$5,0)</f>
        <v>20</v>
      </c>
      <c r="J245" s="7">
        <f>IF(model!D245="ENTERPRISE",scoring_weights!$B$6,IF(model!D245="MID-MARKET",scoring_weights!$B$6*0.75,IF(model!D245="SMB",scoring_weights!$B$6*0.5,IF(model!D245="STARTUP",scoring_weights!$B$6*0.25,0))))</f>
        <v>11.25</v>
      </c>
      <c r="K245" s="7">
        <f>ROUND(MIN(IFERROR((model!O245/10+model!P245/5+model!R245*2+model!T245+model!U245*1.5)/6,0),1)*scoring_weights!$B$7,1)</f>
        <v>3</v>
      </c>
      <c r="L245" s="7">
        <f t="shared" si="9"/>
        <v>50.3</v>
      </c>
      <c r="M245" s="7" t="str">
        <f>IF(L245&gt;=segment_thresholds!$B$2,"HOT",IF(L245&gt;=segment_thresholds!$B$3,"WARM","COLD"))</f>
        <v>WARM</v>
      </c>
      <c r="N245" s="7" t="str">
        <f t="shared" si="10"/>
        <v>Nurture Email Drip</v>
      </c>
      <c r="O245" s="7" t="str">
        <f t="shared" si="11"/>
        <v>40-59</v>
      </c>
    </row>
    <row r="246" spans="1:15">
      <c r="A246" t="str">
        <v>L0245</v>
      </c>
      <c r="B246" t="str">
        <v>Zinnia Rodriguez</v>
      </c>
      <c r="C246" t="str">
        <v>META PLATFORMS</v>
      </c>
      <c r="D246" t="str">
        <v>EVENT</v>
      </c>
      <c r="E246" t="str">
        <v>STARTUP</v>
      </c>
      <c r="F246" s="7">
        <f>ROUND(IFERROR(model!I246/scoring_weights!$C$2,0)*scoring_weights!$B$2,1)</f>
        <v>0</v>
      </c>
      <c r="G246" s="7">
        <f>ROUND(IFERROR(model!J246/scoring_weights!$C$3,0)*scoring_weights!$B$3,1)</f>
        <v>5.3</v>
      </c>
      <c r="H246" s="7">
        <f>ROUND(IFERROR(model!K246/scoring_weights!$C$4,0)*scoring_weights!$B$4,1)</f>
        <v>8.3000000000000007</v>
      </c>
      <c r="I246" s="7">
        <f>IF(model!L246="YES",scoring_weights!$B$5,0)</f>
        <v>0</v>
      </c>
      <c r="J246" s="7">
        <f>IF(model!D246="ENTERPRISE",scoring_weights!$B$6,IF(model!D246="MID-MARKET",scoring_weights!$B$6*0.75,IF(model!D246="SMB",scoring_weights!$B$6*0.5,IF(model!D246="STARTUP",scoring_weights!$B$6*0.25,0))))</f>
        <v>3.75</v>
      </c>
      <c r="K246" s="7">
        <f>ROUND(MIN(IFERROR((model!O246/10+model!P246/5+model!R246*2+model!T246+model!U246*1.5)/6,0),1)*scoring_weights!$B$7,1)</f>
        <v>20.5</v>
      </c>
      <c r="L246" s="7">
        <f t="shared" si="9"/>
        <v>37.9</v>
      </c>
      <c r="M246" s="7" t="str">
        <f>IF(L246&gt;=segment_thresholds!$B$2,"HOT",IF(L246&gt;=segment_thresholds!$B$3,"WARM","COLD"))</f>
        <v>WARM</v>
      </c>
      <c r="N246" s="7" t="str">
        <f t="shared" si="10"/>
        <v>Nurture Email Drip</v>
      </c>
      <c r="O246" s="7" t="str">
        <f t="shared" si="11"/>
        <v>20-39</v>
      </c>
    </row>
    <row r="247" spans="1:15">
      <c r="A247" t="str">
        <v>L0246</v>
      </c>
      <c r="B247" t="str">
        <v>Yusuf Moore</v>
      </c>
      <c r="C247" t="str">
        <v>STRIPE</v>
      </c>
      <c r="D247" t="str">
        <v>REFERRAL</v>
      </c>
      <c r="E247" t="str">
        <v>SMB</v>
      </c>
      <c r="F247" s="7">
        <f>ROUND(IFERROR(model!I247/scoring_weights!$C$2,0)*scoring_weights!$B$2,1)</f>
        <v>0.9</v>
      </c>
      <c r="G247" s="7">
        <f>ROUND(IFERROR(model!J247/scoring_weights!$C$3,0)*scoring_weights!$B$3,1)</f>
        <v>13.5</v>
      </c>
      <c r="H247" s="7">
        <f>ROUND(IFERROR(model!K247/scoring_weights!$C$4,0)*scoring_weights!$B$4,1)</f>
        <v>6.8</v>
      </c>
      <c r="I247" s="7">
        <f>IF(model!L247="YES",scoring_weights!$B$5,0)</f>
        <v>20</v>
      </c>
      <c r="J247" s="7">
        <f>IF(model!D247="ENTERPRISE",scoring_weights!$B$6,IF(model!D247="MID-MARKET",scoring_weights!$B$6*0.75,IF(model!D247="SMB",scoring_weights!$B$6*0.5,IF(model!D247="STARTUP",scoring_weights!$B$6*0.25,0))))</f>
        <v>7.5</v>
      </c>
      <c r="K247" s="7">
        <f>ROUND(MIN(IFERROR((model!O247/10+model!P247/5+model!R247*2+model!T247+model!U247*1.5)/6,0),1)*scoring_weights!$B$7,1)</f>
        <v>5</v>
      </c>
      <c r="L247" s="7">
        <f t="shared" si="9"/>
        <v>53.7</v>
      </c>
      <c r="M247" s="7" t="str">
        <f>IF(L247&gt;=segment_thresholds!$B$2,"HOT",IF(L247&gt;=segment_thresholds!$B$3,"WARM","COLD"))</f>
        <v>WARM</v>
      </c>
      <c r="N247" s="7" t="str">
        <f t="shared" si="10"/>
        <v>Nurture Email Drip</v>
      </c>
      <c r="O247" s="7" t="str">
        <f t="shared" si="11"/>
        <v>40-59</v>
      </c>
    </row>
    <row r="248" spans="1:15">
      <c r="A248" t="str">
        <v>L0247</v>
      </c>
      <c r="B248" t="str">
        <v>Bastian Chandra</v>
      </c>
      <c r="C248" t="str">
        <v>SHOPIFY</v>
      </c>
      <c r="D248" t="str">
        <v>PARTNER</v>
      </c>
      <c r="E248" t="str">
        <v>MID-MARKET</v>
      </c>
      <c r="F248" s="7">
        <f>ROUND(IFERROR(model!I248/scoring_weights!$C$2,0)*scoring_weights!$B$2,1)</f>
        <v>8.3000000000000007</v>
      </c>
      <c r="G248" s="7">
        <f>ROUND(IFERROR(model!J248/scoring_weights!$C$3,0)*scoring_weights!$B$3,1)</f>
        <v>7.5</v>
      </c>
      <c r="H248" s="7">
        <f>ROUND(IFERROR(model!K248/scoring_weights!$C$4,0)*scoring_weights!$B$4,1)</f>
        <v>6</v>
      </c>
      <c r="I248" s="7">
        <f>IF(model!L248="YES",scoring_weights!$B$5,0)</f>
        <v>20</v>
      </c>
      <c r="J248" s="7">
        <f>IF(model!D248="ENTERPRISE",scoring_weights!$B$6,IF(model!D248="MID-MARKET",scoring_weights!$B$6*0.75,IF(model!D248="SMB",scoring_weights!$B$6*0.5,IF(model!D248="STARTUP",scoring_weights!$B$6*0.25,0))))</f>
        <v>11.25</v>
      </c>
      <c r="K248" s="7">
        <f>ROUND(MIN(IFERROR((model!O248/10+model!P248/5+model!R248*2+model!T248+model!U248*1.5)/6,0),1)*scoring_weights!$B$7,1)</f>
        <v>8.5</v>
      </c>
      <c r="L248" s="7">
        <f t="shared" si="9"/>
        <v>61.6</v>
      </c>
      <c r="M248" s="7" t="str">
        <f>IF(L248&gt;=segment_thresholds!$B$2,"HOT",IF(L248&gt;=segment_thresholds!$B$3,"WARM","COLD"))</f>
        <v>HOT</v>
      </c>
      <c r="N248" s="7" t="str">
        <f t="shared" si="10"/>
        <v>Schedule Call</v>
      </c>
      <c r="O248" s="7" t="str">
        <f t="shared" si="11"/>
        <v>60-79</v>
      </c>
    </row>
    <row r="249" spans="1:15">
      <c r="A249" t="str">
        <v>L0248</v>
      </c>
      <c r="B249" t="str">
        <v>Isla Dominguez</v>
      </c>
      <c r="C249" t="str">
        <v>GOOGLE</v>
      </c>
      <c r="D249" t="str">
        <v>PARTNER</v>
      </c>
      <c r="E249" t="str">
        <v>SMB</v>
      </c>
      <c r="F249" s="7">
        <f>ROUND(IFERROR(model!I249/scoring_weights!$C$2,0)*scoring_weights!$B$2,1)</f>
        <v>6.6</v>
      </c>
      <c r="G249" s="7">
        <f>ROUND(IFERROR(model!J249/scoring_weights!$C$3,0)*scoring_weights!$B$3,1)</f>
        <v>0</v>
      </c>
      <c r="H249" s="7">
        <f>ROUND(IFERROR(model!K249/scoring_weights!$C$4,0)*scoring_weights!$B$4,1)</f>
        <v>0</v>
      </c>
      <c r="I249" s="7">
        <f>IF(model!L249="YES",scoring_weights!$B$5,0)</f>
        <v>20</v>
      </c>
      <c r="J249" s="7">
        <f>IF(model!D249="ENTERPRISE",scoring_weights!$B$6,IF(model!D249="MID-MARKET",scoring_weights!$B$6*0.75,IF(model!D249="SMB",scoring_weights!$B$6*0.5,IF(model!D249="STARTUP",scoring_weights!$B$6*0.25,0))))</f>
        <v>7.5</v>
      </c>
      <c r="K249" s="7">
        <f>ROUND(MIN(IFERROR((model!O249/10+model!P249/5+model!R249*2+model!T249+model!U249*1.5)/6,0),1)*scoring_weights!$B$7,1)</f>
        <v>1.5</v>
      </c>
      <c r="L249" s="7">
        <f t="shared" si="9"/>
        <v>35.6</v>
      </c>
      <c r="M249" s="7" t="str">
        <f>IF(L249&gt;=segment_thresholds!$B$2,"HOT",IF(L249&gt;=segment_thresholds!$B$3,"WARM","COLD"))</f>
        <v>WARM</v>
      </c>
      <c r="N249" s="7" t="str">
        <f t="shared" si="10"/>
        <v>Nurture Email Drip</v>
      </c>
      <c r="O249" s="7" t="str">
        <f t="shared" si="11"/>
        <v>20-39</v>
      </c>
    </row>
    <row r="250" spans="1:15">
      <c r="A250" t="str">
        <v>L0249</v>
      </c>
      <c r="B250" t="str">
        <v>Viggo Perez</v>
      </c>
      <c r="C250" t="str">
        <v>SHOPIFY</v>
      </c>
      <c r="D250" t="str">
        <v>PAID</v>
      </c>
      <c r="E250" t="str">
        <v>ENTERPRISE</v>
      </c>
      <c r="F250" s="7">
        <f>ROUND(IFERROR(model!I250/scoring_weights!$C$2,0)*scoring_weights!$B$2,1)</f>
        <v>2.2999999999999998</v>
      </c>
      <c r="G250" s="7">
        <f>ROUND(IFERROR(model!J250/scoring_weights!$C$3,0)*scoring_weights!$B$3,1)</f>
        <v>4.5</v>
      </c>
      <c r="H250" s="7">
        <f>ROUND(IFERROR(model!K250/scoring_weights!$C$4,0)*scoring_weights!$B$4,1)</f>
        <v>7.3</v>
      </c>
      <c r="I250" s="7">
        <f>IF(model!L250="YES",scoring_weights!$B$5,0)</f>
        <v>20</v>
      </c>
      <c r="J250" s="7">
        <f>IF(model!D250="ENTERPRISE",scoring_weights!$B$6,IF(model!D250="MID-MARKET",scoring_weights!$B$6*0.75,IF(model!D250="SMB",scoring_weights!$B$6*0.5,IF(model!D250="STARTUP",scoring_weights!$B$6*0.25,0))))</f>
        <v>15</v>
      </c>
      <c r="K250" s="7">
        <f>ROUND(MIN(IFERROR((model!O250/10+model!P250/5+model!R250*2+model!T250+model!U250*1.5)/6,0),1)*scoring_weights!$B$7,1)</f>
        <v>12.5</v>
      </c>
      <c r="L250" s="7">
        <f t="shared" si="9"/>
        <v>61.6</v>
      </c>
      <c r="M250" s="7" t="str">
        <f>IF(L250&gt;=segment_thresholds!$B$2,"HOT",IF(L250&gt;=segment_thresholds!$B$3,"WARM","COLD"))</f>
        <v>HOT</v>
      </c>
      <c r="N250" s="7" t="str">
        <f t="shared" si="10"/>
        <v>Schedule Call</v>
      </c>
      <c r="O250" s="7" t="str">
        <f t="shared" si="11"/>
        <v>60-79</v>
      </c>
    </row>
    <row r="251" spans="1:15">
      <c r="A251" t="str">
        <v>L0250</v>
      </c>
      <c r="B251" t="str">
        <v>Gina Reddy</v>
      </c>
      <c r="C251" t="str">
        <v>AIRTABLE</v>
      </c>
      <c r="D251" t="str">
        <v>EVENT</v>
      </c>
      <c r="E251" t="str">
        <v>N/A</v>
      </c>
      <c r="F251" s="7">
        <f>ROUND(IFERROR(model!I251/scoring_weights!$C$2,0)*scoring_weights!$B$2,1)</f>
        <v>9.1</v>
      </c>
      <c r="G251" s="7">
        <f>ROUND(IFERROR(model!J251/scoring_weights!$C$3,0)*scoring_weights!$B$3,1)</f>
        <v>12</v>
      </c>
      <c r="H251" s="7">
        <f>ROUND(IFERROR(model!K251/scoring_weights!$C$4,0)*scoring_weights!$B$4,1)</f>
        <v>3.3</v>
      </c>
      <c r="I251" s="7">
        <f>IF(model!L251="YES",scoring_weights!$B$5,0)</f>
        <v>20</v>
      </c>
      <c r="J251" s="7">
        <f>IF(model!D251="ENTERPRISE",scoring_weights!$B$6,IF(model!D251="MID-MARKET",scoring_weights!$B$6*0.75,IF(model!D251="SMB",scoring_weights!$B$6*0.5,IF(model!D251="STARTUP",scoring_weights!$B$6*0.25,0))))</f>
        <v>0</v>
      </c>
      <c r="K251" s="7">
        <f>ROUND(MIN(IFERROR((model!O251/10+model!P251/5+model!R251*2+model!T251+model!U251*1.5)/6,0),1)*scoring_weights!$B$7,1)</f>
        <v>4.5</v>
      </c>
      <c r="L251" s="7">
        <f t="shared" si="9"/>
        <v>48.9</v>
      </c>
      <c r="M251" s="7" t="str">
        <f>IF(L251&gt;=segment_thresholds!$B$2,"HOT",IF(L251&gt;=segment_thresholds!$B$3,"WARM","COLD"))</f>
        <v>WARM</v>
      </c>
      <c r="N251" s="7" t="str">
        <f t="shared" si="10"/>
        <v>Nurture Email Drip</v>
      </c>
      <c r="O251" s="7" t="str">
        <f t="shared" si="11"/>
        <v>40-59</v>
      </c>
    </row>
    <row r="252" spans="1:15">
      <c r="A252" t="str">
        <v>L0251</v>
      </c>
      <c r="B252" t="str">
        <v>Ahmed Johansson</v>
      </c>
      <c r="C252" t="str">
        <v>CLOUDFLARE</v>
      </c>
      <c r="D252" t="str">
        <v>DIRECT</v>
      </c>
      <c r="E252" t="str">
        <v>N/A</v>
      </c>
      <c r="F252" s="7">
        <f>ROUND(IFERROR(model!I252/scoring_weights!$C$2,0)*scoring_weights!$B$2,1)</f>
        <v>0.6</v>
      </c>
      <c r="G252" s="7">
        <f>ROUND(IFERROR(model!J252/scoring_weights!$C$3,0)*scoring_weights!$B$3,1)</f>
        <v>14.3</v>
      </c>
      <c r="H252" s="7">
        <f>ROUND(IFERROR(model!K252/scoring_weights!$C$4,0)*scoring_weights!$B$4,1)</f>
        <v>4.7</v>
      </c>
      <c r="I252" s="7">
        <f>IF(model!L252="YES",scoring_weights!$B$5,0)</f>
        <v>0</v>
      </c>
      <c r="J252" s="7">
        <f>IF(model!D252="ENTERPRISE",scoring_weights!$B$6,IF(model!D252="MID-MARKET",scoring_weights!$B$6*0.75,IF(model!D252="SMB",scoring_weights!$B$6*0.5,IF(model!D252="STARTUP",scoring_weights!$B$6*0.25,0))))</f>
        <v>0</v>
      </c>
      <c r="K252" s="7">
        <f>ROUND(MIN(IFERROR((model!O252/10+model!P252/5+model!R252*2+model!T252+model!U252*1.5)/6,0),1)*scoring_weights!$B$7,1)</f>
        <v>0.5</v>
      </c>
      <c r="L252" s="7">
        <f t="shared" si="9"/>
        <v>20.100000000000001</v>
      </c>
      <c r="M252" s="7" t="str">
        <f>IF(L252&gt;=segment_thresholds!$B$2,"HOT",IF(L252&gt;=segment_thresholds!$B$3,"WARM","COLD"))</f>
        <v>COLD</v>
      </c>
      <c r="N252" s="7" t="str">
        <f t="shared" si="10"/>
        <v>Retarget with Ads</v>
      </c>
      <c r="O252" s="7" t="str">
        <f t="shared" si="11"/>
        <v>20-39</v>
      </c>
    </row>
    <row r="253" spans="1:15">
      <c r="A253" t="str">
        <v>L0252</v>
      </c>
      <c r="B253" t="str">
        <v>Victor Gonzalez</v>
      </c>
      <c r="C253" t="str">
        <v>DATADOG</v>
      </c>
      <c r="D253" t="str">
        <v>COLD_EMAIL</v>
      </c>
      <c r="E253" t="str">
        <v>MID-MARKET</v>
      </c>
      <c r="F253" s="7">
        <f>ROUND(IFERROR(model!I253/scoring_weights!$C$2,0)*scoring_weights!$B$2,1)</f>
        <v>6</v>
      </c>
      <c r="G253" s="7">
        <f>ROUND(IFERROR(model!J253/scoring_weights!$C$3,0)*scoring_weights!$B$3,1)</f>
        <v>6</v>
      </c>
      <c r="H253" s="7">
        <f>ROUND(IFERROR(model!K253/scoring_weights!$C$4,0)*scoring_weights!$B$4,1)</f>
        <v>6.3</v>
      </c>
      <c r="I253" s="7">
        <f>IF(model!L253="YES",scoring_weights!$B$5,0)</f>
        <v>0</v>
      </c>
      <c r="J253" s="7">
        <f>IF(model!D253="ENTERPRISE",scoring_weights!$B$6,IF(model!D253="MID-MARKET",scoring_weights!$B$6*0.75,IF(model!D253="SMB",scoring_weights!$B$6*0.5,IF(model!D253="STARTUP",scoring_weights!$B$6*0.25,0))))</f>
        <v>11.25</v>
      </c>
      <c r="K253" s="7">
        <f>ROUND(MIN(IFERROR((model!O253/10+model!P253/5+model!R253*2+model!T253+model!U253*1.5)/6,0),1)*scoring_weights!$B$7,1)</f>
        <v>10</v>
      </c>
      <c r="L253" s="7">
        <f t="shared" si="9"/>
        <v>39.6</v>
      </c>
      <c r="M253" s="7" t="str">
        <f>IF(L253&gt;=segment_thresholds!$B$2,"HOT",IF(L253&gt;=segment_thresholds!$B$3,"WARM","COLD"))</f>
        <v>WARM</v>
      </c>
      <c r="N253" s="7" t="str">
        <f t="shared" si="10"/>
        <v>Nurture Email Drip</v>
      </c>
      <c r="O253" s="7" t="str">
        <f t="shared" si="11"/>
        <v>20-39</v>
      </c>
    </row>
    <row r="254" spans="1:15">
      <c r="A254" t="str">
        <v>L0253</v>
      </c>
      <c r="B254" t="str">
        <v>Dorian Ortiz</v>
      </c>
      <c r="C254" t="str">
        <v>HASHI CORP</v>
      </c>
      <c r="D254" t="str">
        <v>COLD_EMAIL</v>
      </c>
      <c r="E254" t="str">
        <v>ENTERPRISE</v>
      </c>
      <c r="F254" s="7">
        <f>ROUND(IFERROR(model!I254/scoring_weights!$C$2,0)*scoring_weights!$B$2,1)</f>
        <v>7.7</v>
      </c>
      <c r="G254" s="7">
        <f>ROUND(IFERROR(model!J254/scoring_weights!$C$3,0)*scoring_weights!$B$3,1)</f>
        <v>9.8000000000000007</v>
      </c>
      <c r="H254" s="7">
        <f>ROUND(IFERROR(model!K254/scoring_weights!$C$4,0)*scoring_weights!$B$4,1)</f>
        <v>4.7</v>
      </c>
      <c r="I254" s="7">
        <f>IF(model!L254="YES",scoring_weights!$B$5,0)</f>
        <v>0</v>
      </c>
      <c r="J254" s="7">
        <f>IF(model!D254="ENTERPRISE",scoring_weights!$B$6,IF(model!D254="MID-MARKET",scoring_weights!$B$6*0.75,IF(model!D254="SMB",scoring_weights!$B$6*0.5,IF(model!D254="STARTUP",scoring_weights!$B$6*0.25,0))))</f>
        <v>15</v>
      </c>
      <c r="K254" s="7">
        <f>ROUND(MIN(IFERROR((model!O254/10+model!P254/5+model!R254*2+model!T254+model!U254*1.5)/6,0),1)*scoring_weights!$B$7,1)</f>
        <v>4.5</v>
      </c>
      <c r="L254" s="7">
        <f t="shared" si="9"/>
        <v>41.7</v>
      </c>
      <c r="M254" s="7" t="str">
        <f>IF(L254&gt;=segment_thresholds!$B$2,"HOT",IF(L254&gt;=segment_thresholds!$B$3,"WARM","COLD"))</f>
        <v>WARM</v>
      </c>
      <c r="N254" s="7" t="str">
        <f t="shared" si="10"/>
        <v>Nurture Email Drip</v>
      </c>
      <c r="O254" s="7" t="str">
        <f t="shared" si="11"/>
        <v>40-59</v>
      </c>
    </row>
    <row r="255" spans="1:15">
      <c r="A255" t="str">
        <v>L0254</v>
      </c>
      <c r="B255" t="str">
        <v>Kaia Nelson</v>
      </c>
      <c r="C255" t="str">
        <v>HUBSPOT</v>
      </c>
      <c r="D255" t="str">
        <v>EVENT</v>
      </c>
      <c r="E255" t="str">
        <v>MID-MARKET</v>
      </c>
      <c r="F255" s="7">
        <f>ROUND(IFERROR(model!I255/scoring_weights!$C$2,0)*scoring_weights!$B$2,1)</f>
        <v>0</v>
      </c>
      <c r="G255" s="7">
        <f>ROUND(IFERROR(model!J255/scoring_weights!$C$3,0)*scoring_weights!$B$3,1)</f>
        <v>11.3</v>
      </c>
      <c r="H255" s="7">
        <f>ROUND(IFERROR(model!K255/scoring_weights!$C$4,0)*scoring_weights!$B$4,1)</f>
        <v>6</v>
      </c>
      <c r="I255" s="7">
        <f>IF(model!L255="YES",scoring_weights!$B$5,0)</f>
        <v>0</v>
      </c>
      <c r="J255" s="7">
        <f>IF(model!D255="ENTERPRISE",scoring_weights!$B$6,IF(model!D255="MID-MARKET",scoring_weights!$B$6*0.75,IF(model!D255="SMB",scoring_weights!$B$6*0.5,IF(model!D255="STARTUP",scoring_weights!$B$6*0.25,0))))</f>
        <v>11.25</v>
      </c>
      <c r="K255" s="7">
        <f>ROUND(MIN(IFERROR((model!O255/10+model!P255/5+model!R255*2+model!T255+model!U255*1.5)/6,0),1)*scoring_weights!$B$7,1)</f>
        <v>2</v>
      </c>
      <c r="L255" s="7">
        <f t="shared" si="9"/>
        <v>30.6</v>
      </c>
      <c r="M255" s="7" t="str">
        <f>IF(L255&gt;=segment_thresholds!$B$2,"HOT",IF(L255&gt;=segment_thresholds!$B$3,"WARM","COLD"))</f>
        <v>COLD</v>
      </c>
      <c r="N255" s="7" t="str">
        <f t="shared" si="10"/>
        <v>Retarget with Ads</v>
      </c>
      <c r="O255" s="7" t="str">
        <f t="shared" si="11"/>
        <v>20-39</v>
      </c>
    </row>
    <row r="256" spans="1:15">
      <c r="A256" t="str">
        <v>L0255</v>
      </c>
      <c r="B256" t="str">
        <v>Winston Baker</v>
      </c>
      <c r="C256" t="str">
        <v>DOCUSIGN</v>
      </c>
      <c r="D256" t="str">
        <v>DIRECT</v>
      </c>
      <c r="E256" t="str">
        <v>MID-MARKET</v>
      </c>
      <c r="F256" s="7">
        <f>ROUND(IFERROR(model!I256/scoring_weights!$C$2,0)*scoring_weights!$B$2,1)</f>
        <v>1.1000000000000001</v>
      </c>
      <c r="G256" s="7">
        <f>ROUND(IFERROR(model!J256/scoring_weights!$C$3,0)*scoring_weights!$B$3,1)</f>
        <v>4.5</v>
      </c>
      <c r="H256" s="7">
        <f>ROUND(IFERROR(model!K256/scoring_weights!$C$4,0)*scoring_weights!$B$4,1)</f>
        <v>2.2000000000000002</v>
      </c>
      <c r="I256" s="7">
        <f>IF(model!L256="YES",scoring_weights!$B$5,0)</f>
        <v>0</v>
      </c>
      <c r="J256" s="7">
        <f>IF(model!D256="ENTERPRISE",scoring_weights!$B$6,IF(model!D256="MID-MARKET",scoring_weights!$B$6*0.75,IF(model!D256="SMB",scoring_weights!$B$6*0.5,IF(model!D256="STARTUP",scoring_weights!$B$6*0.25,0))))</f>
        <v>11.25</v>
      </c>
      <c r="K256" s="7">
        <f>ROUND(MIN(IFERROR((model!O256/10+model!P256/5+model!R256*2+model!T256+model!U256*1.5)/6,0),1)*scoring_weights!$B$7,1)</f>
        <v>8.5</v>
      </c>
      <c r="L256" s="7">
        <f t="shared" si="9"/>
        <v>27.6</v>
      </c>
      <c r="M256" s="7" t="str">
        <f>IF(L256&gt;=segment_thresholds!$B$2,"HOT",IF(L256&gt;=segment_thresholds!$B$3,"WARM","COLD"))</f>
        <v>COLD</v>
      </c>
      <c r="N256" s="7" t="str">
        <f t="shared" si="10"/>
        <v>Retarget with Ads</v>
      </c>
      <c r="O256" s="7" t="str">
        <f t="shared" si="11"/>
        <v>20-39</v>
      </c>
    </row>
    <row r="257" spans="1:15">
      <c r="A257" t="str">
        <v>L0256</v>
      </c>
      <c r="B257" t="str">
        <v>Marcus Berg</v>
      </c>
      <c r="C257" t="str">
        <v>DOCUSIGN</v>
      </c>
      <c r="D257" t="str">
        <v>REFERRAL</v>
      </c>
      <c r="E257" t="str">
        <v>MID-MARKET</v>
      </c>
      <c r="F257" s="7">
        <f>ROUND(IFERROR(model!I257/scoring_weights!$C$2,0)*scoring_weights!$B$2,1)</f>
        <v>3.1</v>
      </c>
      <c r="G257" s="7">
        <f>ROUND(IFERROR(model!J257/scoring_weights!$C$3,0)*scoring_weights!$B$3,1)</f>
        <v>9.8000000000000007</v>
      </c>
      <c r="H257" s="7">
        <f>ROUND(IFERROR(model!K257/scoring_weights!$C$4,0)*scoring_weights!$B$4,1)</f>
        <v>9.6999999999999993</v>
      </c>
      <c r="I257" s="7">
        <f>IF(model!L257="YES",scoring_weights!$B$5,0)</f>
        <v>0</v>
      </c>
      <c r="J257" s="7">
        <f>IF(model!D257="ENTERPRISE",scoring_weights!$B$6,IF(model!D257="MID-MARKET",scoring_weights!$B$6*0.75,IF(model!D257="SMB",scoring_weights!$B$6*0.5,IF(model!D257="STARTUP",scoring_weights!$B$6*0.25,0))))</f>
        <v>11.25</v>
      </c>
      <c r="K257" s="7">
        <f>ROUND(MIN(IFERROR((model!O257/10+model!P257/5+model!R257*2+model!T257+model!U257*1.5)/6,0),1)*scoring_weights!$B$7,1)</f>
        <v>1.5</v>
      </c>
      <c r="L257" s="7">
        <f t="shared" si="9"/>
        <v>35.4</v>
      </c>
      <c r="M257" s="7" t="str">
        <f>IF(L257&gt;=segment_thresholds!$B$2,"HOT",IF(L257&gt;=segment_thresholds!$B$3,"WARM","COLD"))</f>
        <v>WARM</v>
      </c>
      <c r="N257" s="7" t="str">
        <f t="shared" si="10"/>
        <v>Nurture Email Drip</v>
      </c>
      <c r="O257" s="7" t="str">
        <f t="shared" si="11"/>
        <v>20-39</v>
      </c>
    </row>
    <row r="258" spans="1:15">
      <c r="A258" t="str">
        <v>L0257</v>
      </c>
      <c r="B258" t="str">
        <v>Opal Martin</v>
      </c>
      <c r="C258" t="str">
        <v>LINEAR</v>
      </c>
      <c r="D258" t="str">
        <v>PARTNER</v>
      </c>
      <c r="E258" t="str">
        <v>ENTERPRISE</v>
      </c>
      <c r="F258" s="7">
        <f>ROUND(IFERROR(model!I258/scoring_weights!$C$2,0)*scoring_weights!$B$2,1)</f>
        <v>0</v>
      </c>
      <c r="G258" s="7">
        <f>ROUND(IFERROR(model!J258/scoring_weights!$C$3,0)*scoring_weights!$B$3,1)</f>
        <v>10.5</v>
      </c>
      <c r="H258" s="7">
        <f>ROUND(IFERROR(model!K258/scoring_weights!$C$4,0)*scoring_weights!$B$4,1)</f>
        <v>7.8</v>
      </c>
      <c r="I258" s="7">
        <f>IF(model!L258="YES",scoring_weights!$B$5,0)</f>
        <v>0</v>
      </c>
      <c r="J258" s="7">
        <f>IF(model!D258="ENTERPRISE",scoring_weights!$B$6,IF(model!D258="MID-MARKET",scoring_weights!$B$6*0.75,IF(model!D258="SMB",scoring_weights!$B$6*0.5,IF(model!D258="STARTUP",scoring_weights!$B$6*0.25,0))))</f>
        <v>15</v>
      </c>
      <c r="K258" s="7">
        <f>ROUND(MIN(IFERROR((model!O258/10+model!P258/5+model!R258*2+model!T258+model!U258*1.5)/6,0),1)*scoring_weights!$B$7,1)</f>
        <v>1.5</v>
      </c>
      <c r="L258" s="7">
        <f t="shared" si="9"/>
        <v>34.799999999999997</v>
      </c>
      <c r="M258" s="7" t="str">
        <f>IF(L258&gt;=segment_thresholds!$B$2,"HOT",IF(L258&gt;=segment_thresholds!$B$3,"WARM","COLD"))</f>
        <v>COLD</v>
      </c>
      <c r="N258" s="7" t="str">
        <f t="shared" si="10"/>
        <v>Retarget with Ads</v>
      </c>
      <c r="O258" s="7" t="str">
        <f t="shared" si="11"/>
        <v>20-39</v>
      </c>
    </row>
    <row r="259" spans="1:15">
      <c r="A259" t="str">
        <v>L0258</v>
      </c>
      <c r="B259" t="str">
        <v>Quinlan Lopez</v>
      </c>
      <c r="C259" t="str">
        <v>DATADOG</v>
      </c>
      <c r="D259" t="str">
        <v>PAID</v>
      </c>
      <c r="E259" t="str">
        <v>SMB</v>
      </c>
      <c r="F259" s="7">
        <f>ROUND(IFERROR(model!I259/scoring_weights!$C$2,0)*scoring_weights!$B$2,1)</f>
        <v>7.1</v>
      </c>
      <c r="G259" s="7">
        <f>ROUND(IFERROR(model!J259/scoring_weights!$C$3,0)*scoring_weights!$B$3,1)</f>
        <v>0</v>
      </c>
      <c r="H259" s="7">
        <f>ROUND(IFERROR(model!K259/scoring_weights!$C$4,0)*scoring_weights!$B$4,1)</f>
        <v>1.5</v>
      </c>
      <c r="I259" s="7">
        <f>IF(model!L259="YES",scoring_weights!$B$5,0)</f>
        <v>0</v>
      </c>
      <c r="J259" s="7">
        <f>IF(model!D259="ENTERPRISE",scoring_weights!$B$6,IF(model!D259="MID-MARKET",scoring_weights!$B$6*0.75,IF(model!D259="SMB",scoring_weights!$B$6*0.5,IF(model!D259="STARTUP",scoring_weights!$B$6*0.25,0))))</f>
        <v>7.5</v>
      </c>
      <c r="K259" s="7">
        <f>ROUND(MIN(IFERROR((model!O259/10+model!P259/5+model!R259*2+model!T259+model!U259*1.5)/6,0),1)*scoring_weights!$B$7,1)</f>
        <v>0</v>
      </c>
      <c r="L259" s="7">
        <f t="shared" ref="L259:L322" si="12">ROUND(F259+G259+H259+I259+J259+K259,1)</f>
        <v>16.100000000000001</v>
      </c>
      <c r="M259" s="7" t="str">
        <f>IF(L259&gt;=segment_thresholds!$B$2,"HOT",IF(L259&gt;=segment_thresholds!$B$3,"WARM","COLD"))</f>
        <v>COLD</v>
      </c>
      <c r="N259" s="7" t="str">
        <f t="shared" ref="N259:N322" si="13">IF(M259="HOT","Schedule Call",IF(M259="WARM","Nurture Email Drip","Retarget with Ads"))</f>
        <v>Retarget with Ads</v>
      </c>
      <c r="O259" s="7" t="str">
        <f t="shared" ref="O259:O322" si="14">IF(L259&lt;20,"0-19",IF(L259&lt;40,"20-39",IF(L259&lt;60,"40-59",IF(L259&lt;80,"60-79","80-100"))))</f>
        <v>0-19</v>
      </c>
    </row>
    <row r="260" spans="1:15">
      <c r="A260" t="str">
        <v>L0259</v>
      </c>
      <c r="B260" t="str">
        <v>Landon Martinez</v>
      </c>
      <c r="C260" t="str">
        <v>SHOPIFY</v>
      </c>
      <c r="D260" t="str">
        <v>ORGANIC</v>
      </c>
      <c r="E260" t="str">
        <v>STARTUP</v>
      </c>
      <c r="F260" s="7">
        <f>ROUND(IFERROR(model!I260/scoring_weights!$C$2,0)*scoring_weights!$B$2,1)</f>
        <v>6</v>
      </c>
      <c r="G260" s="7">
        <f>ROUND(IFERROR(model!J260/scoring_weights!$C$3,0)*scoring_weights!$B$3,1)</f>
        <v>1.5</v>
      </c>
      <c r="H260" s="7">
        <f>ROUND(IFERROR(model!K260/scoring_weights!$C$4,0)*scoring_weights!$B$4,1)</f>
        <v>9.3000000000000007</v>
      </c>
      <c r="I260" s="7">
        <f>IF(model!L260="YES",scoring_weights!$B$5,0)</f>
        <v>0</v>
      </c>
      <c r="J260" s="7">
        <f>IF(model!D260="ENTERPRISE",scoring_weights!$B$6,IF(model!D260="MID-MARKET",scoring_weights!$B$6*0.75,IF(model!D260="SMB",scoring_weights!$B$6*0.5,IF(model!D260="STARTUP",scoring_weights!$B$6*0.25,0))))</f>
        <v>3.75</v>
      </c>
      <c r="K260" s="7">
        <f>ROUND(MIN(IFERROR((model!O260/10+model!P260/5+model!R260*2+model!T260+model!U260*1.5)/6,0),1)*scoring_weights!$B$7,1)</f>
        <v>6</v>
      </c>
      <c r="L260" s="7">
        <f t="shared" si="12"/>
        <v>26.6</v>
      </c>
      <c r="M260" s="7" t="str">
        <f>IF(L260&gt;=segment_thresholds!$B$2,"HOT",IF(L260&gt;=segment_thresholds!$B$3,"WARM","COLD"))</f>
        <v>COLD</v>
      </c>
      <c r="N260" s="7" t="str">
        <f t="shared" si="13"/>
        <v>Retarget with Ads</v>
      </c>
      <c r="O260" s="7" t="str">
        <f t="shared" si="14"/>
        <v>20-39</v>
      </c>
    </row>
    <row r="261" spans="1:15">
      <c r="A261" t="str">
        <v>L0260</v>
      </c>
      <c r="B261" t="str">
        <v>Carlos Tiwari</v>
      </c>
      <c r="C261" t="str">
        <v>SHOPIFY INC</v>
      </c>
      <c r="D261" t="str">
        <v>PAID</v>
      </c>
      <c r="E261" t="str">
        <v>SMB</v>
      </c>
      <c r="F261" s="7">
        <f>ROUND(IFERROR(model!I261/scoring_weights!$C$2,0)*scoring_weights!$B$2,1)</f>
        <v>4.9000000000000004</v>
      </c>
      <c r="G261" s="7">
        <f>ROUND(IFERROR(model!J261/scoring_weights!$C$3,0)*scoring_weights!$B$3,1)</f>
        <v>8.3000000000000007</v>
      </c>
      <c r="H261" s="7">
        <f>ROUND(IFERROR(model!K261/scoring_weights!$C$4,0)*scoring_weights!$B$4,1)</f>
        <v>0</v>
      </c>
      <c r="I261" s="7">
        <f>IF(model!L261="YES",scoring_weights!$B$5,0)</f>
        <v>20</v>
      </c>
      <c r="J261" s="7">
        <f>IF(model!D261="ENTERPRISE",scoring_weights!$B$6,IF(model!D261="MID-MARKET",scoring_weights!$B$6*0.75,IF(model!D261="SMB",scoring_weights!$B$6*0.5,IF(model!D261="STARTUP",scoring_weights!$B$6*0.25,0))))</f>
        <v>7.5</v>
      </c>
      <c r="K261" s="7">
        <f>ROUND(MIN(IFERROR((model!O261/10+model!P261/5+model!R261*2+model!T261+model!U261*1.5)/6,0),1)*scoring_weights!$B$7,1)</f>
        <v>10.5</v>
      </c>
      <c r="L261" s="7">
        <f t="shared" si="12"/>
        <v>51.2</v>
      </c>
      <c r="M261" s="7" t="str">
        <f>IF(L261&gt;=segment_thresholds!$B$2,"HOT",IF(L261&gt;=segment_thresholds!$B$3,"WARM","COLD"))</f>
        <v>WARM</v>
      </c>
      <c r="N261" s="7" t="str">
        <f t="shared" si="13"/>
        <v>Nurture Email Drip</v>
      </c>
      <c r="O261" s="7" t="str">
        <f t="shared" si="14"/>
        <v>40-59</v>
      </c>
    </row>
    <row r="262" spans="1:15">
      <c r="A262" t="str">
        <v>L0261</v>
      </c>
      <c r="B262" t="str">
        <v>Farhan Reddy</v>
      </c>
      <c r="C262" t="str">
        <v>CONFLUENT</v>
      </c>
      <c r="D262" t="str">
        <v>PAID</v>
      </c>
      <c r="E262" t="str">
        <v>MID-MARKET</v>
      </c>
      <c r="F262" s="7">
        <f>ROUND(IFERROR(model!I262/scoring_weights!$C$2,0)*scoring_weights!$B$2,1)</f>
        <v>7.7</v>
      </c>
      <c r="G262" s="7">
        <f>ROUND(IFERROR(model!J262/scoring_weights!$C$3,0)*scoring_weights!$B$3,1)</f>
        <v>14.3</v>
      </c>
      <c r="H262" s="7">
        <f>ROUND(IFERROR(model!K262/scoring_weights!$C$4,0)*scoring_weights!$B$4,1)</f>
        <v>0</v>
      </c>
      <c r="I262" s="7">
        <f>IF(model!L262="YES",scoring_weights!$B$5,0)</f>
        <v>0</v>
      </c>
      <c r="J262" s="7">
        <f>IF(model!D262="ENTERPRISE",scoring_weights!$B$6,IF(model!D262="MID-MARKET",scoring_weights!$B$6*0.75,IF(model!D262="SMB",scoring_weights!$B$6*0.5,IF(model!D262="STARTUP",scoring_weights!$B$6*0.25,0))))</f>
        <v>11.25</v>
      </c>
      <c r="K262" s="7">
        <f>ROUND(MIN(IFERROR((model!O262/10+model!P262/5+model!R262*2+model!T262+model!U262*1.5)/6,0),1)*scoring_weights!$B$7,1)</f>
        <v>0</v>
      </c>
      <c r="L262" s="7">
        <f t="shared" si="12"/>
        <v>33.299999999999997</v>
      </c>
      <c r="M262" s="7" t="str">
        <f>IF(L262&gt;=segment_thresholds!$B$2,"HOT",IF(L262&gt;=segment_thresholds!$B$3,"WARM","COLD"))</f>
        <v>COLD</v>
      </c>
      <c r="N262" s="7" t="str">
        <f t="shared" si="13"/>
        <v>Retarget with Ads</v>
      </c>
      <c r="O262" s="7" t="str">
        <f t="shared" si="14"/>
        <v>20-39</v>
      </c>
    </row>
    <row r="263" spans="1:15">
      <c r="A263" t="str">
        <v>L0262</v>
      </c>
      <c r="B263" t="str">
        <v>Karen Hoffman</v>
      </c>
      <c r="C263" t="str">
        <v>MIRO</v>
      </c>
      <c r="D263" t="str">
        <v>ORGANIC</v>
      </c>
      <c r="E263" t="str">
        <v>ENTERPRISE</v>
      </c>
      <c r="F263" s="7">
        <f>ROUND(IFERROR(model!I263/scoring_weights!$C$2,0)*scoring_weights!$B$2,1)</f>
        <v>4.3</v>
      </c>
      <c r="G263" s="7">
        <f>ROUND(IFERROR(model!J263/scoring_weights!$C$3,0)*scoring_weights!$B$3,1)</f>
        <v>5.3</v>
      </c>
      <c r="H263" s="7">
        <f>ROUND(IFERROR(model!K263/scoring_weights!$C$4,0)*scoring_weights!$B$4,1)</f>
        <v>4</v>
      </c>
      <c r="I263" s="7">
        <f>IF(model!L263="YES",scoring_weights!$B$5,0)</f>
        <v>20</v>
      </c>
      <c r="J263" s="7">
        <f>IF(model!D263="ENTERPRISE",scoring_weights!$B$6,IF(model!D263="MID-MARKET",scoring_weights!$B$6*0.75,IF(model!D263="SMB",scoring_weights!$B$6*0.5,IF(model!D263="STARTUP",scoring_weights!$B$6*0.25,0))))</f>
        <v>15</v>
      </c>
      <c r="K263" s="7">
        <f>ROUND(MIN(IFERROR((model!O263/10+model!P263/5+model!R263*2+model!T263+model!U263*1.5)/6,0),1)*scoring_weights!$B$7,1)</f>
        <v>10</v>
      </c>
      <c r="L263" s="7">
        <f t="shared" si="12"/>
        <v>58.6</v>
      </c>
      <c r="M263" s="7" t="str">
        <f>IF(L263&gt;=segment_thresholds!$B$2,"HOT",IF(L263&gt;=segment_thresholds!$B$3,"WARM","COLD"))</f>
        <v>WARM</v>
      </c>
      <c r="N263" s="7" t="str">
        <f t="shared" si="13"/>
        <v>Nurture Email Drip</v>
      </c>
      <c r="O263" s="7" t="str">
        <f t="shared" si="14"/>
        <v>40-59</v>
      </c>
    </row>
    <row r="264" spans="1:15">
      <c r="A264" t="str">
        <v>L0263</v>
      </c>
      <c r="B264" t="str">
        <v>Tara Petrov</v>
      </c>
      <c r="C264" t="str">
        <v>DROPBOX</v>
      </c>
      <c r="D264" t="str">
        <v>COLD_EMAIL</v>
      </c>
      <c r="E264" t="str">
        <v>SMB</v>
      </c>
      <c r="F264" s="7">
        <f>ROUND(IFERROR(model!I264/scoring_weights!$C$2,0)*scoring_weights!$B$2,1)</f>
        <v>8</v>
      </c>
      <c r="G264" s="7">
        <f>ROUND(IFERROR(model!J264/scoring_weights!$C$3,0)*scoring_weights!$B$3,1)</f>
        <v>4.5</v>
      </c>
      <c r="H264" s="7">
        <f>ROUND(IFERROR(model!K264/scoring_weights!$C$4,0)*scoring_weights!$B$4,1)</f>
        <v>8.3000000000000007</v>
      </c>
      <c r="I264" s="7">
        <f>IF(model!L264="YES",scoring_weights!$B$5,0)</f>
        <v>0</v>
      </c>
      <c r="J264" s="7">
        <f>IF(model!D264="ENTERPRISE",scoring_weights!$B$6,IF(model!D264="MID-MARKET",scoring_weights!$B$6*0.75,IF(model!D264="SMB",scoring_weights!$B$6*0.5,IF(model!D264="STARTUP",scoring_weights!$B$6*0.25,0))))</f>
        <v>7.5</v>
      </c>
      <c r="K264" s="7">
        <f>ROUND(MIN(IFERROR((model!O264/10+model!P264/5+model!R264*2+model!T264+model!U264*1.5)/6,0),1)*scoring_weights!$B$7,1)</f>
        <v>1.5</v>
      </c>
      <c r="L264" s="7">
        <f t="shared" si="12"/>
        <v>29.8</v>
      </c>
      <c r="M264" s="7" t="str">
        <f>IF(L264&gt;=segment_thresholds!$B$2,"HOT",IF(L264&gt;=segment_thresholds!$B$3,"WARM","COLD"))</f>
        <v>COLD</v>
      </c>
      <c r="N264" s="7" t="str">
        <f t="shared" si="13"/>
        <v>Retarget with Ads</v>
      </c>
      <c r="O264" s="7" t="str">
        <f t="shared" si="14"/>
        <v>20-39</v>
      </c>
    </row>
    <row r="265" spans="1:15">
      <c r="A265" t="str">
        <v>L0264</v>
      </c>
      <c r="B265" t="str">
        <v>Henrik Nair</v>
      </c>
      <c r="C265" t="str">
        <v>SERVICE NOW</v>
      </c>
      <c r="D265" t="str">
        <v>PARTNER</v>
      </c>
      <c r="E265" t="str">
        <v>MID-MARKET</v>
      </c>
      <c r="F265" s="7">
        <f>ROUND(IFERROR(model!I265/scoring_weights!$C$2,0)*scoring_weights!$B$2,1)</f>
        <v>0</v>
      </c>
      <c r="G265" s="7">
        <f>ROUND(IFERROR(model!J265/scoring_weights!$C$3,0)*scoring_weights!$B$3,1)</f>
        <v>11.3</v>
      </c>
      <c r="H265" s="7">
        <f>ROUND(IFERROR(model!K265/scoring_weights!$C$4,0)*scoring_weights!$B$4,1)</f>
        <v>9.6999999999999993</v>
      </c>
      <c r="I265" s="7">
        <f>IF(model!L265="YES",scoring_weights!$B$5,0)</f>
        <v>20</v>
      </c>
      <c r="J265" s="7">
        <f>IF(model!D265="ENTERPRISE",scoring_weights!$B$6,IF(model!D265="MID-MARKET",scoring_weights!$B$6*0.75,IF(model!D265="SMB",scoring_weights!$B$6*0.5,IF(model!D265="STARTUP",scoring_weights!$B$6*0.25,0))))</f>
        <v>11.25</v>
      </c>
      <c r="K265" s="7">
        <f>ROUND(MIN(IFERROR((model!O265/10+model!P265/5+model!R265*2+model!T265+model!U265*1.5)/6,0),1)*scoring_weights!$B$7,1)</f>
        <v>20</v>
      </c>
      <c r="L265" s="7">
        <f t="shared" si="12"/>
        <v>72.3</v>
      </c>
      <c r="M265" s="7" t="str">
        <f>IF(L265&gt;=segment_thresholds!$B$2,"HOT",IF(L265&gt;=segment_thresholds!$B$3,"WARM","COLD"))</f>
        <v>HOT</v>
      </c>
      <c r="N265" s="7" t="str">
        <f t="shared" si="13"/>
        <v>Schedule Call</v>
      </c>
      <c r="O265" s="7" t="str">
        <f t="shared" si="14"/>
        <v>60-79</v>
      </c>
    </row>
    <row r="266" spans="1:15">
      <c r="A266" t="str">
        <v>L0265</v>
      </c>
      <c r="B266" t="str">
        <v>Camila Reyes</v>
      </c>
      <c r="C266" t="str">
        <v>SALESFORCE</v>
      </c>
      <c r="D266" t="str">
        <v>UNKNOWN</v>
      </c>
      <c r="E266" t="str">
        <v>GROWTH</v>
      </c>
      <c r="F266" s="7">
        <f>ROUND(IFERROR(model!I266/scoring_weights!$C$2,0)*scoring_weights!$B$2,1)</f>
        <v>6.6</v>
      </c>
      <c r="G266" s="7">
        <f>ROUND(IFERROR(model!J266/scoring_weights!$C$3,0)*scoring_weights!$B$3,1)</f>
        <v>15</v>
      </c>
      <c r="H266" s="7">
        <f>ROUND(IFERROR(model!K266/scoring_weights!$C$4,0)*scoring_weights!$B$4,1)</f>
        <v>4.5</v>
      </c>
      <c r="I266" s="7">
        <f>IF(model!L266="YES",scoring_weights!$B$5,0)</f>
        <v>0</v>
      </c>
      <c r="J266" s="7">
        <f>IF(model!D266="ENTERPRISE",scoring_weights!$B$6,IF(model!D266="MID-MARKET",scoring_weights!$B$6*0.75,IF(model!D266="SMB",scoring_weights!$B$6*0.5,IF(model!D266="STARTUP",scoring_weights!$B$6*0.25,0))))</f>
        <v>0</v>
      </c>
      <c r="K266" s="7">
        <f>ROUND(MIN(IFERROR((model!O266/10+model!P266/5+model!R266*2+model!T266+model!U266*1.5)/6,0),1)*scoring_weights!$B$7,1)</f>
        <v>16</v>
      </c>
      <c r="L266" s="7">
        <f t="shared" si="12"/>
        <v>42.1</v>
      </c>
      <c r="M266" s="7" t="str">
        <f>IF(L266&gt;=segment_thresholds!$B$2,"HOT",IF(L266&gt;=segment_thresholds!$B$3,"WARM","COLD"))</f>
        <v>WARM</v>
      </c>
      <c r="N266" s="7" t="str">
        <f t="shared" si="13"/>
        <v>Nurture Email Drip</v>
      </c>
      <c r="O266" s="7" t="str">
        <f t="shared" si="14"/>
        <v>40-59</v>
      </c>
    </row>
    <row r="267" spans="1:15">
      <c r="A267" t="str">
        <v>L0266</v>
      </c>
      <c r="B267" t="str">
        <v>Derek Delgado</v>
      </c>
      <c r="C267" t="str">
        <v>ZSCALER</v>
      </c>
      <c r="D267" t="str">
        <v>REFERRAL</v>
      </c>
      <c r="E267" t="str">
        <v>STARTUP</v>
      </c>
      <c r="F267" s="7">
        <f>ROUND(IFERROR(model!I267/scoring_weights!$C$2,0)*scoring_weights!$B$2,1)</f>
        <v>4.5999999999999996</v>
      </c>
      <c r="G267" s="7">
        <f>ROUND(IFERROR(model!J267/scoring_weights!$C$3,0)*scoring_weights!$B$3,1)</f>
        <v>12</v>
      </c>
      <c r="H267" s="7">
        <f>ROUND(IFERROR(model!K267/scoring_weights!$C$4,0)*scoring_weights!$B$4,1)</f>
        <v>7</v>
      </c>
      <c r="I267" s="7">
        <f>IF(model!L267="YES",scoring_weights!$B$5,0)</f>
        <v>0</v>
      </c>
      <c r="J267" s="7">
        <f>IF(model!D267="ENTERPRISE",scoring_weights!$B$6,IF(model!D267="MID-MARKET",scoring_weights!$B$6*0.75,IF(model!D267="SMB",scoring_weights!$B$6*0.5,IF(model!D267="STARTUP",scoring_weights!$B$6*0.25,0))))</f>
        <v>3.75</v>
      </c>
      <c r="K267" s="7">
        <f>ROUND(MIN(IFERROR((model!O267/10+model!P267/5+model!R267*2+model!T267+model!U267*1.5)/6,0),1)*scoring_weights!$B$7,1)</f>
        <v>0</v>
      </c>
      <c r="L267" s="7">
        <f t="shared" si="12"/>
        <v>27.4</v>
      </c>
      <c r="M267" s="7" t="str">
        <f>IF(L267&gt;=segment_thresholds!$B$2,"HOT",IF(L267&gt;=segment_thresholds!$B$3,"WARM","COLD"))</f>
        <v>COLD</v>
      </c>
      <c r="N267" s="7" t="str">
        <f t="shared" si="13"/>
        <v>Retarget with Ads</v>
      </c>
      <c r="O267" s="7" t="str">
        <f t="shared" si="14"/>
        <v>20-39</v>
      </c>
    </row>
    <row r="268" spans="1:15">
      <c r="A268" t="str">
        <v>L0267</v>
      </c>
      <c r="B268" t="str">
        <v>Yara Rodriguez</v>
      </c>
      <c r="C268" t="str">
        <v>DATADOG</v>
      </c>
      <c r="D268" t="str">
        <v>PARTNER</v>
      </c>
      <c r="E268" t="str">
        <v>MID-MARKET</v>
      </c>
      <c r="F268" s="7">
        <f>ROUND(IFERROR(model!I268/scoring_weights!$C$2,0)*scoring_weights!$B$2,1)</f>
        <v>3.7</v>
      </c>
      <c r="G268" s="7">
        <f>ROUND(IFERROR(model!J268/scoring_weights!$C$3,0)*scoring_weights!$B$3,1)</f>
        <v>0.8</v>
      </c>
      <c r="H268" s="7">
        <f>ROUND(IFERROR(model!K268/scoring_weights!$C$4,0)*scoring_weights!$B$4,1)</f>
        <v>8.5</v>
      </c>
      <c r="I268" s="7">
        <f>IF(model!L268="YES",scoring_weights!$B$5,0)</f>
        <v>20</v>
      </c>
      <c r="J268" s="7">
        <f>IF(model!D268="ENTERPRISE",scoring_weights!$B$6,IF(model!D268="MID-MARKET",scoring_weights!$B$6*0.75,IF(model!D268="SMB",scoring_weights!$B$6*0.5,IF(model!D268="STARTUP",scoring_weights!$B$6*0.25,0))))</f>
        <v>11.25</v>
      </c>
      <c r="K268" s="7">
        <f>ROUND(MIN(IFERROR((model!O268/10+model!P268/5+model!R268*2+model!T268+model!U268*1.5)/6,0),1)*scoring_weights!$B$7,1)</f>
        <v>3</v>
      </c>
      <c r="L268" s="7">
        <f t="shared" si="12"/>
        <v>47.3</v>
      </c>
      <c r="M268" s="7" t="str">
        <f>IF(L268&gt;=segment_thresholds!$B$2,"HOT",IF(L268&gt;=segment_thresholds!$B$3,"WARM","COLD"))</f>
        <v>WARM</v>
      </c>
      <c r="N268" s="7" t="str">
        <f t="shared" si="13"/>
        <v>Nurture Email Drip</v>
      </c>
      <c r="O268" s="7" t="str">
        <f t="shared" si="14"/>
        <v>40-59</v>
      </c>
    </row>
    <row r="269" spans="1:15">
      <c r="A269" t="str">
        <v>L0268</v>
      </c>
      <c r="B269" t="str">
        <v>Jasmine Larsson</v>
      </c>
      <c r="C269" t="str">
        <v>FIGMA</v>
      </c>
      <c r="D269" t="str">
        <v>EVENT</v>
      </c>
      <c r="E269" t="str">
        <v>ENTERPRISE</v>
      </c>
      <c r="F269" s="7">
        <f>ROUND(IFERROR(model!I269/scoring_weights!$C$2,0)*scoring_weights!$B$2,1)</f>
        <v>4.9000000000000004</v>
      </c>
      <c r="G269" s="7">
        <f>ROUND(IFERROR(model!J269/scoring_weights!$C$3,0)*scoring_weights!$B$3,1)</f>
        <v>11.3</v>
      </c>
      <c r="H269" s="7">
        <f>ROUND(IFERROR(model!K269/scoring_weights!$C$4,0)*scoring_weights!$B$4,1)</f>
        <v>6.3</v>
      </c>
      <c r="I269" s="7">
        <f>IF(model!L269="YES",scoring_weights!$B$5,0)</f>
        <v>0</v>
      </c>
      <c r="J269" s="7">
        <f>IF(model!D269="ENTERPRISE",scoring_weights!$B$6,IF(model!D269="MID-MARKET",scoring_weights!$B$6*0.75,IF(model!D269="SMB",scoring_weights!$B$6*0.5,IF(model!D269="STARTUP",scoring_weights!$B$6*0.25,0))))</f>
        <v>15</v>
      </c>
      <c r="K269" s="7">
        <f>ROUND(MIN(IFERROR((model!O269/10+model!P269/5+model!R269*2+model!T269+model!U269*1.5)/6,0),1)*scoring_weights!$B$7,1)</f>
        <v>4.5</v>
      </c>
      <c r="L269" s="7">
        <f t="shared" si="12"/>
        <v>42</v>
      </c>
      <c r="M269" s="7" t="str">
        <f>IF(L269&gt;=segment_thresholds!$B$2,"HOT",IF(L269&gt;=segment_thresholds!$B$3,"WARM","COLD"))</f>
        <v>WARM</v>
      </c>
      <c r="N269" s="7" t="str">
        <f t="shared" si="13"/>
        <v>Nurture Email Drip</v>
      </c>
      <c r="O269" s="7" t="str">
        <f t="shared" si="14"/>
        <v>40-59</v>
      </c>
    </row>
    <row r="270" spans="1:15">
      <c r="A270" t="str">
        <v>L0269</v>
      </c>
      <c r="B270" t="str">
        <v>Orion Bose</v>
      </c>
      <c r="C270" t="str">
        <v>HUBSPOT</v>
      </c>
      <c r="D270" t="str">
        <v>PARTNER</v>
      </c>
      <c r="E270" t="str">
        <v>N/A</v>
      </c>
      <c r="F270" s="7">
        <f>ROUND(IFERROR(model!I270/scoring_weights!$C$2,0)*scoring_weights!$B$2,1)</f>
        <v>3.4</v>
      </c>
      <c r="G270" s="7">
        <f>ROUND(IFERROR(model!J270/scoring_weights!$C$3,0)*scoring_weights!$B$3,1)</f>
        <v>0</v>
      </c>
      <c r="H270" s="7">
        <f>ROUND(IFERROR(model!K270/scoring_weights!$C$4,0)*scoring_weights!$B$4,1)</f>
        <v>10</v>
      </c>
      <c r="I270" s="7">
        <f>IF(model!L270="YES",scoring_weights!$B$5,0)</f>
        <v>20</v>
      </c>
      <c r="J270" s="7">
        <f>IF(model!D270="ENTERPRISE",scoring_weights!$B$6,IF(model!D270="MID-MARKET",scoring_weights!$B$6*0.75,IF(model!D270="SMB",scoring_weights!$B$6*0.5,IF(model!D270="STARTUP",scoring_weights!$B$6*0.25,0))))</f>
        <v>0</v>
      </c>
      <c r="K270" s="7">
        <f>ROUND(MIN(IFERROR((model!O270/10+model!P270/5+model!R270*2+model!T270+model!U270*1.5)/6,0),1)*scoring_weights!$B$7,1)</f>
        <v>3.5</v>
      </c>
      <c r="L270" s="7">
        <f t="shared" si="12"/>
        <v>36.9</v>
      </c>
      <c r="M270" s="7" t="str">
        <f>IF(L270&gt;=segment_thresholds!$B$2,"HOT",IF(L270&gt;=segment_thresholds!$B$3,"WARM","COLD"))</f>
        <v>WARM</v>
      </c>
      <c r="N270" s="7" t="str">
        <f t="shared" si="13"/>
        <v>Nurture Email Drip</v>
      </c>
      <c r="O270" s="7" t="str">
        <f t="shared" si="14"/>
        <v>20-39</v>
      </c>
    </row>
    <row r="271" spans="1:15">
      <c r="A271" t="str">
        <v>L0270</v>
      </c>
      <c r="B271" t="str">
        <v>Henrik Pandey</v>
      </c>
      <c r="C271" t="str">
        <v>ZSCALER</v>
      </c>
      <c r="D271" t="str">
        <v>DIRECT</v>
      </c>
      <c r="E271" t="str">
        <v>MID-MARKET</v>
      </c>
      <c r="F271" s="7">
        <f>ROUND(IFERROR(model!I271/scoring_weights!$C$2,0)*scoring_weights!$B$2,1)</f>
        <v>9.1</v>
      </c>
      <c r="G271" s="7">
        <f>ROUND(IFERROR(model!J271/scoring_weights!$C$3,0)*scoring_weights!$B$3,1)</f>
        <v>0</v>
      </c>
      <c r="H271" s="7">
        <f>ROUND(IFERROR(model!K271/scoring_weights!$C$4,0)*scoring_weights!$B$4,1)</f>
        <v>0.8</v>
      </c>
      <c r="I271" s="7">
        <f>IF(model!L271="YES",scoring_weights!$B$5,0)</f>
        <v>0</v>
      </c>
      <c r="J271" s="7">
        <f>IF(model!D271="ENTERPRISE",scoring_weights!$B$6,IF(model!D271="MID-MARKET",scoring_weights!$B$6*0.75,IF(model!D271="SMB",scoring_weights!$B$6*0.5,IF(model!D271="STARTUP",scoring_weights!$B$6*0.25,0))))</f>
        <v>11.25</v>
      </c>
      <c r="K271" s="7">
        <f>ROUND(MIN(IFERROR((model!O271/10+model!P271/5+model!R271*2+model!T271+model!U271*1.5)/6,0),1)*scoring_weights!$B$7,1)</f>
        <v>0</v>
      </c>
      <c r="L271" s="7">
        <f t="shared" si="12"/>
        <v>21.2</v>
      </c>
      <c r="M271" s="7" t="str">
        <f>IF(L271&gt;=segment_thresholds!$B$2,"HOT",IF(L271&gt;=segment_thresholds!$B$3,"WARM","COLD"))</f>
        <v>COLD</v>
      </c>
      <c r="N271" s="7" t="str">
        <f t="shared" si="13"/>
        <v>Retarget with Ads</v>
      </c>
      <c r="O271" s="7" t="str">
        <f t="shared" si="14"/>
        <v>20-39</v>
      </c>
    </row>
    <row r="272" spans="1:15">
      <c r="A272" t="str">
        <v>L0271</v>
      </c>
      <c r="B272" t="str">
        <v>Julian Medina</v>
      </c>
      <c r="C272" t="str">
        <v>OKTA</v>
      </c>
      <c r="D272" t="str">
        <v>UNKNOWN</v>
      </c>
      <c r="E272" t="str">
        <v>ENTERPRISE</v>
      </c>
      <c r="F272" s="7">
        <f>ROUND(IFERROR(model!I272/scoring_weights!$C$2,0)*scoring_weights!$B$2,1)</f>
        <v>0</v>
      </c>
      <c r="G272" s="7">
        <f>ROUND(IFERROR(model!J272/scoring_weights!$C$3,0)*scoring_weights!$B$3,1)</f>
        <v>5.3</v>
      </c>
      <c r="H272" s="7">
        <f>ROUND(IFERROR(model!K272/scoring_weights!$C$4,0)*scoring_weights!$B$4,1)</f>
        <v>8.1999999999999993</v>
      </c>
      <c r="I272" s="7">
        <f>IF(model!L272="YES",scoring_weights!$B$5,0)</f>
        <v>0</v>
      </c>
      <c r="J272" s="7">
        <f>IF(model!D272="ENTERPRISE",scoring_weights!$B$6,IF(model!D272="MID-MARKET",scoring_weights!$B$6*0.75,IF(model!D272="SMB",scoring_weights!$B$6*0.5,IF(model!D272="STARTUP",scoring_weights!$B$6*0.25,0))))</f>
        <v>15</v>
      </c>
      <c r="K272" s="7">
        <f>ROUND(MIN(IFERROR((model!O272/10+model!P272/5+model!R272*2+model!T272+model!U272*1.5)/6,0),1)*scoring_weights!$B$7,1)</f>
        <v>16</v>
      </c>
      <c r="L272" s="7">
        <f t="shared" si="12"/>
        <v>44.5</v>
      </c>
      <c r="M272" s="7" t="str">
        <f>IF(L272&gt;=segment_thresholds!$B$2,"HOT",IF(L272&gt;=segment_thresholds!$B$3,"WARM","COLD"))</f>
        <v>WARM</v>
      </c>
      <c r="N272" s="7" t="str">
        <f t="shared" si="13"/>
        <v>Nurture Email Drip</v>
      </c>
      <c r="O272" s="7" t="str">
        <f t="shared" si="14"/>
        <v>40-59</v>
      </c>
    </row>
    <row r="273" spans="1:15">
      <c r="A273" t="str">
        <v>L0272</v>
      </c>
      <c r="B273" t="str">
        <v>Zephyr Tiwari</v>
      </c>
      <c r="C273" t="str">
        <v>SALESFORCE.COM</v>
      </c>
      <c r="D273" t="str">
        <v>DIRECT</v>
      </c>
      <c r="E273" t="str">
        <v>ENTERPRISE</v>
      </c>
      <c r="F273" s="7">
        <f>ROUND(IFERROR(model!I273/scoring_weights!$C$2,0)*scoring_weights!$B$2,1)</f>
        <v>6.9</v>
      </c>
      <c r="G273" s="7">
        <f>ROUND(IFERROR(model!J273/scoring_weights!$C$3,0)*scoring_weights!$B$3,1)</f>
        <v>7.5</v>
      </c>
      <c r="H273" s="7">
        <f>ROUND(IFERROR(model!K273/scoring_weights!$C$4,0)*scoring_weights!$B$4,1)</f>
        <v>8.5</v>
      </c>
      <c r="I273" s="7">
        <f>IF(model!L273="YES",scoring_weights!$B$5,0)</f>
        <v>0</v>
      </c>
      <c r="J273" s="7">
        <f>IF(model!D273="ENTERPRISE",scoring_weights!$B$6,IF(model!D273="MID-MARKET",scoring_weights!$B$6*0.75,IF(model!D273="SMB",scoring_weights!$B$6*0.5,IF(model!D273="STARTUP",scoring_weights!$B$6*0.25,0))))</f>
        <v>15</v>
      </c>
      <c r="K273" s="7">
        <f>ROUND(MIN(IFERROR((model!O273/10+model!P273/5+model!R273*2+model!T273+model!U273*1.5)/6,0),1)*scoring_weights!$B$7,1)</f>
        <v>5.5</v>
      </c>
      <c r="L273" s="7">
        <f t="shared" si="12"/>
        <v>43.4</v>
      </c>
      <c r="M273" s="7" t="str">
        <f>IF(L273&gt;=segment_thresholds!$B$2,"HOT",IF(L273&gt;=segment_thresholds!$B$3,"WARM","COLD"))</f>
        <v>WARM</v>
      </c>
      <c r="N273" s="7" t="str">
        <f t="shared" si="13"/>
        <v>Nurture Email Drip</v>
      </c>
      <c r="O273" s="7" t="str">
        <f t="shared" si="14"/>
        <v>40-59</v>
      </c>
    </row>
    <row r="274" spans="1:15">
      <c r="A274" t="str">
        <v>L0273</v>
      </c>
      <c r="B274" t="str">
        <v>Winona Fernandez</v>
      </c>
      <c r="C274" t="str">
        <v>ZSCALER</v>
      </c>
      <c r="D274" t="str">
        <v>UNKNOWN</v>
      </c>
      <c r="E274" t="str">
        <v>MID-MARKET</v>
      </c>
      <c r="F274" s="7">
        <f>ROUND(IFERROR(model!I274/scoring_weights!$C$2,0)*scoring_weights!$B$2,1)</f>
        <v>6.9</v>
      </c>
      <c r="G274" s="7">
        <f>ROUND(IFERROR(model!J274/scoring_weights!$C$3,0)*scoring_weights!$B$3,1)</f>
        <v>0</v>
      </c>
      <c r="H274" s="7">
        <f>ROUND(IFERROR(model!K274/scoring_weights!$C$4,0)*scoring_weights!$B$4,1)</f>
        <v>1.5</v>
      </c>
      <c r="I274" s="7">
        <f>IF(model!L274="YES",scoring_weights!$B$5,0)</f>
        <v>20</v>
      </c>
      <c r="J274" s="7">
        <f>IF(model!D274="ENTERPRISE",scoring_weights!$B$6,IF(model!D274="MID-MARKET",scoring_weights!$B$6*0.75,IF(model!D274="SMB",scoring_weights!$B$6*0.5,IF(model!D274="STARTUP",scoring_weights!$B$6*0.25,0))))</f>
        <v>11.25</v>
      </c>
      <c r="K274" s="7">
        <f>ROUND(MIN(IFERROR((model!O274/10+model!P274/5+model!R274*2+model!T274+model!U274*1.5)/6,0),1)*scoring_weights!$B$7,1)</f>
        <v>9.5</v>
      </c>
      <c r="L274" s="7">
        <f t="shared" si="12"/>
        <v>49.2</v>
      </c>
      <c r="M274" s="7" t="str">
        <f>IF(L274&gt;=segment_thresholds!$B$2,"HOT",IF(L274&gt;=segment_thresholds!$B$3,"WARM","COLD"))</f>
        <v>WARM</v>
      </c>
      <c r="N274" s="7" t="str">
        <f t="shared" si="13"/>
        <v>Nurture Email Drip</v>
      </c>
      <c r="O274" s="7" t="str">
        <f t="shared" si="14"/>
        <v>40-59</v>
      </c>
    </row>
    <row r="275" spans="1:15">
      <c r="A275" t="str">
        <v>L0274</v>
      </c>
      <c r="B275" t="str">
        <v>Frank Rossi</v>
      </c>
      <c r="C275" t="str">
        <v>MONGODB</v>
      </c>
      <c r="D275" t="str">
        <v>REFERRAL</v>
      </c>
      <c r="E275" t="str">
        <v>MID-MARKET</v>
      </c>
      <c r="F275" s="7">
        <f>ROUND(IFERROR(model!I275/scoring_weights!$C$2,0)*scoring_weights!$B$2,1)</f>
        <v>0.9</v>
      </c>
      <c r="G275" s="7">
        <f>ROUND(IFERROR(model!J275/scoring_weights!$C$3,0)*scoring_weights!$B$3,1)</f>
        <v>6.8</v>
      </c>
      <c r="H275" s="7">
        <f>ROUND(IFERROR(model!K275/scoring_weights!$C$4,0)*scoring_weights!$B$4,1)</f>
        <v>1.7</v>
      </c>
      <c r="I275" s="7">
        <f>IF(model!L275="YES",scoring_weights!$B$5,0)</f>
        <v>20</v>
      </c>
      <c r="J275" s="7">
        <f>IF(model!D275="ENTERPRISE",scoring_weights!$B$6,IF(model!D275="MID-MARKET",scoring_weights!$B$6*0.75,IF(model!D275="SMB",scoring_weights!$B$6*0.5,IF(model!D275="STARTUP",scoring_weights!$B$6*0.25,0))))</f>
        <v>11.25</v>
      </c>
      <c r="K275" s="7">
        <f>ROUND(MIN(IFERROR((model!O275/10+model!P275/5+model!R275*2+model!T275+model!U275*1.5)/6,0),1)*scoring_weights!$B$7,1)</f>
        <v>11.5</v>
      </c>
      <c r="L275" s="7">
        <f t="shared" si="12"/>
        <v>52.2</v>
      </c>
      <c r="M275" s="7" t="str">
        <f>IF(L275&gt;=segment_thresholds!$B$2,"HOT",IF(L275&gt;=segment_thresholds!$B$3,"WARM","COLD"))</f>
        <v>WARM</v>
      </c>
      <c r="N275" s="7" t="str">
        <f t="shared" si="13"/>
        <v>Nurture Email Drip</v>
      </c>
      <c r="O275" s="7" t="str">
        <f t="shared" si="14"/>
        <v>40-59</v>
      </c>
    </row>
    <row r="276" spans="1:15">
      <c r="A276" t="str">
        <v>L0275</v>
      </c>
      <c r="B276" t="str">
        <v>Umar Verma</v>
      </c>
      <c r="C276" t="str">
        <v>META PLATFORMS</v>
      </c>
      <c r="D276" t="str">
        <v>COLD_EMAIL</v>
      </c>
      <c r="E276" t="str">
        <v>N/A</v>
      </c>
      <c r="F276" s="7">
        <f>ROUND(IFERROR(model!I276/scoring_weights!$C$2,0)*scoring_weights!$B$2,1)</f>
        <v>2.6</v>
      </c>
      <c r="G276" s="7">
        <f>ROUND(IFERROR(model!J276/scoring_weights!$C$3,0)*scoring_weights!$B$3,1)</f>
        <v>9</v>
      </c>
      <c r="H276" s="7">
        <f>ROUND(IFERROR(model!K276/scoring_weights!$C$4,0)*scoring_weights!$B$4,1)</f>
        <v>1.2</v>
      </c>
      <c r="I276" s="7">
        <f>IF(model!L276="YES",scoring_weights!$B$5,0)</f>
        <v>0</v>
      </c>
      <c r="J276" s="7">
        <f>IF(model!D276="ENTERPRISE",scoring_weights!$B$6,IF(model!D276="MID-MARKET",scoring_weights!$B$6*0.75,IF(model!D276="SMB",scoring_weights!$B$6*0.5,IF(model!D276="STARTUP",scoring_weights!$B$6*0.25,0))))</f>
        <v>0</v>
      </c>
      <c r="K276" s="7">
        <f>ROUND(MIN(IFERROR((model!O276/10+model!P276/5+model!R276*2+model!T276+model!U276*1.5)/6,0),1)*scoring_weights!$B$7,1)</f>
        <v>4.5</v>
      </c>
      <c r="L276" s="7">
        <f t="shared" si="12"/>
        <v>17.3</v>
      </c>
      <c r="M276" s="7" t="str">
        <f>IF(L276&gt;=segment_thresholds!$B$2,"HOT",IF(L276&gt;=segment_thresholds!$B$3,"WARM","COLD"))</f>
        <v>COLD</v>
      </c>
      <c r="N276" s="7" t="str">
        <f t="shared" si="13"/>
        <v>Retarget with Ads</v>
      </c>
      <c r="O276" s="7" t="str">
        <f t="shared" si="14"/>
        <v>0-19</v>
      </c>
    </row>
    <row r="277" spans="1:15">
      <c r="A277" t="str">
        <v>L0276</v>
      </c>
      <c r="B277" t="str">
        <v>Victor Martin</v>
      </c>
      <c r="C277" t="str">
        <v>GOOGLE INC</v>
      </c>
      <c r="D277" t="str">
        <v>CONTENT_SYNDICATION</v>
      </c>
      <c r="E277" t="str">
        <v>N/A</v>
      </c>
      <c r="F277" s="7">
        <f>ROUND(IFERROR(model!I277/scoring_weights!$C$2,0)*scoring_weights!$B$2,1)</f>
        <v>2.2999999999999998</v>
      </c>
      <c r="G277" s="7">
        <f>ROUND(IFERROR(model!J277/scoring_weights!$C$3,0)*scoring_weights!$B$3,1)</f>
        <v>0</v>
      </c>
      <c r="H277" s="7">
        <f>ROUND(IFERROR(model!K277/scoring_weights!$C$4,0)*scoring_weights!$B$4,1)</f>
        <v>0</v>
      </c>
      <c r="I277" s="7">
        <f>IF(model!L277="YES",scoring_weights!$B$5,0)</f>
        <v>0</v>
      </c>
      <c r="J277" s="7">
        <f>IF(model!D277="ENTERPRISE",scoring_weights!$B$6,IF(model!D277="MID-MARKET",scoring_weights!$B$6*0.75,IF(model!D277="SMB",scoring_weights!$B$6*0.5,IF(model!D277="STARTUP",scoring_weights!$B$6*0.25,0))))</f>
        <v>0</v>
      </c>
      <c r="K277" s="7">
        <f>ROUND(MIN(IFERROR((model!O277/10+model!P277/5+model!R277*2+model!T277+model!U277*1.5)/6,0),1)*scoring_weights!$B$7,1)</f>
        <v>3</v>
      </c>
      <c r="L277" s="7">
        <f t="shared" si="12"/>
        <v>5.3</v>
      </c>
      <c r="M277" s="7" t="str">
        <f>IF(L277&gt;=segment_thresholds!$B$2,"HOT",IF(L277&gt;=segment_thresholds!$B$3,"WARM","COLD"))</f>
        <v>COLD</v>
      </c>
      <c r="N277" s="7" t="str">
        <f t="shared" si="13"/>
        <v>Retarget with Ads</v>
      </c>
      <c r="O277" s="7" t="str">
        <f t="shared" si="14"/>
        <v>0-19</v>
      </c>
    </row>
    <row r="278" spans="1:15">
      <c r="A278" t="str">
        <v>L0277</v>
      </c>
      <c r="B278" t="str">
        <v>Marisol Aguilar</v>
      </c>
      <c r="C278" t="str">
        <v>PALO ALTO</v>
      </c>
      <c r="D278" t="str">
        <v>UNKNOWN</v>
      </c>
      <c r="E278" t="str">
        <v>MID-MARKET</v>
      </c>
      <c r="F278" s="7">
        <f>ROUND(IFERROR(model!I278/scoring_weights!$C$2,0)*scoring_weights!$B$2,1)</f>
        <v>9.6999999999999993</v>
      </c>
      <c r="G278" s="7">
        <f>ROUND(IFERROR(model!J278/scoring_weights!$C$3,0)*scoring_weights!$B$3,1)</f>
        <v>0</v>
      </c>
      <c r="H278" s="7">
        <f>ROUND(IFERROR(model!K278/scoring_weights!$C$4,0)*scoring_weights!$B$4,1)</f>
        <v>0.3</v>
      </c>
      <c r="I278" s="7">
        <f>IF(model!L278="YES",scoring_weights!$B$5,0)</f>
        <v>20</v>
      </c>
      <c r="J278" s="7">
        <f>IF(model!D278="ENTERPRISE",scoring_weights!$B$6,IF(model!D278="MID-MARKET",scoring_weights!$B$6*0.75,IF(model!D278="SMB",scoring_weights!$B$6*0.5,IF(model!D278="STARTUP",scoring_weights!$B$6*0.25,0))))</f>
        <v>11.25</v>
      </c>
      <c r="K278" s="7">
        <f>ROUND(MIN(IFERROR((model!O278/10+model!P278/5+model!R278*2+model!T278+model!U278*1.5)/6,0),1)*scoring_weights!$B$7,1)</f>
        <v>5</v>
      </c>
      <c r="L278" s="7">
        <f t="shared" si="12"/>
        <v>46.3</v>
      </c>
      <c r="M278" s="7" t="str">
        <f>IF(L278&gt;=segment_thresholds!$B$2,"HOT",IF(L278&gt;=segment_thresholds!$B$3,"WARM","COLD"))</f>
        <v>WARM</v>
      </c>
      <c r="N278" s="7" t="str">
        <f t="shared" si="13"/>
        <v>Nurture Email Drip</v>
      </c>
      <c r="O278" s="7" t="str">
        <f t="shared" si="14"/>
        <v>40-59</v>
      </c>
    </row>
    <row r="279" spans="1:15">
      <c r="A279" t="str">
        <v>L0278</v>
      </c>
      <c r="B279" t="str">
        <v>Leo Wright</v>
      </c>
      <c r="C279" t="str">
        <v>ZOOM</v>
      </c>
      <c r="D279" t="str">
        <v>SOCIAL</v>
      </c>
      <c r="E279" t="str">
        <v>ENTERPRISE</v>
      </c>
      <c r="F279" s="7">
        <f>ROUND(IFERROR(model!I279/scoring_weights!$C$2,0)*scoring_weights!$B$2,1)</f>
        <v>2.9</v>
      </c>
      <c r="G279" s="7">
        <f>ROUND(IFERROR(model!J279/scoring_weights!$C$3,0)*scoring_weights!$B$3,1)</f>
        <v>1.5</v>
      </c>
      <c r="H279" s="7">
        <f>ROUND(IFERROR(model!K279/scoring_weights!$C$4,0)*scoring_weights!$B$4,1)</f>
        <v>7.2</v>
      </c>
      <c r="I279" s="7">
        <f>IF(model!L279="YES",scoring_weights!$B$5,0)</f>
        <v>0</v>
      </c>
      <c r="J279" s="7">
        <f>IF(model!D279="ENTERPRISE",scoring_weights!$B$6,IF(model!D279="MID-MARKET",scoring_weights!$B$6*0.75,IF(model!D279="SMB",scoring_weights!$B$6*0.5,IF(model!D279="STARTUP",scoring_weights!$B$6*0.25,0))))</f>
        <v>15</v>
      </c>
      <c r="K279" s="7">
        <f>ROUND(MIN(IFERROR((model!O279/10+model!P279/5+model!R279*2+model!T279+model!U279*1.5)/6,0),1)*scoring_weights!$B$7,1)</f>
        <v>6.5</v>
      </c>
      <c r="L279" s="7">
        <f t="shared" si="12"/>
        <v>33.1</v>
      </c>
      <c r="M279" s="7" t="str">
        <f>IF(L279&gt;=segment_thresholds!$B$2,"HOT",IF(L279&gt;=segment_thresholds!$B$3,"WARM","COLD"))</f>
        <v>COLD</v>
      </c>
      <c r="N279" s="7" t="str">
        <f t="shared" si="13"/>
        <v>Retarget with Ads</v>
      </c>
      <c r="O279" s="7" t="str">
        <f t="shared" si="14"/>
        <v>20-39</v>
      </c>
    </row>
    <row r="280" spans="1:15">
      <c r="A280" t="str">
        <v>L0279</v>
      </c>
      <c r="B280" t="str">
        <v>Noah Mitchell</v>
      </c>
      <c r="C280" t="str">
        <v>DATABRICKS</v>
      </c>
      <c r="D280" t="str">
        <v>EVENT</v>
      </c>
      <c r="E280" t="str">
        <v>ENTERPRISE</v>
      </c>
      <c r="F280" s="7">
        <f>ROUND(IFERROR(model!I280/scoring_weights!$C$2,0)*scoring_weights!$B$2,1)</f>
        <v>4.9000000000000004</v>
      </c>
      <c r="G280" s="7">
        <f>ROUND(IFERROR(model!J280/scoring_weights!$C$3,0)*scoring_weights!$B$3,1)</f>
        <v>5.3</v>
      </c>
      <c r="H280" s="7">
        <f>ROUND(IFERROR(model!K280/scoring_weights!$C$4,0)*scoring_weights!$B$4,1)</f>
        <v>1</v>
      </c>
      <c r="I280" s="7">
        <f>IF(model!L280="YES",scoring_weights!$B$5,0)</f>
        <v>0</v>
      </c>
      <c r="J280" s="7">
        <f>IF(model!D280="ENTERPRISE",scoring_weights!$B$6,IF(model!D280="MID-MARKET",scoring_weights!$B$6*0.75,IF(model!D280="SMB",scoring_weights!$B$6*0.5,IF(model!D280="STARTUP",scoring_weights!$B$6*0.25,0))))</f>
        <v>15</v>
      </c>
      <c r="K280" s="7">
        <f>ROUND(MIN(IFERROR((model!O280/10+model!P280/5+model!R280*2+model!T280+model!U280*1.5)/6,0),1)*scoring_weights!$B$7,1)</f>
        <v>5</v>
      </c>
      <c r="L280" s="7">
        <f t="shared" si="12"/>
        <v>31.2</v>
      </c>
      <c r="M280" s="7" t="str">
        <f>IF(L280&gt;=segment_thresholds!$B$2,"HOT",IF(L280&gt;=segment_thresholds!$B$3,"WARM","COLD"))</f>
        <v>COLD</v>
      </c>
      <c r="N280" s="7" t="str">
        <f t="shared" si="13"/>
        <v>Retarget with Ads</v>
      </c>
      <c r="O280" s="7" t="str">
        <f t="shared" si="14"/>
        <v>20-39</v>
      </c>
    </row>
    <row r="281" spans="1:15">
      <c r="A281" t="str">
        <v>L0280</v>
      </c>
      <c r="B281" t="str">
        <v>Zane Rao</v>
      </c>
      <c r="C281" t="str">
        <v>STRIPE</v>
      </c>
      <c r="D281" t="str">
        <v>REFERRAL</v>
      </c>
      <c r="E281" t="str">
        <v>SMB</v>
      </c>
      <c r="F281" s="7">
        <f>ROUND(IFERROR(model!I281/scoring_weights!$C$2,0)*scoring_weights!$B$2,1)</f>
        <v>9.1</v>
      </c>
      <c r="G281" s="7">
        <f>ROUND(IFERROR(model!J281/scoring_weights!$C$3,0)*scoring_weights!$B$3,1)</f>
        <v>3</v>
      </c>
      <c r="H281" s="7">
        <f>ROUND(IFERROR(model!K281/scoring_weights!$C$4,0)*scoring_weights!$B$4,1)</f>
        <v>6</v>
      </c>
      <c r="I281" s="7">
        <f>IF(model!L281="YES",scoring_weights!$B$5,0)</f>
        <v>20</v>
      </c>
      <c r="J281" s="7">
        <f>IF(model!D281="ENTERPRISE",scoring_weights!$B$6,IF(model!D281="MID-MARKET",scoring_weights!$B$6*0.75,IF(model!D281="SMB",scoring_weights!$B$6*0.5,IF(model!D281="STARTUP",scoring_weights!$B$6*0.25,0))))</f>
        <v>7.5</v>
      </c>
      <c r="K281" s="7">
        <f>ROUND(MIN(IFERROR((model!O281/10+model!P281/5+model!R281*2+model!T281+model!U281*1.5)/6,0),1)*scoring_weights!$B$7,1)</f>
        <v>9.5</v>
      </c>
      <c r="L281" s="7">
        <f t="shared" si="12"/>
        <v>55.1</v>
      </c>
      <c r="M281" s="7" t="str">
        <f>IF(L281&gt;=segment_thresholds!$B$2,"HOT",IF(L281&gt;=segment_thresholds!$B$3,"WARM","COLD"))</f>
        <v>WARM</v>
      </c>
      <c r="N281" s="7" t="str">
        <f t="shared" si="13"/>
        <v>Nurture Email Drip</v>
      </c>
      <c r="O281" s="7" t="str">
        <f t="shared" si="14"/>
        <v>40-59</v>
      </c>
    </row>
    <row r="282" spans="1:15">
      <c r="A282" t="str">
        <v>L0281</v>
      </c>
      <c r="B282" t="str">
        <v>Hina Carter</v>
      </c>
      <c r="C282" t="str">
        <v>LINEAR</v>
      </c>
      <c r="D282" t="str">
        <v>SOCIAL</v>
      </c>
      <c r="E282" t="str">
        <v>GROWTH</v>
      </c>
      <c r="F282" s="7">
        <f>ROUND(IFERROR(model!I282/scoring_weights!$C$2,0)*scoring_weights!$B$2,1)</f>
        <v>8.9</v>
      </c>
      <c r="G282" s="7">
        <f>ROUND(IFERROR(model!J282/scoring_weights!$C$3,0)*scoring_weights!$B$3,1)</f>
        <v>0</v>
      </c>
      <c r="H282" s="7">
        <f>ROUND(IFERROR(model!K282/scoring_weights!$C$4,0)*scoring_weights!$B$4,1)</f>
        <v>4.5</v>
      </c>
      <c r="I282" s="7">
        <f>IF(model!L282="YES",scoring_weights!$B$5,0)</f>
        <v>0</v>
      </c>
      <c r="J282" s="7">
        <f>IF(model!D282="ENTERPRISE",scoring_weights!$B$6,IF(model!D282="MID-MARKET",scoring_weights!$B$6*0.75,IF(model!D282="SMB",scoring_weights!$B$6*0.5,IF(model!D282="STARTUP",scoring_weights!$B$6*0.25,0))))</f>
        <v>0</v>
      </c>
      <c r="K282" s="7">
        <f>ROUND(MIN(IFERROR((model!O282/10+model!P282/5+model!R282*2+model!T282+model!U282*1.5)/6,0),1)*scoring_weights!$B$7,1)</f>
        <v>12</v>
      </c>
      <c r="L282" s="7">
        <f t="shared" si="12"/>
        <v>25.4</v>
      </c>
      <c r="M282" s="7" t="str">
        <f>IF(L282&gt;=segment_thresholds!$B$2,"HOT",IF(L282&gt;=segment_thresholds!$B$3,"WARM","COLD"))</f>
        <v>COLD</v>
      </c>
      <c r="N282" s="7" t="str">
        <f t="shared" si="13"/>
        <v>Retarget with Ads</v>
      </c>
      <c r="O282" s="7" t="str">
        <f t="shared" si="14"/>
        <v>20-39</v>
      </c>
    </row>
    <row r="283" spans="1:15">
      <c r="A283" t="str">
        <v>L0282</v>
      </c>
      <c r="B283" t="str">
        <v>Reverie Verma</v>
      </c>
      <c r="C283" t="str">
        <v>CROWD STRIKE</v>
      </c>
      <c r="D283" t="str">
        <v>EVENT</v>
      </c>
      <c r="E283" t="str">
        <v>ENTERPRISE</v>
      </c>
      <c r="F283" s="7">
        <f>ROUND(IFERROR(model!I283/scoring_weights!$C$2,0)*scoring_weights!$B$2,1)</f>
        <v>9.1</v>
      </c>
      <c r="G283" s="7">
        <f>ROUND(IFERROR(model!J283/scoring_weights!$C$3,0)*scoring_weights!$B$3,1)</f>
        <v>0.8</v>
      </c>
      <c r="H283" s="7">
        <f>ROUND(IFERROR(model!K283/scoring_weights!$C$4,0)*scoring_weights!$B$4,1)</f>
        <v>4</v>
      </c>
      <c r="I283" s="7">
        <f>IF(model!L283="YES",scoring_weights!$B$5,0)</f>
        <v>0</v>
      </c>
      <c r="J283" s="7">
        <f>IF(model!D283="ENTERPRISE",scoring_weights!$B$6,IF(model!D283="MID-MARKET",scoring_weights!$B$6*0.75,IF(model!D283="SMB",scoring_weights!$B$6*0.5,IF(model!D283="STARTUP",scoring_weights!$B$6*0.25,0))))</f>
        <v>15</v>
      </c>
      <c r="K283" s="7">
        <f>ROUND(MIN(IFERROR((model!O283/10+model!P283/5+model!R283*2+model!T283+model!U283*1.5)/6,0),1)*scoring_weights!$B$7,1)</f>
        <v>0.5</v>
      </c>
      <c r="L283" s="7">
        <f t="shared" si="12"/>
        <v>29.4</v>
      </c>
      <c r="M283" s="7" t="str">
        <f>IF(L283&gt;=segment_thresholds!$B$2,"HOT",IF(L283&gt;=segment_thresholds!$B$3,"WARM","COLD"))</f>
        <v>COLD</v>
      </c>
      <c r="N283" s="7" t="str">
        <f t="shared" si="13"/>
        <v>Retarget with Ads</v>
      </c>
      <c r="O283" s="7" t="str">
        <f t="shared" si="14"/>
        <v>20-39</v>
      </c>
    </row>
    <row r="284" spans="1:15">
      <c r="A284" t="str">
        <v>L0283</v>
      </c>
      <c r="B284" t="str">
        <v>Dorian Mehta</v>
      </c>
      <c r="C284" t="str">
        <v>FRESHWORKS</v>
      </c>
      <c r="D284" t="str">
        <v>EVENT</v>
      </c>
      <c r="E284" t="str">
        <v>MID-MARKET</v>
      </c>
      <c r="F284" s="7">
        <f>ROUND(IFERROR(model!I284/scoring_weights!$C$2,0)*scoring_weights!$B$2,1)</f>
        <v>1.7</v>
      </c>
      <c r="G284" s="7">
        <f>ROUND(IFERROR(model!J284/scoring_weights!$C$3,0)*scoring_weights!$B$3,1)</f>
        <v>4.5</v>
      </c>
      <c r="H284" s="7">
        <f>ROUND(IFERROR(model!K284/scoring_weights!$C$4,0)*scoring_weights!$B$4,1)</f>
        <v>5.3</v>
      </c>
      <c r="I284" s="7">
        <f>IF(model!L284="YES",scoring_weights!$B$5,0)</f>
        <v>0</v>
      </c>
      <c r="J284" s="7">
        <f>IF(model!D284="ENTERPRISE",scoring_weights!$B$6,IF(model!D284="MID-MARKET",scoring_weights!$B$6*0.75,IF(model!D284="SMB",scoring_weights!$B$6*0.5,IF(model!D284="STARTUP",scoring_weights!$B$6*0.25,0))))</f>
        <v>11.25</v>
      </c>
      <c r="K284" s="7">
        <f>ROUND(MIN(IFERROR((model!O284/10+model!P284/5+model!R284*2+model!T284+model!U284*1.5)/6,0),1)*scoring_weights!$B$7,1)</f>
        <v>13</v>
      </c>
      <c r="L284" s="7">
        <f t="shared" si="12"/>
        <v>35.799999999999997</v>
      </c>
      <c r="M284" s="7" t="str">
        <f>IF(L284&gt;=segment_thresholds!$B$2,"HOT",IF(L284&gt;=segment_thresholds!$B$3,"WARM","COLD"))</f>
        <v>WARM</v>
      </c>
      <c r="N284" s="7" t="str">
        <f t="shared" si="13"/>
        <v>Nurture Email Drip</v>
      </c>
      <c r="O284" s="7" t="str">
        <f t="shared" si="14"/>
        <v>20-39</v>
      </c>
    </row>
    <row r="285" spans="1:15">
      <c r="A285" t="str">
        <v>L0284</v>
      </c>
      <c r="B285" t="str">
        <v>Omar Perez</v>
      </c>
      <c r="C285" t="str">
        <v>HASHICORP</v>
      </c>
      <c r="D285" t="str">
        <v>WEBINAR</v>
      </c>
      <c r="E285" t="str">
        <v>MID-MARKET</v>
      </c>
      <c r="F285" s="7">
        <f>ROUND(IFERROR(model!I285/scoring_weights!$C$2,0)*scoring_weights!$B$2,1)</f>
        <v>4.9000000000000004</v>
      </c>
      <c r="G285" s="7">
        <f>ROUND(IFERROR(model!J285/scoring_weights!$C$3,0)*scoring_weights!$B$3,1)</f>
        <v>0</v>
      </c>
      <c r="H285" s="7">
        <f>ROUND(IFERROR(model!K285/scoring_weights!$C$4,0)*scoring_weights!$B$4,1)</f>
        <v>5.2</v>
      </c>
      <c r="I285" s="7">
        <f>IF(model!L285="YES",scoring_weights!$B$5,0)</f>
        <v>0</v>
      </c>
      <c r="J285" s="7">
        <f>IF(model!D285="ENTERPRISE",scoring_weights!$B$6,IF(model!D285="MID-MARKET",scoring_weights!$B$6*0.75,IF(model!D285="SMB",scoring_weights!$B$6*0.5,IF(model!D285="STARTUP",scoring_weights!$B$6*0.25,0))))</f>
        <v>11.25</v>
      </c>
      <c r="K285" s="7">
        <f>ROUND(MIN(IFERROR((model!O285/10+model!P285/5+model!R285*2+model!T285+model!U285*1.5)/6,0),1)*scoring_weights!$B$7,1)</f>
        <v>3</v>
      </c>
      <c r="L285" s="7">
        <f t="shared" si="12"/>
        <v>24.4</v>
      </c>
      <c r="M285" s="7" t="str">
        <f>IF(L285&gt;=segment_thresholds!$B$2,"HOT",IF(L285&gt;=segment_thresholds!$B$3,"WARM","COLD"))</f>
        <v>COLD</v>
      </c>
      <c r="N285" s="7" t="str">
        <f t="shared" si="13"/>
        <v>Retarget with Ads</v>
      </c>
      <c r="O285" s="7" t="str">
        <f t="shared" si="14"/>
        <v>20-39</v>
      </c>
    </row>
    <row r="286" spans="1:15">
      <c r="A286" t="str">
        <v>L0285</v>
      </c>
      <c r="B286" t="str">
        <v>Adeline Smith</v>
      </c>
      <c r="C286" t="str">
        <v>ATLASSIAN CORP</v>
      </c>
      <c r="D286" t="str">
        <v>SOCIAL</v>
      </c>
      <c r="E286" t="str">
        <v>STARTUP</v>
      </c>
      <c r="F286" s="7">
        <f>ROUND(IFERROR(model!I286/scoring_weights!$C$2,0)*scoring_weights!$B$2,1)</f>
        <v>9.1</v>
      </c>
      <c r="G286" s="7">
        <f>ROUND(IFERROR(model!J286/scoring_weights!$C$3,0)*scoring_weights!$B$3,1)</f>
        <v>6</v>
      </c>
      <c r="H286" s="7">
        <f>ROUND(IFERROR(model!K286/scoring_weights!$C$4,0)*scoring_weights!$B$4,1)</f>
        <v>9.1999999999999993</v>
      </c>
      <c r="I286" s="7">
        <f>IF(model!L286="YES",scoring_weights!$B$5,0)</f>
        <v>20</v>
      </c>
      <c r="J286" s="7">
        <f>IF(model!D286="ENTERPRISE",scoring_weights!$B$6,IF(model!D286="MID-MARKET",scoring_weights!$B$6*0.75,IF(model!D286="SMB",scoring_weights!$B$6*0.5,IF(model!D286="STARTUP",scoring_weights!$B$6*0.25,0))))</f>
        <v>3.75</v>
      </c>
      <c r="K286" s="7">
        <f>ROUND(MIN(IFERROR((model!O286/10+model!P286/5+model!R286*2+model!T286+model!U286*1.5)/6,0),1)*scoring_weights!$B$7,1)</f>
        <v>8.5</v>
      </c>
      <c r="L286" s="7">
        <f t="shared" si="12"/>
        <v>56.6</v>
      </c>
      <c r="M286" s="7" t="str">
        <f>IF(L286&gt;=segment_thresholds!$B$2,"HOT",IF(L286&gt;=segment_thresholds!$B$3,"WARM","COLD"))</f>
        <v>WARM</v>
      </c>
      <c r="N286" s="7" t="str">
        <f t="shared" si="13"/>
        <v>Nurture Email Drip</v>
      </c>
      <c r="O286" s="7" t="str">
        <f t="shared" si="14"/>
        <v>40-59</v>
      </c>
    </row>
    <row r="287" spans="1:15">
      <c r="A287" t="str">
        <v>L0286</v>
      </c>
      <c r="B287" t="str">
        <v>Killian White</v>
      </c>
      <c r="C287" t="str">
        <v>STRIPE</v>
      </c>
      <c r="D287" t="str">
        <v>EVENT</v>
      </c>
      <c r="E287" t="str">
        <v>ENTERPRISE</v>
      </c>
      <c r="F287" s="7">
        <f>ROUND(IFERROR(model!I287/scoring_weights!$C$2,0)*scoring_weights!$B$2,1)</f>
        <v>5.4</v>
      </c>
      <c r="G287" s="7">
        <f>ROUND(IFERROR(model!J287/scoring_weights!$C$3,0)*scoring_weights!$B$3,1)</f>
        <v>5.3</v>
      </c>
      <c r="H287" s="7">
        <f>ROUND(IFERROR(model!K287/scoring_weights!$C$4,0)*scoring_weights!$B$4,1)</f>
        <v>4.5</v>
      </c>
      <c r="I287" s="7">
        <f>IF(model!L287="YES",scoring_weights!$B$5,0)</f>
        <v>0</v>
      </c>
      <c r="J287" s="7">
        <f>IF(model!D287="ENTERPRISE",scoring_weights!$B$6,IF(model!D287="MID-MARKET",scoring_weights!$B$6*0.75,IF(model!D287="SMB",scoring_weights!$B$6*0.5,IF(model!D287="STARTUP",scoring_weights!$B$6*0.25,0))))</f>
        <v>15</v>
      </c>
      <c r="K287" s="7">
        <f>ROUND(MIN(IFERROR((model!O287/10+model!P287/5+model!R287*2+model!T287+model!U287*1.5)/6,0),1)*scoring_weights!$B$7,1)</f>
        <v>15.5</v>
      </c>
      <c r="L287" s="7">
        <f t="shared" si="12"/>
        <v>45.7</v>
      </c>
      <c r="M287" s="7" t="str">
        <f>IF(L287&gt;=segment_thresholds!$B$2,"HOT",IF(L287&gt;=segment_thresholds!$B$3,"WARM","COLD"))</f>
        <v>WARM</v>
      </c>
      <c r="N287" s="7" t="str">
        <f t="shared" si="13"/>
        <v>Nurture Email Drip</v>
      </c>
      <c r="O287" s="7" t="str">
        <f t="shared" si="14"/>
        <v>40-59</v>
      </c>
    </row>
    <row r="288" spans="1:15">
      <c r="A288" t="str">
        <v>L0287</v>
      </c>
      <c r="B288" t="str">
        <v>Reverie Mendoza</v>
      </c>
      <c r="C288" t="str">
        <v>DATABRICKS</v>
      </c>
      <c r="D288" t="str">
        <v>DIRECT</v>
      </c>
      <c r="E288" t="str">
        <v>ENTERPRISE</v>
      </c>
      <c r="F288" s="7">
        <f>ROUND(IFERROR(model!I288/scoring_weights!$C$2,0)*scoring_weights!$B$2,1)</f>
        <v>2.2999999999999998</v>
      </c>
      <c r="G288" s="7">
        <f>ROUND(IFERROR(model!J288/scoring_weights!$C$3,0)*scoring_weights!$B$3,1)</f>
        <v>8.3000000000000007</v>
      </c>
      <c r="H288" s="7">
        <f>ROUND(IFERROR(model!K288/scoring_weights!$C$4,0)*scoring_weights!$B$4,1)</f>
        <v>6.2</v>
      </c>
      <c r="I288" s="7">
        <f>IF(model!L288="YES",scoring_weights!$B$5,0)</f>
        <v>20</v>
      </c>
      <c r="J288" s="7">
        <f>IF(model!D288="ENTERPRISE",scoring_weights!$B$6,IF(model!D288="MID-MARKET",scoring_weights!$B$6*0.75,IF(model!D288="SMB",scoring_weights!$B$6*0.5,IF(model!D288="STARTUP",scoring_weights!$B$6*0.25,0))))</f>
        <v>15</v>
      </c>
      <c r="K288" s="7">
        <f>ROUND(MIN(IFERROR((model!O288/10+model!P288/5+model!R288*2+model!T288+model!U288*1.5)/6,0),1)*scoring_weights!$B$7,1)</f>
        <v>3.5</v>
      </c>
      <c r="L288" s="7">
        <f t="shared" si="12"/>
        <v>55.3</v>
      </c>
      <c r="M288" s="7" t="str">
        <f>IF(L288&gt;=segment_thresholds!$B$2,"HOT",IF(L288&gt;=segment_thresholds!$B$3,"WARM","COLD"))</f>
        <v>WARM</v>
      </c>
      <c r="N288" s="7" t="str">
        <f t="shared" si="13"/>
        <v>Nurture Email Drip</v>
      </c>
      <c r="O288" s="7" t="str">
        <f t="shared" si="14"/>
        <v>40-59</v>
      </c>
    </row>
    <row r="289" spans="1:15">
      <c r="A289" t="str">
        <v>L0288</v>
      </c>
      <c r="B289" t="str">
        <v>Perseus Chandra</v>
      </c>
      <c r="C289" t="str">
        <v>AMAZON</v>
      </c>
      <c r="D289" t="str">
        <v>ORGANIC</v>
      </c>
      <c r="E289" t="str">
        <v>MID-MARKET</v>
      </c>
      <c r="F289" s="7">
        <f>ROUND(IFERROR(model!I289/scoring_weights!$C$2,0)*scoring_weights!$B$2,1)</f>
        <v>7.4</v>
      </c>
      <c r="G289" s="7">
        <f>ROUND(IFERROR(model!J289/scoring_weights!$C$3,0)*scoring_weights!$B$3,1)</f>
        <v>6</v>
      </c>
      <c r="H289" s="7">
        <f>ROUND(IFERROR(model!K289/scoring_weights!$C$4,0)*scoring_weights!$B$4,1)</f>
        <v>8</v>
      </c>
      <c r="I289" s="7">
        <f>IF(model!L289="YES",scoring_weights!$B$5,0)</f>
        <v>0</v>
      </c>
      <c r="J289" s="7">
        <f>IF(model!D289="ENTERPRISE",scoring_weights!$B$6,IF(model!D289="MID-MARKET",scoring_weights!$B$6*0.75,IF(model!D289="SMB",scoring_weights!$B$6*0.5,IF(model!D289="STARTUP",scoring_weights!$B$6*0.25,0))))</f>
        <v>11.25</v>
      </c>
      <c r="K289" s="7">
        <f>ROUND(MIN(IFERROR((model!O289/10+model!P289/5+model!R289*2+model!T289+model!U289*1.5)/6,0),1)*scoring_weights!$B$7,1)</f>
        <v>12.5</v>
      </c>
      <c r="L289" s="7">
        <f t="shared" si="12"/>
        <v>45.2</v>
      </c>
      <c r="M289" s="7" t="str">
        <f>IF(L289&gt;=segment_thresholds!$B$2,"HOT",IF(L289&gt;=segment_thresholds!$B$3,"WARM","COLD"))</f>
        <v>WARM</v>
      </c>
      <c r="N289" s="7" t="str">
        <f t="shared" si="13"/>
        <v>Nurture Email Drip</v>
      </c>
      <c r="O289" s="7" t="str">
        <f t="shared" si="14"/>
        <v>40-59</v>
      </c>
    </row>
    <row r="290" spans="1:15">
      <c r="A290" t="str">
        <v>L0289</v>
      </c>
      <c r="B290" t="str">
        <v>Bodhi Adams</v>
      </c>
      <c r="C290" t="str">
        <v>PALANTIR</v>
      </c>
      <c r="D290" t="str">
        <v>PAID</v>
      </c>
      <c r="E290" t="str">
        <v>N/A</v>
      </c>
      <c r="F290" s="7">
        <f>ROUND(IFERROR(model!I290/scoring_weights!$C$2,0)*scoring_weights!$B$2,1)</f>
        <v>9.1</v>
      </c>
      <c r="G290" s="7">
        <f>ROUND(IFERROR(model!J290/scoring_weights!$C$3,0)*scoring_weights!$B$3,1)</f>
        <v>9</v>
      </c>
      <c r="H290" s="7">
        <f>ROUND(IFERROR(model!K290/scoring_weights!$C$4,0)*scoring_weights!$B$4,1)</f>
        <v>2.8</v>
      </c>
      <c r="I290" s="7">
        <f>IF(model!L290="YES",scoring_weights!$B$5,0)</f>
        <v>20</v>
      </c>
      <c r="J290" s="7">
        <f>IF(model!D290="ENTERPRISE",scoring_weights!$B$6,IF(model!D290="MID-MARKET",scoring_weights!$B$6*0.75,IF(model!D290="SMB",scoring_weights!$B$6*0.5,IF(model!D290="STARTUP",scoring_weights!$B$6*0.25,0))))</f>
        <v>0</v>
      </c>
      <c r="K290" s="7">
        <f>ROUND(MIN(IFERROR((model!O290/10+model!P290/5+model!R290*2+model!T290+model!U290*1.5)/6,0),1)*scoring_weights!$B$7,1)</f>
        <v>7.5</v>
      </c>
      <c r="L290" s="7">
        <f t="shared" si="12"/>
        <v>48.4</v>
      </c>
      <c r="M290" s="7" t="str">
        <f>IF(L290&gt;=segment_thresholds!$B$2,"HOT",IF(L290&gt;=segment_thresholds!$B$3,"WARM","COLD"))</f>
        <v>WARM</v>
      </c>
      <c r="N290" s="7" t="str">
        <f t="shared" si="13"/>
        <v>Nurture Email Drip</v>
      </c>
      <c r="O290" s="7" t="str">
        <f t="shared" si="14"/>
        <v>40-59</v>
      </c>
    </row>
    <row r="291" spans="1:15">
      <c r="A291" t="str">
        <v>L0290</v>
      </c>
      <c r="B291" t="str">
        <v>Sophie Rossi</v>
      </c>
      <c r="C291" t="str">
        <v>SNOWFLAKE</v>
      </c>
      <c r="D291" t="str">
        <v>WEBINAR</v>
      </c>
      <c r="E291" t="str">
        <v>SMB</v>
      </c>
      <c r="F291" s="7">
        <f>ROUND(IFERROR(model!I291/scoring_weights!$C$2,0)*scoring_weights!$B$2,1)</f>
        <v>0</v>
      </c>
      <c r="G291" s="7">
        <f>ROUND(IFERROR(model!J291/scoring_weights!$C$3,0)*scoring_weights!$B$3,1)</f>
        <v>15</v>
      </c>
      <c r="H291" s="7">
        <f>ROUND(IFERROR(model!K291/scoring_weights!$C$4,0)*scoring_weights!$B$4,1)</f>
        <v>3.8</v>
      </c>
      <c r="I291" s="7">
        <f>IF(model!L291="YES",scoring_weights!$B$5,0)</f>
        <v>20</v>
      </c>
      <c r="J291" s="7">
        <f>IF(model!D291="ENTERPRISE",scoring_weights!$B$6,IF(model!D291="MID-MARKET",scoring_weights!$B$6*0.75,IF(model!D291="SMB",scoring_weights!$B$6*0.5,IF(model!D291="STARTUP",scoring_weights!$B$6*0.25,0))))</f>
        <v>7.5</v>
      </c>
      <c r="K291" s="7">
        <f>ROUND(MIN(IFERROR((model!O291/10+model!P291/5+model!R291*2+model!T291+model!U291*1.5)/6,0),1)*scoring_weights!$B$7,1)</f>
        <v>28</v>
      </c>
      <c r="L291" s="7">
        <f t="shared" si="12"/>
        <v>74.3</v>
      </c>
      <c r="M291" s="7" t="str">
        <f>IF(L291&gt;=segment_thresholds!$B$2,"HOT",IF(L291&gt;=segment_thresholds!$B$3,"WARM","COLD"))</f>
        <v>HOT</v>
      </c>
      <c r="N291" s="7" t="str">
        <f t="shared" si="13"/>
        <v>Schedule Call</v>
      </c>
      <c r="O291" s="7" t="str">
        <f t="shared" si="14"/>
        <v>60-79</v>
      </c>
    </row>
    <row r="292" spans="1:15">
      <c r="A292" t="str">
        <v>L0291</v>
      </c>
      <c r="B292" t="str">
        <v>Vikram Clark</v>
      </c>
      <c r="C292" t="str">
        <v>CONFLUENT</v>
      </c>
      <c r="D292" t="str">
        <v>WEBINAR</v>
      </c>
      <c r="E292" t="str">
        <v>N/A</v>
      </c>
      <c r="F292" s="7">
        <f>ROUND(IFERROR(model!I292/scoring_weights!$C$2,0)*scoring_weights!$B$2,1)</f>
        <v>3.7</v>
      </c>
      <c r="G292" s="7">
        <f>ROUND(IFERROR(model!J292/scoring_weights!$C$3,0)*scoring_weights!$B$3,1)</f>
        <v>9</v>
      </c>
      <c r="H292" s="7">
        <f>ROUND(IFERROR(model!K292/scoring_weights!$C$4,0)*scoring_weights!$B$4,1)</f>
        <v>2.2999999999999998</v>
      </c>
      <c r="I292" s="7">
        <f>IF(model!L292="YES",scoring_weights!$B$5,0)</f>
        <v>0</v>
      </c>
      <c r="J292" s="7">
        <f>IF(model!D292="ENTERPRISE",scoring_weights!$B$6,IF(model!D292="MID-MARKET",scoring_weights!$B$6*0.75,IF(model!D292="SMB",scoring_weights!$B$6*0.5,IF(model!D292="STARTUP",scoring_weights!$B$6*0.25,0))))</f>
        <v>0</v>
      </c>
      <c r="K292" s="7">
        <f>ROUND(MIN(IFERROR((model!O292/10+model!P292/5+model!R292*2+model!T292+model!U292*1.5)/6,0),1)*scoring_weights!$B$7,1)</f>
        <v>9</v>
      </c>
      <c r="L292" s="7">
        <f t="shared" si="12"/>
        <v>24</v>
      </c>
      <c r="M292" s="7" t="str">
        <f>IF(L292&gt;=segment_thresholds!$B$2,"HOT",IF(L292&gt;=segment_thresholds!$B$3,"WARM","COLD"))</f>
        <v>COLD</v>
      </c>
      <c r="N292" s="7" t="str">
        <f t="shared" si="13"/>
        <v>Retarget with Ads</v>
      </c>
      <c r="O292" s="7" t="str">
        <f t="shared" si="14"/>
        <v>20-39</v>
      </c>
    </row>
    <row r="293" spans="1:15">
      <c r="A293" t="str">
        <v>L0292</v>
      </c>
      <c r="B293" t="str">
        <v>Willow Williams</v>
      </c>
      <c r="C293" t="str">
        <v>CROWD STRIKE</v>
      </c>
      <c r="D293" t="str">
        <v>EVENT</v>
      </c>
      <c r="E293" t="str">
        <v>ENTERPRISE</v>
      </c>
      <c r="F293" s="7">
        <f>ROUND(IFERROR(model!I293/scoring_weights!$C$2,0)*scoring_weights!$B$2,1)</f>
        <v>9.4</v>
      </c>
      <c r="G293" s="7">
        <f>ROUND(IFERROR(model!J293/scoring_weights!$C$3,0)*scoring_weights!$B$3,1)</f>
        <v>0</v>
      </c>
      <c r="H293" s="7">
        <f>ROUND(IFERROR(model!K293/scoring_weights!$C$4,0)*scoring_weights!$B$4,1)</f>
        <v>4</v>
      </c>
      <c r="I293" s="7">
        <f>IF(model!L293="YES",scoring_weights!$B$5,0)</f>
        <v>0</v>
      </c>
      <c r="J293" s="7">
        <f>IF(model!D293="ENTERPRISE",scoring_weights!$B$6,IF(model!D293="MID-MARKET",scoring_weights!$B$6*0.75,IF(model!D293="SMB",scoring_weights!$B$6*0.5,IF(model!D293="STARTUP",scoring_weights!$B$6*0.25,0))))</f>
        <v>15</v>
      </c>
      <c r="K293" s="7">
        <f>ROUND(MIN(IFERROR((model!O293/10+model!P293/5+model!R293*2+model!T293+model!U293*1.5)/6,0),1)*scoring_weights!$B$7,1)</f>
        <v>4.5</v>
      </c>
      <c r="L293" s="7">
        <f t="shared" si="12"/>
        <v>32.9</v>
      </c>
      <c r="M293" s="7" t="str">
        <f>IF(L293&gt;=segment_thresholds!$B$2,"HOT",IF(L293&gt;=segment_thresholds!$B$3,"WARM","COLD"))</f>
        <v>COLD</v>
      </c>
      <c r="N293" s="7" t="str">
        <f t="shared" si="13"/>
        <v>Retarget with Ads</v>
      </c>
      <c r="O293" s="7" t="str">
        <f t="shared" si="14"/>
        <v>20-39</v>
      </c>
    </row>
    <row r="294" spans="1:15">
      <c r="A294" t="str">
        <v>L0293</v>
      </c>
      <c r="B294" t="str">
        <v>Charlie Bhatt</v>
      </c>
      <c r="C294" t="str">
        <v>HASHICORP</v>
      </c>
      <c r="D294" t="str">
        <v>SOCIAL</v>
      </c>
      <c r="E294" t="str">
        <v>MID-MARKET</v>
      </c>
      <c r="F294" s="7">
        <f>ROUND(IFERROR(model!I294/scoring_weights!$C$2,0)*scoring_weights!$B$2,1)</f>
        <v>0</v>
      </c>
      <c r="G294" s="7">
        <f>ROUND(IFERROR(model!J294/scoring_weights!$C$3,0)*scoring_weights!$B$3,1)</f>
        <v>15</v>
      </c>
      <c r="H294" s="7">
        <f>ROUND(IFERROR(model!K294/scoring_weights!$C$4,0)*scoring_weights!$B$4,1)</f>
        <v>0.2</v>
      </c>
      <c r="I294" s="7">
        <f>IF(model!L294="YES",scoring_weights!$B$5,0)</f>
        <v>20</v>
      </c>
      <c r="J294" s="7">
        <f>IF(model!D294="ENTERPRISE",scoring_weights!$B$6,IF(model!D294="MID-MARKET",scoring_weights!$B$6*0.75,IF(model!D294="SMB",scoring_weights!$B$6*0.5,IF(model!D294="STARTUP",scoring_weights!$B$6*0.25,0))))</f>
        <v>11.25</v>
      </c>
      <c r="K294" s="7">
        <f>ROUND(MIN(IFERROR((model!O294/10+model!P294/5+model!R294*2+model!T294+model!U294*1.5)/6,0),1)*scoring_weights!$B$7,1)</f>
        <v>10.5</v>
      </c>
      <c r="L294" s="7">
        <f t="shared" si="12"/>
        <v>57</v>
      </c>
      <c r="M294" s="7" t="str">
        <f>IF(L294&gt;=segment_thresholds!$B$2,"HOT",IF(L294&gt;=segment_thresholds!$B$3,"WARM","COLD"))</f>
        <v>WARM</v>
      </c>
      <c r="N294" s="7" t="str">
        <f t="shared" si="13"/>
        <v>Nurture Email Drip</v>
      </c>
      <c r="O294" s="7" t="str">
        <f t="shared" si="14"/>
        <v>40-59</v>
      </c>
    </row>
    <row r="295" spans="1:15">
      <c r="A295" t="str">
        <v>L0294</v>
      </c>
      <c r="B295" t="str">
        <v>Xavier Allen</v>
      </c>
      <c r="C295" t="str">
        <v>HASHICORP</v>
      </c>
      <c r="D295" t="str">
        <v>SOCIAL</v>
      </c>
      <c r="E295" t="str">
        <v>MID-MARKET</v>
      </c>
      <c r="F295" s="7">
        <f>ROUND(IFERROR(model!I295/scoring_weights!$C$2,0)*scoring_weights!$B$2,1)</f>
        <v>6</v>
      </c>
      <c r="G295" s="7">
        <f>ROUND(IFERROR(model!J295/scoring_weights!$C$3,0)*scoring_weights!$B$3,1)</f>
        <v>0</v>
      </c>
      <c r="H295" s="7">
        <f>ROUND(IFERROR(model!K295/scoring_weights!$C$4,0)*scoring_weights!$B$4,1)</f>
        <v>9.6999999999999993</v>
      </c>
      <c r="I295" s="7">
        <f>IF(model!L295="YES",scoring_weights!$B$5,0)</f>
        <v>20</v>
      </c>
      <c r="J295" s="7">
        <f>IF(model!D295="ENTERPRISE",scoring_weights!$B$6,IF(model!D295="MID-MARKET",scoring_weights!$B$6*0.75,IF(model!D295="SMB",scoring_weights!$B$6*0.5,IF(model!D295="STARTUP",scoring_weights!$B$6*0.25,0))))</f>
        <v>11.25</v>
      </c>
      <c r="K295" s="7">
        <f>ROUND(MIN(IFERROR((model!O295/10+model!P295/5+model!R295*2+model!T295+model!U295*1.5)/6,0),1)*scoring_weights!$B$7,1)</f>
        <v>19</v>
      </c>
      <c r="L295" s="7">
        <f t="shared" si="12"/>
        <v>66</v>
      </c>
      <c r="M295" s="7" t="str">
        <f>IF(L295&gt;=segment_thresholds!$B$2,"HOT",IF(L295&gt;=segment_thresholds!$B$3,"WARM","COLD"))</f>
        <v>HOT</v>
      </c>
      <c r="N295" s="7" t="str">
        <f t="shared" si="13"/>
        <v>Schedule Call</v>
      </c>
      <c r="O295" s="7" t="str">
        <f t="shared" si="14"/>
        <v>60-79</v>
      </c>
    </row>
    <row r="296" spans="1:15">
      <c r="A296" t="str">
        <v>L0295</v>
      </c>
      <c r="B296" t="str">
        <v>Zaid Ramos</v>
      </c>
      <c r="C296" t="str">
        <v>AMAZON</v>
      </c>
      <c r="D296" t="str">
        <v>PARTNER</v>
      </c>
      <c r="E296" t="str">
        <v>N/A</v>
      </c>
      <c r="F296" s="7">
        <f>ROUND(IFERROR(model!I296/scoring_weights!$C$2,0)*scoring_weights!$B$2,1)</f>
        <v>2</v>
      </c>
      <c r="G296" s="7">
        <f>ROUND(IFERROR(model!J296/scoring_weights!$C$3,0)*scoring_weights!$B$3,1)</f>
        <v>6</v>
      </c>
      <c r="H296" s="7">
        <f>ROUND(IFERROR(model!K296/scoring_weights!$C$4,0)*scoring_weights!$B$4,1)</f>
        <v>3.3</v>
      </c>
      <c r="I296" s="7">
        <f>IF(model!L296="YES",scoring_weights!$B$5,0)</f>
        <v>0</v>
      </c>
      <c r="J296" s="7">
        <f>IF(model!D296="ENTERPRISE",scoring_weights!$B$6,IF(model!D296="MID-MARKET",scoring_weights!$B$6*0.75,IF(model!D296="SMB",scoring_weights!$B$6*0.5,IF(model!D296="STARTUP",scoring_weights!$B$6*0.25,0))))</f>
        <v>0</v>
      </c>
      <c r="K296" s="7">
        <f>ROUND(MIN(IFERROR((model!O296/10+model!P296/5+model!R296*2+model!T296+model!U296*1.5)/6,0),1)*scoring_weights!$B$7,1)</f>
        <v>11</v>
      </c>
      <c r="L296" s="7">
        <f t="shared" si="12"/>
        <v>22.3</v>
      </c>
      <c r="M296" s="7" t="str">
        <f>IF(L296&gt;=segment_thresholds!$B$2,"HOT",IF(L296&gt;=segment_thresholds!$B$3,"WARM","COLD"))</f>
        <v>COLD</v>
      </c>
      <c r="N296" s="7" t="str">
        <f t="shared" si="13"/>
        <v>Retarget with Ads</v>
      </c>
      <c r="O296" s="7" t="str">
        <f t="shared" si="14"/>
        <v>20-39</v>
      </c>
    </row>
    <row r="297" spans="1:15">
      <c r="A297" t="str">
        <v>L0296</v>
      </c>
      <c r="B297" t="str">
        <v>Perseus Das</v>
      </c>
      <c r="C297" t="str">
        <v>SERVICENOW</v>
      </c>
      <c r="D297" t="str">
        <v>CONTENT_SYNDICATION</v>
      </c>
      <c r="E297" t="str">
        <v>GROWTH</v>
      </c>
      <c r="F297" s="7">
        <f>ROUND(IFERROR(model!I297/scoring_weights!$C$2,0)*scoring_weights!$B$2,1)</f>
        <v>4</v>
      </c>
      <c r="G297" s="7">
        <f>ROUND(IFERROR(model!J297/scoring_weights!$C$3,0)*scoring_weights!$B$3,1)</f>
        <v>5.3</v>
      </c>
      <c r="H297" s="7">
        <f>ROUND(IFERROR(model!K297/scoring_weights!$C$4,0)*scoring_weights!$B$4,1)</f>
        <v>2.2000000000000002</v>
      </c>
      <c r="I297" s="7">
        <f>IF(model!L297="YES",scoring_weights!$B$5,0)</f>
        <v>20</v>
      </c>
      <c r="J297" s="7">
        <f>IF(model!D297="ENTERPRISE",scoring_weights!$B$6,IF(model!D297="MID-MARKET",scoring_weights!$B$6*0.75,IF(model!D297="SMB",scoring_weights!$B$6*0.5,IF(model!D297="STARTUP",scoring_weights!$B$6*0.25,0))))</f>
        <v>0</v>
      </c>
      <c r="K297" s="7">
        <f>ROUND(MIN(IFERROR((model!O297/10+model!P297/5+model!R297*2+model!T297+model!U297*1.5)/6,0),1)*scoring_weights!$B$7,1)</f>
        <v>5</v>
      </c>
      <c r="L297" s="7">
        <f t="shared" si="12"/>
        <v>36.5</v>
      </c>
      <c r="M297" s="7" t="str">
        <f>IF(L297&gt;=segment_thresholds!$B$2,"HOT",IF(L297&gt;=segment_thresholds!$B$3,"WARM","COLD"))</f>
        <v>WARM</v>
      </c>
      <c r="N297" s="7" t="str">
        <f t="shared" si="13"/>
        <v>Nurture Email Drip</v>
      </c>
      <c r="O297" s="7" t="str">
        <f t="shared" si="14"/>
        <v>20-39</v>
      </c>
    </row>
    <row r="298" spans="1:15">
      <c r="A298" t="str">
        <v>L0297</v>
      </c>
      <c r="B298" t="str">
        <v>Opal Tiwari</v>
      </c>
      <c r="C298" t="str">
        <v>META PLATFORMS</v>
      </c>
      <c r="D298" t="str">
        <v>ORGANIC</v>
      </c>
      <c r="E298" t="str">
        <v>GROWTH</v>
      </c>
      <c r="F298" s="7">
        <f>ROUND(IFERROR(model!I298/scoring_weights!$C$2,0)*scoring_weights!$B$2,1)</f>
        <v>7.7</v>
      </c>
      <c r="G298" s="7">
        <f>ROUND(IFERROR(model!J298/scoring_weights!$C$3,0)*scoring_weights!$B$3,1)</f>
        <v>2.2999999999999998</v>
      </c>
      <c r="H298" s="7">
        <f>ROUND(IFERROR(model!K298/scoring_weights!$C$4,0)*scoring_weights!$B$4,1)</f>
        <v>0.7</v>
      </c>
      <c r="I298" s="7">
        <f>IF(model!L298="YES",scoring_weights!$B$5,0)</f>
        <v>0</v>
      </c>
      <c r="J298" s="7">
        <f>IF(model!D298="ENTERPRISE",scoring_weights!$B$6,IF(model!D298="MID-MARKET",scoring_weights!$B$6*0.75,IF(model!D298="SMB",scoring_weights!$B$6*0.5,IF(model!D298="STARTUP",scoring_weights!$B$6*0.25,0))))</f>
        <v>0</v>
      </c>
      <c r="K298" s="7">
        <f>ROUND(MIN(IFERROR((model!O298/10+model!P298/5+model!R298*2+model!T298+model!U298*1.5)/6,0),1)*scoring_weights!$B$7,1)</f>
        <v>4</v>
      </c>
      <c r="L298" s="7">
        <f t="shared" si="12"/>
        <v>14.7</v>
      </c>
      <c r="M298" s="7" t="str">
        <f>IF(L298&gt;=segment_thresholds!$B$2,"HOT",IF(L298&gt;=segment_thresholds!$B$3,"WARM","COLD"))</f>
        <v>COLD</v>
      </c>
      <c r="N298" s="7" t="str">
        <f t="shared" si="13"/>
        <v>Retarget with Ads</v>
      </c>
      <c r="O298" s="7" t="str">
        <f t="shared" si="14"/>
        <v>0-19</v>
      </c>
    </row>
    <row r="299" spans="1:15">
      <c r="A299" t="str">
        <v>L0298</v>
      </c>
      <c r="B299" t="str">
        <v>Ingrid Diaz</v>
      </c>
      <c r="C299" t="str">
        <v>INTERCOM</v>
      </c>
      <c r="D299" t="str">
        <v>ORGANIC</v>
      </c>
      <c r="E299" t="str">
        <v>ENTERPRISE</v>
      </c>
      <c r="F299" s="7">
        <f>ROUND(IFERROR(model!I299/scoring_weights!$C$2,0)*scoring_weights!$B$2,1)</f>
        <v>3.1</v>
      </c>
      <c r="G299" s="7">
        <f>ROUND(IFERROR(model!J299/scoring_weights!$C$3,0)*scoring_weights!$B$3,1)</f>
        <v>0</v>
      </c>
      <c r="H299" s="7">
        <f>ROUND(IFERROR(model!K299/scoring_weights!$C$4,0)*scoring_weights!$B$4,1)</f>
        <v>4.5</v>
      </c>
      <c r="I299" s="7">
        <f>IF(model!L299="YES",scoring_weights!$B$5,0)</f>
        <v>0</v>
      </c>
      <c r="J299" s="7">
        <f>IF(model!D299="ENTERPRISE",scoring_weights!$B$6,IF(model!D299="MID-MARKET",scoring_weights!$B$6*0.75,IF(model!D299="SMB",scoring_weights!$B$6*0.5,IF(model!D299="STARTUP",scoring_weights!$B$6*0.25,0))))</f>
        <v>15</v>
      </c>
      <c r="K299" s="7">
        <f>ROUND(MIN(IFERROR((model!O299/10+model!P299/5+model!R299*2+model!T299+model!U299*1.5)/6,0),1)*scoring_weights!$B$7,1)</f>
        <v>8.5</v>
      </c>
      <c r="L299" s="7">
        <f t="shared" si="12"/>
        <v>31.1</v>
      </c>
      <c r="M299" s="7" t="str">
        <f>IF(L299&gt;=segment_thresholds!$B$2,"HOT",IF(L299&gt;=segment_thresholds!$B$3,"WARM","COLD"))</f>
        <v>COLD</v>
      </c>
      <c r="N299" s="7" t="str">
        <f t="shared" si="13"/>
        <v>Retarget with Ads</v>
      </c>
      <c r="O299" s="7" t="str">
        <f t="shared" si="14"/>
        <v>20-39</v>
      </c>
    </row>
    <row r="300" spans="1:15">
      <c r="A300" t="str">
        <v>L0299</v>
      </c>
      <c r="B300" t="str">
        <v>Gideon Davis</v>
      </c>
      <c r="C300" t="str">
        <v>WORKDAY</v>
      </c>
      <c r="D300" t="str">
        <v>REFERRAL</v>
      </c>
      <c r="E300" t="str">
        <v>STARTUP</v>
      </c>
      <c r="F300" s="7">
        <f>ROUND(IFERROR(model!I300/scoring_weights!$C$2,0)*scoring_weights!$B$2,1)</f>
        <v>0</v>
      </c>
      <c r="G300" s="7">
        <f>ROUND(IFERROR(model!J300/scoring_weights!$C$3,0)*scoring_weights!$B$3,1)</f>
        <v>9.8000000000000007</v>
      </c>
      <c r="H300" s="7">
        <f>ROUND(IFERROR(model!K300/scoring_weights!$C$4,0)*scoring_weights!$B$4,1)</f>
        <v>1</v>
      </c>
      <c r="I300" s="7">
        <f>IF(model!L300="YES",scoring_weights!$B$5,0)</f>
        <v>0</v>
      </c>
      <c r="J300" s="7">
        <f>IF(model!D300="ENTERPRISE",scoring_weights!$B$6,IF(model!D300="MID-MARKET",scoring_weights!$B$6*0.75,IF(model!D300="SMB",scoring_weights!$B$6*0.5,IF(model!D300="STARTUP",scoring_weights!$B$6*0.25,0))))</f>
        <v>3.75</v>
      </c>
      <c r="K300" s="7">
        <f>ROUND(MIN(IFERROR((model!O300/10+model!P300/5+model!R300*2+model!T300+model!U300*1.5)/6,0),1)*scoring_weights!$B$7,1)</f>
        <v>10.5</v>
      </c>
      <c r="L300" s="7">
        <f t="shared" si="12"/>
        <v>25.1</v>
      </c>
      <c r="M300" s="7" t="str">
        <f>IF(L300&gt;=segment_thresholds!$B$2,"HOT",IF(L300&gt;=segment_thresholds!$B$3,"WARM","COLD"))</f>
        <v>COLD</v>
      </c>
      <c r="N300" s="7" t="str">
        <f t="shared" si="13"/>
        <v>Retarget with Ads</v>
      </c>
      <c r="O300" s="7" t="str">
        <f t="shared" si="14"/>
        <v>20-39</v>
      </c>
    </row>
    <row r="301" spans="1:15">
      <c r="A301" t="str">
        <v>L0300</v>
      </c>
      <c r="B301" t="str">
        <v>Dmitri Lewis</v>
      </c>
      <c r="C301" t="str">
        <v>FIGMA</v>
      </c>
      <c r="D301" t="str">
        <v>COLD_EMAIL</v>
      </c>
      <c r="E301" t="str">
        <v>ENTERPRISE</v>
      </c>
      <c r="F301" s="7">
        <f>ROUND(IFERROR(model!I301/scoring_weights!$C$2,0)*scoring_weights!$B$2,1)</f>
        <v>0</v>
      </c>
      <c r="G301" s="7">
        <f>ROUND(IFERROR(model!J301/scoring_weights!$C$3,0)*scoring_weights!$B$3,1)</f>
        <v>6.8</v>
      </c>
      <c r="H301" s="7">
        <f>ROUND(IFERROR(model!K301/scoring_weights!$C$4,0)*scoring_weights!$B$4,1)</f>
        <v>5.3</v>
      </c>
      <c r="I301" s="7">
        <f>IF(model!L301="YES",scoring_weights!$B$5,0)</f>
        <v>20</v>
      </c>
      <c r="J301" s="7">
        <f>IF(model!D301="ENTERPRISE",scoring_weights!$B$6,IF(model!D301="MID-MARKET",scoring_weights!$B$6*0.75,IF(model!D301="SMB",scoring_weights!$B$6*0.5,IF(model!D301="STARTUP",scoring_weights!$B$6*0.25,0))))</f>
        <v>15</v>
      </c>
      <c r="K301" s="7">
        <f>ROUND(MIN(IFERROR((model!O301/10+model!P301/5+model!R301*2+model!T301+model!U301*1.5)/6,0),1)*scoring_weights!$B$7,1)</f>
        <v>0</v>
      </c>
      <c r="L301" s="7">
        <f t="shared" si="12"/>
        <v>47.1</v>
      </c>
      <c r="M301" s="7" t="str">
        <f>IF(L301&gt;=segment_thresholds!$B$2,"HOT",IF(L301&gt;=segment_thresholds!$B$3,"WARM","COLD"))</f>
        <v>WARM</v>
      </c>
      <c r="N301" s="7" t="str">
        <f t="shared" si="13"/>
        <v>Nurture Email Drip</v>
      </c>
      <c r="O301" s="7" t="str">
        <f t="shared" si="14"/>
        <v>40-59</v>
      </c>
    </row>
    <row r="302" spans="1:15">
      <c r="A302" t="str">
        <v>L0301</v>
      </c>
      <c r="B302" t="str">
        <v>Yael Bose</v>
      </c>
      <c r="C302" t="str">
        <v>DOCUSIGN</v>
      </c>
      <c r="D302" t="str">
        <v>REFERRAL</v>
      </c>
      <c r="E302" t="str">
        <v>MID-MARKET</v>
      </c>
      <c r="F302" s="7">
        <f>ROUND(IFERROR(model!I302/scoring_weights!$C$2,0)*scoring_weights!$B$2,1)</f>
        <v>2.9</v>
      </c>
      <c r="G302" s="7">
        <f>ROUND(IFERROR(model!J302/scoring_weights!$C$3,0)*scoring_weights!$B$3,1)</f>
        <v>12</v>
      </c>
      <c r="H302" s="7">
        <f>ROUND(IFERROR(model!K302/scoring_weights!$C$4,0)*scoring_weights!$B$4,1)</f>
        <v>7.7</v>
      </c>
      <c r="I302" s="7">
        <f>IF(model!L302="YES",scoring_weights!$B$5,0)</f>
        <v>0</v>
      </c>
      <c r="J302" s="7">
        <f>IF(model!D302="ENTERPRISE",scoring_weights!$B$6,IF(model!D302="MID-MARKET",scoring_weights!$B$6*0.75,IF(model!D302="SMB",scoring_weights!$B$6*0.5,IF(model!D302="STARTUP",scoring_weights!$B$6*0.25,0))))</f>
        <v>11.25</v>
      </c>
      <c r="K302" s="7">
        <f>ROUND(MIN(IFERROR((model!O302/10+model!P302/5+model!R302*2+model!T302+model!U302*1.5)/6,0),1)*scoring_weights!$B$7,1)</f>
        <v>2.5</v>
      </c>
      <c r="L302" s="7">
        <f t="shared" si="12"/>
        <v>36.4</v>
      </c>
      <c r="M302" s="7" t="str">
        <f>IF(L302&gt;=segment_thresholds!$B$2,"HOT",IF(L302&gt;=segment_thresholds!$B$3,"WARM","COLD"))</f>
        <v>WARM</v>
      </c>
      <c r="N302" s="7" t="str">
        <f t="shared" si="13"/>
        <v>Nurture Email Drip</v>
      </c>
      <c r="O302" s="7" t="str">
        <f t="shared" si="14"/>
        <v>20-39</v>
      </c>
    </row>
    <row r="303" spans="1:15">
      <c r="A303" t="str">
        <v>L0302</v>
      </c>
      <c r="B303" t="str">
        <v>Elowen Eriksson</v>
      </c>
      <c r="C303" t="str">
        <v>CANVA</v>
      </c>
      <c r="D303" t="str">
        <v>REFERRAL</v>
      </c>
      <c r="E303" t="str">
        <v>SMB</v>
      </c>
      <c r="F303" s="7">
        <f>ROUND(IFERROR(model!I303/scoring_weights!$C$2,0)*scoring_weights!$B$2,1)</f>
        <v>2.9</v>
      </c>
      <c r="G303" s="7">
        <f>ROUND(IFERROR(model!J303/scoring_weights!$C$3,0)*scoring_weights!$B$3,1)</f>
        <v>0</v>
      </c>
      <c r="H303" s="7">
        <f>ROUND(IFERROR(model!K303/scoring_weights!$C$4,0)*scoring_weights!$B$4,1)</f>
        <v>3.7</v>
      </c>
      <c r="I303" s="7">
        <f>IF(model!L303="YES",scoring_weights!$B$5,0)</f>
        <v>20</v>
      </c>
      <c r="J303" s="7">
        <f>IF(model!D303="ENTERPRISE",scoring_weights!$B$6,IF(model!D303="MID-MARKET",scoring_weights!$B$6*0.75,IF(model!D303="SMB",scoring_weights!$B$6*0.5,IF(model!D303="STARTUP",scoring_weights!$B$6*0.25,0))))</f>
        <v>7.5</v>
      </c>
      <c r="K303" s="7">
        <f>ROUND(MIN(IFERROR((model!O303/10+model!P303/5+model!R303*2+model!T303+model!U303*1.5)/6,0),1)*scoring_weights!$B$7,1)</f>
        <v>3</v>
      </c>
      <c r="L303" s="7">
        <f t="shared" si="12"/>
        <v>37.1</v>
      </c>
      <c r="M303" s="7" t="str">
        <f>IF(L303&gt;=segment_thresholds!$B$2,"HOT",IF(L303&gt;=segment_thresholds!$B$3,"WARM","COLD"))</f>
        <v>WARM</v>
      </c>
      <c r="N303" s="7" t="str">
        <f t="shared" si="13"/>
        <v>Nurture Email Drip</v>
      </c>
      <c r="O303" s="7" t="str">
        <f t="shared" si="14"/>
        <v>20-39</v>
      </c>
    </row>
    <row r="304" spans="1:15">
      <c r="A304" t="str">
        <v>L0303</v>
      </c>
      <c r="B304" t="str">
        <v>Aria Kim</v>
      </c>
      <c r="C304" t="str">
        <v>CLOUDFLARE</v>
      </c>
      <c r="D304" t="str">
        <v>UNKNOWN</v>
      </c>
      <c r="E304" t="str">
        <v>STARTUP</v>
      </c>
      <c r="F304" s="7">
        <f>ROUND(IFERROR(model!I304/scoring_weights!$C$2,0)*scoring_weights!$B$2,1)</f>
        <v>0.6</v>
      </c>
      <c r="G304" s="7">
        <f>ROUND(IFERROR(model!J304/scoring_weights!$C$3,0)*scoring_weights!$B$3,1)</f>
        <v>15</v>
      </c>
      <c r="H304" s="7">
        <f>ROUND(IFERROR(model!K304/scoring_weights!$C$4,0)*scoring_weights!$B$4,1)</f>
        <v>0</v>
      </c>
      <c r="I304" s="7">
        <f>IF(model!L304="YES",scoring_weights!$B$5,0)</f>
        <v>0</v>
      </c>
      <c r="J304" s="7">
        <f>IF(model!D304="ENTERPRISE",scoring_weights!$B$6,IF(model!D304="MID-MARKET",scoring_weights!$B$6*0.75,IF(model!D304="SMB",scoring_weights!$B$6*0.5,IF(model!D304="STARTUP",scoring_weights!$B$6*0.25,0))))</f>
        <v>3.75</v>
      </c>
      <c r="K304" s="7">
        <f>ROUND(MIN(IFERROR((model!O304/10+model!P304/5+model!R304*2+model!T304+model!U304*1.5)/6,0),1)*scoring_weights!$B$7,1)</f>
        <v>13.5</v>
      </c>
      <c r="L304" s="7">
        <f t="shared" si="12"/>
        <v>32.9</v>
      </c>
      <c r="M304" s="7" t="str">
        <f>IF(L304&gt;=segment_thresholds!$B$2,"HOT",IF(L304&gt;=segment_thresholds!$B$3,"WARM","COLD"))</f>
        <v>COLD</v>
      </c>
      <c r="N304" s="7" t="str">
        <f t="shared" si="13"/>
        <v>Retarget with Ads</v>
      </c>
      <c r="O304" s="7" t="str">
        <f t="shared" si="14"/>
        <v>20-39</v>
      </c>
    </row>
    <row r="305" spans="1:15">
      <c r="A305" t="str">
        <v>L0304</v>
      </c>
      <c r="B305" t="str">
        <v>Rosalind Reyes</v>
      </c>
      <c r="C305" t="str">
        <v>STRIPE</v>
      </c>
      <c r="D305" t="str">
        <v>COLD_EMAIL</v>
      </c>
      <c r="E305" t="str">
        <v>SMB</v>
      </c>
      <c r="F305" s="7">
        <f>ROUND(IFERROR(model!I305/scoring_weights!$C$2,0)*scoring_weights!$B$2,1)</f>
        <v>8.9</v>
      </c>
      <c r="G305" s="7">
        <f>ROUND(IFERROR(model!J305/scoring_weights!$C$3,0)*scoring_weights!$B$3,1)</f>
        <v>11.3</v>
      </c>
      <c r="H305" s="7">
        <f>ROUND(IFERROR(model!K305/scoring_weights!$C$4,0)*scoring_weights!$B$4,1)</f>
        <v>4.8</v>
      </c>
      <c r="I305" s="7">
        <f>IF(model!L305="YES",scoring_weights!$B$5,0)</f>
        <v>20</v>
      </c>
      <c r="J305" s="7">
        <f>IF(model!D305="ENTERPRISE",scoring_weights!$B$6,IF(model!D305="MID-MARKET",scoring_weights!$B$6*0.75,IF(model!D305="SMB",scoring_weights!$B$6*0.5,IF(model!D305="STARTUP",scoring_weights!$B$6*0.25,0))))</f>
        <v>7.5</v>
      </c>
      <c r="K305" s="7">
        <f>ROUND(MIN(IFERROR((model!O305/10+model!P305/5+model!R305*2+model!T305+model!U305*1.5)/6,0),1)*scoring_weights!$B$7,1)</f>
        <v>20.5</v>
      </c>
      <c r="L305" s="7">
        <f t="shared" si="12"/>
        <v>73</v>
      </c>
      <c r="M305" s="7" t="str">
        <f>IF(L305&gt;=segment_thresholds!$B$2,"HOT",IF(L305&gt;=segment_thresholds!$B$3,"WARM","COLD"))</f>
        <v>HOT</v>
      </c>
      <c r="N305" s="7" t="str">
        <f t="shared" si="13"/>
        <v>Schedule Call</v>
      </c>
      <c r="O305" s="7" t="str">
        <f t="shared" si="14"/>
        <v>60-79</v>
      </c>
    </row>
    <row r="306" spans="1:15">
      <c r="A306" t="str">
        <v>L0305</v>
      </c>
      <c r="B306" t="str">
        <v>Frank Verma</v>
      </c>
      <c r="C306" t="str">
        <v>STRIPE</v>
      </c>
      <c r="D306" t="str">
        <v>SOCIAL</v>
      </c>
      <c r="E306" t="str">
        <v>MID-MARKET</v>
      </c>
      <c r="F306" s="7">
        <f>ROUND(IFERROR(model!I306/scoring_weights!$C$2,0)*scoring_weights!$B$2,1)</f>
        <v>0.9</v>
      </c>
      <c r="G306" s="7">
        <f>ROUND(IFERROR(model!J306/scoring_weights!$C$3,0)*scoring_weights!$B$3,1)</f>
        <v>0</v>
      </c>
      <c r="H306" s="7">
        <f>ROUND(IFERROR(model!K306/scoring_weights!$C$4,0)*scoring_weights!$B$4,1)</f>
        <v>3.5</v>
      </c>
      <c r="I306" s="7">
        <f>IF(model!L306="YES",scoring_weights!$B$5,0)</f>
        <v>0</v>
      </c>
      <c r="J306" s="7">
        <f>IF(model!D306="ENTERPRISE",scoring_weights!$B$6,IF(model!D306="MID-MARKET",scoring_weights!$B$6*0.75,IF(model!D306="SMB",scoring_weights!$B$6*0.5,IF(model!D306="STARTUP",scoring_weights!$B$6*0.25,0))))</f>
        <v>11.25</v>
      </c>
      <c r="K306" s="7">
        <f>ROUND(MIN(IFERROR((model!O306/10+model!P306/5+model!R306*2+model!T306+model!U306*1.5)/6,0),1)*scoring_weights!$B$7,1)</f>
        <v>3</v>
      </c>
      <c r="L306" s="7">
        <f t="shared" si="12"/>
        <v>18.7</v>
      </c>
      <c r="M306" s="7" t="str">
        <f>IF(L306&gt;=segment_thresholds!$B$2,"HOT",IF(L306&gt;=segment_thresholds!$B$3,"WARM","COLD"))</f>
        <v>COLD</v>
      </c>
      <c r="N306" s="7" t="str">
        <f t="shared" si="13"/>
        <v>Retarget with Ads</v>
      </c>
      <c r="O306" s="7" t="str">
        <f t="shared" si="14"/>
        <v>0-19</v>
      </c>
    </row>
    <row r="307" spans="1:15">
      <c r="A307" t="str">
        <v>L0306</v>
      </c>
      <c r="B307" t="str">
        <v>Soren Kovac</v>
      </c>
      <c r="C307" t="str">
        <v>AIRTABLE</v>
      </c>
      <c r="D307" t="str">
        <v>REFERRAL</v>
      </c>
      <c r="E307" t="str">
        <v>N/A</v>
      </c>
      <c r="F307" s="7">
        <f>ROUND(IFERROR(model!I307/scoring_weights!$C$2,0)*scoring_weights!$B$2,1)</f>
        <v>5.7</v>
      </c>
      <c r="G307" s="7">
        <f>ROUND(IFERROR(model!J307/scoring_weights!$C$3,0)*scoring_weights!$B$3,1)</f>
        <v>0</v>
      </c>
      <c r="H307" s="7">
        <f>ROUND(IFERROR(model!K307/scoring_weights!$C$4,0)*scoring_weights!$B$4,1)</f>
        <v>4.3</v>
      </c>
      <c r="I307" s="7">
        <f>IF(model!L307="YES",scoring_weights!$B$5,0)</f>
        <v>20</v>
      </c>
      <c r="J307" s="7">
        <f>IF(model!D307="ENTERPRISE",scoring_weights!$B$6,IF(model!D307="MID-MARKET",scoring_weights!$B$6*0.75,IF(model!D307="SMB",scoring_weights!$B$6*0.5,IF(model!D307="STARTUP",scoring_weights!$B$6*0.25,0))))</f>
        <v>0</v>
      </c>
      <c r="K307" s="7">
        <f>ROUND(MIN(IFERROR((model!O307/10+model!P307/5+model!R307*2+model!T307+model!U307*1.5)/6,0),1)*scoring_weights!$B$7,1)</f>
        <v>1</v>
      </c>
      <c r="L307" s="7">
        <f t="shared" si="12"/>
        <v>31</v>
      </c>
      <c r="M307" s="7" t="str">
        <f>IF(L307&gt;=segment_thresholds!$B$2,"HOT",IF(L307&gt;=segment_thresholds!$B$3,"WARM","COLD"))</f>
        <v>COLD</v>
      </c>
      <c r="N307" s="7" t="str">
        <f t="shared" si="13"/>
        <v>Retarget with Ads</v>
      </c>
      <c r="O307" s="7" t="str">
        <f t="shared" si="14"/>
        <v>20-39</v>
      </c>
    </row>
    <row r="308" spans="1:15">
      <c r="A308" t="str">
        <v>L0307</v>
      </c>
      <c r="B308" t="str">
        <v>Nolan Walker</v>
      </c>
      <c r="C308" t="str">
        <v>GOOGLE</v>
      </c>
      <c r="D308" t="str">
        <v>CONTENT_SYNDICATION</v>
      </c>
      <c r="E308" t="str">
        <v>N/A</v>
      </c>
      <c r="F308" s="7">
        <f>ROUND(IFERROR(model!I308/scoring_weights!$C$2,0)*scoring_weights!$B$2,1)</f>
        <v>6.3</v>
      </c>
      <c r="G308" s="7">
        <f>ROUND(IFERROR(model!J308/scoring_weights!$C$3,0)*scoring_weights!$B$3,1)</f>
        <v>9.8000000000000007</v>
      </c>
      <c r="H308" s="7">
        <f>ROUND(IFERROR(model!K308/scoring_weights!$C$4,0)*scoring_weights!$B$4,1)</f>
        <v>8</v>
      </c>
      <c r="I308" s="7">
        <f>IF(model!L308="YES",scoring_weights!$B$5,0)</f>
        <v>20</v>
      </c>
      <c r="J308" s="7">
        <f>IF(model!D308="ENTERPRISE",scoring_weights!$B$6,IF(model!D308="MID-MARKET",scoring_weights!$B$6*0.75,IF(model!D308="SMB",scoring_weights!$B$6*0.5,IF(model!D308="STARTUP",scoring_weights!$B$6*0.25,0))))</f>
        <v>0</v>
      </c>
      <c r="K308" s="7">
        <f>ROUND(MIN(IFERROR((model!O308/10+model!P308/5+model!R308*2+model!T308+model!U308*1.5)/6,0),1)*scoring_weights!$B$7,1)</f>
        <v>5</v>
      </c>
      <c r="L308" s="7">
        <f t="shared" si="12"/>
        <v>49.1</v>
      </c>
      <c r="M308" s="7" t="str">
        <f>IF(L308&gt;=segment_thresholds!$B$2,"HOT",IF(L308&gt;=segment_thresholds!$B$3,"WARM","COLD"))</f>
        <v>WARM</v>
      </c>
      <c r="N308" s="7" t="str">
        <f t="shared" si="13"/>
        <v>Nurture Email Drip</v>
      </c>
      <c r="O308" s="7" t="str">
        <f t="shared" si="14"/>
        <v>40-59</v>
      </c>
    </row>
    <row r="309" spans="1:15">
      <c r="A309" t="str">
        <v>L0308</v>
      </c>
      <c r="B309" t="str">
        <v>Zane Thomas</v>
      </c>
      <c r="C309" t="str">
        <v>DATABRICKS</v>
      </c>
      <c r="D309" t="str">
        <v>ORGANIC</v>
      </c>
      <c r="E309" t="str">
        <v>SMB</v>
      </c>
      <c r="F309" s="7">
        <f>ROUND(IFERROR(model!I309/scoring_weights!$C$2,0)*scoring_weights!$B$2,1)</f>
        <v>7.4</v>
      </c>
      <c r="G309" s="7">
        <f>ROUND(IFERROR(model!J309/scoring_weights!$C$3,0)*scoring_weights!$B$3,1)</f>
        <v>10.5</v>
      </c>
      <c r="H309" s="7">
        <f>ROUND(IFERROR(model!K309/scoring_weights!$C$4,0)*scoring_weights!$B$4,1)</f>
        <v>1.2</v>
      </c>
      <c r="I309" s="7">
        <f>IF(model!L309="YES",scoring_weights!$B$5,0)</f>
        <v>20</v>
      </c>
      <c r="J309" s="7">
        <f>IF(model!D309="ENTERPRISE",scoring_weights!$B$6,IF(model!D309="MID-MARKET",scoring_weights!$B$6*0.75,IF(model!D309="SMB",scoring_weights!$B$6*0.5,IF(model!D309="STARTUP",scoring_weights!$B$6*0.25,0))))</f>
        <v>7.5</v>
      </c>
      <c r="K309" s="7">
        <f>ROUND(MIN(IFERROR((model!O309/10+model!P309/5+model!R309*2+model!T309+model!U309*1.5)/6,0),1)*scoring_weights!$B$7,1)</f>
        <v>7.5</v>
      </c>
      <c r="L309" s="7">
        <f t="shared" si="12"/>
        <v>54.1</v>
      </c>
      <c r="M309" s="7" t="str">
        <f>IF(L309&gt;=segment_thresholds!$B$2,"HOT",IF(L309&gt;=segment_thresholds!$B$3,"WARM","COLD"))</f>
        <v>WARM</v>
      </c>
      <c r="N309" s="7" t="str">
        <f t="shared" si="13"/>
        <v>Nurture Email Drip</v>
      </c>
      <c r="O309" s="7" t="str">
        <f t="shared" si="14"/>
        <v>40-59</v>
      </c>
    </row>
    <row r="310" spans="1:15">
      <c r="A310" t="str">
        <v>L0309</v>
      </c>
      <c r="B310" t="str">
        <v>Quinlan Scott</v>
      </c>
      <c r="C310" t="str">
        <v>CROWDSTRIKE</v>
      </c>
      <c r="D310" t="str">
        <v>EVENT</v>
      </c>
      <c r="E310" t="str">
        <v>MID-MARKET</v>
      </c>
      <c r="F310" s="7">
        <f>ROUND(IFERROR(model!I310/scoring_weights!$C$2,0)*scoring_weights!$B$2,1)</f>
        <v>9.4</v>
      </c>
      <c r="G310" s="7">
        <f>ROUND(IFERROR(model!J310/scoring_weights!$C$3,0)*scoring_weights!$B$3,1)</f>
        <v>14.3</v>
      </c>
      <c r="H310" s="7">
        <f>ROUND(IFERROR(model!K310/scoring_weights!$C$4,0)*scoring_weights!$B$4,1)</f>
        <v>1.7</v>
      </c>
      <c r="I310" s="7">
        <f>IF(model!L310="YES",scoring_weights!$B$5,0)</f>
        <v>20</v>
      </c>
      <c r="J310" s="7">
        <f>IF(model!D310="ENTERPRISE",scoring_weights!$B$6,IF(model!D310="MID-MARKET",scoring_weights!$B$6*0.75,IF(model!D310="SMB",scoring_weights!$B$6*0.5,IF(model!D310="STARTUP",scoring_weights!$B$6*0.25,0))))</f>
        <v>11.25</v>
      </c>
      <c r="K310" s="7">
        <f>ROUND(MIN(IFERROR((model!O310/10+model!P310/5+model!R310*2+model!T310+model!U310*1.5)/6,0),1)*scoring_weights!$B$7,1)</f>
        <v>1</v>
      </c>
      <c r="L310" s="7">
        <f t="shared" si="12"/>
        <v>57.7</v>
      </c>
      <c r="M310" s="7" t="str">
        <f>IF(L310&gt;=segment_thresholds!$B$2,"HOT",IF(L310&gt;=segment_thresholds!$B$3,"WARM","COLD"))</f>
        <v>WARM</v>
      </c>
      <c r="N310" s="7" t="str">
        <f t="shared" si="13"/>
        <v>Nurture Email Drip</v>
      </c>
      <c r="O310" s="7" t="str">
        <f t="shared" si="14"/>
        <v>40-59</v>
      </c>
    </row>
    <row r="311" spans="1:15">
      <c r="A311" t="str">
        <v>L0310</v>
      </c>
      <c r="B311" t="str">
        <v>Priya Tanaka</v>
      </c>
      <c r="C311" t="str">
        <v>SALESFORCE</v>
      </c>
      <c r="D311" t="str">
        <v>PAID</v>
      </c>
      <c r="E311" t="str">
        <v>MID-MARKET</v>
      </c>
      <c r="F311" s="7">
        <f>ROUND(IFERROR(model!I311/scoring_weights!$C$2,0)*scoring_weights!$B$2,1)</f>
        <v>0</v>
      </c>
      <c r="G311" s="7">
        <f>ROUND(IFERROR(model!J311/scoring_weights!$C$3,0)*scoring_weights!$B$3,1)</f>
        <v>15</v>
      </c>
      <c r="H311" s="7">
        <f>ROUND(IFERROR(model!K311/scoring_weights!$C$4,0)*scoring_weights!$B$4,1)</f>
        <v>1.5</v>
      </c>
      <c r="I311" s="7">
        <f>IF(model!L311="YES",scoring_weights!$B$5,0)</f>
        <v>20</v>
      </c>
      <c r="J311" s="7">
        <f>IF(model!D311="ENTERPRISE",scoring_weights!$B$6,IF(model!D311="MID-MARKET",scoring_weights!$B$6*0.75,IF(model!D311="SMB",scoring_weights!$B$6*0.5,IF(model!D311="STARTUP",scoring_weights!$B$6*0.25,0))))</f>
        <v>11.25</v>
      </c>
      <c r="K311" s="7">
        <f>ROUND(MIN(IFERROR((model!O311/10+model!P311/5+model!R311*2+model!T311+model!U311*1.5)/6,0),1)*scoring_weights!$B$7,1)</f>
        <v>0</v>
      </c>
      <c r="L311" s="7">
        <f t="shared" si="12"/>
        <v>47.8</v>
      </c>
      <c r="M311" s="7" t="str">
        <f>IF(L311&gt;=segment_thresholds!$B$2,"HOT",IF(L311&gt;=segment_thresholds!$B$3,"WARM","COLD"))</f>
        <v>WARM</v>
      </c>
      <c r="N311" s="7" t="str">
        <f t="shared" si="13"/>
        <v>Nurture Email Drip</v>
      </c>
      <c r="O311" s="7" t="str">
        <f t="shared" si="14"/>
        <v>40-59</v>
      </c>
    </row>
    <row r="312" spans="1:15">
      <c r="A312" t="str">
        <v>L0311</v>
      </c>
      <c r="B312" t="str">
        <v>Fatima Nelson</v>
      </c>
      <c r="C312" t="str">
        <v>CLOUDFLARE</v>
      </c>
      <c r="D312" t="str">
        <v>PAID</v>
      </c>
      <c r="E312" t="str">
        <v>N/A</v>
      </c>
      <c r="F312" s="7">
        <f>ROUND(IFERROR(model!I312/scoring_weights!$C$2,0)*scoring_weights!$B$2,1)</f>
        <v>5.0999999999999996</v>
      </c>
      <c r="G312" s="7">
        <f>ROUND(IFERROR(model!J312/scoring_weights!$C$3,0)*scoring_weights!$B$3,1)</f>
        <v>3.8</v>
      </c>
      <c r="H312" s="7">
        <f>ROUND(IFERROR(model!K312/scoring_weights!$C$4,0)*scoring_weights!$B$4,1)</f>
        <v>5.2</v>
      </c>
      <c r="I312" s="7">
        <f>IF(model!L312="YES",scoring_weights!$B$5,0)</f>
        <v>20</v>
      </c>
      <c r="J312" s="7">
        <f>IF(model!D312="ENTERPRISE",scoring_weights!$B$6,IF(model!D312="MID-MARKET",scoring_weights!$B$6*0.75,IF(model!D312="SMB",scoring_weights!$B$6*0.5,IF(model!D312="STARTUP",scoring_weights!$B$6*0.25,0))))</f>
        <v>0</v>
      </c>
      <c r="K312" s="7">
        <f>ROUND(MIN(IFERROR((model!O312/10+model!P312/5+model!R312*2+model!T312+model!U312*1.5)/6,0),1)*scoring_weights!$B$7,1)</f>
        <v>3.5</v>
      </c>
      <c r="L312" s="7">
        <f t="shared" si="12"/>
        <v>37.6</v>
      </c>
      <c r="M312" s="7" t="str">
        <f>IF(L312&gt;=segment_thresholds!$B$2,"HOT",IF(L312&gt;=segment_thresholds!$B$3,"WARM","COLD"))</f>
        <v>WARM</v>
      </c>
      <c r="N312" s="7" t="str">
        <f t="shared" si="13"/>
        <v>Nurture Email Drip</v>
      </c>
      <c r="O312" s="7" t="str">
        <f t="shared" si="14"/>
        <v>20-39</v>
      </c>
    </row>
    <row r="313" spans="1:15">
      <c r="A313" t="str">
        <v>L0312</v>
      </c>
      <c r="B313" t="str">
        <v>Nico Dominguez</v>
      </c>
      <c r="C313" t="str">
        <v>PALO ALTO NETWORKS</v>
      </c>
      <c r="D313" t="str">
        <v>DIRECT</v>
      </c>
      <c r="E313" t="str">
        <v>MID-MARKET</v>
      </c>
      <c r="F313" s="7">
        <f>ROUND(IFERROR(model!I313/scoring_weights!$C$2,0)*scoring_weights!$B$2,1)</f>
        <v>2</v>
      </c>
      <c r="G313" s="7">
        <f>ROUND(IFERROR(model!J313/scoring_weights!$C$3,0)*scoring_weights!$B$3,1)</f>
        <v>0</v>
      </c>
      <c r="H313" s="7">
        <f>ROUND(IFERROR(model!K313/scoring_weights!$C$4,0)*scoring_weights!$B$4,1)</f>
        <v>5.5</v>
      </c>
      <c r="I313" s="7">
        <f>IF(model!L313="YES",scoring_weights!$B$5,0)</f>
        <v>20</v>
      </c>
      <c r="J313" s="7">
        <f>IF(model!D313="ENTERPRISE",scoring_weights!$B$6,IF(model!D313="MID-MARKET",scoring_weights!$B$6*0.75,IF(model!D313="SMB",scoring_weights!$B$6*0.5,IF(model!D313="STARTUP",scoring_weights!$B$6*0.25,0))))</f>
        <v>11.25</v>
      </c>
      <c r="K313" s="7">
        <f>ROUND(MIN(IFERROR((model!O313/10+model!P313/5+model!R313*2+model!T313+model!U313*1.5)/6,0),1)*scoring_weights!$B$7,1)</f>
        <v>12</v>
      </c>
      <c r="L313" s="7">
        <f t="shared" si="12"/>
        <v>50.8</v>
      </c>
      <c r="M313" s="7" t="str">
        <f>IF(L313&gt;=segment_thresholds!$B$2,"HOT",IF(L313&gt;=segment_thresholds!$B$3,"WARM","COLD"))</f>
        <v>WARM</v>
      </c>
      <c r="N313" s="7" t="str">
        <f t="shared" si="13"/>
        <v>Nurture Email Drip</v>
      </c>
      <c r="O313" s="7" t="str">
        <f t="shared" si="14"/>
        <v>40-59</v>
      </c>
    </row>
    <row r="314" spans="1:15">
      <c r="A314" t="str">
        <v>L0313</v>
      </c>
      <c r="B314" t="str">
        <v>Vivian Robinson</v>
      </c>
      <c r="C314" t="str">
        <v>SNOWFLAKE</v>
      </c>
      <c r="D314" t="str">
        <v>SOCIAL</v>
      </c>
      <c r="E314" t="str">
        <v>MID-MARKET</v>
      </c>
      <c r="F314" s="7">
        <f>ROUND(IFERROR(model!I314/scoring_weights!$C$2,0)*scoring_weights!$B$2,1)</f>
        <v>1.7</v>
      </c>
      <c r="G314" s="7">
        <f>ROUND(IFERROR(model!J314/scoring_weights!$C$3,0)*scoring_weights!$B$3,1)</f>
        <v>13.5</v>
      </c>
      <c r="H314" s="7">
        <f>ROUND(IFERROR(model!K314/scoring_weights!$C$4,0)*scoring_weights!$B$4,1)</f>
        <v>8.3000000000000007</v>
      </c>
      <c r="I314" s="7">
        <f>IF(model!L314="YES",scoring_weights!$B$5,0)</f>
        <v>20</v>
      </c>
      <c r="J314" s="7">
        <f>IF(model!D314="ENTERPRISE",scoring_weights!$B$6,IF(model!D314="MID-MARKET",scoring_weights!$B$6*0.75,IF(model!D314="SMB",scoring_weights!$B$6*0.5,IF(model!D314="STARTUP",scoring_weights!$B$6*0.25,0))))</f>
        <v>11.25</v>
      </c>
      <c r="K314" s="7">
        <f>ROUND(MIN(IFERROR((model!O314/10+model!P314/5+model!R314*2+model!T314+model!U314*1.5)/6,0),1)*scoring_weights!$B$7,1)</f>
        <v>3</v>
      </c>
      <c r="L314" s="7">
        <f t="shared" si="12"/>
        <v>57.8</v>
      </c>
      <c r="M314" s="7" t="str">
        <f>IF(L314&gt;=segment_thresholds!$B$2,"HOT",IF(L314&gt;=segment_thresholds!$B$3,"WARM","COLD"))</f>
        <v>WARM</v>
      </c>
      <c r="N314" s="7" t="str">
        <f t="shared" si="13"/>
        <v>Nurture Email Drip</v>
      </c>
      <c r="O314" s="7" t="str">
        <f t="shared" si="14"/>
        <v>40-59</v>
      </c>
    </row>
    <row r="315" spans="1:15">
      <c r="A315" t="str">
        <v>L0314</v>
      </c>
      <c r="B315" t="str">
        <v>Juniper Chandra</v>
      </c>
      <c r="C315" t="str">
        <v>DROPBOX</v>
      </c>
      <c r="D315" t="str">
        <v>REFERRAL</v>
      </c>
      <c r="E315" t="str">
        <v>MID-MARKET</v>
      </c>
      <c r="F315" s="7">
        <f>ROUND(IFERROR(model!I315/scoring_weights!$C$2,0)*scoring_weights!$B$2,1)</f>
        <v>7.7</v>
      </c>
      <c r="G315" s="7">
        <f>ROUND(IFERROR(model!J315/scoring_weights!$C$3,0)*scoring_weights!$B$3,1)</f>
        <v>8.3000000000000007</v>
      </c>
      <c r="H315" s="7">
        <f>ROUND(IFERROR(model!K315/scoring_weights!$C$4,0)*scoring_weights!$B$4,1)</f>
        <v>2.2000000000000002</v>
      </c>
      <c r="I315" s="7">
        <f>IF(model!L315="YES",scoring_weights!$B$5,0)</f>
        <v>0</v>
      </c>
      <c r="J315" s="7">
        <f>IF(model!D315="ENTERPRISE",scoring_weights!$B$6,IF(model!D315="MID-MARKET",scoring_weights!$B$6*0.75,IF(model!D315="SMB",scoring_weights!$B$6*0.5,IF(model!D315="STARTUP",scoring_weights!$B$6*0.25,0))))</f>
        <v>11.25</v>
      </c>
      <c r="K315" s="7">
        <f>ROUND(MIN(IFERROR((model!O315/10+model!P315/5+model!R315*2+model!T315+model!U315*1.5)/6,0),1)*scoring_weights!$B$7,1)</f>
        <v>3</v>
      </c>
      <c r="L315" s="7">
        <f t="shared" si="12"/>
        <v>32.5</v>
      </c>
      <c r="M315" s="7" t="str">
        <f>IF(L315&gt;=segment_thresholds!$B$2,"HOT",IF(L315&gt;=segment_thresholds!$B$3,"WARM","COLD"))</f>
        <v>COLD</v>
      </c>
      <c r="N315" s="7" t="str">
        <f t="shared" si="13"/>
        <v>Retarget with Ads</v>
      </c>
      <c r="O315" s="7" t="str">
        <f t="shared" si="14"/>
        <v>20-39</v>
      </c>
    </row>
    <row r="316" spans="1:15">
      <c r="A316" t="str">
        <v>L0315</v>
      </c>
      <c r="B316" t="str">
        <v>Willow Eriksson</v>
      </c>
      <c r="C316" t="str">
        <v>HASHICORP</v>
      </c>
      <c r="D316" t="str">
        <v>CONTENT_SYNDICATION</v>
      </c>
      <c r="E316" t="str">
        <v>ENTERPRISE</v>
      </c>
      <c r="F316" s="7">
        <f>ROUND(IFERROR(model!I316/scoring_weights!$C$2,0)*scoring_weights!$B$2,1)</f>
        <v>7.7</v>
      </c>
      <c r="G316" s="7">
        <f>ROUND(IFERROR(model!J316/scoring_weights!$C$3,0)*scoring_weights!$B$3,1)</f>
        <v>7.5</v>
      </c>
      <c r="H316" s="7">
        <f>ROUND(IFERROR(model!K316/scoring_weights!$C$4,0)*scoring_weights!$B$4,1)</f>
        <v>0.5</v>
      </c>
      <c r="I316" s="7">
        <f>IF(model!L316="YES",scoring_weights!$B$5,0)</f>
        <v>0</v>
      </c>
      <c r="J316" s="7">
        <f>IF(model!D316="ENTERPRISE",scoring_weights!$B$6,IF(model!D316="MID-MARKET",scoring_weights!$B$6*0.75,IF(model!D316="SMB",scoring_weights!$B$6*0.5,IF(model!D316="STARTUP",scoring_weights!$B$6*0.25,0))))</f>
        <v>15</v>
      </c>
      <c r="K316" s="7">
        <f>ROUND(MIN(IFERROR((model!O316/10+model!P316/5+model!R316*2+model!T316+model!U316*1.5)/6,0),1)*scoring_weights!$B$7,1)</f>
        <v>3</v>
      </c>
      <c r="L316" s="7">
        <f t="shared" si="12"/>
        <v>33.700000000000003</v>
      </c>
      <c r="M316" s="7" t="str">
        <f>IF(L316&gt;=segment_thresholds!$B$2,"HOT",IF(L316&gt;=segment_thresholds!$B$3,"WARM","COLD"))</f>
        <v>COLD</v>
      </c>
      <c r="N316" s="7" t="str">
        <f t="shared" si="13"/>
        <v>Retarget with Ads</v>
      </c>
      <c r="O316" s="7" t="str">
        <f t="shared" si="14"/>
        <v>20-39</v>
      </c>
    </row>
    <row r="317" spans="1:15">
      <c r="A317" t="str">
        <v>L0316</v>
      </c>
      <c r="B317" t="str">
        <v>Magnus Soto</v>
      </c>
      <c r="C317" t="str">
        <v>DATADOG</v>
      </c>
      <c r="D317" t="str">
        <v>PAID</v>
      </c>
      <c r="E317" t="str">
        <v>ENTERPRISE</v>
      </c>
      <c r="F317" s="7">
        <f>ROUND(IFERROR(model!I317/scoring_weights!$C$2,0)*scoring_weights!$B$2,1)</f>
        <v>7.4</v>
      </c>
      <c r="G317" s="7">
        <f>ROUND(IFERROR(model!J317/scoring_weights!$C$3,0)*scoring_weights!$B$3,1)</f>
        <v>6</v>
      </c>
      <c r="H317" s="7">
        <f>ROUND(IFERROR(model!K317/scoring_weights!$C$4,0)*scoring_weights!$B$4,1)</f>
        <v>3.7</v>
      </c>
      <c r="I317" s="7">
        <f>IF(model!L317="YES",scoring_weights!$B$5,0)</f>
        <v>0</v>
      </c>
      <c r="J317" s="7">
        <f>IF(model!D317="ENTERPRISE",scoring_weights!$B$6,IF(model!D317="MID-MARKET",scoring_weights!$B$6*0.75,IF(model!D317="SMB",scoring_weights!$B$6*0.5,IF(model!D317="STARTUP",scoring_weights!$B$6*0.25,0))))</f>
        <v>15</v>
      </c>
      <c r="K317" s="7">
        <f>ROUND(MIN(IFERROR((model!O317/10+model!P317/5+model!R317*2+model!T317+model!U317*1.5)/6,0),1)*scoring_weights!$B$7,1)</f>
        <v>0.5</v>
      </c>
      <c r="L317" s="7">
        <f t="shared" si="12"/>
        <v>32.6</v>
      </c>
      <c r="M317" s="7" t="str">
        <f>IF(L317&gt;=segment_thresholds!$B$2,"HOT",IF(L317&gt;=segment_thresholds!$B$3,"WARM","COLD"))</f>
        <v>COLD</v>
      </c>
      <c r="N317" s="7" t="str">
        <f t="shared" si="13"/>
        <v>Retarget with Ads</v>
      </c>
      <c r="O317" s="7" t="str">
        <f t="shared" si="14"/>
        <v>20-39</v>
      </c>
    </row>
    <row r="318" spans="1:15">
      <c r="A318" t="str">
        <v>L0317</v>
      </c>
      <c r="B318" t="str">
        <v>Mona Mehta</v>
      </c>
      <c r="C318" t="str">
        <v>CROWD STRIKE</v>
      </c>
      <c r="D318" t="str">
        <v>ORGANIC</v>
      </c>
      <c r="E318" t="str">
        <v>GROWTH</v>
      </c>
      <c r="F318" s="7">
        <f>ROUND(IFERROR(model!I318/scoring_weights!$C$2,0)*scoring_weights!$B$2,1)</f>
        <v>0.6</v>
      </c>
      <c r="G318" s="7">
        <f>ROUND(IFERROR(model!J318/scoring_weights!$C$3,0)*scoring_weights!$B$3,1)</f>
        <v>0</v>
      </c>
      <c r="H318" s="7">
        <f>ROUND(IFERROR(model!K318/scoring_weights!$C$4,0)*scoring_weights!$B$4,1)</f>
        <v>0.7</v>
      </c>
      <c r="I318" s="7">
        <f>IF(model!L318="YES",scoring_weights!$B$5,0)</f>
        <v>20</v>
      </c>
      <c r="J318" s="7">
        <f>IF(model!D318="ENTERPRISE",scoring_weights!$B$6,IF(model!D318="MID-MARKET",scoring_weights!$B$6*0.75,IF(model!D318="SMB",scoring_weights!$B$6*0.5,IF(model!D318="STARTUP",scoring_weights!$B$6*0.25,0))))</f>
        <v>0</v>
      </c>
      <c r="K318" s="7">
        <f>ROUND(MIN(IFERROR((model!O318/10+model!P318/5+model!R318*2+model!T318+model!U318*1.5)/6,0),1)*scoring_weights!$B$7,1)</f>
        <v>14.5</v>
      </c>
      <c r="L318" s="7">
        <f t="shared" si="12"/>
        <v>35.799999999999997</v>
      </c>
      <c r="M318" s="7" t="str">
        <f>IF(L318&gt;=segment_thresholds!$B$2,"HOT",IF(L318&gt;=segment_thresholds!$B$3,"WARM","COLD"))</f>
        <v>WARM</v>
      </c>
      <c r="N318" s="7" t="str">
        <f t="shared" si="13"/>
        <v>Nurture Email Drip</v>
      </c>
      <c r="O318" s="7" t="str">
        <f t="shared" si="14"/>
        <v>20-39</v>
      </c>
    </row>
    <row r="319" spans="1:15">
      <c r="A319" t="str">
        <v>L0318</v>
      </c>
      <c r="B319" t="str">
        <v>Marisol Torres</v>
      </c>
      <c r="C319" t="str">
        <v>PALO ALTO</v>
      </c>
      <c r="D319" t="str">
        <v>COLD_EMAIL</v>
      </c>
      <c r="E319" t="str">
        <v>ENTERPRISE</v>
      </c>
      <c r="F319" s="7">
        <f>ROUND(IFERROR(model!I319/scoring_weights!$C$2,0)*scoring_weights!$B$2,1)</f>
        <v>4.3</v>
      </c>
      <c r="G319" s="7">
        <f>ROUND(IFERROR(model!J319/scoring_weights!$C$3,0)*scoring_weights!$B$3,1)</f>
        <v>4.5</v>
      </c>
      <c r="H319" s="7">
        <f>ROUND(IFERROR(model!K319/scoring_weights!$C$4,0)*scoring_weights!$B$4,1)</f>
        <v>0.7</v>
      </c>
      <c r="I319" s="7">
        <f>IF(model!L319="YES",scoring_weights!$B$5,0)</f>
        <v>0</v>
      </c>
      <c r="J319" s="7">
        <f>IF(model!D319="ENTERPRISE",scoring_weights!$B$6,IF(model!D319="MID-MARKET",scoring_weights!$B$6*0.75,IF(model!D319="SMB",scoring_weights!$B$6*0.5,IF(model!D319="STARTUP",scoring_weights!$B$6*0.25,0))))</f>
        <v>15</v>
      </c>
      <c r="K319" s="7">
        <f>ROUND(MIN(IFERROR((model!O319/10+model!P319/5+model!R319*2+model!T319+model!U319*1.5)/6,0),1)*scoring_weights!$B$7,1)</f>
        <v>3.5</v>
      </c>
      <c r="L319" s="7">
        <f t="shared" si="12"/>
        <v>28</v>
      </c>
      <c r="M319" s="7" t="str">
        <f>IF(L319&gt;=segment_thresholds!$B$2,"HOT",IF(L319&gt;=segment_thresholds!$B$3,"WARM","COLD"))</f>
        <v>COLD</v>
      </c>
      <c r="N319" s="7" t="str">
        <f t="shared" si="13"/>
        <v>Retarget with Ads</v>
      </c>
      <c r="O319" s="7" t="str">
        <f t="shared" si="14"/>
        <v>20-39</v>
      </c>
    </row>
    <row r="320" spans="1:15">
      <c r="A320" t="str">
        <v>L0319</v>
      </c>
      <c r="B320" t="str">
        <v>Orion Cruz</v>
      </c>
      <c r="C320" t="str">
        <v>ZOOM</v>
      </c>
      <c r="D320" t="str">
        <v>SOCIAL</v>
      </c>
      <c r="E320" t="str">
        <v>ENTERPRISE</v>
      </c>
      <c r="F320" s="7">
        <f>ROUND(IFERROR(model!I320/scoring_weights!$C$2,0)*scoring_weights!$B$2,1)</f>
        <v>5.4</v>
      </c>
      <c r="G320" s="7">
        <f>ROUND(IFERROR(model!J320/scoring_weights!$C$3,0)*scoring_weights!$B$3,1)</f>
        <v>13.5</v>
      </c>
      <c r="H320" s="7">
        <f>ROUND(IFERROR(model!K320/scoring_weights!$C$4,0)*scoring_weights!$B$4,1)</f>
        <v>1.5</v>
      </c>
      <c r="I320" s="7">
        <f>IF(model!L320="YES",scoring_weights!$B$5,0)</f>
        <v>0</v>
      </c>
      <c r="J320" s="7">
        <f>IF(model!D320="ENTERPRISE",scoring_weights!$B$6,IF(model!D320="MID-MARKET",scoring_weights!$B$6*0.75,IF(model!D320="SMB",scoring_weights!$B$6*0.5,IF(model!D320="STARTUP",scoring_weights!$B$6*0.25,0))))</f>
        <v>15</v>
      </c>
      <c r="K320" s="7">
        <f>ROUND(MIN(IFERROR((model!O320/10+model!P320/5+model!R320*2+model!T320+model!U320*1.5)/6,0),1)*scoring_weights!$B$7,1)</f>
        <v>3</v>
      </c>
      <c r="L320" s="7">
        <f t="shared" si="12"/>
        <v>38.4</v>
      </c>
      <c r="M320" s="7" t="str">
        <f>IF(L320&gt;=segment_thresholds!$B$2,"HOT",IF(L320&gt;=segment_thresholds!$B$3,"WARM","COLD"))</f>
        <v>WARM</v>
      </c>
      <c r="N320" s="7" t="str">
        <f t="shared" si="13"/>
        <v>Nurture Email Drip</v>
      </c>
      <c r="O320" s="7" t="str">
        <f t="shared" si="14"/>
        <v>20-39</v>
      </c>
    </row>
    <row r="321" spans="1:15">
      <c r="A321" t="str">
        <v>L0320</v>
      </c>
      <c r="B321" t="str">
        <v>Nikolai Anderson</v>
      </c>
      <c r="C321" t="str">
        <v>ASANA</v>
      </c>
      <c r="D321" t="str">
        <v>EVENT</v>
      </c>
      <c r="E321" t="str">
        <v>ENTERPRISE</v>
      </c>
      <c r="F321" s="7">
        <f>ROUND(IFERROR(model!I321/scoring_weights!$C$2,0)*scoring_weights!$B$2,1)</f>
        <v>7.7</v>
      </c>
      <c r="G321" s="7">
        <f>ROUND(IFERROR(model!J321/scoring_weights!$C$3,0)*scoring_weights!$B$3,1)</f>
        <v>4.5</v>
      </c>
      <c r="H321" s="7">
        <f>ROUND(IFERROR(model!K321/scoring_weights!$C$4,0)*scoring_weights!$B$4,1)</f>
        <v>6.3</v>
      </c>
      <c r="I321" s="7">
        <f>IF(model!L321="YES",scoring_weights!$B$5,0)</f>
        <v>20</v>
      </c>
      <c r="J321" s="7">
        <f>IF(model!D321="ENTERPRISE",scoring_weights!$B$6,IF(model!D321="MID-MARKET",scoring_weights!$B$6*0.75,IF(model!D321="SMB",scoring_weights!$B$6*0.5,IF(model!D321="STARTUP",scoring_weights!$B$6*0.25,0))))</f>
        <v>15</v>
      </c>
      <c r="K321" s="7">
        <f>ROUND(MIN(IFERROR((model!O321/10+model!P321/5+model!R321*2+model!T321+model!U321*1.5)/6,0),1)*scoring_weights!$B$7,1)</f>
        <v>18</v>
      </c>
      <c r="L321" s="7">
        <f t="shared" si="12"/>
        <v>71.5</v>
      </c>
      <c r="M321" s="7" t="str">
        <f>IF(L321&gt;=segment_thresholds!$B$2,"HOT",IF(L321&gt;=segment_thresholds!$B$3,"WARM","COLD"))</f>
        <v>HOT</v>
      </c>
      <c r="N321" s="7" t="str">
        <f t="shared" si="13"/>
        <v>Schedule Call</v>
      </c>
      <c r="O321" s="7" t="str">
        <f t="shared" si="14"/>
        <v>60-79</v>
      </c>
    </row>
    <row r="322" spans="1:15">
      <c r="A322" t="str">
        <v>L0321</v>
      </c>
      <c r="B322" t="str">
        <v>Quinn Olsen</v>
      </c>
      <c r="C322" t="str">
        <v>HASHICORP</v>
      </c>
      <c r="D322" t="str">
        <v>WEBINAR</v>
      </c>
      <c r="E322" t="str">
        <v>MID-MARKET</v>
      </c>
      <c r="F322" s="7">
        <f>ROUND(IFERROR(model!I322/scoring_weights!$C$2,0)*scoring_weights!$B$2,1)</f>
        <v>5.0999999999999996</v>
      </c>
      <c r="G322" s="7">
        <f>ROUND(IFERROR(model!J322/scoring_weights!$C$3,0)*scoring_weights!$B$3,1)</f>
        <v>6.8</v>
      </c>
      <c r="H322" s="7">
        <f>ROUND(IFERROR(model!K322/scoring_weights!$C$4,0)*scoring_weights!$B$4,1)</f>
        <v>1</v>
      </c>
      <c r="I322" s="7">
        <f>IF(model!L322="YES",scoring_weights!$B$5,0)</f>
        <v>0</v>
      </c>
      <c r="J322" s="7">
        <f>IF(model!D322="ENTERPRISE",scoring_weights!$B$6,IF(model!D322="MID-MARKET",scoring_weights!$B$6*0.75,IF(model!D322="SMB",scoring_weights!$B$6*0.5,IF(model!D322="STARTUP",scoring_weights!$B$6*0.25,0))))</f>
        <v>11.25</v>
      </c>
      <c r="K322" s="7">
        <f>ROUND(MIN(IFERROR((model!O322/10+model!P322/5+model!R322*2+model!T322+model!U322*1.5)/6,0),1)*scoring_weights!$B$7,1)</f>
        <v>0.5</v>
      </c>
      <c r="L322" s="7">
        <f t="shared" si="12"/>
        <v>24.7</v>
      </c>
      <c r="M322" s="7" t="str">
        <f>IF(L322&gt;=segment_thresholds!$B$2,"HOT",IF(L322&gt;=segment_thresholds!$B$3,"WARM","COLD"))</f>
        <v>COLD</v>
      </c>
      <c r="N322" s="7" t="str">
        <f t="shared" si="13"/>
        <v>Retarget with Ads</v>
      </c>
      <c r="O322" s="7" t="str">
        <f t="shared" si="14"/>
        <v>20-39</v>
      </c>
    </row>
    <row r="323" spans="1:15">
      <c r="A323" t="str">
        <v>L0322</v>
      </c>
      <c r="B323" t="str">
        <v>Diana Torres</v>
      </c>
      <c r="C323" t="str">
        <v>FIGMA</v>
      </c>
      <c r="D323" t="str">
        <v>PARTNER</v>
      </c>
      <c r="E323" t="str">
        <v>STARTUP</v>
      </c>
      <c r="F323" s="7">
        <f>ROUND(IFERROR(model!I323/scoring_weights!$C$2,0)*scoring_weights!$B$2,1)</f>
        <v>8.9</v>
      </c>
      <c r="G323" s="7">
        <f>ROUND(IFERROR(model!J323/scoring_weights!$C$3,0)*scoring_weights!$B$3,1)</f>
        <v>11.3</v>
      </c>
      <c r="H323" s="7">
        <f>ROUND(IFERROR(model!K323/scoring_weights!$C$4,0)*scoring_weights!$B$4,1)</f>
        <v>8.6999999999999993</v>
      </c>
      <c r="I323" s="7">
        <f>IF(model!L323="YES",scoring_weights!$B$5,0)</f>
        <v>20</v>
      </c>
      <c r="J323" s="7">
        <f>IF(model!D323="ENTERPRISE",scoring_weights!$B$6,IF(model!D323="MID-MARKET",scoring_weights!$B$6*0.75,IF(model!D323="SMB",scoring_weights!$B$6*0.5,IF(model!D323="STARTUP",scoring_weights!$B$6*0.25,0))))</f>
        <v>3.75</v>
      </c>
      <c r="K323" s="7">
        <f>ROUND(MIN(IFERROR((model!O323/10+model!P323/5+model!R323*2+model!T323+model!U323*1.5)/6,0),1)*scoring_weights!$B$7,1)</f>
        <v>3</v>
      </c>
      <c r="L323" s="7">
        <f t="shared" ref="L323:L386" si="15">ROUND(F323+G323+H323+I323+J323+K323,1)</f>
        <v>55.7</v>
      </c>
      <c r="M323" s="7" t="str">
        <f>IF(L323&gt;=segment_thresholds!$B$2,"HOT",IF(L323&gt;=segment_thresholds!$B$3,"WARM","COLD"))</f>
        <v>WARM</v>
      </c>
      <c r="N323" s="7" t="str">
        <f t="shared" ref="N323:N386" si="16">IF(M323="HOT","Schedule Call",IF(M323="WARM","Nurture Email Drip","Retarget with Ads"))</f>
        <v>Nurture Email Drip</v>
      </c>
      <c r="O323" s="7" t="str">
        <f t="shared" ref="O323:O386" si="17">IF(L323&lt;20,"0-19",IF(L323&lt;40,"20-39",IF(L323&lt;60,"40-59",IF(L323&lt;80,"60-79","80-100"))))</f>
        <v>40-59</v>
      </c>
    </row>
    <row r="324" spans="1:15">
      <c r="A324" t="str">
        <v>L0323</v>
      </c>
      <c r="B324" t="str">
        <v>Wesley Hill</v>
      </c>
      <c r="C324" t="str">
        <v>HASHICORP</v>
      </c>
      <c r="D324" t="str">
        <v>DIRECT</v>
      </c>
      <c r="E324" t="str">
        <v>MID-MARKET</v>
      </c>
      <c r="F324" s="7">
        <f>ROUND(IFERROR(model!I324/scoring_weights!$C$2,0)*scoring_weights!$B$2,1)</f>
        <v>0.3</v>
      </c>
      <c r="G324" s="7">
        <f>ROUND(IFERROR(model!J324/scoring_weights!$C$3,0)*scoring_weights!$B$3,1)</f>
        <v>9.8000000000000007</v>
      </c>
      <c r="H324" s="7">
        <f>ROUND(IFERROR(model!K324/scoring_weights!$C$4,0)*scoring_weights!$B$4,1)</f>
        <v>7</v>
      </c>
      <c r="I324" s="7">
        <f>IF(model!L324="YES",scoring_weights!$B$5,0)</f>
        <v>0</v>
      </c>
      <c r="J324" s="7">
        <f>IF(model!D324="ENTERPRISE",scoring_weights!$B$6,IF(model!D324="MID-MARKET",scoring_weights!$B$6*0.75,IF(model!D324="SMB",scoring_weights!$B$6*0.5,IF(model!D324="STARTUP",scoring_weights!$B$6*0.25,0))))</f>
        <v>11.25</v>
      </c>
      <c r="K324" s="7">
        <f>ROUND(MIN(IFERROR((model!O324/10+model!P324/5+model!R324*2+model!T324+model!U324*1.5)/6,0),1)*scoring_weights!$B$7,1)</f>
        <v>4.5</v>
      </c>
      <c r="L324" s="7">
        <f t="shared" si="15"/>
        <v>32.9</v>
      </c>
      <c r="M324" s="7" t="str">
        <f>IF(L324&gt;=segment_thresholds!$B$2,"HOT",IF(L324&gt;=segment_thresholds!$B$3,"WARM","COLD"))</f>
        <v>COLD</v>
      </c>
      <c r="N324" s="7" t="str">
        <f t="shared" si="16"/>
        <v>Retarget with Ads</v>
      </c>
      <c r="O324" s="7" t="str">
        <f t="shared" si="17"/>
        <v>20-39</v>
      </c>
    </row>
    <row r="325" spans="1:15">
      <c r="A325" t="str">
        <v>L0324</v>
      </c>
      <c r="B325" t="str">
        <v>Ursula Chopra</v>
      </c>
      <c r="C325" t="str">
        <v>SERVICENOW</v>
      </c>
      <c r="D325" t="str">
        <v>ORGANIC</v>
      </c>
      <c r="E325" t="str">
        <v>MID-MARKET</v>
      </c>
      <c r="F325" s="7">
        <f>ROUND(IFERROR(model!I325/scoring_weights!$C$2,0)*scoring_weights!$B$2,1)</f>
        <v>6</v>
      </c>
      <c r="G325" s="7">
        <f>ROUND(IFERROR(model!J325/scoring_weights!$C$3,0)*scoring_weights!$B$3,1)</f>
        <v>2.2999999999999998</v>
      </c>
      <c r="H325" s="7">
        <f>ROUND(IFERROR(model!K325/scoring_weights!$C$4,0)*scoring_weights!$B$4,1)</f>
        <v>4.8</v>
      </c>
      <c r="I325" s="7">
        <f>IF(model!L325="YES",scoring_weights!$B$5,0)</f>
        <v>20</v>
      </c>
      <c r="J325" s="7">
        <f>IF(model!D325="ENTERPRISE",scoring_weights!$B$6,IF(model!D325="MID-MARKET",scoring_weights!$B$6*0.75,IF(model!D325="SMB",scoring_weights!$B$6*0.5,IF(model!D325="STARTUP",scoring_weights!$B$6*0.25,0))))</f>
        <v>11.25</v>
      </c>
      <c r="K325" s="7">
        <f>ROUND(MIN(IFERROR((model!O325/10+model!P325/5+model!R325*2+model!T325+model!U325*1.5)/6,0),1)*scoring_weights!$B$7,1)</f>
        <v>3</v>
      </c>
      <c r="L325" s="7">
        <f t="shared" si="15"/>
        <v>47.4</v>
      </c>
      <c r="M325" s="7" t="str">
        <f>IF(L325&gt;=segment_thresholds!$B$2,"HOT",IF(L325&gt;=segment_thresholds!$B$3,"WARM","COLD"))</f>
        <v>WARM</v>
      </c>
      <c r="N325" s="7" t="str">
        <f t="shared" si="16"/>
        <v>Nurture Email Drip</v>
      </c>
      <c r="O325" s="7" t="str">
        <f t="shared" si="17"/>
        <v>40-59</v>
      </c>
    </row>
    <row r="326" spans="1:15">
      <c r="A326" t="str">
        <v>L0325</v>
      </c>
      <c r="B326" t="str">
        <v>Quinn Aguilar</v>
      </c>
      <c r="C326" t="str">
        <v>CONFLUENT</v>
      </c>
      <c r="D326" t="str">
        <v>SOCIAL</v>
      </c>
      <c r="E326" t="str">
        <v>STARTUP</v>
      </c>
      <c r="F326" s="7">
        <f>ROUND(IFERROR(model!I326/scoring_weights!$C$2,0)*scoring_weights!$B$2,1)</f>
        <v>9.1</v>
      </c>
      <c r="G326" s="7">
        <f>ROUND(IFERROR(model!J326/scoring_weights!$C$3,0)*scoring_weights!$B$3,1)</f>
        <v>12.8</v>
      </c>
      <c r="H326" s="7">
        <f>ROUND(IFERROR(model!K326/scoring_weights!$C$4,0)*scoring_weights!$B$4,1)</f>
        <v>0.8</v>
      </c>
      <c r="I326" s="7">
        <f>IF(model!L326="YES",scoring_weights!$B$5,0)</f>
        <v>20</v>
      </c>
      <c r="J326" s="7">
        <f>IF(model!D326="ENTERPRISE",scoring_weights!$B$6,IF(model!D326="MID-MARKET",scoring_weights!$B$6*0.75,IF(model!D326="SMB",scoring_weights!$B$6*0.5,IF(model!D326="STARTUP",scoring_weights!$B$6*0.25,0))))</f>
        <v>3.75</v>
      </c>
      <c r="K326" s="7">
        <f>ROUND(MIN(IFERROR((model!O326/10+model!P326/5+model!R326*2+model!T326+model!U326*1.5)/6,0),1)*scoring_weights!$B$7,1)</f>
        <v>12.5</v>
      </c>
      <c r="L326" s="7">
        <f t="shared" si="15"/>
        <v>59</v>
      </c>
      <c r="M326" s="7" t="str">
        <f>IF(L326&gt;=segment_thresholds!$B$2,"HOT",IF(L326&gt;=segment_thresholds!$B$3,"WARM","COLD"))</f>
        <v>WARM</v>
      </c>
      <c r="N326" s="7" t="str">
        <f t="shared" si="16"/>
        <v>Nurture Email Drip</v>
      </c>
      <c r="O326" s="7" t="str">
        <f t="shared" si="17"/>
        <v>40-59</v>
      </c>
    </row>
    <row r="327" spans="1:15">
      <c r="A327" t="str">
        <v>L0326</v>
      </c>
      <c r="B327" t="str">
        <v>Piper Das</v>
      </c>
      <c r="C327" t="str">
        <v>CROWDSTRIKE</v>
      </c>
      <c r="D327" t="str">
        <v>COLD_EMAIL</v>
      </c>
      <c r="E327" t="str">
        <v>MID-MARKET</v>
      </c>
      <c r="F327" s="7">
        <f>ROUND(IFERROR(model!I327/scoring_weights!$C$2,0)*scoring_weights!$B$2,1)</f>
        <v>5.4</v>
      </c>
      <c r="G327" s="7">
        <f>ROUND(IFERROR(model!J327/scoring_weights!$C$3,0)*scoring_weights!$B$3,1)</f>
        <v>15</v>
      </c>
      <c r="H327" s="7">
        <f>ROUND(IFERROR(model!K327/scoring_weights!$C$4,0)*scoring_weights!$B$4,1)</f>
        <v>1.8</v>
      </c>
      <c r="I327" s="7">
        <f>IF(model!L327="YES",scoring_weights!$B$5,0)</f>
        <v>0</v>
      </c>
      <c r="J327" s="7">
        <f>IF(model!D327="ENTERPRISE",scoring_weights!$B$6,IF(model!D327="MID-MARKET",scoring_weights!$B$6*0.75,IF(model!D327="SMB",scoring_weights!$B$6*0.5,IF(model!D327="STARTUP",scoring_weights!$B$6*0.25,0))))</f>
        <v>11.25</v>
      </c>
      <c r="K327" s="7">
        <f>ROUND(MIN(IFERROR((model!O327/10+model!P327/5+model!R327*2+model!T327+model!U327*1.5)/6,0),1)*scoring_weights!$B$7,1)</f>
        <v>13.5</v>
      </c>
      <c r="L327" s="7">
        <f t="shared" si="15"/>
        <v>47</v>
      </c>
      <c r="M327" s="7" t="str">
        <f>IF(L327&gt;=segment_thresholds!$B$2,"HOT",IF(L327&gt;=segment_thresholds!$B$3,"WARM","COLD"))</f>
        <v>WARM</v>
      </c>
      <c r="N327" s="7" t="str">
        <f t="shared" si="16"/>
        <v>Nurture Email Drip</v>
      </c>
      <c r="O327" s="7" t="str">
        <f t="shared" si="17"/>
        <v>40-59</v>
      </c>
    </row>
    <row r="328" spans="1:15">
      <c r="A328" t="str">
        <v>L0327</v>
      </c>
      <c r="B328" t="str">
        <v>Raphael Brown</v>
      </c>
      <c r="C328" t="str">
        <v>DATABRICKS</v>
      </c>
      <c r="D328" t="str">
        <v>REFERRAL</v>
      </c>
      <c r="E328" t="str">
        <v>STARTUP</v>
      </c>
      <c r="F328" s="7">
        <f>ROUND(IFERROR(model!I328/scoring_weights!$C$2,0)*scoring_weights!$B$2,1)</f>
        <v>0</v>
      </c>
      <c r="G328" s="7">
        <f>ROUND(IFERROR(model!J328/scoring_weights!$C$3,0)*scoring_weights!$B$3,1)</f>
        <v>12</v>
      </c>
      <c r="H328" s="7">
        <f>ROUND(IFERROR(model!K328/scoring_weights!$C$4,0)*scoring_weights!$B$4,1)</f>
        <v>0.5</v>
      </c>
      <c r="I328" s="7">
        <f>IF(model!L328="YES",scoring_weights!$B$5,0)</f>
        <v>20</v>
      </c>
      <c r="J328" s="7">
        <f>IF(model!D328="ENTERPRISE",scoring_weights!$B$6,IF(model!D328="MID-MARKET",scoring_weights!$B$6*0.75,IF(model!D328="SMB",scoring_weights!$B$6*0.5,IF(model!D328="STARTUP",scoring_weights!$B$6*0.25,0))))</f>
        <v>3.75</v>
      </c>
      <c r="K328" s="7">
        <f>ROUND(MIN(IFERROR((model!O328/10+model!P328/5+model!R328*2+model!T328+model!U328*1.5)/6,0),1)*scoring_weights!$B$7,1)</f>
        <v>14</v>
      </c>
      <c r="L328" s="7">
        <f t="shared" si="15"/>
        <v>50.3</v>
      </c>
      <c r="M328" s="7" t="str">
        <f>IF(L328&gt;=segment_thresholds!$B$2,"HOT",IF(L328&gt;=segment_thresholds!$B$3,"WARM","COLD"))</f>
        <v>WARM</v>
      </c>
      <c r="N328" s="7" t="str">
        <f t="shared" si="16"/>
        <v>Nurture Email Drip</v>
      </c>
      <c r="O328" s="7" t="str">
        <f t="shared" si="17"/>
        <v>40-59</v>
      </c>
    </row>
    <row r="329" spans="1:15">
      <c r="A329" t="str">
        <v>L0328</v>
      </c>
      <c r="B329" t="str">
        <v>Xyla Flores</v>
      </c>
      <c r="C329" t="str">
        <v>DROPBOX</v>
      </c>
      <c r="D329" t="str">
        <v>REFERRAL</v>
      </c>
      <c r="E329" t="str">
        <v>MID-MARKET</v>
      </c>
      <c r="F329" s="7">
        <f>ROUND(IFERROR(model!I329/scoring_weights!$C$2,0)*scoring_weights!$B$2,1)</f>
        <v>5.4</v>
      </c>
      <c r="G329" s="7">
        <f>ROUND(IFERROR(model!J329/scoring_weights!$C$3,0)*scoring_weights!$B$3,1)</f>
        <v>0</v>
      </c>
      <c r="H329" s="7">
        <f>ROUND(IFERROR(model!K329/scoring_weights!$C$4,0)*scoring_weights!$B$4,1)</f>
        <v>6.5</v>
      </c>
      <c r="I329" s="7">
        <f>IF(model!L329="YES",scoring_weights!$B$5,0)</f>
        <v>20</v>
      </c>
      <c r="J329" s="7">
        <f>IF(model!D329="ENTERPRISE",scoring_weights!$B$6,IF(model!D329="MID-MARKET",scoring_weights!$B$6*0.75,IF(model!D329="SMB",scoring_weights!$B$6*0.5,IF(model!D329="STARTUP",scoring_weights!$B$6*0.25,0))))</f>
        <v>11.25</v>
      </c>
      <c r="K329" s="7">
        <f>ROUND(MIN(IFERROR((model!O329/10+model!P329/5+model!R329*2+model!T329+model!U329*1.5)/6,0),1)*scoring_weights!$B$7,1)</f>
        <v>22</v>
      </c>
      <c r="L329" s="7">
        <f t="shared" si="15"/>
        <v>65.2</v>
      </c>
      <c r="M329" s="7" t="str">
        <f>IF(L329&gt;=segment_thresholds!$B$2,"HOT",IF(L329&gt;=segment_thresholds!$B$3,"WARM","COLD"))</f>
        <v>HOT</v>
      </c>
      <c r="N329" s="7" t="str">
        <f t="shared" si="16"/>
        <v>Schedule Call</v>
      </c>
      <c r="O329" s="7" t="str">
        <f t="shared" si="17"/>
        <v>60-79</v>
      </c>
    </row>
    <row r="330" spans="1:15">
      <c r="A330" t="str">
        <v>L0329</v>
      </c>
      <c r="B330" t="str">
        <v>Felix Nelson</v>
      </c>
      <c r="C330" t="str">
        <v>WORKDAY</v>
      </c>
      <c r="D330" t="str">
        <v>REFERRAL</v>
      </c>
      <c r="E330" t="str">
        <v>ENTERPRISE</v>
      </c>
      <c r="F330" s="7">
        <f>ROUND(IFERROR(model!I330/scoring_weights!$C$2,0)*scoring_weights!$B$2,1)</f>
        <v>4.3</v>
      </c>
      <c r="G330" s="7">
        <f>ROUND(IFERROR(model!J330/scoring_weights!$C$3,0)*scoring_weights!$B$3,1)</f>
        <v>12.8</v>
      </c>
      <c r="H330" s="7">
        <f>ROUND(IFERROR(model!K330/scoring_weights!$C$4,0)*scoring_weights!$B$4,1)</f>
        <v>5</v>
      </c>
      <c r="I330" s="7">
        <f>IF(model!L330="YES",scoring_weights!$B$5,0)</f>
        <v>0</v>
      </c>
      <c r="J330" s="7">
        <f>IF(model!D330="ENTERPRISE",scoring_weights!$B$6,IF(model!D330="MID-MARKET",scoring_weights!$B$6*0.75,IF(model!D330="SMB",scoring_weights!$B$6*0.5,IF(model!D330="STARTUP",scoring_weights!$B$6*0.25,0))))</f>
        <v>15</v>
      </c>
      <c r="K330" s="7">
        <f>ROUND(MIN(IFERROR((model!O330/10+model!P330/5+model!R330*2+model!T330+model!U330*1.5)/6,0),1)*scoring_weights!$B$7,1)</f>
        <v>12</v>
      </c>
      <c r="L330" s="7">
        <f t="shared" si="15"/>
        <v>49.1</v>
      </c>
      <c r="M330" s="7" t="str">
        <f>IF(L330&gt;=segment_thresholds!$B$2,"HOT",IF(L330&gt;=segment_thresholds!$B$3,"WARM","COLD"))</f>
        <v>WARM</v>
      </c>
      <c r="N330" s="7" t="str">
        <f t="shared" si="16"/>
        <v>Nurture Email Drip</v>
      </c>
      <c r="O330" s="7" t="str">
        <f t="shared" si="17"/>
        <v>40-59</v>
      </c>
    </row>
    <row r="331" spans="1:15">
      <c r="A331" t="str">
        <v>L0330</v>
      </c>
      <c r="B331" t="str">
        <v>Sienna Kumar</v>
      </c>
      <c r="C331" t="str">
        <v>PALO ALTO NETWORKS</v>
      </c>
      <c r="D331" t="str">
        <v>REFERRAL</v>
      </c>
      <c r="E331" t="str">
        <v>ENTERPRISE</v>
      </c>
      <c r="F331" s="7">
        <f>ROUND(IFERROR(model!I331/scoring_weights!$C$2,0)*scoring_weights!$B$2,1)</f>
        <v>9.1</v>
      </c>
      <c r="G331" s="7">
        <f>ROUND(IFERROR(model!J331/scoring_weights!$C$3,0)*scoring_weights!$B$3,1)</f>
        <v>12</v>
      </c>
      <c r="H331" s="7">
        <f>ROUND(IFERROR(model!K331/scoring_weights!$C$4,0)*scoring_weights!$B$4,1)</f>
        <v>0.7</v>
      </c>
      <c r="I331" s="7">
        <f>IF(model!L331="YES",scoring_weights!$B$5,0)</f>
        <v>0</v>
      </c>
      <c r="J331" s="7">
        <f>IF(model!D331="ENTERPRISE",scoring_weights!$B$6,IF(model!D331="MID-MARKET",scoring_weights!$B$6*0.75,IF(model!D331="SMB",scoring_weights!$B$6*0.5,IF(model!D331="STARTUP",scoring_weights!$B$6*0.25,0))))</f>
        <v>15</v>
      </c>
      <c r="K331" s="7">
        <f>ROUND(MIN(IFERROR((model!O331/10+model!P331/5+model!R331*2+model!T331+model!U331*1.5)/6,0),1)*scoring_weights!$B$7,1)</f>
        <v>26.5</v>
      </c>
      <c r="L331" s="7">
        <f t="shared" si="15"/>
        <v>63.3</v>
      </c>
      <c r="M331" s="7" t="str">
        <f>IF(L331&gt;=segment_thresholds!$B$2,"HOT",IF(L331&gt;=segment_thresholds!$B$3,"WARM","COLD"))</f>
        <v>HOT</v>
      </c>
      <c r="N331" s="7" t="str">
        <f t="shared" si="16"/>
        <v>Schedule Call</v>
      </c>
      <c r="O331" s="7" t="str">
        <f t="shared" si="17"/>
        <v>60-79</v>
      </c>
    </row>
    <row r="332" spans="1:15">
      <c r="A332" t="str">
        <v>L0331</v>
      </c>
      <c r="B332" t="str">
        <v>Dashiell Ramos</v>
      </c>
      <c r="C332" t="str">
        <v>PALO ALTO NETWORKS</v>
      </c>
      <c r="D332" t="str">
        <v>ORGANIC</v>
      </c>
      <c r="E332" t="str">
        <v>ENTERPRISE</v>
      </c>
      <c r="F332" s="7">
        <f>ROUND(IFERROR(model!I332/scoring_weights!$C$2,0)*scoring_weights!$B$2,1)</f>
        <v>2.9</v>
      </c>
      <c r="G332" s="7">
        <f>ROUND(IFERROR(model!J332/scoring_weights!$C$3,0)*scoring_weights!$B$3,1)</f>
        <v>2.2999999999999998</v>
      </c>
      <c r="H332" s="7">
        <f>ROUND(IFERROR(model!K332/scoring_weights!$C$4,0)*scoring_weights!$B$4,1)</f>
        <v>7.2</v>
      </c>
      <c r="I332" s="7">
        <f>IF(model!L332="YES",scoring_weights!$B$5,0)</f>
        <v>0</v>
      </c>
      <c r="J332" s="7">
        <f>IF(model!D332="ENTERPRISE",scoring_weights!$B$6,IF(model!D332="MID-MARKET",scoring_weights!$B$6*0.75,IF(model!D332="SMB",scoring_weights!$B$6*0.5,IF(model!D332="STARTUP",scoring_weights!$B$6*0.25,0))))</f>
        <v>15</v>
      </c>
      <c r="K332" s="7">
        <f>ROUND(MIN(IFERROR((model!O332/10+model!P332/5+model!R332*2+model!T332+model!U332*1.5)/6,0),1)*scoring_weights!$B$7,1)</f>
        <v>12</v>
      </c>
      <c r="L332" s="7">
        <f t="shared" si="15"/>
        <v>39.4</v>
      </c>
      <c r="M332" s="7" t="str">
        <f>IF(L332&gt;=segment_thresholds!$B$2,"HOT",IF(L332&gt;=segment_thresholds!$B$3,"WARM","COLD"))</f>
        <v>WARM</v>
      </c>
      <c r="N332" s="7" t="str">
        <f t="shared" si="16"/>
        <v>Nurture Email Drip</v>
      </c>
      <c r="O332" s="7" t="str">
        <f t="shared" si="17"/>
        <v>20-39</v>
      </c>
    </row>
    <row r="333" spans="1:15">
      <c r="A333" t="str">
        <v>L0332</v>
      </c>
      <c r="B333" t="str">
        <v>Nadia Jackson</v>
      </c>
      <c r="C333" t="str">
        <v>CLOUDFLARE</v>
      </c>
      <c r="D333" t="str">
        <v>DIRECT</v>
      </c>
      <c r="E333" t="str">
        <v>ENTERPRISE</v>
      </c>
      <c r="F333" s="7">
        <f>ROUND(IFERROR(model!I333/scoring_weights!$C$2,0)*scoring_weights!$B$2,1)</f>
        <v>4.5999999999999996</v>
      </c>
      <c r="G333" s="7">
        <f>ROUND(IFERROR(model!J333/scoring_weights!$C$3,0)*scoring_weights!$B$3,1)</f>
        <v>6.8</v>
      </c>
      <c r="H333" s="7">
        <f>ROUND(IFERROR(model!K333/scoring_weights!$C$4,0)*scoring_weights!$B$4,1)</f>
        <v>7.8</v>
      </c>
      <c r="I333" s="7">
        <f>IF(model!L333="YES",scoring_weights!$B$5,0)</f>
        <v>0</v>
      </c>
      <c r="J333" s="7">
        <f>IF(model!D333="ENTERPRISE",scoring_weights!$B$6,IF(model!D333="MID-MARKET",scoring_weights!$B$6*0.75,IF(model!D333="SMB",scoring_weights!$B$6*0.5,IF(model!D333="STARTUP",scoring_weights!$B$6*0.25,0))))</f>
        <v>15</v>
      </c>
      <c r="K333" s="7">
        <f>ROUND(MIN(IFERROR((model!O333/10+model!P333/5+model!R333*2+model!T333+model!U333*1.5)/6,0),1)*scoring_weights!$B$7,1)</f>
        <v>9.5</v>
      </c>
      <c r="L333" s="7">
        <f t="shared" si="15"/>
        <v>43.7</v>
      </c>
      <c r="M333" s="7" t="str">
        <f>IF(L333&gt;=segment_thresholds!$B$2,"HOT",IF(L333&gt;=segment_thresholds!$B$3,"WARM","COLD"))</f>
        <v>WARM</v>
      </c>
      <c r="N333" s="7" t="str">
        <f t="shared" si="16"/>
        <v>Nurture Email Drip</v>
      </c>
      <c r="O333" s="7" t="str">
        <f t="shared" si="17"/>
        <v>40-59</v>
      </c>
    </row>
    <row r="334" spans="1:15">
      <c r="A334" t="str">
        <v>L0333</v>
      </c>
      <c r="B334" t="str">
        <v>Bob Hussain</v>
      </c>
      <c r="C334" t="str">
        <v>ATLASSIAN CORP</v>
      </c>
      <c r="D334" t="str">
        <v>UNKNOWN</v>
      </c>
      <c r="E334" t="str">
        <v>N/A</v>
      </c>
      <c r="F334" s="7">
        <f>ROUND(IFERROR(model!I334/scoring_weights!$C$2,0)*scoring_weights!$B$2,1)</f>
        <v>10</v>
      </c>
      <c r="G334" s="7">
        <f>ROUND(IFERROR(model!J334/scoring_weights!$C$3,0)*scoring_weights!$B$3,1)</f>
        <v>1.5</v>
      </c>
      <c r="H334" s="7">
        <f>ROUND(IFERROR(model!K334/scoring_weights!$C$4,0)*scoring_weights!$B$4,1)</f>
        <v>6.7</v>
      </c>
      <c r="I334" s="7">
        <f>IF(model!L334="YES",scoring_weights!$B$5,0)</f>
        <v>0</v>
      </c>
      <c r="J334" s="7">
        <f>IF(model!D334="ENTERPRISE",scoring_weights!$B$6,IF(model!D334="MID-MARKET",scoring_weights!$B$6*0.75,IF(model!D334="SMB",scoring_weights!$B$6*0.5,IF(model!D334="STARTUP",scoring_weights!$B$6*0.25,0))))</f>
        <v>0</v>
      </c>
      <c r="K334" s="7">
        <f>ROUND(MIN(IFERROR((model!O334/10+model!P334/5+model!R334*2+model!T334+model!U334*1.5)/6,0),1)*scoring_weights!$B$7,1)</f>
        <v>8.5</v>
      </c>
      <c r="L334" s="7">
        <f t="shared" si="15"/>
        <v>26.7</v>
      </c>
      <c r="M334" s="7" t="str">
        <f>IF(L334&gt;=segment_thresholds!$B$2,"HOT",IF(L334&gt;=segment_thresholds!$B$3,"WARM","COLD"))</f>
        <v>COLD</v>
      </c>
      <c r="N334" s="7" t="str">
        <f t="shared" si="16"/>
        <v>Retarget with Ads</v>
      </c>
      <c r="O334" s="7" t="str">
        <f t="shared" si="17"/>
        <v>20-39</v>
      </c>
    </row>
    <row r="335" spans="1:15">
      <c r="A335" t="str">
        <v>L0334</v>
      </c>
      <c r="B335" t="str">
        <v>Yvonne Saxena</v>
      </c>
      <c r="C335" t="str">
        <v>SLACK</v>
      </c>
      <c r="D335" t="str">
        <v>ORGANIC</v>
      </c>
      <c r="E335" t="str">
        <v>MID-MARKET</v>
      </c>
      <c r="F335" s="7">
        <f>ROUND(IFERROR(model!I335/scoring_weights!$C$2,0)*scoring_weights!$B$2,1)</f>
        <v>2</v>
      </c>
      <c r="G335" s="7">
        <f>ROUND(IFERROR(model!J335/scoring_weights!$C$3,0)*scoring_weights!$B$3,1)</f>
        <v>6</v>
      </c>
      <c r="H335" s="7">
        <f>ROUND(IFERROR(model!K335/scoring_weights!$C$4,0)*scoring_weights!$B$4,1)</f>
        <v>0.3</v>
      </c>
      <c r="I335" s="7">
        <f>IF(model!L335="YES",scoring_weights!$B$5,0)</f>
        <v>20</v>
      </c>
      <c r="J335" s="7">
        <f>IF(model!D335="ENTERPRISE",scoring_weights!$B$6,IF(model!D335="MID-MARKET",scoring_weights!$B$6*0.75,IF(model!D335="SMB",scoring_weights!$B$6*0.5,IF(model!D335="STARTUP",scoring_weights!$B$6*0.25,0))))</f>
        <v>11.25</v>
      </c>
      <c r="K335" s="7">
        <f>ROUND(MIN(IFERROR((model!O335/10+model!P335/5+model!R335*2+model!T335+model!U335*1.5)/6,0),1)*scoring_weights!$B$7,1)</f>
        <v>3</v>
      </c>
      <c r="L335" s="7">
        <f t="shared" si="15"/>
        <v>42.6</v>
      </c>
      <c r="M335" s="7" t="str">
        <f>IF(L335&gt;=segment_thresholds!$B$2,"HOT",IF(L335&gt;=segment_thresholds!$B$3,"WARM","COLD"))</f>
        <v>WARM</v>
      </c>
      <c r="N335" s="7" t="str">
        <f t="shared" si="16"/>
        <v>Nurture Email Drip</v>
      </c>
      <c r="O335" s="7" t="str">
        <f t="shared" si="17"/>
        <v>40-59</v>
      </c>
    </row>
    <row r="336" spans="1:15">
      <c r="A336" t="str">
        <v>L0335</v>
      </c>
      <c r="B336" t="str">
        <v>Sam Dominguez</v>
      </c>
      <c r="C336" t="str">
        <v>LINEAR</v>
      </c>
      <c r="D336" t="str">
        <v>REFERRAL</v>
      </c>
      <c r="E336" t="str">
        <v>N/A</v>
      </c>
      <c r="F336" s="7">
        <f>ROUND(IFERROR(model!I336/scoring_weights!$C$2,0)*scoring_weights!$B$2,1)</f>
        <v>0.6</v>
      </c>
      <c r="G336" s="7">
        <f>ROUND(IFERROR(model!J336/scoring_weights!$C$3,0)*scoring_weights!$B$3,1)</f>
        <v>0</v>
      </c>
      <c r="H336" s="7">
        <f>ROUND(IFERROR(model!K336/scoring_weights!$C$4,0)*scoring_weights!$B$4,1)</f>
        <v>2.2999999999999998</v>
      </c>
      <c r="I336" s="7">
        <f>IF(model!L336="YES",scoring_weights!$B$5,0)</f>
        <v>20</v>
      </c>
      <c r="J336" s="7">
        <f>IF(model!D336="ENTERPRISE",scoring_weights!$B$6,IF(model!D336="MID-MARKET",scoring_weights!$B$6*0.75,IF(model!D336="SMB",scoring_weights!$B$6*0.5,IF(model!D336="STARTUP",scoring_weights!$B$6*0.25,0))))</f>
        <v>0</v>
      </c>
      <c r="K336" s="7">
        <f>ROUND(MIN(IFERROR((model!O336/10+model!P336/5+model!R336*2+model!T336+model!U336*1.5)/6,0),1)*scoring_weights!$B$7,1)</f>
        <v>4.5</v>
      </c>
      <c r="L336" s="7">
        <f t="shared" si="15"/>
        <v>27.4</v>
      </c>
      <c r="M336" s="7" t="str">
        <f>IF(L336&gt;=segment_thresholds!$B$2,"HOT",IF(L336&gt;=segment_thresholds!$B$3,"WARM","COLD"))</f>
        <v>COLD</v>
      </c>
      <c r="N336" s="7" t="str">
        <f t="shared" si="16"/>
        <v>Retarget with Ads</v>
      </c>
      <c r="O336" s="7" t="str">
        <f t="shared" si="17"/>
        <v>20-39</v>
      </c>
    </row>
    <row r="337" spans="1:15">
      <c r="A337" t="str">
        <v>L0336</v>
      </c>
      <c r="B337" t="str">
        <v>Eve Rossi</v>
      </c>
      <c r="C337" t="str">
        <v>SALESFORCE.COM</v>
      </c>
      <c r="D337" t="str">
        <v>CONTENT_SYNDICATION</v>
      </c>
      <c r="E337" t="str">
        <v>SMB</v>
      </c>
      <c r="F337" s="7">
        <f>ROUND(IFERROR(model!I337/scoring_weights!$C$2,0)*scoring_weights!$B$2,1)</f>
        <v>4.3</v>
      </c>
      <c r="G337" s="7">
        <f>ROUND(IFERROR(model!J337/scoring_weights!$C$3,0)*scoring_weights!$B$3,1)</f>
        <v>13.5</v>
      </c>
      <c r="H337" s="7">
        <f>ROUND(IFERROR(model!K337/scoring_weights!$C$4,0)*scoring_weights!$B$4,1)</f>
        <v>0</v>
      </c>
      <c r="I337" s="7">
        <f>IF(model!L337="YES",scoring_weights!$B$5,0)</f>
        <v>0</v>
      </c>
      <c r="J337" s="7">
        <f>IF(model!D337="ENTERPRISE",scoring_weights!$B$6,IF(model!D337="MID-MARKET",scoring_weights!$B$6*0.75,IF(model!D337="SMB",scoring_weights!$B$6*0.5,IF(model!D337="STARTUP",scoring_weights!$B$6*0.25,0))))</f>
        <v>7.5</v>
      </c>
      <c r="K337" s="7">
        <f>ROUND(MIN(IFERROR((model!O337/10+model!P337/5+model!R337*2+model!T337+model!U337*1.5)/6,0),1)*scoring_weights!$B$7,1)</f>
        <v>3</v>
      </c>
      <c r="L337" s="7">
        <f t="shared" si="15"/>
        <v>28.3</v>
      </c>
      <c r="M337" s="7" t="str">
        <f>IF(L337&gt;=segment_thresholds!$B$2,"HOT",IF(L337&gt;=segment_thresholds!$B$3,"WARM","COLD"))</f>
        <v>COLD</v>
      </c>
      <c r="N337" s="7" t="str">
        <f t="shared" si="16"/>
        <v>Retarget with Ads</v>
      </c>
      <c r="O337" s="7" t="str">
        <f t="shared" si="17"/>
        <v>20-39</v>
      </c>
    </row>
    <row r="338" spans="1:15">
      <c r="A338" t="str">
        <v>L0337</v>
      </c>
      <c r="B338" t="str">
        <v>Nolan Eriksson</v>
      </c>
      <c r="C338" t="str">
        <v>DATABRICKS</v>
      </c>
      <c r="D338" t="str">
        <v>WEBINAR</v>
      </c>
      <c r="E338" t="str">
        <v>ENTERPRISE</v>
      </c>
      <c r="F338" s="7">
        <f>ROUND(IFERROR(model!I338/scoring_weights!$C$2,0)*scoring_weights!$B$2,1)</f>
        <v>6.3</v>
      </c>
      <c r="G338" s="7">
        <f>ROUND(IFERROR(model!J338/scoring_weights!$C$3,0)*scoring_weights!$B$3,1)</f>
        <v>5.3</v>
      </c>
      <c r="H338" s="7">
        <f>ROUND(IFERROR(model!K338/scoring_weights!$C$4,0)*scoring_weights!$B$4,1)</f>
        <v>3.2</v>
      </c>
      <c r="I338" s="7">
        <f>IF(model!L338="YES",scoring_weights!$B$5,0)</f>
        <v>20</v>
      </c>
      <c r="J338" s="7">
        <f>IF(model!D338="ENTERPRISE",scoring_weights!$B$6,IF(model!D338="MID-MARKET",scoring_weights!$B$6*0.75,IF(model!D338="SMB",scoring_weights!$B$6*0.5,IF(model!D338="STARTUP",scoring_weights!$B$6*0.25,0))))</f>
        <v>15</v>
      </c>
      <c r="K338" s="7">
        <f>ROUND(MIN(IFERROR((model!O338/10+model!P338/5+model!R338*2+model!T338+model!U338*1.5)/6,0),1)*scoring_weights!$B$7,1)</f>
        <v>9</v>
      </c>
      <c r="L338" s="7">
        <f t="shared" si="15"/>
        <v>58.8</v>
      </c>
      <c r="M338" s="7" t="str">
        <f>IF(L338&gt;=segment_thresholds!$B$2,"HOT",IF(L338&gt;=segment_thresholds!$B$3,"WARM","COLD"))</f>
        <v>WARM</v>
      </c>
      <c r="N338" s="7" t="str">
        <f t="shared" si="16"/>
        <v>Nurture Email Drip</v>
      </c>
      <c r="O338" s="7" t="str">
        <f t="shared" si="17"/>
        <v>40-59</v>
      </c>
    </row>
    <row r="339" spans="1:15">
      <c r="A339" t="str">
        <v>L0338</v>
      </c>
      <c r="B339" t="str">
        <v>Bella Mishra</v>
      </c>
      <c r="C339" t="str">
        <v>AIRTABLE</v>
      </c>
      <c r="D339" t="str">
        <v>PAID</v>
      </c>
      <c r="E339" t="str">
        <v>N/A</v>
      </c>
      <c r="F339" s="7">
        <f>ROUND(IFERROR(model!I339/scoring_weights!$C$2,0)*scoring_weights!$B$2,1)</f>
        <v>0</v>
      </c>
      <c r="G339" s="7">
        <f>ROUND(IFERROR(model!J339/scoring_weights!$C$3,0)*scoring_weights!$B$3,1)</f>
        <v>6</v>
      </c>
      <c r="H339" s="7">
        <f>ROUND(IFERROR(model!K339/scoring_weights!$C$4,0)*scoring_weights!$B$4,1)</f>
        <v>4</v>
      </c>
      <c r="I339" s="7">
        <f>IF(model!L339="YES",scoring_weights!$B$5,0)</f>
        <v>0</v>
      </c>
      <c r="J339" s="7">
        <f>IF(model!D339="ENTERPRISE",scoring_weights!$B$6,IF(model!D339="MID-MARKET",scoring_weights!$B$6*0.75,IF(model!D339="SMB",scoring_weights!$B$6*0.5,IF(model!D339="STARTUP",scoring_weights!$B$6*0.25,0))))</f>
        <v>0</v>
      </c>
      <c r="K339" s="7">
        <f>ROUND(MIN(IFERROR((model!O339/10+model!P339/5+model!R339*2+model!T339+model!U339*1.5)/6,0),1)*scoring_weights!$B$7,1)</f>
        <v>0</v>
      </c>
      <c r="L339" s="7">
        <f t="shared" si="15"/>
        <v>10</v>
      </c>
      <c r="M339" s="7" t="str">
        <f>IF(L339&gt;=segment_thresholds!$B$2,"HOT",IF(L339&gt;=segment_thresholds!$B$3,"WARM","COLD"))</f>
        <v>COLD</v>
      </c>
      <c r="N339" s="7" t="str">
        <f t="shared" si="16"/>
        <v>Retarget with Ads</v>
      </c>
      <c r="O339" s="7" t="str">
        <f t="shared" si="17"/>
        <v>0-19</v>
      </c>
    </row>
    <row r="340" spans="1:15">
      <c r="A340" t="str">
        <v>L0339</v>
      </c>
      <c r="B340" t="str">
        <v>Quinlan Tanaka</v>
      </c>
      <c r="C340" t="str">
        <v>LINEAR</v>
      </c>
      <c r="D340" t="str">
        <v>COLD_EMAIL</v>
      </c>
      <c r="E340" t="str">
        <v>ENTERPRISE</v>
      </c>
      <c r="F340" s="7">
        <f>ROUND(IFERROR(model!I340/scoring_weights!$C$2,0)*scoring_weights!$B$2,1)</f>
        <v>7.7</v>
      </c>
      <c r="G340" s="7">
        <f>ROUND(IFERROR(model!J340/scoring_weights!$C$3,0)*scoring_weights!$B$3,1)</f>
        <v>0.8</v>
      </c>
      <c r="H340" s="7">
        <f>ROUND(IFERROR(model!K340/scoring_weights!$C$4,0)*scoring_weights!$B$4,1)</f>
        <v>5.8</v>
      </c>
      <c r="I340" s="7">
        <f>IF(model!L340="YES",scoring_weights!$B$5,0)</f>
        <v>0</v>
      </c>
      <c r="J340" s="7">
        <f>IF(model!D340="ENTERPRISE",scoring_weights!$B$6,IF(model!D340="MID-MARKET",scoring_weights!$B$6*0.75,IF(model!D340="SMB",scoring_weights!$B$6*0.5,IF(model!D340="STARTUP",scoring_weights!$B$6*0.25,0))))</f>
        <v>15</v>
      </c>
      <c r="K340" s="7">
        <f>ROUND(MIN(IFERROR((model!O340/10+model!P340/5+model!R340*2+model!T340+model!U340*1.5)/6,0),1)*scoring_weights!$B$7,1)</f>
        <v>0</v>
      </c>
      <c r="L340" s="7">
        <f t="shared" si="15"/>
        <v>29.3</v>
      </c>
      <c r="M340" s="7" t="str">
        <f>IF(L340&gt;=segment_thresholds!$B$2,"HOT",IF(L340&gt;=segment_thresholds!$B$3,"WARM","COLD"))</f>
        <v>COLD</v>
      </c>
      <c r="N340" s="7" t="str">
        <f t="shared" si="16"/>
        <v>Retarget with Ads</v>
      </c>
      <c r="O340" s="7" t="str">
        <f t="shared" si="17"/>
        <v>20-39</v>
      </c>
    </row>
    <row r="341" spans="1:15">
      <c r="A341" t="str">
        <v>L0340</v>
      </c>
      <c r="B341" t="str">
        <v>Victor Lopez</v>
      </c>
      <c r="C341" t="str">
        <v>META</v>
      </c>
      <c r="D341" t="str">
        <v>COLD_EMAIL</v>
      </c>
      <c r="E341" t="str">
        <v>SMB</v>
      </c>
      <c r="F341" s="7">
        <f>ROUND(IFERROR(model!I341/scoring_weights!$C$2,0)*scoring_weights!$B$2,1)</f>
        <v>3.1</v>
      </c>
      <c r="G341" s="7">
        <f>ROUND(IFERROR(model!J341/scoring_weights!$C$3,0)*scoring_weights!$B$3,1)</f>
        <v>0</v>
      </c>
      <c r="H341" s="7">
        <f>ROUND(IFERROR(model!K341/scoring_weights!$C$4,0)*scoring_weights!$B$4,1)</f>
        <v>4.8</v>
      </c>
      <c r="I341" s="7">
        <f>IF(model!L341="YES",scoring_weights!$B$5,0)</f>
        <v>20</v>
      </c>
      <c r="J341" s="7">
        <f>IF(model!D341="ENTERPRISE",scoring_weights!$B$6,IF(model!D341="MID-MARKET",scoring_weights!$B$6*0.75,IF(model!D341="SMB",scoring_weights!$B$6*0.5,IF(model!D341="STARTUP",scoring_weights!$B$6*0.25,0))))</f>
        <v>7.5</v>
      </c>
      <c r="K341" s="7">
        <f>ROUND(MIN(IFERROR((model!O341/10+model!P341/5+model!R341*2+model!T341+model!U341*1.5)/6,0),1)*scoring_weights!$B$7,1)</f>
        <v>1.5</v>
      </c>
      <c r="L341" s="7">
        <f t="shared" si="15"/>
        <v>36.9</v>
      </c>
      <c r="M341" s="7" t="str">
        <f>IF(L341&gt;=segment_thresholds!$B$2,"HOT",IF(L341&gt;=segment_thresholds!$B$3,"WARM","COLD"))</f>
        <v>WARM</v>
      </c>
      <c r="N341" s="7" t="str">
        <f t="shared" si="16"/>
        <v>Nurture Email Drip</v>
      </c>
      <c r="O341" s="7" t="str">
        <f t="shared" si="17"/>
        <v>20-39</v>
      </c>
    </row>
    <row r="342" spans="1:15">
      <c r="A342" t="str">
        <v>L0341</v>
      </c>
      <c r="B342" t="str">
        <v>Quinn Muller</v>
      </c>
      <c r="C342" t="str">
        <v>CANVA</v>
      </c>
      <c r="D342" t="str">
        <v>REFERRAL</v>
      </c>
      <c r="E342" t="str">
        <v>ENTERPRISE</v>
      </c>
      <c r="F342" s="7">
        <f>ROUND(IFERROR(model!I342/scoring_weights!$C$2,0)*scoring_weights!$B$2,1)</f>
        <v>8</v>
      </c>
      <c r="G342" s="7">
        <f>ROUND(IFERROR(model!J342/scoring_weights!$C$3,0)*scoring_weights!$B$3,1)</f>
        <v>0.8</v>
      </c>
      <c r="H342" s="7">
        <f>ROUND(IFERROR(model!K342/scoring_weights!$C$4,0)*scoring_weights!$B$4,1)</f>
        <v>2.2999999999999998</v>
      </c>
      <c r="I342" s="7">
        <f>IF(model!L342="YES",scoring_weights!$B$5,0)</f>
        <v>20</v>
      </c>
      <c r="J342" s="7">
        <f>IF(model!D342="ENTERPRISE",scoring_weights!$B$6,IF(model!D342="MID-MARKET",scoring_weights!$B$6*0.75,IF(model!D342="SMB",scoring_weights!$B$6*0.5,IF(model!D342="STARTUP",scoring_weights!$B$6*0.25,0))))</f>
        <v>15</v>
      </c>
      <c r="K342" s="7">
        <f>ROUND(MIN(IFERROR((model!O342/10+model!P342/5+model!R342*2+model!T342+model!U342*1.5)/6,0),1)*scoring_weights!$B$7,1)</f>
        <v>11</v>
      </c>
      <c r="L342" s="7">
        <f t="shared" si="15"/>
        <v>57.1</v>
      </c>
      <c r="M342" s="7" t="str">
        <f>IF(L342&gt;=segment_thresholds!$B$2,"HOT",IF(L342&gt;=segment_thresholds!$B$3,"WARM","COLD"))</f>
        <v>WARM</v>
      </c>
      <c r="N342" s="7" t="str">
        <f t="shared" si="16"/>
        <v>Nurture Email Drip</v>
      </c>
      <c r="O342" s="7" t="str">
        <f t="shared" si="17"/>
        <v>40-59</v>
      </c>
    </row>
    <row r="343" spans="1:15">
      <c r="A343" t="str">
        <v>L0342</v>
      </c>
      <c r="B343" t="str">
        <v>Bella Khan</v>
      </c>
      <c r="C343" t="str">
        <v>AMAZON</v>
      </c>
      <c r="D343" t="str">
        <v>PARTNER</v>
      </c>
      <c r="E343" t="str">
        <v>STARTUP</v>
      </c>
      <c r="F343" s="7">
        <f>ROUND(IFERROR(model!I343/scoring_weights!$C$2,0)*scoring_weights!$B$2,1)</f>
        <v>5.0999999999999996</v>
      </c>
      <c r="G343" s="7">
        <f>ROUND(IFERROR(model!J343/scoring_weights!$C$3,0)*scoring_weights!$B$3,1)</f>
        <v>3.8</v>
      </c>
      <c r="H343" s="7">
        <f>ROUND(IFERROR(model!K343/scoring_weights!$C$4,0)*scoring_weights!$B$4,1)</f>
        <v>3</v>
      </c>
      <c r="I343" s="7">
        <f>IF(model!L343="YES",scoring_weights!$B$5,0)</f>
        <v>0</v>
      </c>
      <c r="J343" s="7">
        <f>IF(model!D343="ENTERPRISE",scoring_weights!$B$6,IF(model!D343="MID-MARKET",scoring_weights!$B$6*0.75,IF(model!D343="SMB",scoring_weights!$B$6*0.5,IF(model!D343="STARTUP",scoring_weights!$B$6*0.25,0))))</f>
        <v>3.75</v>
      </c>
      <c r="K343" s="7">
        <f>ROUND(MIN(IFERROR((model!O343/10+model!P343/5+model!R343*2+model!T343+model!U343*1.5)/6,0),1)*scoring_weights!$B$7,1)</f>
        <v>2.5</v>
      </c>
      <c r="L343" s="7">
        <f t="shared" si="15"/>
        <v>18.2</v>
      </c>
      <c r="M343" s="7" t="str">
        <f>IF(L343&gt;=segment_thresholds!$B$2,"HOT",IF(L343&gt;=segment_thresholds!$B$3,"WARM","COLD"))</f>
        <v>COLD</v>
      </c>
      <c r="N343" s="7" t="str">
        <f t="shared" si="16"/>
        <v>Retarget with Ads</v>
      </c>
      <c r="O343" s="7" t="str">
        <f t="shared" si="17"/>
        <v>0-19</v>
      </c>
    </row>
    <row r="344" spans="1:15">
      <c r="A344" t="str">
        <v>L0343</v>
      </c>
      <c r="B344" t="str">
        <v>Tina Bhatt</v>
      </c>
      <c r="C344" t="str">
        <v>PALANTIR</v>
      </c>
      <c r="D344" t="str">
        <v>ORGANIC</v>
      </c>
      <c r="E344" t="str">
        <v>N/A</v>
      </c>
      <c r="F344" s="7">
        <f>ROUND(IFERROR(model!I344/scoring_weights!$C$2,0)*scoring_weights!$B$2,1)</f>
        <v>9.4</v>
      </c>
      <c r="G344" s="7">
        <f>ROUND(IFERROR(model!J344/scoring_weights!$C$3,0)*scoring_weights!$B$3,1)</f>
        <v>7.5</v>
      </c>
      <c r="H344" s="7">
        <f>ROUND(IFERROR(model!K344/scoring_weights!$C$4,0)*scoring_weights!$B$4,1)</f>
        <v>8.8000000000000007</v>
      </c>
      <c r="I344" s="7">
        <f>IF(model!L344="YES",scoring_weights!$B$5,0)</f>
        <v>20</v>
      </c>
      <c r="J344" s="7">
        <f>IF(model!D344="ENTERPRISE",scoring_weights!$B$6,IF(model!D344="MID-MARKET",scoring_weights!$B$6*0.75,IF(model!D344="SMB",scoring_weights!$B$6*0.5,IF(model!D344="STARTUP",scoring_weights!$B$6*0.25,0))))</f>
        <v>0</v>
      </c>
      <c r="K344" s="7">
        <f>ROUND(MIN(IFERROR((model!O344/10+model!P344/5+model!R344*2+model!T344+model!U344*1.5)/6,0),1)*scoring_weights!$B$7,1)</f>
        <v>3</v>
      </c>
      <c r="L344" s="7">
        <f t="shared" si="15"/>
        <v>48.7</v>
      </c>
      <c r="M344" s="7" t="str">
        <f>IF(L344&gt;=segment_thresholds!$B$2,"HOT",IF(L344&gt;=segment_thresholds!$B$3,"WARM","COLD"))</f>
        <v>WARM</v>
      </c>
      <c r="N344" s="7" t="str">
        <f t="shared" si="16"/>
        <v>Nurture Email Drip</v>
      </c>
      <c r="O344" s="7" t="str">
        <f t="shared" si="17"/>
        <v>40-59</v>
      </c>
    </row>
    <row r="345" spans="1:15">
      <c r="A345" t="str">
        <v>L0344</v>
      </c>
      <c r="B345" t="str">
        <v>Raphael Schneider</v>
      </c>
      <c r="C345" t="str">
        <v>ZOOM VIDEO</v>
      </c>
      <c r="D345" t="str">
        <v>REFERRAL</v>
      </c>
      <c r="E345" t="str">
        <v>STARTUP</v>
      </c>
      <c r="F345" s="7">
        <f>ROUND(IFERROR(model!I345/scoring_weights!$C$2,0)*scoring_weights!$B$2,1)</f>
        <v>5.0999999999999996</v>
      </c>
      <c r="G345" s="7">
        <f>ROUND(IFERROR(model!J345/scoring_weights!$C$3,0)*scoring_weights!$B$3,1)</f>
        <v>2.2999999999999998</v>
      </c>
      <c r="H345" s="7">
        <f>ROUND(IFERROR(model!K345/scoring_weights!$C$4,0)*scoring_weights!$B$4,1)</f>
        <v>4.3</v>
      </c>
      <c r="I345" s="7">
        <f>IF(model!L345="YES",scoring_weights!$B$5,0)</f>
        <v>20</v>
      </c>
      <c r="J345" s="7">
        <f>IF(model!D345="ENTERPRISE",scoring_weights!$B$6,IF(model!D345="MID-MARKET",scoring_weights!$B$6*0.75,IF(model!D345="SMB",scoring_weights!$B$6*0.5,IF(model!D345="STARTUP",scoring_weights!$B$6*0.25,0))))</f>
        <v>3.75</v>
      </c>
      <c r="K345" s="7">
        <f>ROUND(MIN(IFERROR((model!O345/10+model!P345/5+model!R345*2+model!T345+model!U345*1.5)/6,0),1)*scoring_weights!$B$7,1)</f>
        <v>3.5</v>
      </c>
      <c r="L345" s="7">
        <f t="shared" si="15"/>
        <v>39</v>
      </c>
      <c r="M345" s="7" t="str">
        <f>IF(L345&gt;=segment_thresholds!$B$2,"HOT",IF(L345&gt;=segment_thresholds!$B$3,"WARM","COLD"))</f>
        <v>WARM</v>
      </c>
      <c r="N345" s="7" t="str">
        <f t="shared" si="16"/>
        <v>Nurture Email Drip</v>
      </c>
      <c r="O345" s="7" t="str">
        <f t="shared" si="17"/>
        <v>20-39</v>
      </c>
    </row>
    <row r="346" spans="1:15">
      <c r="A346" t="str">
        <v>L0345</v>
      </c>
      <c r="B346" t="str">
        <v>Ivy Gupta</v>
      </c>
      <c r="C346" t="str">
        <v>SALESFORCE.COM</v>
      </c>
      <c r="D346" t="str">
        <v>PAID</v>
      </c>
      <c r="E346" t="str">
        <v>SMB</v>
      </c>
      <c r="F346" s="7">
        <f>ROUND(IFERROR(model!I346/scoring_weights!$C$2,0)*scoring_weights!$B$2,1)</f>
        <v>6</v>
      </c>
      <c r="G346" s="7">
        <f>ROUND(IFERROR(model!J346/scoring_weights!$C$3,0)*scoring_weights!$B$3,1)</f>
        <v>14.3</v>
      </c>
      <c r="H346" s="7">
        <f>ROUND(IFERROR(model!K346/scoring_weights!$C$4,0)*scoring_weights!$B$4,1)</f>
        <v>7.7</v>
      </c>
      <c r="I346" s="7">
        <f>IF(model!L346="YES",scoring_weights!$B$5,0)</f>
        <v>20</v>
      </c>
      <c r="J346" s="7">
        <f>IF(model!D346="ENTERPRISE",scoring_weights!$B$6,IF(model!D346="MID-MARKET",scoring_weights!$B$6*0.75,IF(model!D346="SMB",scoring_weights!$B$6*0.5,IF(model!D346="STARTUP",scoring_weights!$B$6*0.25,0))))</f>
        <v>7.5</v>
      </c>
      <c r="K346" s="7">
        <f>ROUND(MIN(IFERROR((model!O346/10+model!P346/5+model!R346*2+model!T346+model!U346*1.5)/6,0),1)*scoring_weights!$B$7,1)</f>
        <v>2</v>
      </c>
      <c r="L346" s="7">
        <f t="shared" si="15"/>
        <v>57.5</v>
      </c>
      <c r="M346" s="7" t="str">
        <f>IF(L346&gt;=segment_thresholds!$B$2,"HOT",IF(L346&gt;=segment_thresholds!$B$3,"WARM","COLD"))</f>
        <v>WARM</v>
      </c>
      <c r="N346" s="7" t="str">
        <f t="shared" si="16"/>
        <v>Nurture Email Drip</v>
      </c>
      <c r="O346" s="7" t="str">
        <f t="shared" si="17"/>
        <v>40-59</v>
      </c>
    </row>
    <row r="347" spans="1:15">
      <c r="A347" t="str">
        <v>L0346</v>
      </c>
      <c r="B347" t="str">
        <v>Zephyr Petrov</v>
      </c>
      <c r="C347" t="str">
        <v>INTERCOM</v>
      </c>
      <c r="D347" t="str">
        <v>DIRECT</v>
      </c>
      <c r="E347" t="str">
        <v>ENTERPRISE</v>
      </c>
      <c r="F347" s="7">
        <f>ROUND(IFERROR(model!I347/scoring_weights!$C$2,0)*scoring_weights!$B$2,1)</f>
        <v>9.1</v>
      </c>
      <c r="G347" s="7">
        <f>ROUND(IFERROR(model!J347/scoring_weights!$C$3,0)*scoring_weights!$B$3,1)</f>
        <v>9.8000000000000007</v>
      </c>
      <c r="H347" s="7">
        <f>ROUND(IFERROR(model!K347/scoring_weights!$C$4,0)*scoring_weights!$B$4,1)</f>
        <v>4</v>
      </c>
      <c r="I347" s="7">
        <f>IF(model!L347="YES",scoring_weights!$B$5,0)</f>
        <v>20</v>
      </c>
      <c r="J347" s="7">
        <f>IF(model!D347="ENTERPRISE",scoring_weights!$B$6,IF(model!D347="MID-MARKET",scoring_weights!$B$6*0.75,IF(model!D347="SMB",scoring_weights!$B$6*0.5,IF(model!D347="STARTUP",scoring_weights!$B$6*0.25,0))))</f>
        <v>15</v>
      </c>
      <c r="K347" s="7">
        <f>ROUND(MIN(IFERROR((model!O347/10+model!P347/5+model!R347*2+model!T347+model!U347*1.5)/6,0),1)*scoring_weights!$B$7,1)</f>
        <v>6</v>
      </c>
      <c r="L347" s="7">
        <f t="shared" si="15"/>
        <v>63.9</v>
      </c>
      <c r="M347" s="7" t="str">
        <f>IF(L347&gt;=segment_thresholds!$B$2,"HOT",IF(L347&gt;=segment_thresholds!$B$3,"WARM","COLD"))</f>
        <v>HOT</v>
      </c>
      <c r="N347" s="7" t="str">
        <f t="shared" si="16"/>
        <v>Schedule Call</v>
      </c>
      <c r="O347" s="7" t="str">
        <f t="shared" si="17"/>
        <v>60-79</v>
      </c>
    </row>
    <row r="348" spans="1:15">
      <c r="A348" t="str">
        <v>L0347</v>
      </c>
      <c r="B348" t="str">
        <v>Xavier Adams</v>
      </c>
      <c r="C348" t="str">
        <v>FIGMA</v>
      </c>
      <c r="D348" t="str">
        <v>REFERRAL</v>
      </c>
      <c r="E348" t="str">
        <v>N/A</v>
      </c>
      <c r="F348" s="7">
        <f>ROUND(IFERROR(model!I348/scoring_weights!$C$2,0)*scoring_weights!$B$2,1)</f>
        <v>0</v>
      </c>
      <c r="G348" s="7">
        <f>ROUND(IFERROR(model!J348/scoring_weights!$C$3,0)*scoring_weights!$B$3,1)</f>
        <v>12.8</v>
      </c>
      <c r="H348" s="7">
        <f>ROUND(IFERROR(model!K348/scoring_weights!$C$4,0)*scoring_weights!$B$4,1)</f>
        <v>2</v>
      </c>
      <c r="I348" s="7">
        <f>IF(model!L348="YES",scoring_weights!$B$5,0)</f>
        <v>20</v>
      </c>
      <c r="J348" s="7">
        <f>IF(model!D348="ENTERPRISE",scoring_weights!$B$6,IF(model!D348="MID-MARKET",scoring_weights!$B$6*0.75,IF(model!D348="SMB",scoring_weights!$B$6*0.5,IF(model!D348="STARTUP",scoring_weights!$B$6*0.25,0))))</f>
        <v>0</v>
      </c>
      <c r="K348" s="7">
        <f>ROUND(MIN(IFERROR((model!O348/10+model!P348/5+model!R348*2+model!T348+model!U348*1.5)/6,0),1)*scoring_weights!$B$7,1)</f>
        <v>5.5</v>
      </c>
      <c r="L348" s="7">
        <f t="shared" si="15"/>
        <v>40.299999999999997</v>
      </c>
      <c r="M348" s="7" t="str">
        <f>IF(L348&gt;=segment_thresholds!$B$2,"HOT",IF(L348&gt;=segment_thresholds!$B$3,"WARM","COLD"))</f>
        <v>WARM</v>
      </c>
      <c r="N348" s="7" t="str">
        <f t="shared" si="16"/>
        <v>Nurture Email Drip</v>
      </c>
      <c r="O348" s="7" t="str">
        <f t="shared" si="17"/>
        <v>40-59</v>
      </c>
    </row>
    <row r="349" spans="1:15">
      <c r="A349" t="str">
        <v>L0348</v>
      </c>
      <c r="B349" t="str">
        <v>Ravi Thomas</v>
      </c>
      <c r="C349" t="str">
        <v>SALESFORCE</v>
      </c>
      <c r="D349" t="str">
        <v>COLD_EMAIL</v>
      </c>
      <c r="E349" t="str">
        <v>ENTERPRISE</v>
      </c>
      <c r="F349" s="7">
        <f>ROUND(IFERROR(model!I349/scoring_weights!$C$2,0)*scoring_weights!$B$2,1)</f>
        <v>6</v>
      </c>
      <c r="G349" s="7">
        <f>ROUND(IFERROR(model!J349/scoring_weights!$C$3,0)*scoring_weights!$B$3,1)</f>
        <v>15</v>
      </c>
      <c r="H349" s="7">
        <f>ROUND(IFERROR(model!K349/scoring_weights!$C$4,0)*scoring_weights!$B$4,1)</f>
        <v>7.2</v>
      </c>
      <c r="I349" s="7">
        <f>IF(model!L349="YES",scoring_weights!$B$5,0)</f>
        <v>20</v>
      </c>
      <c r="J349" s="7">
        <f>IF(model!D349="ENTERPRISE",scoring_weights!$B$6,IF(model!D349="MID-MARKET",scoring_weights!$B$6*0.75,IF(model!D349="SMB",scoring_weights!$B$6*0.5,IF(model!D349="STARTUP",scoring_weights!$B$6*0.25,0))))</f>
        <v>15</v>
      </c>
      <c r="K349" s="7">
        <f>ROUND(MIN(IFERROR((model!O349/10+model!P349/5+model!R349*2+model!T349+model!U349*1.5)/6,0),1)*scoring_weights!$B$7,1)</f>
        <v>4.5</v>
      </c>
      <c r="L349" s="7">
        <f t="shared" si="15"/>
        <v>67.7</v>
      </c>
      <c r="M349" s="7" t="str">
        <f>IF(L349&gt;=segment_thresholds!$B$2,"HOT",IF(L349&gt;=segment_thresholds!$B$3,"WARM","COLD"))</f>
        <v>HOT</v>
      </c>
      <c r="N349" s="7" t="str">
        <f t="shared" si="16"/>
        <v>Schedule Call</v>
      </c>
      <c r="O349" s="7" t="str">
        <f t="shared" si="17"/>
        <v>60-79</v>
      </c>
    </row>
    <row r="350" spans="1:15">
      <c r="A350" t="str">
        <v>L0349</v>
      </c>
      <c r="B350" t="str">
        <v>Yael Singh</v>
      </c>
      <c r="C350" t="str">
        <v>DOCU SIGN</v>
      </c>
      <c r="D350" t="str">
        <v>WEBINAR</v>
      </c>
      <c r="E350" t="str">
        <v>GROWTH</v>
      </c>
      <c r="F350" s="7">
        <f>ROUND(IFERROR(model!I350/scoring_weights!$C$2,0)*scoring_weights!$B$2,1)</f>
        <v>0</v>
      </c>
      <c r="G350" s="7">
        <f>ROUND(IFERROR(model!J350/scoring_weights!$C$3,0)*scoring_weights!$B$3,1)</f>
        <v>0</v>
      </c>
      <c r="H350" s="7">
        <f>ROUND(IFERROR(model!K350/scoring_weights!$C$4,0)*scoring_weights!$B$4,1)</f>
        <v>2.2000000000000002</v>
      </c>
      <c r="I350" s="7">
        <f>IF(model!L350="YES",scoring_weights!$B$5,0)</f>
        <v>0</v>
      </c>
      <c r="J350" s="7">
        <f>IF(model!D350="ENTERPRISE",scoring_weights!$B$6,IF(model!D350="MID-MARKET",scoring_weights!$B$6*0.75,IF(model!D350="SMB",scoring_weights!$B$6*0.5,IF(model!D350="STARTUP",scoring_weights!$B$6*0.25,0))))</f>
        <v>0</v>
      </c>
      <c r="K350" s="7">
        <f>ROUND(MIN(IFERROR((model!O350/10+model!P350/5+model!R350*2+model!T350+model!U350*1.5)/6,0),1)*scoring_weights!$B$7,1)</f>
        <v>17.5</v>
      </c>
      <c r="L350" s="7">
        <f t="shared" si="15"/>
        <v>19.7</v>
      </c>
      <c r="M350" s="7" t="str">
        <f>IF(L350&gt;=segment_thresholds!$B$2,"HOT",IF(L350&gt;=segment_thresholds!$B$3,"WARM","COLD"))</f>
        <v>COLD</v>
      </c>
      <c r="N350" s="7" t="str">
        <f t="shared" si="16"/>
        <v>Retarget with Ads</v>
      </c>
      <c r="O350" s="7" t="str">
        <f t="shared" si="17"/>
        <v>0-19</v>
      </c>
    </row>
    <row r="351" spans="1:15">
      <c r="A351" t="str">
        <v>L0350</v>
      </c>
      <c r="B351" t="str">
        <v>Juniper O'Brien</v>
      </c>
      <c r="C351" t="str">
        <v>ZOOM</v>
      </c>
      <c r="D351" t="str">
        <v>PAID</v>
      </c>
      <c r="E351" t="str">
        <v>STARTUP</v>
      </c>
      <c r="F351" s="7">
        <f>ROUND(IFERROR(model!I351/scoring_weights!$C$2,0)*scoring_weights!$B$2,1)</f>
        <v>5.7</v>
      </c>
      <c r="G351" s="7">
        <f>ROUND(IFERROR(model!J351/scoring_weights!$C$3,0)*scoring_weights!$B$3,1)</f>
        <v>8.3000000000000007</v>
      </c>
      <c r="H351" s="7">
        <f>ROUND(IFERROR(model!K351/scoring_weights!$C$4,0)*scoring_weights!$B$4,1)</f>
        <v>7.5</v>
      </c>
      <c r="I351" s="7">
        <f>IF(model!L351="YES",scoring_weights!$B$5,0)</f>
        <v>0</v>
      </c>
      <c r="J351" s="7">
        <f>IF(model!D351="ENTERPRISE",scoring_weights!$B$6,IF(model!D351="MID-MARKET",scoring_weights!$B$6*0.75,IF(model!D351="SMB",scoring_weights!$B$6*0.5,IF(model!D351="STARTUP",scoring_weights!$B$6*0.25,0))))</f>
        <v>3.75</v>
      </c>
      <c r="K351" s="7">
        <f>ROUND(MIN(IFERROR((model!O351/10+model!P351/5+model!R351*2+model!T351+model!U351*1.5)/6,0),1)*scoring_weights!$B$7,1)</f>
        <v>21</v>
      </c>
      <c r="L351" s="7">
        <f t="shared" si="15"/>
        <v>46.3</v>
      </c>
      <c r="M351" s="7" t="str">
        <f>IF(L351&gt;=segment_thresholds!$B$2,"HOT",IF(L351&gt;=segment_thresholds!$B$3,"WARM","COLD"))</f>
        <v>WARM</v>
      </c>
      <c r="N351" s="7" t="str">
        <f t="shared" si="16"/>
        <v>Nurture Email Drip</v>
      </c>
      <c r="O351" s="7" t="str">
        <f t="shared" si="17"/>
        <v>40-59</v>
      </c>
    </row>
    <row r="352" spans="1:15">
      <c r="A352" t="str">
        <v>L0351</v>
      </c>
      <c r="B352" t="str">
        <v>Piper Flores</v>
      </c>
      <c r="C352" t="str">
        <v>OKTA INC</v>
      </c>
      <c r="D352" t="str">
        <v>ORGANIC</v>
      </c>
      <c r="E352" t="str">
        <v>ENTERPRISE</v>
      </c>
      <c r="F352" s="7">
        <f>ROUND(IFERROR(model!I352/scoring_weights!$C$2,0)*scoring_weights!$B$2,1)</f>
        <v>7.4</v>
      </c>
      <c r="G352" s="7">
        <f>ROUND(IFERROR(model!J352/scoring_weights!$C$3,0)*scoring_weights!$B$3,1)</f>
        <v>3.8</v>
      </c>
      <c r="H352" s="7">
        <f>ROUND(IFERROR(model!K352/scoring_weights!$C$4,0)*scoring_weights!$B$4,1)</f>
        <v>8.1999999999999993</v>
      </c>
      <c r="I352" s="7">
        <f>IF(model!L352="YES",scoring_weights!$B$5,0)</f>
        <v>20</v>
      </c>
      <c r="J352" s="7">
        <f>IF(model!D352="ENTERPRISE",scoring_weights!$B$6,IF(model!D352="MID-MARKET",scoring_weights!$B$6*0.75,IF(model!D352="SMB",scoring_weights!$B$6*0.5,IF(model!D352="STARTUP",scoring_weights!$B$6*0.25,0))))</f>
        <v>15</v>
      </c>
      <c r="K352" s="7">
        <f>ROUND(MIN(IFERROR((model!O352/10+model!P352/5+model!R352*2+model!T352+model!U352*1.5)/6,0),1)*scoring_weights!$B$7,1)</f>
        <v>1.5</v>
      </c>
      <c r="L352" s="7">
        <f t="shared" si="15"/>
        <v>55.9</v>
      </c>
      <c r="M352" s="7" t="str">
        <f>IF(L352&gt;=segment_thresholds!$B$2,"HOT",IF(L352&gt;=segment_thresholds!$B$3,"WARM","COLD"))</f>
        <v>WARM</v>
      </c>
      <c r="N352" s="7" t="str">
        <f t="shared" si="16"/>
        <v>Nurture Email Drip</v>
      </c>
      <c r="O352" s="7" t="str">
        <f t="shared" si="17"/>
        <v>40-59</v>
      </c>
    </row>
    <row r="353" spans="1:15">
      <c r="A353" t="str">
        <v>L0352</v>
      </c>
      <c r="B353" t="str">
        <v>Esmeralda Walker</v>
      </c>
      <c r="C353" t="str">
        <v>SERVICE NOW</v>
      </c>
      <c r="D353" t="str">
        <v>COLD_EMAIL</v>
      </c>
      <c r="E353" t="str">
        <v>STARTUP</v>
      </c>
      <c r="F353" s="7">
        <f>ROUND(IFERROR(model!I353/scoring_weights!$C$2,0)*scoring_weights!$B$2,1)</f>
        <v>10</v>
      </c>
      <c r="G353" s="7">
        <f>ROUND(IFERROR(model!J353/scoring_weights!$C$3,0)*scoring_weights!$B$3,1)</f>
        <v>0</v>
      </c>
      <c r="H353" s="7">
        <f>ROUND(IFERROR(model!K353/scoring_weights!$C$4,0)*scoring_weights!$B$4,1)</f>
        <v>0</v>
      </c>
      <c r="I353" s="7">
        <f>IF(model!L353="YES",scoring_weights!$B$5,0)</f>
        <v>20</v>
      </c>
      <c r="J353" s="7">
        <f>IF(model!D353="ENTERPRISE",scoring_weights!$B$6,IF(model!D353="MID-MARKET",scoring_weights!$B$6*0.75,IF(model!D353="SMB",scoring_weights!$B$6*0.5,IF(model!D353="STARTUP",scoring_weights!$B$6*0.25,0))))</f>
        <v>3.75</v>
      </c>
      <c r="K353" s="7">
        <f>ROUND(MIN(IFERROR((model!O353/10+model!P353/5+model!R353*2+model!T353+model!U353*1.5)/6,0),1)*scoring_weights!$B$7,1)</f>
        <v>18</v>
      </c>
      <c r="L353" s="7">
        <f t="shared" si="15"/>
        <v>51.8</v>
      </c>
      <c r="M353" s="7" t="str">
        <f>IF(L353&gt;=segment_thresholds!$B$2,"HOT",IF(L353&gt;=segment_thresholds!$B$3,"WARM","COLD"))</f>
        <v>WARM</v>
      </c>
      <c r="N353" s="7" t="str">
        <f t="shared" si="16"/>
        <v>Nurture Email Drip</v>
      </c>
      <c r="O353" s="7" t="str">
        <f t="shared" si="17"/>
        <v>40-59</v>
      </c>
    </row>
    <row r="354" spans="1:15">
      <c r="A354" t="str">
        <v>L0353</v>
      </c>
      <c r="B354" t="str">
        <v>Felix Chandra</v>
      </c>
      <c r="C354" t="str">
        <v>AIRTABLE</v>
      </c>
      <c r="D354" t="str">
        <v>DIRECT</v>
      </c>
      <c r="E354" t="str">
        <v>ENTERPRISE</v>
      </c>
      <c r="F354" s="7">
        <f>ROUND(IFERROR(model!I354/scoring_weights!$C$2,0)*scoring_weights!$B$2,1)</f>
        <v>2.6</v>
      </c>
      <c r="G354" s="7">
        <f>ROUND(IFERROR(model!J354/scoring_weights!$C$3,0)*scoring_weights!$B$3,1)</f>
        <v>0</v>
      </c>
      <c r="H354" s="7">
        <f>ROUND(IFERROR(model!K354/scoring_weights!$C$4,0)*scoring_weights!$B$4,1)</f>
        <v>4.2</v>
      </c>
      <c r="I354" s="7">
        <f>IF(model!L354="YES",scoring_weights!$B$5,0)</f>
        <v>20</v>
      </c>
      <c r="J354" s="7">
        <f>IF(model!D354="ENTERPRISE",scoring_weights!$B$6,IF(model!D354="MID-MARKET",scoring_weights!$B$6*0.75,IF(model!D354="SMB",scoring_weights!$B$6*0.5,IF(model!D354="STARTUP",scoring_weights!$B$6*0.25,0))))</f>
        <v>15</v>
      </c>
      <c r="K354" s="7">
        <f>ROUND(MIN(IFERROR((model!O354/10+model!P354/5+model!R354*2+model!T354+model!U354*1.5)/6,0),1)*scoring_weights!$B$7,1)</f>
        <v>3.5</v>
      </c>
      <c r="L354" s="7">
        <f t="shared" si="15"/>
        <v>45.3</v>
      </c>
      <c r="M354" s="7" t="str">
        <f>IF(L354&gt;=segment_thresholds!$B$2,"HOT",IF(L354&gt;=segment_thresholds!$B$3,"WARM","COLD"))</f>
        <v>WARM</v>
      </c>
      <c r="N354" s="7" t="str">
        <f t="shared" si="16"/>
        <v>Nurture Email Drip</v>
      </c>
      <c r="O354" s="7" t="str">
        <f t="shared" si="17"/>
        <v>40-59</v>
      </c>
    </row>
    <row r="355" spans="1:15">
      <c r="A355" t="str">
        <v>L0354</v>
      </c>
      <c r="B355" t="str">
        <v>Fatima Malhotra</v>
      </c>
      <c r="C355" t="str">
        <v>ZSCALER</v>
      </c>
      <c r="D355" t="str">
        <v>PARTNER</v>
      </c>
      <c r="E355" t="str">
        <v>MID-MARKET</v>
      </c>
      <c r="F355" s="7">
        <f>ROUND(IFERROR(model!I355/scoring_weights!$C$2,0)*scoring_weights!$B$2,1)</f>
        <v>0.3</v>
      </c>
      <c r="G355" s="7">
        <f>ROUND(IFERROR(model!J355/scoring_weights!$C$3,0)*scoring_weights!$B$3,1)</f>
        <v>5.3</v>
      </c>
      <c r="H355" s="7">
        <f>ROUND(IFERROR(model!K355/scoring_weights!$C$4,0)*scoring_weights!$B$4,1)</f>
        <v>5</v>
      </c>
      <c r="I355" s="7">
        <f>IF(model!L355="YES",scoring_weights!$B$5,0)</f>
        <v>20</v>
      </c>
      <c r="J355" s="7">
        <f>IF(model!D355="ENTERPRISE",scoring_weights!$B$6,IF(model!D355="MID-MARKET",scoring_weights!$B$6*0.75,IF(model!D355="SMB",scoring_weights!$B$6*0.5,IF(model!D355="STARTUP",scoring_weights!$B$6*0.25,0))))</f>
        <v>11.25</v>
      </c>
      <c r="K355" s="7">
        <f>ROUND(MIN(IFERROR((model!O355/10+model!P355/5+model!R355*2+model!T355+model!U355*1.5)/6,0),1)*scoring_weights!$B$7,1)</f>
        <v>2</v>
      </c>
      <c r="L355" s="7">
        <f t="shared" si="15"/>
        <v>43.9</v>
      </c>
      <c r="M355" s="7" t="str">
        <f>IF(L355&gt;=segment_thresholds!$B$2,"HOT",IF(L355&gt;=segment_thresholds!$B$3,"WARM","COLD"))</f>
        <v>WARM</v>
      </c>
      <c r="N355" s="7" t="str">
        <f t="shared" si="16"/>
        <v>Nurture Email Drip</v>
      </c>
      <c r="O355" s="7" t="str">
        <f t="shared" si="17"/>
        <v>40-59</v>
      </c>
    </row>
    <row r="356" spans="1:15">
      <c r="A356" t="str">
        <v>L0355</v>
      </c>
      <c r="B356" t="str">
        <v>Ivan Davis</v>
      </c>
      <c r="C356" t="str">
        <v>ATLASSIAN</v>
      </c>
      <c r="D356" t="str">
        <v>UNKNOWN</v>
      </c>
      <c r="E356" t="str">
        <v>ENTERPRISE</v>
      </c>
      <c r="F356" s="7">
        <f>ROUND(IFERROR(model!I356/scoring_weights!$C$2,0)*scoring_weights!$B$2,1)</f>
        <v>5.7</v>
      </c>
      <c r="G356" s="7">
        <f>ROUND(IFERROR(model!J356/scoring_weights!$C$3,0)*scoring_weights!$B$3,1)</f>
        <v>5.3</v>
      </c>
      <c r="H356" s="7">
        <f>ROUND(IFERROR(model!K356/scoring_weights!$C$4,0)*scoring_weights!$B$4,1)</f>
        <v>7.5</v>
      </c>
      <c r="I356" s="7">
        <f>IF(model!L356="YES",scoring_weights!$B$5,0)</f>
        <v>0</v>
      </c>
      <c r="J356" s="7">
        <f>IF(model!D356="ENTERPRISE",scoring_weights!$B$6,IF(model!D356="MID-MARKET",scoring_weights!$B$6*0.75,IF(model!D356="SMB",scoring_weights!$B$6*0.5,IF(model!D356="STARTUP",scoring_weights!$B$6*0.25,0))))</f>
        <v>15</v>
      </c>
      <c r="K356" s="7">
        <f>ROUND(MIN(IFERROR((model!O356/10+model!P356/5+model!R356*2+model!T356+model!U356*1.5)/6,0),1)*scoring_weights!$B$7,1)</f>
        <v>11.5</v>
      </c>
      <c r="L356" s="7">
        <f t="shared" si="15"/>
        <v>45</v>
      </c>
      <c r="M356" s="7" t="str">
        <f>IF(L356&gt;=segment_thresholds!$B$2,"HOT",IF(L356&gt;=segment_thresholds!$B$3,"WARM","COLD"))</f>
        <v>WARM</v>
      </c>
      <c r="N356" s="7" t="str">
        <f t="shared" si="16"/>
        <v>Nurture Email Drip</v>
      </c>
      <c r="O356" s="7" t="str">
        <f t="shared" si="17"/>
        <v>40-59</v>
      </c>
    </row>
    <row r="357" spans="1:15">
      <c r="A357" t="str">
        <v>L0356</v>
      </c>
      <c r="B357" t="str">
        <v>Derek Jones</v>
      </c>
      <c r="C357" t="str">
        <v>SERVICENOW</v>
      </c>
      <c r="D357" t="str">
        <v>SOCIAL</v>
      </c>
      <c r="E357" t="str">
        <v>GROWTH</v>
      </c>
      <c r="F357" s="7">
        <f>ROUND(IFERROR(model!I357/scoring_weights!$C$2,0)*scoring_weights!$B$2,1)</f>
        <v>6.6</v>
      </c>
      <c r="G357" s="7">
        <f>ROUND(IFERROR(model!J357/scoring_weights!$C$3,0)*scoring_weights!$B$3,1)</f>
        <v>3.8</v>
      </c>
      <c r="H357" s="7">
        <f>ROUND(IFERROR(model!K357/scoring_weights!$C$4,0)*scoring_weights!$B$4,1)</f>
        <v>5.5</v>
      </c>
      <c r="I357" s="7">
        <f>IF(model!L357="YES",scoring_weights!$B$5,0)</f>
        <v>0</v>
      </c>
      <c r="J357" s="7">
        <f>IF(model!D357="ENTERPRISE",scoring_weights!$B$6,IF(model!D357="MID-MARKET",scoring_weights!$B$6*0.75,IF(model!D357="SMB",scoring_weights!$B$6*0.5,IF(model!D357="STARTUP",scoring_weights!$B$6*0.25,0))))</f>
        <v>0</v>
      </c>
      <c r="K357" s="7">
        <f>ROUND(MIN(IFERROR((model!O357/10+model!P357/5+model!R357*2+model!T357+model!U357*1.5)/6,0),1)*scoring_weights!$B$7,1)</f>
        <v>3</v>
      </c>
      <c r="L357" s="7">
        <f t="shared" si="15"/>
        <v>18.899999999999999</v>
      </c>
      <c r="M357" s="7" t="str">
        <f>IF(L357&gt;=segment_thresholds!$B$2,"HOT",IF(L357&gt;=segment_thresholds!$B$3,"WARM","COLD"))</f>
        <v>COLD</v>
      </c>
      <c r="N357" s="7" t="str">
        <f t="shared" si="16"/>
        <v>Retarget with Ads</v>
      </c>
      <c r="O357" s="7" t="str">
        <f t="shared" si="17"/>
        <v>0-19</v>
      </c>
    </row>
    <row r="358" spans="1:15">
      <c r="A358" t="str">
        <v>L0357</v>
      </c>
      <c r="B358" t="str">
        <v>Charlie Mitchell</v>
      </c>
      <c r="C358" t="str">
        <v>GOOGLE</v>
      </c>
      <c r="D358" t="str">
        <v>REFERRAL</v>
      </c>
      <c r="E358" t="str">
        <v>N/A</v>
      </c>
      <c r="F358" s="7">
        <f>ROUND(IFERROR(model!I358/scoring_weights!$C$2,0)*scoring_weights!$B$2,1)</f>
        <v>0</v>
      </c>
      <c r="G358" s="7">
        <f>ROUND(IFERROR(model!J358/scoring_weights!$C$3,0)*scoring_weights!$B$3,1)</f>
        <v>5.3</v>
      </c>
      <c r="H358" s="7">
        <f>ROUND(IFERROR(model!K358/scoring_weights!$C$4,0)*scoring_weights!$B$4,1)</f>
        <v>0</v>
      </c>
      <c r="I358" s="7">
        <f>IF(model!L358="YES",scoring_weights!$B$5,0)</f>
        <v>20</v>
      </c>
      <c r="J358" s="7">
        <f>IF(model!D358="ENTERPRISE",scoring_weights!$B$6,IF(model!D358="MID-MARKET",scoring_weights!$B$6*0.75,IF(model!D358="SMB",scoring_weights!$B$6*0.5,IF(model!D358="STARTUP",scoring_weights!$B$6*0.25,0))))</f>
        <v>0</v>
      </c>
      <c r="K358" s="7">
        <f>ROUND(MIN(IFERROR((model!O358/10+model!P358/5+model!R358*2+model!T358+model!U358*1.5)/6,0),1)*scoring_weights!$B$7,1)</f>
        <v>4</v>
      </c>
      <c r="L358" s="7">
        <f t="shared" si="15"/>
        <v>29.3</v>
      </c>
      <c r="M358" s="7" t="str">
        <f>IF(L358&gt;=segment_thresholds!$B$2,"HOT",IF(L358&gt;=segment_thresholds!$B$3,"WARM","COLD"))</f>
        <v>COLD</v>
      </c>
      <c r="N358" s="7" t="str">
        <f t="shared" si="16"/>
        <v>Retarget with Ads</v>
      </c>
      <c r="O358" s="7" t="str">
        <f t="shared" si="17"/>
        <v>20-39</v>
      </c>
    </row>
    <row r="359" spans="1:15">
      <c r="A359" t="str">
        <v>L0358</v>
      </c>
      <c r="B359" t="str">
        <v>Noah Moore</v>
      </c>
      <c r="C359" t="str">
        <v>MICROSOFT CORP</v>
      </c>
      <c r="D359" t="str">
        <v>PARTNER</v>
      </c>
      <c r="E359" t="str">
        <v>GROWTH</v>
      </c>
      <c r="F359" s="7">
        <f>ROUND(IFERROR(model!I359/scoring_weights!$C$2,0)*scoring_weights!$B$2,1)</f>
        <v>0</v>
      </c>
      <c r="G359" s="7">
        <f>ROUND(IFERROR(model!J359/scoring_weights!$C$3,0)*scoring_weights!$B$3,1)</f>
        <v>4.5</v>
      </c>
      <c r="H359" s="7">
        <f>ROUND(IFERROR(model!K359/scoring_weights!$C$4,0)*scoring_weights!$B$4,1)</f>
        <v>8.5</v>
      </c>
      <c r="I359" s="7">
        <f>IF(model!L359="YES",scoring_weights!$B$5,0)</f>
        <v>0</v>
      </c>
      <c r="J359" s="7">
        <f>IF(model!D359="ENTERPRISE",scoring_weights!$B$6,IF(model!D359="MID-MARKET",scoring_weights!$B$6*0.75,IF(model!D359="SMB",scoring_weights!$B$6*0.5,IF(model!D359="STARTUP",scoring_weights!$B$6*0.25,0))))</f>
        <v>0</v>
      </c>
      <c r="K359" s="7">
        <f>ROUND(MIN(IFERROR((model!O359/10+model!P359/5+model!R359*2+model!T359+model!U359*1.5)/6,0),1)*scoring_weights!$B$7,1)</f>
        <v>7.5</v>
      </c>
      <c r="L359" s="7">
        <f t="shared" si="15"/>
        <v>20.5</v>
      </c>
      <c r="M359" s="7" t="str">
        <f>IF(L359&gt;=segment_thresholds!$B$2,"HOT",IF(L359&gt;=segment_thresholds!$B$3,"WARM","COLD"))</f>
        <v>COLD</v>
      </c>
      <c r="N359" s="7" t="str">
        <f t="shared" si="16"/>
        <v>Retarget with Ads</v>
      </c>
      <c r="O359" s="7" t="str">
        <f t="shared" si="17"/>
        <v>20-39</v>
      </c>
    </row>
    <row r="360" spans="1:15">
      <c r="A360" t="str">
        <v>L0359</v>
      </c>
      <c r="B360" t="str">
        <v>Kevin Fischer</v>
      </c>
      <c r="C360" t="str">
        <v>MONGODB</v>
      </c>
      <c r="D360" t="str">
        <v>CONTENT_SYNDICATION</v>
      </c>
      <c r="E360" t="str">
        <v>MID-MARKET</v>
      </c>
      <c r="F360" s="7">
        <f>ROUND(IFERROR(model!I360/scoring_weights!$C$2,0)*scoring_weights!$B$2,1)</f>
        <v>8.9</v>
      </c>
      <c r="G360" s="7">
        <f>ROUND(IFERROR(model!J360/scoring_weights!$C$3,0)*scoring_weights!$B$3,1)</f>
        <v>6</v>
      </c>
      <c r="H360" s="7">
        <f>ROUND(IFERROR(model!K360/scoring_weights!$C$4,0)*scoring_weights!$B$4,1)</f>
        <v>5.8</v>
      </c>
      <c r="I360" s="7">
        <f>IF(model!L360="YES",scoring_weights!$B$5,0)</f>
        <v>0</v>
      </c>
      <c r="J360" s="7">
        <f>IF(model!D360="ENTERPRISE",scoring_weights!$B$6,IF(model!D360="MID-MARKET",scoring_weights!$B$6*0.75,IF(model!D360="SMB",scoring_weights!$B$6*0.5,IF(model!D360="STARTUP",scoring_weights!$B$6*0.25,0))))</f>
        <v>11.25</v>
      </c>
      <c r="K360" s="7">
        <f>ROUND(MIN(IFERROR((model!O360/10+model!P360/5+model!R360*2+model!T360+model!U360*1.5)/6,0),1)*scoring_weights!$B$7,1)</f>
        <v>9</v>
      </c>
      <c r="L360" s="7">
        <f t="shared" si="15"/>
        <v>41</v>
      </c>
      <c r="M360" s="7" t="str">
        <f>IF(L360&gt;=segment_thresholds!$B$2,"HOT",IF(L360&gt;=segment_thresholds!$B$3,"WARM","COLD"))</f>
        <v>WARM</v>
      </c>
      <c r="N360" s="7" t="str">
        <f t="shared" si="16"/>
        <v>Nurture Email Drip</v>
      </c>
      <c r="O360" s="7" t="str">
        <f t="shared" si="17"/>
        <v>40-59</v>
      </c>
    </row>
    <row r="361" spans="1:15">
      <c r="A361" t="str">
        <v>L0360</v>
      </c>
      <c r="B361" t="str">
        <v>Charlie Robinson</v>
      </c>
      <c r="C361" t="str">
        <v>TWILIO</v>
      </c>
      <c r="D361" t="str">
        <v>SOCIAL</v>
      </c>
      <c r="E361" t="str">
        <v>ENTERPRISE</v>
      </c>
      <c r="F361" s="7">
        <f>ROUND(IFERROR(model!I361/scoring_weights!$C$2,0)*scoring_weights!$B$2,1)</f>
        <v>7.1</v>
      </c>
      <c r="G361" s="7">
        <f>ROUND(IFERROR(model!J361/scoring_weights!$C$3,0)*scoring_weights!$B$3,1)</f>
        <v>0</v>
      </c>
      <c r="H361" s="7">
        <f>ROUND(IFERROR(model!K361/scoring_weights!$C$4,0)*scoring_weights!$B$4,1)</f>
        <v>2.7</v>
      </c>
      <c r="I361" s="7">
        <f>IF(model!L361="YES",scoring_weights!$B$5,0)</f>
        <v>20</v>
      </c>
      <c r="J361" s="7">
        <f>IF(model!D361="ENTERPRISE",scoring_weights!$B$6,IF(model!D361="MID-MARKET",scoring_weights!$B$6*0.75,IF(model!D361="SMB",scoring_weights!$B$6*0.5,IF(model!D361="STARTUP",scoring_weights!$B$6*0.25,0))))</f>
        <v>15</v>
      </c>
      <c r="K361" s="7">
        <f>ROUND(MIN(IFERROR((model!O361/10+model!P361/5+model!R361*2+model!T361+model!U361*1.5)/6,0),1)*scoring_weights!$B$7,1)</f>
        <v>5</v>
      </c>
      <c r="L361" s="7">
        <f t="shared" si="15"/>
        <v>49.8</v>
      </c>
      <c r="M361" s="7" t="str">
        <f>IF(L361&gt;=segment_thresholds!$B$2,"HOT",IF(L361&gt;=segment_thresholds!$B$3,"WARM","COLD"))</f>
        <v>WARM</v>
      </c>
      <c r="N361" s="7" t="str">
        <f t="shared" si="16"/>
        <v>Nurture Email Drip</v>
      </c>
      <c r="O361" s="7" t="str">
        <f t="shared" si="17"/>
        <v>40-59</v>
      </c>
    </row>
    <row r="362" spans="1:15">
      <c r="A362" t="str">
        <v>L0361</v>
      </c>
      <c r="B362" t="str">
        <v>Stefan Brown</v>
      </c>
      <c r="C362" t="str">
        <v>STRIPE</v>
      </c>
      <c r="D362" t="str">
        <v>DIRECT</v>
      </c>
      <c r="E362" t="str">
        <v>MID-MARKET</v>
      </c>
      <c r="F362" s="7">
        <f>ROUND(IFERROR(model!I362/scoring_weights!$C$2,0)*scoring_weights!$B$2,1)</f>
        <v>3.4</v>
      </c>
      <c r="G362" s="7">
        <f>ROUND(IFERROR(model!J362/scoring_weights!$C$3,0)*scoring_weights!$B$3,1)</f>
        <v>0</v>
      </c>
      <c r="H362" s="7">
        <f>ROUND(IFERROR(model!K362/scoring_weights!$C$4,0)*scoring_weights!$B$4,1)</f>
        <v>7.2</v>
      </c>
      <c r="I362" s="7">
        <f>IF(model!L362="YES",scoring_weights!$B$5,0)</f>
        <v>20</v>
      </c>
      <c r="J362" s="7">
        <f>IF(model!D362="ENTERPRISE",scoring_weights!$B$6,IF(model!D362="MID-MARKET",scoring_weights!$B$6*0.75,IF(model!D362="SMB",scoring_weights!$B$6*0.5,IF(model!D362="STARTUP",scoring_weights!$B$6*0.25,0))))</f>
        <v>11.25</v>
      </c>
      <c r="K362" s="7">
        <f>ROUND(MIN(IFERROR((model!O362/10+model!P362/5+model!R362*2+model!T362+model!U362*1.5)/6,0),1)*scoring_weights!$B$7,1)</f>
        <v>8.5</v>
      </c>
      <c r="L362" s="7">
        <f t="shared" si="15"/>
        <v>50.4</v>
      </c>
      <c r="M362" s="7" t="str">
        <f>IF(L362&gt;=segment_thresholds!$B$2,"HOT",IF(L362&gt;=segment_thresholds!$B$3,"WARM","COLD"))</f>
        <v>WARM</v>
      </c>
      <c r="N362" s="7" t="str">
        <f t="shared" si="16"/>
        <v>Nurture Email Drip</v>
      </c>
      <c r="O362" s="7" t="str">
        <f t="shared" si="17"/>
        <v>40-59</v>
      </c>
    </row>
    <row r="363" spans="1:15">
      <c r="A363" t="str">
        <v>L0362</v>
      </c>
      <c r="B363" t="str">
        <v>Yusuf Mehta</v>
      </c>
      <c r="C363" t="str">
        <v>SLACK TECHNOLOGIES</v>
      </c>
      <c r="D363" t="str">
        <v>DIRECT</v>
      </c>
      <c r="E363" t="str">
        <v>SMB</v>
      </c>
      <c r="F363" s="7">
        <f>ROUND(IFERROR(model!I363/scoring_weights!$C$2,0)*scoring_weights!$B$2,1)</f>
        <v>6</v>
      </c>
      <c r="G363" s="7">
        <f>ROUND(IFERROR(model!J363/scoring_weights!$C$3,0)*scoring_weights!$B$3,1)</f>
        <v>1.5</v>
      </c>
      <c r="H363" s="7">
        <f>ROUND(IFERROR(model!K363/scoring_weights!$C$4,0)*scoring_weights!$B$4,1)</f>
        <v>4.8</v>
      </c>
      <c r="I363" s="7">
        <f>IF(model!L363="YES",scoring_weights!$B$5,0)</f>
        <v>20</v>
      </c>
      <c r="J363" s="7">
        <f>IF(model!D363="ENTERPRISE",scoring_weights!$B$6,IF(model!D363="MID-MARKET",scoring_weights!$B$6*0.75,IF(model!D363="SMB",scoring_weights!$B$6*0.5,IF(model!D363="STARTUP",scoring_weights!$B$6*0.25,0))))</f>
        <v>7.5</v>
      </c>
      <c r="K363" s="7">
        <f>ROUND(MIN(IFERROR((model!O363/10+model!P363/5+model!R363*2+model!T363+model!U363*1.5)/6,0),1)*scoring_weights!$B$7,1)</f>
        <v>11</v>
      </c>
      <c r="L363" s="7">
        <f t="shared" si="15"/>
        <v>50.8</v>
      </c>
      <c r="M363" s="7" t="str">
        <f>IF(L363&gt;=segment_thresholds!$B$2,"HOT",IF(L363&gt;=segment_thresholds!$B$3,"WARM","COLD"))</f>
        <v>WARM</v>
      </c>
      <c r="N363" s="7" t="str">
        <f t="shared" si="16"/>
        <v>Nurture Email Drip</v>
      </c>
      <c r="O363" s="7" t="str">
        <f t="shared" si="17"/>
        <v>40-59</v>
      </c>
    </row>
    <row r="364" spans="1:15">
      <c r="A364" t="str">
        <v>L0363</v>
      </c>
      <c r="B364" t="str">
        <v>Camila Sharma</v>
      </c>
      <c r="C364" t="str">
        <v>MIRO</v>
      </c>
      <c r="D364" t="str">
        <v>CONTENT_SYNDICATION</v>
      </c>
      <c r="E364" t="str">
        <v>SMB</v>
      </c>
      <c r="F364" s="7">
        <f>ROUND(IFERROR(model!I364/scoring_weights!$C$2,0)*scoring_weights!$B$2,1)</f>
        <v>3.4</v>
      </c>
      <c r="G364" s="7">
        <f>ROUND(IFERROR(model!J364/scoring_weights!$C$3,0)*scoring_weights!$B$3,1)</f>
        <v>4.5</v>
      </c>
      <c r="H364" s="7">
        <f>ROUND(IFERROR(model!K364/scoring_weights!$C$4,0)*scoring_weights!$B$4,1)</f>
        <v>3</v>
      </c>
      <c r="I364" s="7">
        <f>IF(model!L364="YES",scoring_weights!$B$5,0)</f>
        <v>20</v>
      </c>
      <c r="J364" s="7">
        <f>IF(model!D364="ENTERPRISE",scoring_weights!$B$6,IF(model!D364="MID-MARKET",scoring_weights!$B$6*0.75,IF(model!D364="SMB",scoring_weights!$B$6*0.5,IF(model!D364="STARTUP",scoring_weights!$B$6*0.25,0))))</f>
        <v>7.5</v>
      </c>
      <c r="K364" s="7">
        <f>ROUND(MIN(IFERROR((model!O364/10+model!P364/5+model!R364*2+model!T364+model!U364*1.5)/6,0),1)*scoring_weights!$B$7,1)</f>
        <v>3.5</v>
      </c>
      <c r="L364" s="7">
        <f t="shared" si="15"/>
        <v>41.9</v>
      </c>
      <c r="M364" s="7" t="str">
        <f>IF(L364&gt;=segment_thresholds!$B$2,"HOT",IF(L364&gt;=segment_thresholds!$B$3,"WARM","COLD"))</f>
        <v>WARM</v>
      </c>
      <c r="N364" s="7" t="str">
        <f t="shared" si="16"/>
        <v>Nurture Email Drip</v>
      </c>
      <c r="O364" s="7" t="str">
        <f t="shared" si="17"/>
        <v>40-59</v>
      </c>
    </row>
    <row r="365" spans="1:15">
      <c r="A365" t="str">
        <v>L0364</v>
      </c>
      <c r="B365" t="str">
        <v>Noah Olsen</v>
      </c>
      <c r="C365" t="str">
        <v>SPLUNK</v>
      </c>
      <c r="D365" t="str">
        <v>WEBINAR</v>
      </c>
      <c r="E365" t="str">
        <v>N/A</v>
      </c>
      <c r="F365" s="7">
        <f>ROUND(IFERROR(model!I365/scoring_weights!$C$2,0)*scoring_weights!$B$2,1)</f>
        <v>8.3000000000000007</v>
      </c>
      <c r="G365" s="7">
        <f>ROUND(IFERROR(model!J365/scoring_weights!$C$3,0)*scoring_weights!$B$3,1)</f>
        <v>2.2999999999999998</v>
      </c>
      <c r="H365" s="7">
        <f>ROUND(IFERROR(model!K365/scoring_weights!$C$4,0)*scoring_weights!$B$4,1)</f>
        <v>6.7</v>
      </c>
      <c r="I365" s="7">
        <f>IF(model!L365="YES",scoring_weights!$B$5,0)</f>
        <v>0</v>
      </c>
      <c r="J365" s="7">
        <f>IF(model!D365="ENTERPRISE",scoring_weights!$B$6,IF(model!D365="MID-MARKET",scoring_weights!$B$6*0.75,IF(model!D365="SMB",scoring_weights!$B$6*0.5,IF(model!D365="STARTUP",scoring_weights!$B$6*0.25,0))))</f>
        <v>0</v>
      </c>
      <c r="K365" s="7">
        <f>ROUND(MIN(IFERROR((model!O365/10+model!P365/5+model!R365*2+model!T365+model!U365*1.5)/6,0),1)*scoring_weights!$B$7,1)</f>
        <v>9</v>
      </c>
      <c r="L365" s="7">
        <f t="shared" si="15"/>
        <v>26.3</v>
      </c>
      <c r="M365" s="7" t="str">
        <f>IF(L365&gt;=segment_thresholds!$B$2,"HOT",IF(L365&gt;=segment_thresholds!$B$3,"WARM","COLD"))</f>
        <v>COLD</v>
      </c>
      <c r="N365" s="7" t="str">
        <f t="shared" si="16"/>
        <v>Retarget with Ads</v>
      </c>
      <c r="O365" s="7" t="str">
        <f t="shared" si="17"/>
        <v>20-39</v>
      </c>
    </row>
    <row r="366" spans="1:15">
      <c r="A366" t="str">
        <v>L0365</v>
      </c>
      <c r="B366" t="str">
        <v>Waqas Mishra</v>
      </c>
      <c r="C366" t="str">
        <v>MIRO</v>
      </c>
      <c r="D366" t="str">
        <v>SOCIAL</v>
      </c>
      <c r="E366" t="str">
        <v>SMB</v>
      </c>
      <c r="F366" s="7">
        <f>ROUND(IFERROR(model!I366/scoring_weights!$C$2,0)*scoring_weights!$B$2,1)</f>
        <v>6</v>
      </c>
      <c r="G366" s="7">
        <f>ROUND(IFERROR(model!J366/scoring_weights!$C$3,0)*scoring_weights!$B$3,1)</f>
        <v>9</v>
      </c>
      <c r="H366" s="7">
        <f>ROUND(IFERROR(model!K366/scoring_weights!$C$4,0)*scoring_weights!$B$4,1)</f>
        <v>9.8000000000000007</v>
      </c>
      <c r="I366" s="7">
        <f>IF(model!L366="YES",scoring_weights!$B$5,0)</f>
        <v>0</v>
      </c>
      <c r="J366" s="7">
        <f>IF(model!D366="ENTERPRISE",scoring_weights!$B$6,IF(model!D366="MID-MARKET",scoring_weights!$B$6*0.75,IF(model!D366="SMB",scoring_weights!$B$6*0.5,IF(model!D366="STARTUP",scoring_weights!$B$6*0.25,0))))</f>
        <v>7.5</v>
      </c>
      <c r="K366" s="7">
        <f>ROUND(MIN(IFERROR((model!O366/10+model!P366/5+model!R366*2+model!T366+model!U366*1.5)/6,0),1)*scoring_weights!$B$7,1)</f>
        <v>6</v>
      </c>
      <c r="L366" s="7">
        <f t="shared" si="15"/>
        <v>38.299999999999997</v>
      </c>
      <c r="M366" s="7" t="str">
        <f>IF(L366&gt;=segment_thresholds!$B$2,"HOT",IF(L366&gt;=segment_thresholds!$B$3,"WARM","COLD"))</f>
        <v>WARM</v>
      </c>
      <c r="N366" s="7" t="str">
        <f t="shared" si="16"/>
        <v>Nurture Email Drip</v>
      </c>
      <c r="O366" s="7" t="str">
        <f t="shared" si="17"/>
        <v>20-39</v>
      </c>
    </row>
    <row r="367" spans="1:15">
      <c r="A367" t="str">
        <v>L0366</v>
      </c>
      <c r="B367" t="str">
        <v>Hassan Ramos</v>
      </c>
      <c r="C367" t="str">
        <v>TWILIO</v>
      </c>
      <c r="D367" t="str">
        <v>COLD_EMAIL</v>
      </c>
      <c r="E367" t="str">
        <v>MID-MARKET</v>
      </c>
      <c r="F367" s="7">
        <f>ROUND(IFERROR(model!I367/scoring_weights!$C$2,0)*scoring_weights!$B$2,1)</f>
        <v>3.1</v>
      </c>
      <c r="G367" s="7">
        <f>ROUND(IFERROR(model!J367/scoring_weights!$C$3,0)*scoring_weights!$B$3,1)</f>
        <v>4.5</v>
      </c>
      <c r="H367" s="7">
        <f>ROUND(IFERROR(model!K367/scoring_weights!$C$4,0)*scoring_weights!$B$4,1)</f>
        <v>7.7</v>
      </c>
      <c r="I367" s="7">
        <f>IF(model!L367="YES",scoring_weights!$B$5,0)</f>
        <v>0</v>
      </c>
      <c r="J367" s="7">
        <f>IF(model!D367="ENTERPRISE",scoring_weights!$B$6,IF(model!D367="MID-MARKET",scoring_weights!$B$6*0.75,IF(model!D367="SMB",scoring_weights!$B$6*0.5,IF(model!D367="STARTUP",scoring_weights!$B$6*0.25,0))))</f>
        <v>11.25</v>
      </c>
      <c r="K367" s="7">
        <f>ROUND(MIN(IFERROR((model!O367/10+model!P367/5+model!R367*2+model!T367+model!U367*1.5)/6,0),1)*scoring_weights!$B$7,1)</f>
        <v>6</v>
      </c>
      <c r="L367" s="7">
        <f t="shared" si="15"/>
        <v>32.6</v>
      </c>
      <c r="M367" s="7" t="str">
        <f>IF(L367&gt;=segment_thresholds!$B$2,"HOT",IF(L367&gt;=segment_thresholds!$B$3,"WARM","COLD"))</f>
        <v>COLD</v>
      </c>
      <c r="N367" s="7" t="str">
        <f t="shared" si="16"/>
        <v>Retarget with Ads</v>
      </c>
      <c r="O367" s="7" t="str">
        <f t="shared" si="17"/>
        <v>20-39</v>
      </c>
    </row>
    <row r="368" spans="1:15">
      <c r="A368" t="str">
        <v>L0367</v>
      </c>
      <c r="B368" t="str">
        <v>Luna Ortiz</v>
      </c>
      <c r="C368" t="str">
        <v>HUBSPOT</v>
      </c>
      <c r="D368" t="str">
        <v>COLD_EMAIL</v>
      </c>
      <c r="E368" t="str">
        <v>ENTERPRISE</v>
      </c>
      <c r="F368" s="7">
        <f>ROUND(IFERROR(model!I368/scoring_weights!$C$2,0)*scoring_weights!$B$2,1)</f>
        <v>0.3</v>
      </c>
      <c r="G368" s="7">
        <f>ROUND(IFERROR(model!J368/scoring_weights!$C$3,0)*scoring_weights!$B$3,1)</f>
        <v>14.3</v>
      </c>
      <c r="H368" s="7">
        <f>ROUND(IFERROR(model!K368/scoring_weights!$C$4,0)*scoring_weights!$B$4,1)</f>
        <v>2.5</v>
      </c>
      <c r="I368" s="7">
        <f>IF(model!L368="YES",scoring_weights!$B$5,0)</f>
        <v>20</v>
      </c>
      <c r="J368" s="7">
        <f>IF(model!D368="ENTERPRISE",scoring_weights!$B$6,IF(model!D368="MID-MARKET",scoring_weights!$B$6*0.75,IF(model!D368="SMB",scoring_weights!$B$6*0.5,IF(model!D368="STARTUP",scoring_weights!$B$6*0.25,0))))</f>
        <v>15</v>
      </c>
      <c r="K368" s="7">
        <f>ROUND(MIN(IFERROR((model!O368/10+model!P368/5+model!R368*2+model!T368+model!U368*1.5)/6,0),1)*scoring_weights!$B$7,1)</f>
        <v>12</v>
      </c>
      <c r="L368" s="7">
        <f t="shared" si="15"/>
        <v>64.099999999999994</v>
      </c>
      <c r="M368" s="7" t="str">
        <f>IF(L368&gt;=segment_thresholds!$B$2,"HOT",IF(L368&gt;=segment_thresholds!$B$3,"WARM","COLD"))</f>
        <v>HOT</v>
      </c>
      <c r="N368" s="7" t="str">
        <f t="shared" si="16"/>
        <v>Schedule Call</v>
      </c>
      <c r="O368" s="7" t="str">
        <f t="shared" si="17"/>
        <v>60-79</v>
      </c>
    </row>
    <row r="369" spans="1:15">
      <c r="A369" t="str">
        <v>L0368</v>
      </c>
      <c r="B369" t="str">
        <v>Genevieve White</v>
      </c>
      <c r="C369" t="str">
        <v>META</v>
      </c>
      <c r="D369" t="str">
        <v>COLD_EMAIL</v>
      </c>
      <c r="E369" t="str">
        <v>ENTERPRISE</v>
      </c>
      <c r="F369" s="7">
        <f>ROUND(IFERROR(model!I369/scoring_weights!$C$2,0)*scoring_weights!$B$2,1)</f>
        <v>1.7</v>
      </c>
      <c r="G369" s="7">
        <f>ROUND(IFERROR(model!J369/scoring_weights!$C$3,0)*scoring_weights!$B$3,1)</f>
        <v>9</v>
      </c>
      <c r="H369" s="7">
        <f>ROUND(IFERROR(model!K369/scoring_weights!$C$4,0)*scoring_weights!$B$4,1)</f>
        <v>0</v>
      </c>
      <c r="I369" s="7">
        <f>IF(model!L369="YES",scoring_weights!$B$5,0)</f>
        <v>0</v>
      </c>
      <c r="J369" s="7">
        <f>IF(model!D369="ENTERPRISE",scoring_weights!$B$6,IF(model!D369="MID-MARKET",scoring_weights!$B$6*0.75,IF(model!D369="SMB",scoring_weights!$B$6*0.5,IF(model!D369="STARTUP",scoring_weights!$B$6*0.25,0))))</f>
        <v>15</v>
      </c>
      <c r="K369" s="7">
        <f>ROUND(MIN(IFERROR((model!O369/10+model!P369/5+model!R369*2+model!T369+model!U369*1.5)/6,0),1)*scoring_weights!$B$7,1)</f>
        <v>0.5</v>
      </c>
      <c r="L369" s="7">
        <f t="shared" si="15"/>
        <v>26.2</v>
      </c>
      <c r="M369" s="7" t="str">
        <f>IF(L369&gt;=segment_thresholds!$B$2,"HOT",IF(L369&gt;=segment_thresholds!$B$3,"WARM","COLD"))</f>
        <v>COLD</v>
      </c>
      <c r="N369" s="7" t="str">
        <f t="shared" si="16"/>
        <v>Retarget with Ads</v>
      </c>
      <c r="O369" s="7" t="str">
        <f t="shared" si="17"/>
        <v>20-39</v>
      </c>
    </row>
    <row r="370" spans="1:15">
      <c r="A370" t="str">
        <v>L0369</v>
      </c>
      <c r="B370" t="str">
        <v>Adeline Patel</v>
      </c>
      <c r="C370" t="str">
        <v>CLOUDFLARE</v>
      </c>
      <c r="D370" t="str">
        <v>SOCIAL</v>
      </c>
      <c r="E370" t="str">
        <v>SMB</v>
      </c>
      <c r="F370" s="7">
        <f>ROUND(IFERROR(model!I370/scoring_weights!$C$2,0)*scoring_weights!$B$2,1)</f>
        <v>8.3000000000000007</v>
      </c>
      <c r="G370" s="7">
        <f>ROUND(IFERROR(model!J370/scoring_weights!$C$3,0)*scoring_weights!$B$3,1)</f>
        <v>10.5</v>
      </c>
      <c r="H370" s="7">
        <f>ROUND(IFERROR(model!K370/scoring_weights!$C$4,0)*scoring_weights!$B$4,1)</f>
        <v>1.2</v>
      </c>
      <c r="I370" s="7">
        <f>IF(model!L370="YES",scoring_weights!$B$5,0)</f>
        <v>0</v>
      </c>
      <c r="J370" s="7">
        <f>IF(model!D370="ENTERPRISE",scoring_weights!$B$6,IF(model!D370="MID-MARKET",scoring_weights!$B$6*0.75,IF(model!D370="SMB",scoring_weights!$B$6*0.5,IF(model!D370="STARTUP",scoring_weights!$B$6*0.25,0))))</f>
        <v>7.5</v>
      </c>
      <c r="K370" s="7">
        <f>ROUND(MIN(IFERROR((model!O370/10+model!P370/5+model!R370*2+model!T370+model!U370*1.5)/6,0),1)*scoring_weights!$B$7,1)</f>
        <v>9.5</v>
      </c>
      <c r="L370" s="7">
        <f t="shared" si="15"/>
        <v>37</v>
      </c>
      <c r="M370" s="7" t="str">
        <f>IF(L370&gt;=segment_thresholds!$B$2,"HOT",IF(L370&gt;=segment_thresholds!$B$3,"WARM","COLD"))</f>
        <v>WARM</v>
      </c>
      <c r="N370" s="7" t="str">
        <f t="shared" si="16"/>
        <v>Nurture Email Drip</v>
      </c>
      <c r="O370" s="7" t="str">
        <f t="shared" si="17"/>
        <v>20-39</v>
      </c>
    </row>
    <row r="371" spans="1:15">
      <c r="A371" t="str">
        <v>L0370</v>
      </c>
      <c r="B371" t="str">
        <v>Zachary Malik</v>
      </c>
      <c r="C371" t="str">
        <v>META</v>
      </c>
      <c r="D371" t="str">
        <v>REFERRAL</v>
      </c>
      <c r="E371" t="str">
        <v>MID-MARKET</v>
      </c>
      <c r="F371" s="7">
        <f>ROUND(IFERROR(model!I371/scoring_weights!$C$2,0)*scoring_weights!$B$2,1)</f>
        <v>8.9</v>
      </c>
      <c r="G371" s="7">
        <f>ROUND(IFERROR(model!J371/scoring_weights!$C$3,0)*scoring_weights!$B$3,1)</f>
        <v>6</v>
      </c>
      <c r="H371" s="7">
        <f>ROUND(IFERROR(model!K371/scoring_weights!$C$4,0)*scoring_weights!$B$4,1)</f>
        <v>4.8</v>
      </c>
      <c r="I371" s="7">
        <f>IF(model!L371="YES",scoring_weights!$B$5,0)</f>
        <v>0</v>
      </c>
      <c r="J371" s="7">
        <f>IF(model!D371="ENTERPRISE",scoring_weights!$B$6,IF(model!D371="MID-MARKET",scoring_weights!$B$6*0.75,IF(model!D371="SMB",scoring_weights!$B$6*0.5,IF(model!D371="STARTUP",scoring_weights!$B$6*0.25,0))))</f>
        <v>11.25</v>
      </c>
      <c r="K371" s="7">
        <f>ROUND(MIN(IFERROR((model!O371/10+model!P371/5+model!R371*2+model!T371+model!U371*1.5)/6,0),1)*scoring_weights!$B$7,1)</f>
        <v>13</v>
      </c>
      <c r="L371" s="7">
        <f t="shared" si="15"/>
        <v>44</v>
      </c>
      <c r="M371" s="7" t="str">
        <f>IF(L371&gt;=segment_thresholds!$B$2,"HOT",IF(L371&gt;=segment_thresholds!$B$3,"WARM","COLD"))</f>
        <v>WARM</v>
      </c>
      <c r="N371" s="7" t="str">
        <f t="shared" si="16"/>
        <v>Nurture Email Drip</v>
      </c>
      <c r="O371" s="7" t="str">
        <f t="shared" si="17"/>
        <v>40-59</v>
      </c>
    </row>
    <row r="372" spans="1:15">
      <c r="A372" t="str">
        <v>L0371</v>
      </c>
      <c r="B372" t="str">
        <v>Uma Ali</v>
      </c>
      <c r="C372" t="str">
        <v>GOOGLE INC</v>
      </c>
      <c r="D372" t="str">
        <v>SOCIAL</v>
      </c>
      <c r="E372" t="str">
        <v>MID-MARKET</v>
      </c>
      <c r="F372" s="7">
        <f>ROUND(IFERROR(model!I372/scoring_weights!$C$2,0)*scoring_weights!$B$2,1)</f>
        <v>9.1</v>
      </c>
      <c r="G372" s="7">
        <f>ROUND(IFERROR(model!J372/scoring_weights!$C$3,0)*scoring_weights!$B$3,1)</f>
        <v>5.3</v>
      </c>
      <c r="H372" s="7">
        <f>ROUND(IFERROR(model!K372/scoring_weights!$C$4,0)*scoring_weights!$B$4,1)</f>
        <v>0.5</v>
      </c>
      <c r="I372" s="7">
        <f>IF(model!L372="YES",scoring_weights!$B$5,0)</f>
        <v>20</v>
      </c>
      <c r="J372" s="7">
        <f>IF(model!D372="ENTERPRISE",scoring_weights!$B$6,IF(model!D372="MID-MARKET",scoring_weights!$B$6*0.75,IF(model!D372="SMB",scoring_weights!$B$6*0.5,IF(model!D372="STARTUP",scoring_weights!$B$6*0.25,0))))</f>
        <v>11.25</v>
      </c>
      <c r="K372" s="7">
        <f>ROUND(MIN(IFERROR((model!O372/10+model!P372/5+model!R372*2+model!T372+model!U372*1.5)/6,0),1)*scoring_weights!$B$7,1)</f>
        <v>13.5</v>
      </c>
      <c r="L372" s="7">
        <f t="shared" si="15"/>
        <v>59.7</v>
      </c>
      <c r="M372" s="7" t="str">
        <f>IF(L372&gt;=segment_thresholds!$B$2,"HOT",IF(L372&gt;=segment_thresholds!$B$3,"WARM","COLD"))</f>
        <v>WARM</v>
      </c>
      <c r="N372" s="7" t="str">
        <f t="shared" si="16"/>
        <v>Nurture Email Drip</v>
      </c>
      <c r="O372" s="7" t="str">
        <f t="shared" si="17"/>
        <v>40-59</v>
      </c>
    </row>
    <row r="373" spans="1:15">
      <c r="A373" t="str">
        <v>L0372</v>
      </c>
      <c r="B373" t="str">
        <v>Bob Kim</v>
      </c>
      <c r="C373" t="str">
        <v>DATADOG</v>
      </c>
      <c r="D373" t="str">
        <v>WEBINAR</v>
      </c>
      <c r="E373" t="str">
        <v>SMB</v>
      </c>
      <c r="F373" s="7">
        <f>ROUND(IFERROR(model!I373/scoring_weights!$C$2,0)*scoring_weights!$B$2,1)</f>
        <v>0</v>
      </c>
      <c r="G373" s="7">
        <f>ROUND(IFERROR(model!J373/scoring_weights!$C$3,0)*scoring_weights!$B$3,1)</f>
        <v>14.3</v>
      </c>
      <c r="H373" s="7">
        <f>ROUND(IFERROR(model!K373/scoring_weights!$C$4,0)*scoring_weights!$B$4,1)</f>
        <v>6.2</v>
      </c>
      <c r="I373" s="7">
        <f>IF(model!L373="YES",scoring_weights!$B$5,0)</f>
        <v>0</v>
      </c>
      <c r="J373" s="7">
        <f>IF(model!D373="ENTERPRISE",scoring_weights!$B$6,IF(model!D373="MID-MARKET",scoring_weights!$B$6*0.75,IF(model!D373="SMB",scoring_weights!$B$6*0.5,IF(model!D373="STARTUP",scoring_weights!$B$6*0.25,0))))</f>
        <v>7.5</v>
      </c>
      <c r="K373" s="7">
        <f>ROUND(MIN(IFERROR((model!O373/10+model!P373/5+model!R373*2+model!T373+model!U373*1.5)/6,0),1)*scoring_weights!$B$7,1)</f>
        <v>5</v>
      </c>
      <c r="L373" s="7">
        <f t="shared" si="15"/>
        <v>33</v>
      </c>
      <c r="M373" s="7" t="str">
        <f>IF(L373&gt;=segment_thresholds!$B$2,"HOT",IF(L373&gt;=segment_thresholds!$B$3,"WARM","COLD"))</f>
        <v>COLD</v>
      </c>
      <c r="N373" s="7" t="str">
        <f t="shared" si="16"/>
        <v>Retarget with Ads</v>
      </c>
      <c r="O373" s="7" t="str">
        <f t="shared" si="17"/>
        <v>20-39</v>
      </c>
    </row>
    <row r="374" spans="1:15">
      <c r="A374" t="str">
        <v>L0373</v>
      </c>
      <c r="B374" t="str">
        <v>Samir Flores</v>
      </c>
      <c r="C374" t="str">
        <v>PALANTIR</v>
      </c>
      <c r="D374" t="str">
        <v>SOCIAL</v>
      </c>
      <c r="E374" t="str">
        <v>SMB</v>
      </c>
      <c r="F374" s="7">
        <f>ROUND(IFERROR(model!I374/scoring_weights!$C$2,0)*scoring_weights!$B$2,1)</f>
        <v>8</v>
      </c>
      <c r="G374" s="7">
        <f>ROUND(IFERROR(model!J374/scoring_weights!$C$3,0)*scoring_weights!$B$3,1)</f>
        <v>0</v>
      </c>
      <c r="H374" s="7">
        <f>ROUND(IFERROR(model!K374/scoring_weights!$C$4,0)*scoring_weights!$B$4,1)</f>
        <v>6.2</v>
      </c>
      <c r="I374" s="7">
        <f>IF(model!L374="YES",scoring_weights!$B$5,0)</f>
        <v>0</v>
      </c>
      <c r="J374" s="7">
        <f>IF(model!D374="ENTERPRISE",scoring_weights!$B$6,IF(model!D374="MID-MARKET",scoring_weights!$B$6*0.75,IF(model!D374="SMB",scoring_weights!$B$6*0.5,IF(model!D374="STARTUP",scoring_weights!$B$6*0.25,0))))</f>
        <v>7.5</v>
      </c>
      <c r="K374" s="7">
        <f>ROUND(MIN(IFERROR((model!O374/10+model!P374/5+model!R374*2+model!T374+model!U374*1.5)/6,0),1)*scoring_weights!$B$7,1)</f>
        <v>5</v>
      </c>
      <c r="L374" s="7">
        <f t="shared" si="15"/>
        <v>26.7</v>
      </c>
      <c r="M374" s="7" t="str">
        <f>IF(L374&gt;=segment_thresholds!$B$2,"HOT",IF(L374&gt;=segment_thresholds!$B$3,"WARM","COLD"))</f>
        <v>COLD</v>
      </c>
      <c r="N374" s="7" t="str">
        <f t="shared" si="16"/>
        <v>Retarget with Ads</v>
      </c>
      <c r="O374" s="7" t="str">
        <f t="shared" si="17"/>
        <v>20-39</v>
      </c>
    </row>
    <row r="375" spans="1:15">
      <c r="A375" t="str">
        <v>L0374</v>
      </c>
      <c r="B375" t="str">
        <v>Deepa Jackson</v>
      </c>
      <c r="C375" t="str">
        <v>AIRTABLE</v>
      </c>
      <c r="D375" t="str">
        <v>SOCIAL</v>
      </c>
      <c r="E375" t="str">
        <v>MID-MARKET</v>
      </c>
      <c r="F375" s="7">
        <f>ROUND(IFERROR(model!I375/scoring_weights!$C$2,0)*scoring_weights!$B$2,1)</f>
        <v>6.6</v>
      </c>
      <c r="G375" s="7">
        <f>ROUND(IFERROR(model!J375/scoring_weights!$C$3,0)*scoring_weights!$B$3,1)</f>
        <v>15</v>
      </c>
      <c r="H375" s="7">
        <f>ROUND(IFERROR(model!K375/scoring_weights!$C$4,0)*scoring_weights!$B$4,1)</f>
        <v>3.3</v>
      </c>
      <c r="I375" s="7">
        <f>IF(model!L375="YES",scoring_weights!$B$5,0)</f>
        <v>20</v>
      </c>
      <c r="J375" s="7">
        <f>IF(model!D375="ENTERPRISE",scoring_weights!$B$6,IF(model!D375="MID-MARKET",scoring_weights!$B$6*0.75,IF(model!D375="SMB",scoring_weights!$B$6*0.5,IF(model!D375="STARTUP",scoring_weights!$B$6*0.25,0))))</f>
        <v>11.25</v>
      </c>
      <c r="K375" s="7">
        <f>ROUND(MIN(IFERROR((model!O375/10+model!P375/5+model!R375*2+model!T375+model!U375*1.5)/6,0),1)*scoring_weights!$B$7,1)</f>
        <v>9.5</v>
      </c>
      <c r="L375" s="7">
        <f t="shared" si="15"/>
        <v>65.7</v>
      </c>
      <c r="M375" s="7" t="str">
        <f>IF(L375&gt;=segment_thresholds!$B$2,"HOT",IF(L375&gt;=segment_thresholds!$B$3,"WARM","COLD"))</f>
        <v>HOT</v>
      </c>
      <c r="N375" s="7" t="str">
        <f t="shared" si="16"/>
        <v>Schedule Call</v>
      </c>
      <c r="O375" s="7" t="str">
        <f t="shared" si="17"/>
        <v>60-79</v>
      </c>
    </row>
    <row r="376" spans="1:15">
      <c r="A376" t="str">
        <v>L0375</v>
      </c>
      <c r="B376" t="str">
        <v>Joaquin Gupta</v>
      </c>
      <c r="C376" t="str">
        <v>MICROSOFT</v>
      </c>
      <c r="D376" t="str">
        <v>UNKNOWN</v>
      </c>
      <c r="E376" t="str">
        <v>MID-MARKET</v>
      </c>
      <c r="F376" s="7">
        <f>ROUND(IFERROR(model!I376/scoring_weights!$C$2,0)*scoring_weights!$B$2,1)</f>
        <v>7.4</v>
      </c>
      <c r="G376" s="7">
        <f>ROUND(IFERROR(model!J376/scoring_weights!$C$3,0)*scoring_weights!$B$3,1)</f>
        <v>7.5</v>
      </c>
      <c r="H376" s="7">
        <f>ROUND(IFERROR(model!K376/scoring_weights!$C$4,0)*scoring_weights!$B$4,1)</f>
        <v>1.7</v>
      </c>
      <c r="I376" s="7">
        <f>IF(model!L376="YES",scoring_weights!$B$5,0)</f>
        <v>20</v>
      </c>
      <c r="J376" s="7">
        <f>IF(model!D376="ENTERPRISE",scoring_weights!$B$6,IF(model!D376="MID-MARKET",scoring_weights!$B$6*0.75,IF(model!D376="SMB",scoring_weights!$B$6*0.5,IF(model!D376="STARTUP",scoring_weights!$B$6*0.25,0))))</f>
        <v>11.25</v>
      </c>
      <c r="K376" s="7">
        <f>ROUND(MIN(IFERROR((model!O376/10+model!P376/5+model!R376*2+model!T376+model!U376*1.5)/6,0),1)*scoring_weights!$B$7,1)</f>
        <v>1.5</v>
      </c>
      <c r="L376" s="7">
        <f t="shared" si="15"/>
        <v>49.4</v>
      </c>
      <c r="M376" s="7" t="str">
        <f>IF(L376&gt;=segment_thresholds!$B$2,"HOT",IF(L376&gt;=segment_thresholds!$B$3,"WARM","COLD"))</f>
        <v>WARM</v>
      </c>
      <c r="N376" s="7" t="str">
        <f t="shared" si="16"/>
        <v>Nurture Email Drip</v>
      </c>
      <c r="O376" s="7" t="str">
        <f t="shared" si="17"/>
        <v>40-59</v>
      </c>
    </row>
    <row r="377" spans="1:15">
      <c r="A377" t="str">
        <v>L0376</v>
      </c>
      <c r="B377" t="str">
        <v>Sebastian Tiwari</v>
      </c>
      <c r="C377" t="str">
        <v>AMAZON</v>
      </c>
      <c r="D377" t="str">
        <v>PARTNER</v>
      </c>
      <c r="E377" t="str">
        <v>MID-MARKET</v>
      </c>
      <c r="F377" s="7">
        <f>ROUND(IFERROR(model!I377/scoring_weights!$C$2,0)*scoring_weights!$B$2,1)</f>
        <v>3.1</v>
      </c>
      <c r="G377" s="7">
        <f>ROUND(IFERROR(model!J377/scoring_weights!$C$3,0)*scoring_weights!$B$3,1)</f>
        <v>12</v>
      </c>
      <c r="H377" s="7">
        <f>ROUND(IFERROR(model!K377/scoring_weights!$C$4,0)*scoring_weights!$B$4,1)</f>
        <v>8.5</v>
      </c>
      <c r="I377" s="7">
        <f>IF(model!L377="YES",scoring_weights!$B$5,0)</f>
        <v>0</v>
      </c>
      <c r="J377" s="7">
        <f>IF(model!D377="ENTERPRISE",scoring_weights!$B$6,IF(model!D377="MID-MARKET",scoring_weights!$B$6*0.75,IF(model!D377="SMB",scoring_weights!$B$6*0.5,IF(model!D377="STARTUP",scoring_weights!$B$6*0.25,0))))</f>
        <v>11.25</v>
      </c>
      <c r="K377" s="7">
        <f>ROUND(MIN(IFERROR((model!O377/10+model!P377/5+model!R377*2+model!T377+model!U377*1.5)/6,0),1)*scoring_weights!$B$7,1)</f>
        <v>0</v>
      </c>
      <c r="L377" s="7">
        <f t="shared" si="15"/>
        <v>34.9</v>
      </c>
      <c r="M377" s="7" t="str">
        <f>IF(L377&gt;=segment_thresholds!$B$2,"HOT",IF(L377&gt;=segment_thresholds!$B$3,"WARM","COLD"))</f>
        <v>COLD</v>
      </c>
      <c r="N377" s="7" t="str">
        <f t="shared" si="16"/>
        <v>Retarget with Ads</v>
      </c>
      <c r="O377" s="7" t="str">
        <f t="shared" si="17"/>
        <v>20-39</v>
      </c>
    </row>
    <row r="378" spans="1:15">
      <c r="A378" t="str">
        <v>L0377</v>
      </c>
      <c r="B378" t="str">
        <v>Emilia Bhatt</v>
      </c>
      <c r="C378" t="str">
        <v>DATABRICKS</v>
      </c>
      <c r="D378" t="str">
        <v>ORGANIC</v>
      </c>
      <c r="E378" t="str">
        <v>STARTUP</v>
      </c>
      <c r="F378" s="7">
        <f>ROUND(IFERROR(model!I378/scoring_weights!$C$2,0)*scoring_weights!$B$2,1)</f>
        <v>9.1</v>
      </c>
      <c r="G378" s="7">
        <f>ROUND(IFERROR(model!J378/scoring_weights!$C$3,0)*scoring_weights!$B$3,1)</f>
        <v>10.5</v>
      </c>
      <c r="H378" s="7">
        <f>ROUND(IFERROR(model!K378/scoring_weights!$C$4,0)*scoring_weights!$B$4,1)</f>
        <v>1.2</v>
      </c>
      <c r="I378" s="7">
        <f>IF(model!L378="YES",scoring_weights!$B$5,0)</f>
        <v>0</v>
      </c>
      <c r="J378" s="7">
        <f>IF(model!D378="ENTERPRISE",scoring_weights!$B$6,IF(model!D378="MID-MARKET",scoring_weights!$B$6*0.75,IF(model!D378="SMB",scoring_weights!$B$6*0.5,IF(model!D378="STARTUP",scoring_weights!$B$6*0.25,0))))</f>
        <v>3.75</v>
      </c>
      <c r="K378" s="7">
        <f>ROUND(MIN(IFERROR((model!O378/10+model!P378/5+model!R378*2+model!T378+model!U378*1.5)/6,0),1)*scoring_weights!$B$7,1)</f>
        <v>9.5</v>
      </c>
      <c r="L378" s="7">
        <f t="shared" si="15"/>
        <v>34.1</v>
      </c>
      <c r="M378" s="7" t="str">
        <f>IF(L378&gt;=segment_thresholds!$B$2,"HOT",IF(L378&gt;=segment_thresholds!$B$3,"WARM","COLD"))</f>
        <v>COLD</v>
      </c>
      <c r="N378" s="7" t="str">
        <f t="shared" si="16"/>
        <v>Retarget with Ads</v>
      </c>
      <c r="O378" s="7" t="str">
        <f t="shared" si="17"/>
        <v>20-39</v>
      </c>
    </row>
    <row r="379" spans="1:15">
      <c r="A379" t="str">
        <v>L0378</v>
      </c>
      <c r="B379" t="str">
        <v>Zinnia Wilson</v>
      </c>
      <c r="C379" t="str">
        <v>MIRO</v>
      </c>
      <c r="D379" t="str">
        <v>REFERRAL</v>
      </c>
      <c r="E379" t="str">
        <v>ENTERPRISE</v>
      </c>
      <c r="F379" s="7">
        <f>ROUND(IFERROR(model!I379/scoring_weights!$C$2,0)*scoring_weights!$B$2,1)</f>
        <v>5.0999999999999996</v>
      </c>
      <c r="G379" s="7">
        <f>ROUND(IFERROR(model!J379/scoring_weights!$C$3,0)*scoring_weights!$B$3,1)</f>
        <v>0</v>
      </c>
      <c r="H379" s="7">
        <f>ROUND(IFERROR(model!K379/scoring_weights!$C$4,0)*scoring_weights!$B$4,1)</f>
        <v>6</v>
      </c>
      <c r="I379" s="7">
        <f>IF(model!L379="YES",scoring_weights!$B$5,0)</f>
        <v>20</v>
      </c>
      <c r="J379" s="7">
        <f>IF(model!D379="ENTERPRISE",scoring_weights!$B$6,IF(model!D379="MID-MARKET",scoring_weights!$B$6*0.75,IF(model!D379="SMB",scoring_weights!$B$6*0.5,IF(model!D379="STARTUP",scoring_weights!$B$6*0.25,0))))</f>
        <v>15</v>
      </c>
      <c r="K379" s="7">
        <f>ROUND(MIN(IFERROR((model!O379/10+model!P379/5+model!R379*2+model!T379+model!U379*1.5)/6,0),1)*scoring_weights!$B$7,1)</f>
        <v>2.5</v>
      </c>
      <c r="L379" s="7">
        <f t="shared" si="15"/>
        <v>48.6</v>
      </c>
      <c r="M379" s="7" t="str">
        <f>IF(L379&gt;=segment_thresholds!$B$2,"HOT",IF(L379&gt;=segment_thresholds!$B$3,"WARM","COLD"))</f>
        <v>WARM</v>
      </c>
      <c r="N379" s="7" t="str">
        <f t="shared" si="16"/>
        <v>Nurture Email Drip</v>
      </c>
      <c r="O379" s="7" t="str">
        <f t="shared" si="17"/>
        <v>40-59</v>
      </c>
    </row>
    <row r="380" spans="1:15">
      <c r="A380" t="str">
        <v>L0379</v>
      </c>
      <c r="B380" t="str">
        <v>Yvonne Nair</v>
      </c>
      <c r="C380" t="str">
        <v>SHOPIFY INC</v>
      </c>
      <c r="D380" t="str">
        <v>REFERRAL</v>
      </c>
      <c r="E380" t="str">
        <v>N/A</v>
      </c>
      <c r="F380" s="7">
        <f>ROUND(IFERROR(model!I380/scoring_weights!$C$2,0)*scoring_weights!$B$2,1)</f>
        <v>2.6</v>
      </c>
      <c r="G380" s="7">
        <f>ROUND(IFERROR(model!J380/scoring_weights!$C$3,0)*scoring_weights!$B$3,1)</f>
        <v>12</v>
      </c>
      <c r="H380" s="7">
        <f>ROUND(IFERROR(model!K380/scoring_weights!$C$4,0)*scoring_weights!$B$4,1)</f>
        <v>3.8</v>
      </c>
      <c r="I380" s="7">
        <f>IF(model!L380="YES",scoring_weights!$B$5,0)</f>
        <v>0</v>
      </c>
      <c r="J380" s="7">
        <f>IF(model!D380="ENTERPRISE",scoring_weights!$B$6,IF(model!D380="MID-MARKET",scoring_weights!$B$6*0.75,IF(model!D380="SMB",scoring_weights!$B$6*0.5,IF(model!D380="STARTUP",scoring_weights!$B$6*0.25,0))))</f>
        <v>0</v>
      </c>
      <c r="K380" s="7">
        <f>ROUND(MIN(IFERROR((model!O380/10+model!P380/5+model!R380*2+model!T380+model!U380*1.5)/6,0),1)*scoring_weights!$B$7,1)</f>
        <v>2</v>
      </c>
      <c r="L380" s="7">
        <f t="shared" si="15"/>
        <v>20.399999999999999</v>
      </c>
      <c r="M380" s="7" t="str">
        <f>IF(L380&gt;=segment_thresholds!$B$2,"HOT",IF(L380&gt;=segment_thresholds!$B$3,"WARM","COLD"))</f>
        <v>COLD</v>
      </c>
      <c r="N380" s="7" t="str">
        <f t="shared" si="16"/>
        <v>Retarget with Ads</v>
      </c>
      <c r="O380" s="7" t="str">
        <f t="shared" si="17"/>
        <v>20-39</v>
      </c>
    </row>
    <row r="381" spans="1:15">
      <c r="A381" t="str">
        <v>L0380</v>
      </c>
      <c r="B381" t="str">
        <v>Bella Allen</v>
      </c>
      <c r="C381" t="str">
        <v>SALESFORCE</v>
      </c>
      <c r="D381" t="str">
        <v>WEBINAR</v>
      </c>
      <c r="E381" t="str">
        <v>GROWTH</v>
      </c>
      <c r="F381" s="7">
        <f>ROUND(IFERROR(model!I381/scoring_weights!$C$2,0)*scoring_weights!$B$2,1)</f>
        <v>0.6</v>
      </c>
      <c r="G381" s="7">
        <f>ROUND(IFERROR(model!J381/scoring_weights!$C$3,0)*scoring_weights!$B$3,1)</f>
        <v>2.2999999999999998</v>
      </c>
      <c r="H381" s="7">
        <f>ROUND(IFERROR(model!K381/scoring_weights!$C$4,0)*scoring_weights!$B$4,1)</f>
        <v>5.3</v>
      </c>
      <c r="I381" s="7">
        <f>IF(model!L381="YES",scoring_weights!$B$5,0)</f>
        <v>20</v>
      </c>
      <c r="J381" s="7">
        <f>IF(model!D381="ENTERPRISE",scoring_weights!$B$6,IF(model!D381="MID-MARKET",scoring_weights!$B$6*0.75,IF(model!D381="SMB",scoring_weights!$B$6*0.5,IF(model!D381="STARTUP",scoring_weights!$B$6*0.25,0))))</f>
        <v>0</v>
      </c>
      <c r="K381" s="7">
        <f>ROUND(MIN(IFERROR((model!O381/10+model!P381/5+model!R381*2+model!T381+model!U381*1.5)/6,0),1)*scoring_weights!$B$7,1)</f>
        <v>3</v>
      </c>
      <c r="L381" s="7">
        <f t="shared" si="15"/>
        <v>31.2</v>
      </c>
      <c r="M381" s="7" t="str">
        <f>IF(L381&gt;=segment_thresholds!$B$2,"HOT",IF(L381&gt;=segment_thresholds!$B$3,"WARM","COLD"))</f>
        <v>COLD</v>
      </c>
      <c r="N381" s="7" t="str">
        <f t="shared" si="16"/>
        <v>Retarget with Ads</v>
      </c>
      <c r="O381" s="7" t="str">
        <f t="shared" si="17"/>
        <v>20-39</v>
      </c>
    </row>
    <row r="382" spans="1:15">
      <c r="A382" t="str">
        <v>L0381</v>
      </c>
      <c r="B382" t="str">
        <v>Yuki Medina</v>
      </c>
      <c r="C382" t="str">
        <v>WORKDAY</v>
      </c>
      <c r="D382" t="str">
        <v>WEBINAR</v>
      </c>
      <c r="E382" t="str">
        <v>MID-MARKET</v>
      </c>
      <c r="F382" s="7">
        <f>ROUND(IFERROR(model!I382/scoring_weights!$C$2,0)*scoring_weights!$B$2,1)</f>
        <v>8.6</v>
      </c>
      <c r="G382" s="7">
        <f>ROUND(IFERROR(model!J382/scoring_weights!$C$3,0)*scoring_weights!$B$3,1)</f>
        <v>12.8</v>
      </c>
      <c r="H382" s="7">
        <f>ROUND(IFERROR(model!K382/scoring_weights!$C$4,0)*scoring_weights!$B$4,1)</f>
        <v>0.5</v>
      </c>
      <c r="I382" s="7">
        <f>IF(model!L382="YES",scoring_weights!$B$5,0)</f>
        <v>20</v>
      </c>
      <c r="J382" s="7">
        <f>IF(model!D382="ENTERPRISE",scoring_weights!$B$6,IF(model!D382="MID-MARKET",scoring_weights!$B$6*0.75,IF(model!D382="SMB",scoring_weights!$B$6*0.5,IF(model!D382="STARTUP",scoring_weights!$B$6*0.25,0))))</f>
        <v>11.25</v>
      </c>
      <c r="K382" s="7">
        <f>ROUND(MIN(IFERROR((model!O382/10+model!P382/5+model!R382*2+model!T382+model!U382*1.5)/6,0),1)*scoring_weights!$B$7,1)</f>
        <v>12.5</v>
      </c>
      <c r="L382" s="7">
        <f t="shared" si="15"/>
        <v>65.7</v>
      </c>
      <c r="M382" s="7" t="str">
        <f>IF(L382&gt;=segment_thresholds!$B$2,"HOT",IF(L382&gt;=segment_thresholds!$B$3,"WARM","COLD"))</f>
        <v>HOT</v>
      </c>
      <c r="N382" s="7" t="str">
        <f t="shared" si="16"/>
        <v>Schedule Call</v>
      </c>
      <c r="O382" s="7" t="str">
        <f t="shared" si="17"/>
        <v>60-79</v>
      </c>
    </row>
    <row r="383" spans="1:15">
      <c r="A383" t="str">
        <v>L0382</v>
      </c>
      <c r="B383" t="str">
        <v>Chloe Vargas</v>
      </c>
      <c r="C383" t="str">
        <v>ELASTIC NV</v>
      </c>
      <c r="D383" t="str">
        <v>COLD_EMAIL</v>
      </c>
      <c r="E383" t="str">
        <v>MID-MARKET</v>
      </c>
      <c r="F383" s="7">
        <f>ROUND(IFERROR(model!I383/scoring_weights!$C$2,0)*scoring_weights!$B$2,1)</f>
        <v>9.1</v>
      </c>
      <c r="G383" s="7">
        <f>ROUND(IFERROR(model!J383/scoring_weights!$C$3,0)*scoring_weights!$B$3,1)</f>
        <v>15</v>
      </c>
      <c r="H383" s="7">
        <f>ROUND(IFERROR(model!K383/scoring_weights!$C$4,0)*scoring_weights!$B$4,1)</f>
        <v>9.1999999999999993</v>
      </c>
      <c r="I383" s="7">
        <f>IF(model!L383="YES",scoring_weights!$B$5,0)</f>
        <v>0</v>
      </c>
      <c r="J383" s="7">
        <f>IF(model!D383="ENTERPRISE",scoring_weights!$B$6,IF(model!D383="MID-MARKET",scoring_weights!$B$6*0.75,IF(model!D383="SMB",scoring_weights!$B$6*0.5,IF(model!D383="STARTUP",scoring_weights!$B$6*0.25,0))))</f>
        <v>11.25</v>
      </c>
      <c r="K383" s="7">
        <f>ROUND(MIN(IFERROR((model!O383/10+model!P383/5+model!R383*2+model!T383+model!U383*1.5)/6,0),1)*scoring_weights!$B$7,1)</f>
        <v>1.5</v>
      </c>
      <c r="L383" s="7">
        <f t="shared" si="15"/>
        <v>46.1</v>
      </c>
      <c r="M383" s="7" t="str">
        <f>IF(L383&gt;=segment_thresholds!$B$2,"HOT",IF(L383&gt;=segment_thresholds!$B$3,"WARM","COLD"))</f>
        <v>WARM</v>
      </c>
      <c r="N383" s="7" t="str">
        <f t="shared" si="16"/>
        <v>Nurture Email Drip</v>
      </c>
      <c r="O383" s="7" t="str">
        <f t="shared" si="17"/>
        <v>40-59</v>
      </c>
    </row>
    <row r="384" spans="1:15">
      <c r="A384" t="str">
        <v>L0383</v>
      </c>
      <c r="B384" t="str">
        <v>Catalina Yamamoto</v>
      </c>
      <c r="C384" t="str">
        <v>CROWDSTRIKE</v>
      </c>
      <c r="D384" t="str">
        <v>WEBINAR</v>
      </c>
      <c r="E384" t="str">
        <v>MID-MARKET</v>
      </c>
      <c r="F384" s="7">
        <f>ROUND(IFERROR(model!I384/scoring_weights!$C$2,0)*scoring_weights!$B$2,1)</f>
        <v>9.1</v>
      </c>
      <c r="G384" s="7">
        <f>ROUND(IFERROR(model!J384/scoring_weights!$C$3,0)*scoring_weights!$B$3,1)</f>
        <v>12</v>
      </c>
      <c r="H384" s="7">
        <f>ROUND(IFERROR(model!K384/scoring_weights!$C$4,0)*scoring_weights!$B$4,1)</f>
        <v>7.2</v>
      </c>
      <c r="I384" s="7">
        <f>IF(model!L384="YES",scoring_weights!$B$5,0)</f>
        <v>0</v>
      </c>
      <c r="J384" s="7">
        <f>IF(model!D384="ENTERPRISE",scoring_weights!$B$6,IF(model!D384="MID-MARKET",scoring_weights!$B$6*0.75,IF(model!D384="SMB",scoring_weights!$B$6*0.5,IF(model!D384="STARTUP",scoring_weights!$B$6*0.25,0))))</f>
        <v>11.25</v>
      </c>
      <c r="K384" s="7">
        <f>ROUND(MIN(IFERROR((model!O384/10+model!P384/5+model!R384*2+model!T384+model!U384*1.5)/6,0),1)*scoring_weights!$B$7,1)</f>
        <v>2</v>
      </c>
      <c r="L384" s="7">
        <f t="shared" si="15"/>
        <v>41.6</v>
      </c>
      <c r="M384" s="7" t="str">
        <f>IF(L384&gt;=segment_thresholds!$B$2,"HOT",IF(L384&gt;=segment_thresholds!$B$3,"WARM","COLD"))</f>
        <v>WARM</v>
      </c>
      <c r="N384" s="7" t="str">
        <f t="shared" si="16"/>
        <v>Nurture Email Drip</v>
      </c>
      <c r="O384" s="7" t="str">
        <f t="shared" si="17"/>
        <v>40-59</v>
      </c>
    </row>
    <row r="385" spans="1:15">
      <c r="A385" t="str">
        <v>L0384</v>
      </c>
      <c r="B385" t="str">
        <v>Perseus Novak</v>
      </c>
      <c r="C385" t="str">
        <v>FIGMA</v>
      </c>
      <c r="D385" t="str">
        <v>COLD_EMAIL</v>
      </c>
      <c r="E385" t="str">
        <v>SMB</v>
      </c>
      <c r="F385" s="7">
        <f>ROUND(IFERROR(model!I385/scoring_weights!$C$2,0)*scoring_weights!$B$2,1)</f>
        <v>5.7</v>
      </c>
      <c r="G385" s="7">
        <f>ROUND(IFERROR(model!J385/scoring_weights!$C$3,0)*scoring_weights!$B$3,1)</f>
        <v>9.8000000000000007</v>
      </c>
      <c r="H385" s="7">
        <f>ROUND(IFERROR(model!K385/scoring_weights!$C$4,0)*scoring_weights!$B$4,1)</f>
        <v>8</v>
      </c>
      <c r="I385" s="7">
        <f>IF(model!L385="YES",scoring_weights!$B$5,0)</f>
        <v>0</v>
      </c>
      <c r="J385" s="7">
        <f>IF(model!D385="ENTERPRISE",scoring_weights!$B$6,IF(model!D385="MID-MARKET",scoring_weights!$B$6*0.75,IF(model!D385="SMB",scoring_weights!$B$6*0.5,IF(model!D385="STARTUP",scoring_weights!$B$6*0.25,0))))</f>
        <v>7.5</v>
      </c>
      <c r="K385" s="7">
        <f>ROUND(MIN(IFERROR((model!O385/10+model!P385/5+model!R385*2+model!T385+model!U385*1.5)/6,0),1)*scoring_weights!$B$7,1)</f>
        <v>5</v>
      </c>
      <c r="L385" s="7">
        <f t="shared" si="15"/>
        <v>36</v>
      </c>
      <c r="M385" s="7" t="str">
        <f>IF(L385&gt;=segment_thresholds!$B$2,"HOT",IF(L385&gt;=segment_thresholds!$B$3,"WARM","COLD"))</f>
        <v>WARM</v>
      </c>
      <c r="N385" s="7" t="str">
        <f t="shared" si="16"/>
        <v>Nurture Email Drip</v>
      </c>
      <c r="O385" s="7" t="str">
        <f t="shared" si="17"/>
        <v>20-39</v>
      </c>
    </row>
    <row r="386" spans="1:15">
      <c r="A386" t="str">
        <v>L0385</v>
      </c>
      <c r="B386" t="str">
        <v>Oscar Gonzalez</v>
      </c>
      <c r="C386" t="str">
        <v>CLOUDFLARE</v>
      </c>
      <c r="D386" t="str">
        <v>PARTNER</v>
      </c>
      <c r="E386" t="str">
        <v>N/A</v>
      </c>
      <c r="F386" s="7">
        <f>ROUND(IFERROR(model!I386/scoring_weights!$C$2,0)*scoring_weights!$B$2,1)</f>
        <v>1.7</v>
      </c>
      <c r="G386" s="7">
        <f>ROUND(IFERROR(model!J386/scoring_weights!$C$3,0)*scoring_weights!$B$3,1)</f>
        <v>0</v>
      </c>
      <c r="H386" s="7">
        <f>ROUND(IFERROR(model!K386/scoring_weights!$C$4,0)*scoring_weights!$B$4,1)</f>
        <v>7.7</v>
      </c>
      <c r="I386" s="7">
        <f>IF(model!L386="YES",scoring_weights!$B$5,0)</f>
        <v>0</v>
      </c>
      <c r="J386" s="7">
        <f>IF(model!D386="ENTERPRISE",scoring_weights!$B$6,IF(model!D386="MID-MARKET",scoring_weights!$B$6*0.75,IF(model!D386="SMB",scoring_weights!$B$6*0.5,IF(model!D386="STARTUP",scoring_weights!$B$6*0.25,0))))</f>
        <v>0</v>
      </c>
      <c r="K386" s="7">
        <f>ROUND(MIN(IFERROR((model!O386/10+model!P386/5+model!R386*2+model!T386+model!U386*1.5)/6,0),1)*scoring_weights!$B$7,1)</f>
        <v>3.5</v>
      </c>
      <c r="L386" s="7">
        <f t="shared" si="15"/>
        <v>12.9</v>
      </c>
      <c r="M386" s="7" t="str">
        <f>IF(L386&gt;=segment_thresholds!$B$2,"HOT",IF(L386&gt;=segment_thresholds!$B$3,"WARM","COLD"))</f>
        <v>COLD</v>
      </c>
      <c r="N386" s="7" t="str">
        <f t="shared" si="16"/>
        <v>Retarget with Ads</v>
      </c>
      <c r="O386" s="7" t="str">
        <f t="shared" si="17"/>
        <v>0-19</v>
      </c>
    </row>
    <row r="387" spans="1:15">
      <c r="A387" t="str">
        <v>L0386</v>
      </c>
      <c r="B387" t="str">
        <v>Lorenzo Adams</v>
      </c>
      <c r="C387" t="str">
        <v>DOCU SIGN</v>
      </c>
      <c r="D387" t="str">
        <v>COLD_EMAIL</v>
      </c>
      <c r="E387" t="str">
        <v>MID-MARKET</v>
      </c>
      <c r="F387" s="7">
        <f>ROUND(IFERROR(model!I387/scoring_weights!$C$2,0)*scoring_weights!$B$2,1)</f>
        <v>10</v>
      </c>
      <c r="G387" s="7">
        <f>ROUND(IFERROR(model!J387/scoring_weights!$C$3,0)*scoring_weights!$B$3,1)</f>
        <v>0</v>
      </c>
      <c r="H387" s="7">
        <f>ROUND(IFERROR(model!K387/scoring_weights!$C$4,0)*scoring_weights!$B$4,1)</f>
        <v>6</v>
      </c>
      <c r="I387" s="7">
        <f>IF(model!L387="YES",scoring_weights!$B$5,0)</f>
        <v>0</v>
      </c>
      <c r="J387" s="7">
        <f>IF(model!D387="ENTERPRISE",scoring_weights!$B$6,IF(model!D387="MID-MARKET",scoring_weights!$B$6*0.75,IF(model!D387="SMB",scoring_weights!$B$6*0.5,IF(model!D387="STARTUP",scoring_weights!$B$6*0.25,0))))</f>
        <v>11.25</v>
      </c>
      <c r="K387" s="7">
        <f>ROUND(MIN(IFERROR((model!O387/10+model!P387/5+model!R387*2+model!T387+model!U387*1.5)/6,0),1)*scoring_weights!$B$7,1)</f>
        <v>10.5</v>
      </c>
      <c r="L387" s="7">
        <f t="shared" ref="L387:L450" si="18">ROUND(F387+G387+H387+I387+J387+K387,1)</f>
        <v>37.799999999999997</v>
      </c>
      <c r="M387" s="7" t="str">
        <f>IF(L387&gt;=segment_thresholds!$B$2,"HOT",IF(L387&gt;=segment_thresholds!$B$3,"WARM","COLD"))</f>
        <v>WARM</v>
      </c>
      <c r="N387" s="7" t="str">
        <f t="shared" ref="N387:N450" si="19">IF(M387="HOT","Schedule Call",IF(M387="WARM","Nurture Email Drip","Retarget with Ads"))</f>
        <v>Nurture Email Drip</v>
      </c>
      <c r="O387" s="7" t="str">
        <f t="shared" ref="O387:O450" si="20">IF(L387&lt;20,"0-19",IF(L387&lt;40,"20-39",IF(L387&lt;60,"40-59",IF(L387&lt;80,"60-79","80-100"))))</f>
        <v>20-39</v>
      </c>
    </row>
    <row r="388" spans="1:15">
      <c r="A388" t="str">
        <v>L0387</v>
      </c>
      <c r="B388" t="str">
        <v>Deepa Ramirez</v>
      </c>
      <c r="C388" t="str">
        <v>SHOPIFY</v>
      </c>
      <c r="D388" t="str">
        <v>CONTENT_SYNDICATION</v>
      </c>
      <c r="E388" t="str">
        <v>STARTUP</v>
      </c>
      <c r="F388" s="7">
        <f>ROUND(IFERROR(model!I388/scoring_weights!$C$2,0)*scoring_weights!$B$2,1)</f>
        <v>8.9</v>
      </c>
      <c r="G388" s="7">
        <f>ROUND(IFERROR(model!J388/scoring_weights!$C$3,0)*scoring_weights!$B$3,1)</f>
        <v>12</v>
      </c>
      <c r="H388" s="7">
        <f>ROUND(IFERROR(model!K388/scoring_weights!$C$4,0)*scoring_weights!$B$4,1)</f>
        <v>0</v>
      </c>
      <c r="I388" s="7">
        <f>IF(model!L388="YES",scoring_weights!$B$5,0)</f>
        <v>20</v>
      </c>
      <c r="J388" s="7">
        <f>IF(model!D388="ENTERPRISE",scoring_weights!$B$6,IF(model!D388="MID-MARKET",scoring_weights!$B$6*0.75,IF(model!D388="SMB",scoring_weights!$B$6*0.5,IF(model!D388="STARTUP",scoring_weights!$B$6*0.25,0))))</f>
        <v>3.75</v>
      </c>
      <c r="K388" s="7">
        <f>ROUND(MIN(IFERROR((model!O388/10+model!P388/5+model!R388*2+model!T388+model!U388*1.5)/6,0),1)*scoring_weights!$B$7,1)</f>
        <v>1</v>
      </c>
      <c r="L388" s="7">
        <f t="shared" si="18"/>
        <v>45.7</v>
      </c>
      <c r="M388" s="7" t="str">
        <f>IF(L388&gt;=segment_thresholds!$B$2,"HOT",IF(L388&gt;=segment_thresholds!$B$3,"WARM","COLD"))</f>
        <v>WARM</v>
      </c>
      <c r="N388" s="7" t="str">
        <f t="shared" si="19"/>
        <v>Nurture Email Drip</v>
      </c>
      <c r="O388" s="7" t="str">
        <f t="shared" si="20"/>
        <v>40-59</v>
      </c>
    </row>
    <row r="389" spans="1:15">
      <c r="A389" t="str">
        <v>L0388</v>
      </c>
      <c r="B389" t="str">
        <v>Priya Aguilar</v>
      </c>
      <c r="C389" t="str">
        <v>DOCUSIGN</v>
      </c>
      <c r="D389" t="str">
        <v>REFERRAL</v>
      </c>
      <c r="E389" t="str">
        <v>N/A</v>
      </c>
      <c r="F389" s="7">
        <f>ROUND(IFERROR(model!I389/scoring_weights!$C$2,0)*scoring_weights!$B$2,1)</f>
        <v>1.1000000000000001</v>
      </c>
      <c r="G389" s="7">
        <f>ROUND(IFERROR(model!J389/scoring_weights!$C$3,0)*scoring_weights!$B$3,1)</f>
        <v>13.5</v>
      </c>
      <c r="H389" s="7">
        <f>ROUND(IFERROR(model!K389/scoring_weights!$C$4,0)*scoring_weights!$B$4,1)</f>
        <v>5.5</v>
      </c>
      <c r="I389" s="7">
        <f>IF(model!L389="YES",scoring_weights!$B$5,0)</f>
        <v>0</v>
      </c>
      <c r="J389" s="7">
        <f>IF(model!D389="ENTERPRISE",scoring_weights!$B$6,IF(model!D389="MID-MARKET",scoring_weights!$B$6*0.75,IF(model!D389="SMB",scoring_weights!$B$6*0.5,IF(model!D389="STARTUP",scoring_weights!$B$6*0.25,0))))</f>
        <v>0</v>
      </c>
      <c r="K389" s="7">
        <f>ROUND(MIN(IFERROR((model!O389/10+model!P389/5+model!R389*2+model!T389+model!U389*1.5)/6,0),1)*scoring_weights!$B$7,1)</f>
        <v>1.5</v>
      </c>
      <c r="L389" s="7">
        <f t="shared" si="18"/>
        <v>21.6</v>
      </c>
      <c r="M389" s="7" t="str">
        <f>IF(L389&gt;=segment_thresholds!$B$2,"HOT",IF(L389&gt;=segment_thresholds!$B$3,"WARM","COLD"))</f>
        <v>COLD</v>
      </c>
      <c r="N389" s="7" t="str">
        <f t="shared" si="19"/>
        <v>Retarget with Ads</v>
      </c>
      <c r="O389" s="7" t="str">
        <f t="shared" si="20"/>
        <v>20-39</v>
      </c>
    </row>
    <row r="390" spans="1:15">
      <c r="A390" t="str">
        <v>L0389</v>
      </c>
      <c r="B390" t="str">
        <v>Joaquin Fernandez</v>
      </c>
      <c r="C390" t="str">
        <v>MONGODB</v>
      </c>
      <c r="D390" t="str">
        <v>WEBINAR</v>
      </c>
      <c r="E390" t="str">
        <v>MID-MARKET</v>
      </c>
      <c r="F390" s="7">
        <f>ROUND(IFERROR(model!I390/scoring_weights!$C$2,0)*scoring_weights!$B$2,1)</f>
        <v>1.7</v>
      </c>
      <c r="G390" s="7">
        <f>ROUND(IFERROR(model!J390/scoring_weights!$C$3,0)*scoring_weights!$B$3,1)</f>
        <v>0</v>
      </c>
      <c r="H390" s="7">
        <f>ROUND(IFERROR(model!K390/scoring_weights!$C$4,0)*scoring_weights!$B$4,1)</f>
        <v>9</v>
      </c>
      <c r="I390" s="7">
        <f>IF(model!L390="YES",scoring_weights!$B$5,0)</f>
        <v>20</v>
      </c>
      <c r="J390" s="7">
        <f>IF(model!D390="ENTERPRISE",scoring_weights!$B$6,IF(model!D390="MID-MARKET",scoring_weights!$B$6*0.75,IF(model!D390="SMB",scoring_weights!$B$6*0.5,IF(model!D390="STARTUP",scoring_weights!$B$6*0.25,0))))</f>
        <v>11.25</v>
      </c>
      <c r="K390" s="7">
        <f>ROUND(MIN(IFERROR((model!O390/10+model!P390/5+model!R390*2+model!T390+model!U390*1.5)/6,0),1)*scoring_weights!$B$7,1)</f>
        <v>7.5</v>
      </c>
      <c r="L390" s="7">
        <f t="shared" si="18"/>
        <v>49.5</v>
      </c>
      <c r="M390" s="7" t="str">
        <f>IF(L390&gt;=segment_thresholds!$B$2,"HOT",IF(L390&gt;=segment_thresholds!$B$3,"WARM","COLD"))</f>
        <v>WARM</v>
      </c>
      <c r="N390" s="7" t="str">
        <f t="shared" si="19"/>
        <v>Nurture Email Drip</v>
      </c>
      <c r="O390" s="7" t="str">
        <f t="shared" si="20"/>
        <v>40-59</v>
      </c>
    </row>
    <row r="391" spans="1:15">
      <c r="A391" t="str">
        <v>L0390</v>
      </c>
      <c r="B391" t="str">
        <v>Ethan Delgado</v>
      </c>
      <c r="C391" t="str">
        <v>INTERCOM</v>
      </c>
      <c r="D391" t="str">
        <v>PARTNER</v>
      </c>
      <c r="E391" t="str">
        <v>N/A</v>
      </c>
      <c r="F391" s="7">
        <f>ROUND(IFERROR(model!I391/scoring_weights!$C$2,0)*scoring_weights!$B$2,1)</f>
        <v>3.7</v>
      </c>
      <c r="G391" s="7">
        <f>ROUND(IFERROR(model!J391/scoring_weights!$C$3,0)*scoring_weights!$B$3,1)</f>
        <v>13.5</v>
      </c>
      <c r="H391" s="7">
        <f>ROUND(IFERROR(model!K391/scoring_weights!$C$4,0)*scoring_weights!$B$4,1)</f>
        <v>0.8</v>
      </c>
      <c r="I391" s="7">
        <f>IF(model!L391="YES",scoring_weights!$B$5,0)</f>
        <v>0</v>
      </c>
      <c r="J391" s="7">
        <f>IF(model!D391="ENTERPRISE",scoring_weights!$B$6,IF(model!D391="MID-MARKET",scoring_weights!$B$6*0.75,IF(model!D391="SMB",scoring_weights!$B$6*0.5,IF(model!D391="STARTUP",scoring_weights!$B$6*0.25,0))))</f>
        <v>0</v>
      </c>
      <c r="K391" s="7">
        <f>ROUND(MIN(IFERROR((model!O391/10+model!P391/5+model!R391*2+model!T391+model!U391*1.5)/6,0),1)*scoring_weights!$B$7,1)</f>
        <v>12.5</v>
      </c>
      <c r="L391" s="7">
        <f t="shared" si="18"/>
        <v>30.5</v>
      </c>
      <c r="M391" s="7" t="str">
        <f>IF(L391&gt;=segment_thresholds!$B$2,"HOT",IF(L391&gt;=segment_thresholds!$B$3,"WARM","COLD"))</f>
        <v>COLD</v>
      </c>
      <c r="N391" s="7" t="str">
        <f t="shared" si="19"/>
        <v>Retarget with Ads</v>
      </c>
      <c r="O391" s="7" t="str">
        <f t="shared" si="20"/>
        <v>20-39</v>
      </c>
    </row>
    <row r="392" spans="1:15">
      <c r="A392" t="str">
        <v>L0391</v>
      </c>
      <c r="B392" t="str">
        <v>Xander Aguilar</v>
      </c>
      <c r="C392" t="str">
        <v>DOCUSIGN</v>
      </c>
      <c r="D392" t="str">
        <v>CONTENT_SYNDICATION</v>
      </c>
      <c r="E392" t="str">
        <v>ENTERPRISE</v>
      </c>
      <c r="F392" s="7">
        <f>ROUND(IFERROR(model!I392/scoring_weights!$C$2,0)*scoring_weights!$B$2,1)</f>
        <v>5.4</v>
      </c>
      <c r="G392" s="7">
        <f>ROUND(IFERROR(model!J392/scoring_weights!$C$3,0)*scoring_weights!$B$3,1)</f>
        <v>1.5</v>
      </c>
      <c r="H392" s="7">
        <f>ROUND(IFERROR(model!K392/scoring_weights!$C$4,0)*scoring_weights!$B$4,1)</f>
        <v>8.5</v>
      </c>
      <c r="I392" s="7">
        <f>IF(model!L392="YES",scoring_weights!$B$5,0)</f>
        <v>0</v>
      </c>
      <c r="J392" s="7">
        <f>IF(model!D392="ENTERPRISE",scoring_weights!$B$6,IF(model!D392="MID-MARKET",scoring_weights!$B$6*0.75,IF(model!D392="SMB",scoring_weights!$B$6*0.5,IF(model!D392="STARTUP",scoring_weights!$B$6*0.25,0))))</f>
        <v>15</v>
      </c>
      <c r="K392" s="7">
        <f>ROUND(MIN(IFERROR((model!O392/10+model!P392/5+model!R392*2+model!T392+model!U392*1.5)/6,0),1)*scoring_weights!$B$7,1)</f>
        <v>0</v>
      </c>
      <c r="L392" s="7">
        <f t="shared" si="18"/>
        <v>30.4</v>
      </c>
      <c r="M392" s="7" t="str">
        <f>IF(L392&gt;=segment_thresholds!$B$2,"HOT",IF(L392&gt;=segment_thresholds!$B$3,"WARM","COLD"))</f>
        <v>COLD</v>
      </c>
      <c r="N392" s="7" t="str">
        <f t="shared" si="19"/>
        <v>Retarget with Ads</v>
      </c>
      <c r="O392" s="7" t="str">
        <f t="shared" si="20"/>
        <v>20-39</v>
      </c>
    </row>
    <row r="393" spans="1:15">
      <c r="A393" t="str">
        <v>L0392</v>
      </c>
      <c r="B393" t="str">
        <v>Zinnia Yamamoto</v>
      </c>
      <c r="C393" t="str">
        <v>AIRTABLE</v>
      </c>
      <c r="D393" t="str">
        <v>REFERRAL</v>
      </c>
      <c r="E393" t="str">
        <v>MID-MARKET</v>
      </c>
      <c r="F393" s="7">
        <f>ROUND(IFERROR(model!I393/scoring_weights!$C$2,0)*scoring_weights!$B$2,1)</f>
        <v>2.6</v>
      </c>
      <c r="G393" s="7">
        <f>ROUND(IFERROR(model!J393/scoring_weights!$C$3,0)*scoring_weights!$B$3,1)</f>
        <v>3.8</v>
      </c>
      <c r="H393" s="7">
        <f>ROUND(IFERROR(model!K393/scoring_weights!$C$4,0)*scoring_weights!$B$4,1)</f>
        <v>9.8000000000000007</v>
      </c>
      <c r="I393" s="7">
        <f>IF(model!L393="YES",scoring_weights!$B$5,0)</f>
        <v>0</v>
      </c>
      <c r="J393" s="7">
        <f>IF(model!D393="ENTERPRISE",scoring_weights!$B$6,IF(model!D393="MID-MARKET",scoring_weights!$B$6*0.75,IF(model!D393="SMB",scoring_weights!$B$6*0.5,IF(model!D393="STARTUP",scoring_weights!$B$6*0.25,0))))</f>
        <v>11.25</v>
      </c>
      <c r="K393" s="7">
        <f>ROUND(MIN(IFERROR((model!O393/10+model!P393/5+model!R393*2+model!T393+model!U393*1.5)/6,0),1)*scoring_weights!$B$7,1)</f>
        <v>3</v>
      </c>
      <c r="L393" s="7">
        <f t="shared" si="18"/>
        <v>30.5</v>
      </c>
      <c r="M393" s="7" t="str">
        <f>IF(L393&gt;=segment_thresholds!$B$2,"HOT",IF(L393&gt;=segment_thresholds!$B$3,"WARM","COLD"))</f>
        <v>COLD</v>
      </c>
      <c r="N393" s="7" t="str">
        <f t="shared" si="19"/>
        <v>Retarget with Ads</v>
      </c>
      <c r="O393" s="7" t="str">
        <f t="shared" si="20"/>
        <v>20-39</v>
      </c>
    </row>
    <row r="394" spans="1:15">
      <c r="A394" t="str">
        <v>L0393</v>
      </c>
      <c r="B394" t="str">
        <v>Hank Kapoor</v>
      </c>
      <c r="C394" t="str">
        <v>ZENDESK</v>
      </c>
      <c r="D394" t="str">
        <v>PAID</v>
      </c>
      <c r="E394" t="str">
        <v>SMB</v>
      </c>
      <c r="F394" s="7">
        <f>ROUND(IFERROR(model!I394/scoring_weights!$C$2,0)*scoring_weights!$B$2,1)</f>
        <v>1.1000000000000001</v>
      </c>
      <c r="G394" s="7">
        <f>ROUND(IFERROR(model!J394/scoring_weights!$C$3,0)*scoring_weights!$B$3,1)</f>
        <v>0</v>
      </c>
      <c r="H394" s="7">
        <f>ROUND(IFERROR(model!K394/scoring_weights!$C$4,0)*scoring_weights!$B$4,1)</f>
        <v>4.3</v>
      </c>
      <c r="I394" s="7">
        <f>IF(model!L394="YES",scoring_weights!$B$5,0)</f>
        <v>0</v>
      </c>
      <c r="J394" s="7">
        <f>IF(model!D394="ENTERPRISE",scoring_weights!$B$6,IF(model!D394="MID-MARKET",scoring_weights!$B$6*0.75,IF(model!D394="SMB",scoring_weights!$B$6*0.5,IF(model!D394="STARTUP",scoring_weights!$B$6*0.25,0))))</f>
        <v>7.5</v>
      </c>
      <c r="K394" s="7">
        <f>ROUND(MIN(IFERROR((model!O394/10+model!P394/5+model!R394*2+model!T394+model!U394*1.5)/6,0),1)*scoring_weights!$B$7,1)</f>
        <v>25</v>
      </c>
      <c r="L394" s="7">
        <f t="shared" si="18"/>
        <v>37.9</v>
      </c>
      <c r="M394" s="7" t="str">
        <f>IF(L394&gt;=segment_thresholds!$B$2,"HOT",IF(L394&gt;=segment_thresholds!$B$3,"WARM","COLD"))</f>
        <v>WARM</v>
      </c>
      <c r="N394" s="7" t="str">
        <f t="shared" si="19"/>
        <v>Nurture Email Drip</v>
      </c>
      <c r="O394" s="7" t="str">
        <f t="shared" si="20"/>
        <v>20-39</v>
      </c>
    </row>
    <row r="395" spans="1:15">
      <c r="A395" t="str">
        <v>L0394</v>
      </c>
      <c r="B395" t="str">
        <v>Freya Torres</v>
      </c>
      <c r="C395" t="str">
        <v>PALANTIR</v>
      </c>
      <c r="D395" t="str">
        <v>EVENT</v>
      </c>
      <c r="E395" t="str">
        <v>MID-MARKET</v>
      </c>
      <c r="F395" s="7">
        <f>ROUND(IFERROR(model!I395/scoring_weights!$C$2,0)*scoring_weights!$B$2,1)</f>
        <v>1.7</v>
      </c>
      <c r="G395" s="7">
        <f>ROUND(IFERROR(model!J395/scoring_weights!$C$3,0)*scoring_weights!$B$3,1)</f>
        <v>6</v>
      </c>
      <c r="H395" s="7">
        <f>ROUND(IFERROR(model!K395/scoring_weights!$C$4,0)*scoring_weights!$B$4,1)</f>
        <v>7</v>
      </c>
      <c r="I395" s="7">
        <f>IF(model!L395="YES",scoring_weights!$B$5,0)</f>
        <v>0</v>
      </c>
      <c r="J395" s="7">
        <f>IF(model!D395="ENTERPRISE",scoring_weights!$B$6,IF(model!D395="MID-MARKET",scoring_weights!$B$6*0.75,IF(model!D395="SMB",scoring_weights!$B$6*0.5,IF(model!D395="STARTUP",scoring_weights!$B$6*0.25,0))))</f>
        <v>11.25</v>
      </c>
      <c r="K395" s="7">
        <f>ROUND(MIN(IFERROR((model!O395/10+model!P395/5+model!R395*2+model!T395+model!U395*1.5)/6,0),1)*scoring_weights!$B$7,1)</f>
        <v>5.5</v>
      </c>
      <c r="L395" s="7">
        <f t="shared" si="18"/>
        <v>31.5</v>
      </c>
      <c r="M395" s="7" t="str">
        <f>IF(L395&gt;=segment_thresholds!$B$2,"HOT",IF(L395&gt;=segment_thresholds!$B$3,"WARM","COLD"))</f>
        <v>COLD</v>
      </c>
      <c r="N395" s="7" t="str">
        <f t="shared" si="19"/>
        <v>Retarget with Ads</v>
      </c>
      <c r="O395" s="7" t="str">
        <f t="shared" si="20"/>
        <v>20-39</v>
      </c>
    </row>
    <row r="396" spans="1:15">
      <c r="A396" t="str">
        <v>L0395</v>
      </c>
      <c r="B396" t="str">
        <v>Winston Ivanov</v>
      </c>
      <c r="C396" t="str">
        <v>HUBSPOT</v>
      </c>
      <c r="D396" t="str">
        <v>WEBINAR</v>
      </c>
      <c r="E396" t="str">
        <v>STARTUP</v>
      </c>
      <c r="F396" s="7">
        <f>ROUND(IFERROR(model!I396/scoring_weights!$C$2,0)*scoring_weights!$B$2,1)</f>
        <v>7.1</v>
      </c>
      <c r="G396" s="7">
        <f>ROUND(IFERROR(model!J396/scoring_weights!$C$3,0)*scoring_weights!$B$3,1)</f>
        <v>4.5</v>
      </c>
      <c r="H396" s="7">
        <f>ROUND(IFERROR(model!K396/scoring_weights!$C$4,0)*scoring_weights!$B$4,1)</f>
        <v>2.7</v>
      </c>
      <c r="I396" s="7">
        <f>IF(model!L396="YES",scoring_weights!$B$5,0)</f>
        <v>0</v>
      </c>
      <c r="J396" s="7">
        <f>IF(model!D396="ENTERPRISE",scoring_weights!$B$6,IF(model!D396="MID-MARKET",scoring_weights!$B$6*0.75,IF(model!D396="SMB",scoring_weights!$B$6*0.5,IF(model!D396="STARTUP",scoring_weights!$B$6*0.25,0))))</f>
        <v>3.75</v>
      </c>
      <c r="K396" s="7">
        <f>ROUND(MIN(IFERROR((model!O396/10+model!P396/5+model!R396*2+model!T396+model!U396*1.5)/6,0),1)*scoring_weights!$B$7,1)</f>
        <v>9.5</v>
      </c>
      <c r="L396" s="7">
        <f t="shared" si="18"/>
        <v>27.6</v>
      </c>
      <c r="M396" s="7" t="str">
        <f>IF(L396&gt;=segment_thresholds!$B$2,"HOT",IF(L396&gt;=segment_thresholds!$B$3,"WARM","COLD"))</f>
        <v>COLD</v>
      </c>
      <c r="N396" s="7" t="str">
        <f t="shared" si="19"/>
        <v>Retarget with Ads</v>
      </c>
      <c r="O396" s="7" t="str">
        <f t="shared" si="20"/>
        <v>20-39</v>
      </c>
    </row>
    <row r="397" spans="1:15">
      <c r="A397" t="str">
        <v>L0396</v>
      </c>
      <c r="B397" t="str">
        <v>Esmeralda Scott</v>
      </c>
      <c r="C397" t="str">
        <v>WORKDAY</v>
      </c>
      <c r="D397" t="str">
        <v>SOCIAL</v>
      </c>
      <c r="E397" t="str">
        <v>ENTERPRISE</v>
      </c>
      <c r="F397" s="7">
        <f>ROUND(IFERROR(model!I397/scoring_weights!$C$2,0)*scoring_weights!$B$2,1)</f>
        <v>6.3</v>
      </c>
      <c r="G397" s="7">
        <f>ROUND(IFERROR(model!J397/scoring_weights!$C$3,0)*scoring_weights!$B$3,1)</f>
        <v>9.8000000000000007</v>
      </c>
      <c r="H397" s="7">
        <f>ROUND(IFERROR(model!K397/scoring_weights!$C$4,0)*scoring_weights!$B$4,1)</f>
        <v>10</v>
      </c>
      <c r="I397" s="7">
        <f>IF(model!L397="YES",scoring_weights!$B$5,0)</f>
        <v>20</v>
      </c>
      <c r="J397" s="7">
        <f>IF(model!D397="ENTERPRISE",scoring_weights!$B$6,IF(model!D397="MID-MARKET",scoring_weights!$B$6*0.75,IF(model!D397="SMB",scoring_weights!$B$6*0.5,IF(model!D397="STARTUP",scoring_weights!$B$6*0.25,0))))</f>
        <v>15</v>
      </c>
      <c r="K397" s="7">
        <f>ROUND(MIN(IFERROR((model!O397/10+model!P397/5+model!R397*2+model!T397+model!U397*1.5)/6,0),1)*scoring_weights!$B$7,1)</f>
        <v>9.5</v>
      </c>
      <c r="L397" s="7">
        <f t="shared" si="18"/>
        <v>70.599999999999994</v>
      </c>
      <c r="M397" s="7" t="str">
        <f>IF(L397&gt;=segment_thresholds!$B$2,"HOT",IF(L397&gt;=segment_thresholds!$B$3,"WARM","COLD"))</f>
        <v>HOT</v>
      </c>
      <c r="N397" s="7" t="str">
        <f t="shared" si="19"/>
        <v>Schedule Call</v>
      </c>
      <c r="O397" s="7" t="str">
        <f t="shared" si="20"/>
        <v>60-79</v>
      </c>
    </row>
    <row r="398" spans="1:15">
      <c r="A398" t="str">
        <v>L0397</v>
      </c>
      <c r="B398" t="str">
        <v>Ingrid Berg</v>
      </c>
      <c r="C398" t="str">
        <v>ZSCALER</v>
      </c>
      <c r="D398" t="str">
        <v>WEBINAR</v>
      </c>
      <c r="E398" t="str">
        <v>MID-MARKET</v>
      </c>
      <c r="F398" s="7">
        <f>ROUND(IFERROR(model!I398/scoring_weights!$C$2,0)*scoring_weights!$B$2,1)</f>
        <v>2.6</v>
      </c>
      <c r="G398" s="7">
        <f>ROUND(IFERROR(model!J398/scoring_weights!$C$3,0)*scoring_weights!$B$3,1)</f>
        <v>14.3</v>
      </c>
      <c r="H398" s="7">
        <f>ROUND(IFERROR(model!K398/scoring_weights!$C$4,0)*scoring_weights!$B$4,1)</f>
        <v>2</v>
      </c>
      <c r="I398" s="7">
        <f>IF(model!L398="YES",scoring_weights!$B$5,0)</f>
        <v>20</v>
      </c>
      <c r="J398" s="7">
        <f>IF(model!D398="ENTERPRISE",scoring_weights!$B$6,IF(model!D398="MID-MARKET",scoring_weights!$B$6*0.75,IF(model!D398="SMB",scoring_weights!$B$6*0.5,IF(model!D398="STARTUP",scoring_weights!$B$6*0.25,0))))</f>
        <v>11.25</v>
      </c>
      <c r="K398" s="7">
        <f>ROUND(MIN(IFERROR((model!O398/10+model!P398/5+model!R398*2+model!T398+model!U398*1.5)/6,0),1)*scoring_weights!$B$7,1)</f>
        <v>3</v>
      </c>
      <c r="L398" s="7">
        <f t="shared" si="18"/>
        <v>53.2</v>
      </c>
      <c r="M398" s="7" t="str">
        <f>IF(L398&gt;=segment_thresholds!$B$2,"HOT",IF(L398&gt;=segment_thresholds!$B$3,"WARM","COLD"))</f>
        <v>WARM</v>
      </c>
      <c r="N398" s="7" t="str">
        <f t="shared" si="19"/>
        <v>Nurture Email Drip</v>
      </c>
      <c r="O398" s="7" t="str">
        <f t="shared" si="20"/>
        <v>40-59</v>
      </c>
    </row>
    <row r="399" spans="1:15">
      <c r="A399" t="str">
        <v>L0398</v>
      </c>
      <c r="B399" t="str">
        <v>Nadia Herrera</v>
      </c>
      <c r="C399" t="str">
        <v>DATABRICKS</v>
      </c>
      <c r="D399" t="str">
        <v>REFERRAL</v>
      </c>
      <c r="E399" t="str">
        <v>N/A</v>
      </c>
      <c r="F399" s="7">
        <f>ROUND(IFERROR(model!I399/scoring_weights!$C$2,0)*scoring_weights!$B$2,1)</f>
        <v>4.3</v>
      </c>
      <c r="G399" s="7">
        <f>ROUND(IFERROR(model!J399/scoring_weights!$C$3,0)*scoring_weights!$B$3,1)</f>
        <v>3.8</v>
      </c>
      <c r="H399" s="7">
        <f>ROUND(IFERROR(model!K399/scoring_weights!$C$4,0)*scoring_weights!$B$4,1)</f>
        <v>4.2</v>
      </c>
      <c r="I399" s="7">
        <f>IF(model!L399="YES",scoring_weights!$B$5,0)</f>
        <v>20</v>
      </c>
      <c r="J399" s="7">
        <f>IF(model!D399="ENTERPRISE",scoring_weights!$B$6,IF(model!D399="MID-MARKET",scoring_weights!$B$6*0.75,IF(model!D399="SMB",scoring_weights!$B$6*0.5,IF(model!D399="STARTUP",scoring_weights!$B$6*0.25,0))))</f>
        <v>0</v>
      </c>
      <c r="K399" s="7">
        <f>ROUND(MIN(IFERROR((model!O399/10+model!P399/5+model!R399*2+model!T399+model!U399*1.5)/6,0),1)*scoring_weights!$B$7,1)</f>
        <v>18.5</v>
      </c>
      <c r="L399" s="7">
        <f t="shared" si="18"/>
        <v>50.8</v>
      </c>
      <c r="M399" s="7" t="str">
        <f>IF(L399&gt;=segment_thresholds!$B$2,"HOT",IF(L399&gt;=segment_thresholds!$B$3,"WARM","COLD"))</f>
        <v>WARM</v>
      </c>
      <c r="N399" s="7" t="str">
        <f t="shared" si="19"/>
        <v>Nurture Email Drip</v>
      </c>
      <c r="O399" s="7" t="str">
        <f t="shared" si="20"/>
        <v>40-59</v>
      </c>
    </row>
    <row r="400" spans="1:15">
      <c r="A400" t="str">
        <v>L0399</v>
      </c>
      <c r="B400" t="str">
        <v>Kira Flores</v>
      </c>
      <c r="C400" t="str">
        <v>DROPBOX</v>
      </c>
      <c r="D400" t="str">
        <v>DIRECT</v>
      </c>
      <c r="E400" t="str">
        <v>MID-MARKET</v>
      </c>
      <c r="F400" s="7">
        <f>ROUND(IFERROR(model!I400/scoring_weights!$C$2,0)*scoring_weights!$B$2,1)</f>
        <v>8.3000000000000007</v>
      </c>
      <c r="G400" s="7">
        <f>ROUND(IFERROR(model!J400/scoring_weights!$C$3,0)*scoring_weights!$B$3,1)</f>
        <v>7.5</v>
      </c>
      <c r="H400" s="7">
        <f>ROUND(IFERROR(model!K400/scoring_weights!$C$4,0)*scoring_weights!$B$4,1)</f>
        <v>10</v>
      </c>
      <c r="I400" s="7">
        <f>IF(model!L400="YES",scoring_weights!$B$5,0)</f>
        <v>20</v>
      </c>
      <c r="J400" s="7">
        <f>IF(model!D400="ENTERPRISE",scoring_weights!$B$6,IF(model!D400="MID-MARKET",scoring_weights!$B$6*0.75,IF(model!D400="SMB",scoring_weights!$B$6*0.5,IF(model!D400="STARTUP",scoring_weights!$B$6*0.25,0))))</f>
        <v>11.25</v>
      </c>
      <c r="K400" s="7">
        <f>ROUND(MIN(IFERROR((model!O400/10+model!P400/5+model!R400*2+model!T400+model!U400*1.5)/6,0),1)*scoring_weights!$B$7,1)</f>
        <v>16.5</v>
      </c>
      <c r="L400" s="7">
        <f t="shared" si="18"/>
        <v>73.599999999999994</v>
      </c>
      <c r="M400" s="7" t="str">
        <f>IF(L400&gt;=segment_thresholds!$B$2,"HOT",IF(L400&gt;=segment_thresholds!$B$3,"WARM","COLD"))</f>
        <v>HOT</v>
      </c>
      <c r="N400" s="7" t="str">
        <f t="shared" si="19"/>
        <v>Schedule Call</v>
      </c>
      <c r="O400" s="7" t="str">
        <f t="shared" si="20"/>
        <v>60-79</v>
      </c>
    </row>
    <row r="401" spans="1:15">
      <c r="A401" t="str">
        <v>L0400</v>
      </c>
      <c r="B401" t="str">
        <v>Florian Moore</v>
      </c>
      <c r="C401" t="str">
        <v>MONGODB</v>
      </c>
      <c r="D401" t="str">
        <v>SOCIAL</v>
      </c>
      <c r="E401" t="str">
        <v>MID-MARKET</v>
      </c>
      <c r="F401" s="7">
        <f>ROUND(IFERROR(model!I401/scoring_weights!$C$2,0)*scoring_weights!$B$2,1)</f>
        <v>4.9000000000000004</v>
      </c>
      <c r="G401" s="7">
        <f>ROUND(IFERROR(model!J401/scoring_weights!$C$3,0)*scoring_weights!$B$3,1)</f>
        <v>15</v>
      </c>
      <c r="H401" s="7">
        <f>ROUND(IFERROR(model!K401/scoring_weights!$C$4,0)*scoring_weights!$B$4,1)</f>
        <v>4.3</v>
      </c>
      <c r="I401" s="7">
        <f>IF(model!L401="YES",scoring_weights!$B$5,0)</f>
        <v>0</v>
      </c>
      <c r="J401" s="7">
        <f>IF(model!D401="ENTERPRISE",scoring_weights!$B$6,IF(model!D401="MID-MARKET",scoring_weights!$B$6*0.75,IF(model!D401="SMB",scoring_weights!$B$6*0.5,IF(model!D401="STARTUP",scoring_weights!$B$6*0.25,0))))</f>
        <v>11.25</v>
      </c>
      <c r="K401" s="7">
        <f>ROUND(MIN(IFERROR((model!O401/10+model!P401/5+model!R401*2+model!T401+model!U401*1.5)/6,0),1)*scoring_weights!$B$7,1)</f>
        <v>5.5</v>
      </c>
      <c r="L401" s="7">
        <f t="shared" si="18"/>
        <v>41</v>
      </c>
      <c r="M401" s="7" t="str">
        <f>IF(L401&gt;=segment_thresholds!$B$2,"HOT",IF(L401&gt;=segment_thresholds!$B$3,"WARM","COLD"))</f>
        <v>WARM</v>
      </c>
      <c r="N401" s="7" t="str">
        <f t="shared" si="19"/>
        <v>Nurture Email Drip</v>
      </c>
      <c r="O401" s="7" t="str">
        <f t="shared" si="20"/>
        <v>40-59</v>
      </c>
    </row>
    <row r="402" spans="1:15">
      <c r="A402" t="str">
        <v>L0401</v>
      </c>
      <c r="B402" t="str">
        <v>Wesley Fischer</v>
      </c>
      <c r="C402" t="str">
        <v>PALO ALTO NETWORKS</v>
      </c>
      <c r="D402" t="str">
        <v>EVENT</v>
      </c>
      <c r="E402" t="str">
        <v>SMB</v>
      </c>
      <c r="F402" s="7">
        <f>ROUND(IFERROR(model!I402/scoring_weights!$C$2,0)*scoring_weights!$B$2,1)</f>
        <v>7.4</v>
      </c>
      <c r="G402" s="7">
        <f>ROUND(IFERROR(model!J402/scoring_weights!$C$3,0)*scoring_weights!$B$3,1)</f>
        <v>0.8</v>
      </c>
      <c r="H402" s="7">
        <f>ROUND(IFERROR(model!K402/scoring_weights!$C$4,0)*scoring_weights!$B$4,1)</f>
        <v>8.3000000000000007</v>
      </c>
      <c r="I402" s="7">
        <f>IF(model!L402="YES",scoring_weights!$B$5,0)</f>
        <v>0</v>
      </c>
      <c r="J402" s="7">
        <f>IF(model!D402="ENTERPRISE",scoring_weights!$B$6,IF(model!D402="MID-MARKET",scoring_weights!$B$6*0.75,IF(model!D402="SMB",scoring_weights!$B$6*0.5,IF(model!D402="STARTUP",scoring_weights!$B$6*0.25,0))))</f>
        <v>7.5</v>
      </c>
      <c r="K402" s="7">
        <f>ROUND(MIN(IFERROR((model!O402/10+model!P402/5+model!R402*2+model!T402+model!U402*1.5)/6,0),1)*scoring_weights!$B$7,1)</f>
        <v>1.5</v>
      </c>
      <c r="L402" s="7">
        <f t="shared" si="18"/>
        <v>25.5</v>
      </c>
      <c r="M402" s="7" t="str">
        <f>IF(L402&gt;=segment_thresholds!$B$2,"HOT",IF(L402&gt;=segment_thresholds!$B$3,"WARM","COLD"))</f>
        <v>COLD</v>
      </c>
      <c r="N402" s="7" t="str">
        <f t="shared" si="19"/>
        <v>Retarget with Ads</v>
      </c>
      <c r="O402" s="7" t="str">
        <f t="shared" si="20"/>
        <v>20-39</v>
      </c>
    </row>
    <row r="403" spans="1:15">
      <c r="A403" t="str">
        <v>L0402</v>
      </c>
      <c r="B403" t="str">
        <v>Hank Castillo</v>
      </c>
      <c r="C403" t="str">
        <v>CROWDSTRIKE</v>
      </c>
      <c r="D403" t="str">
        <v>SOCIAL</v>
      </c>
      <c r="E403" t="str">
        <v>ENTERPRISE</v>
      </c>
      <c r="F403" s="7">
        <f>ROUND(IFERROR(model!I403/scoring_weights!$C$2,0)*scoring_weights!$B$2,1)</f>
        <v>2.9</v>
      </c>
      <c r="G403" s="7">
        <f>ROUND(IFERROR(model!J403/scoring_weights!$C$3,0)*scoring_weights!$B$3,1)</f>
        <v>12.8</v>
      </c>
      <c r="H403" s="7">
        <f>ROUND(IFERROR(model!K403/scoring_weights!$C$4,0)*scoring_weights!$B$4,1)</f>
        <v>7.8</v>
      </c>
      <c r="I403" s="7">
        <f>IF(model!L403="YES",scoring_weights!$B$5,0)</f>
        <v>0</v>
      </c>
      <c r="J403" s="7">
        <f>IF(model!D403="ENTERPRISE",scoring_weights!$B$6,IF(model!D403="MID-MARKET",scoring_weights!$B$6*0.75,IF(model!D403="SMB",scoring_weights!$B$6*0.5,IF(model!D403="STARTUP",scoring_weights!$B$6*0.25,0))))</f>
        <v>15</v>
      </c>
      <c r="K403" s="7">
        <f>ROUND(MIN(IFERROR((model!O403/10+model!P403/5+model!R403*2+model!T403+model!U403*1.5)/6,0),1)*scoring_weights!$B$7,1)</f>
        <v>3</v>
      </c>
      <c r="L403" s="7">
        <f t="shared" si="18"/>
        <v>41.5</v>
      </c>
      <c r="M403" s="7" t="str">
        <f>IF(L403&gt;=segment_thresholds!$B$2,"HOT",IF(L403&gt;=segment_thresholds!$B$3,"WARM","COLD"))</f>
        <v>WARM</v>
      </c>
      <c r="N403" s="7" t="str">
        <f t="shared" si="19"/>
        <v>Nurture Email Drip</v>
      </c>
      <c r="O403" s="7" t="str">
        <f t="shared" si="20"/>
        <v>40-59</v>
      </c>
    </row>
    <row r="404" spans="1:15">
      <c r="A404" t="str">
        <v>L0403</v>
      </c>
      <c r="B404" t="str">
        <v>Liora Nguyen</v>
      </c>
      <c r="C404" t="str">
        <v>CLOUDFLARE</v>
      </c>
      <c r="D404" t="str">
        <v>ORGANIC</v>
      </c>
      <c r="E404" t="str">
        <v>SMB</v>
      </c>
      <c r="F404" s="7">
        <f>ROUND(IFERROR(model!I404/scoring_weights!$C$2,0)*scoring_weights!$B$2,1)</f>
        <v>5.4</v>
      </c>
      <c r="G404" s="7">
        <f>ROUND(IFERROR(model!J404/scoring_weights!$C$3,0)*scoring_weights!$B$3,1)</f>
        <v>15</v>
      </c>
      <c r="H404" s="7">
        <f>ROUND(IFERROR(model!K404/scoring_weights!$C$4,0)*scoring_weights!$B$4,1)</f>
        <v>8</v>
      </c>
      <c r="I404" s="7">
        <f>IF(model!L404="YES",scoring_weights!$B$5,0)</f>
        <v>0</v>
      </c>
      <c r="J404" s="7">
        <f>IF(model!D404="ENTERPRISE",scoring_weights!$B$6,IF(model!D404="MID-MARKET",scoring_weights!$B$6*0.75,IF(model!D404="SMB",scoring_weights!$B$6*0.5,IF(model!D404="STARTUP",scoring_weights!$B$6*0.25,0))))</f>
        <v>7.5</v>
      </c>
      <c r="K404" s="7">
        <f>ROUND(MIN(IFERROR((model!O404/10+model!P404/5+model!R404*2+model!T404+model!U404*1.5)/6,0),1)*scoring_weights!$B$7,1)</f>
        <v>5</v>
      </c>
      <c r="L404" s="7">
        <f t="shared" si="18"/>
        <v>40.9</v>
      </c>
      <c r="M404" s="7" t="str">
        <f>IF(L404&gt;=segment_thresholds!$B$2,"HOT",IF(L404&gt;=segment_thresholds!$B$3,"WARM","COLD"))</f>
        <v>WARM</v>
      </c>
      <c r="N404" s="7" t="str">
        <f t="shared" si="19"/>
        <v>Nurture Email Drip</v>
      </c>
      <c r="O404" s="7" t="str">
        <f t="shared" si="20"/>
        <v>40-59</v>
      </c>
    </row>
    <row r="405" spans="1:15">
      <c r="A405" t="str">
        <v>L0404</v>
      </c>
      <c r="B405" t="str">
        <v>Ophelia O'Brien</v>
      </c>
      <c r="C405" t="str">
        <v>AIRTABLE</v>
      </c>
      <c r="D405" t="str">
        <v>SOCIAL</v>
      </c>
      <c r="E405" t="str">
        <v>ENTERPRISE</v>
      </c>
      <c r="F405" s="7">
        <f>ROUND(IFERROR(model!I405/scoring_weights!$C$2,0)*scoring_weights!$B$2,1)</f>
        <v>4.9000000000000004</v>
      </c>
      <c r="G405" s="7">
        <f>ROUND(IFERROR(model!J405/scoring_weights!$C$3,0)*scoring_weights!$B$3,1)</f>
        <v>0</v>
      </c>
      <c r="H405" s="7">
        <f>ROUND(IFERROR(model!K405/scoring_weights!$C$4,0)*scoring_weights!$B$4,1)</f>
        <v>7.3</v>
      </c>
      <c r="I405" s="7">
        <f>IF(model!L405="YES",scoring_weights!$B$5,0)</f>
        <v>0</v>
      </c>
      <c r="J405" s="7">
        <f>IF(model!D405="ENTERPRISE",scoring_weights!$B$6,IF(model!D405="MID-MARKET",scoring_weights!$B$6*0.75,IF(model!D405="SMB",scoring_weights!$B$6*0.5,IF(model!D405="STARTUP",scoring_weights!$B$6*0.25,0))))</f>
        <v>15</v>
      </c>
      <c r="K405" s="7">
        <f>ROUND(MIN(IFERROR((model!O405/10+model!P405/5+model!R405*2+model!T405+model!U405*1.5)/6,0),1)*scoring_weights!$B$7,1)</f>
        <v>10</v>
      </c>
      <c r="L405" s="7">
        <f t="shared" si="18"/>
        <v>37.200000000000003</v>
      </c>
      <c r="M405" s="7" t="str">
        <f>IF(L405&gt;=segment_thresholds!$B$2,"HOT",IF(L405&gt;=segment_thresholds!$B$3,"WARM","COLD"))</f>
        <v>WARM</v>
      </c>
      <c r="N405" s="7" t="str">
        <f t="shared" si="19"/>
        <v>Nurture Email Drip</v>
      </c>
      <c r="O405" s="7" t="str">
        <f t="shared" si="20"/>
        <v>20-39</v>
      </c>
    </row>
    <row r="406" spans="1:15">
      <c r="A406" t="str">
        <v>L0405</v>
      </c>
      <c r="B406" t="str">
        <v>Dante Ramirez</v>
      </c>
      <c r="C406" t="str">
        <v>OKTA</v>
      </c>
      <c r="D406" t="str">
        <v>COLD_EMAIL</v>
      </c>
      <c r="E406" t="str">
        <v>SMB</v>
      </c>
      <c r="F406" s="7">
        <f>ROUND(IFERROR(model!I406/scoring_weights!$C$2,0)*scoring_weights!$B$2,1)</f>
        <v>1.1000000000000001</v>
      </c>
      <c r="G406" s="7">
        <f>ROUND(IFERROR(model!J406/scoring_weights!$C$3,0)*scoring_weights!$B$3,1)</f>
        <v>3</v>
      </c>
      <c r="H406" s="7">
        <f>ROUND(IFERROR(model!K406/scoring_weights!$C$4,0)*scoring_weights!$B$4,1)</f>
        <v>8.6999999999999993</v>
      </c>
      <c r="I406" s="7">
        <f>IF(model!L406="YES",scoring_weights!$B$5,0)</f>
        <v>0</v>
      </c>
      <c r="J406" s="7">
        <f>IF(model!D406="ENTERPRISE",scoring_weights!$B$6,IF(model!D406="MID-MARKET",scoring_weights!$B$6*0.75,IF(model!D406="SMB",scoring_weights!$B$6*0.5,IF(model!D406="STARTUP",scoring_weights!$B$6*0.25,0))))</f>
        <v>7.5</v>
      </c>
      <c r="K406" s="7">
        <f>ROUND(MIN(IFERROR((model!O406/10+model!P406/5+model!R406*2+model!T406+model!U406*1.5)/6,0),1)*scoring_weights!$B$7,1)</f>
        <v>11.5</v>
      </c>
      <c r="L406" s="7">
        <f t="shared" si="18"/>
        <v>31.8</v>
      </c>
      <c r="M406" s="7" t="str">
        <f>IF(L406&gt;=segment_thresholds!$B$2,"HOT",IF(L406&gt;=segment_thresholds!$B$3,"WARM","COLD"))</f>
        <v>COLD</v>
      </c>
      <c r="N406" s="7" t="str">
        <f t="shared" si="19"/>
        <v>Retarget with Ads</v>
      </c>
      <c r="O406" s="7" t="str">
        <f t="shared" si="20"/>
        <v>20-39</v>
      </c>
    </row>
    <row r="407" spans="1:15">
      <c r="A407" t="str">
        <v>L0406</v>
      </c>
      <c r="B407" t="str">
        <v>Nyx Rossi</v>
      </c>
      <c r="C407" t="str">
        <v>META PLATFORMS</v>
      </c>
      <c r="D407" t="str">
        <v>ORGANIC</v>
      </c>
      <c r="E407" t="str">
        <v>MID-MARKET</v>
      </c>
      <c r="F407" s="7">
        <f>ROUND(IFERROR(model!I407/scoring_weights!$C$2,0)*scoring_weights!$B$2,1)</f>
        <v>10</v>
      </c>
      <c r="G407" s="7">
        <f>ROUND(IFERROR(model!J407/scoring_weights!$C$3,0)*scoring_weights!$B$3,1)</f>
        <v>8.3000000000000007</v>
      </c>
      <c r="H407" s="7">
        <f>ROUND(IFERROR(model!K407/scoring_weights!$C$4,0)*scoring_weights!$B$4,1)</f>
        <v>7.5</v>
      </c>
      <c r="I407" s="7">
        <f>IF(model!L407="YES",scoring_weights!$B$5,0)</f>
        <v>0</v>
      </c>
      <c r="J407" s="7">
        <f>IF(model!D407="ENTERPRISE",scoring_weights!$B$6,IF(model!D407="MID-MARKET",scoring_weights!$B$6*0.75,IF(model!D407="SMB",scoring_weights!$B$6*0.5,IF(model!D407="STARTUP",scoring_weights!$B$6*0.25,0))))</f>
        <v>11.25</v>
      </c>
      <c r="K407" s="7">
        <f>ROUND(MIN(IFERROR((model!O407/10+model!P407/5+model!R407*2+model!T407+model!U407*1.5)/6,0),1)*scoring_weights!$B$7,1)</f>
        <v>1.5</v>
      </c>
      <c r="L407" s="7">
        <f t="shared" si="18"/>
        <v>38.6</v>
      </c>
      <c r="M407" s="7" t="str">
        <f>IF(L407&gt;=segment_thresholds!$B$2,"HOT",IF(L407&gt;=segment_thresholds!$B$3,"WARM","COLD"))</f>
        <v>WARM</v>
      </c>
      <c r="N407" s="7" t="str">
        <f t="shared" si="19"/>
        <v>Nurture Email Drip</v>
      </c>
      <c r="O407" s="7" t="str">
        <f t="shared" si="20"/>
        <v>20-39</v>
      </c>
    </row>
    <row r="408" spans="1:15">
      <c r="A408" t="str">
        <v>L0407</v>
      </c>
      <c r="B408" t="str">
        <v>Nico Carter</v>
      </c>
      <c r="C408" t="str">
        <v>PALANTIR</v>
      </c>
      <c r="D408" t="str">
        <v>ORGANIC</v>
      </c>
      <c r="E408" t="str">
        <v>ENTERPRISE</v>
      </c>
      <c r="F408" s="7">
        <f>ROUND(IFERROR(model!I408/scoring_weights!$C$2,0)*scoring_weights!$B$2,1)</f>
        <v>6.3</v>
      </c>
      <c r="G408" s="7">
        <f>ROUND(IFERROR(model!J408/scoring_weights!$C$3,0)*scoring_weights!$B$3,1)</f>
        <v>1.5</v>
      </c>
      <c r="H408" s="7">
        <f>ROUND(IFERROR(model!K408/scoring_weights!$C$4,0)*scoring_weights!$B$4,1)</f>
        <v>5.5</v>
      </c>
      <c r="I408" s="7">
        <f>IF(model!L408="YES",scoring_weights!$B$5,0)</f>
        <v>0</v>
      </c>
      <c r="J408" s="7">
        <f>IF(model!D408="ENTERPRISE",scoring_weights!$B$6,IF(model!D408="MID-MARKET",scoring_weights!$B$6*0.75,IF(model!D408="SMB",scoring_weights!$B$6*0.5,IF(model!D408="STARTUP",scoring_weights!$B$6*0.25,0))))</f>
        <v>15</v>
      </c>
      <c r="K408" s="7">
        <f>ROUND(MIN(IFERROR((model!O408/10+model!P408/5+model!R408*2+model!T408+model!U408*1.5)/6,0),1)*scoring_weights!$B$7,1)</f>
        <v>15.5</v>
      </c>
      <c r="L408" s="7">
        <f t="shared" si="18"/>
        <v>43.8</v>
      </c>
      <c r="M408" s="7" t="str">
        <f>IF(L408&gt;=segment_thresholds!$B$2,"HOT",IF(L408&gt;=segment_thresholds!$B$3,"WARM","COLD"))</f>
        <v>WARM</v>
      </c>
      <c r="N408" s="7" t="str">
        <f t="shared" si="19"/>
        <v>Nurture Email Drip</v>
      </c>
      <c r="O408" s="7" t="str">
        <f t="shared" si="20"/>
        <v>40-59</v>
      </c>
    </row>
    <row r="409" spans="1:15">
      <c r="A409" t="str">
        <v>L0408</v>
      </c>
      <c r="B409" t="str">
        <v>Bennett Jensen</v>
      </c>
      <c r="C409" t="str">
        <v>CLOUDFLARE</v>
      </c>
      <c r="D409" t="str">
        <v>REFERRAL</v>
      </c>
      <c r="E409" t="str">
        <v>STARTUP</v>
      </c>
      <c r="F409" s="7">
        <f>ROUND(IFERROR(model!I409/scoring_weights!$C$2,0)*scoring_weights!$B$2,1)</f>
        <v>4.5999999999999996</v>
      </c>
      <c r="G409" s="7">
        <f>ROUND(IFERROR(model!J409/scoring_weights!$C$3,0)*scoring_weights!$B$3,1)</f>
        <v>3.8</v>
      </c>
      <c r="H409" s="7">
        <f>ROUND(IFERROR(model!K409/scoring_weights!$C$4,0)*scoring_weights!$B$4,1)</f>
        <v>2</v>
      </c>
      <c r="I409" s="7">
        <f>IF(model!L409="YES",scoring_weights!$B$5,0)</f>
        <v>0</v>
      </c>
      <c r="J409" s="7">
        <f>IF(model!D409="ENTERPRISE",scoring_weights!$B$6,IF(model!D409="MID-MARKET",scoring_weights!$B$6*0.75,IF(model!D409="SMB",scoring_weights!$B$6*0.5,IF(model!D409="STARTUP",scoring_weights!$B$6*0.25,0))))</f>
        <v>3.75</v>
      </c>
      <c r="K409" s="7">
        <f>ROUND(MIN(IFERROR((model!O409/10+model!P409/5+model!R409*2+model!T409+model!U409*1.5)/6,0),1)*scoring_weights!$B$7,1)</f>
        <v>0.5</v>
      </c>
      <c r="L409" s="7">
        <f t="shared" si="18"/>
        <v>14.7</v>
      </c>
      <c r="M409" s="7" t="str">
        <f>IF(L409&gt;=segment_thresholds!$B$2,"HOT",IF(L409&gt;=segment_thresholds!$B$3,"WARM","COLD"))</f>
        <v>COLD</v>
      </c>
      <c r="N409" s="7" t="str">
        <f t="shared" si="19"/>
        <v>Retarget with Ads</v>
      </c>
      <c r="O409" s="7" t="str">
        <f t="shared" si="20"/>
        <v>0-19</v>
      </c>
    </row>
    <row r="410" spans="1:15">
      <c r="A410" t="str">
        <v>L0409</v>
      </c>
      <c r="B410" t="str">
        <v>Thea Taylor</v>
      </c>
      <c r="C410" t="str">
        <v>GOOGLE</v>
      </c>
      <c r="D410" t="str">
        <v>UNKNOWN</v>
      </c>
      <c r="E410" t="str">
        <v>MID-MARKET</v>
      </c>
      <c r="F410" s="7">
        <f>ROUND(IFERROR(model!I410/scoring_weights!$C$2,0)*scoring_weights!$B$2,1)</f>
        <v>3.7</v>
      </c>
      <c r="G410" s="7">
        <f>ROUND(IFERROR(model!J410/scoring_weights!$C$3,0)*scoring_weights!$B$3,1)</f>
        <v>2.2999999999999998</v>
      </c>
      <c r="H410" s="7">
        <f>ROUND(IFERROR(model!K410/scoring_weights!$C$4,0)*scoring_weights!$B$4,1)</f>
        <v>9.6999999999999993</v>
      </c>
      <c r="I410" s="7">
        <f>IF(model!L410="YES",scoring_weights!$B$5,0)</f>
        <v>0</v>
      </c>
      <c r="J410" s="7">
        <f>IF(model!D410="ENTERPRISE",scoring_weights!$B$6,IF(model!D410="MID-MARKET",scoring_weights!$B$6*0.75,IF(model!D410="SMB",scoring_weights!$B$6*0.5,IF(model!D410="STARTUP",scoring_weights!$B$6*0.25,0))))</f>
        <v>11.25</v>
      </c>
      <c r="K410" s="7">
        <f>ROUND(MIN(IFERROR((model!O410/10+model!P410/5+model!R410*2+model!T410+model!U410*1.5)/6,0),1)*scoring_weights!$B$7,1)</f>
        <v>2</v>
      </c>
      <c r="L410" s="7">
        <f t="shared" si="18"/>
        <v>29</v>
      </c>
      <c r="M410" s="7" t="str">
        <f>IF(L410&gt;=segment_thresholds!$B$2,"HOT",IF(L410&gt;=segment_thresholds!$B$3,"WARM","COLD"))</f>
        <v>COLD</v>
      </c>
      <c r="N410" s="7" t="str">
        <f t="shared" si="19"/>
        <v>Retarget with Ads</v>
      </c>
      <c r="O410" s="7" t="str">
        <f t="shared" si="20"/>
        <v>20-39</v>
      </c>
    </row>
    <row r="411" spans="1:15">
      <c r="A411" t="str">
        <v>L0410</v>
      </c>
      <c r="B411" t="str">
        <v>Kaia Kapoor</v>
      </c>
      <c r="C411" t="str">
        <v>TWILIO</v>
      </c>
      <c r="D411" t="str">
        <v>REFERRAL</v>
      </c>
      <c r="E411" t="str">
        <v>MID-MARKET</v>
      </c>
      <c r="F411" s="7">
        <f>ROUND(IFERROR(model!I411/scoring_weights!$C$2,0)*scoring_weights!$B$2,1)</f>
        <v>6</v>
      </c>
      <c r="G411" s="7">
        <f>ROUND(IFERROR(model!J411/scoring_weights!$C$3,0)*scoring_weights!$B$3,1)</f>
        <v>12.8</v>
      </c>
      <c r="H411" s="7">
        <f>ROUND(IFERROR(model!K411/scoring_weights!$C$4,0)*scoring_weights!$B$4,1)</f>
        <v>8.3000000000000007</v>
      </c>
      <c r="I411" s="7">
        <f>IF(model!L411="YES",scoring_weights!$B$5,0)</f>
        <v>0</v>
      </c>
      <c r="J411" s="7">
        <f>IF(model!D411="ENTERPRISE",scoring_weights!$B$6,IF(model!D411="MID-MARKET",scoring_weights!$B$6*0.75,IF(model!D411="SMB",scoring_weights!$B$6*0.5,IF(model!D411="STARTUP",scoring_weights!$B$6*0.25,0))))</f>
        <v>11.25</v>
      </c>
      <c r="K411" s="7">
        <f>ROUND(MIN(IFERROR((model!O411/10+model!P411/5+model!R411*2+model!T411+model!U411*1.5)/6,0),1)*scoring_weights!$B$7,1)</f>
        <v>20</v>
      </c>
      <c r="L411" s="7">
        <f t="shared" si="18"/>
        <v>58.4</v>
      </c>
      <c r="M411" s="7" t="str">
        <f>IF(L411&gt;=segment_thresholds!$B$2,"HOT",IF(L411&gt;=segment_thresholds!$B$3,"WARM","COLD"))</f>
        <v>WARM</v>
      </c>
      <c r="N411" s="7" t="str">
        <f t="shared" si="19"/>
        <v>Nurture Email Drip</v>
      </c>
      <c r="O411" s="7" t="str">
        <f t="shared" si="20"/>
        <v>40-59</v>
      </c>
    </row>
    <row r="412" spans="1:15">
      <c r="A412" t="str">
        <v>L0411</v>
      </c>
      <c r="B412" t="str">
        <v>Quinlan Herrera</v>
      </c>
      <c r="C412" t="str">
        <v>MICROSOFT</v>
      </c>
      <c r="D412" t="str">
        <v>WEBINAR</v>
      </c>
      <c r="E412" t="str">
        <v>ENTERPRISE</v>
      </c>
      <c r="F412" s="7">
        <f>ROUND(IFERROR(model!I412/scoring_weights!$C$2,0)*scoring_weights!$B$2,1)</f>
        <v>2.2999999999999998</v>
      </c>
      <c r="G412" s="7">
        <f>ROUND(IFERROR(model!J412/scoring_weights!$C$3,0)*scoring_weights!$B$3,1)</f>
        <v>4.5</v>
      </c>
      <c r="H412" s="7">
        <f>ROUND(IFERROR(model!K412/scoring_weights!$C$4,0)*scoring_weights!$B$4,1)</f>
        <v>6.7</v>
      </c>
      <c r="I412" s="7">
        <f>IF(model!L412="YES",scoring_weights!$B$5,0)</f>
        <v>0</v>
      </c>
      <c r="J412" s="7">
        <f>IF(model!D412="ENTERPRISE",scoring_weights!$B$6,IF(model!D412="MID-MARKET",scoring_weights!$B$6*0.75,IF(model!D412="SMB",scoring_weights!$B$6*0.5,IF(model!D412="STARTUP",scoring_weights!$B$6*0.25,0))))</f>
        <v>15</v>
      </c>
      <c r="K412" s="7">
        <f>ROUND(MIN(IFERROR((model!O412/10+model!P412/5+model!R412*2+model!T412+model!U412*1.5)/6,0),1)*scoring_weights!$B$7,1)</f>
        <v>9.5</v>
      </c>
      <c r="L412" s="7">
        <f t="shared" si="18"/>
        <v>38</v>
      </c>
      <c r="M412" s="7" t="str">
        <f>IF(L412&gt;=segment_thresholds!$B$2,"HOT",IF(L412&gt;=segment_thresholds!$B$3,"WARM","COLD"))</f>
        <v>WARM</v>
      </c>
      <c r="N412" s="7" t="str">
        <f t="shared" si="19"/>
        <v>Nurture Email Drip</v>
      </c>
      <c r="O412" s="7" t="str">
        <f t="shared" si="20"/>
        <v>20-39</v>
      </c>
    </row>
    <row r="413" spans="1:15">
      <c r="A413" t="str">
        <v>L0412</v>
      </c>
      <c r="B413" t="str">
        <v>Olivia Berg</v>
      </c>
      <c r="C413" t="str">
        <v>CONFLUENT</v>
      </c>
      <c r="D413" t="str">
        <v>EVENT</v>
      </c>
      <c r="E413" t="str">
        <v>SMB</v>
      </c>
      <c r="F413" s="7">
        <f>ROUND(IFERROR(model!I413/scoring_weights!$C$2,0)*scoring_weights!$B$2,1)</f>
        <v>9.6999999999999993</v>
      </c>
      <c r="G413" s="7">
        <f>ROUND(IFERROR(model!J413/scoring_weights!$C$3,0)*scoring_weights!$B$3,1)</f>
        <v>0</v>
      </c>
      <c r="H413" s="7">
        <f>ROUND(IFERROR(model!K413/scoring_weights!$C$4,0)*scoring_weights!$B$4,1)</f>
        <v>9.1999999999999993</v>
      </c>
      <c r="I413" s="7">
        <f>IF(model!L413="YES",scoring_weights!$B$5,0)</f>
        <v>0</v>
      </c>
      <c r="J413" s="7">
        <f>IF(model!D413="ENTERPRISE",scoring_weights!$B$6,IF(model!D413="MID-MARKET",scoring_weights!$B$6*0.75,IF(model!D413="SMB",scoring_weights!$B$6*0.5,IF(model!D413="STARTUP",scoring_weights!$B$6*0.25,0))))</f>
        <v>7.5</v>
      </c>
      <c r="K413" s="7">
        <f>ROUND(MIN(IFERROR((model!O413/10+model!P413/5+model!R413*2+model!T413+model!U413*1.5)/6,0),1)*scoring_weights!$B$7,1)</f>
        <v>2.5</v>
      </c>
      <c r="L413" s="7">
        <f t="shared" si="18"/>
        <v>28.9</v>
      </c>
      <c r="M413" s="7" t="str">
        <f>IF(L413&gt;=segment_thresholds!$B$2,"HOT",IF(L413&gt;=segment_thresholds!$B$3,"WARM","COLD"))</f>
        <v>COLD</v>
      </c>
      <c r="N413" s="7" t="str">
        <f t="shared" si="19"/>
        <v>Retarget with Ads</v>
      </c>
      <c r="O413" s="7" t="str">
        <f t="shared" si="20"/>
        <v>20-39</v>
      </c>
    </row>
    <row r="414" spans="1:15">
      <c r="A414" t="str">
        <v>L0413</v>
      </c>
      <c r="B414" t="str">
        <v>Bella Jensen</v>
      </c>
      <c r="C414" t="str">
        <v>SHOPIFY</v>
      </c>
      <c r="D414" t="str">
        <v>WEBINAR</v>
      </c>
      <c r="E414" t="str">
        <v>STARTUP</v>
      </c>
      <c r="F414" s="7">
        <f>ROUND(IFERROR(model!I414/scoring_weights!$C$2,0)*scoring_weights!$B$2,1)</f>
        <v>7.1</v>
      </c>
      <c r="G414" s="7">
        <f>ROUND(IFERROR(model!J414/scoring_weights!$C$3,0)*scoring_weights!$B$3,1)</f>
        <v>0</v>
      </c>
      <c r="H414" s="7">
        <f>ROUND(IFERROR(model!K414/scoring_weights!$C$4,0)*scoring_weights!$B$4,1)</f>
        <v>2.5</v>
      </c>
      <c r="I414" s="7">
        <f>IF(model!L414="YES",scoring_weights!$B$5,0)</f>
        <v>0</v>
      </c>
      <c r="J414" s="7">
        <f>IF(model!D414="ENTERPRISE",scoring_weights!$B$6,IF(model!D414="MID-MARKET",scoring_weights!$B$6*0.75,IF(model!D414="SMB",scoring_weights!$B$6*0.5,IF(model!D414="STARTUP",scoring_weights!$B$6*0.25,0))))</f>
        <v>3.75</v>
      </c>
      <c r="K414" s="7">
        <f>ROUND(MIN(IFERROR((model!O414/10+model!P414/5+model!R414*2+model!T414+model!U414*1.5)/6,0),1)*scoring_weights!$B$7,1)</f>
        <v>14</v>
      </c>
      <c r="L414" s="7">
        <f t="shared" si="18"/>
        <v>27.4</v>
      </c>
      <c r="M414" s="7" t="str">
        <f>IF(L414&gt;=segment_thresholds!$B$2,"HOT",IF(L414&gt;=segment_thresholds!$B$3,"WARM","COLD"))</f>
        <v>COLD</v>
      </c>
      <c r="N414" s="7" t="str">
        <f t="shared" si="19"/>
        <v>Retarget with Ads</v>
      </c>
      <c r="O414" s="7" t="str">
        <f t="shared" si="20"/>
        <v>20-39</v>
      </c>
    </row>
    <row r="415" spans="1:15">
      <c r="A415" t="str">
        <v>L0414</v>
      </c>
      <c r="B415" t="str">
        <v>Xena Chandra</v>
      </c>
      <c r="C415" t="str">
        <v>ZSCALER</v>
      </c>
      <c r="D415" t="str">
        <v>UNKNOWN</v>
      </c>
      <c r="E415" t="str">
        <v>MID-MARKET</v>
      </c>
      <c r="F415" s="7">
        <f>ROUND(IFERROR(model!I415/scoring_weights!$C$2,0)*scoring_weights!$B$2,1)</f>
        <v>0</v>
      </c>
      <c r="G415" s="7">
        <f>ROUND(IFERROR(model!J415/scoring_weights!$C$3,0)*scoring_weights!$B$3,1)</f>
        <v>3.8</v>
      </c>
      <c r="H415" s="7">
        <f>ROUND(IFERROR(model!K415/scoring_weights!$C$4,0)*scoring_weights!$B$4,1)</f>
        <v>2.7</v>
      </c>
      <c r="I415" s="7">
        <f>IF(model!L415="YES",scoring_weights!$B$5,0)</f>
        <v>0</v>
      </c>
      <c r="J415" s="7">
        <f>IF(model!D415="ENTERPRISE",scoring_weights!$B$6,IF(model!D415="MID-MARKET",scoring_weights!$B$6*0.75,IF(model!D415="SMB",scoring_weights!$B$6*0.5,IF(model!D415="STARTUP",scoring_weights!$B$6*0.25,0))))</f>
        <v>11.25</v>
      </c>
      <c r="K415" s="7">
        <f>ROUND(MIN(IFERROR((model!O415/10+model!P415/5+model!R415*2+model!T415+model!U415*1.5)/6,0),1)*scoring_weights!$B$7,1)</f>
        <v>3.5</v>
      </c>
      <c r="L415" s="7">
        <f t="shared" si="18"/>
        <v>21.3</v>
      </c>
      <c r="M415" s="7" t="str">
        <f>IF(L415&gt;=segment_thresholds!$B$2,"HOT",IF(L415&gt;=segment_thresholds!$B$3,"WARM","COLD"))</f>
        <v>COLD</v>
      </c>
      <c r="N415" s="7" t="str">
        <f t="shared" si="19"/>
        <v>Retarget with Ads</v>
      </c>
      <c r="O415" s="7" t="str">
        <f t="shared" si="20"/>
        <v>20-39</v>
      </c>
    </row>
    <row r="416" spans="1:15">
      <c r="A416" t="str">
        <v>L0415</v>
      </c>
      <c r="B416" t="str">
        <v>Jack Yamamoto</v>
      </c>
      <c r="C416" t="str">
        <v>OKTA</v>
      </c>
      <c r="D416" t="str">
        <v>EVENT</v>
      </c>
      <c r="E416" t="str">
        <v>MID-MARKET</v>
      </c>
      <c r="F416" s="7">
        <f>ROUND(IFERROR(model!I416/scoring_weights!$C$2,0)*scoring_weights!$B$2,1)</f>
        <v>2.6</v>
      </c>
      <c r="G416" s="7">
        <f>ROUND(IFERROR(model!J416/scoring_weights!$C$3,0)*scoring_weights!$B$3,1)</f>
        <v>0.8</v>
      </c>
      <c r="H416" s="7">
        <f>ROUND(IFERROR(model!K416/scoring_weights!$C$4,0)*scoring_weights!$B$4,1)</f>
        <v>5.3</v>
      </c>
      <c r="I416" s="7">
        <f>IF(model!L416="YES",scoring_weights!$B$5,0)</f>
        <v>20</v>
      </c>
      <c r="J416" s="7">
        <f>IF(model!D416="ENTERPRISE",scoring_weights!$B$6,IF(model!D416="MID-MARKET",scoring_weights!$B$6*0.75,IF(model!D416="SMB",scoring_weights!$B$6*0.5,IF(model!D416="STARTUP",scoring_weights!$B$6*0.25,0))))</f>
        <v>11.25</v>
      </c>
      <c r="K416" s="7">
        <f>ROUND(MIN(IFERROR((model!O416/10+model!P416/5+model!R416*2+model!T416+model!U416*1.5)/6,0),1)*scoring_weights!$B$7,1)</f>
        <v>2</v>
      </c>
      <c r="L416" s="7">
        <f t="shared" si="18"/>
        <v>42</v>
      </c>
      <c r="M416" s="7" t="str">
        <f>IF(L416&gt;=segment_thresholds!$B$2,"HOT",IF(L416&gt;=segment_thresholds!$B$3,"WARM","COLD"))</f>
        <v>WARM</v>
      </c>
      <c r="N416" s="7" t="str">
        <f t="shared" si="19"/>
        <v>Nurture Email Drip</v>
      </c>
      <c r="O416" s="7" t="str">
        <f t="shared" si="20"/>
        <v>40-59</v>
      </c>
    </row>
    <row r="417" spans="1:15">
      <c r="A417" t="str">
        <v>L0416</v>
      </c>
      <c r="B417" t="str">
        <v>Magnus Davis</v>
      </c>
      <c r="C417" t="str">
        <v>AMAZON</v>
      </c>
      <c r="D417" t="str">
        <v>DIRECT</v>
      </c>
      <c r="E417" t="str">
        <v>SMB</v>
      </c>
      <c r="F417" s="7">
        <f>ROUND(IFERROR(model!I417/scoring_weights!$C$2,0)*scoring_weights!$B$2,1)</f>
        <v>2.9</v>
      </c>
      <c r="G417" s="7">
        <f>ROUND(IFERROR(model!J417/scoring_weights!$C$3,0)*scoring_weights!$B$3,1)</f>
        <v>7.5</v>
      </c>
      <c r="H417" s="7">
        <f>ROUND(IFERROR(model!K417/scoring_weights!$C$4,0)*scoring_weights!$B$4,1)</f>
        <v>0</v>
      </c>
      <c r="I417" s="7">
        <f>IF(model!L417="YES",scoring_weights!$B$5,0)</f>
        <v>0</v>
      </c>
      <c r="J417" s="7">
        <f>IF(model!D417="ENTERPRISE",scoring_weights!$B$6,IF(model!D417="MID-MARKET",scoring_weights!$B$6*0.75,IF(model!D417="SMB",scoring_weights!$B$6*0.5,IF(model!D417="STARTUP",scoring_weights!$B$6*0.25,0))))</f>
        <v>7.5</v>
      </c>
      <c r="K417" s="7">
        <f>ROUND(MIN(IFERROR((model!O417/10+model!P417/5+model!R417*2+model!T417+model!U417*1.5)/6,0),1)*scoring_weights!$B$7,1)</f>
        <v>3.5</v>
      </c>
      <c r="L417" s="7">
        <f t="shared" si="18"/>
        <v>21.4</v>
      </c>
      <c r="M417" s="7" t="str">
        <f>IF(L417&gt;=segment_thresholds!$B$2,"HOT",IF(L417&gt;=segment_thresholds!$B$3,"WARM","COLD"))</f>
        <v>COLD</v>
      </c>
      <c r="N417" s="7" t="str">
        <f t="shared" si="19"/>
        <v>Retarget with Ads</v>
      </c>
      <c r="O417" s="7" t="str">
        <f t="shared" si="20"/>
        <v>20-39</v>
      </c>
    </row>
    <row r="418" spans="1:15">
      <c r="A418" t="str">
        <v>L0417</v>
      </c>
      <c r="B418" t="str">
        <v>Alice Decker</v>
      </c>
      <c r="C418" t="str">
        <v>ZOOM</v>
      </c>
      <c r="D418" t="str">
        <v>EVENT</v>
      </c>
      <c r="E418" t="str">
        <v>N/A</v>
      </c>
      <c r="F418" s="7">
        <f>ROUND(IFERROR(model!I418/scoring_weights!$C$2,0)*scoring_weights!$B$2,1)</f>
        <v>6.9</v>
      </c>
      <c r="G418" s="7">
        <f>ROUND(IFERROR(model!J418/scoring_weights!$C$3,0)*scoring_weights!$B$3,1)</f>
        <v>5.3</v>
      </c>
      <c r="H418" s="7">
        <f>ROUND(IFERROR(model!K418/scoring_weights!$C$4,0)*scoring_weights!$B$4,1)</f>
        <v>6.5</v>
      </c>
      <c r="I418" s="7">
        <f>IF(model!L418="YES",scoring_weights!$B$5,0)</f>
        <v>20</v>
      </c>
      <c r="J418" s="7">
        <f>IF(model!D418="ENTERPRISE",scoring_weights!$B$6,IF(model!D418="MID-MARKET",scoring_weights!$B$6*0.75,IF(model!D418="SMB",scoring_weights!$B$6*0.5,IF(model!D418="STARTUP",scoring_weights!$B$6*0.25,0))))</f>
        <v>0</v>
      </c>
      <c r="K418" s="7">
        <f>ROUND(MIN(IFERROR((model!O418/10+model!P418/5+model!R418*2+model!T418+model!U418*1.5)/6,0),1)*scoring_weights!$B$7,1)</f>
        <v>2.5</v>
      </c>
      <c r="L418" s="7">
        <f t="shared" si="18"/>
        <v>41.2</v>
      </c>
      <c r="M418" s="7" t="str">
        <f>IF(L418&gt;=segment_thresholds!$B$2,"HOT",IF(L418&gt;=segment_thresholds!$B$3,"WARM","COLD"))</f>
        <v>WARM</v>
      </c>
      <c r="N418" s="7" t="str">
        <f t="shared" si="19"/>
        <v>Nurture Email Drip</v>
      </c>
      <c r="O418" s="7" t="str">
        <f t="shared" si="20"/>
        <v>40-59</v>
      </c>
    </row>
    <row r="419" spans="1:15">
      <c r="A419" t="str">
        <v>L0418</v>
      </c>
      <c r="B419" t="str">
        <v>Imani Dominguez</v>
      </c>
      <c r="C419" t="str">
        <v>SERVICE NOW</v>
      </c>
      <c r="D419" t="str">
        <v>PARTNER</v>
      </c>
      <c r="E419" t="str">
        <v>N/A</v>
      </c>
      <c r="F419" s="7">
        <f>ROUND(IFERROR(model!I419/scoring_weights!$C$2,0)*scoring_weights!$B$2,1)</f>
        <v>6.9</v>
      </c>
      <c r="G419" s="7">
        <f>ROUND(IFERROR(model!J419/scoring_weights!$C$3,0)*scoring_weights!$B$3,1)</f>
        <v>7.5</v>
      </c>
      <c r="H419" s="7">
        <f>ROUND(IFERROR(model!K419/scoring_weights!$C$4,0)*scoring_weights!$B$4,1)</f>
        <v>4.2</v>
      </c>
      <c r="I419" s="7">
        <f>IF(model!L419="YES",scoring_weights!$B$5,0)</f>
        <v>0</v>
      </c>
      <c r="J419" s="7">
        <f>IF(model!D419="ENTERPRISE",scoring_weights!$B$6,IF(model!D419="MID-MARKET",scoring_weights!$B$6*0.75,IF(model!D419="SMB",scoring_weights!$B$6*0.5,IF(model!D419="STARTUP",scoring_weights!$B$6*0.25,0))))</f>
        <v>0</v>
      </c>
      <c r="K419" s="7">
        <f>ROUND(MIN(IFERROR((model!O419/10+model!P419/5+model!R419*2+model!T419+model!U419*1.5)/6,0),1)*scoring_weights!$B$7,1)</f>
        <v>11</v>
      </c>
      <c r="L419" s="7">
        <f t="shared" si="18"/>
        <v>29.6</v>
      </c>
      <c r="M419" s="7" t="str">
        <f>IF(L419&gt;=segment_thresholds!$B$2,"HOT",IF(L419&gt;=segment_thresholds!$B$3,"WARM","COLD"))</f>
        <v>COLD</v>
      </c>
      <c r="N419" s="7" t="str">
        <f t="shared" si="19"/>
        <v>Retarget with Ads</v>
      </c>
      <c r="O419" s="7" t="str">
        <f t="shared" si="20"/>
        <v>20-39</v>
      </c>
    </row>
    <row r="420" spans="1:15">
      <c r="A420" t="str">
        <v>L0419</v>
      </c>
      <c r="B420" t="str">
        <v>Brian Silva</v>
      </c>
      <c r="C420" t="str">
        <v>ELASTIC</v>
      </c>
      <c r="D420" t="str">
        <v>PARTNER</v>
      </c>
      <c r="E420" t="str">
        <v>MID-MARKET</v>
      </c>
      <c r="F420" s="7">
        <f>ROUND(IFERROR(model!I420/scoring_weights!$C$2,0)*scoring_weights!$B$2,1)</f>
        <v>0</v>
      </c>
      <c r="G420" s="7">
        <f>ROUND(IFERROR(model!J420/scoring_weights!$C$3,0)*scoring_weights!$B$3,1)</f>
        <v>13.5</v>
      </c>
      <c r="H420" s="7">
        <f>ROUND(IFERROR(model!K420/scoring_weights!$C$4,0)*scoring_weights!$B$4,1)</f>
        <v>2.8</v>
      </c>
      <c r="I420" s="7">
        <f>IF(model!L420="YES",scoring_weights!$B$5,0)</f>
        <v>0</v>
      </c>
      <c r="J420" s="7">
        <f>IF(model!D420="ENTERPRISE",scoring_weights!$B$6,IF(model!D420="MID-MARKET",scoring_weights!$B$6*0.75,IF(model!D420="SMB",scoring_weights!$B$6*0.5,IF(model!D420="STARTUP",scoring_weights!$B$6*0.25,0))))</f>
        <v>11.25</v>
      </c>
      <c r="K420" s="7">
        <f>ROUND(MIN(IFERROR((model!O420/10+model!P420/5+model!R420*2+model!T420+model!U420*1.5)/6,0),1)*scoring_weights!$B$7,1)</f>
        <v>12.5</v>
      </c>
      <c r="L420" s="7">
        <f t="shared" si="18"/>
        <v>40.1</v>
      </c>
      <c r="M420" s="7" t="str">
        <f>IF(L420&gt;=segment_thresholds!$B$2,"HOT",IF(L420&gt;=segment_thresholds!$B$3,"WARM","COLD"))</f>
        <v>WARM</v>
      </c>
      <c r="N420" s="7" t="str">
        <f t="shared" si="19"/>
        <v>Nurture Email Drip</v>
      </c>
      <c r="O420" s="7" t="str">
        <f t="shared" si="20"/>
        <v>40-59</v>
      </c>
    </row>
    <row r="421" spans="1:15">
      <c r="A421" t="str">
        <v>L0420</v>
      </c>
      <c r="B421" t="str">
        <v>Ingrid Guerrero</v>
      </c>
      <c r="C421" t="str">
        <v>AMAZON</v>
      </c>
      <c r="D421" t="str">
        <v>COLD_EMAIL</v>
      </c>
      <c r="E421" t="str">
        <v>ENTERPRISE</v>
      </c>
      <c r="F421" s="7">
        <f>ROUND(IFERROR(model!I421/scoring_weights!$C$2,0)*scoring_weights!$B$2,1)</f>
        <v>6.3</v>
      </c>
      <c r="G421" s="7">
        <f>ROUND(IFERROR(model!J421/scoring_weights!$C$3,0)*scoring_weights!$B$3,1)</f>
        <v>3</v>
      </c>
      <c r="H421" s="7">
        <f>ROUND(IFERROR(model!K421/scoring_weights!$C$4,0)*scoring_weights!$B$4,1)</f>
        <v>3.2</v>
      </c>
      <c r="I421" s="7">
        <f>IF(model!L421="YES",scoring_weights!$B$5,0)</f>
        <v>20</v>
      </c>
      <c r="J421" s="7">
        <f>IF(model!D421="ENTERPRISE",scoring_weights!$B$6,IF(model!D421="MID-MARKET",scoring_weights!$B$6*0.75,IF(model!D421="SMB",scoring_weights!$B$6*0.5,IF(model!D421="STARTUP",scoring_weights!$B$6*0.25,0))))</f>
        <v>15</v>
      </c>
      <c r="K421" s="7">
        <f>ROUND(MIN(IFERROR((model!O421/10+model!P421/5+model!R421*2+model!T421+model!U421*1.5)/6,0),1)*scoring_weights!$B$7,1)</f>
        <v>6</v>
      </c>
      <c r="L421" s="7">
        <f t="shared" si="18"/>
        <v>53.5</v>
      </c>
      <c r="M421" s="7" t="str">
        <f>IF(L421&gt;=segment_thresholds!$B$2,"HOT",IF(L421&gt;=segment_thresholds!$B$3,"WARM","COLD"))</f>
        <v>WARM</v>
      </c>
      <c r="N421" s="7" t="str">
        <f t="shared" si="19"/>
        <v>Nurture Email Drip</v>
      </c>
      <c r="O421" s="7" t="str">
        <f t="shared" si="20"/>
        <v>40-59</v>
      </c>
    </row>
    <row r="422" spans="1:15">
      <c r="A422" t="str">
        <v>L0421</v>
      </c>
      <c r="B422" t="str">
        <v>Joaquin Mishra</v>
      </c>
      <c r="C422" t="str">
        <v>DOCU SIGN</v>
      </c>
      <c r="D422" t="str">
        <v>REFERRAL</v>
      </c>
      <c r="E422" t="str">
        <v>MID-MARKET</v>
      </c>
      <c r="F422" s="7">
        <f>ROUND(IFERROR(model!I422/scoring_weights!$C$2,0)*scoring_weights!$B$2,1)</f>
        <v>1.7</v>
      </c>
      <c r="G422" s="7">
        <f>ROUND(IFERROR(model!J422/scoring_weights!$C$3,0)*scoring_weights!$B$3,1)</f>
        <v>3</v>
      </c>
      <c r="H422" s="7">
        <f>ROUND(IFERROR(model!K422/scoring_weights!$C$4,0)*scoring_weights!$B$4,1)</f>
        <v>5</v>
      </c>
      <c r="I422" s="7">
        <f>IF(model!L422="YES",scoring_weights!$B$5,0)</f>
        <v>0</v>
      </c>
      <c r="J422" s="7">
        <f>IF(model!D422="ENTERPRISE",scoring_weights!$B$6,IF(model!D422="MID-MARKET",scoring_weights!$B$6*0.75,IF(model!D422="SMB",scoring_weights!$B$6*0.5,IF(model!D422="STARTUP",scoring_weights!$B$6*0.25,0))))</f>
        <v>11.25</v>
      </c>
      <c r="K422" s="7">
        <f>ROUND(MIN(IFERROR((model!O422/10+model!P422/5+model!R422*2+model!T422+model!U422*1.5)/6,0),1)*scoring_weights!$B$7,1)</f>
        <v>14.5</v>
      </c>
      <c r="L422" s="7">
        <f t="shared" si="18"/>
        <v>35.5</v>
      </c>
      <c r="M422" s="7" t="str">
        <f>IF(L422&gt;=segment_thresholds!$B$2,"HOT",IF(L422&gt;=segment_thresholds!$B$3,"WARM","COLD"))</f>
        <v>WARM</v>
      </c>
      <c r="N422" s="7" t="str">
        <f t="shared" si="19"/>
        <v>Nurture Email Drip</v>
      </c>
      <c r="O422" s="7" t="str">
        <f t="shared" si="20"/>
        <v>20-39</v>
      </c>
    </row>
    <row r="423" spans="1:15">
      <c r="A423" t="str">
        <v>L0422</v>
      </c>
      <c r="B423" t="str">
        <v>Katrina Anderson</v>
      </c>
      <c r="C423" t="str">
        <v>SNOWFLAKE</v>
      </c>
      <c r="D423" t="str">
        <v>PAID</v>
      </c>
      <c r="E423" t="str">
        <v>GROWTH</v>
      </c>
      <c r="F423" s="7">
        <f>ROUND(IFERROR(model!I423/scoring_weights!$C$2,0)*scoring_weights!$B$2,1)</f>
        <v>8.9</v>
      </c>
      <c r="G423" s="7">
        <f>ROUND(IFERROR(model!J423/scoring_weights!$C$3,0)*scoring_weights!$B$3,1)</f>
        <v>0</v>
      </c>
      <c r="H423" s="7">
        <f>ROUND(IFERROR(model!K423/scoring_weights!$C$4,0)*scoring_weights!$B$4,1)</f>
        <v>4.3</v>
      </c>
      <c r="I423" s="7">
        <f>IF(model!L423="YES",scoring_weights!$B$5,0)</f>
        <v>0</v>
      </c>
      <c r="J423" s="7">
        <f>IF(model!D423="ENTERPRISE",scoring_weights!$B$6,IF(model!D423="MID-MARKET",scoring_weights!$B$6*0.75,IF(model!D423="SMB",scoring_weights!$B$6*0.5,IF(model!D423="STARTUP",scoring_weights!$B$6*0.25,0))))</f>
        <v>0</v>
      </c>
      <c r="K423" s="7">
        <f>ROUND(MIN(IFERROR((model!O423/10+model!P423/5+model!R423*2+model!T423+model!U423*1.5)/6,0),1)*scoring_weights!$B$7,1)</f>
        <v>11</v>
      </c>
      <c r="L423" s="7">
        <f t="shared" si="18"/>
        <v>24.2</v>
      </c>
      <c r="M423" s="7" t="str">
        <f>IF(L423&gt;=segment_thresholds!$B$2,"HOT",IF(L423&gt;=segment_thresholds!$B$3,"WARM","COLD"))</f>
        <v>COLD</v>
      </c>
      <c r="N423" s="7" t="str">
        <f t="shared" si="19"/>
        <v>Retarget with Ads</v>
      </c>
      <c r="O423" s="7" t="str">
        <f t="shared" si="20"/>
        <v>20-39</v>
      </c>
    </row>
    <row r="424" spans="1:15">
      <c r="A424" t="str">
        <v>L0423</v>
      </c>
      <c r="B424" t="str">
        <v>Camila Scott</v>
      </c>
      <c r="C424" t="str">
        <v>MIRO</v>
      </c>
      <c r="D424" t="str">
        <v>ORGANIC</v>
      </c>
      <c r="E424" t="str">
        <v>SMB</v>
      </c>
      <c r="F424" s="7">
        <f>ROUND(IFERROR(model!I424/scoring_weights!$C$2,0)*scoring_weights!$B$2,1)</f>
        <v>3.4</v>
      </c>
      <c r="G424" s="7">
        <f>ROUND(IFERROR(model!J424/scoring_weights!$C$3,0)*scoring_weights!$B$3,1)</f>
        <v>9</v>
      </c>
      <c r="H424" s="7">
        <f>ROUND(IFERROR(model!K424/scoring_weights!$C$4,0)*scoring_weights!$B$4,1)</f>
        <v>7.3</v>
      </c>
      <c r="I424" s="7">
        <f>IF(model!L424="YES",scoring_weights!$B$5,0)</f>
        <v>0</v>
      </c>
      <c r="J424" s="7">
        <f>IF(model!D424="ENTERPRISE",scoring_weights!$B$6,IF(model!D424="MID-MARKET",scoring_weights!$B$6*0.75,IF(model!D424="SMB",scoring_weights!$B$6*0.5,IF(model!D424="STARTUP",scoring_weights!$B$6*0.25,0))))</f>
        <v>7.5</v>
      </c>
      <c r="K424" s="7">
        <f>ROUND(MIN(IFERROR((model!O424/10+model!P424/5+model!R424*2+model!T424+model!U424*1.5)/6,0),1)*scoring_weights!$B$7,1)</f>
        <v>0.5</v>
      </c>
      <c r="L424" s="7">
        <f t="shared" si="18"/>
        <v>27.7</v>
      </c>
      <c r="M424" s="7" t="str">
        <f>IF(L424&gt;=segment_thresholds!$B$2,"HOT",IF(L424&gt;=segment_thresholds!$B$3,"WARM","COLD"))</f>
        <v>COLD</v>
      </c>
      <c r="N424" s="7" t="str">
        <f t="shared" si="19"/>
        <v>Retarget with Ads</v>
      </c>
      <c r="O424" s="7" t="str">
        <f t="shared" si="20"/>
        <v>20-39</v>
      </c>
    </row>
    <row r="425" spans="1:15">
      <c r="A425" t="str">
        <v>L0424</v>
      </c>
      <c r="B425" t="str">
        <v>Nico Das</v>
      </c>
      <c r="C425" t="str">
        <v>DROPBOX</v>
      </c>
      <c r="D425" t="str">
        <v>REFERRAL</v>
      </c>
      <c r="E425" t="str">
        <v>ENTERPRISE</v>
      </c>
      <c r="F425" s="7">
        <f>ROUND(IFERROR(model!I425/scoring_weights!$C$2,0)*scoring_weights!$B$2,1)</f>
        <v>4.3</v>
      </c>
      <c r="G425" s="7">
        <f>ROUND(IFERROR(model!J425/scoring_weights!$C$3,0)*scoring_weights!$B$3,1)</f>
        <v>1.5</v>
      </c>
      <c r="H425" s="7">
        <f>ROUND(IFERROR(model!K425/scoring_weights!$C$4,0)*scoring_weights!$B$4,1)</f>
        <v>0</v>
      </c>
      <c r="I425" s="7">
        <f>IF(model!L425="YES",scoring_weights!$B$5,0)</f>
        <v>20</v>
      </c>
      <c r="J425" s="7">
        <f>IF(model!D425="ENTERPRISE",scoring_weights!$B$6,IF(model!D425="MID-MARKET",scoring_weights!$B$6*0.75,IF(model!D425="SMB",scoring_weights!$B$6*0.5,IF(model!D425="STARTUP",scoring_weights!$B$6*0.25,0))))</f>
        <v>15</v>
      </c>
      <c r="K425" s="7">
        <f>ROUND(MIN(IFERROR((model!O425/10+model!P425/5+model!R425*2+model!T425+model!U425*1.5)/6,0),1)*scoring_weights!$B$7,1)</f>
        <v>3</v>
      </c>
      <c r="L425" s="7">
        <f t="shared" si="18"/>
        <v>43.8</v>
      </c>
      <c r="M425" s="7" t="str">
        <f>IF(L425&gt;=segment_thresholds!$B$2,"HOT",IF(L425&gt;=segment_thresholds!$B$3,"WARM","COLD"))</f>
        <v>WARM</v>
      </c>
      <c r="N425" s="7" t="str">
        <f t="shared" si="19"/>
        <v>Nurture Email Drip</v>
      </c>
      <c r="O425" s="7" t="str">
        <f t="shared" si="20"/>
        <v>40-59</v>
      </c>
    </row>
    <row r="426" spans="1:15">
      <c r="A426" t="str">
        <v>L0425</v>
      </c>
      <c r="B426" t="str">
        <v>James Robinson</v>
      </c>
      <c r="C426" t="str">
        <v>HASHICORP</v>
      </c>
      <c r="D426" t="str">
        <v>PAID</v>
      </c>
      <c r="E426" t="str">
        <v>ENTERPRISE</v>
      </c>
      <c r="F426" s="7">
        <f>ROUND(IFERROR(model!I426/scoring_weights!$C$2,0)*scoring_weights!$B$2,1)</f>
        <v>9.4</v>
      </c>
      <c r="G426" s="7">
        <f>ROUND(IFERROR(model!J426/scoring_weights!$C$3,0)*scoring_weights!$B$3,1)</f>
        <v>4.5</v>
      </c>
      <c r="H426" s="7">
        <f>ROUND(IFERROR(model!K426/scoring_weights!$C$4,0)*scoring_weights!$B$4,1)</f>
        <v>5.2</v>
      </c>
      <c r="I426" s="7">
        <f>IF(model!L426="YES",scoring_weights!$B$5,0)</f>
        <v>0</v>
      </c>
      <c r="J426" s="7">
        <f>IF(model!D426="ENTERPRISE",scoring_weights!$B$6,IF(model!D426="MID-MARKET",scoring_weights!$B$6*0.75,IF(model!D426="SMB",scoring_weights!$B$6*0.5,IF(model!D426="STARTUP",scoring_weights!$B$6*0.25,0))))</f>
        <v>15</v>
      </c>
      <c r="K426" s="7">
        <f>ROUND(MIN(IFERROR((model!O426/10+model!P426/5+model!R426*2+model!T426+model!U426*1.5)/6,0),1)*scoring_weights!$B$7,1)</f>
        <v>3.5</v>
      </c>
      <c r="L426" s="7">
        <f t="shared" si="18"/>
        <v>37.6</v>
      </c>
      <c r="M426" s="7" t="str">
        <f>IF(L426&gt;=segment_thresholds!$B$2,"HOT",IF(L426&gt;=segment_thresholds!$B$3,"WARM","COLD"))</f>
        <v>WARM</v>
      </c>
      <c r="N426" s="7" t="str">
        <f t="shared" si="19"/>
        <v>Nurture Email Drip</v>
      </c>
      <c r="O426" s="7" t="str">
        <f t="shared" si="20"/>
        <v>20-39</v>
      </c>
    </row>
    <row r="427" spans="1:15">
      <c r="A427" t="str">
        <v>L0426</v>
      </c>
      <c r="B427" t="str">
        <v>Leandro Jensen</v>
      </c>
      <c r="C427" t="str">
        <v>AMAZON</v>
      </c>
      <c r="D427" t="str">
        <v>SOCIAL</v>
      </c>
      <c r="E427" t="str">
        <v>STARTUP</v>
      </c>
      <c r="F427" s="7">
        <f>ROUND(IFERROR(model!I427/scoring_weights!$C$2,0)*scoring_weights!$B$2,1)</f>
        <v>9.1</v>
      </c>
      <c r="G427" s="7">
        <f>ROUND(IFERROR(model!J427/scoring_weights!$C$3,0)*scoring_weights!$B$3,1)</f>
        <v>4.5</v>
      </c>
      <c r="H427" s="7">
        <f>ROUND(IFERROR(model!K427/scoring_weights!$C$4,0)*scoring_weights!$B$4,1)</f>
        <v>8.6999999999999993</v>
      </c>
      <c r="I427" s="7">
        <f>IF(model!L427="YES",scoring_weights!$B$5,0)</f>
        <v>20</v>
      </c>
      <c r="J427" s="7">
        <f>IF(model!D427="ENTERPRISE",scoring_weights!$B$6,IF(model!D427="MID-MARKET",scoring_weights!$B$6*0.75,IF(model!D427="SMB",scoring_weights!$B$6*0.5,IF(model!D427="STARTUP",scoring_weights!$B$6*0.25,0))))</f>
        <v>3.75</v>
      </c>
      <c r="K427" s="7">
        <f>ROUND(MIN(IFERROR((model!O427/10+model!P427/5+model!R427*2+model!T427+model!U427*1.5)/6,0),1)*scoring_weights!$B$7,1)</f>
        <v>8</v>
      </c>
      <c r="L427" s="7">
        <f t="shared" si="18"/>
        <v>54.1</v>
      </c>
      <c r="M427" s="7" t="str">
        <f>IF(L427&gt;=segment_thresholds!$B$2,"HOT",IF(L427&gt;=segment_thresholds!$B$3,"WARM","COLD"))</f>
        <v>WARM</v>
      </c>
      <c r="N427" s="7" t="str">
        <f t="shared" si="19"/>
        <v>Nurture Email Drip</v>
      </c>
      <c r="O427" s="7" t="str">
        <f t="shared" si="20"/>
        <v>40-59</v>
      </c>
    </row>
    <row r="428" spans="1:15">
      <c r="A428" t="str">
        <v>L0427</v>
      </c>
      <c r="B428" t="str">
        <v>Imani Anderson</v>
      </c>
      <c r="C428" t="str">
        <v>MIRO</v>
      </c>
      <c r="D428" t="str">
        <v>COLD_EMAIL</v>
      </c>
      <c r="E428" t="str">
        <v>SMB</v>
      </c>
      <c r="F428" s="7">
        <f>ROUND(IFERROR(model!I428/scoring_weights!$C$2,0)*scoring_weights!$B$2,1)</f>
        <v>8.6</v>
      </c>
      <c r="G428" s="7">
        <f>ROUND(IFERROR(model!J428/scoring_weights!$C$3,0)*scoring_weights!$B$3,1)</f>
        <v>6.8</v>
      </c>
      <c r="H428" s="7">
        <f>ROUND(IFERROR(model!K428/scoring_weights!$C$4,0)*scoring_weights!$B$4,1)</f>
        <v>3.3</v>
      </c>
      <c r="I428" s="7">
        <f>IF(model!L428="YES",scoring_weights!$B$5,0)</f>
        <v>0</v>
      </c>
      <c r="J428" s="7">
        <f>IF(model!D428="ENTERPRISE",scoring_weights!$B$6,IF(model!D428="MID-MARKET",scoring_weights!$B$6*0.75,IF(model!D428="SMB",scoring_weights!$B$6*0.5,IF(model!D428="STARTUP",scoring_weights!$B$6*0.25,0))))</f>
        <v>7.5</v>
      </c>
      <c r="K428" s="7">
        <f>ROUND(MIN(IFERROR((model!O428/10+model!P428/5+model!R428*2+model!T428+model!U428*1.5)/6,0),1)*scoring_weights!$B$7,1)</f>
        <v>14.5</v>
      </c>
      <c r="L428" s="7">
        <f t="shared" si="18"/>
        <v>40.700000000000003</v>
      </c>
      <c r="M428" s="7" t="str">
        <f>IF(L428&gt;=segment_thresholds!$B$2,"HOT",IF(L428&gt;=segment_thresholds!$B$3,"WARM","COLD"))</f>
        <v>WARM</v>
      </c>
      <c r="N428" s="7" t="str">
        <f t="shared" si="19"/>
        <v>Nurture Email Drip</v>
      </c>
      <c r="O428" s="7" t="str">
        <f t="shared" si="20"/>
        <v>40-59</v>
      </c>
    </row>
    <row r="429" spans="1:15">
      <c r="A429" t="str">
        <v>L0428</v>
      </c>
      <c r="B429" t="str">
        <v>Winston Chen</v>
      </c>
      <c r="C429" t="str">
        <v>CLOUDFLARE</v>
      </c>
      <c r="D429" t="str">
        <v>REFERRAL</v>
      </c>
      <c r="E429" t="str">
        <v>MID-MARKET</v>
      </c>
      <c r="F429" s="7">
        <f>ROUND(IFERROR(model!I429/scoring_weights!$C$2,0)*scoring_weights!$B$2,1)</f>
        <v>3.1</v>
      </c>
      <c r="G429" s="7">
        <f>ROUND(IFERROR(model!J429/scoring_weights!$C$3,0)*scoring_weights!$B$3,1)</f>
        <v>0</v>
      </c>
      <c r="H429" s="7">
        <f>ROUND(IFERROR(model!K429/scoring_weights!$C$4,0)*scoring_weights!$B$4,1)</f>
        <v>1.5</v>
      </c>
      <c r="I429" s="7">
        <f>IF(model!L429="YES",scoring_weights!$B$5,0)</f>
        <v>20</v>
      </c>
      <c r="J429" s="7">
        <f>IF(model!D429="ENTERPRISE",scoring_weights!$B$6,IF(model!D429="MID-MARKET",scoring_weights!$B$6*0.75,IF(model!D429="SMB",scoring_weights!$B$6*0.5,IF(model!D429="STARTUP",scoring_weights!$B$6*0.25,0))))</f>
        <v>11.25</v>
      </c>
      <c r="K429" s="7">
        <f>ROUND(MIN(IFERROR((model!O429/10+model!P429/5+model!R429*2+model!T429+model!U429*1.5)/6,0),1)*scoring_weights!$B$7,1)</f>
        <v>15.5</v>
      </c>
      <c r="L429" s="7">
        <f t="shared" si="18"/>
        <v>51.4</v>
      </c>
      <c r="M429" s="7" t="str">
        <f>IF(L429&gt;=segment_thresholds!$B$2,"HOT",IF(L429&gt;=segment_thresholds!$B$3,"WARM","COLD"))</f>
        <v>WARM</v>
      </c>
      <c r="N429" s="7" t="str">
        <f t="shared" si="19"/>
        <v>Nurture Email Drip</v>
      </c>
      <c r="O429" s="7" t="str">
        <f t="shared" si="20"/>
        <v>40-59</v>
      </c>
    </row>
    <row r="430" spans="1:15">
      <c r="A430" t="str">
        <v>L0429</v>
      </c>
      <c r="B430" t="str">
        <v>Ophelia Malhotra</v>
      </c>
      <c r="C430" t="str">
        <v>DATABRICKS</v>
      </c>
      <c r="D430" t="str">
        <v>REFERRAL</v>
      </c>
      <c r="E430" t="str">
        <v>ENTERPRISE</v>
      </c>
      <c r="F430" s="7">
        <f>ROUND(IFERROR(model!I430/scoring_weights!$C$2,0)*scoring_weights!$B$2,1)</f>
        <v>5.4</v>
      </c>
      <c r="G430" s="7">
        <f>ROUND(IFERROR(model!J430/scoring_weights!$C$3,0)*scoring_weights!$B$3,1)</f>
        <v>9.8000000000000007</v>
      </c>
      <c r="H430" s="7">
        <f>ROUND(IFERROR(model!K430/scoring_weights!$C$4,0)*scoring_weights!$B$4,1)</f>
        <v>6.3</v>
      </c>
      <c r="I430" s="7">
        <f>IF(model!L430="YES",scoring_weights!$B$5,0)</f>
        <v>0</v>
      </c>
      <c r="J430" s="7">
        <f>IF(model!D430="ENTERPRISE",scoring_weights!$B$6,IF(model!D430="MID-MARKET",scoring_weights!$B$6*0.75,IF(model!D430="SMB",scoring_weights!$B$6*0.5,IF(model!D430="STARTUP",scoring_weights!$B$6*0.25,0))))</f>
        <v>15</v>
      </c>
      <c r="K430" s="7">
        <f>ROUND(MIN(IFERROR((model!O430/10+model!P430/5+model!R430*2+model!T430+model!U430*1.5)/6,0),1)*scoring_weights!$B$7,1)</f>
        <v>13</v>
      </c>
      <c r="L430" s="7">
        <f t="shared" si="18"/>
        <v>49.5</v>
      </c>
      <c r="M430" s="7" t="str">
        <f>IF(L430&gt;=segment_thresholds!$B$2,"HOT",IF(L430&gt;=segment_thresholds!$B$3,"WARM","COLD"))</f>
        <v>WARM</v>
      </c>
      <c r="N430" s="7" t="str">
        <f t="shared" si="19"/>
        <v>Nurture Email Drip</v>
      </c>
      <c r="O430" s="7" t="str">
        <f t="shared" si="20"/>
        <v>40-59</v>
      </c>
    </row>
    <row r="431" spans="1:15">
      <c r="A431" t="str">
        <v>L0430</v>
      </c>
      <c r="B431" t="str">
        <v>Hugo Gomez</v>
      </c>
      <c r="C431" t="str">
        <v>FRESHWORKS</v>
      </c>
      <c r="D431" t="str">
        <v>WEBINAR</v>
      </c>
      <c r="E431" t="str">
        <v>ENTERPRISE</v>
      </c>
      <c r="F431" s="7">
        <f>ROUND(IFERROR(model!I431/scoring_weights!$C$2,0)*scoring_weights!$B$2,1)</f>
        <v>4.3</v>
      </c>
      <c r="G431" s="7">
        <f>ROUND(IFERROR(model!J431/scoring_weights!$C$3,0)*scoring_weights!$B$3,1)</f>
        <v>5.3</v>
      </c>
      <c r="H431" s="7">
        <f>ROUND(IFERROR(model!K431/scoring_weights!$C$4,0)*scoring_weights!$B$4,1)</f>
        <v>5</v>
      </c>
      <c r="I431" s="7">
        <f>IF(model!L431="YES",scoring_weights!$B$5,0)</f>
        <v>20</v>
      </c>
      <c r="J431" s="7">
        <f>IF(model!D431="ENTERPRISE",scoring_weights!$B$6,IF(model!D431="MID-MARKET",scoring_weights!$B$6*0.75,IF(model!D431="SMB",scoring_weights!$B$6*0.5,IF(model!D431="STARTUP",scoring_weights!$B$6*0.25,0))))</f>
        <v>15</v>
      </c>
      <c r="K431" s="7">
        <f>ROUND(MIN(IFERROR((model!O431/10+model!P431/5+model!R431*2+model!T431+model!U431*1.5)/6,0),1)*scoring_weights!$B$7,1)</f>
        <v>0</v>
      </c>
      <c r="L431" s="7">
        <f t="shared" si="18"/>
        <v>49.6</v>
      </c>
      <c r="M431" s="7" t="str">
        <f>IF(L431&gt;=segment_thresholds!$B$2,"HOT",IF(L431&gt;=segment_thresholds!$B$3,"WARM","COLD"))</f>
        <v>WARM</v>
      </c>
      <c r="N431" s="7" t="str">
        <f t="shared" si="19"/>
        <v>Nurture Email Drip</v>
      </c>
      <c r="O431" s="7" t="str">
        <f t="shared" si="20"/>
        <v>40-59</v>
      </c>
    </row>
    <row r="432" spans="1:15">
      <c r="A432" t="str">
        <v>L0431</v>
      </c>
      <c r="B432" t="str">
        <v>Ximena Vega</v>
      </c>
      <c r="C432" t="str">
        <v>CLOUDFLARE</v>
      </c>
      <c r="D432" t="str">
        <v>SOCIAL</v>
      </c>
      <c r="E432" t="str">
        <v>MID-MARKET</v>
      </c>
      <c r="F432" s="7">
        <f>ROUND(IFERROR(model!I432/scoring_weights!$C$2,0)*scoring_weights!$B$2,1)</f>
        <v>8.9</v>
      </c>
      <c r="G432" s="7">
        <f>ROUND(IFERROR(model!J432/scoring_weights!$C$3,0)*scoring_weights!$B$3,1)</f>
        <v>14.3</v>
      </c>
      <c r="H432" s="7">
        <f>ROUND(IFERROR(model!K432/scoring_weights!$C$4,0)*scoring_weights!$B$4,1)</f>
        <v>2</v>
      </c>
      <c r="I432" s="7">
        <f>IF(model!L432="YES",scoring_weights!$B$5,0)</f>
        <v>20</v>
      </c>
      <c r="J432" s="7">
        <f>IF(model!D432="ENTERPRISE",scoring_weights!$B$6,IF(model!D432="MID-MARKET",scoring_weights!$B$6*0.75,IF(model!D432="SMB",scoring_weights!$B$6*0.5,IF(model!D432="STARTUP",scoring_weights!$B$6*0.25,0))))</f>
        <v>11.25</v>
      </c>
      <c r="K432" s="7">
        <f>ROUND(MIN(IFERROR((model!O432/10+model!P432/5+model!R432*2+model!T432+model!U432*1.5)/6,0),1)*scoring_weights!$B$7,1)</f>
        <v>13</v>
      </c>
      <c r="L432" s="7">
        <f t="shared" si="18"/>
        <v>69.5</v>
      </c>
      <c r="M432" s="7" t="str">
        <f>IF(L432&gt;=segment_thresholds!$B$2,"HOT",IF(L432&gt;=segment_thresholds!$B$3,"WARM","COLD"))</f>
        <v>HOT</v>
      </c>
      <c r="N432" s="7" t="str">
        <f t="shared" si="19"/>
        <v>Schedule Call</v>
      </c>
      <c r="O432" s="7" t="str">
        <f t="shared" si="20"/>
        <v>60-79</v>
      </c>
    </row>
    <row r="433" spans="1:15">
      <c r="A433" t="str">
        <v>L0432</v>
      </c>
      <c r="B433" t="str">
        <v>Kira Gonzalez</v>
      </c>
      <c r="C433" t="str">
        <v>AMAZON INC</v>
      </c>
      <c r="D433" t="str">
        <v>COLD_EMAIL</v>
      </c>
      <c r="E433" t="str">
        <v>N/A</v>
      </c>
      <c r="F433" s="7">
        <f>ROUND(IFERROR(model!I433/scoring_weights!$C$2,0)*scoring_weights!$B$2,1)</f>
        <v>4.9000000000000004</v>
      </c>
      <c r="G433" s="7">
        <f>ROUND(IFERROR(model!J433/scoring_weights!$C$3,0)*scoring_weights!$B$3,1)</f>
        <v>4.5</v>
      </c>
      <c r="H433" s="7">
        <f>ROUND(IFERROR(model!K433/scoring_weights!$C$4,0)*scoring_weights!$B$4,1)</f>
        <v>4.8</v>
      </c>
      <c r="I433" s="7">
        <f>IF(model!L433="YES",scoring_weights!$B$5,0)</f>
        <v>0</v>
      </c>
      <c r="J433" s="7">
        <f>IF(model!D433="ENTERPRISE",scoring_weights!$B$6,IF(model!D433="MID-MARKET",scoring_weights!$B$6*0.75,IF(model!D433="SMB",scoring_weights!$B$6*0.5,IF(model!D433="STARTUP",scoring_weights!$B$6*0.25,0))))</f>
        <v>0</v>
      </c>
      <c r="K433" s="7">
        <f>ROUND(MIN(IFERROR((model!O433/10+model!P433/5+model!R433*2+model!T433+model!U433*1.5)/6,0),1)*scoring_weights!$B$7,1)</f>
        <v>4.5</v>
      </c>
      <c r="L433" s="7">
        <f t="shared" si="18"/>
        <v>18.7</v>
      </c>
      <c r="M433" s="7" t="str">
        <f>IF(L433&gt;=segment_thresholds!$B$2,"HOT",IF(L433&gt;=segment_thresholds!$B$3,"WARM","COLD"))</f>
        <v>COLD</v>
      </c>
      <c r="N433" s="7" t="str">
        <f t="shared" si="19"/>
        <v>Retarget with Ads</v>
      </c>
      <c r="O433" s="7" t="str">
        <f t="shared" si="20"/>
        <v>0-19</v>
      </c>
    </row>
    <row r="434" spans="1:15">
      <c r="A434" t="str">
        <v>L0433</v>
      </c>
      <c r="B434" t="str">
        <v>Zion Clark</v>
      </c>
      <c r="C434" t="str">
        <v>DATADOG</v>
      </c>
      <c r="D434" t="str">
        <v>PAID</v>
      </c>
      <c r="E434" t="str">
        <v>ENTERPRISE</v>
      </c>
      <c r="F434" s="7">
        <f>ROUND(IFERROR(model!I434/scoring_weights!$C$2,0)*scoring_weights!$B$2,1)</f>
        <v>1.7</v>
      </c>
      <c r="G434" s="7">
        <f>ROUND(IFERROR(model!J434/scoring_weights!$C$3,0)*scoring_weights!$B$3,1)</f>
        <v>5.3</v>
      </c>
      <c r="H434" s="7">
        <f>ROUND(IFERROR(model!K434/scoring_weights!$C$4,0)*scoring_weights!$B$4,1)</f>
        <v>3.8</v>
      </c>
      <c r="I434" s="7">
        <f>IF(model!L434="YES",scoring_weights!$B$5,0)</f>
        <v>20</v>
      </c>
      <c r="J434" s="7">
        <f>IF(model!D434="ENTERPRISE",scoring_weights!$B$6,IF(model!D434="MID-MARKET",scoring_weights!$B$6*0.75,IF(model!D434="SMB",scoring_weights!$B$6*0.5,IF(model!D434="STARTUP",scoring_weights!$B$6*0.25,0))))</f>
        <v>15</v>
      </c>
      <c r="K434" s="7">
        <f>ROUND(MIN(IFERROR((model!O434/10+model!P434/5+model!R434*2+model!T434+model!U434*1.5)/6,0),1)*scoring_weights!$B$7,1)</f>
        <v>5</v>
      </c>
      <c r="L434" s="7">
        <f t="shared" si="18"/>
        <v>50.8</v>
      </c>
      <c r="M434" s="7" t="str">
        <f>IF(L434&gt;=segment_thresholds!$B$2,"HOT",IF(L434&gt;=segment_thresholds!$B$3,"WARM","COLD"))</f>
        <v>WARM</v>
      </c>
      <c r="N434" s="7" t="str">
        <f t="shared" si="19"/>
        <v>Nurture Email Drip</v>
      </c>
      <c r="O434" s="7" t="str">
        <f t="shared" si="20"/>
        <v>40-59</v>
      </c>
    </row>
    <row r="435" spans="1:15">
      <c r="A435" t="str">
        <v>L0434</v>
      </c>
      <c r="B435" t="str">
        <v>Wendy Chandra</v>
      </c>
      <c r="C435" t="str">
        <v>FIGMA</v>
      </c>
      <c r="D435" t="str">
        <v>WEBINAR</v>
      </c>
      <c r="E435" t="str">
        <v>ENTERPRISE</v>
      </c>
      <c r="F435" s="7">
        <f>ROUND(IFERROR(model!I435/scoring_weights!$C$2,0)*scoring_weights!$B$2,1)</f>
        <v>0.6</v>
      </c>
      <c r="G435" s="7">
        <f>ROUND(IFERROR(model!J435/scoring_weights!$C$3,0)*scoring_weights!$B$3,1)</f>
        <v>5.3</v>
      </c>
      <c r="H435" s="7">
        <f>ROUND(IFERROR(model!K435/scoring_weights!$C$4,0)*scoring_weights!$B$4,1)</f>
        <v>9.1999999999999993</v>
      </c>
      <c r="I435" s="7">
        <f>IF(model!L435="YES",scoring_weights!$B$5,0)</f>
        <v>0</v>
      </c>
      <c r="J435" s="7">
        <f>IF(model!D435="ENTERPRISE",scoring_weights!$B$6,IF(model!D435="MID-MARKET",scoring_weights!$B$6*0.75,IF(model!D435="SMB",scoring_weights!$B$6*0.5,IF(model!D435="STARTUP",scoring_weights!$B$6*0.25,0))))</f>
        <v>15</v>
      </c>
      <c r="K435" s="7">
        <f>ROUND(MIN(IFERROR((model!O435/10+model!P435/5+model!R435*2+model!T435+model!U435*1.5)/6,0),1)*scoring_weights!$B$7,1)</f>
        <v>0</v>
      </c>
      <c r="L435" s="7">
        <f t="shared" si="18"/>
        <v>30.1</v>
      </c>
      <c r="M435" s="7" t="str">
        <f>IF(L435&gt;=segment_thresholds!$B$2,"HOT",IF(L435&gt;=segment_thresholds!$B$3,"WARM","COLD"))</f>
        <v>COLD</v>
      </c>
      <c r="N435" s="7" t="str">
        <f t="shared" si="19"/>
        <v>Retarget with Ads</v>
      </c>
      <c r="O435" s="7" t="str">
        <f t="shared" si="20"/>
        <v>20-39</v>
      </c>
    </row>
    <row r="436" spans="1:15">
      <c r="A436" t="str">
        <v>L0435</v>
      </c>
      <c r="B436" t="str">
        <v>Ahmed Petrov</v>
      </c>
      <c r="C436" t="str">
        <v>MONGODB</v>
      </c>
      <c r="D436" t="str">
        <v>ORGANIC</v>
      </c>
      <c r="E436" t="str">
        <v>ENTERPRISE</v>
      </c>
      <c r="F436" s="7">
        <f>ROUND(IFERROR(model!I436/scoring_weights!$C$2,0)*scoring_weights!$B$2,1)</f>
        <v>5.0999999999999996</v>
      </c>
      <c r="G436" s="7">
        <f>ROUND(IFERROR(model!J436/scoring_weights!$C$3,0)*scoring_weights!$B$3,1)</f>
        <v>8.3000000000000007</v>
      </c>
      <c r="H436" s="7">
        <f>ROUND(IFERROR(model!K436/scoring_weights!$C$4,0)*scoring_weights!$B$4,1)</f>
        <v>1.7</v>
      </c>
      <c r="I436" s="7">
        <f>IF(model!L436="YES",scoring_weights!$B$5,0)</f>
        <v>20</v>
      </c>
      <c r="J436" s="7">
        <f>IF(model!D436="ENTERPRISE",scoring_weights!$B$6,IF(model!D436="MID-MARKET",scoring_weights!$B$6*0.75,IF(model!D436="SMB",scoring_weights!$B$6*0.5,IF(model!D436="STARTUP",scoring_weights!$B$6*0.25,0))))</f>
        <v>15</v>
      </c>
      <c r="K436" s="7">
        <f>ROUND(MIN(IFERROR((model!O436/10+model!P436/5+model!R436*2+model!T436+model!U436*1.5)/6,0),1)*scoring_weights!$B$7,1)</f>
        <v>11</v>
      </c>
      <c r="L436" s="7">
        <f t="shared" si="18"/>
        <v>61.1</v>
      </c>
      <c r="M436" s="7" t="str">
        <f>IF(L436&gt;=segment_thresholds!$B$2,"HOT",IF(L436&gt;=segment_thresholds!$B$3,"WARM","COLD"))</f>
        <v>HOT</v>
      </c>
      <c r="N436" s="7" t="str">
        <f t="shared" si="19"/>
        <v>Schedule Call</v>
      </c>
      <c r="O436" s="7" t="str">
        <f t="shared" si="20"/>
        <v>60-79</v>
      </c>
    </row>
    <row r="437" spans="1:15">
      <c r="A437" t="str">
        <v>L0436</v>
      </c>
      <c r="B437" t="str">
        <v>Bella Ramirez</v>
      </c>
      <c r="C437" t="str">
        <v>SHOPIFY</v>
      </c>
      <c r="D437" t="str">
        <v>ORGANIC</v>
      </c>
      <c r="E437" t="str">
        <v>N/A</v>
      </c>
      <c r="F437" s="7">
        <f>ROUND(IFERROR(model!I437/scoring_weights!$C$2,0)*scoring_weights!$B$2,1)</f>
        <v>4</v>
      </c>
      <c r="G437" s="7">
        <f>ROUND(IFERROR(model!J437/scoring_weights!$C$3,0)*scoring_weights!$B$3,1)</f>
        <v>6</v>
      </c>
      <c r="H437" s="7">
        <f>ROUND(IFERROR(model!K437/scoring_weights!$C$4,0)*scoring_weights!$B$4,1)</f>
        <v>0.2</v>
      </c>
      <c r="I437" s="7">
        <f>IF(model!L437="YES",scoring_weights!$B$5,0)</f>
        <v>0</v>
      </c>
      <c r="J437" s="7">
        <f>IF(model!D437="ENTERPRISE",scoring_weights!$B$6,IF(model!D437="MID-MARKET",scoring_weights!$B$6*0.75,IF(model!D437="SMB",scoring_weights!$B$6*0.5,IF(model!D437="STARTUP",scoring_weights!$B$6*0.25,0))))</f>
        <v>0</v>
      </c>
      <c r="K437" s="7">
        <f>ROUND(MIN(IFERROR((model!O437/10+model!P437/5+model!R437*2+model!T437+model!U437*1.5)/6,0),1)*scoring_weights!$B$7,1)</f>
        <v>12.5</v>
      </c>
      <c r="L437" s="7">
        <f t="shared" si="18"/>
        <v>22.7</v>
      </c>
      <c r="M437" s="7" t="str">
        <f>IF(L437&gt;=segment_thresholds!$B$2,"HOT",IF(L437&gt;=segment_thresholds!$B$3,"WARM","COLD"))</f>
        <v>COLD</v>
      </c>
      <c r="N437" s="7" t="str">
        <f t="shared" si="19"/>
        <v>Retarget with Ads</v>
      </c>
      <c r="O437" s="7" t="str">
        <f t="shared" si="20"/>
        <v>20-39</v>
      </c>
    </row>
    <row r="438" spans="1:15">
      <c r="A438" t="str">
        <v>L0437</v>
      </c>
      <c r="B438" t="str">
        <v>Ulrich Fischer</v>
      </c>
      <c r="C438" t="str">
        <v>NOTION</v>
      </c>
      <c r="D438" t="str">
        <v>ORGANIC</v>
      </c>
      <c r="E438" t="str">
        <v>ENTERPRISE</v>
      </c>
      <c r="F438" s="7">
        <f>ROUND(IFERROR(model!I438/scoring_weights!$C$2,0)*scoring_weights!$B$2,1)</f>
        <v>0</v>
      </c>
      <c r="G438" s="7">
        <f>ROUND(IFERROR(model!J438/scoring_weights!$C$3,0)*scoring_weights!$B$3,1)</f>
        <v>9</v>
      </c>
      <c r="H438" s="7">
        <f>ROUND(IFERROR(model!K438/scoring_weights!$C$4,0)*scoring_weights!$B$4,1)</f>
        <v>1.7</v>
      </c>
      <c r="I438" s="7">
        <f>IF(model!L438="YES",scoring_weights!$B$5,0)</f>
        <v>0</v>
      </c>
      <c r="J438" s="7">
        <f>IF(model!D438="ENTERPRISE",scoring_weights!$B$6,IF(model!D438="MID-MARKET",scoring_weights!$B$6*0.75,IF(model!D438="SMB",scoring_weights!$B$6*0.5,IF(model!D438="STARTUP",scoring_weights!$B$6*0.25,0))))</f>
        <v>15</v>
      </c>
      <c r="K438" s="7">
        <f>ROUND(MIN(IFERROR((model!O438/10+model!P438/5+model!R438*2+model!T438+model!U438*1.5)/6,0),1)*scoring_weights!$B$7,1)</f>
        <v>3.5</v>
      </c>
      <c r="L438" s="7">
        <f t="shared" si="18"/>
        <v>29.2</v>
      </c>
      <c r="M438" s="7" t="str">
        <f>IF(L438&gt;=segment_thresholds!$B$2,"HOT",IF(L438&gt;=segment_thresholds!$B$3,"WARM","COLD"))</f>
        <v>COLD</v>
      </c>
      <c r="N438" s="7" t="str">
        <f t="shared" si="19"/>
        <v>Retarget with Ads</v>
      </c>
      <c r="O438" s="7" t="str">
        <f t="shared" si="20"/>
        <v>20-39</v>
      </c>
    </row>
    <row r="439" spans="1:15">
      <c r="A439" t="str">
        <v>L0438</v>
      </c>
      <c r="B439" t="str">
        <v>Orion Tiwari</v>
      </c>
      <c r="C439" t="str">
        <v>SALESFORCE</v>
      </c>
      <c r="D439" t="str">
        <v>REFERRAL</v>
      </c>
      <c r="E439" t="str">
        <v>N/A</v>
      </c>
      <c r="F439" s="7">
        <f>ROUND(IFERROR(model!I439/scoring_weights!$C$2,0)*scoring_weights!$B$2,1)</f>
        <v>0</v>
      </c>
      <c r="G439" s="7">
        <f>ROUND(IFERROR(model!J439/scoring_weights!$C$3,0)*scoring_weights!$B$3,1)</f>
        <v>0</v>
      </c>
      <c r="H439" s="7">
        <f>ROUND(IFERROR(model!K439/scoring_weights!$C$4,0)*scoring_weights!$B$4,1)</f>
        <v>9.1999999999999993</v>
      </c>
      <c r="I439" s="7">
        <f>IF(model!L439="YES",scoring_weights!$B$5,0)</f>
        <v>20</v>
      </c>
      <c r="J439" s="7">
        <f>IF(model!D439="ENTERPRISE",scoring_weights!$B$6,IF(model!D439="MID-MARKET",scoring_weights!$B$6*0.75,IF(model!D439="SMB",scoring_weights!$B$6*0.5,IF(model!D439="STARTUP",scoring_weights!$B$6*0.25,0))))</f>
        <v>0</v>
      </c>
      <c r="K439" s="7">
        <f>ROUND(MIN(IFERROR((model!O439/10+model!P439/5+model!R439*2+model!T439+model!U439*1.5)/6,0),1)*scoring_weights!$B$7,1)</f>
        <v>0</v>
      </c>
      <c r="L439" s="7">
        <f t="shared" si="18"/>
        <v>29.2</v>
      </c>
      <c r="M439" s="7" t="str">
        <f>IF(L439&gt;=segment_thresholds!$B$2,"HOT",IF(L439&gt;=segment_thresholds!$B$3,"WARM","COLD"))</f>
        <v>COLD</v>
      </c>
      <c r="N439" s="7" t="str">
        <f t="shared" si="19"/>
        <v>Retarget with Ads</v>
      </c>
      <c r="O439" s="7" t="str">
        <f t="shared" si="20"/>
        <v>20-39</v>
      </c>
    </row>
    <row r="440" spans="1:15">
      <c r="A440" t="str">
        <v>L0439</v>
      </c>
      <c r="B440" t="str">
        <v>Vesper Rao</v>
      </c>
      <c r="C440" t="str">
        <v>DATADOG</v>
      </c>
      <c r="D440" t="str">
        <v>PARTNER</v>
      </c>
      <c r="E440" t="str">
        <v>GROWTH</v>
      </c>
      <c r="F440" s="7">
        <f>ROUND(IFERROR(model!I440/scoring_weights!$C$2,0)*scoring_weights!$B$2,1)</f>
        <v>0.6</v>
      </c>
      <c r="G440" s="7">
        <f>ROUND(IFERROR(model!J440/scoring_weights!$C$3,0)*scoring_weights!$B$3,1)</f>
        <v>9.8000000000000007</v>
      </c>
      <c r="H440" s="7">
        <f>ROUND(IFERROR(model!K440/scoring_weights!$C$4,0)*scoring_weights!$B$4,1)</f>
        <v>7.3</v>
      </c>
      <c r="I440" s="7">
        <f>IF(model!L440="YES",scoring_weights!$B$5,0)</f>
        <v>0</v>
      </c>
      <c r="J440" s="7">
        <f>IF(model!D440="ENTERPRISE",scoring_weights!$B$6,IF(model!D440="MID-MARKET",scoring_weights!$B$6*0.75,IF(model!D440="SMB",scoring_weights!$B$6*0.5,IF(model!D440="STARTUP",scoring_weights!$B$6*0.25,0))))</f>
        <v>0</v>
      </c>
      <c r="K440" s="7">
        <f>ROUND(MIN(IFERROR((model!O440/10+model!P440/5+model!R440*2+model!T440+model!U440*1.5)/6,0),1)*scoring_weights!$B$7,1)</f>
        <v>21</v>
      </c>
      <c r="L440" s="7">
        <f t="shared" si="18"/>
        <v>38.700000000000003</v>
      </c>
      <c r="M440" s="7" t="str">
        <f>IF(L440&gt;=segment_thresholds!$B$2,"HOT",IF(L440&gt;=segment_thresholds!$B$3,"WARM","COLD"))</f>
        <v>WARM</v>
      </c>
      <c r="N440" s="7" t="str">
        <f t="shared" si="19"/>
        <v>Nurture Email Drip</v>
      </c>
      <c r="O440" s="7" t="str">
        <f t="shared" si="20"/>
        <v>20-39</v>
      </c>
    </row>
    <row r="441" spans="1:15">
      <c r="A441" t="str">
        <v>L0440</v>
      </c>
      <c r="B441" t="str">
        <v>Quinlan Joshi</v>
      </c>
      <c r="C441" t="str">
        <v>AIRTABLE</v>
      </c>
      <c r="D441" t="str">
        <v>UNKNOWN</v>
      </c>
      <c r="E441" t="str">
        <v>MID-MARKET</v>
      </c>
      <c r="F441" s="7">
        <f>ROUND(IFERROR(model!I441/scoring_weights!$C$2,0)*scoring_weights!$B$2,1)</f>
        <v>7.4</v>
      </c>
      <c r="G441" s="7">
        <f>ROUND(IFERROR(model!J441/scoring_weights!$C$3,0)*scoring_weights!$B$3,1)</f>
        <v>9.8000000000000007</v>
      </c>
      <c r="H441" s="7">
        <f>ROUND(IFERROR(model!K441/scoring_weights!$C$4,0)*scoring_weights!$B$4,1)</f>
        <v>2.7</v>
      </c>
      <c r="I441" s="7">
        <f>IF(model!L441="YES",scoring_weights!$B$5,0)</f>
        <v>0</v>
      </c>
      <c r="J441" s="7">
        <f>IF(model!D441="ENTERPRISE",scoring_weights!$B$6,IF(model!D441="MID-MARKET",scoring_weights!$B$6*0.75,IF(model!D441="SMB",scoring_weights!$B$6*0.5,IF(model!D441="STARTUP",scoring_weights!$B$6*0.25,0))))</f>
        <v>11.25</v>
      </c>
      <c r="K441" s="7">
        <f>ROUND(MIN(IFERROR((model!O441/10+model!P441/5+model!R441*2+model!T441+model!U441*1.5)/6,0),1)*scoring_weights!$B$7,1)</f>
        <v>4</v>
      </c>
      <c r="L441" s="7">
        <f t="shared" si="18"/>
        <v>35.200000000000003</v>
      </c>
      <c r="M441" s="7" t="str">
        <f>IF(L441&gt;=segment_thresholds!$B$2,"HOT",IF(L441&gt;=segment_thresholds!$B$3,"WARM","COLD"))</f>
        <v>WARM</v>
      </c>
      <c r="N441" s="7" t="str">
        <f t="shared" si="19"/>
        <v>Nurture Email Drip</v>
      </c>
      <c r="O441" s="7" t="str">
        <f t="shared" si="20"/>
        <v>20-39</v>
      </c>
    </row>
    <row r="442" spans="1:15">
      <c r="A442" t="str">
        <v>L0441</v>
      </c>
      <c r="B442" t="str">
        <v>Bella Mehta</v>
      </c>
      <c r="C442" t="str">
        <v>SALESFORCE</v>
      </c>
      <c r="D442" t="str">
        <v>COLD_EMAIL</v>
      </c>
      <c r="E442" t="str">
        <v>SMB</v>
      </c>
      <c r="F442" s="7">
        <f>ROUND(IFERROR(model!I442/scoring_weights!$C$2,0)*scoring_weights!$B$2,1)</f>
        <v>5.7</v>
      </c>
      <c r="G442" s="7">
        <f>ROUND(IFERROR(model!J442/scoring_weights!$C$3,0)*scoring_weights!$B$3,1)</f>
        <v>8.3000000000000007</v>
      </c>
      <c r="H442" s="7">
        <f>ROUND(IFERROR(model!K442/scoring_weights!$C$4,0)*scoring_weights!$B$4,1)</f>
        <v>4.2</v>
      </c>
      <c r="I442" s="7">
        <f>IF(model!L442="YES",scoring_weights!$B$5,0)</f>
        <v>20</v>
      </c>
      <c r="J442" s="7">
        <f>IF(model!D442="ENTERPRISE",scoring_weights!$B$6,IF(model!D442="MID-MARKET",scoring_weights!$B$6*0.75,IF(model!D442="SMB",scoring_weights!$B$6*0.5,IF(model!D442="STARTUP",scoring_weights!$B$6*0.25,0))))</f>
        <v>7.5</v>
      </c>
      <c r="K442" s="7">
        <f>ROUND(MIN(IFERROR((model!O442/10+model!P442/5+model!R442*2+model!T442+model!U442*1.5)/6,0),1)*scoring_weights!$B$7,1)</f>
        <v>7</v>
      </c>
      <c r="L442" s="7">
        <f t="shared" si="18"/>
        <v>52.7</v>
      </c>
      <c r="M442" s="7" t="str">
        <f>IF(L442&gt;=segment_thresholds!$B$2,"HOT",IF(L442&gt;=segment_thresholds!$B$3,"WARM","COLD"))</f>
        <v>WARM</v>
      </c>
      <c r="N442" s="7" t="str">
        <f t="shared" si="19"/>
        <v>Nurture Email Drip</v>
      </c>
      <c r="O442" s="7" t="str">
        <f t="shared" si="20"/>
        <v>40-59</v>
      </c>
    </row>
    <row r="443" spans="1:15">
      <c r="A443" t="str">
        <v>L0442</v>
      </c>
      <c r="B443" t="str">
        <v>Alice Rao</v>
      </c>
      <c r="C443" t="str">
        <v>HUBSPOT</v>
      </c>
      <c r="D443" t="str">
        <v>PAID</v>
      </c>
      <c r="E443" t="str">
        <v>ENTERPRISE</v>
      </c>
      <c r="F443" s="7">
        <f>ROUND(IFERROR(model!I443/scoring_weights!$C$2,0)*scoring_weights!$B$2,1)</f>
        <v>3.4</v>
      </c>
      <c r="G443" s="7">
        <f>ROUND(IFERROR(model!J443/scoring_weights!$C$3,0)*scoring_weights!$B$3,1)</f>
        <v>0</v>
      </c>
      <c r="H443" s="7">
        <f>ROUND(IFERROR(model!K443/scoring_weights!$C$4,0)*scoring_weights!$B$4,1)</f>
        <v>0</v>
      </c>
      <c r="I443" s="7">
        <f>IF(model!L443="YES",scoring_weights!$B$5,0)</f>
        <v>0</v>
      </c>
      <c r="J443" s="7">
        <f>IF(model!D443="ENTERPRISE",scoring_weights!$B$6,IF(model!D443="MID-MARKET",scoring_weights!$B$6*0.75,IF(model!D443="SMB",scoring_weights!$B$6*0.5,IF(model!D443="STARTUP",scoring_weights!$B$6*0.25,0))))</f>
        <v>15</v>
      </c>
      <c r="K443" s="7">
        <f>ROUND(MIN(IFERROR((model!O443/10+model!P443/5+model!R443*2+model!T443+model!U443*1.5)/6,0),1)*scoring_weights!$B$7,1)</f>
        <v>12</v>
      </c>
      <c r="L443" s="7">
        <f t="shared" si="18"/>
        <v>30.4</v>
      </c>
      <c r="M443" s="7" t="str">
        <f>IF(L443&gt;=segment_thresholds!$B$2,"HOT",IF(L443&gt;=segment_thresholds!$B$3,"WARM","COLD"))</f>
        <v>COLD</v>
      </c>
      <c r="N443" s="7" t="str">
        <f t="shared" si="19"/>
        <v>Retarget with Ads</v>
      </c>
      <c r="O443" s="7" t="str">
        <f t="shared" si="20"/>
        <v>20-39</v>
      </c>
    </row>
    <row r="444" spans="1:15">
      <c r="A444" t="str">
        <v>L0443</v>
      </c>
      <c r="B444" t="str">
        <v>Brendan Park</v>
      </c>
      <c r="C444" t="str">
        <v>CONFLUENT</v>
      </c>
      <c r="D444" t="str">
        <v>DIRECT</v>
      </c>
      <c r="E444" t="str">
        <v>STARTUP</v>
      </c>
      <c r="F444" s="7">
        <f>ROUND(IFERROR(model!I444/scoring_weights!$C$2,0)*scoring_weights!$B$2,1)</f>
        <v>7.7</v>
      </c>
      <c r="G444" s="7">
        <f>ROUND(IFERROR(model!J444/scoring_weights!$C$3,0)*scoring_weights!$B$3,1)</f>
        <v>14.3</v>
      </c>
      <c r="H444" s="7">
        <f>ROUND(IFERROR(model!K444/scoring_weights!$C$4,0)*scoring_weights!$B$4,1)</f>
        <v>10</v>
      </c>
      <c r="I444" s="7">
        <f>IF(model!L444="YES",scoring_weights!$B$5,0)</f>
        <v>0</v>
      </c>
      <c r="J444" s="7">
        <f>IF(model!D444="ENTERPRISE",scoring_weights!$B$6,IF(model!D444="MID-MARKET",scoring_weights!$B$6*0.75,IF(model!D444="SMB",scoring_weights!$B$6*0.5,IF(model!D444="STARTUP",scoring_weights!$B$6*0.25,0))))</f>
        <v>3.75</v>
      </c>
      <c r="K444" s="7">
        <f>ROUND(MIN(IFERROR((model!O444/10+model!P444/5+model!R444*2+model!T444+model!U444*1.5)/6,0),1)*scoring_weights!$B$7,1)</f>
        <v>11</v>
      </c>
      <c r="L444" s="7">
        <f t="shared" si="18"/>
        <v>46.8</v>
      </c>
      <c r="M444" s="7" t="str">
        <f>IF(L444&gt;=segment_thresholds!$B$2,"HOT",IF(L444&gt;=segment_thresholds!$B$3,"WARM","COLD"))</f>
        <v>WARM</v>
      </c>
      <c r="N444" s="7" t="str">
        <f t="shared" si="19"/>
        <v>Nurture Email Drip</v>
      </c>
      <c r="O444" s="7" t="str">
        <f t="shared" si="20"/>
        <v>40-59</v>
      </c>
    </row>
    <row r="445" spans="1:15">
      <c r="A445" t="str">
        <v>L0444</v>
      </c>
      <c r="B445" t="str">
        <v>Katrina Wright</v>
      </c>
      <c r="C445" t="str">
        <v>WORKDAY</v>
      </c>
      <c r="D445" t="str">
        <v>ORGANIC</v>
      </c>
      <c r="E445" t="str">
        <v>MID-MARKET</v>
      </c>
      <c r="F445" s="7">
        <f>ROUND(IFERROR(model!I445/scoring_weights!$C$2,0)*scoring_weights!$B$2,1)</f>
        <v>8</v>
      </c>
      <c r="G445" s="7">
        <f>ROUND(IFERROR(model!J445/scoring_weights!$C$3,0)*scoring_weights!$B$3,1)</f>
        <v>0</v>
      </c>
      <c r="H445" s="7">
        <f>ROUND(IFERROR(model!K445/scoring_weights!$C$4,0)*scoring_weights!$B$4,1)</f>
        <v>2.8</v>
      </c>
      <c r="I445" s="7">
        <f>IF(model!L445="YES",scoring_weights!$B$5,0)</f>
        <v>20</v>
      </c>
      <c r="J445" s="7">
        <f>IF(model!D445="ENTERPRISE",scoring_weights!$B$6,IF(model!D445="MID-MARKET",scoring_weights!$B$6*0.75,IF(model!D445="SMB",scoring_weights!$B$6*0.5,IF(model!D445="STARTUP",scoring_weights!$B$6*0.25,0))))</f>
        <v>11.25</v>
      </c>
      <c r="K445" s="7">
        <f>ROUND(MIN(IFERROR((model!O445/10+model!P445/5+model!R445*2+model!T445+model!U445*1.5)/6,0),1)*scoring_weights!$B$7,1)</f>
        <v>13</v>
      </c>
      <c r="L445" s="7">
        <f t="shared" si="18"/>
        <v>55.1</v>
      </c>
      <c r="M445" s="7" t="str">
        <f>IF(L445&gt;=segment_thresholds!$B$2,"HOT",IF(L445&gt;=segment_thresholds!$B$3,"WARM","COLD"))</f>
        <v>WARM</v>
      </c>
      <c r="N445" s="7" t="str">
        <f t="shared" si="19"/>
        <v>Nurture Email Drip</v>
      </c>
      <c r="O445" s="7" t="str">
        <f t="shared" si="20"/>
        <v>40-59</v>
      </c>
    </row>
    <row r="446" spans="1:15">
      <c r="A446" t="str">
        <v>L0445</v>
      </c>
      <c r="B446" t="str">
        <v>Henrik Jackson</v>
      </c>
      <c r="C446" t="str">
        <v>FRESHWORKS</v>
      </c>
      <c r="D446" t="str">
        <v>REFERRAL</v>
      </c>
      <c r="E446" t="str">
        <v>SMB</v>
      </c>
      <c r="F446" s="7">
        <f>ROUND(IFERROR(model!I446/scoring_weights!$C$2,0)*scoring_weights!$B$2,1)</f>
        <v>8.9</v>
      </c>
      <c r="G446" s="7">
        <f>ROUND(IFERROR(model!J446/scoring_weights!$C$3,0)*scoring_weights!$B$3,1)</f>
        <v>10.5</v>
      </c>
      <c r="H446" s="7">
        <f>ROUND(IFERROR(model!K446/scoring_weights!$C$4,0)*scoring_weights!$B$4,1)</f>
        <v>10</v>
      </c>
      <c r="I446" s="7">
        <f>IF(model!L446="YES",scoring_weights!$B$5,0)</f>
        <v>0</v>
      </c>
      <c r="J446" s="7">
        <f>IF(model!D446="ENTERPRISE",scoring_weights!$B$6,IF(model!D446="MID-MARKET",scoring_weights!$B$6*0.75,IF(model!D446="SMB",scoring_weights!$B$6*0.5,IF(model!D446="STARTUP",scoring_weights!$B$6*0.25,0))))</f>
        <v>7.5</v>
      </c>
      <c r="K446" s="7">
        <f>ROUND(MIN(IFERROR((model!O446/10+model!P446/5+model!R446*2+model!T446+model!U446*1.5)/6,0),1)*scoring_weights!$B$7,1)</f>
        <v>3</v>
      </c>
      <c r="L446" s="7">
        <f t="shared" si="18"/>
        <v>39.9</v>
      </c>
      <c r="M446" s="7" t="str">
        <f>IF(L446&gt;=segment_thresholds!$B$2,"HOT",IF(L446&gt;=segment_thresholds!$B$3,"WARM","COLD"))</f>
        <v>WARM</v>
      </c>
      <c r="N446" s="7" t="str">
        <f t="shared" si="19"/>
        <v>Nurture Email Drip</v>
      </c>
      <c r="O446" s="7" t="str">
        <f t="shared" si="20"/>
        <v>20-39</v>
      </c>
    </row>
    <row r="447" spans="1:15">
      <c r="A447" t="str">
        <v>L0446</v>
      </c>
      <c r="B447" t="str">
        <v>Finn Yamamoto</v>
      </c>
      <c r="C447" t="str">
        <v>AMAZON</v>
      </c>
      <c r="D447" t="str">
        <v>ORGANIC</v>
      </c>
      <c r="E447" t="str">
        <v>MID-MARKET</v>
      </c>
      <c r="F447" s="7">
        <f>ROUND(IFERROR(model!I447/scoring_weights!$C$2,0)*scoring_weights!$B$2,1)</f>
        <v>3.1</v>
      </c>
      <c r="G447" s="7">
        <f>ROUND(IFERROR(model!J447/scoring_weights!$C$3,0)*scoring_weights!$B$3,1)</f>
        <v>10.5</v>
      </c>
      <c r="H447" s="7">
        <f>ROUND(IFERROR(model!K447/scoring_weights!$C$4,0)*scoring_weights!$B$4,1)</f>
        <v>5.7</v>
      </c>
      <c r="I447" s="7">
        <f>IF(model!L447="YES",scoring_weights!$B$5,0)</f>
        <v>20</v>
      </c>
      <c r="J447" s="7">
        <f>IF(model!D447="ENTERPRISE",scoring_weights!$B$6,IF(model!D447="MID-MARKET",scoring_weights!$B$6*0.75,IF(model!D447="SMB",scoring_weights!$B$6*0.5,IF(model!D447="STARTUP",scoring_weights!$B$6*0.25,0))))</f>
        <v>11.25</v>
      </c>
      <c r="K447" s="7">
        <f>ROUND(MIN(IFERROR((model!O447/10+model!P447/5+model!R447*2+model!T447+model!U447*1.5)/6,0),1)*scoring_weights!$B$7,1)</f>
        <v>2</v>
      </c>
      <c r="L447" s="7">
        <f t="shared" si="18"/>
        <v>52.6</v>
      </c>
      <c r="M447" s="7" t="str">
        <f>IF(L447&gt;=segment_thresholds!$B$2,"HOT",IF(L447&gt;=segment_thresholds!$B$3,"WARM","COLD"))</f>
        <v>WARM</v>
      </c>
      <c r="N447" s="7" t="str">
        <f t="shared" si="19"/>
        <v>Nurture Email Drip</v>
      </c>
      <c r="O447" s="7" t="str">
        <f t="shared" si="20"/>
        <v>40-59</v>
      </c>
    </row>
    <row r="448" spans="1:15">
      <c r="A448" t="str">
        <v>L0447</v>
      </c>
      <c r="B448" t="str">
        <v>Catalina Soto</v>
      </c>
      <c r="C448" t="str">
        <v>SERVICENOW</v>
      </c>
      <c r="D448" t="str">
        <v>PARTNER</v>
      </c>
      <c r="E448" t="str">
        <v>MID-MARKET</v>
      </c>
      <c r="F448" s="7">
        <f>ROUND(IFERROR(model!I448/scoring_weights!$C$2,0)*scoring_weights!$B$2,1)</f>
        <v>3.7</v>
      </c>
      <c r="G448" s="7">
        <f>ROUND(IFERROR(model!J448/scoring_weights!$C$3,0)*scoring_weights!$B$3,1)</f>
        <v>0</v>
      </c>
      <c r="H448" s="7">
        <f>ROUND(IFERROR(model!K448/scoring_weights!$C$4,0)*scoring_weights!$B$4,1)</f>
        <v>6.7</v>
      </c>
      <c r="I448" s="7">
        <f>IF(model!L448="YES",scoring_weights!$B$5,0)</f>
        <v>20</v>
      </c>
      <c r="J448" s="7">
        <f>IF(model!D448="ENTERPRISE",scoring_weights!$B$6,IF(model!D448="MID-MARKET",scoring_weights!$B$6*0.75,IF(model!D448="SMB",scoring_weights!$B$6*0.5,IF(model!D448="STARTUP",scoring_weights!$B$6*0.25,0))))</f>
        <v>11.25</v>
      </c>
      <c r="K448" s="7">
        <f>ROUND(MIN(IFERROR((model!O448/10+model!P448/5+model!R448*2+model!T448+model!U448*1.5)/6,0),1)*scoring_weights!$B$7,1)</f>
        <v>8.5</v>
      </c>
      <c r="L448" s="7">
        <f t="shared" si="18"/>
        <v>50.2</v>
      </c>
      <c r="M448" s="7" t="str">
        <f>IF(L448&gt;=segment_thresholds!$B$2,"HOT",IF(L448&gt;=segment_thresholds!$B$3,"WARM","COLD"))</f>
        <v>WARM</v>
      </c>
      <c r="N448" s="7" t="str">
        <f t="shared" si="19"/>
        <v>Nurture Email Drip</v>
      </c>
      <c r="O448" s="7" t="str">
        <f t="shared" si="20"/>
        <v>40-59</v>
      </c>
    </row>
    <row r="449" spans="1:15">
      <c r="A449" t="str">
        <v>L0448</v>
      </c>
      <c r="B449" t="str">
        <v>Idris Ruiz</v>
      </c>
      <c r="C449" t="str">
        <v>FIGMA</v>
      </c>
      <c r="D449" t="str">
        <v>EVENT</v>
      </c>
      <c r="E449" t="str">
        <v>GROWTH</v>
      </c>
      <c r="F449" s="7">
        <f>ROUND(IFERROR(model!I449/scoring_weights!$C$2,0)*scoring_weights!$B$2,1)</f>
        <v>4</v>
      </c>
      <c r="G449" s="7">
        <f>ROUND(IFERROR(model!J449/scoring_weights!$C$3,0)*scoring_weights!$B$3,1)</f>
        <v>3</v>
      </c>
      <c r="H449" s="7">
        <f>ROUND(IFERROR(model!K449/scoring_weights!$C$4,0)*scoring_weights!$B$4,1)</f>
        <v>10</v>
      </c>
      <c r="I449" s="7">
        <f>IF(model!L449="YES",scoring_weights!$B$5,0)</f>
        <v>20</v>
      </c>
      <c r="J449" s="7">
        <f>IF(model!D449="ENTERPRISE",scoring_weights!$B$6,IF(model!D449="MID-MARKET",scoring_weights!$B$6*0.75,IF(model!D449="SMB",scoring_weights!$B$6*0.5,IF(model!D449="STARTUP",scoring_weights!$B$6*0.25,0))))</f>
        <v>0</v>
      </c>
      <c r="K449" s="7">
        <f>ROUND(MIN(IFERROR((model!O449/10+model!P449/5+model!R449*2+model!T449+model!U449*1.5)/6,0),1)*scoring_weights!$B$7,1)</f>
        <v>12.5</v>
      </c>
      <c r="L449" s="7">
        <f t="shared" si="18"/>
        <v>49.5</v>
      </c>
      <c r="M449" s="7" t="str">
        <f>IF(L449&gt;=segment_thresholds!$B$2,"HOT",IF(L449&gt;=segment_thresholds!$B$3,"WARM","COLD"))</f>
        <v>WARM</v>
      </c>
      <c r="N449" s="7" t="str">
        <f t="shared" si="19"/>
        <v>Nurture Email Drip</v>
      </c>
      <c r="O449" s="7" t="str">
        <f t="shared" si="20"/>
        <v>40-59</v>
      </c>
    </row>
    <row r="450" spans="1:15">
      <c r="A450" t="str">
        <v>L0449</v>
      </c>
      <c r="B450" t="str">
        <v>Victor Herrera</v>
      </c>
      <c r="C450" t="str">
        <v>CLOUDFLARE</v>
      </c>
      <c r="D450" t="str">
        <v>COLD_EMAIL</v>
      </c>
      <c r="E450" t="str">
        <v>SMB</v>
      </c>
      <c r="F450" s="7">
        <f>ROUND(IFERROR(model!I450/scoring_weights!$C$2,0)*scoring_weights!$B$2,1)</f>
        <v>8.6</v>
      </c>
      <c r="G450" s="7">
        <f>ROUND(IFERROR(model!J450/scoring_weights!$C$3,0)*scoring_weights!$B$3,1)</f>
        <v>9</v>
      </c>
      <c r="H450" s="7">
        <f>ROUND(IFERROR(model!K450/scoring_weights!$C$4,0)*scoring_weights!$B$4,1)</f>
        <v>8.8000000000000007</v>
      </c>
      <c r="I450" s="7">
        <f>IF(model!L450="YES",scoring_weights!$B$5,0)</f>
        <v>20</v>
      </c>
      <c r="J450" s="7">
        <f>IF(model!D450="ENTERPRISE",scoring_weights!$B$6,IF(model!D450="MID-MARKET",scoring_weights!$B$6*0.75,IF(model!D450="SMB",scoring_weights!$B$6*0.5,IF(model!D450="STARTUP",scoring_weights!$B$6*0.25,0))))</f>
        <v>7.5</v>
      </c>
      <c r="K450" s="7">
        <f>ROUND(MIN(IFERROR((model!O450/10+model!P450/5+model!R450*2+model!T450+model!U450*1.5)/6,0),1)*scoring_weights!$B$7,1)</f>
        <v>7</v>
      </c>
      <c r="L450" s="7">
        <f t="shared" si="18"/>
        <v>60.9</v>
      </c>
      <c r="M450" s="7" t="str">
        <f>IF(L450&gt;=segment_thresholds!$B$2,"HOT",IF(L450&gt;=segment_thresholds!$B$3,"WARM","COLD"))</f>
        <v>HOT</v>
      </c>
      <c r="N450" s="7" t="str">
        <f t="shared" si="19"/>
        <v>Schedule Call</v>
      </c>
      <c r="O450" s="7" t="str">
        <f t="shared" si="20"/>
        <v>60-79</v>
      </c>
    </row>
    <row r="451" spans="1:15">
      <c r="A451" t="str">
        <v>L0450</v>
      </c>
      <c r="B451" t="str">
        <v>Sophie Tiwari</v>
      </c>
      <c r="C451" t="str">
        <v>TWILIO</v>
      </c>
      <c r="D451" t="str">
        <v>WEBINAR</v>
      </c>
      <c r="E451" t="str">
        <v>SMB</v>
      </c>
      <c r="F451" s="7">
        <f>ROUND(IFERROR(model!I451/scoring_weights!$C$2,0)*scoring_weights!$B$2,1)</f>
        <v>9.4</v>
      </c>
      <c r="G451" s="7">
        <f>ROUND(IFERROR(model!J451/scoring_weights!$C$3,0)*scoring_weights!$B$3,1)</f>
        <v>6</v>
      </c>
      <c r="H451" s="7">
        <f>ROUND(IFERROR(model!K451/scoring_weights!$C$4,0)*scoring_weights!$B$4,1)</f>
        <v>4.5</v>
      </c>
      <c r="I451" s="7">
        <f>IF(model!L451="YES",scoring_weights!$B$5,0)</f>
        <v>0</v>
      </c>
      <c r="J451" s="7">
        <f>IF(model!D451="ENTERPRISE",scoring_weights!$B$6,IF(model!D451="MID-MARKET",scoring_weights!$B$6*0.75,IF(model!D451="SMB",scoring_weights!$B$6*0.5,IF(model!D451="STARTUP",scoring_weights!$B$6*0.25,0))))</f>
        <v>7.5</v>
      </c>
      <c r="K451" s="7">
        <f>ROUND(MIN(IFERROR((model!O451/10+model!P451/5+model!R451*2+model!T451+model!U451*1.5)/6,0),1)*scoring_weights!$B$7,1)</f>
        <v>1.5</v>
      </c>
      <c r="L451" s="7">
        <f t="shared" ref="L451:L514" si="21">ROUND(F451+G451+H451+I451+J451+K451,1)</f>
        <v>28.9</v>
      </c>
      <c r="M451" s="7" t="str">
        <f>IF(L451&gt;=segment_thresholds!$B$2,"HOT",IF(L451&gt;=segment_thresholds!$B$3,"WARM","COLD"))</f>
        <v>COLD</v>
      </c>
      <c r="N451" s="7" t="str">
        <f t="shared" ref="N451:N514" si="22">IF(M451="HOT","Schedule Call",IF(M451="WARM","Nurture Email Drip","Retarget with Ads"))</f>
        <v>Retarget with Ads</v>
      </c>
      <c r="O451" s="7" t="str">
        <f t="shared" ref="O451:O514" si="23">IF(L451&lt;20,"0-19",IF(L451&lt;40,"20-39",IF(L451&lt;60,"40-59",IF(L451&lt;80,"60-79","80-100"))))</f>
        <v>20-39</v>
      </c>
    </row>
    <row r="452" spans="1:15">
      <c r="A452" t="str">
        <v>L0451</v>
      </c>
      <c r="B452" t="str">
        <v>Liora Lopez</v>
      </c>
      <c r="C452" t="str">
        <v>STRIPE</v>
      </c>
      <c r="D452" t="str">
        <v>REFERRAL</v>
      </c>
      <c r="E452" t="str">
        <v>SMB</v>
      </c>
      <c r="F452" s="7">
        <f>ROUND(IFERROR(model!I452/scoring_weights!$C$2,0)*scoring_weights!$B$2,1)</f>
        <v>1.1000000000000001</v>
      </c>
      <c r="G452" s="7">
        <f>ROUND(IFERROR(model!J452/scoring_weights!$C$3,0)*scoring_weights!$B$3,1)</f>
        <v>9</v>
      </c>
      <c r="H452" s="7">
        <f>ROUND(IFERROR(model!K452/scoring_weights!$C$4,0)*scoring_weights!$B$4,1)</f>
        <v>4.2</v>
      </c>
      <c r="I452" s="7">
        <f>IF(model!L452="YES",scoring_weights!$B$5,0)</f>
        <v>20</v>
      </c>
      <c r="J452" s="7">
        <f>IF(model!D452="ENTERPRISE",scoring_weights!$B$6,IF(model!D452="MID-MARKET",scoring_weights!$B$6*0.75,IF(model!D452="SMB",scoring_weights!$B$6*0.5,IF(model!D452="STARTUP",scoring_weights!$B$6*0.25,0))))</f>
        <v>7.5</v>
      </c>
      <c r="K452" s="7">
        <f>ROUND(MIN(IFERROR((model!O452/10+model!P452/5+model!R452*2+model!T452+model!U452*1.5)/6,0),1)*scoring_weights!$B$7,1)</f>
        <v>24</v>
      </c>
      <c r="L452" s="7">
        <f t="shared" si="21"/>
        <v>65.8</v>
      </c>
      <c r="M452" s="7" t="str">
        <f>IF(L452&gt;=segment_thresholds!$B$2,"HOT",IF(L452&gt;=segment_thresholds!$B$3,"WARM","COLD"))</f>
        <v>HOT</v>
      </c>
      <c r="N452" s="7" t="str">
        <f t="shared" si="22"/>
        <v>Schedule Call</v>
      </c>
      <c r="O452" s="7" t="str">
        <f t="shared" si="23"/>
        <v>60-79</v>
      </c>
    </row>
    <row r="453" spans="1:15">
      <c r="A453" t="str">
        <v>L0452</v>
      </c>
      <c r="B453" t="str">
        <v>Elena Perez</v>
      </c>
      <c r="C453" t="str">
        <v>META PLATFORMS</v>
      </c>
      <c r="D453" t="str">
        <v>CONTENT_SYNDICATION</v>
      </c>
      <c r="E453" t="str">
        <v>MID-MARKET</v>
      </c>
      <c r="F453" s="7">
        <f>ROUND(IFERROR(model!I453/scoring_weights!$C$2,0)*scoring_weights!$B$2,1)</f>
        <v>0.9</v>
      </c>
      <c r="G453" s="7">
        <f>ROUND(IFERROR(model!J453/scoring_weights!$C$3,0)*scoring_weights!$B$3,1)</f>
        <v>0</v>
      </c>
      <c r="H453" s="7">
        <f>ROUND(IFERROR(model!K453/scoring_weights!$C$4,0)*scoring_weights!$B$4,1)</f>
        <v>6.5</v>
      </c>
      <c r="I453" s="7">
        <f>IF(model!L453="YES",scoring_weights!$B$5,0)</f>
        <v>20</v>
      </c>
      <c r="J453" s="7">
        <f>IF(model!D453="ENTERPRISE",scoring_weights!$B$6,IF(model!D453="MID-MARKET",scoring_weights!$B$6*0.75,IF(model!D453="SMB",scoring_weights!$B$6*0.5,IF(model!D453="STARTUP",scoring_weights!$B$6*0.25,0))))</f>
        <v>11.25</v>
      </c>
      <c r="K453" s="7">
        <f>ROUND(MIN(IFERROR((model!O453/10+model!P453/5+model!R453*2+model!T453+model!U453*1.5)/6,0),1)*scoring_weights!$B$7,1)</f>
        <v>2</v>
      </c>
      <c r="L453" s="7">
        <f t="shared" si="21"/>
        <v>40.700000000000003</v>
      </c>
      <c r="M453" s="7" t="str">
        <f>IF(L453&gt;=segment_thresholds!$B$2,"HOT",IF(L453&gt;=segment_thresholds!$B$3,"WARM","COLD"))</f>
        <v>WARM</v>
      </c>
      <c r="N453" s="7" t="str">
        <f t="shared" si="22"/>
        <v>Nurture Email Drip</v>
      </c>
      <c r="O453" s="7" t="str">
        <f t="shared" si="23"/>
        <v>40-59</v>
      </c>
    </row>
    <row r="454" spans="1:15">
      <c r="A454" t="str">
        <v>L0453</v>
      </c>
      <c r="B454" t="str">
        <v>Eve Bhatt</v>
      </c>
      <c r="C454" t="str">
        <v>DATADOG</v>
      </c>
      <c r="D454" t="str">
        <v>SOCIAL</v>
      </c>
      <c r="E454" t="str">
        <v>SMB</v>
      </c>
      <c r="F454" s="7">
        <f>ROUND(IFERROR(model!I454/scoring_weights!$C$2,0)*scoring_weights!$B$2,1)</f>
        <v>4.3</v>
      </c>
      <c r="G454" s="7">
        <f>ROUND(IFERROR(model!J454/scoring_weights!$C$3,0)*scoring_weights!$B$3,1)</f>
        <v>9.8000000000000007</v>
      </c>
      <c r="H454" s="7">
        <f>ROUND(IFERROR(model!K454/scoring_weights!$C$4,0)*scoring_weights!$B$4,1)</f>
        <v>6.3</v>
      </c>
      <c r="I454" s="7">
        <f>IF(model!L454="YES",scoring_weights!$B$5,0)</f>
        <v>0</v>
      </c>
      <c r="J454" s="7">
        <f>IF(model!D454="ENTERPRISE",scoring_weights!$B$6,IF(model!D454="MID-MARKET",scoring_weights!$B$6*0.75,IF(model!D454="SMB",scoring_weights!$B$6*0.5,IF(model!D454="STARTUP",scoring_weights!$B$6*0.25,0))))</f>
        <v>7.5</v>
      </c>
      <c r="K454" s="7">
        <f>ROUND(MIN(IFERROR((model!O454/10+model!P454/5+model!R454*2+model!T454+model!U454*1.5)/6,0),1)*scoring_weights!$B$7,1)</f>
        <v>14.5</v>
      </c>
      <c r="L454" s="7">
        <f t="shared" si="21"/>
        <v>42.4</v>
      </c>
      <c r="M454" s="7" t="str">
        <f>IF(L454&gt;=segment_thresholds!$B$2,"HOT",IF(L454&gt;=segment_thresholds!$B$3,"WARM","COLD"))</f>
        <v>WARM</v>
      </c>
      <c r="N454" s="7" t="str">
        <f t="shared" si="22"/>
        <v>Nurture Email Drip</v>
      </c>
      <c r="O454" s="7" t="str">
        <f t="shared" si="23"/>
        <v>40-59</v>
      </c>
    </row>
    <row r="455" spans="1:15">
      <c r="A455" t="str">
        <v>L0454</v>
      </c>
      <c r="B455" t="str">
        <v>Leandro Ortiz</v>
      </c>
      <c r="C455" t="str">
        <v>SERVICENOW</v>
      </c>
      <c r="D455" t="str">
        <v>PAID</v>
      </c>
      <c r="E455" t="str">
        <v>MID-MARKET</v>
      </c>
      <c r="F455" s="7">
        <f>ROUND(IFERROR(model!I455/scoring_weights!$C$2,0)*scoring_weights!$B$2,1)</f>
        <v>6.9</v>
      </c>
      <c r="G455" s="7">
        <f>ROUND(IFERROR(model!J455/scoring_weights!$C$3,0)*scoring_weights!$B$3,1)</f>
        <v>9</v>
      </c>
      <c r="H455" s="7">
        <f>ROUND(IFERROR(model!K455/scoring_weights!$C$4,0)*scoring_weights!$B$4,1)</f>
        <v>3.3</v>
      </c>
      <c r="I455" s="7">
        <f>IF(model!L455="YES",scoring_weights!$B$5,0)</f>
        <v>20</v>
      </c>
      <c r="J455" s="7">
        <f>IF(model!D455="ENTERPRISE",scoring_weights!$B$6,IF(model!D455="MID-MARKET",scoring_weights!$B$6*0.75,IF(model!D455="SMB",scoring_weights!$B$6*0.5,IF(model!D455="STARTUP",scoring_weights!$B$6*0.25,0))))</f>
        <v>11.25</v>
      </c>
      <c r="K455" s="7">
        <f>ROUND(MIN(IFERROR((model!O455/10+model!P455/5+model!R455*2+model!T455+model!U455*1.5)/6,0),1)*scoring_weights!$B$7,1)</f>
        <v>8</v>
      </c>
      <c r="L455" s="7">
        <f t="shared" si="21"/>
        <v>58.5</v>
      </c>
      <c r="M455" s="7" t="str">
        <f>IF(L455&gt;=segment_thresholds!$B$2,"HOT",IF(L455&gt;=segment_thresholds!$B$3,"WARM","COLD"))</f>
        <v>WARM</v>
      </c>
      <c r="N455" s="7" t="str">
        <f t="shared" si="22"/>
        <v>Nurture Email Drip</v>
      </c>
      <c r="O455" s="7" t="str">
        <f t="shared" si="23"/>
        <v>40-59</v>
      </c>
    </row>
    <row r="456" spans="1:15">
      <c r="A456" t="str">
        <v>L0455</v>
      </c>
      <c r="B456" t="str">
        <v>Uriel Shah</v>
      </c>
      <c r="C456" t="str">
        <v>INTERCOM</v>
      </c>
      <c r="D456" t="str">
        <v>SOCIAL</v>
      </c>
      <c r="E456" t="str">
        <v>STARTUP</v>
      </c>
      <c r="F456" s="7">
        <f>ROUND(IFERROR(model!I456/scoring_weights!$C$2,0)*scoring_weights!$B$2,1)</f>
        <v>2.9</v>
      </c>
      <c r="G456" s="7">
        <f>ROUND(IFERROR(model!J456/scoring_weights!$C$3,0)*scoring_weights!$B$3,1)</f>
        <v>13.5</v>
      </c>
      <c r="H456" s="7">
        <f>ROUND(IFERROR(model!K456/scoring_weights!$C$4,0)*scoring_weights!$B$4,1)</f>
        <v>6.3</v>
      </c>
      <c r="I456" s="7">
        <f>IF(model!L456="YES",scoring_weights!$B$5,0)</f>
        <v>20</v>
      </c>
      <c r="J456" s="7">
        <f>IF(model!D456="ENTERPRISE",scoring_weights!$B$6,IF(model!D456="MID-MARKET",scoring_weights!$B$6*0.75,IF(model!D456="SMB",scoring_weights!$B$6*0.5,IF(model!D456="STARTUP",scoring_weights!$B$6*0.25,0))))</f>
        <v>3.75</v>
      </c>
      <c r="K456" s="7">
        <f>ROUND(MIN(IFERROR((model!O456/10+model!P456/5+model!R456*2+model!T456+model!U456*1.5)/6,0),1)*scoring_weights!$B$7,1)</f>
        <v>2</v>
      </c>
      <c r="L456" s="7">
        <f t="shared" si="21"/>
        <v>48.5</v>
      </c>
      <c r="M456" s="7" t="str">
        <f>IF(L456&gt;=segment_thresholds!$B$2,"HOT",IF(L456&gt;=segment_thresholds!$B$3,"WARM","COLD"))</f>
        <v>WARM</v>
      </c>
      <c r="N456" s="7" t="str">
        <f t="shared" si="22"/>
        <v>Nurture Email Drip</v>
      </c>
      <c r="O456" s="7" t="str">
        <f t="shared" si="23"/>
        <v>40-59</v>
      </c>
    </row>
    <row r="457" spans="1:15">
      <c r="A457" t="str">
        <v>L0456</v>
      </c>
      <c r="B457" t="str">
        <v>Uma Berg</v>
      </c>
      <c r="C457" t="str">
        <v>ASANA</v>
      </c>
      <c r="D457" t="str">
        <v>ORGANIC</v>
      </c>
      <c r="E457" t="str">
        <v>ENTERPRISE</v>
      </c>
      <c r="F457" s="7">
        <f>ROUND(IFERROR(model!I457/scoring_weights!$C$2,0)*scoring_weights!$B$2,1)</f>
        <v>3.1</v>
      </c>
      <c r="G457" s="7">
        <f>ROUND(IFERROR(model!J457/scoring_weights!$C$3,0)*scoring_weights!$B$3,1)</f>
        <v>11.3</v>
      </c>
      <c r="H457" s="7">
        <f>ROUND(IFERROR(model!K457/scoring_weights!$C$4,0)*scoring_weights!$B$4,1)</f>
        <v>9.5</v>
      </c>
      <c r="I457" s="7">
        <f>IF(model!L457="YES",scoring_weights!$B$5,0)</f>
        <v>0</v>
      </c>
      <c r="J457" s="7">
        <f>IF(model!D457="ENTERPRISE",scoring_weights!$B$6,IF(model!D457="MID-MARKET",scoring_weights!$B$6*0.75,IF(model!D457="SMB",scoring_weights!$B$6*0.5,IF(model!D457="STARTUP",scoring_weights!$B$6*0.25,0))))</f>
        <v>15</v>
      </c>
      <c r="K457" s="7">
        <f>ROUND(MIN(IFERROR((model!O457/10+model!P457/5+model!R457*2+model!T457+model!U457*1.5)/6,0),1)*scoring_weights!$B$7,1)</f>
        <v>6</v>
      </c>
      <c r="L457" s="7">
        <f t="shared" si="21"/>
        <v>44.9</v>
      </c>
      <c r="M457" s="7" t="str">
        <f>IF(L457&gt;=segment_thresholds!$B$2,"HOT",IF(L457&gt;=segment_thresholds!$B$3,"WARM","COLD"))</f>
        <v>WARM</v>
      </c>
      <c r="N457" s="7" t="str">
        <f t="shared" si="22"/>
        <v>Nurture Email Drip</v>
      </c>
      <c r="O457" s="7" t="str">
        <f t="shared" si="23"/>
        <v>40-59</v>
      </c>
    </row>
    <row r="458" spans="1:15">
      <c r="A458" t="str">
        <v>L0457</v>
      </c>
      <c r="B458" t="str">
        <v>Joaquin Tiwari</v>
      </c>
      <c r="C458" t="str">
        <v>SLACK</v>
      </c>
      <c r="D458" t="str">
        <v>PARTNER</v>
      </c>
      <c r="E458" t="str">
        <v>ENTERPRISE</v>
      </c>
      <c r="F458" s="7">
        <f>ROUND(IFERROR(model!I458/scoring_weights!$C$2,0)*scoring_weights!$B$2,1)</f>
        <v>2.2999999999999998</v>
      </c>
      <c r="G458" s="7">
        <f>ROUND(IFERROR(model!J458/scoring_weights!$C$3,0)*scoring_weights!$B$3,1)</f>
        <v>14.3</v>
      </c>
      <c r="H458" s="7">
        <f>ROUND(IFERROR(model!K458/scoring_weights!$C$4,0)*scoring_weights!$B$4,1)</f>
        <v>6</v>
      </c>
      <c r="I458" s="7">
        <f>IF(model!L458="YES",scoring_weights!$B$5,0)</f>
        <v>20</v>
      </c>
      <c r="J458" s="7">
        <f>IF(model!D458="ENTERPRISE",scoring_weights!$B$6,IF(model!D458="MID-MARKET",scoring_weights!$B$6*0.75,IF(model!D458="SMB",scoring_weights!$B$6*0.5,IF(model!D458="STARTUP",scoring_weights!$B$6*0.25,0))))</f>
        <v>15</v>
      </c>
      <c r="K458" s="7">
        <f>ROUND(MIN(IFERROR((model!O458/10+model!P458/5+model!R458*2+model!T458+model!U458*1.5)/6,0),1)*scoring_weights!$B$7,1)</f>
        <v>0.5</v>
      </c>
      <c r="L458" s="7">
        <f t="shared" si="21"/>
        <v>58.1</v>
      </c>
      <c r="M458" s="7" t="str">
        <f>IF(L458&gt;=segment_thresholds!$B$2,"HOT",IF(L458&gt;=segment_thresholds!$B$3,"WARM","COLD"))</f>
        <v>WARM</v>
      </c>
      <c r="N458" s="7" t="str">
        <f t="shared" si="22"/>
        <v>Nurture Email Drip</v>
      </c>
      <c r="O458" s="7" t="str">
        <f t="shared" si="23"/>
        <v>40-59</v>
      </c>
    </row>
    <row r="459" spans="1:15">
      <c r="A459" t="str">
        <v>L0458</v>
      </c>
      <c r="B459" t="str">
        <v>Ingrid Aguilar</v>
      </c>
      <c r="C459" t="str">
        <v>HASHI CORP</v>
      </c>
      <c r="D459" t="str">
        <v>DIRECT</v>
      </c>
      <c r="E459" t="str">
        <v>SMB</v>
      </c>
      <c r="F459" s="7">
        <f>ROUND(IFERROR(model!I459/scoring_weights!$C$2,0)*scoring_weights!$B$2,1)</f>
        <v>2.9</v>
      </c>
      <c r="G459" s="7">
        <f>ROUND(IFERROR(model!J459/scoring_weights!$C$3,0)*scoring_weights!$B$3,1)</f>
        <v>11.3</v>
      </c>
      <c r="H459" s="7">
        <f>ROUND(IFERROR(model!K459/scoring_weights!$C$4,0)*scoring_weights!$B$4,1)</f>
        <v>0.3</v>
      </c>
      <c r="I459" s="7">
        <f>IF(model!L459="YES",scoring_weights!$B$5,0)</f>
        <v>20</v>
      </c>
      <c r="J459" s="7">
        <f>IF(model!D459="ENTERPRISE",scoring_weights!$B$6,IF(model!D459="MID-MARKET",scoring_weights!$B$6*0.75,IF(model!D459="SMB",scoring_weights!$B$6*0.5,IF(model!D459="STARTUP",scoring_weights!$B$6*0.25,0))))</f>
        <v>7.5</v>
      </c>
      <c r="K459" s="7">
        <f>ROUND(MIN(IFERROR((model!O459/10+model!P459/5+model!R459*2+model!T459+model!U459*1.5)/6,0),1)*scoring_weights!$B$7,1)</f>
        <v>23</v>
      </c>
      <c r="L459" s="7">
        <f t="shared" si="21"/>
        <v>65</v>
      </c>
      <c r="M459" s="7" t="str">
        <f>IF(L459&gt;=segment_thresholds!$B$2,"HOT",IF(L459&gt;=segment_thresholds!$B$3,"WARM","COLD"))</f>
        <v>HOT</v>
      </c>
      <c r="N459" s="7" t="str">
        <f t="shared" si="22"/>
        <v>Schedule Call</v>
      </c>
      <c r="O459" s="7" t="str">
        <f t="shared" si="23"/>
        <v>60-79</v>
      </c>
    </row>
    <row r="460" spans="1:15">
      <c r="A460" t="str">
        <v>L0459</v>
      </c>
      <c r="B460" t="str">
        <v>Liam Johansson</v>
      </c>
      <c r="C460" t="str">
        <v>SPLUNK</v>
      </c>
      <c r="D460" t="str">
        <v>PARTNER</v>
      </c>
      <c r="E460" t="str">
        <v>N/A</v>
      </c>
      <c r="F460" s="7">
        <f>ROUND(IFERROR(model!I460/scoring_weights!$C$2,0)*scoring_weights!$B$2,1)</f>
        <v>3.7</v>
      </c>
      <c r="G460" s="7">
        <f>ROUND(IFERROR(model!J460/scoring_weights!$C$3,0)*scoring_weights!$B$3,1)</f>
        <v>9.8000000000000007</v>
      </c>
      <c r="H460" s="7">
        <f>ROUND(IFERROR(model!K460/scoring_weights!$C$4,0)*scoring_weights!$B$4,1)</f>
        <v>2.5</v>
      </c>
      <c r="I460" s="7">
        <f>IF(model!L460="YES",scoring_weights!$B$5,0)</f>
        <v>0</v>
      </c>
      <c r="J460" s="7">
        <f>IF(model!D460="ENTERPRISE",scoring_weights!$B$6,IF(model!D460="MID-MARKET",scoring_weights!$B$6*0.75,IF(model!D460="SMB",scoring_weights!$B$6*0.5,IF(model!D460="STARTUP",scoring_weights!$B$6*0.25,0))))</f>
        <v>0</v>
      </c>
      <c r="K460" s="7">
        <f>ROUND(MIN(IFERROR((model!O460/10+model!P460/5+model!R460*2+model!T460+model!U460*1.5)/6,0),1)*scoring_weights!$B$7,1)</f>
        <v>13.5</v>
      </c>
      <c r="L460" s="7">
        <f t="shared" si="21"/>
        <v>29.5</v>
      </c>
      <c r="M460" s="7" t="str">
        <f>IF(L460&gt;=segment_thresholds!$B$2,"HOT",IF(L460&gt;=segment_thresholds!$B$3,"WARM","COLD"))</f>
        <v>COLD</v>
      </c>
      <c r="N460" s="7" t="str">
        <f t="shared" si="22"/>
        <v>Retarget with Ads</v>
      </c>
      <c r="O460" s="7" t="str">
        <f t="shared" si="23"/>
        <v>20-39</v>
      </c>
    </row>
    <row r="461" spans="1:15">
      <c r="A461" t="str">
        <v>L0460</v>
      </c>
      <c r="B461" t="str">
        <v>Dorian Rossi</v>
      </c>
      <c r="C461" t="str">
        <v>FRESHWORKS</v>
      </c>
      <c r="D461" t="str">
        <v>DIRECT</v>
      </c>
      <c r="E461" t="str">
        <v>GROWTH</v>
      </c>
      <c r="F461" s="7">
        <f>ROUND(IFERROR(model!I461/scoring_weights!$C$2,0)*scoring_weights!$B$2,1)</f>
        <v>0.3</v>
      </c>
      <c r="G461" s="7">
        <f>ROUND(IFERROR(model!J461/scoring_weights!$C$3,0)*scoring_weights!$B$3,1)</f>
        <v>15</v>
      </c>
      <c r="H461" s="7">
        <f>ROUND(IFERROR(model!K461/scoring_weights!$C$4,0)*scoring_weights!$B$4,1)</f>
        <v>0.2</v>
      </c>
      <c r="I461" s="7">
        <f>IF(model!L461="YES",scoring_weights!$B$5,0)</f>
        <v>0</v>
      </c>
      <c r="J461" s="7">
        <f>IF(model!D461="ENTERPRISE",scoring_weights!$B$6,IF(model!D461="MID-MARKET",scoring_weights!$B$6*0.75,IF(model!D461="SMB",scoring_weights!$B$6*0.5,IF(model!D461="STARTUP",scoring_weights!$B$6*0.25,0))))</f>
        <v>0</v>
      </c>
      <c r="K461" s="7">
        <f>ROUND(MIN(IFERROR((model!O461/10+model!P461/5+model!R461*2+model!T461+model!U461*1.5)/6,0),1)*scoring_weights!$B$7,1)</f>
        <v>10.5</v>
      </c>
      <c r="L461" s="7">
        <f t="shared" si="21"/>
        <v>26</v>
      </c>
      <c r="M461" s="7" t="str">
        <f>IF(L461&gt;=segment_thresholds!$B$2,"HOT",IF(L461&gt;=segment_thresholds!$B$3,"WARM","COLD"))</f>
        <v>COLD</v>
      </c>
      <c r="N461" s="7" t="str">
        <f t="shared" si="22"/>
        <v>Retarget with Ads</v>
      </c>
      <c r="O461" s="7" t="str">
        <f t="shared" si="23"/>
        <v>20-39</v>
      </c>
    </row>
    <row r="462" spans="1:15">
      <c r="A462" t="str">
        <v>L0461</v>
      </c>
      <c r="B462" t="str">
        <v>Soren Vega</v>
      </c>
      <c r="C462" t="str">
        <v>HUB SPOT</v>
      </c>
      <c r="D462" t="str">
        <v>WEBINAR</v>
      </c>
      <c r="E462" t="str">
        <v>MID-MARKET</v>
      </c>
      <c r="F462" s="7">
        <f>ROUND(IFERROR(model!I462/scoring_weights!$C$2,0)*scoring_weights!$B$2,1)</f>
        <v>0</v>
      </c>
      <c r="G462" s="7">
        <f>ROUND(IFERROR(model!J462/scoring_weights!$C$3,0)*scoring_weights!$B$3,1)</f>
        <v>9</v>
      </c>
      <c r="H462" s="7">
        <f>ROUND(IFERROR(model!K462/scoring_weights!$C$4,0)*scoring_weights!$B$4,1)</f>
        <v>0.3</v>
      </c>
      <c r="I462" s="7">
        <f>IF(model!L462="YES",scoring_weights!$B$5,0)</f>
        <v>0</v>
      </c>
      <c r="J462" s="7">
        <f>IF(model!D462="ENTERPRISE",scoring_weights!$B$6,IF(model!D462="MID-MARKET",scoring_weights!$B$6*0.75,IF(model!D462="SMB",scoring_weights!$B$6*0.5,IF(model!D462="STARTUP",scoring_weights!$B$6*0.25,0))))</f>
        <v>11.25</v>
      </c>
      <c r="K462" s="7">
        <f>ROUND(MIN(IFERROR((model!O462/10+model!P462/5+model!R462*2+model!T462+model!U462*1.5)/6,0),1)*scoring_weights!$B$7,1)</f>
        <v>13.5</v>
      </c>
      <c r="L462" s="7">
        <f t="shared" si="21"/>
        <v>34.1</v>
      </c>
      <c r="M462" s="7" t="str">
        <f>IF(L462&gt;=segment_thresholds!$B$2,"HOT",IF(L462&gt;=segment_thresholds!$B$3,"WARM","COLD"))</f>
        <v>COLD</v>
      </c>
      <c r="N462" s="7" t="str">
        <f t="shared" si="22"/>
        <v>Retarget with Ads</v>
      </c>
      <c r="O462" s="7" t="str">
        <f t="shared" si="23"/>
        <v>20-39</v>
      </c>
    </row>
    <row r="463" spans="1:15">
      <c r="A463" t="str">
        <v>L0462</v>
      </c>
      <c r="B463" t="str">
        <v>Jack Scott</v>
      </c>
      <c r="C463" t="str">
        <v>SLACK</v>
      </c>
      <c r="D463" t="str">
        <v>SOCIAL</v>
      </c>
      <c r="E463" t="str">
        <v>N/A</v>
      </c>
      <c r="F463" s="7">
        <f>ROUND(IFERROR(model!I463/scoring_weights!$C$2,0)*scoring_weights!$B$2,1)</f>
        <v>10</v>
      </c>
      <c r="G463" s="7">
        <f>ROUND(IFERROR(model!J463/scoring_weights!$C$3,0)*scoring_weights!$B$3,1)</f>
        <v>7.5</v>
      </c>
      <c r="H463" s="7">
        <f>ROUND(IFERROR(model!K463/scoring_weights!$C$4,0)*scoring_weights!$B$4,1)</f>
        <v>3.3</v>
      </c>
      <c r="I463" s="7">
        <f>IF(model!L463="YES",scoring_weights!$B$5,0)</f>
        <v>20</v>
      </c>
      <c r="J463" s="7">
        <f>IF(model!D463="ENTERPRISE",scoring_weights!$B$6,IF(model!D463="MID-MARKET",scoring_weights!$B$6*0.75,IF(model!D463="SMB",scoring_weights!$B$6*0.5,IF(model!D463="STARTUP",scoring_weights!$B$6*0.25,0))))</f>
        <v>0</v>
      </c>
      <c r="K463" s="7">
        <f>ROUND(MIN(IFERROR((model!O463/10+model!P463/5+model!R463*2+model!T463+model!U463*1.5)/6,0),1)*scoring_weights!$B$7,1)</f>
        <v>3</v>
      </c>
      <c r="L463" s="7">
        <f t="shared" si="21"/>
        <v>43.8</v>
      </c>
      <c r="M463" s="7" t="str">
        <f>IF(L463&gt;=segment_thresholds!$B$2,"HOT",IF(L463&gt;=segment_thresholds!$B$3,"WARM","COLD"))</f>
        <v>WARM</v>
      </c>
      <c r="N463" s="7" t="str">
        <f t="shared" si="22"/>
        <v>Nurture Email Drip</v>
      </c>
      <c r="O463" s="7" t="str">
        <f t="shared" si="23"/>
        <v>40-59</v>
      </c>
    </row>
    <row r="464" spans="1:15">
      <c r="A464" t="str">
        <v>L0463</v>
      </c>
      <c r="B464" t="str">
        <v>Bennett Martinez</v>
      </c>
      <c r="C464" t="str">
        <v>MICROSOFT CORP</v>
      </c>
      <c r="D464" t="str">
        <v>PARTNER</v>
      </c>
      <c r="E464" t="str">
        <v>SMB</v>
      </c>
      <c r="F464" s="7">
        <f>ROUND(IFERROR(model!I464/scoring_weights!$C$2,0)*scoring_weights!$B$2,1)</f>
        <v>1.7</v>
      </c>
      <c r="G464" s="7">
        <f>ROUND(IFERROR(model!J464/scoring_weights!$C$3,0)*scoring_weights!$B$3,1)</f>
        <v>12</v>
      </c>
      <c r="H464" s="7">
        <f>ROUND(IFERROR(model!K464/scoring_weights!$C$4,0)*scoring_weights!$B$4,1)</f>
        <v>7.8</v>
      </c>
      <c r="I464" s="7">
        <f>IF(model!L464="YES",scoring_weights!$B$5,0)</f>
        <v>0</v>
      </c>
      <c r="J464" s="7">
        <f>IF(model!D464="ENTERPRISE",scoring_weights!$B$6,IF(model!D464="MID-MARKET",scoring_weights!$B$6*0.75,IF(model!D464="SMB",scoring_weights!$B$6*0.5,IF(model!D464="STARTUP",scoring_weights!$B$6*0.25,0))))</f>
        <v>7.5</v>
      </c>
      <c r="K464" s="7">
        <f>ROUND(MIN(IFERROR((model!O464/10+model!P464/5+model!R464*2+model!T464+model!U464*1.5)/6,0),1)*scoring_weights!$B$7,1)</f>
        <v>5</v>
      </c>
      <c r="L464" s="7">
        <f t="shared" si="21"/>
        <v>34</v>
      </c>
      <c r="M464" s="7" t="str">
        <f>IF(L464&gt;=segment_thresholds!$B$2,"HOT",IF(L464&gt;=segment_thresholds!$B$3,"WARM","COLD"))</f>
        <v>COLD</v>
      </c>
      <c r="N464" s="7" t="str">
        <f t="shared" si="22"/>
        <v>Retarget with Ads</v>
      </c>
      <c r="O464" s="7" t="str">
        <f t="shared" si="23"/>
        <v>20-39</v>
      </c>
    </row>
    <row r="465" spans="1:15">
      <c r="A465" t="str">
        <v>L0464</v>
      </c>
      <c r="B465" t="str">
        <v>Hank Ahmed</v>
      </c>
      <c r="C465" t="str">
        <v>CANVA</v>
      </c>
      <c r="D465" t="str">
        <v>COLD_EMAIL</v>
      </c>
      <c r="E465" t="str">
        <v>MID-MARKET</v>
      </c>
      <c r="F465" s="7">
        <f>ROUND(IFERROR(model!I465/scoring_weights!$C$2,0)*scoring_weights!$B$2,1)</f>
        <v>5.7</v>
      </c>
      <c r="G465" s="7">
        <f>ROUND(IFERROR(model!J465/scoring_weights!$C$3,0)*scoring_weights!$B$3,1)</f>
        <v>1.5</v>
      </c>
      <c r="H465" s="7">
        <f>ROUND(IFERROR(model!K465/scoring_weights!$C$4,0)*scoring_weights!$B$4,1)</f>
        <v>0.8</v>
      </c>
      <c r="I465" s="7">
        <f>IF(model!L465="YES",scoring_weights!$B$5,0)</f>
        <v>20</v>
      </c>
      <c r="J465" s="7">
        <f>IF(model!D465="ENTERPRISE",scoring_weights!$B$6,IF(model!D465="MID-MARKET",scoring_weights!$B$6*0.75,IF(model!D465="SMB",scoring_weights!$B$6*0.5,IF(model!D465="STARTUP",scoring_weights!$B$6*0.25,0))))</f>
        <v>11.25</v>
      </c>
      <c r="K465" s="7">
        <f>ROUND(MIN(IFERROR((model!O465/10+model!P465/5+model!R465*2+model!T465+model!U465*1.5)/6,0),1)*scoring_weights!$B$7,1)</f>
        <v>22</v>
      </c>
      <c r="L465" s="7">
        <f t="shared" si="21"/>
        <v>61.3</v>
      </c>
      <c r="M465" s="7" t="str">
        <f>IF(L465&gt;=segment_thresholds!$B$2,"HOT",IF(L465&gt;=segment_thresholds!$B$3,"WARM","COLD"))</f>
        <v>HOT</v>
      </c>
      <c r="N465" s="7" t="str">
        <f t="shared" si="22"/>
        <v>Schedule Call</v>
      </c>
      <c r="O465" s="7" t="str">
        <f t="shared" si="23"/>
        <v>60-79</v>
      </c>
    </row>
    <row r="466" spans="1:15">
      <c r="A466" t="str">
        <v>L0465</v>
      </c>
      <c r="B466" t="str">
        <v>Karen Sanchez</v>
      </c>
      <c r="C466" t="str">
        <v>CONFLUENT</v>
      </c>
      <c r="D466" t="str">
        <v>SOCIAL</v>
      </c>
      <c r="E466" t="str">
        <v>SMB</v>
      </c>
      <c r="F466" s="7">
        <f>ROUND(IFERROR(model!I466/scoring_weights!$C$2,0)*scoring_weights!$B$2,1)</f>
        <v>9.4</v>
      </c>
      <c r="G466" s="7">
        <f>ROUND(IFERROR(model!J466/scoring_weights!$C$3,0)*scoring_weights!$B$3,1)</f>
        <v>0</v>
      </c>
      <c r="H466" s="7">
        <f>ROUND(IFERROR(model!K466/scoring_weights!$C$4,0)*scoring_weights!$B$4,1)</f>
        <v>1.3</v>
      </c>
      <c r="I466" s="7">
        <f>IF(model!L466="YES",scoring_weights!$B$5,0)</f>
        <v>20</v>
      </c>
      <c r="J466" s="7">
        <f>IF(model!D466="ENTERPRISE",scoring_weights!$B$6,IF(model!D466="MID-MARKET",scoring_weights!$B$6*0.75,IF(model!D466="SMB",scoring_weights!$B$6*0.5,IF(model!D466="STARTUP",scoring_weights!$B$6*0.25,0))))</f>
        <v>7.5</v>
      </c>
      <c r="K466" s="7">
        <f>ROUND(MIN(IFERROR((model!O466/10+model!P466/5+model!R466*2+model!T466+model!U466*1.5)/6,0),1)*scoring_weights!$B$7,1)</f>
        <v>12.5</v>
      </c>
      <c r="L466" s="7">
        <f t="shared" si="21"/>
        <v>50.7</v>
      </c>
      <c r="M466" s="7" t="str">
        <f>IF(L466&gt;=segment_thresholds!$B$2,"HOT",IF(L466&gt;=segment_thresholds!$B$3,"WARM","COLD"))</f>
        <v>WARM</v>
      </c>
      <c r="N466" s="7" t="str">
        <f t="shared" si="22"/>
        <v>Nurture Email Drip</v>
      </c>
      <c r="O466" s="7" t="str">
        <f t="shared" si="23"/>
        <v>40-59</v>
      </c>
    </row>
    <row r="467" spans="1:15">
      <c r="A467" t="str">
        <v>L0466</v>
      </c>
      <c r="B467" t="str">
        <v>Omar Gomez</v>
      </c>
      <c r="C467" t="str">
        <v>SNOWFLAKE INC</v>
      </c>
      <c r="D467" t="str">
        <v>WEBINAR</v>
      </c>
      <c r="E467" t="str">
        <v>SMB</v>
      </c>
      <c r="F467" s="7">
        <f>ROUND(IFERROR(model!I467/scoring_weights!$C$2,0)*scoring_weights!$B$2,1)</f>
        <v>2.6</v>
      </c>
      <c r="G467" s="7">
        <f>ROUND(IFERROR(model!J467/scoring_weights!$C$3,0)*scoring_weights!$B$3,1)</f>
        <v>0.8</v>
      </c>
      <c r="H467" s="7">
        <f>ROUND(IFERROR(model!K467/scoring_weights!$C$4,0)*scoring_weights!$B$4,1)</f>
        <v>0</v>
      </c>
      <c r="I467" s="7">
        <f>IF(model!L467="YES",scoring_weights!$B$5,0)</f>
        <v>20</v>
      </c>
      <c r="J467" s="7">
        <f>IF(model!D467="ENTERPRISE",scoring_weights!$B$6,IF(model!D467="MID-MARKET",scoring_weights!$B$6*0.75,IF(model!D467="SMB",scoring_weights!$B$6*0.5,IF(model!D467="STARTUP",scoring_weights!$B$6*0.25,0))))</f>
        <v>7.5</v>
      </c>
      <c r="K467" s="7">
        <f>ROUND(MIN(IFERROR((model!O467/10+model!P467/5+model!R467*2+model!T467+model!U467*1.5)/6,0),1)*scoring_weights!$B$7,1)</f>
        <v>12</v>
      </c>
      <c r="L467" s="7">
        <f t="shared" si="21"/>
        <v>42.9</v>
      </c>
      <c r="M467" s="7" t="str">
        <f>IF(L467&gt;=segment_thresholds!$B$2,"HOT",IF(L467&gt;=segment_thresholds!$B$3,"WARM","COLD"))</f>
        <v>WARM</v>
      </c>
      <c r="N467" s="7" t="str">
        <f t="shared" si="22"/>
        <v>Nurture Email Drip</v>
      </c>
      <c r="O467" s="7" t="str">
        <f t="shared" si="23"/>
        <v>40-59</v>
      </c>
    </row>
    <row r="468" spans="1:15">
      <c r="A468" t="str">
        <v>L0467</v>
      </c>
      <c r="B468" t="str">
        <v>Tallulah Pandey</v>
      </c>
      <c r="C468" t="str">
        <v>HASHICORP</v>
      </c>
      <c r="D468" t="str">
        <v>COLD_EMAIL</v>
      </c>
      <c r="E468" t="str">
        <v>MID-MARKET</v>
      </c>
      <c r="F468" s="7">
        <f>ROUND(IFERROR(model!I468/scoring_weights!$C$2,0)*scoring_weights!$B$2,1)</f>
        <v>0</v>
      </c>
      <c r="G468" s="7">
        <f>ROUND(IFERROR(model!J468/scoring_weights!$C$3,0)*scoring_weights!$B$3,1)</f>
        <v>0</v>
      </c>
      <c r="H468" s="7">
        <f>ROUND(IFERROR(model!K468/scoring_weights!$C$4,0)*scoring_weights!$B$4,1)</f>
        <v>2.7</v>
      </c>
      <c r="I468" s="7">
        <f>IF(model!L468="YES",scoring_weights!$B$5,0)</f>
        <v>0</v>
      </c>
      <c r="J468" s="7">
        <f>IF(model!D468="ENTERPRISE",scoring_weights!$B$6,IF(model!D468="MID-MARKET",scoring_weights!$B$6*0.75,IF(model!D468="SMB",scoring_weights!$B$6*0.5,IF(model!D468="STARTUP",scoring_weights!$B$6*0.25,0))))</f>
        <v>11.25</v>
      </c>
      <c r="K468" s="7">
        <f>ROUND(MIN(IFERROR((model!O468/10+model!P468/5+model!R468*2+model!T468+model!U468*1.5)/6,0),1)*scoring_weights!$B$7,1)</f>
        <v>4.5</v>
      </c>
      <c r="L468" s="7">
        <f t="shared" si="21"/>
        <v>18.5</v>
      </c>
      <c r="M468" s="7" t="str">
        <f>IF(L468&gt;=segment_thresholds!$B$2,"HOT",IF(L468&gt;=segment_thresholds!$B$3,"WARM","COLD"))</f>
        <v>COLD</v>
      </c>
      <c r="N468" s="7" t="str">
        <f t="shared" si="22"/>
        <v>Retarget with Ads</v>
      </c>
      <c r="O468" s="7" t="str">
        <f t="shared" si="23"/>
        <v>0-19</v>
      </c>
    </row>
    <row r="469" spans="1:15">
      <c r="A469" t="str">
        <v>L0468</v>
      </c>
      <c r="B469" t="str">
        <v>Bob Bose</v>
      </c>
      <c r="C469" t="str">
        <v>FRESHWORKS</v>
      </c>
      <c r="D469" t="str">
        <v>UNKNOWN</v>
      </c>
      <c r="E469" t="str">
        <v>N/A</v>
      </c>
      <c r="F469" s="7">
        <f>ROUND(IFERROR(model!I469/scoring_weights!$C$2,0)*scoring_weights!$B$2,1)</f>
        <v>3.4</v>
      </c>
      <c r="G469" s="7">
        <f>ROUND(IFERROR(model!J469/scoring_weights!$C$3,0)*scoring_weights!$B$3,1)</f>
        <v>9.8000000000000007</v>
      </c>
      <c r="H469" s="7">
        <f>ROUND(IFERROR(model!K469/scoring_weights!$C$4,0)*scoring_weights!$B$4,1)</f>
        <v>0</v>
      </c>
      <c r="I469" s="7">
        <f>IF(model!L469="YES",scoring_weights!$B$5,0)</f>
        <v>20</v>
      </c>
      <c r="J469" s="7">
        <f>IF(model!D469="ENTERPRISE",scoring_weights!$B$6,IF(model!D469="MID-MARKET",scoring_weights!$B$6*0.75,IF(model!D469="SMB",scoring_weights!$B$6*0.5,IF(model!D469="STARTUP",scoring_weights!$B$6*0.25,0))))</f>
        <v>0</v>
      </c>
      <c r="K469" s="7">
        <f>ROUND(MIN(IFERROR((model!O469/10+model!P469/5+model!R469*2+model!T469+model!U469*1.5)/6,0),1)*scoring_weights!$B$7,1)</f>
        <v>1.5</v>
      </c>
      <c r="L469" s="7">
        <f t="shared" si="21"/>
        <v>34.700000000000003</v>
      </c>
      <c r="M469" s="7" t="str">
        <f>IF(L469&gt;=segment_thresholds!$B$2,"HOT",IF(L469&gt;=segment_thresholds!$B$3,"WARM","COLD"))</f>
        <v>COLD</v>
      </c>
      <c r="N469" s="7" t="str">
        <f t="shared" si="22"/>
        <v>Retarget with Ads</v>
      </c>
      <c r="O469" s="7" t="str">
        <f t="shared" si="23"/>
        <v>20-39</v>
      </c>
    </row>
    <row r="470" spans="1:15">
      <c r="A470" t="str">
        <v>L0469</v>
      </c>
      <c r="B470" t="str">
        <v>Jamal Rivera</v>
      </c>
      <c r="C470" t="str">
        <v>SERVICENOW</v>
      </c>
      <c r="D470" t="str">
        <v>DIRECT</v>
      </c>
      <c r="E470" t="str">
        <v>GROWTH</v>
      </c>
      <c r="F470" s="7">
        <f>ROUND(IFERROR(model!I470/scoring_weights!$C$2,0)*scoring_weights!$B$2,1)</f>
        <v>8.3000000000000007</v>
      </c>
      <c r="G470" s="7">
        <f>ROUND(IFERROR(model!J470/scoring_weights!$C$3,0)*scoring_weights!$B$3,1)</f>
        <v>0</v>
      </c>
      <c r="H470" s="7">
        <f>ROUND(IFERROR(model!K470/scoring_weights!$C$4,0)*scoring_weights!$B$4,1)</f>
        <v>4.3</v>
      </c>
      <c r="I470" s="7">
        <f>IF(model!L470="YES",scoring_weights!$B$5,0)</f>
        <v>20</v>
      </c>
      <c r="J470" s="7">
        <f>IF(model!D470="ENTERPRISE",scoring_weights!$B$6,IF(model!D470="MID-MARKET",scoring_weights!$B$6*0.75,IF(model!D470="SMB",scoring_weights!$B$6*0.5,IF(model!D470="STARTUP",scoring_weights!$B$6*0.25,0))))</f>
        <v>0</v>
      </c>
      <c r="K470" s="7">
        <f>ROUND(MIN(IFERROR((model!O470/10+model!P470/5+model!R470*2+model!T470+model!U470*1.5)/6,0),1)*scoring_weights!$B$7,1)</f>
        <v>12</v>
      </c>
      <c r="L470" s="7">
        <f t="shared" si="21"/>
        <v>44.6</v>
      </c>
      <c r="M470" s="7" t="str">
        <f>IF(L470&gt;=segment_thresholds!$B$2,"HOT",IF(L470&gt;=segment_thresholds!$B$3,"WARM","COLD"))</f>
        <v>WARM</v>
      </c>
      <c r="N470" s="7" t="str">
        <f t="shared" si="22"/>
        <v>Nurture Email Drip</v>
      </c>
      <c r="O470" s="7" t="str">
        <f t="shared" si="23"/>
        <v>40-59</v>
      </c>
    </row>
    <row r="471" spans="1:15">
      <c r="A471" t="str">
        <v>L0470</v>
      </c>
      <c r="B471" t="str">
        <v>Onyx Nair</v>
      </c>
      <c r="C471" t="str">
        <v>FIGMA</v>
      </c>
      <c r="D471" t="str">
        <v>SOCIAL</v>
      </c>
      <c r="E471" t="str">
        <v>N/A</v>
      </c>
      <c r="F471" s="7">
        <f>ROUND(IFERROR(model!I471/scoring_weights!$C$2,0)*scoring_weights!$B$2,1)</f>
        <v>7.7</v>
      </c>
      <c r="G471" s="7">
        <f>ROUND(IFERROR(model!J471/scoring_weights!$C$3,0)*scoring_weights!$B$3,1)</f>
        <v>0</v>
      </c>
      <c r="H471" s="7">
        <f>ROUND(IFERROR(model!K471/scoring_weights!$C$4,0)*scoring_weights!$B$4,1)</f>
        <v>0</v>
      </c>
      <c r="I471" s="7">
        <f>IF(model!L471="YES",scoring_weights!$B$5,0)</f>
        <v>20</v>
      </c>
      <c r="J471" s="7">
        <f>IF(model!D471="ENTERPRISE",scoring_weights!$B$6,IF(model!D471="MID-MARKET",scoring_weights!$B$6*0.75,IF(model!D471="SMB",scoring_weights!$B$6*0.5,IF(model!D471="STARTUP",scoring_weights!$B$6*0.25,0))))</f>
        <v>0</v>
      </c>
      <c r="K471" s="7">
        <f>ROUND(MIN(IFERROR((model!O471/10+model!P471/5+model!R471*2+model!T471+model!U471*1.5)/6,0),1)*scoring_weights!$B$7,1)</f>
        <v>14</v>
      </c>
      <c r="L471" s="7">
        <f t="shared" si="21"/>
        <v>41.7</v>
      </c>
      <c r="M471" s="7" t="str">
        <f>IF(L471&gt;=segment_thresholds!$B$2,"HOT",IF(L471&gt;=segment_thresholds!$B$3,"WARM","COLD"))</f>
        <v>WARM</v>
      </c>
      <c r="N471" s="7" t="str">
        <f t="shared" si="22"/>
        <v>Nurture Email Drip</v>
      </c>
      <c r="O471" s="7" t="str">
        <f t="shared" si="23"/>
        <v>40-59</v>
      </c>
    </row>
    <row r="472" spans="1:15">
      <c r="A472" t="str">
        <v>L0471</v>
      </c>
      <c r="B472" t="str">
        <v>Derek Nair</v>
      </c>
      <c r="C472" t="str">
        <v>ATLASSIAN</v>
      </c>
      <c r="D472" t="str">
        <v>PAID</v>
      </c>
      <c r="E472" t="str">
        <v>ENTERPRISE</v>
      </c>
      <c r="F472" s="7">
        <f>ROUND(IFERROR(model!I472/scoring_weights!$C$2,0)*scoring_weights!$B$2,1)</f>
        <v>4.5999999999999996</v>
      </c>
      <c r="G472" s="7">
        <f>ROUND(IFERROR(model!J472/scoring_weights!$C$3,0)*scoring_weights!$B$3,1)</f>
        <v>6.8</v>
      </c>
      <c r="H472" s="7">
        <f>ROUND(IFERROR(model!K472/scoring_weights!$C$4,0)*scoring_weights!$B$4,1)</f>
        <v>4.3</v>
      </c>
      <c r="I472" s="7">
        <f>IF(model!L472="YES",scoring_weights!$B$5,0)</f>
        <v>0</v>
      </c>
      <c r="J472" s="7">
        <f>IF(model!D472="ENTERPRISE",scoring_weights!$B$6,IF(model!D472="MID-MARKET",scoring_weights!$B$6*0.75,IF(model!D472="SMB",scoring_weights!$B$6*0.5,IF(model!D472="STARTUP",scoring_weights!$B$6*0.25,0))))</f>
        <v>15</v>
      </c>
      <c r="K472" s="7">
        <f>ROUND(MIN(IFERROR((model!O472/10+model!P472/5+model!R472*2+model!T472+model!U472*1.5)/6,0),1)*scoring_weights!$B$7,1)</f>
        <v>4.5</v>
      </c>
      <c r="L472" s="7">
        <f t="shared" si="21"/>
        <v>35.200000000000003</v>
      </c>
      <c r="M472" s="7" t="str">
        <f>IF(L472&gt;=segment_thresholds!$B$2,"HOT",IF(L472&gt;=segment_thresholds!$B$3,"WARM","COLD"))</f>
        <v>WARM</v>
      </c>
      <c r="N472" s="7" t="str">
        <f t="shared" si="22"/>
        <v>Nurture Email Drip</v>
      </c>
      <c r="O472" s="7" t="str">
        <f t="shared" si="23"/>
        <v>20-39</v>
      </c>
    </row>
    <row r="473" spans="1:15">
      <c r="A473" t="str">
        <v>L0472</v>
      </c>
      <c r="B473" t="str">
        <v>Noah Bose</v>
      </c>
      <c r="C473" t="str">
        <v>AMAZON</v>
      </c>
      <c r="D473" t="str">
        <v>UNKNOWN</v>
      </c>
      <c r="E473" t="str">
        <v>MID-MARKET</v>
      </c>
      <c r="F473" s="7">
        <f>ROUND(IFERROR(model!I473/scoring_weights!$C$2,0)*scoring_weights!$B$2,1)</f>
        <v>9.6999999999999993</v>
      </c>
      <c r="G473" s="7">
        <f>ROUND(IFERROR(model!J473/scoring_weights!$C$3,0)*scoring_weights!$B$3,1)</f>
        <v>2.2999999999999998</v>
      </c>
      <c r="H473" s="7">
        <f>ROUND(IFERROR(model!K473/scoring_weights!$C$4,0)*scoring_weights!$B$4,1)</f>
        <v>6.5</v>
      </c>
      <c r="I473" s="7">
        <f>IF(model!L473="YES",scoring_weights!$B$5,0)</f>
        <v>20</v>
      </c>
      <c r="J473" s="7">
        <f>IF(model!D473="ENTERPRISE",scoring_weights!$B$6,IF(model!D473="MID-MARKET",scoring_weights!$B$6*0.75,IF(model!D473="SMB",scoring_weights!$B$6*0.5,IF(model!D473="STARTUP",scoring_weights!$B$6*0.25,0))))</f>
        <v>11.25</v>
      </c>
      <c r="K473" s="7">
        <f>ROUND(MIN(IFERROR((model!O473/10+model!P473/5+model!R473*2+model!T473+model!U473*1.5)/6,0),1)*scoring_weights!$B$7,1)</f>
        <v>23.5</v>
      </c>
      <c r="L473" s="7">
        <f t="shared" si="21"/>
        <v>73.3</v>
      </c>
      <c r="M473" s="7" t="str">
        <f>IF(L473&gt;=segment_thresholds!$B$2,"HOT",IF(L473&gt;=segment_thresholds!$B$3,"WARM","COLD"))</f>
        <v>HOT</v>
      </c>
      <c r="N473" s="7" t="str">
        <f t="shared" si="22"/>
        <v>Schedule Call</v>
      </c>
      <c r="O473" s="7" t="str">
        <f t="shared" si="23"/>
        <v>60-79</v>
      </c>
    </row>
    <row r="474" spans="1:15">
      <c r="A474" t="str">
        <v>L0473</v>
      </c>
      <c r="B474" t="str">
        <v>Quinn Harris</v>
      </c>
      <c r="C474" t="str">
        <v>SERVICENOW</v>
      </c>
      <c r="D474" t="str">
        <v>PAID</v>
      </c>
      <c r="E474" t="str">
        <v>STARTUP</v>
      </c>
      <c r="F474" s="7">
        <f>ROUND(IFERROR(model!I474/scoring_weights!$C$2,0)*scoring_weights!$B$2,1)</f>
        <v>7.1</v>
      </c>
      <c r="G474" s="7">
        <f>ROUND(IFERROR(model!J474/scoring_weights!$C$3,0)*scoring_weights!$B$3,1)</f>
        <v>4.5</v>
      </c>
      <c r="H474" s="7">
        <f>ROUND(IFERROR(model!K474/scoring_weights!$C$4,0)*scoring_weights!$B$4,1)</f>
        <v>5</v>
      </c>
      <c r="I474" s="7">
        <f>IF(model!L474="YES",scoring_weights!$B$5,0)</f>
        <v>20</v>
      </c>
      <c r="J474" s="7">
        <f>IF(model!D474="ENTERPRISE",scoring_weights!$B$6,IF(model!D474="MID-MARKET",scoring_weights!$B$6*0.75,IF(model!D474="SMB",scoring_weights!$B$6*0.5,IF(model!D474="STARTUP",scoring_weights!$B$6*0.25,0))))</f>
        <v>3.75</v>
      </c>
      <c r="K474" s="7">
        <f>ROUND(MIN(IFERROR((model!O474/10+model!P474/5+model!R474*2+model!T474+model!U474*1.5)/6,0),1)*scoring_weights!$B$7,1)</f>
        <v>1.5</v>
      </c>
      <c r="L474" s="7">
        <f t="shared" si="21"/>
        <v>41.9</v>
      </c>
      <c r="M474" s="7" t="str">
        <f>IF(L474&gt;=segment_thresholds!$B$2,"HOT",IF(L474&gt;=segment_thresholds!$B$3,"WARM","COLD"))</f>
        <v>WARM</v>
      </c>
      <c r="N474" s="7" t="str">
        <f t="shared" si="22"/>
        <v>Nurture Email Drip</v>
      </c>
      <c r="O474" s="7" t="str">
        <f t="shared" si="23"/>
        <v>40-59</v>
      </c>
    </row>
    <row r="475" spans="1:15">
      <c r="A475" t="str">
        <v>L0474</v>
      </c>
      <c r="B475" t="str">
        <v>Soren Tiwari</v>
      </c>
      <c r="C475" t="str">
        <v>GOOGLE</v>
      </c>
      <c r="D475" t="str">
        <v>PARTNER</v>
      </c>
      <c r="E475" t="str">
        <v>MID-MARKET</v>
      </c>
      <c r="F475" s="7">
        <f>ROUND(IFERROR(model!I475/scoring_weights!$C$2,0)*scoring_weights!$B$2,1)</f>
        <v>10</v>
      </c>
      <c r="G475" s="7">
        <f>ROUND(IFERROR(model!J475/scoring_weights!$C$3,0)*scoring_weights!$B$3,1)</f>
        <v>7.5</v>
      </c>
      <c r="H475" s="7">
        <f>ROUND(IFERROR(model!K475/scoring_weights!$C$4,0)*scoring_weights!$B$4,1)</f>
        <v>8.5</v>
      </c>
      <c r="I475" s="7">
        <f>IF(model!L475="YES",scoring_weights!$B$5,0)</f>
        <v>20</v>
      </c>
      <c r="J475" s="7">
        <f>IF(model!D475="ENTERPRISE",scoring_weights!$B$6,IF(model!D475="MID-MARKET",scoring_weights!$B$6*0.75,IF(model!D475="SMB",scoring_weights!$B$6*0.5,IF(model!D475="STARTUP",scoring_weights!$B$6*0.25,0))))</f>
        <v>11.25</v>
      </c>
      <c r="K475" s="7">
        <f>ROUND(MIN(IFERROR((model!O475/10+model!P475/5+model!R475*2+model!T475+model!U475*1.5)/6,0),1)*scoring_weights!$B$7,1)</f>
        <v>1.5</v>
      </c>
      <c r="L475" s="7">
        <f t="shared" si="21"/>
        <v>58.8</v>
      </c>
      <c r="M475" s="7" t="str">
        <f>IF(L475&gt;=segment_thresholds!$B$2,"HOT",IF(L475&gt;=segment_thresholds!$B$3,"WARM","COLD"))</f>
        <v>WARM</v>
      </c>
      <c r="N475" s="7" t="str">
        <f t="shared" si="22"/>
        <v>Nurture Email Drip</v>
      </c>
      <c r="O475" s="7" t="str">
        <f t="shared" si="23"/>
        <v>40-59</v>
      </c>
    </row>
    <row r="476" spans="1:15">
      <c r="A476" t="str">
        <v>L0475</v>
      </c>
      <c r="B476" t="str">
        <v>Noah Adams</v>
      </c>
      <c r="C476" t="str">
        <v>SERVICENOW</v>
      </c>
      <c r="D476" t="str">
        <v>PAID</v>
      </c>
      <c r="E476" t="str">
        <v>GROWTH</v>
      </c>
      <c r="F476" s="7">
        <f>ROUND(IFERROR(model!I476/scoring_weights!$C$2,0)*scoring_weights!$B$2,1)</f>
        <v>9.4</v>
      </c>
      <c r="G476" s="7">
        <f>ROUND(IFERROR(model!J476/scoring_weights!$C$3,0)*scoring_weights!$B$3,1)</f>
        <v>2.2999999999999998</v>
      </c>
      <c r="H476" s="7">
        <f>ROUND(IFERROR(model!K476/scoring_weights!$C$4,0)*scoring_weights!$B$4,1)</f>
        <v>1</v>
      </c>
      <c r="I476" s="7">
        <f>IF(model!L476="YES",scoring_weights!$B$5,0)</f>
        <v>20</v>
      </c>
      <c r="J476" s="7">
        <f>IF(model!D476="ENTERPRISE",scoring_weights!$B$6,IF(model!D476="MID-MARKET",scoring_weights!$B$6*0.75,IF(model!D476="SMB",scoring_weights!$B$6*0.5,IF(model!D476="STARTUP",scoring_weights!$B$6*0.25,0))))</f>
        <v>0</v>
      </c>
      <c r="K476" s="7">
        <f>ROUND(MIN(IFERROR((model!O476/10+model!P476/5+model!R476*2+model!T476+model!U476*1.5)/6,0),1)*scoring_weights!$B$7,1)</f>
        <v>3.5</v>
      </c>
      <c r="L476" s="7">
        <f t="shared" si="21"/>
        <v>36.200000000000003</v>
      </c>
      <c r="M476" s="7" t="str">
        <f>IF(L476&gt;=segment_thresholds!$B$2,"HOT",IF(L476&gt;=segment_thresholds!$B$3,"WARM","COLD"))</f>
        <v>WARM</v>
      </c>
      <c r="N476" s="7" t="str">
        <f t="shared" si="22"/>
        <v>Nurture Email Drip</v>
      </c>
      <c r="O476" s="7" t="str">
        <f t="shared" si="23"/>
        <v>20-39</v>
      </c>
    </row>
    <row r="477" spans="1:15">
      <c r="A477" t="str">
        <v>L0476</v>
      </c>
      <c r="B477" t="str">
        <v>Vesper Bose</v>
      </c>
      <c r="C477" t="str">
        <v>SNOWFLAKE</v>
      </c>
      <c r="D477" t="str">
        <v>ORGANIC</v>
      </c>
      <c r="E477" t="str">
        <v>GROWTH</v>
      </c>
      <c r="F477" s="7">
        <f>ROUND(IFERROR(model!I477/scoring_weights!$C$2,0)*scoring_weights!$B$2,1)</f>
        <v>1.7</v>
      </c>
      <c r="G477" s="7">
        <f>ROUND(IFERROR(model!J477/scoring_weights!$C$3,0)*scoring_weights!$B$3,1)</f>
        <v>13.5</v>
      </c>
      <c r="H477" s="7">
        <f>ROUND(IFERROR(model!K477/scoring_weights!$C$4,0)*scoring_weights!$B$4,1)</f>
        <v>0</v>
      </c>
      <c r="I477" s="7">
        <f>IF(model!L477="YES",scoring_weights!$B$5,0)</f>
        <v>0</v>
      </c>
      <c r="J477" s="7">
        <f>IF(model!D477="ENTERPRISE",scoring_weights!$B$6,IF(model!D477="MID-MARKET",scoring_weights!$B$6*0.75,IF(model!D477="SMB",scoring_weights!$B$6*0.5,IF(model!D477="STARTUP",scoring_weights!$B$6*0.25,0))))</f>
        <v>0</v>
      </c>
      <c r="K477" s="7">
        <f>ROUND(MIN(IFERROR((model!O477/10+model!P477/5+model!R477*2+model!T477+model!U477*1.5)/6,0),1)*scoring_weights!$B$7,1)</f>
        <v>2</v>
      </c>
      <c r="L477" s="7">
        <f t="shared" si="21"/>
        <v>17.2</v>
      </c>
      <c r="M477" s="7" t="str">
        <f>IF(L477&gt;=segment_thresholds!$B$2,"HOT",IF(L477&gt;=segment_thresholds!$B$3,"WARM","COLD"))</f>
        <v>COLD</v>
      </c>
      <c r="N477" s="7" t="str">
        <f t="shared" si="22"/>
        <v>Retarget with Ads</v>
      </c>
      <c r="O477" s="7" t="str">
        <f t="shared" si="23"/>
        <v>0-19</v>
      </c>
    </row>
    <row r="478" spans="1:15">
      <c r="A478" t="str">
        <v>L0477</v>
      </c>
      <c r="B478" t="str">
        <v>Waqas Cruz</v>
      </c>
      <c r="C478" t="str">
        <v>GOOGLE</v>
      </c>
      <c r="D478" t="str">
        <v>DIRECT</v>
      </c>
      <c r="E478" t="str">
        <v>ENTERPRISE</v>
      </c>
      <c r="F478" s="7">
        <f>ROUND(IFERROR(model!I478/scoring_weights!$C$2,0)*scoring_weights!$B$2,1)</f>
        <v>3.4</v>
      </c>
      <c r="G478" s="7">
        <f>ROUND(IFERROR(model!J478/scoring_weights!$C$3,0)*scoring_weights!$B$3,1)</f>
        <v>5.3</v>
      </c>
      <c r="H478" s="7">
        <f>ROUND(IFERROR(model!K478/scoring_weights!$C$4,0)*scoring_weights!$B$4,1)</f>
        <v>0</v>
      </c>
      <c r="I478" s="7">
        <f>IF(model!L478="YES",scoring_weights!$B$5,0)</f>
        <v>20</v>
      </c>
      <c r="J478" s="7">
        <f>IF(model!D478="ENTERPRISE",scoring_weights!$B$6,IF(model!D478="MID-MARKET",scoring_weights!$B$6*0.75,IF(model!D478="SMB",scoring_weights!$B$6*0.5,IF(model!D478="STARTUP",scoring_weights!$B$6*0.25,0))))</f>
        <v>15</v>
      </c>
      <c r="K478" s="7">
        <f>ROUND(MIN(IFERROR((model!O478/10+model!P478/5+model!R478*2+model!T478+model!U478*1.5)/6,0),1)*scoring_weights!$B$7,1)</f>
        <v>8.5</v>
      </c>
      <c r="L478" s="7">
        <f t="shared" si="21"/>
        <v>52.2</v>
      </c>
      <c r="M478" s="7" t="str">
        <f>IF(L478&gt;=segment_thresholds!$B$2,"HOT",IF(L478&gt;=segment_thresholds!$B$3,"WARM","COLD"))</f>
        <v>WARM</v>
      </c>
      <c r="N478" s="7" t="str">
        <f t="shared" si="22"/>
        <v>Nurture Email Drip</v>
      </c>
      <c r="O478" s="7" t="str">
        <f t="shared" si="23"/>
        <v>40-59</v>
      </c>
    </row>
    <row r="479" spans="1:15">
      <c r="A479" t="str">
        <v>L0478</v>
      </c>
      <c r="B479" t="str">
        <v>Freya Nair</v>
      </c>
      <c r="C479" t="str">
        <v>DATABRICKS</v>
      </c>
      <c r="D479" t="str">
        <v>REFERRAL</v>
      </c>
      <c r="E479" t="str">
        <v>SMB</v>
      </c>
      <c r="F479" s="7">
        <f>ROUND(IFERROR(model!I479/scoring_weights!$C$2,0)*scoring_weights!$B$2,1)</f>
        <v>2</v>
      </c>
      <c r="G479" s="7">
        <f>ROUND(IFERROR(model!J479/scoring_weights!$C$3,0)*scoring_weights!$B$3,1)</f>
        <v>5.3</v>
      </c>
      <c r="H479" s="7">
        <f>ROUND(IFERROR(model!K479/scoring_weights!$C$4,0)*scoring_weights!$B$4,1)</f>
        <v>0.3</v>
      </c>
      <c r="I479" s="7">
        <f>IF(model!L479="YES",scoring_weights!$B$5,0)</f>
        <v>0</v>
      </c>
      <c r="J479" s="7">
        <f>IF(model!D479="ENTERPRISE",scoring_weights!$B$6,IF(model!D479="MID-MARKET",scoring_weights!$B$6*0.75,IF(model!D479="SMB",scoring_weights!$B$6*0.5,IF(model!D479="STARTUP",scoring_weights!$B$6*0.25,0))))</f>
        <v>7.5</v>
      </c>
      <c r="K479" s="7">
        <f>ROUND(MIN(IFERROR((model!O479/10+model!P479/5+model!R479*2+model!T479+model!U479*1.5)/6,0),1)*scoring_weights!$B$7,1)</f>
        <v>26</v>
      </c>
      <c r="L479" s="7">
        <f t="shared" si="21"/>
        <v>41.1</v>
      </c>
      <c r="M479" s="7" t="str">
        <f>IF(L479&gt;=segment_thresholds!$B$2,"HOT",IF(L479&gt;=segment_thresholds!$B$3,"WARM","COLD"))</f>
        <v>WARM</v>
      </c>
      <c r="N479" s="7" t="str">
        <f t="shared" si="22"/>
        <v>Nurture Email Drip</v>
      </c>
      <c r="O479" s="7" t="str">
        <f t="shared" si="23"/>
        <v>40-59</v>
      </c>
    </row>
    <row r="480" spans="1:15">
      <c r="A480" t="str">
        <v>L0479</v>
      </c>
      <c r="B480" t="str">
        <v>Dante Moore</v>
      </c>
      <c r="C480" t="str">
        <v>SPLUNK</v>
      </c>
      <c r="D480" t="str">
        <v>WEBINAR</v>
      </c>
      <c r="E480" t="str">
        <v>MID-MARKET</v>
      </c>
      <c r="F480" s="7">
        <f>ROUND(IFERROR(model!I480/scoring_weights!$C$2,0)*scoring_weights!$B$2,1)</f>
        <v>2.6</v>
      </c>
      <c r="G480" s="7">
        <f>ROUND(IFERROR(model!J480/scoring_weights!$C$3,0)*scoring_weights!$B$3,1)</f>
        <v>8.3000000000000007</v>
      </c>
      <c r="H480" s="7">
        <f>ROUND(IFERROR(model!K480/scoring_weights!$C$4,0)*scoring_weights!$B$4,1)</f>
        <v>7</v>
      </c>
      <c r="I480" s="7">
        <f>IF(model!L480="YES",scoring_weights!$B$5,0)</f>
        <v>0</v>
      </c>
      <c r="J480" s="7">
        <f>IF(model!D480="ENTERPRISE",scoring_weights!$B$6,IF(model!D480="MID-MARKET",scoring_weights!$B$6*0.75,IF(model!D480="SMB",scoring_weights!$B$6*0.5,IF(model!D480="STARTUP",scoring_weights!$B$6*0.25,0))))</f>
        <v>11.25</v>
      </c>
      <c r="K480" s="7">
        <f>ROUND(MIN(IFERROR((model!O480/10+model!P480/5+model!R480*2+model!T480+model!U480*1.5)/6,0),1)*scoring_weights!$B$7,1)</f>
        <v>0.5</v>
      </c>
      <c r="L480" s="7">
        <f t="shared" si="21"/>
        <v>29.7</v>
      </c>
      <c r="M480" s="7" t="str">
        <f>IF(L480&gt;=segment_thresholds!$B$2,"HOT",IF(L480&gt;=segment_thresholds!$B$3,"WARM","COLD"))</f>
        <v>COLD</v>
      </c>
      <c r="N480" s="7" t="str">
        <f t="shared" si="22"/>
        <v>Retarget with Ads</v>
      </c>
      <c r="O480" s="7" t="str">
        <f t="shared" si="23"/>
        <v>20-39</v>
      </c>
    </row>
    <row r="481" spans="1:15">
      <c r="A481" t="str">
        <v>L0480</v>
      </c>
      <c r="B481" t="str">
        <v>Xavier Thompson</v>
      </c>
      <c r="C481" t="str">
        <v>FRESHWORKS</v>
      </c>
      <c r="D481" t="str">
        <v>SOCIAL</v>
      </c>
      <c r="E481" t="str">
        <v>GROWTH</v>
      </c>
      <c r="F481" s="7">
        <f>ROUND(IFERROR(model!I481/scoring_weights!$C$2,0)*scoring_weights!$B$2,1)</f>
        <v>6.9</v>
      </c>
      <c r="G481" s="7">
        <f>ROUND(IFERROR(model!J481/scoring_weights!$C$3,0)*scoring_weights!$B$3,1)</f>
        <v>11.3</v>
      </c>
      <c r="H481" s="7">
        <f>ROUND(IFERROR(model!K481/scoring_weights!$C$4,0)*scoring_weights!$B$4,1)</f>
        <v>9.5</v>
      </c>
      <c r="I481" s="7">
        <f>IF(model!L481="YES",scoring_weights!$B$5,0)</f>
        <v>0</v>
      </c>
      <c r="J481" s="7">
        <f>IF(model!D481="ENTERPRISE",scoring_weights!$B$6,IF(model!D481="MID-MARKET",scoring_weights!$B$6*0.75,IF(model!D481="SMB",scoring_weights!$B$6*0.5,IF(model!D481="STARTUP",scoring_weights!$B$6*0.25,0))))</f>
        <v>0</v>
      </c>
      <c r="K481" s="7">
        <f>ROUND(MIN(IFERROR((model!O481/10+model!P481/5+model!R481*2+model!T481+model!U481*1.5)/6,0),1)*scoring_weights!$B$7,1)</f>
        <v>3.5</v>
      </c>
      <c r="L481" s="7">
        <f t="shared" si="21"/>
        <v>31.2</v>
      </c>
      <c r="M481" s="7" t="str">
        <f>IF(L481&gt;=segment_thresholds!$B$2,"HOT",IF(L481&gt;=segment_thresholds!$B$3,"WARM","COLD"))</f>
        <v>COLD</v>
      </c>
      <c r="N481" s="7" t="str">
        <f t="shared" si="22"/>
        <v>Retarget with Ads</v>
      </c>
      <c r="O481" s="7" t="str">
        <f t="shared" si="23"/>
        <v>20-39</v>
      </c>
    </row>
    <row r="482" spans="1:15">
      <c r="A482" t="str">
        <v>L0481</v>
      </c>
      <c r="B482" t="str">
        <v>Stefan Hoffman</v>
      </c>
      <c r="C482" t="str">
        <v>DROPBOX</v>
      </c>
      <c r="D482" t="str">
        <v>DIRECT</v>
      </c>
      <c r="E482" t="str">
        <v>SMB</v>
      </c>
      <c r="F482" s="7">
        <f>ROUND(IFERROR(model!I482/scoring_weights!$C$2,0)*scoring_weights!$B$2,1)</f>
        <v>9.4</v>
      </c>
      <c r="G482" s="7">
        <f>ROUND(IFERROR(model!J482/scoring_weights!$C$3,0)*scoring_weights!$B$3,1)</f>
        <v>15</v>
      </c>
      <c r="H482" s="7">
        <f>ROUND(IFERROR(model!K482/scoring_weights!$C$4,0)*scoring_weights!$B$4,1)</f>
        <v>5.5</v>
      </c>
      <c r="I482" s="7">
        <f>IF(model!L482="YES",scoring_weights!$B$5,0)</f>
        <v>20</v>
      </c>
      <c r="J482" s="7">
        <f>IF(model!D482="ENTERPRISE",scoring_weights!$B$6,IF(model!D482="MID-MARKET",scoring_weights!$B$6*0.75,IF(model!D482="SMB",scoring_weights!$B$6*0.5,IF(model!D482="STARTUP",scoring_weights!$B$6*0.25,0))))</f>
        <v>7.5</v>
      </c>
      <c r="K482" s="7">
        <f>ROUND(MIN(IFERROR((model!O482/10+model!P482/5+model!R482*2+model!T482+model!U482*1.5)/6,0),1)*scoring_weights!$B$7,1)</f>
        <v>22.5</v>
      </c>
      <c r="L482" s="7">
        <f t="shared" si="21"/>
        <v>79.900000000000006</v>
      </c>
      <c r="M482" s="7" t="str">
        <f>IF(L482&gt;=segment_thresholds!$B$2,"HOT",IF(L482&gt;=segment_thresholds!$B$3,"WARM","COLD"))</f>
        <v>HOT</v>
      </c>
      <c r="N482" s="7" t="str">
        <f t="shared" si="22"/>
        <v>Schedule Call</v>
      </c>
      <c r="O482" s="7" t="str">
        <f t="shared" si="23"/>
        <v>60-79</v>
      </c>
    </row>
    <row r="483" spans="1:15">
      <c r="A483" t="str">
        <v>L0482</v>
      </c>
      <c r="B483" t="str">
        <v>Ahmed Ivanov</v>
      </c>
      <c r="C483" t="str">
        <v>PALANTIR</v>
      </c>
      <c r="D483" t="str">
        <v>SOCIAL</v>
      </c>
      <c r="E483" t="str">
        <v>N/A</v>
      </c>
      <c r="F483" s="7">
        <f>ROUND(IFERROR(model!I483/scoring_weights!$C$2,0)*scoring_weights!$B$2,1)</f>
        <v>8.9</v>
      </c>
      <c r="G483" s="7">
        <f>ROUND(IFERROR(model!J483/scoring_weights!$C$3,0)*scoring_weights!$B$3,1)</f>
        <v>12.8</v>
      </c>
      <c r="H483" s="7">
        <f>ROUND(IFERROR(model!K483/scoring_weights!$C$4,0)*scoring_weights!$B$4,1)</f>
        <v>0</v>
      </c>
      <c r="I483" s="7">
        <f>IF(model!L483="YES",scoring_weights!$B$5,0)</f>
        <v>20</v>
      </c>
      <c r="J483" s="7">
        <f>IF(model!D483="ENTERPRISE",scoring_weights!$B$6,IF(model!D483="MID-MARKET",scoring_weights!$B$6*0.75,IF(model!D483="SMB",scoring_weights!$B$6*0.5,IF(model!D483="STARTUP",scoring_weights!$B$6*0.25,0))))</f>
        <v>0</v>
      </c>
      <c r="K483" s="7">
        <f>ROUND(MIN(IFERROR((model!O483/10+model!P483/5+model!R483*2+model!T483+model!U483*1.5)/6,0),1)*scoring_weights!$B$7,1)</f>
        <v>3.5</v>
      </c>
      <c r="L483" s="7">
        <f t="shared" si="21"/>
        <v>45.2</v>
      </c>
      <c r="M483" s="7" t="str">
        <f>IF(L483&gt;=segment_thresholds!$B$2,"HOT",IF(L483&gt;=segment_thresholds!$B$3,"WARM","COLD"))</f>
        <v>WARM</v>
      </c>
      <c r="N483" s="7" t="str">
        <f t="shared" si="22"/>
        <v>Nurture Email Drip</v>
      </c>
      <c r="O483" s="7" t="str">
        <f t="shared" si="23"/>
        <v>40-59</v>
      </c>
    </row>
    <row r="484" spans="1:15">
      <c r="A484" t="str">
        <v>L0483</v>
      </c>
      <c r="B484" t="str">
        <v>Ethan Patel</v>
      </c>
      <c r="C484" t="str">
        <v>ZENDESK</v>
      </c>
      <c r="D484" t="str">
        <v>PAID</v>
      </c>
      <c r="E484" t="str">
        <v>MID-MARKET</v>
      </c>
      <c r="F484" s="7">
        <f>ROUND(IFERROR(model!I484/scoring_weights!$C$2,0)*scoring_weights!$B$2,1)</f>
        <v>0</v>
      </c>
      <c r="G484" s="7">
        <f>ROUND(IFERROR(model!J484/scoring_weights!$C$3,0)*scoring_weights!$B$3,1)</f>
        <v>14.3</v>
      </c>
      <c r="H484" s="7">
        <f>ROUND(IFERROR(model!K484/scoring_weights!$C$4,0)*scoring_weights!$B$4,1)</f>
        <v>6.7</v>
      </c>
      <c r="I484" s="7">
        <f>IF(model!L484="YES",scoring_weights!$B$5,0)</f>
        <v>0</v>
      </c>
      <c r="J484" s="7">
        <f>IF(model!D484="ENTERPRISE",scoring_weights!$B$6,IF(model!D484="MID-MARKET",scoring_weights!$B$6*0.75,IF(model!D484="SMB",scoring_weights!$B$6*0.5,IF(model!D484="STARTUP",scoring_weights!$B$6*0.25,0))))</f>
        <v>11.25</v>
      </c>
      <c r="K484" s="7">
        <f>ROUND(MIN(IFERROR((model!O484/10+model!P484/5+model!R484*2+model!T484+model!U484*1.5)/6,0),1)*scoring_weights!$B$7,1)</f>
        <v>12.5</v>
      </c>
      <c r="L484" s="7">
        <f t="shared" si="21"/>
        <v>44.8</v>
      </c>
      <c r="M484" s="7" t="str">
        <f>IF(L484&gt;=segment_thresholds!$B$2,"HOT",IF(L484&gt;=segment_thresholds!$B$3,"WARM","COLD"))</f>
        <v>WARM</v>
      </c>
      <c r="N484" s="7" t="str">
        <f t="shared" si="22"/>
        <v>Nurture Email Drip</v>
      </c>
      <c r="O484" s="7" t="str">
        <f t="shared" si="23"/>
        <v>40-59</v>
      </c>
    </row>
    <row r="485" spans="1:15">
      <c r="A485" t="str">
        <v>L0484</v>
      </c>
      <c r="B485" t="str">
        <v>Xyla King</v>
      </c>
      <c r="C485" t="str">
        <v>MONGODB</v>
      </c>
      <c r="D485" t="str">
        <v>PAID</v>
      </c>
      <c r="E485" t="str">
        <v>GROWTH</v>
      </c>
      <c r="F485" s="7">
        <f>ROUND(IFERROR(model!I485/scoring_weights!$C$2,0)*scoring_weights!$B$2,1)</f>
        <v>0.3</v>
      </c>
      <c r="G485" s="7">
        <f>ROUND(IFERROR(model!J485/scoring_weights!$C$3,0)*scoring_weights!$B$3,1)</f>
        <v>4.5</v>
      </c>
      <c r="H485" s="7">
        <f>ROUND(IFERROR(model!K485/scoring_weights!$C$4,0)*scoring_weights!$B$4,1)</f>
        <v>1.7</v>
      </c>
      <c r="I485" s="7">
        <f>IF(model!L485="YES",scoring_weights!$B$5,0)</f>
        <v>0</v>
      </c>
      <c r="J485" s="7">
        <f>IF(model!D485="ENTERPRISE",scoring_weights!$B$6,IF(model!D485="MID-MARKET",scoring_weights!$B$6*0.75,IF(model!D485="SMB",scoring_weights!$B$6*0.5,IF(model!D485="STARTUP",scoring_weights!$B$6*0.25,0))))</f>
        <v>0</v>
      </c>
      <c r="K485" s="7">
        <f>ROUND(MIN(IFERROR((model!O485/10+model!P485/5+model!R485*2+model!T485+model!U485*1.5)/6,0),1)*scoring_weights!$B$7,1)</f>
        <v>10.5</v>
      </c>
      <c r="L485" s="7">
        <f t="shared" si="21"/>
        <v>17</v>
      </c>
      <c r="M485" s="7" t="str">
        <f>IF(L485&gt;=segment_thresholds!$B$2,"HOT",IF(L485&gt;=segment_thresholds!$B$3,"WARM","COLD"))</f>
        <v>COLD</v>
      </c>
      <c r="N485" s="7" t="str">
        <f t="shared" si="22"/>
        <v>Retarget with Ads</v>
      </c>
      <c r="O485" s="7" t="str">
        <f t="shared" si="23"/>
        <v>0-19</v>
      </c>
    </row>
    <row r="486" spans="1:15">
      <c r="A486" t="str">
        <v>L0485</v>
      </c>
      <c r="B486" t="str">
        <v>Elena Vargas</v>
      </c>
      <c r="C486" t="str">
        <v>LINEAR</v>
      </c>
      <c r="D486" t="str">
        <v>PARTNER</v>
      </c>
      <c r="E486" t="str">
        <v>MID-MARKET</v>
      </c>
      <c r="F486" s="7">
        <f>ROUND(IFERROR(model!I486/scoring_weights!$C$2,0)*scoring_weights!$B$2,1)</f>
        <v>2.9</v>
      </c>
      <c r="G486" s="7">
        <f>ROUND(IFERROR(model!J486/scoring_weights!$C$3,0)*scoring_weights!$B$3,1)</f>
        <v>12.8</v>
      </c>
      <c r="H486" s="7">
        <f>ROUND(IFERROR(model!K486/scoring_weights!$C$4,0)*scoring_weights!$B$4,1)</f>
        <v>8.8000000000000007</v>
      </c>
      <c r="I486" s="7">
        <f>IF(model!L486="YES",scoring_weights!$B$5,0)</f>
        <v>0</v>
      </c>
      <c r="J486" s="7">
        <f>IF(model!D486="ENTERPRISE",scoring_weights!$B$6,IF(model!D486="MID-MARKET",scoring_weights!$B$6*0.75,IF(model!D486="SMB",scoring_weights!$B$6*0.5,IF(model!D486="STARTUP",scoring_weights!$B$6*0.25,0))))</f>
        <v>11.25</v>
      </c>
      <c r="K486" s="7">
        <f>ROUND(MIN(IFERROR((model!O486/10+model!P486/5+model!R486*2+model!T486+model!U486*1.5)/6,0),1)*scoring_weights!$B$7,1)</f>
        <v>1.5</v>
      </c>
      <c r="L486" s="7">
        <f t="shared" si="21"/>
        <v>37.299999999999997</v>
      </c>
      <c r="M486" s="7" t="str">
        <f>IF(L486&gt;=segment_thresholds!$B$2,"HOT",IF(L486&gt;=segment_thresholds!$B$3,"WARM","COLD"))</f>
        <v>WARM</v>
      </c>
      <c r="N486" s="7" t="str">
        <f t="shared" si="22"/>
        <v>Nurture Email Drip</v>
      </c>
      <c r="O486" s="7" t="str">
        <f t="shared" si="23"/>
        <v>20-39</v>
      </c>
    </row>
    <row r="487" spans="1:15">
      <c r="A487" t="str">
        <v>L0486</v>
      </c>
      <c r="B487" t="str">
        <v>Zephyr Joshi</v>
      </c>
      <c r="C487" t="str">
        <v>INTERCOM</v>
      </c>
      <c r="D487" t="str">
        <v>SOCIAL</v>
      </c>
      <c r="E487" t="str">
        <v>N/A</v>
      </c>
      <c r="F487" s="7">
        <f>ROUND(IFERROR(model!I487/scoring_weights!$C$2,0)*scoring_weights!$B$2,1)</f>
        <v>3.7</v>
      </c>
      <c r="G487" s="7">
        <f>ROUND(IFERROR(model!J487/scoring_weights!$C$3,0)*scoring_weights!$B$3,1)</f>
        <v>0</v>
      </c>
      <c r="H487" s="7">
        <f>ROUND(IFERROR(model!K487/scoring_weights!$C$4,0)*scoring_weights!$B$4,1)</f>
        <v>3</v>
      </c>
      <c r="I487" s="7">
        <f>IF(model!L487="YES",scoring_weights!$B$5,0)</f>
        <v>0</v>
      </c>
      <c r="J487" s="7">
        <f>IF(model!D487="ENTERPRISE",scoring_weights!$B$6,IF(model!D487="MID-MARKET",scoring_weights!$B$6*0.75,IF(model!D487="SMB",scoring_weights!$B$6*0.5,IF(model!D487="STARTUP",scoring_weights!$B$6*0.25,0))))</f>
        <v>0</v>
      </c>
      <c r="K487" s="7">
        <f>ROUND(MIN(IFERROR((model!O487/10+model!P487/5+model!R487*2+model!T487+model!U487*1.5)/6,0),1)*scoring_weights!$B$7,1)</f>
        <v>2</v>
      </c>
      <c r="L487" s="7">
        <f t="shared" si="21"/>
        <v>8.6999999999999993</v>
      </c>
      <c r="M487" s="7" t="str">
        <f>IF(L487&gt;=segment_thresholds!$B$2,"HOT",IF(L487&gt;=segment_thresholds!$B$3,"WARM","COLD"))</f>
        <v>COLD</v>
      </c>
      <c r="N487" s="7" t="str">
        <f t="shared" si="22"/>
        <v>Retarget with Ads</v>
      </c>
      <c r="O487" s="7" t="str">
        <f t="shared" si="23"/>
        <v>0-19</v>
      </c>
    </row>
    <row r="488" spans="1:15">
      <c r="A488" t="str">
        <v>L0487</v>
      </c>
      <c r="B488" t="str">
        <v>Irene Martinez</v>
      </c>
      <c r="C488" t="str">
        <v>SALESFORCE.COM</v>
      </c>
      <c r="D488" t="str">
        <v>COLD_EMAIL</v>
      </c>
      <c r="E488" t="str">
        <v>ENTERPRISE</v>
      </c>
      <c r="F488" s="7">
        <f>ROUND(IFERROR(model!I488/scoring_weights!$C$2,0)*scoring_weights!$B$2,1)</f>
        <v>1.4</v>
      </c>
      <c r="G488" s="7">
        <f>ROUND(IFERROR(model!J488/scoring_weights!$C$3,0)*scoring_weights!$B$3,1)</f>
        <v>7.5</v>
      </c>
      <c r="H488" s="7">
        <f>ROUND(IFERROR(model!K488/scoring_weights!$C$4,0)*scoring_weights!$B$4,1)</f>
        <v>8.6999999999999993</v>
      </c>
      <c r="I488" s="7">
        <f>IF(model!L488="YES",scoring_weights!$B$5,0)</f>
        <v>0</v>
      </c>
      <c r="J488" s="7">
        <f>IF(model!D488="ENTERPRISE",scoring_weights!$B$6,IF(model!D488="MID-MARKET",scoring_weights!$B$6*0.75,IF(model!D488="SMB",scoring_weights!$B$6*0.5,IF(model!D488="STARTUP",scoring_weights!$B$6*0.25,0))))</f>
        <v>15</v>
      </c>
      <c r="K488" s="7">
        <f>ROUND(MIN(IFERROR((model!O488/10+model!P488/5+model!R488*2+model!T488+model!U488*1.5)/6,0),1)*scoring_weights!$B$7,1)</f>
        <v>1.5</v>
      </c>
      <c r="L488" s="7">
        <f t="shared" si="21"/>
        <v>34.1</v>
      </c>
      <c r="M488" s="7" t="str">
        <f>IF(L488&gt;=segment_thresholds!$B$2,"HOT",IF(L488&gt;=segment_thresholds!$B$3,"WARM","COLD"))</f>
        <v>COLD</v>
      </c>
      <c r="N488" s="7" t="str">
        <f t="shared" si="22"/>
        <v>Retarget with Ads</v>
      </c>
      <c r="O488" s="7" t="str">
        <f t="shared" si="23"/>
        <v>20-39</v>
      </c>
    </row>
    <row r="489" spans="1:15">
      <c r="A489" t="str">
        <v>L0488</v>
      </c>
      <c r="B489" t="str">
        <v>Killian Silva</v>
      </c>
      <c r="C489" t="str">
        <v>CROWDSTRIKE</v>
      </c>
      <c r="D489" t="str">
        <v>ORGANIC</v>
      </c>
      <c r="E489" t="str">
        <v>GROWTH</v>
      </c>
      <c r="F489" s="7">
        <f>ROUND(IFERROR(model!I489/scoring_weights!$C$2,0)*scoring_weights!$B$2,1)</f>
        <v>0</v>
      </c>
      <c r="G489" s="7">
        <f>ROUND(IFERROR(model!J489/scoring_weights!$C$3,0)*scoring_weights!$B$3,1)</f>
        <v>15</v>
      </c>
      <c r="H489" s="7">
        <f>ROUND(IFERROR(model!K489/scoring_weights!$C$4,0)*scoring_weights!$B$4,1)</f>
        <v>0.8</v>
      </c>
      <c r="I489" s="7">
        <f>IF(model!L489="YES",scoring_weights!$B$5,0)</f>
        <v>20</v>
      </c>
      <c r="J489" s="7">
        <f>IF(model!D489="ENTERPRISE",scoring_weights!$B$6,IF(model!D489="MID-MARKET",scoring_weights!$B$6*0.75,IF(model!D489="SMB",scoring_weights!$B$6*0.5,IF(model!D489="STARTUP",scoring_weights!$B$6*0.25,0))))</f>
        <v>0</v>
      </c>
      <c r="K489" s="7">
        <f>ROUND(MIN(IFERROR((model!O489/10+model!P489/5+model!R489*2+model!T489+model!U489*1.5)/6,0),1)*scoring_weights!$B$7,1)</f>
        <v>4.5</v>
      </c>
      <c r="L489" s="7">
        <f t="shared" si="21"/>
        <v>40.299999999999997</v>
      </c>
      <c r="M489" s="7" t="str">
        <f>IF(L489&gt;=segment_thresholds!$B$2,"HOT",IF(L489&gt;=segment_thresholds!$B$3,"WARM","COLD"))</f>
        <v>WARM</v>
      </c>
      <c r="N489" s="7" t="str">
        <f t="shared" si="22"/>
        <v>Nurture Email Drip</v>
      </c>
      <c r="O489" s="7" t="str">
        <f t="shared" si="23"/>
        <v>40-59</v>
      </c>
    </row>
    <row r="490" spans="1:15">
      <c r="A490" t="str">
        <v>L0489</v>
      </c>
      <c r="B490" t="str">
        <v>Piper Harris</v>
      </c>
      <c r="C490" t="str">
        <v>PALANTIR</v>
      </c>
      <c r="D490" t="str">
        <v>ORGANIC</v>
      </c>
      <c r="E490" t="str">
        <v>MID-MARKET</v>
      </c>
      <c r="F490" s="7">
        <f>ROUND(IFERROR(model!I490/scoring_weights!$C$2,0)*scoring_weights!$B$2,1)</f>
        <v>8.6</v>
      </c>
      <c r="G490" s="7">
        <f>ROUND(IFERROR(model!J490/scoring_weights!$C$3,0)*scoring_weights!$B$3,1)</f>
        <v>0</v>
      </c>
      <c r="H490" s="7">
        <f>ROUND(IFERROR(model!K490/scoring_weights!$C$4,0)*scoring_weights!$B$4,1)</f>
        <v>0.2</v>
      </c>
      <c r="I490" s="7">
        <f>IF(model!L490="YES",scoring_weights!$B$5,0)</f>
        <v>20</v>
      </c>
      <c r="J490" s="7">
        <f>IF(model!D490="ENTERPRISE",scoring_weights!$B$6,IF(model!D490="MID-MARKET",scoring_weights!$B$6*0.75,IF(model!D490="SMB",scoring_weights!$B$6*0.5,IF(model!D490="STARTUP",scoring_weights!$B$6*0.25,0))))</f>
        <v>11.25</v>
      </c>
      <c r="K490" s="7">
        <f>ROUND(MIN(IFERROR((model!O490/10+model!P490/5+model!R490*2+model!T490+model!U490*1.5)/6,0),1)*scoring_weights!$B$7,1)</f>
        <v>3.5</v>
      </c>
      <c r="L490" s="7">
        <f t="shared" si="21"/>
        <v>43.6</v>
      </c>
      <c r="M490" s="7" t="str">
        <f>IF(L490&gt;=segment_thresholds!$B$2,"HOT",IF(L490&gt;=segment_thresholds!$B$3,"WARM","COLD"))</f>
        <v>WARM</v>
      </c>
      <c r="N490" s="7" t="str">
        <f t="shared" si="22"/>
        <v>Nurture Email Drip</v>
      </c>
      <c r="O490" s="7" t="str">
        <f t="shared" si="23"/>
        <v>40-59</v>
      </c>
    </row>
    <row r="491" spans="1:15">
      <c r="A491" t="str">
        <v>L0490</v>
      </c>
      <c r="B491" t="str">
        <v>Jasmine Kim</v>
      </c>
      <c r="C491" t="str">
        <v>TWILIO</v>
      </c>
      <c r="D491" t="str">
        <v>EVENT</v>
      </c>
      <c r="E491" t="str">
        <v>SMB</v>
      </c>
      <c r="F491" s="7">
        <f>ROUND(IFERROR(model!I491/scoring_weights!$C$2,0)*scoring_weights!$B$2,1)</f>
        <v>10</v>
      </c>
      <c r="G491" s="7">
        <f>ROUND(IFERROR(model!J491/scoring_weights!$C$3,0)*scoring_weights!$B$3,1)</f>
        <v>15</v>
      </c>
      <c r="H491" s="7">
        <f>ROUND(IFERROR(model!K491/scoring_weights!$C$4,0)*scoring_weights!$B$4,1)</f>
        <v>4.3</v>
      </c>
      <c r="I491" s="7">
        <f>IF(model!L491="YES",scoring_weights!$B$5,0)</f>
        <v>20</v>
      </c>
      <c r="J491" s="7">
        <f>IF(model!D491="ENTERPRISE",scoring_weights!$B$6,IF(model!D491="MID-MARKET",scoring_weights!$B$6*0.75,IF(model!D491="SMB",scoring_weights!$B$6*0.5,IF(model!D491="STARTUP",scoring_weights!$B$6*0.25,0))))</f>
        <v>7.5</v>
      </c>
      <c r="K491" s="7">
        <f>ROUND(MIN(IFERROR((model!O491/10+model!P491/5+model!R491*2+model!T491+model!U491*1.5)/6,0),1)*scoring_weights!$B$7,1)</f>
        <v>6</v>
      </c>
      <c r="L491" s="7">
        <f t="shared" si="21"/>
        <v>62.8</v>
      </c>
      <c r="M491" s="7" t="str">
        <f>IF(L491&gt;=segment_thresholds!$B$2,"HOT",IF(L491&gt;=segment_thresholds!$B$3,"WARM","COLD"))</f>
        <v>HOT</v>
      </c>
      <c r="N491" s="7" t="str">
        <f t="shared" si="22"/>
        <v>Schedule Call</v>
      </c>
      <c r="O491" s="7" t="str">
        <f t="shared" si="23"/>
        <v>60-79</v>
      </c>
    </row>
    <row r="492" spans="1:15">
      <c r="A492" t="str">
        <v>L0491</v>
      </c>
      <c r="B492" t="str">
        <v>Paul Green</v>
      </c>
      <c r="C492" t="str">
        <v>NOTION LABS</v>
      </c>
      <c r="D492" t="str">
        <v>REFERRAL</v>
      </c>
      <c r="E492" t="str">
        <v>ENTERPRISE</v>
      </c>
      <c r="F492" s="7">
        <f>ROUND(IFERROR(model!I492/scoring_weights!$C$2,0)*scoring_weights!$B$2,1)</f>
        <v>8.6</v>
      </c>
      <c r="G492" s="7">
        <f>ROUND(IFERROR(model!J492/scoring_weights!$C$3,0)*scoring_weights!$B$3,1)</f>
        <v>5.3</v>
      </c>
      <c r="H492" s="7">
        <f>ROUND(IFERROR(model!K492/scoring_weights!$C$4,0)*scoring_weights!$B$4,1)</f>
        <v>4</v>
      </c>
      <c r="I492" s="7">
        <f>IF(model!L492="YES",scoring_weights!$B$5,0)</f>
        <v>20</v>
      </c>
      <c r="J492" s="7">
        <f>IF(model!D492="ENTERPRISE",scoring_weights!$B$6,IF(model!D492="MID-MARKET",scoring_weights!$B$6*0.75,IF(model!D492="SMB",scoring_weights!$B$6*0.5,IF(model!D492="STARTUP",scoring_weights!$B$6*0.25,0))))</f>
        <v>15</v>
      </c>
      <c r="K492" s="7">
        <f>ROUND(MIN(IFERROR((model!O492/10+model!P492/5+model!R492*2+model!T492+model!U492*1.5)/6,0),1)*scoring_weights!$B$7,1)</f>
        <v>21.5</v>
      </c>
      <c r="L492" s="7">
        <f t="shared" si="21"/>
        <v>74.400000000000006</v>
      </c>
      <c r="M492" s="7" t="str">
        <f>IF(L492&gt;=segment_thresholds!$B$2,"HOT",IF(L492&gt;=segment_thresholds!$B$3,"WARM","COLD"))</f>
        <v>HOT</v>
      </c>
      <c r="N492" s="7" t="str">
        <f t="shared" si="22"/>
        <v>Schedule Call</v>
      </c>
      <c r="O492" s="7" t="str">
        <f t="shared" si="23"/>
        <v>60-79</v>
      </c>
    </row>
    <row r="493" spans="1:15">
      <c r="A493" t="str">
        <v>L0492</v>
      </c>
      <c r="B493" t="str">
        <v>Soren Castillo</v>
      </c>
      <c r="C493" t="str">
        <v>ZENDESK</v>
      </c>
      <c r="D493" t="str">
        <v>PAID</v>
      </c>
      <c r="E493" t="str">
        <v>SMB</v>
      </c>
      <c r="F493" s="7">
        <f>ROUND(IFERROR(model!I493/scoring_weights!$C$2,0)*scoring_weights!$B$2,1)</f>
        <v>0.6</v>
      </c>
      <c r="G493" s="7">
        <f>ROUND(IFERROR(model!J493/scoring_weights!$C$3,0)*scoring_weights!$B$3,1)</f>
        <v>6.8</v>
      </c>
      <c r="H493" s="7">
        <f>ROUND(IFERROR(model!K493/scoring_weights!$C$4,0)*scoring_weights!$B$4,1)</f>
        <v>6.7</v>
      </c>
      <c r="I493" s="7">
        <f>IF(model!L493="YES",scoring_weights!$B$5,0)</f>
        <v>0</v>
      </c>
      <c r="J493" s="7">
        <f>IF(model!D493="ENTERPRISE",scoring_weights!$B$6,IF(model!D493="MID-MARKET",scoring_weights!$B$6*0.75,IF(model!D493="SMB",scoring_weights!$B$6*0.5,IF(model!D493="STARTUP",scoring_weights!$B$6*0.25,0))))</f>
        <v>7.5</v>
      </c>
      <c r="K493" s="7">
        <f>ROUND(MIN(IFERROR((model!O493/10+model!P493/5+model!R493*2+model!T493+model!U493*1.5)/6,0),1)*scoring_weights!$B$7,1)</f>
        <v>14.5</v>
      </c>
      <c r="L493" s="7">
        <f t="shared" si="21"/>
        <v>36.1</v>
      </c>
      <c r="M493" s="7" t="str">
        <f>IF(L493&gt;=segment_thresholds!$B$2,"HOT",IF(L493&gt;=segment_thresholds!$B$3,"WARM","COLD"))</f>
        <v>WARM</v>
      </c>
      <c r="N493" s="7" t="str">
        <f t="shared" si="22"/>
        <v>Nurture Email Drip</v>
      </c>
      <c r="O493" s="7" t="str">
        <f t="shared" si="23"/>
        <v>20-39</v>
      </c>
    </row>
    <row r="494" spans="1:15">
      <c r="A494" t="str">
        <v>L0493</v>
      </c>
      <c r="B494" t="str">
        <v>Tallulah Anderson</v>
      </c>
      <c r="C494" t="str">
        <v>SNOWFLAKE</v>
      </c>
      <c r="D494" t="str">
        <v>EVENT</v>
      </c>
      <c r="E494" t="str">
        <v>MID-MARKET</v>
      </c>
      <c r="F494" s="7">
        <f>ROUND(IFERROR(model!I494/scoring_weights!$C$2,0)*scoring_weights!$B$2,1)</f>
        <v>9.1</v>
      </c>
      <c r="G494" s="7">
        <f>ROUND(IFERROR(model!J494/scoring_weights!$C$3,0)*scoring_weights!$B$3,1)</f>
        <v>6</v>
      </c>
      <c r="H494" s="7">
        <f>ROUND(IFERROR(model!K494/scoring_weights!$C$4,0)*scoring_weights!$B$4,1)</f>
        <v>1.3</v>
      </c>
      <c r="I494" s="7">
        <f>IF(model!L494="YES",scoring_weights!$B$5,0)</f>
        <v>0</v>
      </c>
      <c r="J494" s="7">
        <f>IF(model!D494="ENTERPRISE",scoring_weights!$B$6,IF(model!D494="MID-MARKET",scoring_weights!$B$6*0.75,IF(model!D494="SMB",scoring_weights!$B$6*0.5,IF(model!D494="STARTUP",scoring_weights!$B$6*0.25,0))))</f>
        <v>11.25</v>
      </c>
      <c r="K494" s="7">
        <f>ROUND(MIN(IFERROR((model!O494/10+model!P494/5+model!R494*2+model!T494+model!U494*1.5)/6,0),1)*scoring_weights!$B$7,1)</f>
        <v>3</v>
      </c>
      <c r="L494" s="7">
        <f t="shared" si="21"/>
        <v>30.7</v>
      </c>
      <c r="M494" s="7" t="str">
        <f>IF(L494&gt;=segment_thresholds!$B$2,"HOT",IF(L494&gt;=segment_thresholds!$B$3,"WARM","COLD"))</f>
        <v>COLD</v>
      </c>
      <c r="N494" s="7" t="str">
        <f t="shared" si="22"/>
        <v>Retarget with Ads</v>
      </c>
      <c r="O494" s="7" t="str">
        <f t="shared" si="23"/>
        <v>20-39</v>
      </c>
    </row>
    <row r="495" spans="1:15">
      <c r="A495" t="str">
        <v>L0494</v>
      </c>
      <c r="B495" t="str">
        <v>Ethan Walker</v>
      </c>
      <c r="C495" t="str">
        <v>SERVICENOW</v>
      </c>
      <c r="D495" t="str">
        <v>PAID</v>
      </c>
      <c r="E495" t="str">
        <v>MID-MARKET</v>
      </c>
      <c r="F495" s="7">
        <f>ROUND(IFERROR(model!I495/scoring_weights!$C$2,0)*scoring_weights!$B$2,1)</f>
        <v>0</v>
      </c>
      <c r="G495" s="7">
        <f>ROUND(IFERROR(model!J495/scoring_weights!$C$3,0)*scoring_weights!$B$3,1)</f>
        <v>12</v>
      </c>
      <c r="H495" s="7">
        <f>ROUND(IFERROR(model!K495/scoring_weights!$C$4,0)*scoring_weights!$B$4,1)</f>
        <v>9.3000000000000007</v>
      </c>
      <c r="I495" s="7">
        <f>IF(model!L495="YES",scoring_weights!$B$5,0)</f>
        <v>0</v>
      </c>
      <c r="J495" s="7">
        <f>IF(model!D495="ENTERPRISE",scoring_weights!$B$6,IF(model!D495="MID-MARKET",scoring_weights!$B$6*0.75,IF(model!D495="SMB",scoring_weights!$B$6*0.5,IF(model!D495="STARTUP",scoring_weights!$B$6*0.25,0))))</f>
        <v>11.25</v>
      </c>
      <c r="K495" s="7">
        <f>ROUND(MIN(IFERROR((model!O495/10+model!P495/5+model!R495*2+model!T495+model!U495*1.5)/6,0),1)*scoring_weights!$B$7,1)</f>
        <v>1.5</v>
      </c>
      <c r="L495" s="7">
        <f t="shared" si="21"/>
        <v>34.1</v>
      </c>
      <c r="M495" s="7" t="str">
        <f>IF(L495&gt;=segment_thresholds!$B$2,"HOT",IF(L495&gt;=segment_thresholds!$B$3,"WARM","COLD"))</f>
        <v>COLD</v>
      </c>
      <c r="N495" s="7" t="str">
        <f t="shared" si="22"/>
        <v>Retarget with Ads</v>
      </c>
      <c r="O495" s="7" t="str">
        <f t="shared" si="23"/>
        <v>20-39</v>
      </c>
    </row>
    <row r="496" spans="1:15">
      <c r="A496" t="str">
        <v>L0495</v>
      </c>
      <c r="B496" t="str">
        <v>Elowen Ortiz</v>
      </c>
      <c r="C496" t="str">
        <v>OKTA</v>
      </c>
      <c r="D496" t="str">
        <v>REFERRAL</v>
      </c>
      <c r="E496" t="str">
        <v>ENTERPRISE</v>
      </c>
      <c r="F496" s="7">
        <f>ROUND(IFERROR(model!I496/scoring_weights!$C$2,0)*scoring_weights!$B$2,1)</f>
        <v>0.3</v>
      </c>
      <c r="G496" s="7">
        <f>ROUND(IFERROR(model!J496/scoring_weights!$C$3,0)*scoring_weights!$B$3,1)</f>
        <v>0</v>
      </c>
      <c r="H496" s="7">
        <f>ROUND(IFERROR(model!K496/scoring_weights!$C$4,0)*scoring_weights!$B$4,1)</f>
        <v>3.5</v>
      </c>
      <c r="I496" s="7">
        <f>IF(model!L496="YES",scoring_weights!$B$5,0)</f>
        <v>0</v>
      </c>
      <c r="J496" s="7">
        <f>IF(model!D496="ENTERPRISE",scoring_weights!$B$6,IF(model!D496="MID-MARKET",scoring_weights!$B$6*0.75,IF(model!D496="SMB",scoring_weights!$B$6*0.5,IF(model!D496="STARTUP",scoring_weights!$B$6*0.25,0))))</f>
        <v>15</v>
      </c>
      <c r="K496" s="7">
        <f>ROUND(MIN(IFERROR((model!O496/10+model!P496/5+model!R496*2+model!T496+model!U496*1.5)/6,0),1)*scoring_weights!$B$7,1)</f>
        <v>0</v>
      </c>
      <c r="L496" s="7">
        <f t="shared" si="21"/>
        <v>18.8</v>
      </c>
      <c r="M496" s="7" t="str">
        <f>IF(L496&gt;=segment_thresholds!$B$2,"HOT",IF(L496&gt;=segment_thresholds!$B$3,"WARM","COLD"))</f>
        <v>COLD</v>
      </c>
      <c r="N496" s="7" t="str">
        <f t="shared" si="22"/>
        <v>Retarget with Ads</v>
      </c>
      <c r="O496" s="7" t="str">
        <f t="shared" si="23"/>
        <v>0-19</v>
      </c>
    </row>
    <row r="497" spans="1:15">
      <c r="A497" t="str">
        <v>L0496</v>
      </c>
      <c r="B497" t="str">
        <v>Ansel Martin</v>
      </c>
      <c r="C497" t="str">
        <v>ELASTIC</v>
      </c>
      <c r="D497" t="str">
        <v>PAID</v>
      </c>
      <c r="E497" t="str">
        <v>ENTERPRISE</v>
      </c>
      <c r="F497" s="7">
        <f>ROUND(IFERROR(model!I497/scoring_weights!$C$2,0)*scoring_weights!$B$2,1)</f>
        <v>5.0999999999999996</v>
      </c>
      <c r="G497" s="7">
        <f>ROUND(IFERROR(model!J497/scoring_weights!$C$3,0)*scoring_weights!$B$3,1)</f>
        <v>0</v>
      </c>
      <c r="H497" s="7">
        <f>ROUND(IFERROR(model!K497/scoring_weights!$C$4,0)*scoring_weights!$B$4,1)</f>
        <v>2.2999999999999998</v>
      </c>
      <c r="I497" s="7">
        <f>IF(model!L497="YES",scoring_weights!$B$5,0)</f>
        <v>0</v>
      </c>
      <c r="J497" s="7">
        <f>IF(model!D497="ENTERPRISE",scoring_weights!$B$6,IF(model!D497="MID-MARKET",scoring_weights!$B$6*0.75,IF(model!D497="SMB",scoring_weights!$B$6*0.5,IF(model!D497="STARTUP",scoring_weights!$B$6*0.25,0))))</f>
        <v>15</v>
      </c>
      <c r="K497" s="7">
        <f>ROUND(MIN(IFERROR((model!O497/10+model!P497/5+model!R497*2+model!T497+model!U497*1.5)/6,0),1)*scoring_weights!$B$7,1)</f>
        <v>4.5</v>
      </c>
      <c r="L497" s="7">
        <f t="shared" si="21"/>
        <v>26.9</v>
      </c>
      <c r="M497" s="7" t="str">
        <f>IF(L497&gt;=segment_thresholds!$B$2,"HOT",IF(L497&gt;=segment_thresholds!$B$3,"WARM","COLD"))</f>
        <v>COLD</v>
      </c>
      <c r="N497" s="7" t="str">
        <f t="shared" si="22"/>
        <v>Retarget with Ads</v>
      </c>
      <c r="O497" s="7" t="str">
        <f t="shared" si="23"/>
        <v>20-39</v>
      </c>
    </row>
    <row r="498" spans="1:15">
      <c r="A498" t="str">
        <v>L0497</v>
      </c>
      <c r="B498" t="str">
        <v>Ursula Ahmed</v>
      </c>
      <c r="C498" t="str">
        <v>META</v>
      </c>
      <c r="D498" t="str">
        <v>ORGANIC</v>
      </c>
      <c r="E498" t="str">
        <v>STARTUP</v>
      </c>
      <c r="F498" s="7">
        <f>ROUND(IFERROR(model!I498/scoring_weights!$C$2,0)*scoring_weights!$B$2,1)</f>
        <v>6</v>
      </c>
      <c r="G498" s="7">
        <f>ROUND(IFERROR(model!J498/scoring_weights!$C$3,0)*scoring_weights!$B$3,1)</f>
        <v>9</v>
      </c>
      <c r="H498" s="7">
        <f>ROUND(IFERROR(model!K498/scoring_weights!$C$4,0)*scoring_weights!$B$4,1)</f>
        <v>8.3000000000000007</v>
      </c>
      <c r="I498" s="7">
        <f>IF(model!L498="YES",scoring_weights!$B$5,0)</f>
        <v>20</v>
      </c>
      <c r="J498" s="7">
        <f>IF(model!D498="ENTERPRISE",scoring_weights!$B$6,IF(model!D498="MID-MARKET",scoring_weights!$B$6*0.75,IF(model!D498="SMB",scoring_weights!$B$6*0.5,IF(model!D498="STARTUP",scoring_weights!$B$6*0.25,0))))</f>
        <v>3.75</v>
      </c>
      <c r="K498" s="7">
        <f>ROUND(MIN(IFERROR((model!O498/10+model!P498/5+model!R498*2+model!T498+model!U498*1.5)/6,0),1)*scoring_weights!$B$7,1)</f>
        <v>11</v>
      </c>
      <c r="L498" s="7">
        <f t="shared" si="21"/>
        <v>58.1</v>
      </c>
      <c r="M498" s="7" t="str">
        <f>IF(L498&gt;=segment_thresholds!$B$2,"HOT",IF(L498&gt;=segment_thresholds!$B$3,"WARM","COLD"))</f>
        <v>WARM</v>
      </c>
      <c r="N498" s="7" t="str">
        <f t="shared" si="22"/>
        <v>Nurture Email Drip</v>
      </c>
      <c r="O498" s="7" t="str">
        <f t="shared" si="23"/>
        <v>40-59</v>
      </c>
    </row>
    <row r="499" spans="1:15">
      <c r="A499" t="str">
        <v>L0498</v>
      </c>
      <c r="B499" t="str">
        <v>Wendy Chandra</v>
      </c>
      <c r="C499" t="str">
        <v>DOCUSIGN</v>
      </c>
      <c r="D499" t="str">
        <v>ORGANIC</v>
      </c>
      <c r="E499" t="str">
        <v>STARTUP</v>
      </c>
      <c r="F499" s="7">
        <f>ROUND(IFERROR(model!I499/scoring_weights!$C$2,0)*scoring_weights!$B$2,1)</f>
        <v>9.1</v>
      </c>
      <c r="G499" s="7">
        <f>ROUND(IFERROR(model!J499/scoring_weights!$C$3,0)*scoring_weights!$B$3,1)</f>
        <v>9.8000000000000007</v>
      </c>
      <c r="H499" s="7">
        <f>ROUND(IFERROR(model!K499/scoring_weights!$C$4,0)*scoring_weights!$B$4,1)</f>
        <v>5.2</v>
      </c>
      <c r="I499" s="7">
        <f>IF(model!L499="YES",scoring_weights!$B$5,0)</f>
        <v>20</v>
      </c>
      <c r="J499" s="7">
        <f>IF(model!D499="ENTERPRISE",scoring_weights!$B$6,IF(model!D499="MID-MARKET",scoring_weights!$B$6*0.75,IF(model!D499="SMB",scoring_weights!$B$6*0.5,IF(model!D499="STARTUP",scoring_weights!$B$6*0.25,0))))</f>
        <v>3.75</v>
      </c>
      <c r="K499" s="7">
        <f>ROUND(MIN(IFERROR((model!O499/10+model!P499/5+model!R499*2+model!T499+model!U499*1.5)/6,0),1)*scoring_weights!$B$7,1)</f>
        <v>25</v>
      </c>
      <c r="L499" s="7">
        <f t="shared" si="21"/>
        <v>72.900000000000006</v>
      </c>
      <c r="M499" s="7" t="str">
        <f>IF(L499&gt;=segment_thresholds!$B$2,"HOT",IF(L499&gt;=segment_thresholds!$B$3,"WARM","COLD"))</f>
        <v>HOT</v>
      </c>
      <c r="N499" s="7" t="str">
        <f t="shared" si="22"/>
        <v>Schedule Call</v>
      </c>
      <c r="O499" s="7" t="str">
        <f t="shared" si="23"/>
        <v>60-79</v>
      </c>
    </row>
    <row r="500" spans="1:15">
      <c r="A500" t="str">
        <v>L0499</v>
      </c>
      <c r="B500" t="str">
        <v>Ingrid Johansson</v>
      </c>
      <c r="C500" t="str">
        <v>PALO ALTO NETWORKS</v>
      </c>
      <c r="D500" t="str">
        <v>PAID</v>
      </c>
      <c r="E500" t="str">
        <v>GROWTH</v>
      </c>
      <c r="F500" s="7">
        <f>ROUND(IFERROR(model!I500/scoring_weights!$C$2,0)*scoring_weights!$B$2,1)</f>
        <v>0</v>
      </c>
      <c r="G500" s="7">
        <f>ROUND(IFERROR(model!J500/scoring_weights!$C$3,0)*scoring_weights!$B$3,1)</f>
        <v>10.5</v>
      </c>
      <c r="H500" s="7">
        <f>ROUND(IFERROR(model!K500/scoring_weights!$C$4,0)*scoring_weights!$B$4,1)</f>
        <v>0.2</v>
      </c>
      <c r="I500" s="7">
        <f>IF(model!L500="YES",scoring_weights!$B$5,0)</f>
        <v>0</v>
      </c>
      <c r="J500" s="7">
        <f>IF(model!D500="ENTERPRISE",scoring_weights!$B$6,IF(model!D500="MID-MARKET",scoring_weights!$B$6*0.75,IF(model!D500="SMB",scoring_weights!$B$6*0.5,IF(model!D500="STARTUP",scoring_weights!$B$6*0.25,0))))</f>
        <v>0</v>
      </c>
      <c r="K500" s="7">
        <f>ROUND(MIN(IFERROR((model!O500/10+model!P500/5+model!R500*2+model!T500+model!U500*1.5)/6,0),1)*scoring_weights!$B$7,1)</f>
        <v>3</v>
      </c>
      <c r="L500" s="7">
        <f t="shared" si="21"/>
        <v>13.7</v>
      </c>
      <c r="M500" s="7" t="str">
        <f>IF(L500&gt;=segment_thresholds!$B$2,"HOT",IF(L500&gt;=segment_thresholds!$B$3,"WARM","COLD"))</f>
        <v>COLD</v>
      </c>
      <c r="N500" s="7" t="str">
        <f t="shared" si="22"/>
        <v>Retarget with Ads</v>
      </c>
      <c r="O500" s="7" t="str">
        <f t="shared" si="23"/>
        <v>0-19</v>
      </c>
    </row>
    <row r="501" spans="1:15">
      <c r="A501" t="str">
        <v>L0500</v>
      </c>
      <c r="B501" t="str">
        <v>Uriel Santos</v>
      </c>
      <c r="C501" t="str">
        <v>CLOUDFLARE</v>
      </c>
      <c r="D501" t="str">
        <v>SOCIAL</v>
      </c>
      <c r="E501" t="str">
        <v>N/A</v>
      </c>
      <c r="F501" s="7">
        <f>ROUND(IFERROR(model!I501/scoring_weights!$C$2,0)*scoring_weights!$B$2,1)</f>
        <v>6.6</v>
      </c>
      <c r="G501" s="7">
        <f>ROUND(IFERROR(model!J501/scoring_weights!$C$3,0)*scoring_weights!$B$3,1)</f>
        <v>15</v>
      </c>
      <c r="H501" s="7">
        <f>ROUND(IFERROR(model!K501/scoring_weights!$C$4,0)*scoring_weights!$B$4,1)</f>
        <v>2.5</v>
      </c>
      <c r="I501" s="7">
        <f>IF(model!L501="YES",scoring_weights!$B$5,0)</f>
        <v>0</v>
      </c>
      <c r="J501" s="7">
        <f>IF(model!D501="ENTERPRISE",scoring_weights!$B$6,IF(model!D501="MID-MARKET",scoring_weights!$B$6*0.75,IF(model!D501="SMB",scoring_weights!$B$6*0.5,IF(model!D501="STARTUP",scoring_weights!$B$6*0.25,0))))</f>
        <v>0</v>
      </c>
      <c r="K501" s="7">
        <f>ROUND(MIN(IFERROR((model!O501/10+model!P501/5+model!R501*2+model!T501+model!U501*1.5)/6,0),1)*scoring_weights!$B$7,1)</f>
        <v>11.5</v>
      </c>
      <c r="L501" s="7">
        <f t="shared" si="21"/>
        <v>35.6</v>
      </c>
      <c r="M501" s="7" t="str">
        <f>IF(L501&gt;=segment_thresholds!$B$2,"HOT",IF(L501&gt;=segment_thresholds!$B$3,"WARM","COLD"))</f>
        <v>WARM</v>
      </c>
      <c r="N501" s="7" t="str">
        <f t="shared" si="22"/>
        <v>Nurture Email Drip</v>
      </c>
      <c r="O501" s="7" t="str">
        <f t="shared" si="23"/>
        <v>20-39</v>
      </c>
    </row>
    <row r="502" spans="1:15">
      <c r="A502" t="str">
        <v>L0501</v>
      </c>
      <c r="B502" t="str">
        <v>Olivia Kim</v>
      </c>
      <c r="C502" t="str">
        <v>HUB SPOT</v>
      </c>
      <c r="D502" t="str">
        <v>WEBINAR</v>
      </c>
      <c r="E502" t="str">
        <v>GROWTH</v>
      </c>
      <c r="F502" s="7">
        <f>ROUND(IFERROR(model!I502/scoring_weights!$C$2,0)*scoring_weights!$B$2,1)</f>
        <v>4</v>
      </c>
      <c r="G502" s="7">
        <f>ROUND(IFERROR(model!J502/scoring_weights!$C$3,0)*scoring_weights!$B$3,1)</f>
        <v>5.3</v>
      </c>
      <c r="H502" s="7">
        <f>ROUND(IFERROR(model!K502/scoring_weights!$C$4,0)*scoring_weights!$B$4,1)</f>
        <v>7</v>
      </c>
      <c r="I502" s="7">
        <f>IF(model!L502="YES",scoring_weights!$B$5,0)</f>
        <v>0</v>
      </c>
      <c r="J502" s="7">
        <f>IF(model!D502="ENTERPRISE",scoring_weights!$B$6,IF(model!D502="MID-MARKET",scoring_weights!$B$6*0.75,IF(model!D502="SMB",scoring_weights!$B$6*0.5,IF(model!D502="STARTUP",scoring_weights!$B$6*0.25,0))))</f>
        <v>0</v>
      </c>
      <c r="K502" s="7">
        <f>ROUND(MIN(IFERROR((model!O502/10+model!P502/5+model!R502*2+model!T502+model!U502*1.5)/6,0),1)*scoring_weights!$B$7,1)</f>
        <v>9</v>
      </c>
      <c r="L502" s="7">
        <f t="shared" si="21"/>
        <v>25.3</v>
      </c>
      <c r="M502" s="7" t="str">
        <f>IF(L502&gt;=segment_thresholds!$B$2,"HOT",IF(L502&gt;=segment_thresholds!$B$3,"WARM","COLD"))</f>
        <v>COLD</v>
      </c>
      <c r="N502" s="7" t="str">
        <f t="shared" si="22"/>
        <v>Retarget with Ads</v>
      </c>
      <c r="O502" s="7" t="str">
        <f t="shared" si="23"/>
        <v>20-39</v>
      </c>
    </row>
    <row r="503" spans="1:15">
      <c r="A503" t="str">
        <v>L0502</v>
      </c>
      <c r="B503" t="str">
        <v>Lorenzo Brown</v>
      </c>
      <c r="C503" t="str">
        <v>CONFLUENT</v>
      </c>
      <c r="D503" t="str">
        <v>COLD_EMAIL</v>
      </c>
      <c r="E503" t="str">
        <v>STARTUP</v>
      </c>
      <c r="F503" s="7">
        <f>ROUND(IFERROR(model!I503/scoring_weights!$C$2,0)*scoring_weights!$B$2,1)</f>
        <v>1.1000000000000001</v>
      </c>
      <c r="G503" s="7">
        <f>ROUND(IFERROR(model!J503/scoring_weights!$C$3,0)*scoring_weights!$B$3,1)</f>
        <v>4.5</v>
      </c>
      <c r="H503" s="7">
        <f>ROUND(IFERROR(model!K503/scoring_weights!$C$4,0)*scoring_weights!$B$4,1)</f>
        <v>0</v>
      </c>
      <c r="I503" s="7">
        <f>IF(model!L503="YES",scoring_weights!$B$5,0)</f>
        <v>0</v>
      </c>
      <c r="J503" s="7">
        <f>IF(model!D503="ENTERPRISE",scoring_weights!$B$6,IF(model!D503="MID-MARKET",scoring_weights!$B$6*0.75,IF(model!D503="SMB",scoring_weights!$B$6*0.5,IF(model!D503="STARTUP",scoring_weights!$B$6*0.25,0))))</f>
        <v>3.75</v>
      </c>
      <c r="K503" s="7">
        <f>ROUND(MIN(IFERROR((model!O503/10+model!P503/5+model!R503*2+model!T503+model!U503*1.5)/6,0),1)*scoring_weights!$B$7,1)</f>
        <v>1.5</v>
      </c>
      <c r="L503" s="7">
        <f t="shared" si="21"/>
        <v>10.9</v>
      </c>
      <c r="M503" s="7" t="str">
        <f>IF(L503&gt;=segment_thresholds!$B$2,"HOT",IF(L503&gt;=segment_thresholds!$B$3,"WARM","COLD"))</f>
        <v>COLD</v>
      </c>
      <c r="N503" s="7" t="str">
        <f t="shared" si="22"/>
        <v>Retarget with Ads</v>
      </c>
      <c r="O503" s="7" t="str">
        <f t="shared" si="23"/>
        <v>0-19</v>
      </c>
    </row>
    <row r="504" spans="1:15">
      <c r="A504" t="str">
        <v>L0503</v>
      </c>
      <c r="B504" t="str">
        <v>Leandro White</v>
      </c>
      <c r="C504" t="str">
        <v>DROPBOX</v>
      </c>
      <c r="D504" t="str">
        <v>UNKNOWN</v>
      </c>
      <c r="E504" t="str">
        <v>ENTERPRISE</v>
      </c>
      <c r="F504" s="7">
        <f>ROUND(IFERROR(model!I504/scoring_weights!$C$2,0)*scoring_weights!$B$2,1)</f>
        <v>7.1</v>
      </c>
      <c r="G504" s="7">
        <f>ROUND(IFERROR(model!J504/scoring_weights!$C$3,0)*scoring_weights!$B$3,1)</f>
        <v>9</v>
      </c>
      <c r="H504" s="7">
        <f>ROUND(IFERROR(model!K504/scoring_weights!$C$4,0)*scoring_weights!$B$4,1)</f>
        <v>0</v>
      </c>
      <c r="I504" s="7">
        <f>IF(model!L504="YES",scoring_weights!$B$5,0)</f>
        <v>20</v>
      </c>
      <c r="J504" s="7">
        <f>IF(model!D504="ENTERPRISE",scoring_weights!$B$6,IF(model!D504="MID-MARKET",scoring_weights!$B$6*0.75,IF(model!D504="SMB",scoring_weights!$B$6*0.5,IF(model!D504="STARTUP",scoring_weights!$B$6*0.25,0))))</f>
        <v>15</v>
      </c>
      <c r="K504" s="7">
        <f>ROUND(MIN(IFERROR((model!O504/10+model!P504/5+model!R504*2+model!T504+model!U504*1.5)/6,0),1)*scoring_weights!$B$7,1)</f>
        <v>9.5</v>
      </c>
      <c r="L504" s="7">
        <f t="shared" si="21"/>
        <v>60.6</v>
      </c>
      <c r="M504" s="7" t="str">
        <f>IF(L504&gt;=segment_thresholds!$B$2,"HOT",IF(L504&gt;=segment_thresholds!$B$3,"WARM","COLD"))</f>
        <v>HOT</v>
      </c>
      <c r="N504" s="7" t="str">
        <f t="shared" si="22"/>
        <v>Schedule Call</v>
      </c>
      <c r="O504" s="7" t="str">
        <f t="shared" si="23"/>
        <v>60-79</v>
      </c>
    </row>
    <row r="505" spans="1:15">
      <c r="A505" t="str">
        <v>L0504</v>
      </c>
      <c r="B505" t="str">
        <v>Nyx Adams</v>
      </c>
      <c r="C505" t="str">
        <v>AIRTABLE</v>
      </c>
      <c r="D505" t="str">
        <v>REFERRAL</v>
      </c>
      <c r="E505" t="str">
        <v>STARTUP</v>
      </c>
      <c r="F505" s="7">
        <f>ROUND(IFERROR(model!I505/scoring_weights!$C$2,0)*scoring_weights!$B$2,1)</f>
        <v>0</v>
      </c>
      <c r="G505" s="7">
        <f>ROUND(IFERROR(model!J505/scoring_weights!$C$3,0)*scoring_weights!$B$3,1)</f>
        <v>15</v>
      </c>
      <c r="H505" s="7">
        <f>ROUND(IFERROR(model!K505/scoring_weights!$C$4,0)*scoring_weights!$B$4,1)</f>
        <v>0.2</v>
      </c>
      <c r="I505" s="7">
        <f>IF(model!L505="YES",scoring_weights!$B$5,0)</f>
        <v>0</v>
      </c>
      <c r="J505" s="7">
        <f>IF(model!D505="ENTERPRISE",scoring_weights!$B$6,IF(model!D505="MID-MARKET",scoring_weights!$B$6*0.75,IF(model!D505="SMB",scoring_weights!$B$6*0.5,IF(model!D505="STARTUP",scoring_weights!$B$6*0.25,0))))</f>
        <v>3.75</v>
      </c>
      <c r="K505" s="7">
        <f>ROUND(MIN(IFERROR((model!O505/10+model!P505/5+model!R505*2+model!T505+model!U505*1.5)/6,0),1)*scoring_weights!$B$7,1)</f>
        <v>30</v>
      </c>
      <c r="L505" s="7">
        <f t="shared" si="21"/>
        <v>49</v>
      </c>
      <c r="M505" s="7" t="str">
        <f>IF(L505&gt;=segment_thresholds!$B$2,"HOT",IF(L505&gt;=segment_thresholds!$B$3,"WARM","COLD"))</f>
        <v>WARM</v>
      </c>
      <c r="N505" s="7" t="str">
        <f t="shared" si="22"/>
        <v>Nurture Email Drip</v>
      </c>
      <c r="O505" s="7" t="str">
        <f t="shared" si="23"/>
        <v>40-59</v>
      </c>
    </row>
    <row r="506" spans="1:15">
      <c r="A506" t="str">
        <v>L0505</v>
      </c>
      <c r="B506" t="str">
        <v>James Shah</v>
      </c>
      <c r="C506" t="str">
        <v>CANVA</v>
      </c>
      <c r="D506" t="str">
        <v>ORGANIC</v>
      </c>
      <c r="E506" t="str">
        <v>SMB</v>
      </c>
      <c r="F506" s="7">
        <f>ROUND(IFERROR(model!I506/scoring_weights!$C$2,0)*scoring_weights!$B$2,1)</f>
        <v>9.4</v>
      </c>
      <c r="G506" s="7">
        <f>ROUND(IFERROR(model!J506/scoring_weights!$C$3,0)*scoring_weights!$B$3,1)</f>
        <v>6</v>
      </c>
      <c r="H506" s="7">
        <f>ROUND(IFERROR(model!K506/scoring_weights!$C$4,0)*scoring_weights!$B$4,1)</f>
        <v>0</v>
      </c>
      <c r="I506" s="7">
        <f>IF(model!L506="YES",scoring_weights!$B$5,0)</f>
        <v>20</v>
      </c>
      <c r="J506" s="7">
        <f>IF(model!D506="ENTERPRISE",scoring_weights!$B$6,IF(model!D506="MID-MARKET",scoring_weights!$B$6*0.75,IF(model!D506="SMB",scoring_weights!$B$6*0.5,IF(model!D506="STARTUP",scoring_weights!$B$6*0.25,0))))</f>
        <v>7.5</v>
      </c>
      <c r="K506" s="7">
        <f>ROUND(MIN(IFERROR((model!O506/10+model!P506/5+model!R506*2+model!T506+model!U506*1.5)/6,0),1)*scoring_weights!$B$7,1)</f>
        <v>2.5</v>
      </c>
      <c r="L506" s="7">
        <f t="shared" si="21"/>
        <v>45.4</v>
      </c>
      <c r="M506" s="7" t="str">
        <f>IF(L506&gt;=segment_thresholds!$B$2,"HOT",IF(L506&gt;=segment_thresholds!$B$3,"WARM","COLD"))</f>
        <v>WARM</v>
      </c>
      <c r="N506" s="7" t="str">
        <f t="shared" si="22"/>
        <v>Nurture Email Drip</v>
      </c>
      <c r="O506" s="7" t="str">
        <f t="shared" si="23"/>
        <v>40-59</v>
      </c>
    </row>
    <row r="507" spans="1:15">
      <c r="A507" t="str">
        <v>L0506</v>
      </c>
      <c r="B507" t="str">
        <v>Rosa Flores</v>
      </c>
      <c r="C507" t="str">
        <v>SALESFORCE</v>
      </c>
      <c r="D507" t="str">
        <v>COLD_EMAIL</v>
      </c>
      <c r="E507" t="str">
        <v>ENTERPRISE</v>
      </c>
      <c r="F507" s="7">
        <f>ROUND(IFERROR(model!I507/scoring_weights!$C$2,0)*scoring_weights!$B$2,1)</f>
        <v>3.4</v>
      </c>
      <c r="G507" s="7">
        <f>ROUND(IFERROR(model!J507/scoring_weights!$C$3,0)*scoring_weights!$B$3,1)</f>
        <v>1.5</v>
      </c>
      <c r="H507" s="7">
        <f>ROUND(IFERROR(model!K507/scoring_weights!$C$4,0)*scoring_weights!$B$4,1)</f>
        <v>5.7</v>
      </c>
      <c r="I507" s="7">
        <f>IF(model!L507="YES",scoring_weights!$B$5,0)</f>
        <v>0</v>
      </c>
      <c r="J507" s="7">
        <f>IF(model!D507="ENTERPRISE",scoring_weights!$B$6,IF(model!D507="MID-MARKET",scoring_weights!$B$6*0.75,IF(model!D507="SMB",scoring_weights!$B$6*0.5,IF(model!D507="STARTUP",scoring_weights!$B$6*0.25,0))))</f>
        <v>15</v>
      </c>
      <c r="K507" s="7">
        <f>ROUND(MIN(IFERROR((model!O507/10+model!P507/5+model!R507*2+model!T507+model!U507*1.5)/6,0),1)*scoring_weights!$B$7,1)</f>
        <v>4.5</v>
      </c>
      <c r="L507" s="7">
        <f t="shared" si="21"/>
        <v>30.1</v>
      </c>
      <c r="M507" s="7" t="str">
        <f>IF(L507&gt;=segment_thresholds!$B$2,"HOT",IF(L507&gt;=segment_thresholds!$B$3,"WARM","COLD"))</f>
        <v>COLD</v>
      </c>
      <c r="N507" s="7" t="str">
        <f t="shared" si="22"/>
        <v>Retarget with Ads</v>
      </c>
      <c r="O507" s="7" t="str">
        <f t="shared" si="23"/>
        <v>20-39</v>
      </c>
    </row>
    <row r="508" spans="1:15">
      <c r="A508" t="str">
        <v>L0507</v>
      </c>
      <c r="B508" t="str">
        <v>Nick Wright</v>
      </c>
      <c r="C508" t="str">
        <v>OKTA</v>
      </c>
      <c r="D508" t="str">
        <v>PAID</v>
      </c>
      <c r="E508" t="str">
        <v>MID-MARKET</v>
      </c>
      <c r="F508" s="7">
        <f>ROUND(IFERROR(model!I508/scoring_weights!$C$2,0)*scoring_weights!$B$2,1)</f>
        <v>0</v>
      </c>
      <c r="G508" s="7">
        <f>ROUND(IFERROR(model!J508/scoring_weights!$C$3,0)*scoring_weights!$B$3,1)</f>
        <v>1.5</v>
      </c>
      <c r="H508" s="7">
        <f>ROUND(IFERROR(model!K508/scoring_weights!$C$4,0)*scoring_weights!$B$4,1)</f>
        <v>9.5</v>
      </c>
      <c r="I508" s="7">
        <f>IF(model!L508="YES",scoring_weights!$B$5,0)</f>
        <v>20</v>
      </c>
      <c r="J508" s="7">
        <f>IF(model!D508="ENTERPRISE",scoring_weights!$B$6,IF(model!D508="MID-MARKET",scoring_weights!$B$6*0.75,IF(model!D508="SMB",scoring_weights!$B$6*0.5,IF(model!D508="STARTUP",scoring_weights!$B$6*0.25,0))))</f>
        <v>11.25</v>
      </c>
      <c r="K508" s="7">
        <f>ROUND(MIN(IFERROR((model!O508/10+model!P508/5+model!R508*2+model!T508+model!U508*1.5)/6,0),1)*scoring_weights!$B$7,1)</f>
        <v>3.5</v>
      </c>
      <c r="L508" s="7">
        <f t="shared" si="21"/>
        <v>45.8</v>
      </c>
      <c r="M508" s="7" t="str">
        <f>IF(L508&gt;=segment_thresholds!$B$2,"HOT",IF(L508&gt;=segment_thresholds!$B$3,"WARM","COLD"))</f>
        <v>WARM</v>
      </c>
      <c r="N508" s="7" t="str">
        <f t="shared" si="22"/>
        <v>Nurture Email Drip</v>
      </c>
      <c r="O508" s="7" t="str">
        <f t="shared" si="23"/>
        <v>40-59</v>
      </c>
    </row>
    <row r="509" spans="1:15">
      <c r="A509" t="str">
        <v>L0508</v>
      </c>
      <c r="B509" t="str">
        <v>Ivan Bose</v>
      </c>
      <c r="C509" t="str">
        <v>DROPBOX</v>
      </c>
      <c r="D509" t="str">
        <v>PARTNER</v>
      </c>
      <c r="E509" t="str">
        <v>SMB</v>
      </c>
      <c r="F509" s="7">
        <f>ROUND(IFERROR(model!I509/scoring_weights!$C$2,0)*scoring_weights!$B$2,1)</f>
        <v>0.3</v>
      </c>
      <c r="G509" s="7">
        <f>ROUND(IFERROR(model!J509/scoring_weights!$C$3,0)*scoring_weights!$B$3,1)</f>
        <v>13.5</v>
      </c>
      <c r="H509" s="7">
        <f>ROUND(IFERROR(model!K509/scoring_weights!$C$4,0)*scoring_weights!$B$4,1)</f>
        <v>6.7</v>
      </c>
      <c r="I509" s="7">
        <f>IF(model!L509="YES",scoring_weights!$B$5,0)</f>
        <v>0</v>
      </c>
      <c r="J509" s="7">
        <f>IF(model!D509="ENTERPRISE",scoring_weights!$B$6,IF(model!D509="MID-MARKET",scoring_weights!$B$6*0.75,IF(model!D509="SMB",scoring_weights!$B$6*0.5,IF(model!D509="STARTUP",scoring_weights!$B$6*0.25,0))))</f>
        <v>7.5</v>
      </c>
      <c r="K509" s="7">
        <f>ROUND(MIN(IFERROR((model!O509/10+model!P509/5+model!R509*2+model!T509+model!U509*1.5)/6,0),1)*scoring_weights!$B$7,1)</f>
        <v>17</v>
      </c>
      <c r="L509" s="7">
        <f t="shared" si="21"/>
        <v>45</v>
      </c>
      <c r="M509" s="7" t="str">
        <f>IF(L509&gt;=segment_thresholds!$B$2,"HOT",IF(L509&gt;=segment_thresholds!$B$3,"WARM","COLD"))</f>
        <v>WARM</v>
      </c>
      <c r="N509" s="7" t="str">
        <f t="shared" si="22"/>
        <v>Nurture Email Drip</v>
      </c>
      <c r="O509" s="7" t="str">
        <f t="shared" si="23"/>
        <v>40-59</v>
      </c>
    </row>
    <row r="510" spans="1:15">
      <c r="A510" t="str">
        <v>L0509</v>
      </c>
      <c r="B510" t="str">
        <v>Leandro Thompson</v>
      </c>
      <c r="C510" t="str">
        <v>ELASTIC</v>
      </c>
      <c r="D510" t="str">
        <v>DIRECT</v>
      </c>
      <c r="E510" t="str">
        <v>SMB</v>
      </c>
      <c r="F510" s="7">
        <f>ROUND(IFERROR(model!I510/scoring_weights!$C$2,0)*scoring_weights!$B$2,1)</f>
        <v>1.7</v>
      </c>
      <c r="G510" s="7">
        <f>ROUND(IFERROR(model!J510/scoring_weights!$C$3,0)*scoring_weights!$B$3,1)</f>
        <v>9</v>
      </c>
      <c r="H510" s="7">
        <f>ROUND(IFERROR(model!K510/scoring_weights!$C$4,0)*scoring_weights!$B$4,1)</f>
        <v>7.7</v>
      </c>
      <c r="I510" s="7">
        <f>IF(model!L510="YES",scoring_weights!$B$5,0)</f>
        <v>20</v>
      </c>
      <c r="J510" s="7">
        <f>IF(model!D510="ENTERPRISE",scoring_weights!$B$6,IF(model!D510="MID-MARKET",scoring_weights!$B$6*0.75,IF(model!D510="SMB",scoring_weights!$B$6*0.5,IF(model!D510="STARTUP",scoring_weights!$B$6*0.25,0))))</f>
        <v>7.5</v>
      </c>
      <c r="K510" s="7">
        <f>ROUND(MIN(IFERROR((model!O510/10+model!P510/5+model!R510*2+model!T510+model!U510*1.5)/6,0),1)*scoring_weights!$B$7,1)</f>
        <v>0</v>
      </c>
      <c r="L510" s="7">
        <f t="shared" si="21"/>
        <v>45.9</v>
      </c>
      <c r="M510" s="7" t="str">
        <f>IF(L510&gt;=segment_thresholds!$B$2,"HOT",IF(L510&gt;=segment_thresholds!$B$3,"WARM","COLD"))</f>
        <v>WARM</v>
      </c>
      <c r="N510" s="7" t="str">
        <f t="shared" si="22"/>
        <v>Nurture Email Drip</v>
      </c>
      <c r="O510" s="7" t="str">
        <f t="shared" si="23"/>
        <v>40-59</v>
      </c>
    </row>
    <row r="511" spans="1:15">
      <c r="A511" t="str">
        <v>L0510</v>
      </c>
      <c r="B511" t="str">
        <v>Harlow Eriksson</v>
      </c>
      <c r="C511" t="str">
        <v>SLACK</v>
      </c>
      <c r="D511" t="str">
        <v>CONTENT_SYNDICATION</v>
      </c>
      <c r="E511" t="str">
        <v>ENTERPRISE</v>
      </c>
      <c r="F511" s="7">
        <f>ROUND(IFERROR(model!I511/scoring_weights!$C$2,0)*scoring_weights!$B$2,1)</f>
        <v>4.5999999999999996</v>
      </c>
      <c r="G511" s="7">
        <f>ROUND(IFERROR(model!J511/scoring_weights!$C$3,0)*scoring_weights!$B$3,1)</f>
        <v>6.8</v>
      </c>
      <c r="H511" s="7">
        <f>ROUND(IFERROR(model!K511/scoring_weights!$C$4,0)*scoring_weights!$B$4,1)</f>
        <v>3.2</v>
      </c>
      <c r="I511" s="7">
        <f>IF(model!L511="YES",scoring_weights!$B$5,0)</f>
        <v>0</v>
      </c>
      <c r="J511" s="7">
        <f>IF(model!D511="ENTERPRISE",scoring_weights!$B$6,IF(model!D511="MID-MARKET",scoring_weights!$B$6*0.75,IF(model!D511="SMB",scoring_weights!$B$6*0.5,IF(model!D511="STARTUP",scoring_weights!$B$6*0.25,0))))</f>
        <v>15</v>
      </c>
      <c r="K511" s="7">
        <f>ROUND(MIN(IFERROR((model!O511/10+model!P511/5+model!R511*2+model!T511+model!U511*1.5)/6,0),1)*scoring_weights!$B$7,1)</f>
        <v>4</v>
      </c>
      <c r="L511" s="7">
        <f t="shared" si="21"/>
        <v>33.6</v>
      </c>
      <c r="M511" s="7" t="str">
        <f>IF(L511&gt;=segment_thresholds!$B$2,"HOT",IF(L511&gt;=segment_thresholds!$B$3,"WARM","COLD"))</f>
        <v>COLD</v>
      </c>
      <c r="N511" s="7" t="str">
        <f t="shared" si="22"/>
        <v>Retarget with Ads</v>
      </c>
      <c r="O511" s="7" t="str">
        <f t="shared" si="23"/>
        <v>20-39</v>
      </c>
    </row>
    <row r="512" spans="1:15">
      <c r="A512" t="str">
        <v>L0511</v>
      </c>
      <c r="B512" t="str">
        <v>Xander Malik</v>
      </c>
      <c r="C512" t="str">
        <v>INTERCOM</v>
      </c>
      <c r="D512" t="str">
        <v>PAID</v>
      </c>
      <c r="E512" t="str">
        <v>STARTUP</v>
      </c>
      <c r="F512" s="7">
        <f>ROUND(IFERROR(model!I512/scoring_weights!$C$2,0)*scoring_weights!$B$2,1)</f>
        <v>1.1000000000000001</v>
      </c>
      <c r="G512" s="7">
        <f>ROUND(IFERROR(model!J512/scoring_weights!$C$3,0)*scoring_weights!$B$3,1)</f>
        <v>10.5</v>
      </c>
      <c r="H512" s="7">
        <f>ROUND(IFERROR(model!K512/scoring_weights!$C$4,0)*scoring_weights!$B$4,1)</f>
        <v>5.7</v>
      </c>
      <c r="I512" s="7">
        <f>IF(model!L512="YES",scoring_weights!$B$5,0)</f>
        <v>0</v>
      </c>
      <c r="J512" s="7">
        <f>IF(model!D512="ENTERPRISE",scoring_weights!$B$6,IF(model!D512="MID-MARKET",scoring_weights!$B$6*0.75,IF(model!D512="SMB",scoring_weights!$B$6*0.5,IF(model!D512="STARTUP",scoring_weights!$B$6*0.25,0))))</f>
        <v>3.75</v>
      </c>
      <c r="K512" s="7">
        <f>ROUND(MIN(IFERROR((model!O512/10+model!P512/5+model!R512*2+model!T512+model!U512*1.5)/6,0),1)*scoring_weights!$B$7,1)</f>
        <v>2</v>
      </c>
      <c r="L512" s="7">
        <f t="shared" si="21"/>
        <v>23.1</v>
      </c>
      <c r="M512" s="7" t="str">
        <f>IF(L512&gt;=segment_thresholds!$B$2,"HOT",IF(L512&gt;=segment_thresholds!$B$3,"WARM","COLD"))</f>
        <v>COLD</v>
      </c>
      <c r="N512" s="7" t="str">
        <f t="shared" si="22"/>
        <v>Retarget with Ads</v>
      </c>
      <c r="O512" s="7" t="str">
        <f t="shared" si="23"/>
        <v>20-39</v>
      </c>
    </row>
    <row r="513" spans="1:15">
      <c r="A513" t="str">
        <v>L0512</v>
      </c>
      <c r="B513" t="str">
        <v>Magnus Olsen</v>
      </c>
      <c r="C513" t="str">
        <v>STRIPE</v>
      </c>
      <c r="D513" t="str">
        <v>EVENT</v>
      </c>
      <c r="E513" t="str">
        <v>STARTUP</v>
      </c>
      <c r="F513" s="7">
        <f>ROUND(IFERROR(model!I513/scoring_weights!$C$2,0)*scoring_weights!$B$2,1)</f>
        <v>6</v>
      </c>
      <c r="G513" s="7">
        <f>ROUND(IFERROR(model!J513/scoring_weights!$C$3,0)*scoring_weights!$B$3,1)</f>
        <v>13.5</v>
      </c>
      <c r="H513" s="7">
        <f>ROUND(IFERROR(model!K513/scoring_weights!$C$4,0)*scoring_weights!$B$4,1)</f>
        <v>0</v>
      </c>
      <c r="I513" s="7">
        <f>IF(model!L513="YES",scoring_weights!$B$5,0)</f>
        <v>0</v>
      </c>
      <c r="J513" s="7">
        <f>IF(model!D513="ENTERPRISE",scoring_weights!$B$6,IF(model!D513="MID-MARKET",scoring_weights!$B$6*0.75,IF(model!D513="SMB",scoring_weights!$B$6*0.5,IF(model!D513="STARTUP",scoring_weights!$B$6*0.25,0))))</f>
        <v>3.75</v>
      </c>
      <c r="K513" s="7">
        <f>ROUND(MIN(IFERROR((model!O513/10+model!P513/5+model!R513*2+model!T513+model!U513*1.5)/6,0),1)*scoring_weights!$B$7,1)</f>
        <v>3</v>
      </c>
      <c r="L513" s="7">
        <f t="shared" si="21"/>
        <v>26.3</v>
      </c>
      <c r="M513" s="7" t="str">
        <f>IF(L513&gt;=segment_thresholds!$B$2,"HOT",IF(L513&gt;=segment_thresholds!$B$3,"WARM","COLD"))</f>
        <v>COLD</v>
      </c>
      <c r="N513" s="7" t="str">
        <f t="shared" si="22"/>
        <v>Retarget with Ads</v>
      </c>
      <c r="O513" s="7" t="str">
        <f t="shared" si="23"/>
        <v>20-39</v>
      </c>
    </row>
    <row r="514" spans="1:15">
      <c r="A514" t="str">
        <v>L0513</v>
      </c>
      <c r="B514" t="str">
        <v>Ophelia Mehta</v>
      </c>
      <c r="C514" t="str">
        <v>ELASTIC NV</v>
      </c>
      <c r="D514" t="str">
        <v>DIRECT</v>
      </c>
      <c r="E514" t="str">
        <v>MID-MARKET</v>
      </c>
      <c r="F514" s="7">
        <f>ROUND(IFERROR(model!I514/scoring_weights!$C$2,0)*scoring_weights!$B$2,1)</f>
        <v>1.7</v>
      </c>
      <c r="G514" s="7">
        <f>ROUND(IFERROR(model!J514/scoring_weights!$C$3,0)*scoring_weights!$B$3,1)</f>
        <v>3.8</v>
      </c>
      <c r="H514" s="7">
        <f>ROUND(IFERROR(model!K514/scoring_weights!$C$4,0)*scoring_weights!$B$4,1)</f>
        <v>7.2</v>
      </c>
      <c r="I514" s="7">
        <f>IF(model!L514="YES",scoring_weights!$B$5,0)</f>
        <v>0</v>
      </c>
      <c r="J514" s="7">
        <f>IF(model!D514="ENTERPRISE",scoring_weights!$B$6,IF(model!D514="MID-MARKET",scoring_weights!$B$6*0.75,IF(model!D514="SMB",scoring_weights!$B$6*0.5,IF(model!D514="STARTUP",scoring_weights!$B$6*0.25,0))))</f>
        <v>11.25</v>
      </c>
      <c r="K514" s="7">
        <f>ROUND(MIN(IFERROR((model!O514/10+model!P514/5+model!R514*2+model!T514+model!U514*1.5)/6,0),1)*scoring_weights!$B$7,1)</f>
        <v>2</v>
      </c>
      <c r="L514" s="7">
        <f t="shared" si="21"/>
        <v>26</v>
      </c>
      <c r="M514" s="7" t="str">
        <f>IF(L514&gt;=segment_thresholds!$B$2,"HOT",IF(L514&gt;=segment_thresholds!$B$3,"WARM","COLD"))</f>
        <v>COLD</v>
      </c>
      <c r="N514" s="7" t="str">
        <f t="shared" si="22"/>
        <v>Retarget with Ads</v>
      </c>
      <c r="O514" s="7" t="str">
        <f t="shared" si="23"/>
        <v>20-39</v>
      </c>
    </row>
    <row r="515" spans="1:15">
      <c r="A515" t="str">
        <v>L0514</v>
      </c>
      <c r="B515" t="str">
        <v>Lorenzo Berg</v>
      </c>
      <c r="C515" t="str">
        <v>DROPBOX</v>
      </c>
      <c r="D515" t="str">
        <v>UNKNOWN</v>
      </c>
      <c r="E515" t="str">
        <v>ENTERPRISE</v>
      </c>
      <c r="F515" s="7">
        <f>ROUND(IFERROR(model!I515/scoring_weights!$C$2,0)*scoring_weights!$B$2,1)</f>
        <v>6.9</v>
      </c>
      <c r="G515" s="7">
        <f>ROUND(IFERROR(model!J515/scoring_weights!$C$3,0)*scoring_weights!$B$3,1)</f>
        <v>12.8</v>
      </c>
      <c r="H515" s="7">
        <f>ROUND(IFERROR(model!K515/scoring_weights!$C$4,0)*scoring_weights!$B$4,1)</f>
        <v>6.5</v>
      </c>
      <c r="I515" s="7">
        <f>IF(model!L515="YES",scoring_weights!$B$5,0)</f>
        <v>20</v>
      </c>
      <c r="J515" s="7">
        <f>IF(model!D515="ENTERPRISE",scoring_weights!$B$6,IF(model!D515="MID-MARKET",scoring_weights!$B$6*0.75,IF(model!D515="SMB",scoring_weights!$B$6*0.5,IF(model!D515="STARTUP",scoring_weights!$B$6*0.25,0))))</f>
        <v>15</v>
      </c>
      <c r="K515" s="7">
        <f>ROUND(MIN(IFERROR((model!O515/10+model!P515/5+model!R515*2+model!T515+model!U515*1.5)/6,0),1)*scoring_weights!$B$7,1)</f>
        <v>13</v>
      </c>
      <c r="L515" s="7">
        <f t="shared" ref="L515:L578" si="24">ROUND(F515+G515+H515+I515+J515+K515,1)</f>
        <v>74.2</v>
      </c>
      <c r="M515" s="7" t="str">
        <f>IF(L515&gt;=segment_thresholds!$B$2,"HOT",IF(L515&gt;=segment_thresholds!$B$3,"WARM","COLD"))</f>
        <v>HOT</v>
      </c>
      <c r="N515" s="7" t="str">
        <f t="shared" ref="N515:N578" si="25">IF(M515="HOT","Schedule Call",IF(M515="WARM","Nurture Email Drip","Retarget with Ads"))</f>
        <v>Schedule Call</v>
      </c>
      <c r="O515" s="7" t="str">
        <f t="shared" ref="O515:O578" si="26">IF(L515&lt;20,"0-19",IF(L515&lt;40,"20-39",IF(L515&lt;60,"40-59",IF(L515&lt;80,"60-79","80-100"))))</f>
        <v>60-79</v>
      </c>
    </row>
    <row r="516" spans="1:15">
      <c r="A516" t="str">
        <v>L0515</v>
      </c>
      <c r="B516" t="str">
        <v>Bodhi Larsson</v>
      </c>
      <c r="C516" t="str">
        <v>ATLASSIAN</v>
      </c>
      <c r="D516" t="str">
        <v>SOCIAL</v>
      </c>
      <c r="E516" t="str">
        <v>SMB</v>
      </c>
      <c r="F516" s="7">
        <f>ROUND(IFERROR(model!I516/scoring_weights!$C$2,0)*scoring_weights!$B$2,1)</f>
        <v>5.7</v>
      </c>
      <c r="G516" s="7">
        <f>ROUND(IFERROR(model!J516/scoring_weights!$C$3,0)*scoring_weights!$B$3,1)</f>
        <v>4.5</v>
      </c>
      <c r="H516" s="7">
        <f>ROUND(IFERROR(model!K516/scoring_weights!$C$4,0)*scoring_weights!$B$4,1)</f>
        <v>7.7</v>
      </c>
      <c r="I516" s="7">
        <f>IF(model!L516="YES",scoring_weights!$B$5,0)</f>
        <v>0</v>
      </c>
      <c r="J516" s="7">
        <f>IF(model!D516="ENTERPRISE",scoring_weights!$B$6,IF(model!D516="MID-MARKET",scoring_weights!$B$6*0.75,IF(model!D516="SMB",scoring_weights!$B$6*0.5,IF(model!D516="STARTUP",scoring_weights!$B$6*0.25,0))))</f>
        <v>7.5</v>
      </c>
      <c r="K516" s="7">
        <f>ROUND(MIN(IFERROR((model!O516/10+model!P516/5+model!R516*2+model!T516+model!U516*1.5)/6,0),1)*scoring_weights!$B$7,1)</f>
        <v>23.5</v>
      </c>
      <c r="L516" s="7">
        <f t="shared" si="24"/>
        <v>48.9</v>
      </c>
      <c r="M516" s="7" t="str">
        <f>IF(L516&gt;=segment_thresholds!$B$2,"HOT",IF(L516&gt;=segment_thresholds!$B$3,"WARM","COLD"))</f>
        <v>WARM</v>
      </c>
      <c r="N516" s="7" t="str">
        <f t="shared" si="25"/>
        <v>Nurture Email Drip</v>
      </c>
      <c r="O516" s="7" t="str">
        <f t="shared" si="26"/>
        <v>40-59</v>
      </c>
    </row>
    <row r="517" spans="1:15">
      <c r="A517" t="str">
        <v>L0516</v>
      </c>
      <c r="B517" t="str">
        <v>Magnus Aguilar</v>
      </c>
      <c r="C517" t="str">
        <v>META</v>
      </c>
      <c r="D517" t="str">
        <v>ORGANIC</v>
      </c>
      <c r="E517" t="str">
        <v>ENTERPRISE</v>
      </c>
      <c r="F517" s="7">
        <f>ROUND(IFERROR(model!I517/scoring_weights!$C$2,0)*scoring_weights!$B$2,1)</f>
        <v>2.2999999999999998</v>
      </c>
      <c r="G517" s="7">
        <f>ROUND(IFERROR(model!J517/scoring_weights!$C$3,0)*scoring_weights!$B$3,1)</f>
        <v>0</v>
      </c>
      <c r="H517" s="7">
        <f>ROUND(IFERROR(model!K517/scoring_weights!$C$4,0)*scoring_weights!$B$4,1)</f>
        <v>1.3</v>
      </c>
      <c r="I517" s="7">
        <f>IF(model!L517="YES",scoring_weights!$B$5,0)</f>
        <v>0</v>
      </c>
      <c r="J517" s="7">
        <f>IF(model!D517="ENTERPRISE",scoring_weights!$B$6,IF(model!D517="MID-MARKET",scoring_weights!$B$6*0.75,IF(model!D517="SMB",scoring_weights!$B$6*0.5,IF(model!D517="STARTUP",scoring_weights!$B$6*0.25,0))))</f>
        <v>15</v>
      </c>
      <c r="K517" s="7">
        <f>ROUND(MIN(IFERROR((model!O517/10+model!P517/5+model!R517*2+model!T517+model!U517*1.5)/6,0),1)*scoring_weights!$B$7,1)</f>
        <v>4.5</v>
      </c>
      <c r="L517" s="7">
        <f t="shared" si="24"/>
        <v>23.1</v>
      </c>
      <c r="M517" s="7" t="str">
        <f>IF(L517&gt;=segment_thresholds!$B$2,"HOT",IF(L517&gt;=segment_thresholds!$B$3,"WARM","COLD"))</f>
        <v>COLD</v>
      </c>
      <c r="N517" s="7" t="str">
        <f t="shared" si="25"/>
        <v>Retarget with Ads</v>
      </c>
      <c r="O517" s="7" t="str">
        <f t="shared" si="26"/>
        <v>20-39</v>
      </c>
    </row>
    <row r="518" spans="1:15">
      <c r="A518" t="str">
        <v>L0517</v>
      </c>
      <c r="B518" t="str">
        <v>Hugo Iyer</v>
      </c>
      <c r="C518" t="str">
        <v>INTERCOM</v>
      </c>
      <c r="D518" t="str">
        <v>COLD_EMAIL</v>
      </c>
      <c r="E518" t="str">
        <v>GROWTH</v>
      </c>
      <c r="F518" s="7">
        <f>ROUND(IFERROR(model!I518/scoring_weights!$C$2,0)*scoring_weights!$B$2,1)</f>
        <v>4.9000000000000004</v>
      </c>
      <c r="G518" s="7">
        <f>ROUND(IFERROR(model!J518/scoring_weights!$C$3,0)*scoring_weights!$B$3,1)</f>
        <v>7.5</v>
      </c>
      <c r="H518" s="7">
        <f>ROUND(IFERROR(model!K518/scoring_weights!$C$4,0)*scoring_weights!$B$4,1)</f>
        <v>4.5</v>
      </c>
      <c r="I518" s="7">
        <f>IF(model!L518="YES",scoring_weights!$B$5,0)</f>
        <v>20</v>
      </c>
      <c r="J518" s="7">
        <f>IF(model!D518="ENTERPRISE",scoring_weights!$B$6,IF(model!D518="MID-MARKET",scoring_weights!$B$6*0.75,IF(model!D518="SMB",scoring_weights!$B$6*0.5,IF(model!D518="STARTUP",scoring_weights!$B$6*0.25,0))))</f>
        <v>0</v>
      </c>
      <c r="K518" s="7">
        <f>ROUND(MIN(IFERROR((model!O518/10+model!P518/5+model!R518*2+model!T518+model!U518*1.5)/6,0),1)*scoring_weights!$B$7,1)</f>
        <v>10</v>
      </c>
      <c r="L518" s="7">
        <f t="shared" si="24"/>
        <v>46.9</v>
      </c>
      <c r="M518" s="7" t="str">
        <f>IF(L518&gt;=segment_thresholds!$B$2,"HOT",IF(L518&gt;=segment_thresholds!$B$3,"WARM","COLD"))</f>
        <v>WARM</v>
      </c>
      <c r="N518" s="7" t="str">
        <f t="shared" si="25"/>
        <v>Nurture Email Drip</v>
      </c>
      <c r="O518" s="7" t="str">
        <f t="shared" si="26"/>
        <v>40-59</v>
      </c>
    </row>
    <row r="519" spans="1:15">
      <c r="A519" t="str">
        <v>L0518</v>
      </c>
      <c r="B519" t="str">
        <v>Karen Garcia</v>
      </c>
      <c r="C519" t="str">
        <v>CONFLUENT</v>
      </c>
      <c r="D519" t="str">
        <v>COLD_EMAIL</v>
      </c>
      <c r="E519" t="str">
        <v>MID-MARKET</v>
      </c>
      <c r="F519" s="7">
        <f>ROUND(IFERROR(model!I519/scoring_weights!$C$2,0)*scoring_weights!$B$2,1)</f>
        <v>1.1000000000000001</v>
      </c>
      <c r="G519" s="7">
        <f>ROUND(IFERROR(model!J519/scoring_weights!$C$3,0)*scoring_weights!$B$3,1)</f>
        <v>7.5</v>
      </c>
      <c r="H519" s="7">
        <f>ROUND(IFERROR(model!K519/scoring_weights!$C$4,0)*scoring_weights!$B$4,1)</f>
        <v>0.3</v>
      </c>
      <c r="I519" s="7">
        <f>IF(model!L519="YES",scoring_weights!$B$5,0)</f>
        <v>20</v>
      </c>
      <c r="J519" s="7">
        <f>IF(model!D519="ENTERPRISE",scoring_weights!$B$6,IF(model!D519="MID-MARKET",scoring_weights!$B$6*0.75,IF(model!D519="SMB",scoring_weights!$B$6*0.5,IF(model!D519="STARTUP",scoring_weights!$B$6*0.25,0))))</f>
        <v>11.25</v>
      </c>
      <c r="K519" s="7">
        <f>ROUND(MIN(IFERROR((model!O519/10+model!P519/5+model!R519*2+model!T519+model!U519*1.5)/6,0),1)*scoring_weights!$B$7,1)</f>
        <v>8</v>
      </c>
      <c r="L519" s="7">
        <f t="shared" si="24"/>
        <v>48.2</v>
      </c>
      <c r="M519" s="7" t="str">
        <f>IF(L519&gt;=segment_thresholds!$B$2,"HOT",IF(L519&gt;=segment_thresholds!$B$3,"WARM","COLD"))</f>
        <v>WARM</v>
      </c>
      <c r="N519" s="7" t="str">
        <f t="shared" si="25"/>
        <v>Nurture Email Drip</v>
      </c>
      <c r="O519" s="7" t="str">
        <f t="shared" si="26"/>
        <v>40-59</v>
      </c>
    </row>
    <row r="520" spans="1:15">
      <c r="A520" t="str">
        <v>L0519</v>
      </c>
      <c r="B520" t="str">
        <v>Fatima Park</v>
      </c>
      <c r="C520" t="str">
        <v>SNOWFLAKE</v>
      </c>
      <c r="D520" t="str">
        <v>WEBINAR</v>
      </c>
      <c r="E520" t="str">
        <v>SMB</v>
      </c>
      <c r="F520" s="7">
        <f>ROUND(IFERROR(model!I520/scoring_weights!$C$2,0)*scoring_weights!$B$2,1)</f>
        <v>1.1000000000000001</v>
      </c>
      <c r="G520" s="7">
        <f>ROUND(IFERROR(model!J520/scoring_weights!$C$3,0)*scoring_weights!$B$3,1)</f>
        <v>3.8</v>
      </c>
      <c r="H520" s="7">
        <f>ROUND(IFERROR(model!K520/scoring_weights!$C$4,0)*scoring_weights!$B$4,1)</f>
        <v>8.5</v>
      </c>
      <c r="I520" s="7">
        <f>IF(model!L520="YES",scoring_weights!$B$5,0)</f>
        <v>0</v>
      </c>
      <c r="J520" s="7">
        <f>IF(model!D520="ENTERPRISE",scoring_weights!$B$6,IF(model!D520="MID-MARKET",scoring_weights!$B$6*0.75,IF(model!D520="SMB",scoring_weights!$B$6*0.5,IF(model!D520="STARTUP",scoring_weights!$B$6*0.25,0))))</f>
        <v>7.5</v>
      </c>
      <c r="K520" s="7">
        <f>ROUND(MIN(IFERROR((model!O520/10+model!P520/5+model!R520*2+model!T520+model!U520*1.5)/6,0),1)*scoring_weights!$B$7,1)</f>
        <v>17.5</v>
      </c>
      <c r="L520" s="7">
        <f t="shared" si="24"/>
        <v>38.4</v>
      </c>
      <c r="M520" s="7" t="str">
        <f>IF(L520&gt;=segment_thresholds!$B$2,"HOT",IF(L520&gt;=segment_thresholds!$B$3,"WARM","COLD"))</f>
        <v>WARM</v>
      </c>
      <c r="N520" s="7" t="str">
        <f t="shared" si="25"/>
        <v>Nurture Email Drip</v>
      </c>
      <c r="O520" s="7" t="str">
        <f t="shared" si="26"/>
        <v>20-39</v>
      </c>
    </row>
    <row r="521" spans="1:15">
      <c r="A521" t="str">
        <v>L0520</v>
      </c>
      <c r="B521" t="str">
        <v>Xander Davis</v>
      </c>
      <c r="C521" t="str">
        <v>NOTION</v>
      </c>
      <c r="D521" t="str">
        <v>EVENT</v>
      </c>
      <c r="E521" t="str">
        <v>N/A</v>
      </c>
      <c r="F521" s="7">
        <f>ROUND(IFERROR(model!I521/scoring_weights!$C$2,0)*scoring_weights!$B$2,1)</f>
        <v>1.4</v>
      </c>
      <c r="G521" s="7">
        <f>ROUND(IFERROR(model!J521/scoring_weights!$C$3,0)*scoring_weights!$B$3,1)</f>
        <v>3.8</v>
      </c>
      <c r="H521" s="7">
        <f>ROUND(IFERROR(model!K521/scoring_weights!$C$4,0)*scoring_weights!$B$4,1)</f>
        <v>9.5</v>
      </c>
      <c r="I521" s="7">
        <f>IF(model!L521="YES",scoring_weights!$B$5,0)</f>
        <v>20</v>
      </c>
      <c r="J521" s="7">
        <f>IF(model!D521="ENTERPRISE",scoring_weights!$B$6,IF(model!D521="MID-MARKET",scoring_weights!$B$6*0.75,IF(model!D521="SMB",scoring_weights!$B$6*0.5,IF(model!D521="STARTUP",scoring_weights!$B$6*0.25,0))))</f>
        <v>0</v>
      </c>
      <c r="K521" s="7">
        <f>ROUND(MIN(IFERROR((model!O521/10+model!P521/5+model!R521*2+model!T521+model!U521*1.5)/6,0),1)*scoring_weights!$B$7,1)</f>
        <v>17.5</v>
      </c>
      <c r="L521" s="7">
        <f t="shared" si="24"/>
        <v>52.2</v>
      </c>
      <c r="M521" s="7" t="str">
        <f>IF(L521&gt;=segment_thresholds!$B$2,"HOT",IF(L521&gt;=segment_thresholds!$B$3,"WARM","COLD"))</f>
        <v>WARM</v>
      </c>
      <c r="N521" s="7" t="str">
        <f t="shared" si="25"/>
        <v>Nurture Email Drip</v>
      </c>
      <c r="O521" s="7" t="str">
        <f t="shared" si="26"/>
        <v>40-59</v>
      </c>
    </row>
    <row r="522" spans="1:15">
      <c r="A522" t="str">
        <v>L0521</v>
      </c>
      <c r="B522" t="str">
        <v>Gideon Thomas</v>
      </c>
      <c r="C522" t="str">
        <v>DOCUSIGN</v>
      </c>
      <c r="D522" t="str">
        <v>DIRECT</v>
      </c>
      <c r="E522" t="str">
        <v>ENTERPRISE</v>
      </c>
      <c r="F522" s="7">
        <f>ROUND(IFERROR(model!I522/scoring_weights!$C$2,0)*scoring_weights!$B$2,1)</f>
        <v>8</v>
      </c>
      <c r="G522" s="7">
        <f>ROUND(IFERROR(model!J522/scoring_weights!$C$3,0)*scoring_weights!$B$3,1)</f>
        <v>15</v>
      </c>
      <c r="H522" s="7">
        <f>ROUND(IFERROR(model!K522/scoring_weights!$C$4,0)*scoring_weights!$B$4,1)</f>
        <v>0.7</v>
      </c>
      <c r="I522" s="7">
        <f>IF(model!L522="YES",scoring_weights!$B$5,0)</f>
        <v>0</v>
      </c>
      <c r="J522" s="7">
        <f>IF(model!D522="ENTERPRISE",scoring_weights!$B$6,IF(model!D522="MID-MARKET",scoring_weights!$B$6*0.75,IF(model!D522="SMB",scoring_weights!$B$6*0.5,IF(model!D522="STARTUP",scoring_weights!$B$6*0.25,0))))</f>
        <v>15</v>
      </c>
      <c r="K522" s="7">
        <f>ROUND(MIN(IFERROR((model!O522/10+model!P522/5+model!R522*2+model!T522+model!U522*1.5)/6,0),1)*scoring_weights!$B$7,1)</f>
        <v>10</v>
      </c>
      <c r="L522" s="7">
        <f t="shared" si="24"/>
        <v>48.7</v>
      </c>
      <c r="M522" s="7" t="str">
        <f>IF(L522&gt;=segment_thresholds!$B$2,"HOT",IF(L522&gt;=segment_thresholds!$B$3,"WARM","COLD"))</f>
        <v>WARM</v>
      </c>
      <c r="N522" s="7" t="str">
        <f t="shared" si="25"/>
        <v>Nurture Email Drip</v>
      </c>
      <c r="O522" s="7" t="str">
        <f t="shared" si="26"/>
        <v>40-59</v>
      </c>
    </row>
    <row r="523" spans="1:15">
      <c r="A523" t="str">
        <v>L0522</v>
      </c>
      <c r="B523" t="str">
        <v>Dante Chopra</v>
      </c>
      <c r="C523" t="str">
        <v>ATLASSIAN</v>
      </c>
      <c r="D523" t="str">
        <v>REFERRAL</v>
      </c>
      <c r="E523" t="str">
        <v>ENTERPRISE</v>
      </c>
      <c r="F523" s="7">
        <f>ROUND(IFERROR(model!I523/scoring_weights!$C$2,0)*scoring_weights!$B$2,1)</f>
        <v>2.9</v>
      </c>
      <c r="G523" s="7">
        <f>ROUND(IFERROR(model!J523/scoring_weights!$C$3,0)*scoring_weights!$B$3,1)</f>
        <v>8.3000000000000007</v>
      </c>
      <c r="H523" s="7">
        <f>ROUND(IFERROR(model!K523/scoring_weights!$C$4,0)*scoring_weights!$B$4,1)</f>
        <v>2.5</v>
      </c>
      <c r="I523" s="7">
        <f>IF(model!L523="YES",scoring_weights!$B$5,0)</f>
        <v>20</v>
      </c>
      <c r="J523" s="7">
        <f>IF(model!D523="ENTERPRISE",scoring_weights!$B$6,IF(model!D523="MID-MARKET",scoring_weights!$B$6*0.75,IF(model!D523="SMB",scoring_weights!$B$6*0.5,IF(model!D523="STARTUP",scoring_weights!$B$6*0.25,0))))</f>
        <v>15</v>
      </c>
      <c r="K523" s="7">
        <f>ROUND(MIN(IFERROR((model!O523/10+model!P523/5+model!R523*2+model!T523+model!U523*1.5)/6,0),1)*scoring_weights!$B$7,1)</f>
        <v>0</v>
      </c>
      <c r="L523" s="7">
        <f t="shared" si="24"/>
        <v>48.7</v>
      </c>
      <c r="M523" s="7" t="str">
        <f>IF(L523&gt;=segment_thresholds!$B$2,"HOT",IF(L523&gt;=segment_thresholds!$B$3,"WARM","COLD"))</f>
        <v>WARM</v>
      </c>
      <c r="N523" s="7" t="str">
        <f t="shared" si="25"/>
        <v>Nurture Email Drip</v>
      </c>
      <c r="O523" s="7" t="str">
        <f t="shared" si="26"/>
        <v>40-59</v>
      </c>
    </row>
    <row r="524" spans="1:15">
      <c r="A524" t="str">
        <v>L0523</v>
      </c>
      <c r="B524" t="str">
        <v>Yvonne Lopez</v>
      </c>
      <c r="C524" t="str">
        <v>NOTION LABS</v>
      </c>
      <c r="D524" t="str">
        <v>PARTNER</v>
      </c>
      <c r="E524" t="str">
        <v>SMB</v>
      </c>
      <c r="F524" s="7">
        <f>ROUND(IFERROR(model!I524/scoring_weights!$C$2,0)*scoring_weights!$B$2,1)</f>
        <v>0</v>
      </c>
      <c r="G524" s="7">
        <f>ROUND(IFERROR(model!J524/scoring_weights!$C$3,0)*scoring_weights!$B$3,1)</f>
        <v>10.5</v>
      </c>
      <c r="H524" s="7">
        <f>ROUND(IFERROR(model!K524/scoring_weights!$C$4,0)*scoring_weights!$B$4,1)</f>
        <v>0</v>
      </c>
      <c r="I524" s="7">
        <f>IF(model!L524="YES",scoring_weights!$B$5,0)</f>
        <v>20</v>
      </c>
      <c r="J524" s="7">
        <f>IF(model!D524="ENTERPRISE",scoring_weights!$B$6,IF(model!D524="MID-MARKET",scoring_weights!$B$6*0.75,IF(model!D524="SMB",scoring_weights!$B$6*0.5,IF(model!D524="STARTUP",scoring_weights!$B$6*0.25,0))))</f>
        <v>7.5</v>
      </c>
      <c r="K524" s="7">
        <f>ROUND(MIN(IFERROR((model!O524/10+model!P524/5+model!R524*2+model!T524+model!U524*1.5)/6,0),1)*scoring_weights!$B$7,1)</f>
        <v>3</v>
      </c>
      <c r="L524" s="7">
        <f t="shared" si="24"/>
        <v>41</v>
      </c>
      <c r="M524" s="7" t="str">
        <f>IF(L524&gt;=segment_thresholds!$B$2,"HOT",IF(L524&gt;=segment_thresholds!$B$3,"WARM","COLD"))</f>
        <v>WARM</v>
      </c>
      <c r="N524" s="7" t="str">
        <f t="shared" si="25"/>
        <v>Nurture Email Drip</v>
      </c>
      <c r="O524" s="7" t="str">
        <f t="shared" si="26"/>
        <v>40-59</v>
      </c>
    </row>
    <row r="525" spans="1:15">
      <c r="A525" t="str">
        <v>L0524</v>
      </c>
      <c r="B525" t="str">
        <v>Hank Dominguez</v>
      </c>
      <c r="C525" t="str">
        <v>CLOUDFLARE</v>
      </c>
      <c r="D525" t="str">
        <v>UNKNOWN</v>
      </c>
      <c r="E525" t="str">
        <v>ENTERPRISE</v>
      </c>
      <c r="F525" s="7">
        <f>ROUND(IFERROR(model!I525/scoring_weights!$C$2,0)*scoring_weights!$B$2,1)</f>
        <v>8.3000000000000007</v>
      </c>
      <c r="G525" s="7">
        <f>ROUND(IFERROR(model!J525/scoring_weights!$C$3,0)*scoring_weights!$B$3,1)</f>
        <v>12</v>
      </c>
      <c r="H525" s="7">
        <f>ROUND(IFERROR(model!K525/scoring_weights!$C$4,0)*scoring_weights!$B$4,1)</f>
        <v>4.7</v>
      </c>
      <c r="I525" s="7">
        <f>IF(model!L525="YES",scoring_weights!$B$5,0)</f>
        <v>20</v>
      </c>
      <c r="J525" s="7">
        <f>IF(model!D525="ENTERPRISE",scoring_weights!$B$6,IF(model!D525="MID-MARKET",scoring_weights!$B$6*0.75,IF(model!D525="SMB",scoring_weights!$B$6*0.5,IF(model!D525="STARTUP",scoring_weights!$B$6*0.25,0))))</f>
        <v>15</v>
      </c>
      <c r="K525" s="7">
        <f>ROUND(MIN(IFERROR((model!O525/10+model!P525/5+model!R525*2+model!T525+model!U525*1.5)/6,0),1)*scoring_weights!$B$7,1)</f>
        <v>16</v>
      </c>
      <c r="L525" s="7">
        <f t="shared" si="24"/>
        <v>76</v>
      </c>
      <c r="M525" s="7" t="str">
        <f>IF(L525&gt;=segment_thresholds!$B$2,"HOT",IF(L525&gt;=segment_thresholds!$B$3,"WARM","COLD"))</f>
        <v>HOT</v>
      </c>
      <c r="N525" s="7" t="str">
        <f t="shared" si="25"/>
        <v>Schedule Call</v>
      </c>
      <c r="O525" s="7" t="str">
        <f t="shared" si="26"/>
        <v>60-79</v>
      </c>
    </row>
    <row r="526" spans="1:15">
      <c r="A526" t="str">
        <v>L0525</v>
      </c>
      <c r="B526" t="str">
        <v>Brendan Wright</v>
      </c>
      <c r="C526" t="str">
        <v>PALANTIR</v>
      </c>
      <c r="D526" t="str">
        <v>REFERRAL</v>
      </c>
      <c r="E526" t="str">
        <v>MID-MARKET</v>
      </c>
      <c r="F526" s="7">
        <f>ROUND(IFERROR(model!I526/scoring_weights!$C$2,0)*scoring_weights!$B$2,1)</f>
        <v>6.3</v>
      </c>
      <c r="G526" s="7">
        <f>ROUND(IFERROR(model!J526/scoring_weights!$C$3,0)*scoring_weights!$B$3,1)</f>
        <v>1.5</v>
      </c>
      <c r="H526" s="7">
        <f>ROUND(IFERROR(model!K526/scoring_weights!$C$4,0)*scoring_weights!$B$4,1)</f>
        <v>5</v>
      </c>
      <c r="I526" s="7">
        <f>IF(model!L526="YES",scoring_weights!$B$5,0)</f>
        <v>20</v>
      </c>
      <c r="J526" s="7">
        <f>IF(model!D526="ENTERPRISE",scoring_weights!$B$6,IF(model!D526="MID-MARKET",scoring_weights!$B$6*0.75,IF(model!D526="SMB",scoring_weights!$B$6*0.5,IF(model!D526="STARTUP",scoring_weights!$B$6*0.25,0))))</f>
        <v>11.25</v>
      </c>
      <c r="K526" s="7">
        <f>ROUND(MIN(IFERROR((model!O526/10+model!P526/5+model!R526*2+model!T526+model!U526*1.5)/6,0),1)*scoring_weights!$B$7,1)</f>
        <v>3</v>
      </c>
      <c r="L526" s="7">
        <f t="shared" si="24"/>
        <v>47.1</v>
      </c>
      <c r="M526" s="7" t="str">
        <f>IF(L526&gt;=segment_thresholds!$B$2,"HOT",IF(L526&gt;=segment_thresholds!$B$3,"WARM","COLD"))</f>
        <v>WARM</v>
      </c>
      <c r="N526" s="7" t="str">
        <f t="shared" si="25"/>
        <v>Nurture Email Drip</v>
      </c>
      <c r="O526" s="7" t="str">
        <f t="shared" si="26"/>
        <v>40-59</v>
      </c>
    </row>
    <row r="527" spans="1:15">
      <c r="A527" t="str">
        <v>L0526</v>
      </c>
      <c r="B527" t="str">
        <v>Zion Martinez</v>
      </c>
      <c r="C527" t="str">
        <v>SLACK</v>
      </c>
      <c r="D527" t="str">
        <v>PAID</v>
      </c>
      <c r="E527" t="str">
        <v>MID-MARKET</v>
      </c>
      <c r="F527" s="7">
        <f>ROUND(IFERROR(model!I527/scoring_weights!$C$2,0)*scoring_weights!$B$2,1)</f>
        <v>6.9</v>
      </c>
      <c r="G527" s="7">
        <f>ROUND(IFERROR(model!J527/scoring_weights!$C$3,0)*scoring_weights!$B$3,1)</f>
        <v>3</v>
      </c>
      <c r="H527" s="7">
        <f>ROUND(IFERROR(model!K527/scoring_weights!$C$4,0)*scoring_weights!$B$4,1)</f>
        <v>0.3</v>
      </c>
      <c r="I527" s="7">
        <f>IF(model!L527="YES",scoring_weights!$B$5,0)</f>
        <v>0</v>
      </c>
      <c r="J527" s="7">
        <f>IF(model!D527="ENTERPRISE",scoring_weights!$B$6,IF(model!D527="MID-MARKET",scoring_weights!$B$6*0.75,IF(model!D527="SMB",scoring_weights!$B$6*0.5,IF(model!D527="STARTUP",scoring_weights!$B$6*0.25,0))))</f>
        <v>11.25</v>
      </c>
      <c r="K527" s="7">
        <f>ROUND(MIN(IFERROR((model!O527/10+model!P527/5+model!R527*2+model!T527+model!U527*1.5)/6,0),1)*scoring_weights!$B$7,1)</f>
        <v>20</v>
      </c>
      <c r="L527" s="7">
        <f t="shared" si="24"/>
        <v>41.5</v>
      </c>
      <c r="M527" s="7" t="str">
        <f>IF(L527&gt;=segment_thresholds!$B$2,"HOT",IF(L527&gt;=segment_thresholds!$B$3,"WARM","COLD"))</f>
        <v>WARM</v>
      </c>
      <c r="N527" s="7" t="str">
        <f t="shared" si="25"/>
        <v>Nurture Email Drip</v>
      </c>
      <c r="O527" s="7" t="str">
        <f t="shared" si="26"/>
        <v>40-59</v>
      </c>
    </row>
    <row r="528" spans="1:15">
      <c r="A528" t="str">
        <v>L0527</v>
      </c>
      <c r="B528" t="str">
        <v>Yusuf Tanaka</v>
      </c>
      <c r="C528" t="str">
        <v>STRIPE</v>
      </c>
      <c r="D528" t="str">
        <v>PAID</v>
      </c>
      <c r="E528" t="str">
        <v>MID-MARKET</v>
      </c>
      <c r="F528" s="7">
        <f>ROUND(IFERROR(model!I528/scoring_weights!$C$2,0)*scoring_weights!$B$2,1)</f>
        <v>10</v>
      </c>
      <c r="G528" s="7">
        <f>ROUND(IFERROR(model!J528/scoring_weights!$C$3,0)*scoring_weights!$B$3,1)</f>
        <v>15</v>
      </c>
      <c r="H528" s="7">
        <f>ROUND(IFERROR(model!K528/scoring_weights!$C$4,0)*scoring_weights!$B$4,1)</f>
        <v>9.8000000000000007</v>
      </c>
      <c r="I528" s="7">
        <f>IF(model!L528="YES",scoring_weights!$B$5,0)</f>
        <v>20</v>
      </c>
      <c r="J528" s="7">
        <f>IF(model!D528="ENTERPRISE",scoring_weights!$B$6,IF(model!D528="MID-MARKET",scoring_weights!$B$6*0.75,IF(model!D528="SMB",scoring_weights!$B$6*0.5,IF(model!D528="STARTUP",scoring_weights!$B$6*0.25,0))))</f>
        <v>11.25</v>
      </c>
      <c r="K528" s="7">
        <f>ROUND(MIN(IFERROR((model!O528/10+model!P528/5+model!R528*2+model!T528+model!U528*1.5)/6,0),1)*scoring_weights!$B$7,1)</f>
        <v>2</v>
      </c>
      <c r="L528" s="7">
        <f t="shared" si="24"/>
        <v>68.099999999999994</v>
      </c>
      <c r="M528" s="7" t="str">
        <f>IF(L528&gt;=segment_thresholds!$B$2,"HOT",IF(L528&gt;=segment_thresholds!$B$3,"WARM","COLD"))</f>
        <v>HOT</v>
      </c>
      <c r="N528" s="7" t="str">
        <f t="shared" si="25"/>
        <v>Schedule Call</v>
      </c>
      <c r="O528" s="7" t="str">
        <f t="shared" si="26"/>
        <v>60-79</v>
      </c>
    </row>
    <row r="529" spans="1:15">
      <c r="A529" t="str">
        <v>L0528</v>
      </c>
      <c r="B529" t="str">
        <v>Valentina Sharma</v>
      </c>
      <c r="C529" t="str">
        <v>GOOGLE</v>
      </c>
      <c r="D529" t="str">
        <v>PAID</v>
      </c>
      <c r="E529" t="str">
        <v>ENTERPRISE</v>
      </c>
      <c r="F529" s="7">
        <f>ROUND(IFERROR(model!I529/scoring_weights!$C$2,0)*scoring_weights!$B$2,1)</f>
        <v>8.3000000000000007</v>
      </c>
      <c r="G529" s="7">
        <f>ROUND(IFERROR(model!J529/scoring_weights!$C$3,0)*scoring_weights!$B$3,1)</f>
        <v>0</v>
      </c>
      <c r="H529" s="7">
        <f>ROUND(IFERROR(model!K529/scoring_weights!$C$4,0)*scoring_weights!$B$4,1)</f>
        <v>4.5</v>
      </c>
      <c r="I529" s="7">
        <f>IF(model!L529="YES",scoring_weights!$B$5,0)</f>
        <v>20</v>
      </c>
      <c r="J529" s="7">
        <f>IF(model!D529="ENTERPRISE",scoring_weights!$B$6,IF(model!D529="MID-MARKET",scoring_weights!$B$6*0.75,IF(model!D529="SMB",scoring_weights!$B$6*0.5,IF(model!D529="STARTUP",scoring_weights!$B$6*0.25,0))))</f>
        <v>15</v>
      </c>
      <c r="K529" s="7">
        <f>ROUND(MIN(IFERROR((model!O529/10+model!P529/5+model!R529*2+model!T529+model!U529*1.5)/6,0),1)*scoring_weights!$B$7,1)</f>
        <v>25</v>
      </c>
      <c r="L529" s="7">
        <f t="shared" si="24"/>
        <v>72.8</v>
      </c>
      <c r="M529" s="7" t="str">
        <f>IF(L529&gt;=segment_thresholds!$B$2,"HOT",IF(L529&gt;=segment_thresholds!$B$3,"WARM","COLD"))</f>
        <v>HOT</v>
      </c>
      <c r="N529" s="7" t="str">
        <f t="shared" si="25"/>
        <v>Schedule Call</v>
      </c>
      <c r="O529" s="7" t="str">
        <f t="shared" si="26"/>
        <v>60-79</v>
      </c>
    </row>
    <row r="530" spans="1:15">
      <c r="A530" t="str">
        <v>L0529</v>
      </c>
      <c r="B530" t="str">
        <v>Kira Larsson</v>
      </c>
      <c r="C530" t="str">
        <v>SLACK</v>
      </c>
      <c r="D530" t="str">
        <v>ORGANIC</v>
      </c>
      <c r="E530" t="str">
        <v>MID-MARKET</v>
      </c>
      <c r="F530" s="7">
        <f>ROUND(IFERROR(model!I530/scoring_weights!$C$2,0)*scoring_weights!$B$2,1)</f>
        <v>1.4</v>
      </c>
      <c r="G530" s="7">
        <f>ROUND(IFERROR(model!J530/scoring_weights!$C$3,0)*scoring_weights!$B$3,1)</f>
        <v>13.5</v>
      </c>
      <c r="H530" s="7">
        <f>ROUND(IFERROR(model!K530/scoring_weights!$C$4,0)*scoring_weights!$B$4,1)</f>
        <v>0</v>
      </c>
      <c r="I530" s="7">
        <f>IF(model!L530="YES",scoring_weights!$B$5,0)</f>
        <v>0</v>
      </c>
      <c r="J530" s="7">
        <f>IF(model!D530="ENTERPRISE",scoring_weights!$B$6,IF(model!D530="MID-MARKET",scoring_weights!$B$6*0.75,IF(model!D530="SMB",scoring_weights!$B$6*0.5,IF(model!D530="STARTUP",scoring_weights!$B$6*0.25,0))))</f>
        <v>11.25</v>
      </c>
      <c r="K530" s="7">
        <f>ROUND(MIN(IFERROR((model!O530/10+model!P530/5+model!R530*2+model!T530+model!U530*1.5)/6,0),1)*scoring_weights!$B$7,1)</f>
        <v>3</v>
      </c>
      <c r="L530" s="7">
        <f t="shared" si="24"/>
        <v>29.2</v>
      </c>
      <c r="M530" s="7" t="str">
        <f>IF(L530&gt;=segment_thresholds!$B$2,"HOT",IF(L530&gt;=segment_thresholds!$B$3,"WARM","COLD"))</f>
        <v>COLD</v>
      </c>
      <c r="N530" s="7" t="str">
        <f t="shared" si="25"/>
        <v>Retarget with Ads</v>
      </c>
      <c r="O530" s="7" t="str">
        <f t="shared" si="26"/>
        <v>20-39</v>
      </c>
    </row>
    <row r="531" spans="1:15">
      <c r="A531" t="str">
        <v>L0530</v>
      </c>
      <c r="B531" t="str">
        <v>Ivy Lopez</v>
      </c>
      <c r="C531" t="str">
        <v>ZENDESK</v>
      </c>
      <c r="D531" t="str">
        <v>EVENT</v>
      </c>
      <c r="E531" t="str">
        <v>ENTERPRISE</v>
      </c>
      <c r="F531" s="7">
        <f>ROUND(IFERROR(model!I531/scoring_weights!$C$2,0)*scoring_weights!$B$2,1)</f>
        <v>6.3</v>
      </c>
      <c r="G531" s="7">
        <f>ROUND(IFERROR(model!J531/scoring_weights!$C$3,0)*scoring_weights!$B$3,1)</f>
        <v>9.8000000000000007</v>
      </c>
      <c r="H531" s="7">
        <f>ROUND(IFERROR(model!K531/scoring_weights!$C$4,0)*scoring_weights!$B$4,1)</f>
        <v>10</v>
      </c>
      <c r="I531" s="7">
        <f>IF(model!L531="YES",scoring_weights!$B$5,0)</f>
        <v>0</v>
      </c>
      <c r="J531" s="7">
        <f>IF(model!D531="ENTERPRISE",scoring_weights!$B$6,IF(model!D531="MID-MARKET",scoring_weights!$B$6*0.75,IF(model!D531="SMB",scoring_weights!$B$6*0.5,IF(model!D531="STARTUP",scoring_weights!$B$6*0.25,0))))</f>
        <v>15</v>
      </c>
      <c r="K531" s="7">
        <f>ROUND(MIN(IFERROR((model!O531/10+model!P531/5+model!R531*2+model!T531+model!U531*1.5)/6,0),1)*scoring_weights!$B$7,1)</f>
        <v>5</v>
      </c>
      <c r="L531" s="7">
        <f t="shared" si="24"/>
        <v>46.1</v>
      </c>
      <c r="M531" s="7" t="str">
        <f>IF(L531&gt;=segment_thresholds!$B$2,"HOT",IF(L531&gt;=segment_thresholds!$B$3,"WARM","COLD"))</f>
        <v>WARM</v>
      </c>
      <c r="N531" s="7" t="str">
        <f t="shared" si="25"/>
        <v>Nurture Email Drip</v>
      </c>
      <c r="O531" s="7" t="str">
        <f t="shared" si="26"/>
        <v>40-59</v>
      </c>
    </row>
    <row r="532" spans="1:15">
      <c r="A532" t="str">
        <v>L0531</v>
      </c>
      <c r="B532" t="str">
        <v>Elena Aguilar</v>
      </c>
      <c r="C532" t="str">
        <v>AIRTABLE</v>
      </c>
      <c r="D532" t="str">
        <v>DIRECT</v>
      </c>
      <c r="E532" t="str">
        <v>STARTUP</v>
      </c>
      <c r="F532" s="7">
        <f>ROUND(IFERROR(model!I532/scoring_weights!$C$2,0)*scoring_weights!$B$2,1)</f>
        <v>0</v>
      </c>
      <c r="G532" s="7">
        <f>ROUND(IFERROR(model!J532/scoring_weights!$C$3,0)*scoring_weights!$B$3,1)</f>
        <v>0</v>
      </c>
      <c r="H532" s="7">
        <f>ROUND(IFERROR(model!K532/scoring_weights!$C$4,0)*scoring_weights!$B$4,1)</f>
        <v>7.7</v>
      </c>
      <c r="I532" s="7">
        <f>IF(model!L532="YES",scoring_weights!$B$5,0)</f>
        <v>0</v>
      </c>
      <c r="J532" s="7">
        <f>IF(model!D532="ENTERPRISE",scoring_weights!$B$6,IF(model!D532="MID-MARKET",scoring_weights!$B$6*0.75,IF(model!D532="SMB",scoring_weights!$B$6*0.5,IF(model!D532="STARTUP",scoring_weights!$B$6*0.25,0))))</f>
        <v>3.75</v>
      </c>
      <c r="K532" s="7">
        <f>ROUND(MIN(IFERROR((model!O532/10+model!P532/5+model!R532*2+model!T532+model!U532*1.5)/6,0),1)*scoring_weights!$B$7,1)</f>
        <v>3</v>
      </c>
      <c r="L532" s="7">
        <f t="shared" si="24"/>
        <v>14.5</v>
      </c>
      <c r="M532" s="7" t="str">
        <f>IF(L532&gt;=segment_thresholds!$B$2,"HOT",IF(L532&gt;=segment_thresholds!$B$3,"WARM","COLD"))</f>
        <v>COLD</v>
      </c>
      <c r="N532" s="7" t="str">
        <f t="shared" si="25"/>
        <v>Retarget with Ads</v>
      </c>
      <c r="O532" s="7" t="str">
        <f t="shared" si="26"/>
        <v>0-19</v>
      </c>
    </row>
    <row r="533" spans="1:15">
      <c r="A533" t="str">
        <v>L0532</v>
      </c>
      <c r="B533" t="str">
        <v>Hina Ahmed</v>
      </c>
      <c r="C533" t="str">
        <v>MONGODB</v>
      </c>
      <c r="D533" t="str">
        <v>REFERRAL</v>
      </c>
      <c r="E533" t="str">
        <v>STARTUP</v>
      </c>
      <c r="F533" s="7">
        <f>ROUND(IFERROR(model!I533/scoring_weights!$C$2,0)*scoring_weights!$B$2,1)</f>
        <v>3.4</v>
      </c>
      <c r="G533" s="7">
        <f>ROUND(IFERROR(model!J533/scoring_weights!$C$3,0)*scoring_weights!$B$3,1)</f>
        <v>0</v>
      </c>
      <c r="H533" s="7">
        <f>ROUND(IFERROR(model!K533/scoring_weights!$C$4,0)*scoring_weights!$B$4,1)</f>
        <v>1.8</v>
      </c>
      <c r="I533" s="7">
        <f>IF(model!L533="YES",scoring_weights!$B$5,0)</f>
        <v>20</v>
      </c>
      <c r="J533" s="7">
        <f>IF(model!D533="ENTERPRISE",scoring_weights!$B$6,IF(model!D533="MID-MARKET",scoring_weights!$B$6*0.75,IF(model!D533="SMB",scoring_weights!$B$6*0.5,IF(model!D533="STARTUP",scoring_weights!$B$6*0.25,0))))</f>
        <v>3.75</v>
      </c>
      <c r="K533" s="7">
        <f>ROUND(MIN(IFERROR((model!O533/10+model!P533/5+model!R533*2+model!T533+model!U533*1.5)/6,0),1)*scoring_weights!$B$7,1)</f>
        <v>2</v>
      </c>
      <c r="L533" s="7">
        <f t="shared" si="24"/>
        <v>31</v>
      </c>
      <c r="M533" s="7" t="str">
        <f>IF(L533&gt;=segment_thresholds!$B$2,"HOT",IF(L533&gt;=segment_thresholds!$B$3,"WARM","COLD"))</f>
        <v>COLD</v>
      </c>
      <c r="N533" s="7" t="str">
        <f t="shared" si="25"/>
        <v>Retarget with Ads</v>
      </c>
      <c r="O533" s="7" t="str">
        <f t="shared" si="26"/>
        <v>20-39</v>
      </c>
    </row>
    <row r="534" spans="1:15">
      <c r="A534" t="str">
        <v>L0533</v>
      </c>
      <c r="B534" t="str">
        <v>Bob Ahmed</v>
      </c>
      <c r="C534" t="str">
        <v>SHOPIFY</v>
      </c>
      <c r="D534" t="str">
        <v>REFERRAL</v>
      </c>
      <c r="E534" t="str">
        <v>STARTUP</v>
      </c>
      <c r="F534" s="7">
        <f>ROUND(IFERROR(model!I534/scoring_weights!$C$2,0)*scoring_weights!$B$2,1)</f>
        <v>0</v>
      </c>
      <c r="G534" s="7">
        <f>ROUND(IFERROR(model!J534/scoring_weights!$C$3,0)*scoring_weights!$B$3,1)</f>
        <v>12</v>
      </c>
      <c r="H534" s="7">
        <f>ROUND(IFERROR(model!K534/scoring_weights!$C$4,0)*scoring_weights!$B$4,1)</f>
        <v>1.3</v>
      </c>
      <c r="I534" s="7">
        <f>IF(model!L534="YES",scoring_weights!$B$5,0)</f>
        <v>0</v>
      </c>
      <c r="J534" s="7">
        <f>IF(model!D534="ENTERPRISE",scoring_weights!$B$6,IF(model!D534="MID-MARKET",scoring_weights!$B$6*0.75,IF(model!D534="SMB",scoring_weights!$B$6*0.5,IF(model!D534="STARTUP",scoring_weights!$B$6*0.25,0))))</f>
        <v>3.75</v>
      </c>
      <c r="K534" s="7">
        <f>ROUND(MIN(IFERROR((model!O534/10+model!P534/5+model!R534*2+model!T534+model!U534*1.5)/6,0),1)*scoring_weights!$B$7,1)</f>
        <v>8</v>
      </c>
      <c r="L534" s="7">
        <f t="shared" si="24"/>
        <v>25.1</v>
      </c>
      <c r="M534" s="7" t="str">
        <f>IF(L534&gt;=segment_thresholds!$B$2,"HOT",IF(L534&gt;=segment_thresholds!$B$3,"WARM","COLD"))</f>
        <v>COLD</v>
      </c>
      <c r="N534" s="7" t="str">
        <f t="shared" si="25"/>
        <v>Retarget with Ads</v>
      </c>
      <c r="O534" s="7" t="str">
        <f t="shared" si="26"/>
        <v>20-39</v>
      </c>
    </row>
    <row r="535" spans="1:15">
      <c r="A535" t="str">
        <v>L0534</v>
      </c>
      <c r="B535" t="str">
        <v>Rachel Rojas</v>
      </c>
      <c r="C535" t="str">
        <v>DOCUSIGN</v>
      </c>
      <c r="D535" t="str">
        <v>PAID</v>
      </c>
      <c r="E535" t="str">
        <v>ENTERPRISE</v>
      </c>
      <c r="F535" s="7">
        <f>ROUND(IFERROR(model!I535/scoring_weights!$C$2,0)*scoring_weights!$B$2,1)</f>
        <v>4.9000000000000004</v>
      </c>
      <c r="G535" s="7">
        <f>ROUND(IFERROR(model!J535/scoring_weights!$C$3,0)*scoring_weights!$B$3,1)</f>
        <v>7.5</v>
      </c>
      <c r="H535" s="7">
        <f>ROUND(IFERROR(model!K535/scoring_weights!$C$4,0)*scoring_weights!$B$4,1)</f>
        <v>7.5</v>
      </c>
      <c r="I535" s="7">
        <f>IF(model!L535="YES",scoring_weights!$B$5,0)</f>
        <v>20</v>
      </c>
      <c r="J535" s="7">
        <f>IF(model!D535="ENTERPRISE",scoring_weights!$B$6,IF(model!D535="MID-MARKET",scoring_weights!$B$6*0.75,IF(model!D535="SMB",scoring_weights!$B$6*0.5,IF(model!D535="STARTUP",scoring_weights!$B$6*0.25,0))))</f>
        <v>15</v>
      </c>
      <c r="K535" s="7">
        <f>ROUND(MIN(IFERROR((model!O535/10+model!P535/5+model!R535*2+model!T535+model!U535*1.5)/6,0),1)*scoring_weights!$B$7,1)</f>
        <v>20.5</v>
      </c>
      <c r="L535" s="7">
        <f t="shared" si="24"/>
        <v>75.400000000000006</v>
      </c>
      <c r="M535" s="7" t="str">
        <f>IF(L535&gt;=segment_thresholds!$B$2,"HOT",IF(L535&gt;=segment_thresholds!$B$3,"WARM","COLD"))</f>
        <v>HOT</v>
      </c>
      <c r="N535" s="7" t="str">
        <f t="shared" si="25"/>
        <v>Schedule Call</v>
      </c>
      <c r="O535" s="7" t="str">
        <f t="shared" si="26"/>
        <v>60-79</v>
      </c>
    </row>
    <row r="536" spans="1:15">
      <c r="A536" t="str">
        <v>L0535</v>
      </c>
      <c r="B536" t="str">
        <v>Quinn Robinson</v>
      </c>
      <c r="C536" t="str">
        <v>ZENDESK</v>
      </c>
      <c r="D536" t="str">
        <v>SOCIAL</v>
      </c>
      <c r="E536" t="str">
        <v>N/A</v>
      </c>
      <c r="F536" s="7">
        <f>ROUND(IFERROR(model!I536/scoring_weights!$C$2,0)*scoring_weights!$B$2,1)</f>
        <v>8.9</v>
      </c>
      <c r="G536" s="7">
        <f>ROUND(IFERROR(model!J536/scoring_weights!$C$3,0)*scoring_weights!$B$3,1)</f>
        <v>6</v>
      </c>
      <c r="H536" s="7">
        <f>ROUND(IFERROR(model!K536/scoring_weights!$C$4,0)*scoring_weights!$B$4,1)</f>
        <v>8.8000000000000007</v>
      </c>
      <c r="I536" s="7">
        <f>IF(model!L536="YES",scoring_weights!$B$5,0)</f>
        <v>0</v>
      </c>
      <c r="J536" s="7">
        <f>IF(model!D536="ENTERPRISE",scoring_weights!$B$6,IF(model!D536="MID-MARKET",scoring_weights!$B$6*0.75,IF(model!D536="SMB",scoring_weights!$B$6*0.5,IF(model!D536="STARTUP",scoring_weights!$B$6*0.25,0))))</f>
        <v>0</v>
      </c>
      <c r="K536" s="7">
        <f>ROUND(MIN(IFERROR((model!O536/10+model!P536/5+model!R536*2+model!T536+model!U536*1.5)/6,0),1)*scoring_weights!$B$7,1)</f>
        <v>1.5</v>
      </c>
      <c r="L536" s="7">
        <f t="shared" si="24"/>
        <v>25.2</v>
      </c>
      <c r="M536" s="7" t="str">
        <f>IF(L536&gt;=segment_thresholds!$B$2,"HOT",IF(L536&gt;=segment_thresholds!$B$3,"WARM","COLD"))</f>
        <v>COLD</v>
      </c>
      <c r="N536" s="7" t="str">
        <f t="shared" si="25"/>
        <v>Retarget with Ads</v>
      </c>
      <c r="O536" s="7" t="str">
        <f t="shared" si="26"/>
        <v>20-39</v>
      </c>
    </row>
    <row r="537" spans="1:15">
      <c r="A537" t="str">
        <v>L0536</v>
      </c>
      <c r="B537" t="str">
        <v>James Brown</v>
      </c>
      <c r="C537" t="str">
        <v>SERVICE NOW</v>
      </c>
      <c r="D537" t="str">
        <v>SOCIAL</v>
      </c>
      <c r="E537" t="str">
        <v>MID-MARKET</v>
      </c>
      <c r="F537" s="7">
        <f>ROUND(IFERROR(model!I537/scoring_weights!$C$2,0)*scoring_weights!$B$2,1)</f>
        <v>0</v>
      </c>
      <c r="G537" s="7">
        <f>ROUND(IFERROR(model!J537/scoring_weights!$C$3,0)*scoring_weights!$B$3,1)</f>
        <v>12.8</v>
      </c>
      <c r="H537" s="7">
        <f>ROUND(IFERROR(model!K537/scoring_weights!$C$4,0)*scoring_weights!$B$4,1)</f>
        <v>8.5</v>
      </c>
      <c r="I537" s="7">
        <f>IF(model!L537="YES",scoring_weights!$B$5,0)</f>
        <v>20</v>
      </c>
      <c r="J537" s="7">
        <f>IF(model!D537="ENTERPRISE",scoring_weights!$B$6,IF(model!D537="MID-MARKET",scoring_weights!$B$6*0.75,IF(model!D537="SMB",scoring_weights!$B$6*0.5,IF(model!D537="STARTUP",scoring_weights!$B$6*0.25,0))))</f>
        <v>11.25</v>
      </c>
      <c r="K537" s="7">
        <f>ROUND(MIN(IFERROR((model!O537/10+model!P537/5+model!R537*2+model!T537+model!U537*1.5)/6,0),1)*scoring_weights!$B$7,1)</f>
        <v>3</v>
      </c>
      <c r="L537" s="7">
        <f t="shared" si="24"/>
        <v>55.6</v>
      </c>
      <c r="M537" s="7" t="str">
        <f>IF(L537&gt;=segment_thresholds!$B$2,"HOT",IF(L537&gt;=segment_thresholds!$B$3,"WARM","COLD"))</f>
        <v>WARM</v>
      </c>
      <c r="N537" s="7" t="str">
        <f t="shared" si="25"/>
        <v>Nurture Email Drip</v>
      </c>
      <c r="O537" s="7" t="str">
        <f t="shared" si="26"/>
        <v>40-59</v>
      </c>
    </row>
    <row r="538" spans="1:15">
      <c r="A538" t="str">
        <v>L0537</v>
      </c>
      <c r="B538" t="str">
        <v>Yvonne Saxena</v>
      </c>
      <c r="C538" t="str">
        <v>AMAZON</v>
      </c>
      <c r="D538" t="str">
        <v>DIRECT</v>
      </c>
      <c r="E538" t="str">
        <v>STARTUP</v>
      </c>
      <c r="F538" s="7">
        <f>ROUND(IFERROR(model!I538/scoring_weights!$C$2,0)*scoring_weights!$B$2,1)</f>
        <v>4</v>
      </c>
      <c r="G538" s="7">
        <f>ROUND(IFERROR(model!J538/scoring_weights!$C$3,0)*scoring_weights!$B$3,1)</f>
        <v>10.5</v>
      </c>
      <c r="H538" s="7">
        <f>ROUND(IFERROR(model!K538/scoring_weights!$C$4,0)*scoring_weights!$B$4,1)</f>
        <v>3.8</v>
      </c>
      <c r="I538" s="7">
        <f>IF(model!L538="YES",scoring_weights!$B$5,0)</f>
        <v>0</v>
      </c>
      <c r="J538" s="7">
        <f>IF(model!D538="ENTERPRISE",scoring_weights!$B$6,IF(model!D538="MID-MARKET",scoring_weights!$B$6*0.75,IF(model!D538="SMB",scoring_weights!$B$6*0.5,IF(model!D538="STARTUP",scoring_weights!$B$6*0.25,0))))</f>
        <v>3.75</v>
      </c>
      <c r="K538" s="7">
        <f>ROUND(MIN(IFERROR((model!O538/10+model!P538/5+model!R538*2+model!T538+model!U538*1.5)/6,0),1)*scoring_weights!$B$7,1)</f>
        <v>1.5</v>
      </c>
      <c r="L538" s="7">
        <f t="shared" si="24"/>
        <v>23.6</v>
      </c>
      <c r="M538" s="7" t="str">
        <f>IF(L538&gt;=segment_thresholds!$B$2,"HOT",IF(L538&gt;=segment_thresholds!$B$3,"WARM","COLD"))</f>
        <v>COLD</v>
      </c>
      <c r="N538" s="7" t="str">
        <f t="shared" si="25"/>
        <v>Retarget with Ads</v>
      </c>
      <c r="O538" s="7" t="str">
        <f t="shared" si="26"/>
        <v>20-39</v>
      </c>
    </row>
    <row r="539" spans="1:15">
      <c r="A539" t="str">
        <v>L0538</v>
      </c>
      <c r="B539" t="str">
        <v>Amara Novak</v>
      </c>
      <c r="C539" t="str">
        <v>SLACK</v>
      </c>
      <c r="D539" t="str">
        <v>REFERRAL</v>
      </c>
      <c r="E539" t="str">
        <v>N/A</v>
      </c>
      <c r="F539" s="7">
        <f>ROUND(IFERROR(model!I539/scoring_weights!$C$2,0)*scoring_weights!$B$2,1)</f>
        <v>7.1</v>
      </c>
      <c r="G539" s="7">
        <f>ROUND(IFERROR(model!J539/scoring_weights!$C$3,0)*scoring_weights!$B$3,1)</f>
        <v>11.3</v>
      </c>
      <c r="H539" s="7">
        <f>ROUND(IFERROR(model!K539/scoring_weights!$C$4,0)*scoring_weights!$B$4,1)</f>
        <v>0.5</v>
      </c>
      <c r="I539" s="7">
        <f>IF(model!L539="YES",scoring_weights!$B$5,0)</f>
        <v>20</v>
      </c>
      <c r="J539" s="7">
        <f>IF(model!D539="ENTERPRISE",scoring_weights!$B$6,IF(model!D539="MID-MARKET",scoring_weights!$B$6*0.75,IF(model!D539="SMB",scoring_weights!$B$6*0.5,IF(model!D539="STARTUP",scoring_weights!$B$6*0.25,0))))</f>
        <v>0</v>
      </c>
      <c r="K539" s="7">
        <f>ROUND(MIN(IFERROR((model!O539/10+model!P539/5+model!R539*2+model!T539+model!U539*1.5)/6,0),1)*scoring_weights!$B$7,1)</f>
        <v>11.5</v>
      </c>
      <c r="L539" s="7">
        <f t="shared" si="24"/>
        <v>50.4</v>
      </c>
      <c r="M539" s="7" t="str">
        <f>IF(L539&gt;=segment_thresholds!$B$2,"HOT",IF(L539&gt;=segment_thresholds!$B$3,"WARM","COLD"))</f>
        <v>WARM</v>
      </c>
      <c r="N539" s="7" t="str">
        <f t="shared" si="25"/>
        <v>Nurture Email Drip</v>
      </c>
      <c r="O539" s="7" t="str">
        <f t="shared" si="26"/>
        <v>40-59</v>
      </c>
    </row>
    <row r="540" spans="1:15">
      <c r="A540" t="str">
        <v>L0539</v>
      </c>
      <c r="B540" t="str">
        <v>Leo Bianchi</v>
      </c>
      <c r="C540" t="str">
        <v>DATADOG</v>
      </c>
      <c r="D540" t="str">
        <v>EVENT</v>
      </c>
      <c r="E540" t="str">
        <v>GROWTH</v>
      </c>
      <c r="F540" s="7">
        <f>ROUND(IFERROR(model!I540/scoring_weights!$C$2,0)*scoring_weights!$B$2,1)</f>
        <v>8.3000000000000007</v>
      </c>
      <c r="G540" s="7">
        <f>ROUND(IFERROR(model!J540/scoring_weights!$C$3,0)*scoring_weights!$B$3,1)</f>
        <v>15</v>
      </c>
      <c r="H540" s="7">
        <f>ROUND(IFERROR(model!K540/scoring_weights!$C$4,0)*scoring_weights!$B$4,1)</f>
        <v>3</v>
      </c>
      <c r="I540" s="7">
        <f>IF(model!L540="YES",scoring_weights!$B$5,0)</f>
        <v>20</v>
      </c>
      <c r="J540" s="7">
        <f>IF(model!D540="ENTERPRISE",scoring_weights!$B$6,IF(model!D540="MID-MARKET",scoring_weights!$B$6*0.75,IF(model!D540="SMB",scoring_weights!$B$6*0.5,IF(model!D540="STARTUP",scoring_weights!$B$6*0.25,0))))</f>
        <v>0</v>
      </c>
      <c r="K540" s="7">
        <f>ROUND(MIN(IFERROR((model!O540/10+model!P540/5+model!R540*2+model!T540+model!U540*1.5)/6,0),1)*scoring_weights!$B$7,1)</f>
        <v>26</v>
      </c>
      <c r="L540" s="7">
        <f t="shared" si="24"/>
        <v>72.3</v>
      </c>
      <c r="M540" s="7" t="str">
        <f>IF(L540&gt;=segment_thresholds!$B$2,"HOT",IF(L540&gt;=segment_thresholds!$B$3,"WARM","COLD"))</f>
        <v>HOT</v>
      </c>
      <c r="N540" s="7" t="str">
        <f t="shared" si="25"/>
        <v>Schedule Call</v>
      </c>
      <c r="O540" s="7" t="str">
        <f t="shared" si="26"/>
        <v>60-79</v>
      </c>
    </row>
    <row r="541" spans="1:15">
      <c r="A541" t="str">
        <v>L0540</v>
      </c>
      <c r="B541" t="str">
        <v>Nico Nakamura</v>
      </c>
      <c r="C541" t="str">
        <v>WORKDAY</v>
      </c>
      <c r="D541" t="str">
        <v>CONTENT_SYNDICATION</v>
      </c>
      <c r="E541" t="str">
        <v>ENTERPRISE</v>
      </c>
      <c r="F541" s="7">
        <f>ROUND(IFERROR(model!I541/scoring_weights!$C$2,0)*scoring_weights!$B$2,1)</f>
        <v>9.6999999999999993</v>
      </c>
      <c r="G541" s="7">
        <f>ROUND(IFERROR(model!J541/scoring_weights!$C$3,0)*scoring_weights!$B$3,1)</f>
        <v>12</v>
      </c>
      <c r="H541" s="7">
        <f>ROUND(IFERROR(model!K541/scoring_weights!$C$4,0)*scoring_weights!$B$4,1)</f>
        <v>8.3000000000000007</v>
      </c>
      <c r="I541" s="7">
        <f>IF(model!L541="YES",scoring_weights!$B$5,0)</f>
        <v>0</v>
      </c>
      <c r="J541" s="7">
        <f>IF(model!D541="ENTERPRISE",scoring_weights!$B$6,IF(model!D541="MID-MARKET",scoring_weights!$B$6*0.75,IF(model!D541="SMB",scoring_weights!$B$6*0.5,IF(model!D541="STARTUP",scoring_weights!$B$6*0.25,0))))</f>
        <v>15</v>
      </c>
      <c r="K541" s="7">
        <f>ROUND(MIN(IFERROR((model!O541/10+model!P541/5+model!R541*2+model!T541+model!U541*1.5)/6,0),1)*scoring_weights!$B$7,1)</f>
        <v>3.5</v>
      </c>
      <c r="L541" s="7">
        <f t="shared" si="24"/>
        <v>48.5</v>
      </c>
      <c r="M541" s="7" t="str">
        <f>IF(L541&gt;=segment_thresholds!$B$2,"HOT",IF(L541&gt;=segment_thresholds!$B$3,"WARM","COLD"))</f>
        <v>WARM</v>
      </c>
      <c r="N541" s="7" t="str">
        <f t="shared" si="25"/>
        <v>Nurture Email Drip</v>
      </c>
      <c r="O541" s="7" t="str">
        <f t="shared" si="26"/>
        <v>40-59</v>
      </c>
    </row>
    <row r="542" spans="1:15">
      <c r="A542" t="str">
        <v>L0541</v>
      </c>
      <c r="B542" t="str">
        <v>Hadley Muller</v>
      </c>
      <c r="C542" t="str">
        <v>AMAZON</v>
      </c>
      <c r="D542" t="str">
        <v>SOCIAL</v>
      </c>
      <c r="E542" t="str">
        <v>GROWTH</v>
      </c>
      <c r="F542" s="7">
        <f>ROUND(IFERROR(model!I542/scoring_weights!$C$2,0)*scoring_weights!$B$2,1)</f>
        <v>2.9</v>
      </c>
      <c r="G542" s="7">
        <f>ROUND(IFERROR(model!J542/scoring_weights!$C$3,0)*scoring_weights!$B$3,1)</f>
        <v>4.5</v>
      </c>
      <c r="H542" s="7">
        <f>ROUND(IFERROR(model!K542/scoring_weights!$C$4,0)*scoring_weights!$B$4,1)</f>
        <v>1</v>
      </c>
      <c r="I542" s="7">
        <f>IF(model!L542="YES",scoring_weights!$B$5,0)</f>
        <v>0</v>
      </c>
      <c r="J542" s="7">
        <f>IF(model!D542="ENTERPRISE",scoring_weights!$B$6,IF(model!D542="MID-MARKET",scoring_weights!$B$6*0.75,IF(model!D542="SMB",scoring_weights!$B$6*0.5,IF(model!D542="STARTUP",scoring_weights!$B$6*0.25,0))))</f>
        <v>0</v>
      </c>
      <c r="K542" s="7">
        <f>ROUND(MIN(IFERROR((model!O542/10+model!P542/5+model!R542*2+model!T542+model!U542*1.5)/6,0),1)*scoring_weights!$B$7,1)</f>
        <v>21</v>
      </c>
      <c r="L542" s="7">
        <f t="shared" si="24"/>
        <v>29.4</v>
      </c>
      <c r="M542" s="7" t="str">
        <f>IF(L542&gt;=segment_thresholds!$B$2,"HOT",IF(L542&gt;=segment_thresholds!$B$3,"WARM","COLD"))</f>
        <v>COLD</v>
      </c>
      <c r="N542" s="7" t="str">
        <f t="shared" si="25"/>
        <v>Retarget with Ads</v>
      </c>
      <c r="O542" s="7" t="str">
        <f t="shared" si="26"/>
        <v>20-39</v>
      </c>
    </row>
    <row r="543" spans="1:15">
      <c r="A543" t="str">
        <v>L0542</v>
      </c>
      <c r="B543" t="str">
        <v>Jamal Vega</v>
      </c>
      <c r="C543" t="str">
        <v>DATADOG</v>
      </c>
      <c r="D543" t="str">
        <v>SOCIAL</v>
      </c>
      <c r="E543" t="str">
        <v>MID-MARKET</v>
      </c>
      <c r="F543" s="7">
        <f>ROUND(IFERROR(model!I543/scoring_weights!$C$2,0)*scoring_weights!$B$2,1)</f>
        <v>7.4</v>
      </c>
      <c r="G543" s="7">
        <f>ROUND(IFERROR(model!J543/scoring_weights!$C$3,0)*scoring_weights!$B$3,1)</f>
        <v>1.5</v>
      </c>
      <c r="H543" s="7">
        <f>ROUND(IFERROR(model!K543/scoring_weights!$C$4,0)*scoring_weights!$B$4,1)</f>
        <v>7.8</v>
      </c>
      <c r="I543" s="7">
        <f>IF(model!L543="YES",scoring_weights!$B$5,0)</f>
        <v>0</v>
      </c>
      <c r="J543" s="7">
        <f>IF(model!D543="ENTERPRISE",scoring_weights!$B$6,IF(model!D543="MID-MARKET",scoring_weights!$B$6*0.75,IF(model!D543="SMB",scoring_weights!$B$6*0.5,IF(model!D543="STARTUP",scoring_weights!$B$6*0.25,0))))</f>
        <v>11.25</v>
      </c>
      <c r="K543" s="7">
        <f>ROUND(MIN(IFERROR((model!O543/10+model!P543/5+model!R543*2+model!T543+model!U543*1.5)/6,0),1)*scoring_weights!$B$7,1)</f>
        <v>2</v>
      </c>
      <c r="L543" s="7">
        <f t="shared" si="24"/>
        <v>30</v>
      </c>
      <c r="M543" s="7" t="str">
        <f>IF(L543&gt;=segment_thresholds!$B$2,"HOT",IF(L543&gt;=segment_thresholds!$B$3,"WARM","COLD"))</f>
        <v>COLD</v>
      </c>
      <c r="N543" s="7" t="str">
        <f t="shared" si="25"/>
        <v>Retarget with Ads</v>
      </c>
      <c r="O543" s="7" t="str">
        <f t="shared" si="26"/>
        <v>20-39</v>
      </c>
    </row>
    <row r="544" spans="1:15">
      <c r="A544" t="str">
        <v>L0543</v>
      </c>
      <c r="B544" t="str">
        <v>Uma Muller</v>
      </c>
      <c r="C544" t="str">
        <v>ZOOM</v>
      </c>
      <c r="D544" t="str">
        <v>DIRECT</v>
      </c>
      <c r="E544" t="str">
        <v>MID-MARKET</v>
      </c>
      <c r="F544" s="7">
        <f>ROUND(IFERROR(model!I544/scoring_weights!$C$2,0)*scoring_weights!$B$2,1)</f>
        <v>4.3</v>
      </c>
      <c r="G544" s="7">
        <f>ROUND(IFERROR(model!J544/scoring_weights!$C$3,0)*scoring_weights!$B$3,1)</f>
        <v>13.5</v>
      </c>
      <c r="H544" s="7">
        <f>ROUND(IFERROR(model!K544/scoring_weights!$C$4,0)*scoring_weights!$B$4,1)</f>
        <v>6.5</v>
      </c>
      <c r="I544" s="7">
        <f>IF(model!L544="YES",scoring_weights!$B$5,0)</f>
        <v>0</v>
      </c>
      <c r="J544" s="7">
        <f>IF(model!D544="ENTERPRISE",scoring_weights!$B$6,IF(model!D544="MID-MARKET",scoring_weights!$B$6*0.75,IF(model!D544="SMB",scoring_weights!$B$6*0.5,IF(model!D544="STARTUP",scoring_weights!$B$6*0.25,0))))</f>
        <v>11.25</v>
      </c>
      <c r="K544" s="7">
        <f>ROUND(MIN(IFERROR((model!O544/10+model!P544/5+model!R544*2+model!T544+model!U544*1.5)/6,0),1)*scoring_weights!$B$7,1)</f>
        <v>13</v>
      </c>
      <c r="L544" s="7">
        <f t="shared" si="24"/>
        <v>48.6</v>
      </c>
      <c r="M544" s="7" t="str">
        <f>IF(L544&gt;=segment_thresholds!$B$2,"HOT",IF(L544&gt;=segment_thresholds!$B$3,"WARM","COLD"))</f>
        <v>WARM</v>
      </c>
      <c r="N544" s="7" t="str">
        <f t="shared" si="25"/>
        <v>Nurture Email Drip</v>
      </c>
      <c r="O544" s="7" t="str">
        <f t="shared" si="26"/>
        <v>40-59</v>
      </c>
    </row>
    <row r="545" spans="1:15">
      <c r="A545" t="str">
        <v>L0544</v>
      </c>
      <c r="B545" t="str">
        <v>Freya Perez</v>
      </c>
      <c r="C545" t="str">
        <v>CROWD STRIKE</v>
      </c>
      <c r="D545" t="str">
        <v>PARTNER</v>
      </c>
      <c r="E545" t="str">
        <v>ENTERPRISE</v>
      </c>
      <c r="F545" s="7">
        <f>ROUND(IFERROR(model!I545/scoring_weights!$C$2,0)*scoring_weights!$B$2,1)</f>
        <v>0</v>
      </c>
      <c r="G545" s="7">
        <f>ROUND(IFERROR(model!J545/scoring_weights!$C$3,0)*scoring_weights!$B$3,1)</f>
        <v>0.8</v>
      </c>
      <c r="H545" s="7">
        <f>ROUND(IFERROR(model!K545/scoring_weights!$C$4,0)*scoring_weights!$B$4,1)</f>
        <v>6.3</v>
      </c>
      <c r="I545" s="7">
        <f>IF(model!L545="YES",scoring_weights!$B$5,0)</f>
        <v>0</v>
      </c>
      <c r="J545" s="7">
        <f>IF(model!D545="ENTERPRISE",scoring_weights!$B$6,IF(model!D545="MID-MARKET",scoring_weights!$B$6*0.75,IF(model!D545="SMB",scoring_weights!$B$6*0.5,IF(model!D545="STARTUP",scoring_weights!$B$6*0.25,0))))</f>
        <v>15</v>
      </c>
      <c r="K545" s="7">
        <f>ROUND(MIN(IFERROR((model!O545/10+model!P545/5+model!R545*2+model!T545+model!U545*1.5)/6,0),1)*scoring_weights!$B$7,1)</f>
        <v>19.5</v>
      </c>
      <c r="L545" s="7">
        <f t="shared" si="24"/>
        <v>41.6</v>
      </c>
      <c r="M545" s="7" t="str">
        <f>IF(L545&gt;=segment_thresholds!$B$2,"HOT",IF(L545&gt;=segment_thresholds!$B$3,"WARM","COLD"))</f>
        <v>WARM</v>
      </c>
      <c r="N545" s="7" t="str">
        <f t="shared" si="25"/>
        <v>Nurture Email Drip</v>
      </c>
      <c r="O545" s="7" t="str">
        <f t="shared" si="26"/>
        <v>40-59</v>
      </c>
    </row>
    <row r="546" spans="1:15">
      <c r="A546" t="str">
        <v>L0545</v>
      </c>
      <c r="B546" t="str">
        <v>Valentina Moreau</v>
      </c>
      <c r="C546" t="str">
        <v>PALANTIR</v>
      </c>
      <c r="D546" t="str">
        <v>SOCIAL</v>
      </c>
      <c r="E546" t="str">
        <v>STARTUP</v>
      </c>
      <c r="F546" s="7">
        <f>ROUND(IFERROR(model!I546/scoring_weights!$C$2,0)*scoring_weights!$B$2,1)</f>
        <v>10</v>
      </c>
      <c r="G546" s="7">
        <f>ROUND(IFERROR(model!J546/scoring_weights!$C$3,0)*scoring_weights!$B$3,1)</f>
        <v>9.8000000000000007</v>
      </c>
      <c r="H546" s="7">
        <f>ROUND(IFERROR(model!K546/scoring_weights!$C$4,0)*scoring_weights!$B$4,1)</f>
        <v>0.5</v>
      </c>
      <c r="I546" s="7">
        <f>IF(model!L546="YES",scoring_weights!$B$5,0)</f>
        <v>20</v>
      </c>
      <c r="J546" s="7">
        <f>IF(model!D546="ENTERPRISE",scoring_weights!$B$6,IF(model!D546="MID-MARKET",scoring_weights!$B$6*0.75,IF(model!D546="SMB",scoring_weights!$B$6*0.5,IF(model!D546="STARTUP",scoring_weights!$B$6*0.25,0))))</f>
        <v>3.75</v>
      </c>
      <c r="K546" s="7">
        <f>ROUND(MIN(IFERROR((model!O546/10+model!P546/5+model!R546*2+model!T546+model!U546*1.5)/6,0),1)*scoring_weights!$B$7,1)</f>
        <v>0.5</v>
      </c>
      <c r="L546" s="7">
        <f t="shared" si="24"/>
        <v>44.6</v>
      </c>
      <c r="M546" s="7" t="str">
        <f>IF(L546&gt;=segment_thresholds!$B$2,"HOT",IF(L546&gt;=segment_thresholds!$B$3,"WARM","COLD"))</f>
        <v>WARM</v>
      </c>
      <c r="N546" s="7" t="str">
        <f t="shared" si="25"/>
        <v>Nurture Email Drip</v>
      </c>
      <c r="O546" s="7" t="str">
        <f t="shared" si="26"/>
        <v>40-59</v>
      </c>
    </row>
    <row r="547" spans="1:15">
      <c r="A547" t="str">
        <v>L0546</v>
      </c>
      <c r="B547" t="str">
        <v>Fatima Lewis</v>
      </c>
      <c r="C547" t="str">
        <v>SALESFORCE.COM</v>
      </c>
      <c r="D547" t="str">
        <v>REFERRAL</v>
      </c>
      <c r="E547" t="str">
        <v>ENTERPRISE</v>
      </c>
      <c r="F547" s="7">
        <f>ROUND(IFERROR(model!I547/scoring_weights!$C$2,0)*scoring_weights!$B$2,1)</f>
        <v>6</v>
      </c>
      <c r="G547" s="7">
        <f>ROUND(IFERROR(model!J547/scoring_weights!$C$3,0)*scoring_weights!$B$3,1)</f>
        <v>0.8</v>
      </c>
      <c r="H547" s="7">
        <f>ROUND(IFERROR(model!K547/scoring_weights!$C$4,0)*scoring_weights!$B$4,1)</f>
        <v>6.7</v>
      </c>
      <c r="I547" s="7">
        <f>IF(model!L547="YES",scoring_weights!$B$5,0)</f>
        <v>20</v>
      </c>
      <c r="J547" s="7">
        <f>IF(model!D547="ENTERPRISE",scoring_weights!$B$6,IF(model!D547="MID-MARKET",scoring_weights!$B$6*0.75,IF(model!D547="SMB",scoring_weights!$B$6*0.5,IF(model!D547="STARTUP",scoring_weights!$B$6*0.25,0))))</f>
        <v>15</v>
      </c>
      <c r="K547" s="7">
        <f>ROUND(MIN(IFERROR((model!O547/10+model!P547/5+model!R547*2+model!T547+model!U547*1.5)/6,0),1)*scoring_weights!$B$7,1)</f>
        <v>13.5</v>
      </c>
      <c r="L547" s="7">
        <f t="shared" si="24"/>
        <v>62</v>
      </c>
      <c r="M547" s="7" t="str">
        <f>IF(L547&gt;=segment_thresholds!$B$2,"HOT",IF(L547&gt;=segment_thresholds!$B$3,"WARM","COLD"))</f>
        <v>HOT</v>
      </c>
      <c r="N547" s="7" t="str">
        <f t="shared" si="25"/>
        <v>Schedule Call</v>
      </c>
      <c r="O547" s="7" t="str">
        <f t="shared" si="26"/>
        <v>60-79</v>
      </c>
    </row>
    <row r="548" spans="1:15">
      <c r="A548" t="str">
        <v>L0547</v>
      </c>
      <c r="B548" t="str">
        <v>Quinlan Yamamoto</v>
      </c>
      <c r="C548" t="str">
        <v>AMAZON</v>
      </c>
      <c r="D548" t="str">
        <v>SOCIAL</v>
      </c>
      <c r="E548" t="str">
        <v>N/A</v>
      </c>
      <c r="F548" s="7">
        <f>ROUND(IFERROR(model!I548/scoring_weights!$C$2,0)*scoring_weights!$B$2,1)</f>
        <v>9.4</v>
      </c>
      <c r="G548" s="7">
        <f>ROUND(IFERROR(model!J548/scoring_weights!$C$3,0)*scoring_weights!$B$3,1)</f>
        <v>0.8</v>
      </c>
      <c r="H548" s="7">
        <f>ROUND(IFERROR(model!K548/scoring_weights!$C$4,0)*scoring_weights!$B$4,1)</f>
        <v>0</v>
      </c>
      <c r="I548" s="7">
        <f>IF(model!L548="YES",scoring_weights!$B$5,0)</f>
        <v>0</v>
      </c>
      <c r="J548" s="7">
        <f>IF(model!D548="ENTERPRISE",scoring_weights!$B$6,IF(model!D548="MID-MARKET",scoring_weights!$B$6*0.75,IF(model!D548="SMB",scoring_weights!$B$6*0.5,IF(model!D548="STARTUP",scoring_weights!$B$6*0.25,0))))</f>
        <v>0</v>
      </c>
      <c r="K548" s="7">
        <f>ROUND(MIN(IFERROR((model!O548/10+model!P548/5+model!R548*2+model!T548+model!U548*1.5)/6,0),1)*scoring_weights!$B$7,1)</f>
        <v>3</v>
      </c>
      <c r="L548" s="7">
        <f t="shared" si="24"/>
        <v>13.2</v>
      </c>
      <c r="M548" s="7" t="str">
        <f>IF(L548&gt;=segment_thresholds!$B$2,"HOT",IF(L548&gt;=segment_thresholds!$B$3,"WARM","COLD"))</f>
        <v>COLD</v>
      </c>
      <c r="N548" s="7" t="str">
        <f t="shared" si="25"/>
        <v>Retarget with Ads</v>
      </c>
      <c r="O548" s="7" t="str">
        <f t="shared" si="26"/>
        <v>0-19</v>
      </c>
    </row>
    <row r="549" spans="1:15">
      <c r="A549" t="str">
        <v>L0548</v>
      </c>
      <c r="B549" t="str">
        <v>Marisol Perez</v>
      </c>
      <c r="C549" t="str">
        <v>SLACK</v>
      </c>
      <c r="D549" t="str">
        <v>ORGANIC</v>
      </c>
      <c r="E549" t="str">
        <v>MID-MARKET</v>
      </c>
      <c r="F549" s="7">
        <f>ROUND(IFERROR(model!I549/scoring_weights!$C$2,0)*scoring_weights!$B$2,1)</f>
        <v>4.5999999999999996</v>
      </c>
      <c r="G549" s="7">
        <f>ROUND(IFERROR(model!J549/scoring_weights!$C$3,0)*scoring_weights!$B$3,1)</f>
        <v>11.3</v>
      </c>
      <c r="H549" s="7">
        <f>ROUND(IFERROR(model!K549/scoring_weights!$C$4,0)*scoring_weights!$B$4,1)</f>
        <v>4.5</v>
      </c>
      <c r="I549" s="7">
        <f>IF(model!L549="YES",scoring_weights!$B$5,0)</f>
        <v>20</v>
      </c>
      <c r="J549" s="7">
        <f>IF(model!D549="ENTERPRISE",scoring_weights!$B$6,IF(model!D549="MID-MARKET",scoring_weights!$B$6*0.75,IF(model!D549="SMB",scoring_weights!$B$6*0.5,IF(model!D549="STARTUP",scoring_weights!$B$6*0.25,0))))</f>
        <v>11.25</v>
      </c>
      <c r="K549" s="7">
        <f>ROUND(MIN(IFERROR((model!O549/10+model!P549/5+model!R549*2+model!T549+model!U549*1.5)/6,0),1)*scoring_weights!$B$7,1)</f>
        <v>8</v>
      </c>
      <c r="L549" s="7">
        <f t="shared" si="24"/>
        <v>59.7</v>
      </c>
      <c r="M549" s="7" t="str">
        <f>IF(L549&gt;=segment_thresholds!$B$2,"HOT",IF(L549&gt;=segment_thresholds!$B$3,"WARM","COLD"))</f>
        <v>WARM</v>
      </c>
      <c r="N549" s="7" t="str">
        <f t="shared" si="25"/>
        <v>Nurture Email Drip</v>
      </c>
      <c r="O549" s="7" t="str">
        <f t="shared" si="26"/>
        <v>40-59</v>
      </c>
    </row>
    <row r="550" spans="1:15">
      <c r="A550" t="str">
        <v>L0549</v>
      </c>
      <c r="B550" t="str">
        <v>Gina Martin</v>
      </c>
      <c r="C550" t="str">
        <v>ATLASSIAN</v>
      </c>
      <c r="D550" t="str">
        <v>EVENT</v>
      </c>
      <c r="E550" t="str">
        <v>SMB</v>
      </c>
      <c r="F550" s="7">
        <f>ROUND(IFERROR(model!I550/scoring_weights!$C$2,0)*scoring_weights!$B$2,1)</f>
        <v>8.3000000000000007</v>
      </c>
      <c r="G550" s="7">
        <f>ROUND(IFERROR(model!J550/scoring_weights!$C$3,0)*scoring_weights!$B$3,1)</f>
        <v>3</v>
      </c>
      <c r="H550" s="7">
        <f>ROUND(IFERROR(model!K550/scoring_weights!$C$4,0)*scoring_weights!$B$4,1)</f>
        <v>9</v>
      </c>
      <c r="I550" s="7">
        <f>IF(model!L550="YES",scoring_weights!$B$5,0)</f>
        <v>20</v>
      </c>
      <c r="J550" s="7">
        <f>IF(model!D550="ENTERPRISE",scoring_weights!$B$6,IF(model!D550="MID-MARKET",scoring_weights!$B$6*0.75,IF(model!D550="SMB",scoring_weights!$B$6*0.5,IF(model!D550="STARTUP",scoring_weights!$B$6*0.25,0))))</f>
        <v>7.5</v>
      </c>
      <c r="K550" s="7">
        <f>ROUND(MIN(IFERROR((model!O550/10+model!P550/5+model!R550*2+model!T550+model!U550*1.5)/6,0),1)*scoring_weights!$B$7,1)</f>
        <v>1.5</v>
      </c>
      <c r="L550" s="7">
        <f t="shared" si="24"/>
        <v>49.3</v>
      </c>
      <c r="M550" s="7" t="str">
        <f>IF(L550&gt;=segment_thresholds!$B$2,"HOT",IF(L550&gt;=segment_thresholds!$B$3,"WARM","COLD"))</f>
        <v>WARM</v>
      </c>
      <c r="N550" s="7" t="str">
        <f t="shared" si="25"/>
        <v>Nurture Email Drip</v>
      </c>
      <c r="O550" s="7" t="str">
        <f t="shared" si="26"/>
        <v>40-59</v>
      </c>
    </row>
    <row r="551" spans="1:15">
      <c r="A551" t="str">
        <v>L0550</v>
      </c>
      <c r="B551" t="str">
        <v>Soren Gonzalez</v>
      </c>
      <c r="C551" t="str">
        <v>SLACK</v>
      </c>
      <c r="D551" t="str">
        <v>ORGANIC</v>
      </c>
      <c r="E551" t="str">
        <v>STARTUP</v>
      </c>
      <c r="F551" s="7">
        <f>ROUND(IFERROR(model!I551/scoring_weights!$C$2,0)*scoring_weights!$B$2,1)</f>
        <v>0.9</v>
      </c>
      <c r="G551" s="7">
        <f>ROUND(IFERROR(model!J551/scoring_weights!$C$3,0)*scoring_weights!$B$3,1)</f>
        <v>1.5</v>
      </c>
      <c r="H551" s="7">
        <f>ROUND(IFERROR(model!K551/scoring_weights!$C$4,0)*scoring_weights!$B$4,1)</f>
        <v>4</v>
      </c>
      <c r="I551" s="7">
        <f>IF(model!L551="YES",scoring_weights!$B$5,0)</f>
        <v>0</v>
      </c>
      <c r="J551" s="7">
        <f>IF(model!D551="ENTERPRISE",scoring_weights!$B$6,IF(model!D551="MID-MARKET",scoring_weights!$B$6*0.75,IF(model!D551="SMB",scoring_weights!$B$6*0.5,IF(model!D551="STARTUP",scoring_weights!$B$6*0.25,0))))</f>
        <v>3.75</v>
      </c>
      <c r="K551" s="7">
        <f>ROUND(MIN(IFERROR((model!O551/10+model!P551/5+model!R551*2+model!T551+model!U551*1.5)/6,0),1)*scoring_weights!$B$7,1)</f>
        <v>19</v>
      </c>
      <c r="L551" s="7">
        <f t="shared" si="24"/>
        <v>29.2</v>
      </c>
      <c r="M551" s="7" t="str">
        <f>IF(L551&gt;=segment_thresholds!$B$2,"HOT",IF(L551&gt;=segment_thresholds!$B$3,"WARM","COLD"))</f>
        <v>COLD</v>
      </c>
      <c r="N551" s="7" t="str">
        <f t="shared" si="25"/>
        <v>Retarget with Ads</v>
      </c>
      <c r="O551" s="7" t="str">
        <f t="shared" si="26"/>
        <v>20-39</v>
      </c>
    </row>
    <row r="552" spans="1:15">
      <c r="A552" t="str">
        <v>L0551</v>
      </c>
      <c r="B552" t="str">
        <v>Isla Reddy</v>
      </c>
      <c r="C552" t="str">
        <v>ZSCALER</v>
      </c>
      <c r="D552" t="str">
        <v>UNKNOWN</v>
      </c>
      <c r="E552" t="str">
        <v>SMB</v>
      </c>
      <c r="F552" s="7">
        <f>ROUND(IFERROR(model!I552/scoring_weights!$C$2,0)*scoring_weights!$B$2,1)</f>
        <v>7.7</v>
      </c>
      <c r="G552" s="7">
        <f>ROUND(IFERROR(model!J552/scoring_weights!$C$3,0)*scoring_weights!$B$3,1)</f>
        <v>3.8</v>
      </c>
      <c r="H552" s="7">
        <f>ROUND(IFERROR(model!K552/scoring_weights!$C$4,0)*scoring_weights!$B$4,1)</f>
        <v>2.7</v>
      </c>
      <c r="I552" s="7">
        <f>IF(model!L552="YES",scoring_weights!$B$5,0)</f>
        <v>0</v>
      </c>
      <c r="J552" s="7">
        <f>IF(model!D552="ENTERPRISE",scoring_weights!$B$6,IF(model!D552="MID-MARKET",scoring_weights!$B$6*0.75,IF(model!D552="SMB",scoring_weights!$B$6*0.5,IF(model!D552="STARTUP",scoring_weights!$B$6*0.25,0))))</f>
        <v>7.5</v>
      </c>
      <c r="K552" s="7">
        <f>ROUND(MIN(IFERROR((model!O552/10+model!P552/5+model!R552*2+model!T552+model!U552*1.5)/6,0),1)*scoring_weights!$B$7,1)</f>
        <v>8.5</v>
      </c>
      <c r="L552" s="7">
        <f t="shared" si="24"/>
        <v>30.2</v>
      </c>
      <c r="M552" s="7" t="str">
        <f>IF(L552&gt;=segment_thresholds!$B$2,"HOT",IF(L552&gt;=segment_thresholds!$B$3,"WARM","COLD"))</f>
        <v>COLD</v>
      </c>
      <c r="N552" s="7" t="str">
        <f t="shared" si="25"/>
        <v>Retarget with Ads</v>
      </c>
      <c r="O552" s="7" t="str">
        <f t="shared" si="26"/>
        <v>20-39</v>
      </c>
    </row>
    <row r="553" spans="1:15">
      <c r="A553" t="str">
        <v>L0552</v>
      </c>
      <c r="B553" t="str">
        <v>Xanthe Cruz</v>
      </c>
      <c r="C553" t="str">
        <v>NOTION</v>
      </c>
      <c r="D553" t="str">
        <v>EVENT</v>
      </c>
      <c r="E553" t="str">
        <v>ENTERPRISE</v>
      </c>
      <c r="F553" s="7">
        <f>ROUND(IFERROR(model!I553/scoring_weights!$C$2,0)*scoring_weights!$B$2,1)</f>
        <v>7.7</v>
      </c>
      <c r="G553" s="7">
        <f>ROUND(IFERROR(model!J553/scoring_weights!$C$3,0)*scoring_weights!$B$3,1)</f>
        <v>12</v>
      </c>
      <c r="H553" s="7">
        <f>ROUND(IFERROR(model!K553/scoring_weights!$C$4,0)*scoring_weights!$B$4,1)</f>
        <v>1.5</v>
      </c>
      <c r="I553" s="7">
        <f>IF(model!L553="YES",scoring_weights!$B$5,0)</f>
        <v>0</v>
      </c>
      <c r="J553" s="7">
        <f>IF(model!D553="ENTERPRISE",scoring_weights!$B$6,IF(model!D553="MID-MARKET",scoring_weights!$B$6*0.75,IF(model!D553="SMB",scoring_weights!$B$6*0.5,IF(model!D553="STARTUP",scoring_weights!$B$6*0.25,0))))</f>
        <v>15</v>
      </c>
      <c r="K553" s="7">
        <f>ROUND(MIN(IFERROR((model!O553/10+model!P553/5+model!R553*2+model!T553+model!U553*1.5)/6,0),1)*scoring_weights!$B$7,1)</f>
        <v>4.5</v>
      </c>
      <c r="L553" s="7">
        <f t="shared" si="24"/>
        <v>40.700000000000003</v>
      </c>
      <c r="M553" s="7" t="str">
        <f>IF(L553&gt;=segment_thresholds!$B$2,"HOT",IF(L553&gt;=segment_thresholds!$B$3,"WARM","COLD"))</f>
        <v>WARM</v>
      </c>
      <c r="N553" s="7" t="str">
        <f t="shared" si="25"/>
        <v>Nurture Email Drip</v>
      </c>
      <c r="O553" s="7" t="str">
        <f t="shared" si="26"/>
        <v>40-59</v>
      </c>
    </row>
    <row r="554" spans="1:15">
      <c r="A554" t="str">
        <v>L0553</v>
      </c>
      <c r="B554" t="str">
        <v>Wendy Iyer</v>
      </c>
      <c r="C554" t="str">
        <v>CLOUDFLARE</v>
      </c>
      <c r="D554" t="str">
        <v>WEBINAR</v>
      </c>
      <c r="E554" t="str">
        <v>ENTERPRISE</v>
      </c>
      <c r="F554" s="7">
        <f>ROUND(IFERROR(model!I554/scoring_weights!$C$2,0)*scoring_weights!$B$2,1)</f>
        <v>2.9</v>
      </c>
      <c r="G554" s="7">
        <f>ROUND(IFERROR(model!J554/scoring_weights!$C$3,0)*scoring_weights!$B$3,1)</f>
        <v>5.3</v>
      </c>
      <c r="H554" s="7">
        <f>ROUND(IFERROR(model!K554/scoring_weights!$C$4,0)*scoring_weights!$B$4,1)</f>
        <v>1</v>
      </c>
      <c r="I554" s="7">
        <f>IF(model!L554="YES",scoring_weights!$B$5,0)</f>
        <v>0</v>
      </c>
      <c r="J554" s="7">
        <f>IF(model!D554="ENTERPRISE",scoring_weights!$B$6,IF(model!D554="MID-MARKET",scoring_weights!$B$6*0.75,IF(model!D554="SMB",scoring_weights!$B$6*0.5,IF(model!D554="STARTUP",scoring_weights!$B$6*0.25,0))))</f>
        <v>15</v>
      </c>
      <c r="K554" s="7">
        <f>ROUND(MIN(IFERROR((model!O554/10+model!P554/5+model!R554*2+model!T554+model!U554*1.5)/6,0),1)*scoring_weights!$B$7,1)</f>
        <v>0.5</v>
      </c>
      <c r="L554" s="7">
        <f t="shared" si="24"/>
        <v>24.7</v>
      </c>
      <c r="M554" s="7" t="str">
        <f>IF(L554&gt;=segment_thresholds!$B$2,"HOT",IF(L554&gt;=segment_thresholds!$B$3,"WARM","COLD"))</f>
        <v>COLD</v>
      </c>
      <c r="N554" s="7" t="str">
        <f t="shared" si="25"/>
        <v>Retarget with Ads</v>
      </c>
      <c r="O554" s="7" t="str">
        <f t="shared" si="26"/>
        <v>20-39</v>
      </c>
    </row>
    <row r="555" spans="1:15">
      <c r="A555" t="str">
        <v>L0554</v>
      </c>
      <c r="B555" t="str">
        <v>Vesper Fischer</v>
      </c>
      <c r="C555" t="str">
        <v>SALESFORCE</v>
      </c>
      <c r="D555" t="str">
        <v>DIRECT</v>
      </c>
      <c r="E555" t="str">
        <v>GROWTH</v>
      </c>
      <c r="F555" s="7">
        <f>ROUND(IFERROR(model!I555/scoring_weights!$C$2,0)*scoring_weights!$B$2,1)</f>
        <v>7.7</v>
      </c>
      <c r="G555" s="7">
        <f>ROUND(IFERROR(model!J555/scoring_weights!$C$3,0)*scoring_weights!$B$3,1)</f>
        <v>0.8</v>
      </c>
      <c r="H555" s="7">
        <f>ROUND(IFERROR(model!K555/scoring_weights!$C$4,0)*scoring_weights!$B$4,1)</f>
        <v>5.3</v>
      </c>
      <c r="I555" s="7">
        <f>IF(model!L555="YES",scoring_weights!$B$5,0)</f>
        <v>20</v>
      </c>
      <c r="J555" s="7">
        <f>IF(model!D555="ENTERPRISE",scoring_weights!$B$6,IF(model!D555="MID-MARKET",scoring_weights!$B$6*0.75,IF(model!D555="SMB",scoring_weights!$B$6*0.5,IF(model!D555="STARTUP",scoring_weights!$B$6*0.25,0))))</f>
        <v>0</v>
      </c>
      <c r="K555" s="7">
        <f>ROUND(MIN(IFERROR((model!O555/10+model!P555/5+model!R555*2+model!T555+model!U555*1.5)/6,0),1)*scoring_weights!$B$7,1)</f>
        <v>14.5</v>
      </c>
      <c r="L555" s="7">
        <f t="shared" si="24"/>
        <v>48.3</v>
      </c>
      <c r="M555" s="7" t="str">
        <f>IF(L555&gt;=segment_thresholds!$B$2,"HOT",IF(L555&gt;=segment_thresholds!$B$3,"WARM","COLD"))</f>
        <v>WARM</v>
      </c>
      <c r="N555" s="7" t="str">
        <f t="shared" si="25"/>
        <v>Nurture Email Drip</v>
      </c>
      <c r="O555" s="7" t="str">
        <f t="shared" si="26"/>
        <v>40-59</v>
      </c>
    </row>
    <row r="556" spans="1:15">
      <c r="A556" t="str">
        <v>L0555</v>
      </c>
      <c r="B556" t="str">
        <v>Xander Baker</v>
      </c>
      <c r="C556" t="str">
        <v>SNOWFLAKE</v>
      </c>
      <c r="D556" t="str">
        <v>ORGANIC</v>
      </c>
      <c r="E556" t="str">
        <v>N/A</v>
      </c>
      <c r="F556" s="7">
        <f>ROUND(IFERROR(model!I556/scoring_weights!$C$2,0)*scoring_weights!$B$2,1)</f>
        <v>4.9000000000000004</v>
      </c>
      <c r="G556" s="7">
        <f>ROUND(IFERROR(model!J556/scoring_weights!$C$3,0)*scoring_weights!$B$3,1)</f>
        <v>12.8</v>
      </c>
      <c r="H556" s="7">
        <f>ROUND(IFERROR(model!K556/scoring_weights!$C$4,0)*scoring_weights!$B$4,1)</f>
        <v>2</v>
      </c>
      <c r="I556" s="7">
        <f>IF(model!L556="YES",scoring_weights!$B$5,0)</f>
        <v>20</v>
      </c>
      <c r="J556" s="7">
        <f>IF(model!D556="ENTERPRISE",scoring_weights!$B$6,IF(model!D556="MID-MARKET",scoring_weights!$B$6*0.75,IF(model!D556="SMB",scoring_weights!$B$6*0.5,IF(model!D556="STARTUP",scoring_weights!$B$6*0.25,0))))</f>
        <v>0</v>
      </c>
      <c r="K556" s="7">
        <f>ROUND(MIN(IFERROR((model!O556/10+model!P556/5+model!R556*2+model!T556+model!U556*1.5)/6,0),1)*scoring_weights!$B$7,1)</f>
        <v>2</v>
      </c>
      <c r="L556" s="7">
        <f t="shared" si="24"/>
        <v>41.7</v>
      </c>
      <c r="M556" s="7" t="str">
        <f>IF(L556&gt;=segment_thresholds!$B$2,"HOT",IF(L556&gt;=segment_thresholds!$B$3,"WARM","COLD"))</f>
        <v>WARM</v>
      </c>
      <c r="N556" s="7" t="str">
        <f t="shared" si="25"/>
        <v>Nurture Email Drip</v>
      </c>
      <c r="O556" s="7" t="str">
        <f t="shared" si="26"/>
        <v>40-59</v>
      </c>
    </row>
    <row r="557" spans="1:15">
      <c r="A557" t="str">
        <v>L0556</v>
      </c>
      <c r="B557" t="str">
        <v>Isla Verma</v>
      </c>
      <c r="C557" t="str">
        <v>ATLASSIAN</v>
      </c>
      <c r="D557" t="str">
        <v>PAID</v>
      </c>
      <c r="E557" t="str">
        <v>ENTERPRISE</v>
      </c>
      <c r="F557" s="7">
        <f>ROUND(IFERROR(model!I557/scoring_weights!$C$2,0)*scoring_weights!$B$2,1)</f>
        <v>0</v>
      </c>
      <c r="G557" s="7">
        <f>ROUND(IFERROR(model!J557/scoring_weights!$C$3,0)*scoring_weights!$B$3,1)</f>
        <v>8.3000000000000007</v>
      </c>
      <c r="H557" s="7">
        <f>ROUND(IFERROR(model!K557/scoring_weights!$C$4,0)*scoring_weights!$B$4,1)</f>
        <v>0.8</v>
      </c>
      <c r="I557" s="7">
        <f>IF(model!L557="YES",scoring_weights!$B$5,0)</f>
        <v>20</v>
      </c>
      <c r="J557" s="7">
        <f>IF(model!D557="ENTERPRISE",scoring_weights!$B$6,IF(model!D557="MID-MARKET",scoring_weights!$B$6*0.75,IF(model!D557="SMB",scoring_weights!$B$6*0.5,IF(model!D557="STARTUP",scoring_weights!$B$6*0.25,0))))</f>
        <v>15</v>
      </c>
      <c r="K557" s="7">
        <f>ROUND(MIN(IFERROR((model!O557/10+model!P557/5+model!R557*2+model!T557+model!U557*1.5)/6,0),1)*scoring_weights!$B$7,1)</f>
        <v>6.5</v>
      </c>
      <c r="L557" s="7">
        <f t="shared" si="24"/>
        <v>50.6</v>
      </c>
      <c r="M557" s="7" t="str">
        <f>IF(L557&gt;=segment_thresholds!$B$2,"HOT",IF(L557&gt;=segment_thresholds!$B$3,"WARM","COLD"))</f>
        <v>WARM</v>
      </c>
      <c r="N557" s="7" t="str">
        <f t="shared" si="25"/>
        <v>Nurture Email Drip</v>
      </c>
      <c r="O557" s="7" t="str">
        <f t="shared" si="26"/>
        <v>40-59</v>
      </c>
    </row>
    <row r="558" spans="1:15">
      <c r="A558" t="str">
        <v>L0557</v>
      </c>
      <c r="B558" t="str">
        <v>Diana Patel</v>
      </c>
      <c r="C558" t="str">
        <v>WORKDAY</v>
      </c>
      <c r="D558" t="str">
        <v>PARTNER</v>
      </c>
      <c r="E558" t="str">
        <v>STARTUP</v>
      </c>
      <c r="F558" s="7">
        <f>ROUND(IFERROR(model!I558/scoring_weights!$C$2,0)*scoring_weights!$B$2,1)</f>
        <v>9.4</v>
      </c>
      <c r="G558" s="7">
        <f>ROUND(IFERROR(model!J558/scoring_weights!$C$3,0)*scoring_weights!$B$3,1)</f>
        <v>9.8000000000000007</v>
      </c>
      <c r="H558" s="7">
        <f>ROUND(IFERROR(model!K558/scoring_weights!$C$4,0)*scoring_weights!$B$4,1)</f>
        <v>5.5</v>
      </c>
      <c r="I558" s="7">
        <f>IF(model!L558="YES",scoring_weights!$B$5,0)</f>
        <v>20</v>
      </c>
      <c r="J558" s="7">
        <f>IF(model!D558="ENTERPRISE",scoring_weights!$B$6,IF(model!D558="MID-MARKET",scoring_weights!$B$6*0.75,IF(model!D558="SMB",scoring_weights!$B$6*0.5,IF(model!D558="STARTUP",scoring_weights!$B$6*0.25,0))))</f>
        <v>3.75</v>
      </c>
      <c r="K558" s="7">
        <f>ROUND(MIN(IFERROR((model!O558/10+model!P558/5+model!R558*2+model!T558+model!U558*1.5)/6,0),1)*scoring_weights!$B$7,1)</f>
        <v>30</v>
      </c>
      <c r="L558" s="7">
        <f t="shared" si="24"/>
        <v>78.5</v>
      </c>
      <c r="M558" s="7" t="str">
        <f>IF(L558&gt;=segment_thresholds!$B$2,"HOT",IF(L558&gt;=segment_thresholds!$B$3,"WARM","COLD"))</f>
        <v>HOT</v>
      </c>
      <c r="N558" s="7" t="str">
        <f t="shared" si="25"/>
        <v>Schedule Call</v>
      </c>
      <c r="O558" s="7" t="str">
        <f t="shared" si="26"/>
        <v>60-79</v>
      </c>
    </row>
    <row r="559" spans="1:15">
      <c r="A559" t="str">
        <v>L0558</v>
      </c>
      <c r="B559" t="str">
        <v>Tina Decker</v>
      </c>
      <c r="C559" t="str">
        <v>NOTION</v>
      </c>
      <c r="D559" t="str">
        <v>DIRECT</v>
      </c>
      <c r="E559" t="str">
        <v>ENTERPRISE</v>
      </c>
      <c r="F559" s="7">
        <f>ROUND(IFERROR(model!I559/scoring_weights!$C$2,0)*scoring_weights!$B$2,1)</f>
        <v>3.1</v>
      </c>
      <c r="G559" s="7">
        <f>ROUND(IFERROR(model!J559/scoring_weights!$C$3,0)*scoring_weights!$B$3,1)</f>
        <v>6.8</v>
      </c>
      <c r="H559" s="7">
        <f>ROUND(IFERROR(model!K559/scoring_weights!$C$4,0)*scoring_weights!$B$4,1)</f>
        <v>5.8</v>
      </c>
      <c r="I559" s="7">
        <f>IF(model!L559="YES",scoring_weights!$B$5,0)</f>
        <v>20</v>
      </c>
      <c r="J559" s="7">
        <f>IF(model!D559="ENTERPRISE",scoring_weights!$B$6,IF(model!D559="MID-MARKET",scoring_weights!$B$6*0.75,IF(model!D559="SMB",scoring_weights!$B$6*0.5,IF(model!D559="STARTUP",scoring_weights!$B$6*0.25,0))))</f>
        <v>15</v>
      </c>
      <c r="K559" s="7">
        <f>ROUND(MIN(IFERROR((model!O559/10+model!P559/5+model!R559*2+model!T559+model!U559*1.5)/6,0),1)*scoring_weights!$B$7,1)</f>
        <v>30</v>
      </c>
      <c r="L559" s="7">
        <f t="shared" si="24"/>
        <v>80.7</v>
      </c>
      <c r="M559" s="7" t="str">
        <f>IF(L559&gt;=segment_thresholds!$B$2,"HOT",IF(L559&gt;=segment_thresholds!$B$3,"WARM","COLD"))</f>
        <v>HOT</v>
      </c>
      <c r="N559" s="7" t="str">
        <f t="shared" si="25"/>
        <v>Schedule Call</v>
      </c>
      <c r="O559" s="7" t="str">
        <f t="shared" si="26"/>
        <v>80-100</v>
      </c>
    </row>
    <row r="560" spans="1:15">
      <c r="A560" t="str">
        <v>L0559</v>
      </c>
      <c r="B560" t="str">
        <v>James Moreau</v>
      </c>
      <c r="C560" t="str">
        <v>MICROSOFT</v>
      </c>
      <c r="D560" t="str">
        <v>EVENT</v>
      </c>
      <c r="E560" t="str">
        <v>ENTERPRISE</v>
      </c>
      <c r="F560" s="7">
        <f>ROUND(IFERROR(model!I560/scoring_weights!$C$2,0)*scoring_weights!$B$2,1)</f>
        <v>7.7</v>
      </c>
      <c r="G560" s="7">
        <f>ROUND(IFERROR(model!J560/scoring_weights!$C$3,0)*scoring_weights!$B$3,1)</f>
        <v>3.8</v>
      </c>
      <c r="H560" s="7">
        <f>ROUND(IFERROR(model!K560/scoring_weights!$C$4,0)*scoring_weights!$B$4,1)</f>
        <v>10</v>
      </c>
      <c r="I560" s="7">
        <f>IF(model!L560="YES",scoring_weights!$B$5,0)</f>
        <v>0</v>
      </c>
      <c r="J560" s="7">
        <f>IF(model!D560="ENTERPRISE",scoring_weights!$B$6,IF(model!D560="MID-MARKET",scoring_weights!$B$6*0.75,IF(model!D560="SMB",scoring_weights!$B$6*0.5,IF(model!D560="STARTUP",scoring_weights!$B$6*0.25,0))))</f>
        <v>15</v>
      </c>
      <c r="K560" s="7">
        <f>ROUND(MIN(IFERROR((model!O560/10+model!P560/5+model!R560*2+model!T560+model!U560*1.5)/6,0),1)*scoring_weights!$B$7,1)</f>
        <v>3</v>
      </c>
      <c r="L560" s="7">
        <f t="shared" si="24"/>
        <v>39.5</v>
      </c>
      <c r="M560" s="7" t="str">
        <f>IF(L560&gt;=segment_thresholds!$B$2,"HOT",IF(L560&gt;=segment_thresholds!$B$3,"WARM","COLD"))</f>
        <v>WARM</v>
      </c>
      <c r="N560" s="7" t="str">
        <f t="shared" si="25"/>
        <v>Nurture Email Drip</v>
      </c>
      <c r="O560" s="7" t="str">
        <f t="shared" si="26"/>
        <v>20-39</v>
      </c>
    </row>
    <row r="561" spans="1:15">
      <c r="A561" t="str">
        <v>L0560</v>
      </c>
      <c r="B561" t="str">
        <v>Julian Vega</v>
      </c>
      <c r="C561" t="str">
        <v>SALESFORCE.COM</v>
      </c>
      <c r="D561" t="str">
        <v>EVENT</v>
      </c>
      <c r="E561" t="str">
        <v>ENTERPRISE</v>
      </c>
      <c r="F561" s="7">
        <f>ROUND(IFERROR(model!I561/scoring_weights!$C$2,0)*scoring_weights!$B$2,1)</f>
        <v>6</v>
      </c>
      <c r="G561" s="7">
        <f>ROUND(IFERROR(model!J561/scoring_weights!$C$3,0)*scoring_weights!$B$3,1)</f>
        <v>0.8</v>
      </c>
      <c r="H561" s="7">
        <f>ROUND(IFERROR(model!K561/scoring_weights!$C$4,0)*scoring_weights!$B$4,1)</f>
        <v>2.2000000000000002</v>
      </c>
      <c r="I561" s="7">
        <f>IF(model!L561="YES",scoring_weights!$B$5,0)</f>
        <v>0</v>
      </c>
      <c r="J561" s="7">
        <f>IF(model!D561="ENTERPRISE",scoring_weights!$B$6,IF(model!D561="MID-MARKET",scoring_weights!$B$6*0.75,IF(model!D561="SMB",scoring_weights!$B$6*0.5,IF(model!D561="STARTUP",scoring_weights!$B$6*0.25,0))))</f>
        <v>15</v>
      </c>
      <c r="K561" s="7">
        <f>ROUND(MIN(IFERROR((model!O561/10+model!P561/5+model!R561*2+model!T561+model!U561*1.5)/6,0),1)*scoring_weights!$B$7,1)</f>
        <v>22</v>
      </c>
      <c r="L561" s="7">
        <f t="shared" si="24"/>
        <v>46</v>
      </c>
      <c r="M561" s="7" t="str">
        <f>IF(L561&gt;=segment_thresholds!$B$2,"HOT",IF(L561&gt;=segment_thresholds!$B$3,"WARM","COLD"))</f>
        <v>WARM</v>
      </c>
      <c r="N561" s="7" t="str">
        <f t="shared" si="25"/>
        <v>Nurture Email Drip</v>
      </c>
      <c r="O561" s="7" t="str">
        <f t="shared" si="26"/>
        <v>40-59</v>
      </c>
    </row>
    <row r="562" spans="1:15">
      <c r="A562" t="str">
        <v>L0561</v>
      </c>
      <c r="B562" t="str">
        <v>Ravi Medina</v>
      </c>
      <c r="C562" t="str">
        <v>AMAZON</v>
      </c>
      <c r="D562" t="str">
        <v>COLD_EMAIL</v>
      </c>
      <c r="E562" t="str">
        <v>ENTERPRISE</v>
      </c>
      <c r="F562" s="7">
        <f>ROUND(IFERROR(model!I562/scoring_weights!$C$2,0)*scoring_weights!$B$2,1)</f>
        <v>0.9</v>
      </c>
      <c r="G562" s="7">
        <f>ROUND(IFERROR(model!J562/scoring_weights!$C$3,0)*scoring_weights!$B$3,1)</f>
        <v>0</v>
      </c>
      <c r="H562" s="7">
        <f>ROUND(IFERROR(model!K562/scoring_weights!$C$4,0)*scoring_weights!$B$4,1)</f>
        <v>0</v>
      </c>
      <c r="I562" s="7">
        <f>IF(model!L562="YES",scoring_weights!$B$5,0)</f>
        <v>0</v>
      </c>
      <c r="J562" s="7">
        <f>IF(model!D562="ENTERPRISE",scoring_weights!$B$6,IF(model!D562="MID-MARKET",scoring_weights!$B$6*0.75,IF(model!D562="SMB",scoring_weights!$B$6*0.5,IF(model!D562="STARTUP",scoring_weights!$B$6*0.25,0))))</f>
        <v>15</v>
      </c>
      <c r="K562" s="7">
        <f>ROUND(MIN(IFERROR((model!O562/10+model!P562/5+model!R562*2+model!T562+model!U562*1.5)/6,0),1)*scoring_weights!$B$7,1)</f>
        <v>26</v>
      </c>
      <c r="L562" s="7">
        <f t="shared" si="24"/>
        <v>41.9</v>
      </c>
      <c r="M562" s="7" t="str">
        <f>IF(L562&gt;=segment_thresholds!$B$2,"HOT",IF(L562&gt;=segment_thresholds!$B$3,"WARM","COLD"))</f>
        <v>WARM</v>
      </c>
      <c r="N562" s="7" t="str">
        <f t="shared" si="25"/>
        <v>Nurture Email Drip</v>
      </c>
      <c r="O562" s="7" t="str">
        <f t="shared" si="26"/>
        <v>40-59</v>
      </c>
    </row>
    <row r="563" spans="1:15">
      <c r="A563" t="str">
        <v>L0562</v>
      </c>
      <c r="B563" t="str">
        <v>Keiko Martinez</v>
      </c>
      <c r="C563" t="str">
        <v>DOCUSIGN</v>
      </c>
      <c r="D563" t="str">
        <v>SOCIAL</v>
      </c>
      <c r="E563" t="str">
        <v>N/A</v>
      </c>
      <c r="F563" s="7">
        <f>ROUND(IFERROR(model!I563/scoring_weights!$C$2,0)*scoring_weights!$B$2,1)</f>
        <v>1.4</v>
      </c>
      <c r="G563" s="7">
        <f>ROUND(IFERROR(model!J563/scoring_weights!$C$3,0)*scoring_weights!$B$3,1)</f>
        <v>13.5</v>
      </c>
      <c r="H563" s="7">
        <f>ROUND(IFERROR(model!K563/scoring_weights!$C$4,0)*scoring_weights!$B$4,1)</f>
        <v>5.8</v>
      </c>
      <c r="I563" s="7">
        <f>IF(model!L563="YES",scoring_weights!$B$5,0)</f>
        <v>20</v>
      </c>
      <c r="J563" s="7">
        <f>IF(model!D563="ENTERPRISE",scoring_weights!$B$6,IF(model!D563="MID-MARKET",scoring_weights!$B$6*0.75,IF(model!D563="SMB",scoring_weights!$B$6*0.5,IF(model!D563="STARTUP",scoring_weights!$B$6*0.25,0))))</f>
        <v>0</v>
      </c>
      <c r="K563" s="7">
        <f>ROUND(MIN(IFERROR((model!O563/10+model!P563/5+model!R563*2+model!T563+model!U563*1.5)/6,0),1)*scoring_weights!$B$7,1)</f>
        <v>13</v>
      </c>
      <c r="L563" s="7">
        <f t="shared" si="24"/>
        <v>53.7</v>
      </c>
      <c r="M563" s="7" t="str">
        <f>IF(L563&gt;=segment_thresholds!$B$2,"HOT",IF(L563&gt;=segment_thresholds!$B$3,"WARM","COLD"))</f>
        <v>WARM</v>
      </c>
      <c r="N563" s="7" t="str">
        <f t="shared" si="25"/>
        <v>Nurture Email Drip</v>
      </c>
      <c r="O563" s="7" t="str">
        <f t="shared" si="26"/>
        <v>40-59</v>
      </c>
    </row>
    <row r="564" spans="1:15">
      <c r="A564" t="str">
        <v>L0563</v>
      </c>
      <c r="B564" t="str">
        <v>Oscar Adams</v>
      </c>
      <c r="C564" t="str">
        <v>AIRTABLE</v>
      </c>
      <c r="D564" t="str">
        <v>PAID</v>
      </c>
      <c r="E564" t="str">
        <v>ENTERPRISE</v>
      </c>
      <c r="F564" s="7">
        <f>ROUND(IFERROR(model!I564/scoring_weights!$C$2,0)*scoring_weights!$B$2,1)</f>
        <v>1.1000000000000001</v>
      </c>
      <c r="G564" s="7">
        <f>ROUND(IFERROR(model!J564/scoring_weights!$C$3,0)*scoring_weights!$B$3,1)</f>
        <v>0</v>
      </c>
      <c r="H564" s="7">
        <f>ROUND(IFERROR(model!K564/scoring_weights!$C$4,0)*scoring_weights!$B$4,1)</f>
        <v>1.5</v>
      </c>
      <c r="I564" s="7">
        <f>IF(model!L564="YES",scoring_weights!$B$5,0)</f>
        <v>20</v>
      </c>
      <c r="J564" s="7">
        <f>IF(model!D564="ENTERPRISE",scoring_weights!$B$6,IF(model!D564="MID-MARKET",scoring_weights!$B$6*0.75,IF(model!D564="SMB",scoring_weights!$B$6*0.5,IF(model!D564="STARTUP",scoring_weights!$B$6*0.25,0))))</f>
        <v>15</v>
      </c>
      <c r="K564" s="7">
        <f>ROUND(MIN(IFERROR((model!O564/10+model!P564/5+model!R564*2+model!T564+model!U564*1.5)/6,0),1)*scoring_weights!$B$7,1)</f>
        <v>15</v>
      </c>
      <c r="L564" s="7">
        <f t="shared" si="24"/>
        <v>52.6</v>
      </c>
      <c r="M564" s="7" t="str">
        <f>IF(L564&gt;=segment_thresholds!$B$2,"HOT",IF(L564&gt;=segment_thresholds!$B$3,"WARM","COLD"))</f>
        <v>WARM</v>
      </c>
      <c r="N564" s="7" t="str">
        <f t="shared" si="25"/>
        <v>Nurture Email Drip</v>
      </c>
      <c r="O564" s="7" t="str">
        <f t="shared" si="26"/>
        <v>40-59</v>
      </c>
    </row>
    <row r="565" spans="1:15">
      <c r="A565" t="str">
        <v>L0564</v>
      </c>
      <c r="B565" t="str">
        <v>Maya Chen</v>
      </c>
      <c r="C565" t="str">
        <v>WORKDAY</v>
      </c>
      <c r="D565" t="str">
        <v>UNKNOWN</v>
      </c>
      <c r="E565" t="str">
        <v>ENTERPRISE</v>
      </c>
      <c r="F565" s="7">
        <f>ROUND(IFERROR(model!I565/scoring_weights!$C$2,0)*scoring_weights!$B$2,1)</f>
        <v>5.4</v>
      </c>
      <c r="G565" s="7">
        <f>ROUND(IFERROR(model!J565/scoring_weights!$C$3,0)*scoring_weights!$B$3,1)</f>
        <v>7.5</v>
      </c>
      <c r="H565" s="7">
        <f>ROUND(IFERROR(model!K565/scoring_weights!$C$4,0)*scoring_weights!$B$4,1)</f>
        <v>4</v>
      </c>
      <c r="I565" s="7">
        <f>IF(model!L565="YES",scoring_weights!$B$5,0)</f>
        <v>20</v>
      </c>
      <c r="J565" s="7">
        <f>IF(model!D565="ENTERPRISE",scoring_weights!$B$6,IF(model!D565="MID-MARKET",scoring_weights!$B$6*0.75,IF(model!D565="SMB",scoring_weights!$B$6*0.5,IF(model!D565="STARTUP",scoring_weights!$B$6*0.25,0))))</f>
        <v>15</v>
      </c>
      <c r="K565" s="7">
        <f>ROUND(MIN(IFERROR((model!O565/10+model!P565/5+model!R565*2+model!T565+model!U565*1.5)/6,0),1)*scoring_weights!$B$7,1)</f>
        <v>3</v>
      </c>
      <c r="L565" s="7">
        <f t="shared" si="24"/>
        <v>54.9</v>
      </c>
      <c r="M565" s="7" t="str">
        <f>IF(L565&gt;=segment_thresholds!$B$2,"HOT",IF(L565&gt;=segment_thresholds!$B$3,"WARM","COLD"))</f>
        <v>WARM</v>
      </c>
      <c r="N565" s="7" t="str">
        <f t="shared" si="25"/>
        <v>Nurture Email Drip</v>
      </c>
      <c r="O565" s="7" t="str">
        <f t="shared" si="26"/>
        <v>40-59</v>
      </c>
    </row>
    <row r="566" spans="1:15">
      <c r="A566" t="str">
        <v>L0565</v>
      </c>
      <c r="B566" t="str">
        <v>Qasim Johansson</v>
      </c>
      <c r="C566" t="str">
        <v>OKTA</v>
      </c>
      <c r="D566" t="str">
        <v>DIRECT</v>
      </c>
      <c r="E566" t="str">
        <v>ENTERPRISE</v>
      </c>
      <c r="F566" s="7">
        <f>ROUND(IFERROR(model!I566/scoring_weights!$C$2,0)*scoring_weights!$B$2,1)</f>
        <v>5.7</v>
      </c>
      <c r="G566" s="7">
        <f>ROUND(IFERROR(model!J566/scoring_weights!$C$3,0)*scoring_weights!$B$3,1)</f>
        <v>0</v>
      </c>
      <c r="H566" s="7">
        <f>ROUND(IFERROR(model!K566/scoring_weights!$C$4,0)*scoring_weights!$B$4,1)</f>
        <v>7.3</v>
      </c>
      <c r="I566" s="7">
        <f>IF(model!L566="YES",scoring_weights!$B$5,0)</f>
        <v>0</v>
      </c>
      <c r="J566" s="7">
        <f>IF(model!D566="ENTERPRISE",scoring_weights!$B$6,IF(model!D566="MID-MARKET",scoring_weights!$B$6*0.75,IF(model!D566="SMB",scoring_weights!$B$6*0.5,IF(model!D566="STARTUP",scoring_weights!$B$6*0.25,0))))</f>
        <v>15</v>
      </c>
      <c r="K566" s="7">
        <f>ROUND(MIN(IFERROR((model!O566/10+model!P566/5+model!R566*2+model!T566+model!U566*1.5)/6,0),1)*scoring_weights!$B$7,1)</f>
        <v>8.5</v>
      </c>
      <c r="L566" s="7">
        <f t="shared" si="24"/>
        <v>36.5</v>
      </c>
      <c r="M566" s="7" t="str">
        <f>IF(L566&gt;=segment_thresholds!$B$2,"HOT",IF(L566&gt;=segment_thresholds!$B$3,"WARM","COLD"))</f>
        <v>WARM</v>
      </c>
      <c r="N566" s="7" t="str">
        <f t="shared" si="25"/>
        <v>Nurture Email Drip</v>
      </c>
      <c r="O566" s="7" t="str">
        <f t="shared" si="26"/>
        <v>20-39</v>
      </c>
    </row>
    <row r="567" spans="1:15">
      <c r="A567" t="str">
        <v>L0566</v>
      </c>
      <c r="B567" t="str">
        <v>Zachary Herrera</v>
      </c>
      <c r="C567" t="str">
        <v>ZSCALER</v>
      </c>
      <c r="D567" t="str">
        <v>REFERRAL</v>
      </c>
      <c r="E567" t="str">
        <v>ENTERPRISE</v>
      </c>
      <c r="F567" s="7">
        <f>ROUND(IFERROR(model!I567/scoring_weights!$C$2,0)*scoring_weights!$B$2,1)</f>
        <v>1.4</v>
      </c>
      <c r="G567" s="7">
        <f>ROUND(IFERROR(model!J567/scoring_weights!$C$3,0)*scoring_weights!$B$3,1)</f>
        <v>3.8</v>
      </c>
      <c r="H567" s="7">
        <f>ROUND(IFERROR(model!K567/scoring_weights!$C$4,0)*scoring_weights!$B$4,1)</f>
        <v>3.3</v>
      </c>
      <c r="I567" s="7">
        <f>IF(model!L567="YES",scoring_weights!$B$5,0)</f>
        <v>20</v>
      </c>
      <c r="J567" s="7">
        <f>IF(model!D567="ENTERPRISE",scoring_weights!$B$6,IF(model!D567="MID-MARKET",scoring_weights!$B$6*0.75,IF(model!D567="SMB",scoring_weights!$B$6*0.5,IF(model!D567="STARTUP",scoring_weights!$B$6*0.25,0))))</f>
        <v>15</v>
      </c>
      <c r="K567" s="7">
        <f>ROUND(MIN(IFERROR((model!O567/10+model!P567/5+model!R567*2+model!T567+model!U567*1.5)/6,0),1)*scoring_weights!$B$7,1)</f>
        <v>14.5</v>
      </c>
      <c r="L567" s="7">
        <f t="shared" si="24"/>
        <v>58</v>
      </c>
      <c r="M567" s="7" t="str">
        <f>IF(L567&gt;=segment_thresholds!$B$2,"HOT",IF(L567&gt;=segment_thresholds!$B$3,"WARM","COLD"))</f>
        <v>WARM</v>
      </c>
      <c r="N567" s="7" t="str">
        <f t="shared" si="25"/>
        <v>Nurture Email Drip</v>
      </c>
      <c r="O567" s="7" t="str">
        <f t="shared" si="26"/>
        <v>40-59</v>
      </c>
    </row>
    <row r="568" spans="1:15">
      <c r="A568" t="str">
        <v>L0567</v>
      </c>
      <c r="B568" t="str">
        <v>Xanthe Petrov</v>
      </c>
      <c r="C568" t="str">
        <v>META</v>
      </c>
      <c r="D568" t="str">
        <v>WEBINAR</v>
      </c>
      <c r="E568" t="str">
        <v>N/A</v>
      </c>
      <c r="F568" s="7">
        <f>ROUND(IFERROR(model!I568/scoring_weights!$C$2,0)*scoring_weights!$B$2,1)</f>
        <v>8.3000000000000007</v>
      </c>
      <c r="G568" s="7">
        <f>ROUND(IFERROR(model!J568/scoring_weights!$C$3,0)*scoring_weights!$B$3,1)</f>
        <v>0.8</v>
      </c>
      <c r="H568" s="7">
        <f>ROUND(IFERROR(model!K568/scoring_weights!$C$4,0)*scoring_weights!$B$4,1)</f>
        <v>7.5</v>
      </c>
      <c r="I568" s="7">
        <f>IF(model!L568="YES",scoring_weights!$B$5,0)</f>
        <v>20</v>
      </c>
      <c r="J568" s="7">
        <f>IF(model!D568="ENTERPRISE",scoring_weights!$B$6,IF(model!D568="MID-MARKET",scoring_weights!$B$6*0.75,IF(model!D568="SMB",scoring_weights!$B$6*0.5,IF(model!D568="STARTUP",scoring_weights!$B$6*0.25,0))))</f>
        <v>0</v>
      </c>
      <c r="K568" s="7">
        <f>ROUND(MIN(IFERROR((model!O568/10+model!P568/5+model!R568*2+model!T568+model!U568*1.5)/6,0),1)*scoring_weights!$B$7,1)</f>
        <v>6</v>
      </c>
      <c r="L568" s="7">
        <f t="shared" si="24"/>
        <v>42.6</v>
      </c>
      <c r="M568" s="7" t="str">
        <f>IF(L568&gt;=segment_thresholds!$B$2,"HOT",IF(L568&gt;=segment_thresholds!$B$3,"WARM","COLD"))</f>
        <v>WARM</v>
      </c>
      <c r="N568" s="7" t="str">
        <f t="shared" si="25"/>
        <v>Nurture Email Drip</v>
      </c>
      <c r="O568" s="7" t="str">
        <f t="shared" si="26"/>
        <v>40-59</v>
      </c>
    </row>
    <row r="569" spans="1:15">
      <c r="A569" t="str">
        <v>L0568</v>
      </c>
      <c r="B569" t="str">
        <v>Elena Johnson</v>
      </c>
      <c r="C569" t="str">
        <v>SHOPIFY INC</v>
      </c>
      <c r="D569" t="str">
        <v>PAID</v>
      </c>
      <c r="E569" t="str">
        <v>ENTERPRISE</v>
      </c>
      <c r="F569" s="7">
        <f>ROUND(IFERROR(model!I569/scoring_weights!$C$2,0)*scoring_weights!$B$2,1)</f>
        <v>6</v>
      </c>
      <c r="G569" s="7">
        <f>ROUND(IFERROR(model!J569/scoring_weights!$C$3,0)*scoring_weights!$B$3,1)</f>
        <v>14.3</v>
      </c>
      <c r="H569" s="7">
        <f>ROUND(IFERROR(model!K569/scoring_weights!$C$4,0)*scoring_weights!$B$4,1)</f>
        <v>5.7</v>
      </c>
      <c r="I569" s="7">
        <f>IF(model!L569="YES",scoring_weights!$B$5,0)</f>
        <v>20</v>
      </c>
      <c r="J569" s="7">
        <f>IF(model!D569="ENTERPRISE",scoring_weights!$B$6,IF(model!D569="MID-MARKET",scoring_weights!$B$6*0.75,IF(model!D569="SMB",scoring_weights!$B$6*0.5,IF(model!D569="STARTUP",scoring_weights!$B$6*0.25,0))))</f>
        <v>15</v>
      </c>
      <c r="K569" s="7">
        <f>ROUND(MIN(IFERROR((model!O569/10+model!P569/5+model!R569*2+model!T569+model!U569*1.5)/6,0),1)*scoring_weights!$B$7,1)</f>
        <v>4.5</v>
      </c>
      <c r="L569" s="7">
        <f t="shared" si="24"/>
        <v>65.5</v>
      </c>
      <c r="M569" s="7" t="str">
        <f>IF(L569&gt;=segment_thresholds!$B$2,"HOT",IF(L569&gt;=segment_thresholds!$B$3,"WARM","COLD"))</f>
        <v>HOT</v>
      </c>
      <c r="N569" s="7" t="str">
        <f t="shared" si="25"/>
        <v>Schedule Call</v>
      </c>
      <c r="O569" s="7" t="str">
        <f t="shared" si="26"/>
        <v>60-79</v>
      </c>
    </row>
    <row r="570" spans="1:15">
      <c r="A570" t="str">
        <v>L0569</v>
      </c>
      <c r="B570" t="str">
        <v>Magnus Williams</v>
      </c>
      <c r="C570" t="str">
        <v>WORKDAY</v>
      </c>
      <c r="D570" t="str">
        <v>SOCIAL</v>
      </c>
      <c r="E570" t="str">
        <v>N/A</v>
      </c>
      <c r="F570" s="7">
        <f>ROUND(IFERROR(model!I570/scoring_weights!$C$2,0)*scoring_weights!$B$2,1)</f>
        <v>2.2999999999999998</v>
      </c>
      <c r="G570" s="7">
        <f>ROUND(IFERROR(model!J570/scoring_weights!$C$3,0)*scoring_weights!$B$3,1)</f>
        <v>4.5</v>
      </c>
      <c r="H570" s="7">
        <f>ROUND(IFERROR(model!K570/scoring_weights!$C$4,0)*scoring_weights!$B$4,1)</f>
        <v>6</v>
      </c>
      <c r="I570" s="7">
        <f>IF(model!L570="YES",scoring_weights!$B$5,0)</f>
        <v>0</v>
      </c>
      <c r="J570" s="7">
        <f>IF(model!D570="ENTERPRISE",scoring_weights!$B$6,IF(model!D570="MID-MARKET",scoring_weights!$B$6*0.75,IF(model!D570="SMB",scoring_weights!$B$6*0.5,IF(model!D570="STARTUP",scoring_weights!$B$6*0.25,0))))</f>
        <v>0</v>
      </c>
      <c r="K570" s="7">
        <f>ROUND(MIN(IFERROR((model!O570/10+model!P570/5+model!R570*2+model!T570+model!U570*1.5)/6,0),1)*scoring_weights!$B$7,1)</f>
        <v>11</v>
      </c>
      <c r="L570" s="7">
        <f t="shared" si="24"/>
        <v>23.8</v>
      </c>
      <c r="M570" s="7" t="str">
        <f>IF(L570&gt;=segment_thresholds!$B$2,"HOT",IF(L570&gt;=segment_thresholds!$B$3,"WARM","COLD"))</f>
        <v>COLD</v>
      </c>
      <c r="N570" s="7" t="str">
        <f t="shared" si="25"/>
        <v>Retarget with Ads</v>
      </c>
      <c r="O570" s="7" t="str">
        <f t="shared" si="26"/>
        <v>20-39</v>
      </c>
    </row>
    <row r="571" spans="1:15">
      <c r="A571" t="str">
        <v>L0570</v>
      </c>
      <c r="B571" t="str">
        <v>Ethan Harris</v>
      </c>
      <c r="C571" t="str">
        <v>SHOPIFY INC</v>
      </c>
      <c r="D571" t="str">
        <v>REFERRAL</v>
      </c>
      <c r="E571" t="str">
        <v>SMB</v>
      </c>
      <c r="F571" s="7">
        <f>ROUND(IFERROR(model!I571/scoring_weights!$C$2,0)*scoring_weights!$B$2,1)</f>
        <v>3.1</v>
      </c>
      <c r="G571" s="7">
        <f>ROUND(IFERROR(model!J571/scoring_weights!$C$3,0)*scoring_weights!$B$3,1)</f>
        <v>13.5</v>
      </c>
      <c r="H571" s="7">
        <f>ROUND(IFERROR(model!K571/scoring_weights!$C$4,0)*scoring_weights!$B$4,1)</f>
        <v>1.5</v>
      </c>
      <c r="I571" s="7">
        <f>IF(model!L571="YES",scoring_weights!$B$5,0)</f>
        <v>0</v>
      </c>
      <c r="J571" s="7">
        <f>IF(model!D571="ENTERPRISE",scoring_weights!$B$6,IF(model!D571="MID-MARKET",scoring_weights!$B$6*0.75,IF(model!D571="SMB",scoring_weights!$B$6*0.5,IF(model!D571="STARTUP",scoring_weights!$B$6*0.25,0))))</f>
        <v>7.5</v>
      </c>
      <c r="K571" s="7">
        <f>ROUND(MIN(IFERROR((model!O571/10+model!P571/5+model!R571*2+model!T571+model!U571*1.5)/6,0),1)*scoring_weights!$B$7,1)</f>
        <v>3.5</v>
      </c>
      <c r="L571" s="7">
        <f t="shared" si="24"/>
        <v>29.1</v>
      </c>
      <c r="M571" s="7" t="str">
        <f>IF(L571&gt;=segment_thresholds!$B$2,"HOT",IF(L571&gt;=segment_thresholds!$B$3,"WARM","COLD"))</f>
        <v>COLD</v>
      </c>
      <c r="N571" s="7" t="str">
        <f t="shared" si="25"/>
        <v>Retarget with Ads</v>
      </c>
      <c r="O571" s="7" t="str">
        <f t="shared" si="26"/>
        <v>20-39</v>
      </c>
    </row>
    <row r="572" spans="1:15">
      <c r="A572" t="str">
        <v>L0571</v>
      </c>
      <c r="B572" t="str">
        <v>Liora Ortiz</v>
      </c>
      <c r="C572" t="str">
        <v>NOTION LABS</v>
      </c>
      <c r="D572" t="str">
        <v>PARTNER</v>
      </c>
      <c r="E572" t="str">
        <v>STARTUP</v>
      </c>
      <c r="F572" s="7">
        <f>ROUND(IFERROR(model!I572/scoring_weights!$C$2,0)*scoring_weights!$B$2,1)</f>
        <v>2.2999999999999998</v>
      </c>
      <c r="G572" s="7">
        <f>ROUND(IFERROR(model!J572/scoring_weights!$C$3,0)*scoring_weights!$B$3,1)</f>
        <v>0</v>
      </c>
      <c r="H572" s="7">
        <f>ROUND(IFERROR(model!K572/scoring_weights!$C$4,0)*scoring_weights!$B$4,1)</f>
        <v>7.2</v>
      </c>
      <c r="I572" s="7">
        <f>IF(model!L572="YES",scoring_weights!$B$5,0)</f>
        <v>20</v>
      </c>
      <c r="J572" s="7">
        <f>IF(model!D572="ENTERPRISE",scoring_weights!$B$6,IF(model!D572="MID-MARKET",scoring_weights!$B$6*0.75,IF(model!D572="SMB",scoring_weights!$B$6*0.5,IF(model!D572="STARTUP",scoring_weights!$B$6*0.25,0))))</f>
        <v>3.75</v>
      </c>
      <c r="K572" s="7">
        <f>ROUND(MIN(IFERROR((model!O572/10+model!P572/5+model!R572*2+model!T572+model!U572*1.5)/6,0),1)*scoring_weights!$B$7,1)</f>
        <v>13</v>
      </c>
      <c r="L572" s="7">
        <f t="shared" si="24"/>
        <v>46.3</v>
      </c>
      <c r="M572" s="7" t="str">
        <f>IF(L572&gt;=segment_thresholds!$B$2,"HOT",IF(L572&gt;=segment_thresholds!$B$3,"WARM","COLD"))</f>
        <v>WARM</v>
      </c>
      <c r="N572" s="7" t="str">
        <f t="shared" si="25"/>
        <v>Nurture Email Drip</v>
      </c>
      <c r="O572" s="7" t="str">
        <f t="shared" si="26"/>
        <v>40-59</v>
      </c>
    </row>
    <row r="573" spans="1:15">
      <c r="A573" t="str">
        <v>L0572</v>
      </c>
      <c r="B573" t="str">
        <v>Kevin Chen</v>
      </c>
      <c r="C573" t="str">
        <v>ZSCALER</v>
      </c>
      <c r="D573" t="str">
        <v>PARTNER</v>
      </c>
      <c r="E573" t="str">
        <v>N/A</v>
      </c>
      <c r="F573" s="7">
        <f>ROUND(IFERROR(model!I573/scoring_weights!$C$2,0)*scoring_weights!$B$2,1)</f>
        <v>2.2999999999999998</v>
      </c>
      <c r="G573" s="7">
        <f>ROUND(IFERROR(model!J573/scoring_weights!$C$3,0)*scoring_weights!$B$3,1)</f>
        <v>0</v>
      </c>
      <c r="H573" s="7">
        <f>ROUND(IFERROR(model!K573/scoring_weights!$C$4,0)*scoring_weights!$B$4,1)</f>
        <v>0.8</v>
      </c>
      <c r="I573" s="7">
        <f>IF(model!L573="YES",scoring_weights!$B$5,0)</f>
        <v>20</v>
      </c>
      <c r="J573" s="7">
        <f>IF(model!D573="ENTERPRISE",scoring_weights!$B$6,IF(model!D573="MID-MARKET",scoring_weights!$B$6*0.75,IF(model!D573="SMB",scoring_weights!$B$6*0.5,IF(model!D573="STARTUP",scoring_weights!$B$6*0.25,0))))</f>
        <v>0</v>
      </c>
      <c r="K573" s="7">
        <f>ROUND(MIN(IFERROR((model!O573/10+model!P573/5+model!R573*2+model!T573+model!U573*1.5)/6,0),1)*scoring_weights!$B$7,1)</f>
        <v>1.5</v>
      </c>
      <c r="L573" s="7">
        <f t="shared" si="24"/>
        <v>24.6</v>
      </c>
      <c r="M573" s="7" t="str">
        <f>IF(L573&gt;=segment_thresholds!$B$2,"HOT",IF(L573&gt;=segment_thresholds!$B$3,"WARM","COLD"))</f>
        <v>COLD</v>
      </c>
      <c r="N573" s="7" t="str">
        <f t="shared" si="25"/>
        <v>Retarget with Ads</v>
      </c>
      <c r="O573" s="7" t="str">
        <f t="shared" si="26"/>
        <v>20-39</v>
      </c>
    </row>
    <row r="574" spans="1:15">
      <c r="A574" t="str">
        <v>L0573</v>
      </c>
      <c r="B574" t="str">
        <v>Florian Jensen</v>
      </c>
      <c r="C574" t="str">
        <v>PALANTIR</v>
      </c>
      <c r="D574" t="str">
        <v>PAID</v>
      </c>
      <c r="E574" t="str">
        <v>ENTERPRISE</v>
      </c>
      <c r="F574" s="7">
        <f>ROUND(IFERROR(model!I574/scoring_weights!$C$2,0)*scoring_weights!$B$2,1)</f>
        <v>5.7</v>
      </c>
      <c r="G574" s="7">
        <f>ROUND(IFERROR(model!J574/scoring_weights!$C$3,0)*scoring_weights!$B$3,1)</f>
        <v>10.5</v>
      </c>
      <c r="H574" s="7">
        <f>ROUND(IFERROR(model!K574/scoring_weights!$C$4,0)*scoring_weights!$B$4,1)</f>
        <v>5</v>
      </c>
      <c r="I574" s="7">
        <f>IF(model!L574="YES",scoring_weights!$B$5,0)</f>
        <v>0</v>
      </c>
      <c r="J574" s="7">
        <f>IF(model!D574="ENTERPRISE",scoring_weights!$B$6,IF(model!D574="MID-MARKET",scoring_weights!$B$6*0.75,IF(model!D574="SMB",scoring_weights!$B$6*0.5,IF(model!D574="STARTUP",scoring_weights!$B$6*0.25,0))))</f>
        <v>15</v>
      </c>
      <c r="K574" s="7">
        <f>ROUND(MIN(IFERROR((model!O574/10+model!P574/5+model!R574*2+model!T574+model!U574*1.5)/6,0),1)*scoring_weights!$B$7,1)</f>
        <v>0.5</v>
      </c>
      <c r="L574" s="7">
        <f t="shared" si="24"/>
        <v>36.700000000000003</v>
      </c>
      <c r="M574" s="7" t="str">
        <f>IF(L574&gt;=segment_thresholds!$B$2,"HOT",IF(L574&gt;=segment_thresholds!$B$3,"WARM","COLD"))</f>
        <v>WARM</v>
      </c>
      <c r="N574" s="7" t="str">
        <f t="shared" si="25"/>
        <v>Nurture Email Drip</v>
      </c>
      <c r="O574" s="7" t="str">
        <f t="shared" si="26"/>
        <v>20-39</v>
      </c>
    </row>
    <row r="575" spans="1:15">
      <c r="A575" t="str">
        <v>L0574</v>
      </c>
      <c r="B575" t="str">
        <v>Noah Nakamura</v>
      </c>
      <c r="C575" t="str">
        <v>DROPBOX</v>
      </c>
      <c r="D575" t="str">
        <v>UNKNOWN</v>
      </c>
      <c r="E575" t="str">
        <v>MID-MARKET</v>
      </c>
      <c r="F575" s="7">
        <f>ROUND(IFERROR(model!I575/scoring_weights!$C$2,0)*scoring_weights!$B$2,1)</f>
        <v>8.6</v>
      </c>
      <c r="G575" s="7">
        <f>ROUND(IFERROR(model!J575/scoring_weights!$C$3,0)*scoring_weights!$B$3,1)</f>
        <v>0.8</v>
      </c>
      <c r="H575" s="7">
        <f>ROUND(IFERROR(model!K575/scoring_weights!$C$4,0)*scoring_weights!$B$4,1)</f>
        <v>2.2000000000000002</v>
      </c>
      <c r="I575" s="7">
        <f>IF(model!L575="YES",scoring_weights!$B$5,0)</f>
        <v>0</v>
      </c>
      <c r="J575" s="7">
        <f>IF(model!D575="ENTERPRISE",scoring_weights!$B$6,IF(model!D575="MID-MARKET",scoring_weights!$B$6*0.75,IF(model!D575="SMB",scoring_weights!$B$6*0.5,IF(model!D575="STARTUP",scoring_weights!$B$6*0.25,0))))</f>
        <v>11.25</v>
      </c>
      <c r="K575" s="7">
        <f>ROUND(MIN(IFERROR((model!O575/10+model!P575/5+model!R575*2+model!T575+model!U575*1.5)/6,0),1)*scoring_weights!$B$7,1)</f>
        <v>16</v>
      </c>
      <c r="L575" s="7">
        <f t="shared" si="24"/>
        <v>38.9</v>
      </c>
      <c r="M575" s="7" t="str">
        <f>IF(L575&gt;=segment_thresholds!$B$2,"HOT",IF(L575&gt;=segment_thresholds!$B$3,"WARM","COLD"))</f>
        <v>WARM</v>
      </c>
      <c r="N575" s="7" t="str">
        <f t="shared" si="25"/>
        <v>Nurture Email Drip</v>
      </c>
      <c r="O575" s="7" t="str">
        <f t="shared" si="26"/>
        <v>20-39</v>
      </c>
    </row>
    <row r="576" spans="1:15">
      <c r="A576" t="str">
        <v>L0575</v>
      </c>
      <c r="B576" t="str">
        <v>Hadley Mendoza</v>
      </c>
      <c r="C576" t="str">
        <v>MONGODB</v>
      </c>
      <c r="D576" t="str">
        <v>WEBINAR</v>
      </c>
      <c r="E576" t="str">
        <v>ENTERPRISE</v>
      </c>
      <c r="F576" s="7">
        <f>ROUND(IFERROR(model!I576/scoring_weights!$C$2,0)*scoring_weights!$B$2,1)</f>
        <v>4.9000000000000004</v>
      </c>
      <c r="G576" s="7">
        <f>ROUND(IFERROR(model!J576/scoring_weights!$C$3,0)*scoring_weights!$B$3,1)</f>
        <v>3</v>
      </c>
      <c r="H576" s="7">
        <f>ROUND(IFERROR(model!K576/scoring_weights!$C$4,0)*scoring_weights!$B$4,1)</f>
        <v>1.3</v>
      </c>
      <c r="I576" s="7">
        <f>IF(model!L576="YES",scoring_weights!$B$5,0)</f>
        <v>0</v>
      </c>
      <c r="J576" s="7">
        <f>IF(model!D576="ENTERPRISE",scoring_weights!$B$6,IF(model!D576="MID-MARKET",scoring_weights!$B$6*0.75,IF(model!D576="SMB",scoring_weights!$B$6*0.5,IF(model!D576="STARTUP",scoring_weights!$B$6*0.25,0))))</f>
        <v>15</v>
      </c>
      <c r="K576" s="7">
        <f>ROUND(MIN(IFERROR((model!O576/10+model!P576/5+model!R576*2+model!T576+model!U576*1.5)/6,0),1)*scoring_weights!$B$7,1)</f>
        <v>4.5</v>
      </c>
      <c r="L576" s="7">
        <f t="shared" si="24"/>
        <v>28.7</v>
      </c>
      <c r="M576" s="7" t="str">
        <f>IF(L576&gt;=segment_thresholds!$B$2,"HOT",IF(L576&gt;=segment_thresholds!$B$3,"WARM","COLD"))</f>
        <v>COLD</v>
      </c>
      <c r="N576" s="7" t="str">
        <f t="shared" si="25"/>
        <v>Retarget with Ads</v>
      </c>
      <c r="O576" s="7" t="str">
        <f t="shared" si="26"/>
        <v>20-39</v>
      </c>
    </row>
    <row r="577" spans="1:15">
      <c r="A577" t="str">
        <v>L0576</v>
      </c>
      <c r="B577" t="str">
        <v>Jamal Kapoor</v>
      </c>
      <c r="C577" t="str">
        <v>CROWDSTRIKE</v>
      </c>
      <c r="D577" t="str">
        <v>PAID</v>
      </c>
      <c r="E577" t="str">
        <v>STARTUP</v>
      </c>
      <c r="F577" s="7">
        <f>ROUND(IFERROR(model!I577/scoring_weights!$C$2,0)*scoring_weights!$B$2,1)</f>
        <v>4</v>
      </c>
      <c r="G577" s="7">
        <f>ROUND(IFERROR(model!J577/scoring_weights!$C$3,0)*scoring_weights!$B$3,1)</f>
        <v>1.5</v>
      </c>
      <c r="H577" s="7">
        <f>ROUND(IFERROR(model!K577/scoring_weights!$C$4,0)*scoring_weights!$B$4,1)</f>
        <v>6.8</v>
      </c>
      <c r="I577" s="7">
        <f>IF(model!L577="YES",scoring_weights!$B$5,0)</f>
        <v>0</v>
      </c>
      <c r="J577" s="7">
        <f>IF(model!D577="ENTERPRISE",scoring_weights!$B$6,IF(model!D577="MID-MARKET",scoring_weights!$B$6*0.75,IF(model!D577="SMB",scoring_weights!$B$6*0.5,IF(model!D577="STARTUP",scoring_weights!$B$6*0.25,0))))</f>
        <v>3.75</v>
      </c>
      <c r="K577" s="7">
        <f>ROUND(MIN(IFERROR((model!O577/10+model!P577/5+model!R577*2+model!T577+model!U577*1.5)/6,0),1)*scoring_weights!$B$7,1)</f>
        <v>10.5</v>
      </c>
      <c r="L577" s="7">
        <f t="shared" si="24"/>
        <v>26.6</v>
      </c>
      <c r="M577" s="7" t="str">
        <f>IF(L577&gt;=segment_thresholds!$B$2,"HOT",IF(L577&gt;=segment_thresholds!$B$3,"WARM","COLD"))</f>
        <v>COLD</v>
      </c>
      <c r="N577" s="7" t="str">
        <f t="shared" si="25"/>
        <v>Retarget with Ads</v>
      </c>
      <c r="O577" s="7" t="str">
        <f t="shared" si="26"/>
        <v>20-39</v>
      </c>
    </row>
    <row r="578" spans="1:15">
      <c r="A578" t="str">
        <v>L0577</v>
      </c>
      <c r="B578" t="str">
        <v>Elena Pandey</v>
      </c>
      <c r="C578" t="str">
        <v>AIRTABLE</v>
      </c>
      <c r="D578" t="str">
        <v>PAID</v>
      </c>
      <c r="E578" t="str">
        <v>MID-MARKET</v>
      </c>
      <c r="F578" s="7">
        <f>ROUND(IFERROR(model!I578/scoring_weights!$C$2,0)*scoring_weights!$B$2,1)</f>
        <v>0</v>
      </c>
      <c r="G578" s="7">
        <f>ROUND(IFERROR(model!J578/scoring_weights!$C$3,0)*scoring_weights!$B$3,1)</f>
        <v>8.3000000000000007</v>
      </c>
      <c r="H578" s="7">
        <f>ROUND(IFERROR(model!K578/scoring_weights!$C$4,0)*scoring_weights!$B$4,1)</f>
        <v>9.3000000000000007</v>
      </c>
      <c r="I578" s="7">
        <f>IF(model!L578="YES",scoring_weights!$B$5,0)</f>
        <v>20</v>
      </c>
      <c r="J578" s="7">
        <f>IF(model!D578="ENTERPRISE",scoring_weights!$B$6,IF(model!D578="MID-MARKET",scoring_weights!$B$6*0.75,IF(model!D578="SMB",scoring_weights!$B$6*0.5,IF(model!D578="STARTUP",scoring_weights!$B$6*0.25,0))))</f>
        <v>11.25</v>
      </c>
      <c r="K578" s="7">
        <f>ROUND(MIN(IFERROR((model!O578/10+model!P578/5+model!R578*2+model!T578+model!U578*1.5)/6,0),1)*scoring_weights!$B$7,1)</f>
        <v>9</v>
      </c>
      <c r="L578" s="7">
        <f t="shared" si="24"/>
        <v>57.9</v>
      </c>
      <c r="M578" s="7" t="str">
        <f>IF(L578&gt;=segment_thresholds!$B$2,"HOT",IF(L578&gt;=segment_thresholds!$B$3,"WARM","COLD"))</f>
        <v>WARM</v>
      </c>
      <c r="N578" s="7" t="str">
        <f t="shared" si="25"/>
        <v>Nurture Email Drip</v>
      </c>
      <c r="O578" s="7" t="str">
        <f t="shared" si="26"/>
        <v>40-59</v>
      </c>
    </row>
    <row r="579" spans="1:15">
      <c r="A579" t="str">
        <v>L0578</v>
      </c>
      <c r="B579" t="str">
        <v>Brendan Kovac</v>
      </c>
      <c r="C579" t="str">
        <v>PALO ALTO</v>
      </c>
      <c r="D579" t="str">
        <v>WEBINAR</v>
      </c>
      <c r="E579" t="str">
        <v>SMB</v>
      </c>
      <c r="F579" s="7">
        <f>ROUND(IFERROR(model!I579/scoring_weights!$C$2,0)*scoring_weights!$B$2,1)</f>
        <v>7.4</v>
      </c>
      <c r="G579" s="7">
        <f>ROUND(IFERROR(model!J579/scoring_weights!$C$3,0)*scoring_weights!$B$3,1)</f>
        <v>6.8</v>
      </c>
      <c r="H579" s="7">
        <f>ROUND(IFERROR(model!K579/scoring_weights!$C$4,0)*scoring_weights!$B$4,1)</f>
        <v>4</v>
      </c>
      <c r="I579" s="7">
        <f>IF(model!L579="YES",scoring_weights!$B$5,0)</f>
        <v>0</v>
      </c>
      <c r="J579" s="7">
        <f>IF(model!D579="ENTERPRISE",scoring_weights!$B$6,IF(model!D579="MID-MARKET",scoring_weights!$B$6*0.75,IF(model!D579="SMB",scoring_weights!$B$6*0.5,IF(model!D579="STARTUP",scoring_weights!$B$6*0.25,0))))</f>
        <v>7.5</v>
      </c>
      <c r="K579" s="7">
        <f>ROUND(MIN(IFERROR((model!O579/10+model!P579/5+model!R579*2+model!T579+model!U579*1.5)/6,0),1)*scoring_weights!$B$7,1)</f>
        <v>15</v>
      </c>
      <c r="L579" s="7">
        <f t="shared" ref="L579:L642" si="27">ROUND(F579+G579+H579+I579+J579+K579,1)</f>
        <v>40.700000000000003</v>
      </c>
      <c r="M579" s="7" t="str">
        <f>IF(L579&gt;=segment_thresholds!$B$2,"HOT",IF(L579&gt;=segment_thresholds!$B$3,"WARM","COLD"))</f>
        <v>WARM</v>
      </c>
      <c r="N579" s="7" t="str">
        <f t="shared" ref="N579:N642" si="28">IF(M579="HOT","Schedule Call",IF(M579="WARM","Nurture Email Drip","Retarget with Ads"))</f>
        <v>Nurture Email Drip</v>
      </c>
      <c r="O579" s="7" t="str">
        <f t="shared" ref="O579:O642" si="29">IF(L579&lt;20,"0-19",IF(L579&lt;40,"20-39",IF(L579&lt;60,"40-59",IF(L579&lt;80,"60-79","80-100"))))</f>
        <v>40-59</v>
      </c>
    </row>
    <row r="580" spans="1:15">
      <c r="A580" t="str">
        <v>L0579</v>
      </c>
      <c r="B580" t="str">
        <v>Dante Torres</v>
      </c>
      <c r="C580" t="str">
        <v>PALO ALTO</v>
      </c>
      <c r="D580" t="str">
        <v>UNKNOWN</v>
      </c>
      <c r="E580" t="str">
        <v>N/A</v>
      </c>
      <c r="F580" s="7">
        <f>ROUND(IFERROR(model!I580/scoring_weights!$C$2,0)*scoring_weights!$B$2,1)</f>
        <v>0.6</v>
      </c>
      <c r="G580" s="7">
        <f>ROUND(IFERROR(model!J580/scoring_weights!$C$3,0)*scoring_weights!$B$3,1)</f>
        <v>11.3</v>
      </c>
      <c r="H580" s="7">
        <f>ROUND(IFERROR(model!K580/scoring_weights!$C$4,0)*scoring_weights!$B$4,1)</f>
        <v>6.3</v>
      </c>
      <c r="I580" s="7">
        <f>IF(model!L580="YES",scoring_weights!$B$5,0)</f>
        <v>0</v>
      </c>
      <c r="J580" s="7">
        <f>IF(model!D580="ENTERPRISE",scoring_weights!$B$6,IF(model!D580="MID-MARKET",scoring_weights!$B$6*0.75,IF(model!D580="SMB",scoring_weights!$B$6*0.5,IF(model!D580="STARTUP",scoring_weights!$B$6*0.25,0))))</f>
        <v>0</v>
      </c>
      <c r="K580" s="7">
        <f>ROUND(MIN(IFERROR((model!O580/10+model!P580/5+model!R580*2+model!T580+model!U580*1.5)/6,0),1)*scoring_weights!$B$7,1)</f>
        <v>2.5</v>
      </c>
      <c r="L580" s="7">
        <f t="shared" si="27"/>
        <v>20.7</v>
      </c>
      <c r="M580" s="7" t="str">
        <f>IF(L580&gt;=segment_thresholds!$B$2,"HOT",IF(L580&gt;=segment_thresholds!$B$3,"WARM","COLD"))</f>
        <v>COLD</v>
      </c>
      <c r="N580" s="7" t="str">
        <f t="shared" si="28"/>
        <v>Retarget with Ads</v>
      </c>
      <c r="O580" s="7" t="str">
        <f t="shared" si="29"/>
        <v>20-39</v>
      </c>
    </row>
    <row r="581" spans="1:15">
      <c r="A581" t="str">
        <v>L0580</v>
      </c>
      <c r="B581" t="str">
        <v>Katrina Dominguez</v>
      </c>
      <c r="C581" t="str">
        <v>DATADOG</v>
      </c>
      <c r="D581" t="str">
        <v>SOCIAL</v>
      </c>
      <c r="E581" t="str">
        <v>SMB</v>
      </c>
      <c r="F581" s="7">
        <f>ROUND(IFERROR(model!I581/scoring_weights!$C$2,0)*scoring_weights!$B$2,1)</f>
        <v>3.4</v>
      </c>
      <c r="G581" s="7">
        <f>ROUND(IFERROR(model!J581/scoring_weights!$C$3,0)*scoring_weights!$B$3,1)</f>
        <v>0.8</v>
      </c>
      <c r="H581" s="7">
        <f>ROUND(IFERROR(model!K581/scoring_weights!$C$4,0)*scoring_weights!$B$4,1)</f>
        <v>2.5</v>
      </c>
      <c r="I581" s="7">
        <f>IF(model!L581="YES",scoring_weights!$B$5,0)</f>
        <v>20</v>
      </c>
      <c r="J581" s="7">
        <f>IF(model!D581="ENTERPRISE",scoring_weights!$B$6,IF(model!D581="MID-MARKET",scoring_weights!$B$6*0.75,IF(model!D581="SMB",scoring_weights!$B$6*0.5,IF(model!D581="STARTUP",scoring_weights!$B$6*0.25,0))))</f>
        <v>7.5</v>
      </c>
      <c r="K581" s="7">
        <f>ROUND(MIN(IFERROR((model!O581/10+model!P581/5+model!R581*2+model!T581+model!U581*1.5)/6,0),1)*scoring_weights!$B$7,1)</f>
        <v>15.5</v>
      </c>
      <c r="L581" s="7">
        <f t="shared" si="27"/>
        <v>49.7</v>
      </c>
      <c r="M581" s="7" t="str">
        <f>IF(L581&gt;=segment_thresholds!$B$2,"HOT",IF(L581&gt;=segment_thresholds!$B$3,"WARM","COLD"))</f>
        <v>WARM</v>
      </c>
      <c r="N581" s="7" t="str">
        <f t="shared" si="28"/>
        <v>Nurture Email Drip</v>
      </c>
      <c r="O581" s="7" t="str">
        <f t="shared" si="29"/>
        <v>40-59</v>
      </c>
    </row>
    <row r="582" spans="1:15">
      <c r="A582" t="str">
        <v>L0581</v>
      </c>
      <c r="B582" t="str">
        <v>Zaid Ahmed</v>
      </c>
      <c r="C582" t="str">
        <v>HASHICORP</v>
      </c>
      <c r="D582" t="str">
        <v>CONTENT_SYNDICATION</v>
      </c>
      <c r="E582" t="str">
        <v>SMB</v>
      </c>
      <c r="F582" s="7">
        <f>ROUND(IFERROR(model!I582/scoring_weights!$C$2,0)*scoring_weights!$B$2,1)</f>
        <v>8.6</v>
      </c>
      <c r="G582" s="7">
        <f>ROUND(IFERROR(model!J582/scoring_weights!$C$3,0)*scoring_weights!$B$3,1)</f>
        <v>6</v>
      </c>
      <c r="H582" s="7">
        <f>ROUND(IFERROR(model!K582/scoring_weights!$C$4,0)*scoring_weights!$B$4,1)</f>
        <v>9.8000000000000007</v>
      </c>
      <c r="I582" s="7">
        <f>IF(model!L582="YES",scoring_weights!$B$5,0)</f>
        <v>0</v>
      </c>
      <c r="J582" s="7">
        <f>IF(model!D582="ENTERPRISE",scoring_weights!$B$6,IF(model!D582="MID-MARKET",scoring_weights!$B$6*0.75,IF(model!D582="SMB",scoring_weights!$B$6*0.5,IF(model!D582="STARTUP",scoring_weights!$B$6*0.25,0))))</f>
        <v>7.5</v>
      </c>
      <c r="K582" s="7">
        <f>ROUND(MIN(IFERROR((model!O582/10+model!P582/5+model!R582*2+model!T582+model!U582*1.5)/6,0),1)*scoring_weights!$B$7,1)</f>
        <v>3</v>
      </c>
      <c r="L582" s="7">
        <f t="shared" si="27"/>
        <v>34.9</v>
      </c>
      <c r="M582" s="7" t="str">
        <f>IF(L582&gt;=segment_thresholds!$B$2,"HOT",IF(L582&gt;=segment_thresholds!$B$3,"WARM","COLD"))</f>
        <v>COLD</v>
      </c>
      <c r="N582" s="7" t="str">
        <f t="shared" si="28"/>
        <v>Retarget with Ads</v>
      </c>
      <c r="O582" s="7" t="str">
        <f t="shared" si="29"/>
        <v>20-39</v>
      </c>
    </row>
    <row r="583" spans="1:15">
      <c r="A583" t="str">
        <v>L0582</v>
      </c>
      <c r="B583" t="str">
        <v>Charlie Jensen</v>
      </c>
      <c r="C583" t="str">
        <v>SNOWFLAKE INC</v>
      </c>
      <c r="D583" t="str">
        <v>EVENT</v>
      </c>
      <c r="E583" t="str">
        <v>STARTUP</v>
      </c>
      <c r="F583" s="7">
        <f>ROUND(IFERROR(model!I583/scoring_weights!$C$2,0)*scoring_weights!$B$2,1)</f>
        <v>8</v>
      </c>
      <c r="G583" s="7">
        <f>ROUND(IFERROR(model!J583/scoring_weights!$C$3,0)*scoring_weights!$B$3,1)</f>
        <v>5.3</v>
      </c>
      <c r="H583" s="7">
        <f>ROUND(IFERROR(model!K583/scoring_weights!$C$4,0)*scoring_weights!$B$4,1)</f>
        <v>0</v>
      </c>
      <c r="I583" s="7">
        <f>IF(model!L583="YES",scoring_weights!$B$5,0)</f>
        <v>20</v>
      </c>
      <c r="J583" s="7">
        <f>IF(model!D583="ENTERPRISE",scoring_weights!$B$6,IF(model!D583="MID-MARKET",scoring_weights!$B$6*0.75,IF(model!D583="SMB",scoring_weights!$B$6*0.5,IF(model!D583="STARTUP",scoring_weights!$B$6*0.25,0))))</f>
        <v>3.75</v>
      </c>
      <c r="K583" s="7">
        <f>ROUND(MIN(IFERROR((model!O583/10+model!P583/5+model!R583*2+model!T583+model!U583*1.5)/6,0),1)*scoring_weights!$B$7,1)</f>
        <v>3</v>
      </c>
      <c r="L583" s="7">
        <f t="shared" si="27"/>
        <v>40.1</v>
      </c>
      <c r="M583" s="7" t="str">
        <f>IF(L583&gt;=segment_thresholds!$B$2,"HOT",IF(L583&gt;=segment_thresholds!$B$3,"WARM","COLD"))</f>
        <v>WARM</v>
      </c>
      <c r="N583" s="7" t="str">
        <f t="shared" si="28"/>
        <v>Nurture Email Drip</v>
      </c>
      <c r="O583" s="7" t="str">
        <f t="shared" si="29"/>
        <v>40-59</v>
      </c>
    </row>
    <row r="584" spans="1:15">
      <c r="A584" t="str">
        <v>L0583</v>
      </c>
      <c r="B584" t="str">
        <v>Emilia Chandra</v>
      </c>
      <c r="C584" t="str">
        <v>SHOPIFY INC</v>
      </c>
      <c r="D584" t="str">
        <v>WEBINAR</v>
      </c>
      <c r="E584" t="str">
        <v>N/A</v>
      </c>
      <c r="F584" s="7">
        <f>ROUND(IFERROR(model!I584/scoring_weights!$C$2,0)*scoring_weights!$B$2,1)</f>
        <v>0.3</v>
      </c>
      <c r="G584" s="7">
        <f>ROUND(IFERROR(model!J584/scoring_weights!$C$3,0)*scoring_weights!$B$3,1)</f>
        <v>0</v>
      </c>
      <c r="H584" s="7">
        <f>ROUND(IFERROR(model!K584/scoring_weights!$C$4,0)*scoring_weights!$B$4,1)</f>
        <v>7.7</v>
      </c>
      <c r="I584" s="7">
        <f>IF(model!L584="YES",scoring_weights!$B$5,0)</f>
        <v>0</v>
      </c>
      <c r="J584" s="7">
        <f>IF(model!D584="ENTERPRISE",scoring_weights!$B$6,IF(model!D584="MID-MARKET",scoring_weights!$B$6*0.75,IF(model!D584="SMB",scoring_weights!$B$6*0.5,IF(model!D584="STARTUP",scoring_weights!$B$6*0.25,0))))</f>
        <v>0</v>
      </c>
      <c r="K584" s="7">
        <f>ROUND(MIN(IFERROR((model!O584/10+model!P584/5+model!R584*2+model!T584+model!U584*1.5)/6,0),1)*scoring_weights!$B$7,1)</f>
        <v>3.5</v>
      </c>
      <c r="L584" s="7">
        <f t="shared" si="27"/>
        <v>11.5</v>
      </c>
      <c r="M584" s="7" t="str">
        <f>IF(L584&gt;=segment_thresholds!$B$2,"HOT",IF(L584&gt;=segment_thresholds!$B$3,"WARM","COLD"))</f>
        <v>COLD</v>
      </c>
      <c r="N584" s="7" t="str">
        <f t="shared" si="28"/>
        <v>Retarget with Ads</v>
      </c>
      <c r="O584" s="7" t="str">
        <f t="shared" si="29"/>
        <v>0-19</v>
      </c>
    </row>
    <row r="585" spans="1:15">
      <c r="A585" t="str">
        <v>L0584</v>
      </c>
      <c r="B585" t="str">
        <v>Carlos Hussain</v>
      </c>
      <c r="C585" t="str">
        <v>STRIPE</v>
      </c>
      <c r="D585" t="str">
        <v>UNKNOWN</v>
      </c>
      <c r="E585" t="str">
        <v>MID-MARKET</v>
      </c>
      <c r="F585" s="7">
        <f>ROUND(IFERROR(model!I585/scoring_weights!$C$2,0)*scoring_weights!$B$2,1)</f>
        <v>2.9</v>
      </c>
      <c r="G585" s="7">
        <f>ROUND(IFERROR(model!J585/scoring_weights!$C$3,0)*scoring_weights!$B$3,1)</f>
        <v>0</v>
      </c>
      <c r="H585" s="7">
        <f>ROUND(IFERROR(model!K585/scoring_weights!$C$4,0)*scoring_weights!$B$4,1)</f>
        <v>4.3</v>
      </c>
      <c r="I585" s="7">
        <f>IF(model!L585="YES",scoring_weights!$B$5,0)</f>
        <v>20</v>
      </c>
      <c r="J585" s="7">
        <f>IF(model!D585="ENTERPRISE",scoring_weights!$B$6,IF(model!D585="MID-MARKET",scoring_weights!$B$6*0.75,IF(model!D585="SMB",scoring_weights!$B$6*0.5,IF(model!D585="STARTUP",scoring_weights!$B$6*0.25,0))))</f>
        <v>11.25</v>
      </c>
      <c r="K585" s="7">
        <f>ROUND(MIN(IFERROR((model!O585/10+model!P585/5+model!R585*2+model!T585+model!U585*1.5)/6,0),1)*scoring_weights!$B$7,1)</f>
        <v>11.5</v>
      </c>
      <c r="L585" s="7">
        <f t="shared" si="27"/>
        <v>50</v>
      </c>
      <c r="M585" s="7" t="str">
        <f>IF(L585&gt;=segment_thresholds!$B$2,"HOT",IF(L585&gt;=segment_thresholds!$B$3,"WARM","COLD"))</f>
        <v>WARM</v>
      </c>
      <c r="N585" s="7" t="str">
        <f t="shared" si="28"/>
        <v>Nurture Email Drip</v>
      </c>
      <c r="O585" s="7" t="str">
        <f t="shared" si="29"/>
        <v>40-59</v>
      </c>
    </row>
    <row r="586" spans="1:15">
      <c r="A586" t="str">
        <v>L0585</v>
      </c>
      <c r="B586" t="str">
        <v>Alice Jackson</v>
      </c>
      <c r="C586" t="str">
        <v>LINEAR</v>
      </c>
      <c r="D586" t="str">
        <v>DIRECT</v>
      </c>
      <c r="E586" t="str">
        <v>SMB</v>
      </c>
      <c r="F586" s="7">
        <f>ROUND(IFERROR(model!I586/scoring_weights!$C$2,0)*scoring_weights!$B$2,1)</f>
        <v>0.6</v>
      </c>
      <c r="G586" s="7">
        <f>ROUND(IFERROR(model!J586/scoring_weights!$C$3,0)*scoring_weights!$B$3,1)</f>
        <v>0</v>
      </c>
      <c r="H586" s="7">
        <f>ROUND(IFERROR(model!K586/scoring_weights!$C$4,0)*scoring_weights!$B$4,1)</f>
        <v>5</v>
      </c>
      <c r="I586" s="7">
        <f>IF(model!L586="YES",scoring_weights!$B$5,0)</f>
        <v>0</v>
      </c>
      <c r="J586" s="7">
        <f>IF(model!D586="ENTERPRISE",scoring_weights!$B$6,IF(model!D586="MID-MARKET",scoring_weights!$B$6*0.75,IF(model!D586="SMB",scoring_weights!$B$6*0.5,IF(model!D586="STARTUP",scoring_weights!$B$6*0.25,0))))</f>
        <v>7.5</v>
      </c>
      <c r="K586" s="7">
        <f>ROUND(MIN(IFERROR((model!O586/10+model!P586/5+model!R586*2+model!T586+model!U586*1.5)/6,0),1)*scoring_weights!$B$7,1)</f>
        <v>4.5</v>
      </c>
      <c r="L586" s="7">
        <f t="shared" si="27"/>
        <v>17.600000000000001</v>
      </c>
      <c r="M586" s="7" t="str">
        <f>IF(L586&gt;=segment_thresholds!$B$2,"HOT",IF(L586&gt;=segment_thresholds!$B$3,"WARM","COLD"))</f>
        <v>COLD</v>
      </c>
      <c r="N586" s="7" t="str">
        <f t="shared" si="28"/>
        <v>Retarget with Ads</v>
      </c>
      <c r="O586" s="7" t="str">
        <f t="shared" si="29"/>
        <v>0-19</v>
      </c>
    </row>
    <row r="587" spans="1:15">
      <c r="A587" t="str">
        <v>L0586</v>
      </c>
      <c r="B587" t="str">
        <v>Uriel Gomez</v>
      </c>
      <c r="C587" t="str">
        <v>OKTA</v>
      </c>
      <c r="D587" t="str">
        <v>COLD_EMAIL</v>
      </c>
      <c r="E587" t="str">
        <v>STARTUP</v>
      </c>
      <c r="F587" s="7">
        <f>ROUND(IFERROR(model!I587/scoring_weights!$C$2,0)*scoring_weights!$B$2,1)</f>
        <v>2.6</v>
      </c>
      <c r="G587" s="7">
        <f>ROUND(IFERROR(model!J587/scoring_weights!$C$3,0)*scoring_weights!$B$3,1)</f>
        <v>9</v>
      </c>
      <c r="H587" s="7">
        <f>ROUND(IFERROR(model!K587/scoring_weights!$C$4,0)*scoring_weights!$B$4,1)</f>
        <v>7.7</v>
      </c>
      <c r="I587" s="7">
        <f>IF(model!L587="YES",scoring_weights!$B$5,0)</f>
        <v>20</v>
      </c>
      <c r="J587" s="7">
        <f>IF(model!D587="ENTERPRISE",scoring_weights!$B$6,IF(model!D587="MID-MARKET",scoring_weights!$B$6*0.75,IF(model!D587="SMB",scoring_weights!$B$6*0.5,IF(model!D587="STARTUP",scoring_weights!$B$6*0.25,0))))</f>
        <v>3.75</v>
      </c>
      <c r="K587" s="7">
        <f>ROUND(MIN(IFERROR((model!O587/10+model!P587/5+model!R587*2+model!T587+model!U587*1.5)/6,0),1)*scoring_weights!$B$7,1)</f>
        <v>4</v>
      </c>
      <c r="L587" s="7">
        <f t="shared" si="27"/>
        <v>47.1</v>
      </c>
      <c r="M587" s="7" t="str">
        <f>IF(L587&gt;=segment_thresholds!$B$2,"HOT",IF(L587&gt;=segment_thresholds!$B$3,"WARM","COLD"))</f>
        <v>WARM</v>
      </c>
      <c r="N587" s="7" t="str">
        <f t="shared" si="28"/>
        <v>Nurture Email Drip</v>
      </c>
      <c r="O587" s="7" t="str">
        <f t="shared" si="29"/>
        <v>40-59</v>
      </c>
    </row>
    <row r="588" spans="1:15">
      <c r="A588" t="str">
        <v>L0587</v>
      </c>
      <c r="B588" t="str">
        <v>Liam Sanchez</v>
      </c>
      <c r="C588" t="str">
        <v>ZOOM VIDEO</v>
      </c>
      <c r="D588" t="str">
        <v>WEBINAR</v>
      </c>
      <c r="E588" t="str">
        <v>N/A</v>
      </c>
      <c r="F588" s="7">
        <f>ROUND(IFERROR(model!I588/scoring_weights!$C$2,0)*scoring_weights!$B$2,1)</f>
        <v>4</v>
      </c>
      <c r="G588" s="7">
        <f>ROUND(IFERROR(model!J588/scoring_weights!$C$3,0)*scoring_weights!$B$3,1)</f>
        <v>9.8000000000000007</v>
      </c>
      <c r="H588" s="7">
        <f>ROUND(IFERROR(model!K588/scoring_weights!$C$4,0)*scoring_weights!$B$4,1)</f>
        <v>5.3</v>
      </c>
      <c r="I588" s="7">
        <f>IF(model!L588="YES",scoring_weights!$B$5,0)</f>
        <v>20</v>
      </c>
      <c r="J588" s="7">
        <f>IF(model!D588="ENTERPRISE",scoring_weights!$B$6,IF(model!D588="MID-MARKET",scoring_weights!$B$6*0.75,IF(model!D588="SMB",scoring_weights!$B$6*0.5,IF(model!D588="STARTUP",scoring_weights!$B$6*0.25,0))))</f>
        <v>0</v>
      </c>
      <c r="K588" s="7">
        <f>ROUND(MIN(IFERROR((model!O588/10+model!P588/5+model!R588*2+model!T588+model!U588*1.5)/6,0),1)*scoring_weights!$B$7,1)</f>
        <v>2</v>
      </c>
      <c r="L588" s="7">
        <f t="shared" si="27"/>
        <v>41.1</v>
      </c>
      <c r="M588" s="7" t="str">
        <f>IF(L588&gt;=segment_thresholds!$B$2,"HOT",IF(L588&gt;=segment_thresholds!$B$3,"WARM","COLD"))</f>
        <v>WARM</v>
      </c>
      <c r="N588" s="7" t="str">
        <f t="shared" si="28"/>
        <v>Nurture Email Drip</v>
      </c>
      <c r="O588" s="7" t="str">
        <f t="shared" si="29"/>
        <v>40-59</v>
      </c>
    </row>
    <row r="589" spans="1:15">
      <c r="A589" t="str">
        <v>L0588</v>
      </c>
      <c r="B589" t="str">
        <v>Jack Taylor</v>
      </c>
      <c r="C589" t="str">
        <v>MONGODB</v>
      </c>
      <c r="D589" t="str">
        <v>DIRECT</v>
      </c>
      <c r="E589" t="str">
        <v>ENTERPRISE</v>
      </c>
      <c r="F589" s="7">
        <f>ROUND(IFERROR(model!I589/scoring_weights!$C$2,0)*scoring_weights!$B$2,1)</f>
        <v>3.1</v>
      </c>
      <c r="G589" s="7">
        <f>ROUND(IFERROR(model!J589/scoring_weights!$C$3,0)*scoring_weights!$B$3,1)</f>
        <v>11.3</v>
      </c>
      <c r="H589" s="7">
        <f>ROUND(IFERROR(model!K589/scoring_weights!$C$4,0)*scoring_weights!$B$4,1)</f>
        <v>8.8000000000000007</v>
      </c>
      <c r="I589" s="7">
        <f>IF(model!L589="YES",scoring_weights!$B$5,0)</f>
        <v>20</v>
      </c>
      <c r="J589" s="7">
        <f>IF(model!D589="ENTERPRISE",scoring_weights!$B$6,IF(model!D589="MID-MARKET",scoring_weights!$B$6*0.75,IF(model!D589="SMB",scoring_weights!$B$6*0.5,IF(model!D589="STARTUP",scoring_weights!$B$6*0.25,0))))</f>
        <v>15</v>
      </c>
      <c r="K589" s="7">
        <f>ROUND(MIN(IFERROR((model!O589/10+model!P589/5+model!R589*2+model!T589+model!U589*1.5)/6,0),1)*scoring_weights!$B$7,1)</f>
        <v>15.5</v>
      </c>
      <c r="L589" s="7">
        <f t="shared" si="27"/>
        <v>73.7</v>
      </c>
      <c r="M589" s="7" t="str">
        <f>IF(L589&gt;=segment_thresholds!$B$2,"HOT",IF(L589&gt;=segment_thresholds!$B$3,"WARM","COLD"))</f>
        <v>HOT</v>
      </c>
      <c r="N589" s="7" t="str">
        <f t="shared" si="28"/>
        <v>Schedule Call</v>
      </c>
      <c r="O589" s="7" t="str">
        <f t="shared" si="29"/>
        <v>60-79</v>
      </c>
    </row>
    <row r="590" spans="1:15">
      <c r="A590" t="str">
        <v>L0589</v>
      </c>
      <c r="B590" t="str">
        <v>Ethan Gomez</v>
      </c>
      <c r="C590" t="str">
        <v>HASHICORP</v>
      </c>
      <c r="D590" t="str">
        <v>REFERRAL</v>
      </c>
      <c r="E590" t="str">
        <v>MID-MARKET</v>
      </c>
      <c r="F590" s="7">
        <f>ROUND(IFERROR(model!I590/scoring_weights!$C$2,0)*scoring_weights!$B$2,1)</f>
        <v>6.3</v>
      </c>
      <c r="G590" s="7">
        <f>ROUND(IFERROR(model!J590/scoring_weights!$C$3,0)*scoring_weights!$B$3,1)</f>
        <v>9</v>
      </c>
      <c r="H590" s="7">
        <f>ROUND(IFERROR(model!K590/scoring_weights!$C$4,0)*scoring_weights!$B$4,1)</f>
        <v>9.3000000000000007</v>
      </c>
      <c r="I590" s="7">
        <f>IF(model!L590="YES",scoring_weights!$B$5,0)</f>
        <v>0</v>
      </c>
      <c r="J590" s="7">
        <f>IF(model!D590="ENTERPRISE",scoring_weights!$B$6,IF(model!D590="MID-MARKET",scoring_weights!$B$6*0.75,IF(model!D590="SMB",scoring_weights!$B$6*0.5,IF(model!D590="STARTUP",scoring_weights!$B$6*0.25,0))))</f>
        <v>11.25</v>
      </c>
      <c r="K590" s="7">
        <f>ROUND(MIN(IFERROR((model!O590/10+model!P590/5+model!R590*2+model!T590+model!U590*1.5)/6,0),1)*scoring_weights!$B$7,1)</f>
        <v>14.5</v>
      </c>
      <c r="L590" s="7">
        <f t="shared" si="27"/>
        <v>50.4</v>
      </c>
      <c r="M590" s="7" t="str">
        <f>IF(L590&gt;=segment_thresholds!$B$2,"HOT",IF(L590&gt;=segment_thresholds!$B$3,"WARM","COLD"))</f>
        <v>WARM</v>
      </c>
      <c r="N590" s="7" t="str">
        <f t="shared" si="28"/>
        <v>Nurture Email Drip</v>
      </c>
      <c r="O590" s="7" t="str">
        <f t="shared" si="29"/>
        <v>40-59</v>
      </c>
    </row>
    <row r="591" spans="1:15">
      <c r="A591" t="str">
        <v>L0590</v>
      </c>
      <c r="B591" t="str">
        <v>Joaquin Davis</v>
      </c>
      <c r="C591" t="str">
        <v>MICROSOFT CORP</v>
      </c>
      <c r="D591" t="str">
        <v>COLD_EMAIL</v>
      </c>
      <c r="E591" t="str">
        <v>ENTERPRISE</v>
      </c>
      <c r="F591" s="7">
        <f>ROUND(IFERROR(model!I591/scoring_weights!$C$2,0)*scoring_weights!$B$2,1)</f>
        <v>10</v>
      </c>
      <c r="G591" s="7">
        <f>ROUND(IFERROR(model!J591/scoring_weights!$C$3,0)*scoring_weights!$B$3,1)</f>
        <v>0</v>
      </c>
      <c r="H591" s="7">
        <f>ROUND(IFERROR(model!K591/scoring_weights!$C$4,0)*scoring_weights!$B$4,1)</f>
        <v>0.7</v>
      </c>
      <c r="I591" s="7">
        <f>IF(model!L591="YES",scoring_weights!$B$5,0)</f>
        <v>0</v>
      </c>
      <c r="J591" s="7">
        <f>IF(model!D591="ENTERPRISE",scoring_weights!$B$6,IF(model!D591="MID-MARKET",scoring_weights!$B$6*0.75,IF(model!D591="SMB",scoring_weights!$B$6*0.5,IF(model!D591="STARTUP",scoring_weights!$B$6*0.25,0))))</f>
        <v>15</v>
      </c>
      <c r="K591" s="7">
        <f>ROUND(MIN(IFERROR((model!O591/10+model!P591/5+model!R591*2+model!T591+model!U591*1.5)/6,0),1)*scoring_weights!$B$7,1)</f>
        <v>18</v>
      </c>
      <c r="L591" s="7">
        <f t="shared" si="27"/>
        <v>43.7</v>
      </c>
      <c r="M591" s="7" t="str">
        <f>IF(L591&gt;=segment_thresholds!$B$2,"HOT",IF(L591&gt;=segment_thresholds!$B$3,"WARM","COLD"))</f>
        <v>WARM</v>
      </c>
      <c r="N591" s="7" t="str">
        <f t="shared" si="28"/>
        <v>Nurture Email Drip</v>
      </c>
      <c r="O591" s="7" t="str">
        <f t="shared" si="29"/>
        <v>40-59</v>
      </c>
    </row>
    <row r="592" spans="1:15">
      <c r="A592" t="str">
        <v>L0591</v>
      </c>
      <c r="B592" t="str">
        <v>Ursula Rojas</v>
      </c>
      <c r="C592" t="str">
        <v>AMAZON</v>
      </c>
      <c r="D592" t="str">
        <v>COLD_EMAIL</v>
      </c>
      <c r="E592" t="str">
        <v>ENTERPRISE</v>
      </c>
      <c r="F592" s="7">
        <f>ROUND(IFERROR(model!I592/scoring_weights!$C$2,0)*scoring_weights!$B$2,1)</f>
        <v>4.9000000000000004</v>
      </c>
      <c r="G592" s="7">
        <f>ROUND(IFERROR(model!J592/scoring_weights!$C$3,0)*scoring_weights!$B$3,1)</f>
        <v>0</v>
      </c>
      <c r="H592" s="7">
        <f>ROUND(IFERROR(model!K592/scoring_weights!$C$4,0)*scoring_weights!$B$4,1)</f>
        <v>0.8</v>
      </c>
      <c r="I592" s="7">
        <f>IF(model!L592="YES",scoring_weights!$B$5,0)</f>
        <v>20</v>
      </c>
      <c r="J592" s="7">
        <f>IF(model!D592="ENTERPRISE",scoring_weights!$B$6,IF(model!D592="MID-MARKET",scoring_weights!$B$6*0.75,IF(model!D592="SMB",scoring_weights!$B$6*0.5,IF(model!D592="STARTUP",scoring_weights!$B$6*0.25,0))))</f>
        <v>15</v>
      </c>
      <c r="K592" s="7">
        <f>ROUND(MIN(IFERROR((model!O592/10+model!P592/5+model!R592*2+model!T592+model!U592*1.5)/6,0),1)*scoring_weights!$B$7,1)</f>
        <v>10</v>
      </c>
      <c r="L592" s="7">
        <f t="shared" si="27"/>
        <v>50.7</v>
      </c>
      <c r="M592" s="7" t="str">
        <f>IF(L592&gt;=segment_thresholds!$B$2,"HOT",IF(L592&gt;=segment_thresholds!$B$3,"WARM","COLD"))</f>
        <v>WARM</v>
      </c>
      <c r="N592" s="7" t="str">
        <f t="shared" si="28"/>
        <v>Nurture Email Drip</v>
      </c>
      <c r="O592" s="7" t="str">
        <f t="shared" si="29"/>
        <v>40-59</v>
      </c>
    </row>
    <row r="593" spans="1:15">
      <c r="A593" t="str">
        <v>L0592</v>
      </c>
      <c r="B593" t="str">
        <v>Nadia Sanchez</v>
      </c>
      <c r="C593" t="str">
        <v>ELASTIC</v>
      </c>
      <c r="D593" t="str">
        <v>SOCIAL</v>
      </c>
      <c r="E593" t="str">
        <v>SMB</v>
      </c>
      <c r="F593" s="7">
        <f>ROUND(IFERROR(model!I593/scoring_weights!$C$2,0)*scoring_weights!$B$2,1)</f>
        <v>7.7</v>
      </c>
      <c r="G593" s="7">
        <f>ROUND(IFERROR(model!J593/scoring_weights!$C$3,0)*scoring_weights!$B$3,1)</f>
        <v>14.3</v>
      </c>
      <c r="H593" s="7">
        <f>ROUND(IFERROR(model!K593/scoring_weights!$C$4,0)*scoring_weights!$B$4,1)</f>
        <v>5.7</v>
      </c>
      <c r="I593" s="7">
        <f>IF(model!L593="YES",scoring_weights!$B$5,0)</f>
        <v>20</v>
      </c>
      <c r="J593" s="7">
        <f>IF(model!D593="ENTERPRISE",scoring_weights!$B$6,IF(model!D593="MID-MARKET",scoring_weights!$B$6*0.75,IF(model!D593="SMB",scoring_weights!$B$6*0.5,IF(model!D593="STARTUP",scoring_weights!$B$6*0.25,0))))</f>
        <v>7.5</v>
      </c>
      <c r="K593" s="7">
        <f>ROUND(MIN(IFERROR((model!O593/10+model!P593/5+model!R593*2+model!T593+model!U593*1.5)/6,0),1)*scoring_weights!$B$7,1)</f>
        <v>12.5</v>
      </c>
      <c r="L593" s="7">
        <f t="shared" si="27"/>
        <v>67.7</v>
      </c>
      <c r="M593" s="7" t="str">
        <f>IF(L593&gt;=segment_thresholds!$B$2,"HOT",IF(L593&gt;=segment_thresholds!$B$3,"WARM","COLD"))</f>
        <v>HOT</v>
      </c>
      <c r="N593" s="7" t="str">
        <f t="shared" si="28"/>
        <v>Schedule Call</v>
      </c>
      <c r="O593" s="7" t="str">
        <f t="shared" si="29"/>
        <v>60-79</v>
      </c>
    </row>
    <row r="594" spans="1:15">
      <c r="A594" t="str">
        <v>L0593</v>
      </c>
      <c r="B594" t="str">
        <v>Ximena Flores</v>
      </c>
      <c r="C594" t="str">
        <v>PALANTIR</v>
      </c>
      <c r="D594" t="str">
        <v>COLD_EMAIL</v>
      </c>
      <c r="E594" t="str">
        <v>MID-MARKET</v>
      </c>
      <c r="F594" s="7">
        <f>ROUND(IFERROR(model!I594/scoring_weights!$C$2,0)*scoring_weights!$B$2,1)</f>
        <v>1.4</v>
      </c>
      <c r="G594" s="7">
        <f>ROUND(IFERROR(model!J594/scoring_weights!$C$3,0)*scoring_weights!$B$3,1)</f>
        <v>9</v>
      </c>
      <c r="H594" s="7">
        <f>ROUND(IFERROR(model!K594/scoring_weights!$C$4,0)*scoring_weights!$B$4,1)</f>
        <v>2</v>
      </c>
      <c r="I594" s="7">
        <f>IF(model!L594="YES",scoring_weights!$B$5,0)</f>
        <v>20</v>
      </c>
      <c r="J594" s="7">
        <f>IF(model!D594="ENTERPRISE",scoring_weights!$B$6,IF(model!D594="MID-MARKET",scoring_weights!$B$6*0.75,IF(model!D594="SMB",scoring_weights!$B$6*0.5,IF(model!D594="STARTUP",scoring_weights!$B$6*0.25,0))))</f>
        <v>11.25</v>
      </c>
      <c r="K594" s="7">
        <f>ROUND(MIN(IFERROR((model!O594/10+model!P594/5+model!R594*2+model!T594+model!U594*1.5)/6,0),1)*scoring_weights!$B$7,1)</f>
        <v>1.5</v>
      </c>
      <c r="L594" s="7">
        <f t="shared" si="27"/>
        <v>45.2</v>
      </c>
      <c r="M594" s="7" t="str">
        <f>IF(L594&gt;=segment_thresholds!$B$2,"HOT",IF(L594&gt;=segment_thresholds!$B$3,"WARM","COLD"))</f>
        <v>WARM</v>
      </c>
      <c r="N594" s="7" t="str">
        <f t="shared" si="28"/>
        <v>Nurture Email Drip</v>
      </c>
      <c r="O594" s="7" t="str">
        <f t="shared" si="29"/>
        <v>40-59</v>
      </c>
    </row>
    <row r="595" spans="1:15">
      <c r="A595" t="str">
        <v>L0594</v>
      </c>
      <c r="B595" t="str">
        <v>Rachel Malik</v>
      </c>
      <c r="C595" t="str">
        <v>CLOUDFLARE</v>
      </c>
      <c r="D595" t="str">
        <v>ORGANIC</v>
      </c>
      <c r="E595" t="str">
        <v>ENTERPRISE</v>
      </c>
      <c r="F595" s="7">
        <f>ROUND(IFERROR(model!I595/scoring_weights!$C$2,0)*scoring_weights!$B$2,1)</f>
        <v>10</v>
      </c>
      <c r="G595" s="7">
        <f>ROUND(IFERROR(model!J595/scoring_weights!$C$3,0)*scoring_weights!$B$3,1)</f>
        <v>6.8</v>
      </c>
      <c r="H595" s="7">
        <f>ROUND(IFERROR(model!K595/scoring_weights!$C$4,0)*scoring_weights!$B$4,1)</f>
        <v>7</v>
      </c>
      <c r="I595" s="7">
        <f>IF(model!L595="YES",scoring_weights!$B$5,0)</f>
        <v>0</v>
      </c>
      <c r="J595" s="7">
        <f>IF(model!D595="ENTERPRISE",scoring_weights!$B$6,IF(model!D595="MID-MARKET",scoring_weights!$B$6*0.75,IF(model!D595="SMB",scoring_weights!$B$6*0.5,IF(model!D595="STARTUP",scoring_weights!$B$6*0.25,0))))</f>
        <v>15</v>
      </c>
      <c r="K595" s="7">
        <f>ROUND(MIN(IFERROR((model!O595/10+model!P595/5+model!R595*2+model!T595+model!U595*1.5)/6,0),1)*scoring_weights!$B$7,1)</f>
        <v>7.5</v>
      </c>
      <c r="L595" s="7">
        <f t="shared" si="27"/>
        <v>46.3</v>
      </c>
      <c r="M595" s="7" t="str">
        <f>IF(L595&gt;=segment_thresholds!$B$2,"HOT",IF(L595&gt;=segment_thresholds!$B$3,"WARM","COLD"))</f>
        <v>WARM</v>
      </c>
      <c r="N595" s="7" t="str">
        <f t="shared" si="28"/>
        <v>Nurture Email Drip</v>
      </c>
      <c r="O595" s="7" t="str">
        <f t="shared" si="29"/>
        <v>40-59</v>
      </c>
    </row>
    <row r="596" spans="1:15">
      <c r="A596" t="str">
        <v>L0595</v>
      </c>
      <c r="B596" t="str">
        <v>Frank Kim</v>
      </c>
      <c r="C596" t="str">
        <v>SHOPIFY</v>
      </c>
      <c r="D596" t="str">
        <v>PAID</v>
      </c>
      <c r="E596" t="str">
        <v>ENTERPRISE</v>
      </c>
      <c r="F596" s="7">
        <f>ROUND(IFERROR(model!I596/scoring_weights!$C$2,0)*scoring_weights!$B$2,1)</f>
        <v>6.3</v>
      </c>
      <c r="G596" s="7">
        <f>ROUND(IFERROR(model!J596/scoring_weights!$C$3,0)*scoring_weights!$B$3,1)</f>
        <v>9</v>
      </c>
      <c r="H596" s="7">
        <f>ROUND(IFERROR(model!K596/scoring_weights!$C$4,0)*scoring_weights!$B$4,1)</f>
        <v>2.2000000000000002</v>
      </c>
      <c r="I596" s="7">
        <f>IF(model!L596="YES",scoring_weights!$B$5,0)</f>
        <v>20</v>
      </c>
      <c r="J596" s="7">
        <f>IF(model!D596="ENTERPRISE",scoring_weights!$B$6,IF(model!D596="MID-MARKET",scoring_weights!$B$6*0.75,IF(model!D596="SMB",scoring_weights!$B$6*0.5,IF(model!D596="STARTUP",scoring_weights!$B$6*0.25,0))))</f>
        <v>15</v>
      </c>
      <c r="K596" s="7">
        <f>ROUND(MIN(IFERROR((model!O596/10+model!P596/5+model!R596*2+model!T596+model!U596*1.5)/6,0),1)*scoring_weights!$B$7,1)</f>
        <v>4</v>
      </c>
      <c r="L596" s="7">
        <f t="shared" si="27"/>
        <v>56.5</v>
      </c>
      <c r="M596" s="7" t="str">
        <f>IF(L596&gt;=segment_thresholds!$B$2,"HOT",IF(L596&gt;=segment_thresholds!$B$3,"WARM","COLD"))</f>
        <v>WARM</v>
      </c>
      <c r="N596" s="7" t="str">
        <f t="shared" si="28"/>
        <v>Nurture Email Drip</v>
      </c>
      <c r="O596" s="7" t="str">
        <f t="shared" si="29"/>
        <v>40-59</v>
      </c>
    </row>
    <row r="597" spans="1:15">
      <c r="A597" t="str">
        <v>L0596</v>
      </c>
      <c r="B597" t="str">
        <v>Elise Dubois</v>
      </c>
      <c r="C597" t="str">
        <v>PALANTIR</v>
      </c>
      <c r="D597" t="str">
        <v>SOCIAL</v>
      </c>
      <c r="E597" t="str">
        <v>SMB</v>
      </c>
      <c r="F597" s="7">
        <f>ROUND(IFERROR(model!I597/scoring_weights!$C$2,0)*scoring_weights!$B$2,1)</f>
        <v>5.0999999999999996</v>
      </c>
      <c r="G597" s="7">
        <f>ROUND(IFERROR(model!J597/scoring_weights!$C$3,0)*scoring_weights!$B$3,1)</f>
        <v>6.8</v>
      </c>
      <c r="H597" s="7">
        <f>ROUND(IFERROR(model!K597/scoring_weights!$C$4,0)*scoring_weights!$B$4,1)</f>
        <v>8.3000000000000007</v>
      </c>
      <c r="I597" s="7">
        <f>IF(model!L597="YES",scoring_weights!$B$5,0)</f>
        <v>20</v>
      </c>
      <c r="J597" s="7">
        <f>IF(model!D597="ENTERPRISE",scoring_weights!$B$6,IF(model!D597="MID-MARKET",scoring_weights!$B$6*0.75,IF(model!D597="SMB",scoring_weights!$B$6*0.5,IF(model!D597="STARTUP",scoring_weights!$B$6*0.25,0))))</f>
        <v>7.5</v>
      </c>
      <c r="K597" s="7">
        <f>ROUND(MIN(IFERROR((model!O597/10+model!P597/5+model!R597*2+model!T597+model!U597*1.5)/6,0),1)*scoring_weights!$B$7,1)</f>
        <v>8.5</v>
      </c>
      <c r="L597" s="7">
        <f t="shared" si="27"/>
        <v>56.2</v>
      </c>
      <c r="M597" s="7" t="str">
        <f>IF(L597&gt;=segment_thresholds!$B$2,"HOT",IF(L597&gt;=segment_thresholds!$B$3,"WARM","COLD"))</f>
        <v>WARM</v>
      </c>
      <c r="N597" s="7" t="str">
        <f t="shared" si="28"/>
        <v>Nurture Email Drip</v>
      </c>
      <c r="O597" s="7" t="str">
        <f t="shared" si="29"/>
        <v>40-59</v>
      </c>
    </row>
    <row r="598" spans="1:15">
      <c r="A598" t="str">
        <v>L0597</v>
      </c>
      <c r="B598" t="str">
        <v>Tyler Chopra</v>
      </c>
      <c r="C598" t="str">
        <v>PALO ALTO NETWORKS</v>
      </c>
      <c r="D598" t="str">
        <v>PARTNER</v>
      </c>
      <c r="E598" t="str">
        <v>GROWTH</v>
      </c>
      <c r="F598" s="7">
        <f>ROUND(IFERROR(model!I598/scoring_weights!$C$2,0)*scoring_weights!$B$2,1)</f>
        <v>3.7</v>
      </c>
      <c r="G598" s="7">
        <f>ROUND(IFERROR(model!J598/scoring_weights!$C$3,0)*scoring_weights!$B$3,1)</f>
        <v>12.8</v>
      </c>
      <c r="H598" s="7">
        <f>ROUND(IFERROR(model!K598/scoring_weights!$C$4,0)*scoring_weights!$B$4,1)</f>
        <v>9.3000000000000007</v>
      </c>
      <c r="I598" s="7">
        <f>IF(model!L598="YES",scoring_weights!$B$5,0)</f>
        <v>20</v>
      </c>
      <c r="J598" s="7">
        <f>IF(model!D598="ENTERPRISE",scoring_weights!$B$6,IF(model!D598="MID-MARKET",scoring_weights!$B$6*0.75,IF(model!D598="SMB",scoring_weights!$B$6*0.5,IF(model!D598="STARTUP",scoring_weights!$B$6*0.25,0))))</f>
        <v>0</v>
      </c>
      <c r="K598" s="7">
        <f>ROUND(MIN(IFERROR((model!O598/10+model!P598/5+model!R598*2+model!T598+model!U598*1.5)/6,0),1)*scoring_weights!$B$7,1)</f>
        <v>3</v>
      </c>
      <c r="L598" s="7">
        <f t="shared" si="27"/>
        <v>48.8</v>
      </c>
      <c r="M598" s="7" t="str">
        <f>IF(L598&gt;=segment_thresholds!$B$2,"HOT",IF(L598&gt;=segment_thresholds!$B$3,"WARM","COLD"))</f>
        <v>WARM</v>
      </c>
      <c r="N598" s="7" t="str">
        <f t="shared" si="28"/>
        <v>Nurture Email Drip</v>
      </c>
      <c r="O598" s="7" t="str">
        <f t="shared" si="29"/>
        <v>40-59</v>
      </c>
    </row>
    <row r="599" spans="1:15">
      <c r="A599" t="str">
        <v>L0598</v>
      </c>
      <c r="B599" t="str">
        <v>Ulrich Khan</v>
      </c>
      <c r="C599" t="str">
        <v>DATADOG</v>
      </c>
      <c r="D599" t="str">
        <v>ORGANIC</v>
      </c>
      <c r="E599" t="str">
        <v>SMB</v>
      </c>
      <c r="F599" s="7">
        <f>ROUND(IFERROR(model!I599/scoring_weights!$C$2,0)*scoring_weights!$B$2,1)</f>
        <v>0</v>
      </c>
      <c r="G599" s="7">
        <f>ROUND(IFERROR(model!J599/scoring_weights!$C$3,0)*scoring_weights!$B$3,1)</f>
        <v>9.8000000000000007</v>
      </c>
      <c r="H599" s="7">
        <f>ROUND(IFERROR(model!K599/scoring_weights!$C$4,0)*scoring_weights!$B$4,1)</f>
        <v>4</v>
      </c>
      <c r="I599" s="7">
        <f>IF(model!L599="YES",scoring_weights!$B$5,0)</f>
        <v>20</v>
      </c>
      <c r="J599" s="7">
        <f>IF(model!D599="ENTERPRISE",scoring_weights!$B$6,IF(model!D599="MID-MARKET",scoring_weights!$B$6*0.75,IF(model!D599="SMB",scoring_weights!$B$6*0.5,IF(model!D599="STARTUP",scoring_weights!$B$6*0.25,0))))</f>
        <v>7.5</v>
      </c>
      <c r="K599" s="7">
        <f>ROUND(MIN(IFERROR((model!O599/10+model!P599/5+model!R599*2+model!T599+model!U599*1.5)/6,0),1)*scoring_weights!$B$7,1)</f>
        <v>30</v>
      </c>
      <c r="L599" s="7">
        <f t="shared" si="27"/>
        <v>71.3</v>
      </c>
      <c r="M599" s="7" t="str">
        <f>IF(L599&gt;=segment_thresholds!$B$2,"HOT",IF(L599&gt;=segment_thresholds!$B$3,"WARM","COLD"))</f>
        <v>HOT</v>
      </c>
      <c r="N599" s="7" t="str">
        <f t="shared" si="28"/>
        <v>Schedule Call</v>
      </c>
      <c r="O599" s="7" t="str">
        <f t="shared" si="29"/>
        <v>60-79</v>
      </c>
    </row>
    <row r="600" spans="1:15">
      <c r="A600" t="str">
        <v>L0599</v>
      </c>
      <c r="B600" t="str">
        <v>Ingrid Herrera</v>
      </c>
      <c r="C600" t="str">
        <v>ELASTIC</v>
      </c>
      <c r="D600" t="str">
        <v>EVENT</v>
      </c>
      <c r="E600" t="str">
        <v>SMB</v>
      </c>
      <c r="F600" s="7">
        <f>ROUND(IFERROR(model!I600/scoring_weights!$C$2,0)*scoring_weights!$B$2,1)</f>
        <v>3.4</v>
      </c>
      <c r="G600" s="7">
        <f>ROUND(IFERROR(model!J600/scoring_weights!$C$3,0)*scoring_weights!$B$3,1)</f>
        <v>7.5</v>
      </c>
      <c r="H600" s="7">
        <f>ROUND(IFERROR(model!K600/scoring_weights!$C$4,0)*scoring_weights!$B$4,1)</f>
        <v>2.2999999999999998</v>
      </c>
      <c r="I600" s="7">
        <f>IF(model!L600="YES",scoring_weights!$B$5,0)</f>
        <v>20</v>
      </c>
      <c r="J600" s="7">
        <f>IF(model!D600="ENTERPRISE",scoring_weights!$B$6,IF(model!D600="MID-MARKET",scoring_weights!$B$6*0.75,IF(model!D600="SMB",scoring_weights!$B$6*0.5,IF(model!D600="STARTUP",scoring_weights!$B$6*0.25,0))))</f>
        <v>7.5</v>
      </c>
      <c r="K600" s="7">
        <f>ROUND(MIN(IFERROR((model!O600/10+model!P600/5+model!R600*2+model!T600+model!U600*1.5)/6,0),1)*scoring_weights!$B$7,1)</f>
        <v>1.5</v>
      </c>
      <c r="L600" s="7">
        <f t="shared" si="27"/>
        <v>42.2</v>
      </c>
      <c r="M600" s="7" t="str">
        <f>IF(L600&gt;=segment_thresholds!$B$2,"HOT",IF(L600&gt;=segment_thresholds!$B$3,"WARM","COLD"))</f>
        <v>WARM</v>
      </c>
      <c r="N600" s="7" t="str">
        <f t="shared" si="28"/>
        <v>Nurture Email Drip</v>
      </c>
      <c r="O600" s="7" t="str">
        <f t="shared" si="29"/>
        <v>40-59</v>
      </c>
    </row>
    <row r="601" spans="1:15">
      <c r="A601" t="str">
        <v>L0600</v>
      </c>
      <c r="B601" t="str">
        <v>Dmitri Fernandez</v>
      </c>
      <c r="C601" t="str">
        <v>MICROSOFT CORP</v>
      </c>
      <c r="D601" t="str">
        <v>ORGANIC</v>
      </c>
      <c r="E601" t="str">
        <v>ENTERPRISE</v>
      </c>
      <c r="F601" s="7">
        <f>ROUND(IFERROR(model!I601/scoring_weights!$C$2,0)*scoring_weights!$B$2,1)</f>
        <v>0</v>
      </c>
      <c r="G601" s="7">
        <f>ROUND(IFERROR(model!J601/scoring_weights!$C$3,0)*scoring_weights!$B$3,1)</f>
        <v>15</v>
      </c>
      <c r="H601" s="7">
        <f>ROUND(IFERROR(model!K601/scoring_weights!$C$4,0)*scoring_weights!$B$4,1)</f>
        <v>7.5</v>
      </c>
      <c r="I601" s="7">
        <f>IF(model!L601="YES",scoring_weights!$B$5,0)</f>
        <v>0</v>
      </c>
      <c r="J601" s="7">
        <f>IF(model!D601="ENTERPRISE",scoring_weights!$B$6,IF(model!D601="MID-MARKET",scoring_weights!$B$6*0.75,IF(model!D601="SMB",scoring_weights!$B$6*0.5,IF(model!D601="STARTUP",scoring_weights!$B$6*0.25,0))))</f>
        <v>15</v>
      </c>
      <c r="K601" s="7">
        <f>ROUND(MIN(IFERROR((model!O601/10+model!P601/5+model!R601*2+model!T601+model!U601*1.5)/6,0),1)*scoring_weights!$B$7,1)</f>
        <v>0</v>
      </c>
      <c r="L601" s="7">
        <f t="shared" si="27"/>
        <v>37.5</v>
      </c>
      <c r="M601" s="7" t="str">
        <f>IF(L601&gt;=segment_thresholds!$B$2,"HOT",IF(L601&gt;=segment_thresholds!$B$3,"WARM","COLD"))</f>
        <v>WARM</v>
      </c>
      <c r="N601" s="7" t="str">
        <f t="shared" si="28"/>
        <v>Nurture Email Drip</v>
      </c>
      <c r="O601" s="7" t="str">
        <f t="shared" si="29"/>
        <v>20-39</v>
      </c>
    </row>
    <row r="602" spans="1:15">
      <c r="A602" t="str">
        <v>L0601</v>
      </c>
      <c r="B602" t="str">
        <v>Farhan Davis</v>
      </c>
      <c r="C602" t="str">
        <v>CLOUDFLARE</v>
      </c>
      <c r="D602" t="str">
        <v>PARTNER</v>
      </c>
      <c r="E602" t="str">
        <v>MID-MARKET</v>
      </c>
      <c r="F602" s="7">
        <f>ROUND(IFERROR(model!I602/scoring_weights!$C$2,0)*scoring_weights!$B$2,1)</f>
        <v>2.9</v>
      </c>
      <c r="G602" s="7">
        <f>ROUND(IFERROR(model!J602/scoring_weights!$C$3,0)*scoring_weights!$B$3,1)</f>
        <v>3</v>
      </c>
      <c r="H602" s="7">
        <f>ROUND(IFERROR(model!K602/scoring_weights!$C$4,0)*scoring_weights!$B$4,1)</f>
        <v>1.5</v>
      </c>
      <c r="I602" s="7">
        <f>IF(model!L602="YES",scoring_weights!$B$5,0)</f>
        <v>0</v>
      </c>
      <c r="J602" s="7">
        <f>IF(model!D602="ENTERPRISE",scoring_weights!$B$6,IF(model!D602="MID-MARKET",scoring_weights!$B$6*0.75,IF(model!D602="SMB",scoring_weights!$B$6*0.5,IF(model!D602="STARTUP",scoring_weights!$B$6*0.25,0))))</f>
        <v>11.25</v>
      </c>
      <c r="K602" s="7">
        <f>ROUND(MIN(IFERROR((model!O602/10+model!P602/5+model!R602*2+model!T602+model!U602*1.5)/6,0),1)*scoring_weights!$B$7,1)</f>
        <v>0.5</v>
      </c>
      <c r="L602" s="7">
        <f t="shared" si="27"/>
        <v>19.2</v>
      </c>
      <c r="M602" s="7" t="str">
        <f>IF(L602&gt;=segment_thresholds!$B$2,"HOT",IF(L602&gt;=segment_thresholds!$B$3,"WARM","COLD"))</f>
        <v>COLD</v>
      </c>
      <c r="N602" s="7" t="str">
        <f t="shared" si="28"/>
        <v>Retarget with Ads</v>
      </c>
      <c r="O602" s="7" t="str">
        <f t="shared" si="29"/>
        <v>0-19</v>
      </c>
    </row>
    <row r="603" spans="1:15">
      <c r="A603" t="str">
        <v>L0602</v>
      </c>
      <c r="B603" t="str">
        <v>Zara Hill</v>
      </c>
      <c r="C603" t="str">
        <v>SALESFORCE</v>
      </c>
      <c r="D603" t="str">
        <v>COLD_EMAIL</v>
      </c>
      <c r="E603" t="str">
        <v>N/A</v>
      </c>
      <c r="F603" s="7">
        <f>ROUND(IFERROR(model!I603/scoring_weights!$C$2,0)*scoring_weights!$B$2,1)</f>
        <v>5.7</v>
      </c>
      <c r="G603" s="7">
        <f>ROUND(IFERROR(model!J603/scoring_weights!$C$3,0)*scoring_weights!$B$3,1)</f>
        <v>0.8</v>
      </c>
      <c r="H603" s="7">
        <f>ROUND(IFERROR(model!K603/scoring_weights!$C$4,0)*scoring_weights!$B$4,1)</f>
        <v>6.8</v>
      </c>
      <c r="I603" s="7">
        <f>IF(model!L603="YES",scoring_weights!$B$5,0)</f>
        <v>20</v>
      </c>
      <c r="J603" s="7">
        <f>IF(model!D603="ENTERPRISE",scoring_weights!$B$6,IF(model!D603="MID-MARKET",scoring_weights!$B$6*0.75,IF(model!D603="SMB",scoring_weights!$B$6*0.5,IF(model!D603="STARTUP",scoring_weights!$B$6*0.25,0))))</f>
        <v>0</v>
      </c>
      <c r="K603" s="7">
        <f>ROUND(MIN(IFERROR((model!O603/10+model!P603/5+model!R603*2+model!T603+model!U603*1.5)/6,0),1)*scoring_weights!$B$7,1)</f>
        <v>17.5</v>
      </c>
      <c r="L603" s="7">
        <f t="shared" si="27"/>
        <v>50.8</v>
      </c>
      <c r="M603" s="7" t="str">
        <f>IF(L603&gt;=segment_thresholds!$B$2,"HOT",IF(L603&gt;=segment_thresholds!$B$3,"WARM","COLD"))</f>
        <v>WARM</v>
      </c>
      <c r="N603" s="7" t="str">
        <f t="shared" si="28"/>
        <v>Nurture Email Drip</v>
      </c>
      <c r="O603" s="7" t="str">
        <f t="shared" si="29"/>
        <v>40-59</v>
      </c>
    </row>
    <row r="604" spans="1:15">
      <c r="A604" t="str">
        <v>L0603</v>
      </c>
      <c r="B604" t="str">
        <v>Zachary Fernandez</v>
      </c>
      <c r="C604" t="str">
        <v>AIRTABLE</v>
      </c>
      <c r="D604" t="str">
        <v>EVENT</v>
      </c>
      <c r="E604" t="str">
        <v>ENTERPRISE</v>
      </c>
      <c r="F604" s="7">
        <f>ROUND(IFERROR(model!I604/scoring_weights!$C$2,0)*scoring_weights!$B$2,1)</f>
        <v>0</v>
      </c>
      <c r="G604" s="7">
        <f>ROUND(IFERROR(model!J604/scoring_weights!$C$3,0)*scoring_weights!$B$3,1)</f>
        <v>9.8000000000000007</v>
      </c>
      <c r="H604" s="7">
        <f>ROUND(IFERROR(model!K604/scoring_weights!$C$4,0)*scoring_weights!$B$4,1)</f>
        <v>2.7</v>
      </c>
      <c r="I604" s="7">
        <f>IF(model!L604="YES",scoring_weights!$B$5,0)</f>
        <v>0</v>
      </c>
      <c r="J604" s="7">
        <f>IF(model!D604="ENTERPRISE",scoring_weights!$B$6,IF(model!D604="MID-MARKET",scoring_weights!$B$6*0.75,IF(model!D604="SMB",scoring_weights!$B$6*0.5,IF(model!D604="STARTUP",scoring_weights!$B$6*0.25,0))))</f>
        <v>15</v>
      </c>
      <c r="K604" s="7">
        <f>ROUND(MIN(IFERROR((model!O604/10+model!P604/5+model!R604*2+model!T604+model!U604*1.5)/6,0),1)*scoring_weights!$B$7,1)</f>
        <v>9.5</v>
      </c>
      <c r="L604" s="7">
        <f t="shared" si="27"/>
        <v>37</v>
      </c>
      <c r="M604" s="7" t="str">
        <f>IF(L604&gt;=segment_thresholds!$B$2,"HOT",IF(L604&gt;=segment_thresholds!$B$3,"WARM","COLD"))</f>
        <v>WARM</v>
      </c>
      <c r="N604" s="7" t="str">
        <f t="shared" si="28"/>
        <v>Nurture Email Drip</v>
      </c>
      <c r="O604" s="7" t="str">
        <f t="shared" si="29"/>
        <v>20-39</v>
      </c>
    </row>
    <row r="605" spans="1:15">
      <c r="A605" t="str">
        <v>L0604</v>
      </c>
      <c r="B605" t="str">
        <v>Winston Hussain</v>
      </c>
      <c r="C605" t="str">
        <v>INTERCOM</v>
      </c>
      <c r="D605" t="str">
        <v>ORGANIC</v>
      </c>
      <c r="E605" t="str">
        <v>MID-MARKET</v>
      </c>
      <c r="F605" s="7">
        <f>ROUND(IFERROR(model!I605/scoring_weights!$C$2,0)*scoring_weights!$B$2,1)</f>
        <v>6</v>
      </c>
      <c r="G605" s="7">
        <f>ROUND(IFERROR(model!J605/scoring_weights!$C$3,0)*scoring_weights!$B$3,1)</f>
        <v>12.8</v>
      </c>
      <c r="H605" s="7">
        <f>ROUND(IFERROR(model!K605/scoring_weights!$C$4,0)*scoring_weights!$B$4,1)</f>
        <v>2.7</v>
      </c>
      <c r="I605" s="7">
        <f>IF(model!L605="YES",scoring_weights!$B$5,0)</f>
        <v>20</v>
      </c>
      <c r="J605" s="7">
        <f>IF(model!D605="ENTERPRISE",scoring_weights!$B$6,IF(model!D605="MID-MARKET",scoring_weights!$B$6*0.75,IF(model!D605="SMB",scoring_weights!$B$6*0.5,IF(model!D605="STARTUP",scoring_weights!$B$6*0.25,0))))</f>
        <v>11.25</v>
      </c>
      <c r="K605" s="7">
        <f>ROUND(MIN(IFERROR((model!O605/10+model!P605/5+model!R605*2+model!T605+model!U605*1.5)/6,0),1)*scoring_weights!$B$7,1)</f>
        <v>7</v>
      </c>
      <c r="L605" s="7">
        <f t="shared" si="27"/>
        <v>59.8</v>
      </c>
      <c r="M605" s="7" t="str">
        <f>IF(L605&gt;=segment_thresholds!$B$2,"HOT",IF(L605&gt;=segment_thresholds!$B$3,"WARM","COLD"))</f>
        <v>WARM</v>
      </c>
      <c r="N605" s="7" t="str">
        <f t="shared" si="28"/>
        <v>Nurture Email Drip</v>
      </c>
      <c r="O605" s="7" t="str">
        <f t="shared" si="29"/>
        <v>40-59</v>
      </c>
    </row>
    <row r="606" spans="1:15">
      <c r="A606" t="str">
        <v>L0605</v>
      </c>
      <c r="B606" t="str">
        <v>Mona Martin</v>
      </c>
      <c r="C606" t="str">
        <v>ZSCALER</v>
      </c>
      <c r="D606" t="str">
        <v>UNKNOWN</v>
      </c>
      <c r="E606" t="str">
        <v>ENTERPRISE</v>
      </c>
      <c r="F606" s="7">
        <f>ROUND(IFERROR(model!I606/scoring_weights!$C$2,0)*scoring_weights!$B$2,1)</f>
        <v>0.6</v>
      </c>
      <c r="G606" s="7">
        <f>ROUND(IFERROR(model!J606/scoring_weights!$C$3,0)*scoring_weights!$B$3,1)</f>
        <v>5.3</v>
      </c>
      <c r="H606" s="7">
        <f>ROUND(IFERROR(model!K606/scoring_weights!$C$4,0)*scoring_weights!$B$4,1)</f>
        <v>3.7</v>
      </c>
      <c r="I606" s="7">
        <f>IF(model!L606="YES",scoring_weights!$B$5,0)</f>
        <v>0</v>
      </c>
      <c r="J606" s="7">
        <f>IF(model!D606="ENTERPRISE",scoring_weights!$B$6,IF(model!D606="MID-MARKET",scoring_weights!$B$6*0.75,IF(model!D606="SMB",scoring_weights!$B$6*0.5,IF(model!D606="STARTUP",scoring_weights!$B$6*0.25,0))))</f>
        <v>15</v>
      </c>
      <c r="K606" s="7">
        <f>ROUND(MIN(IFERROR((model!O606/10+model!P606/5+model!R606*2+model!T606+model!U606*1.5)/6,0),1)*scoring_weights!$B$7,1)</f>
        <v>10.5</v>
      </c>
      <c r="L606" s="7">
        <f t="shared" si="27"/>
        <v>35.1</v>
      </c>
      <c r="M606" s="7" t="str">
        <f>IF(L606&gt;=segment_thresholds!$B$2,"HOT",IF(L606&gt;=segment_thresholds!$B$3,"WARM","COLD"))</f>
        <v>WARM</v>
      </c>
      <c r="N606" s="7" t="str">
        <f t="shared" si="28"/>
        <v>Nurture Email Drip</v>
      </c>
      <c r="O606" s="7" t="str">
        <f t="shared" si="29"/>
        <v>20-39</v>
      </c>
    </row>
    <row r="607" spans="1:15">
      <c r="A607" t="str">
        <v>L0606</v>
      </c>
      <c r="B607" t="str">
        <v>Yolanda Verma</v>
      </c>
      <c r="C607" t="str">
        <v>DOCUSIGN</v>
      </c>
      <c r="D607" t="str">
        <v>EVENT</v>
      </c>
      <c r="E607" t="str">
        <v>MID-MARKET</v>
      </c>
      <c r="F607" s="7">
        <f>ROUND(IFERROR(model!I607/scoring_weights!$C$2,0)*scoring_weights!$B$2,1)</f>
        <v>5.7</v>
      </c>
      <c r="G607" s="7">
        <f>ROUND(IFERROR(model!J607/scoring_weights!$C$3,0)*scoring_weights!$B$3,1)</f>
        <v>6</v>
      </c>
      <c r="H607" s="7">
        <f>ROUND(IFERROR(model!K607/scoring_weights!$C$4,0)*scoring_weights!$B$4,1)</f>
        <v>6.8</v>
      </c>
      <c r="I607" s="7">
        <f>IF(model!L607="YES",scoring_weights!$B$5,0)</f>
        <v>0</v>
      </c>
      <c r="J607" s="7">
        <f>IF(model!D607="ENTERPRISE",scoring_weights!$B$6,IF(model!D607="MID-MARKET",scoring_weights!$B$6*0.75,IF(model!D607="SMB",scoring_weights!$B$6*0.5,IF(model!D607="STARTUP",scoring_weights!$B$6*0.25,0))))</f>
        <v>11.25</v>
      </c>
      <c r="K607" s="7">
        <f>ROUND(MIN(IFERROR((model!O607/10+model!P607/5+model!R607*2+model!T607+model!U607*1.5)/6,0),1)*scoring_weights!$B$7,1)</f>
        <v>1.5</v>
      </c>
      <c r="L607" s="7">
        <f t="shared" si="27"/>
        <v>31.3</v>
      </c>
      <c r="M607" s="7" t="str">
        <f>IF(L607&gt;=segment_thresholds!$B$2,"HOT",IF(L607&gt;=segment_thresholds!$B$3,"WARM","COLD"))</f>
        <v>COLD</v>
      </c>
      <c r="N607" s="7" t="str">
        <f t="shared" si="28"/>
        <v>Retarget with Ads</v>
      </c>
      <c r="O607" s="7" t="str">
        <f t="shared" si="29"/>
        <v>20-39</v>
      </c>
    </row>
    <row r="608" spans="1:15">
      <c r="A608" t="str">
        <v>L0607</v>
      </c>
      <c r="B608" t="str">
        <v>Wren Saxena</v>
      </c>
      <c r="C608" t="str">
        <v>SLACK</v>
      </c>
      <c r="D608" t="str">
        <v>WEBINAR</v>
      </c>
      <c r="E608" t="str">
        <v>SMB</v>
      </c>
      <c r="F608" s="7">
        <f>ROUND(IFERROR(model!I608/scoring_weights!$C$2,0)*scoring_weights!$B$2,1)</f>
        <v>8</v>
      </c>
      <c r="G608" s="7">
        <f>ROUND(IFERROR(model!J608/scoring_weights!$C$3,0)*scoring_weights!$B$3,1)</f>
        <v>14.3</v>
      </c>
      <c r="H608" s="7">
        <f>ROUND(IFERROR(model!K608/scoring_weights!$C$4,0)*scoring_weights!$B$4,1)</f>
        <v>1.8</v>
      </c>
      <c r="I608" s="7">
        <f>IF(model!L608="YES",scoring_weights!$B$5,0)</f>
        <v>0</v>
      </c>
      <c r="J608" s="7">
        <f>IF(model!D608="ENTERPRISE",scoring_weights!$B$6,IF(model!D608="MID-MARKET",scoring_weights!$B$6*0.75,IF(model!D608="SMB",scoring_weights!$B$6*0.5,IF(model!D608="STARTUP",scoring_weights!$B$6*0.25,0))))</f>
        <v>7.5</v>
      </c>
      <c r="K608" s="7">
        <f>ROUND(MIN(IFERROR((model!O608/10+model!P608/5+model!R608*2+model!T608+model!U608*1.5)/6,0),1)*scoring_weights!$B$7,1)</f>
        <v>7</v>
      </c>
      <c r="L608" s="7">
        <f t="shared" si="27"/>
        <v>38.6</v>
      </c>
      <c r="M608" s="7" t="str">
        <f>IF(L608&gt;=segment_thresholds!$B$2,"HOT",IF(L608&gt;=segment_thresholds!$B$3,"WARM","COLD"))</f>
        <v>WARM</v>
      </c>
      <c r="N608" s="7" t="str">
        <f t="shared" si="28"/>
        <v>Nurture Email Drip</v>
      </c>
      <c r="O608" s="7" t="str">
        <f t="shared" si="29"/>
        <v>20-39</v>
      </c>
    </row>
    <row r="609" spans="1:15">
      <c r="A609" t="str">
        <v>L0608</v>
      </c>
      <c r="B609" t="str">
        <v>Noah Williams</v>
      </c>
      <c r="C609" t="str">
        <v>AMAZON INC</v>
      </c>
      <c r="D609" t="str">
        <v>PAID</v>
      </c>
      <c r="E609" t="str">
        <v>SMB</v>
      </c>
      <c r="F609" s="7">
        <f>ROUND(IFERROR(model!I609/scoring_weights!$C$2,0)*scoring_weights!$B$2,1)</f>
        <v>0</v>
      </c>
      <c r="G609" s="7">
        <f>ROUND(IFERROR(model!J609/scoring_weights!$C$3,0)*scoring_weights!$B$3,1)</f>
        <v>9.8000000000000007</v>
      </c>
      <c r="H609" s="7">
        <f>ROUND(IFERROR(model!K609/scoring_weights!$C$4,0)*scoring_weights!$B$4,1)</f>
        <v>1.5</v>
      </c>
      <c r="I609" s="7">
        <f>IF(model!L609="YES",scoring_weights!$B$5,0)</f>
        <v>20</v>
      </c>
      <c r="J609" s="7">
        <f>IF(model!D609="ENTERPRISE",scoring_weights!$B$6,IF(model!D609="MID-MARKET",scoring_weights!$B$6*0.75,IF(model!D609="SMB",scoring_weights!$B$6*0.5,IF(model!D609="STARTUP",scoring_weights!$B$6*0.25,0))))</f>
        <v>7.5</v>
      </c>
      <c r="K609" s="7">
        <f>ROUND(MIN(IFERROR((model!O609/10+model!P609/5+model!R609*2+model!T609+model!U609*1.5)/6,0),1)*scoring_weights!$B$7,1)</f>
        <v>9</v>
      </c>
      <c r="L609" s="7">
        <f t="shared" si="27"/>
        <v>47.8</v>
      </c>
      <c r="M609" s="7" t="str">
        <f>IF(L609&gt;=segment_thresholds!$B$2,"HOT",IF(L609&gt;=segment_thresholds!$B$3,"WARM","COLD"))</f>
        <v>WARM</v>
      </c>
      <c r="N609" s="7" t="str">
        <f t="shared" si="28"/>
        <v>Nurture Email Drip</v>
      </c>
      <c r="O609" s="7" t="str">
        <f t="shared" si="29"/>
        <v>40-59</v>
      </c>
    </row>
    <row r="610" spans="1:15">
      <c r="A610" t="str">
        <v>L0609</v>
      </c>
      <c r="B610" t="str">
        <v>Vera Garcia</v>
      </c>
      <c r="C610" t="str">
        <v>ELASTIC</v>
      </c>
      <c r="D610" t="str">
        <v>PAID</v>
      </c>
      <c r="E610" t="str">
        <v>MID-MARKET</v>
      </c>
      <c r="F610" s="7">
        <f>ROUND(IFERROR(model!I610/scoring_weights!$C$2,0)*scoring_weights!$B$2,1)</f>
        <v>9.6999999999999993</v>
      </c>
      <c r="G610" s="7">
        <f>ROUND(IFERROR(model!J610/scoring_weights!$C$3,0)*scoring_weights!$B$3,1)</f>
        <v>0.8</v>
      </c>
      <c r="H610" s="7">
        <f>ROUND(IFERROR(model!K610/scoring_weights!$C$4,0)*scoring_weights!$B$4,1)</f>
        <v>0</v>
      </c>
      <c r="I610" s="7">
        <f>IF(model!L610="YES",scoring_weights!$B$5,0)</f>
        <v>20</v>
      </c>
      <c r="J610" s="7">
        <f>IF(model!D610="ENTERPRISE",scoring_weights!$B$6,IF(model!D610="MID-MARKET",scoring_weights!$B$6*0.75,IF(model!D610="SMB",scoring_weights!$B$6*0.5,IF(model!D610="STARTUP",scoring_weights!$B$6*0.25,0))))</f>
        <v>11.25</v>
      </c>
      <c r="K610" s="7">
        <f>ROUND(MIN(IFERROR((model!O610/10+model!P610/5+model!R610*2+model!T610+model!U610*1.5)/6,0),1)*scoring_weights!$B$7,1)</f>
        <v>0</v>
      </c>
      <c r="L610" s="7">
        <f t="shared" si="27"/>
        <v>41.8</v>
      </c>
      <c r="M610" s="7" t="str">
        <f>IF(L610&gt;=segment_thresholds!$B$2,"HOT",IF(L610&gt;=segment_thresholds!$B$3,"WARM","COLD"))</f>
        <v>WARM</v>
      </c>
      <c r="N610" s="7" t="str">
        <f t="shared" si="28"/>
        <v>Nurture Email Drip</v>
      </c>
      <c r="O610" s="7" t="str">
        <f t="shared" si="29"/>
        <v>40-59</v>
      </c>
    </row>
    <row r="611" spans="1:15">
      <c r="A611" t="str">
        <v>L0610</v>
      </c>
      <c r="B611" t="str">
        <v>Zachary Nakamura</v>
      </c>
      <c r="C611" t="str">
        <v>SERVICE NOW</v>
      </c>
      <c r="D611" t="str">
        <v>PAID</v>
      </c>
      <c r="E611" t="str">
        <v>SMB</v>
      </c>
      <c r="F611" s="7">
        <f>ROUND(IFERROR(model!I611/scoring_weights!$C$2,0)*scoring_weights!$B$2,1)</f>
        <v>4.5999999999999996</v>
      </c>
      <c r="G611" s="7">
        <f>ROUND(IFERROR(model!J611/scoring_weights!$C$3,0)*scoring_weights!$B$3,1)</f>
        <v>0.8</v>
      </c>
      <c r="H611" s="7">
        <f>ROUND(IFERROR(model!K611/scoring_weights!$C$4,0)*scoring_weights!$B$4,1)</f>
        <v>3.2</v>
      </c>
      <c r="I611" s="7">
        <f>IF(model!L611="YES",scoring_weights!$B$5,0)</f>
        <v>0</v>
      </c>
      <c r="J611" s="7">
        <f>IF(model!D611="ENTERPRISE",scoring_weights!$B$6,IF(model!D611="MID-MARKET",scoring_weights!$B$6*0.75,IF(model!D611="SMB",scoring_weights!$B$6*0.5,IF(model!D611="STARTUP",scoring_weights!$B$6*0.25,0))))</f>
        <v>7.5</v>
      </c>
      <c r="K611" s="7">
        <f>ROUND(MIN(IFERROR((model!O611/10+model!P611/5+model!R611*2+model!T611+model!U611*1.5)/6,0),1)*scoring_weights!$B$7,1)</f>
        <v>2</v>
      </c>
      <c r="L611" s="7">
        <f t="shared" si="27"/>
        <v>18.100000000000001</v>
      </c>
      <c r="M611" s="7" t="str">
        <f>IF(L611&gt;=segment_thresholds!$B$2,"HOT",IF(L611&gt;=segment_thresholds!$B$3,"WARM","COLD"))</f>
        <v>COLD</v>
      </c>
      <c r="N611" s="7" t="str">
        <f t="shared" si="28"/>
        <v>Retarget with Ads</v>
      </c>
      <c r="O611" s="7" t="str">
        <f t="shared" si="29"/>
        <v>0-19</v>
      </c>
    </row>
    <row r="612" spans="1:15">
      <c r="A612" t="str">
        <v>L0611</v>
      </c>
      <c r="B612" t="str">
        <v>Ximena Popov</v>
      </c>
      <c r="C612" t="str">
        <v>TWILIO</v>
      </c>
      <c r="D612" t="str">
        <v>REFERRAL</v>
      </c>
      <c r="E612" t="str">
        <v>SMB</v>
      </c>
      <c r="F612" s="7">
        <f>ROUND(IFERROR(model!I612/scoring_weights!$C$2,0)*scoring_weights!$B$2,1)</f>
        <v>2.6</v>
      </c>
      <c r="G612" s="7">
        <f>ROUND(IFERROR(model!J612/scoring_weights!$C$3,0)*scoring_weights!$B$3,1)</f>
        <v>9.8000000000000007</v>
      </c>
      <c r="H612" s="7">
        <f>ROUND(IFERROR(model!K612/scoring_weights!$C$4,0)*scoring_weights!$B$4,1)</f>
        <v>1.8</v>
      </c>
      <c r="I612" s="7">
        <f>IF(model!L612="YES",scoring_weights!$B$5,0)</f>
        <v>20</v>
      </c>
      <c r="J612" s="7">
        <f>IF(model!D612="ENTERPRISE",scoring_weights!$B$6,IF(model!D612="MID-MARKET",scoring_weights!$B$6*0.75,IF(model!D612="SMB",scoring_weights!$B$6*0.5,IF(model!D612="STARTUP",scoring_weights!$B$6*0.25,0))))</f>
        <v>7.5</v>
      </c>
      <c r="K612" s="7">
        <f>ROUND(MIN(IFERROR((model!O612/10+model!P612/5+model!R612*2+model!T612+model!U612*1.5)/6,0),1)*scoring_weights!$B$7,1)</f>
        <v>2</v>
      </c>
      <c r="L612" s="7">
        <f t="shared" si="27"/>
        <v>43.7</v>
      </c>
      <c r="M612" s="7" t="str">
        <f>IF(L612&gt;=segment_thresholds!$B$2,"HOT",IF(L612&gt;=segment_thresholds!$B$3,"WARM","COLD"))</f>
        <v>WARM</v>
      </c>
      <c r="N612" s="7" t="str">
        <f t="shared" si="28"/>
        <v>Nurture Email Drip</v>
      </c>
      <c r="O612" s="7" t="str">
        <f t="shared" si="29"/>
        <v>40-59</v>
      </c>
    </row>
    <row r="613" spans="1:15">
      <c r="A613" t="str">
        <v>L0612</v>
      </c>
      <c r="B613" t="str">
        <v>Chloe Thomas</v>
      </c>
      <c r="C613" t="str">
        <v>LINEAR</v>
      </c>
      <c r="D613" t="str">
        <v>UNKNOWN</v>
      </c>
      <c r="E613" t="str">
        <v>MID-MARKET</v>
      </c>
      <c r="F613" s="7">
        <f>ROUND(IFERROR(model!I613/scoring_weights!$C$2,0)*scoring_weights!$B$2,1)</f>
        <v>2</v>
      </c>
      <c r="G613" s="7">
        <f>ROUND(IFERROR(model!J613/scoring_weights!$C$3,0)*scoring_weights!$B$3,1)</f>
        <v>0</v>
      </c>
      <c r="H613" s="7">
        <f>ROUND(IFERROR(model!K613/scoring_weights!$C$4,0)*scoring_weights!$B$4,1)</f>
        <v>0</v>
      </c>
      <c r="I613" s="7">
        <f>IF(model!L613="YES",scoring_weights!$B$5,0)</f>
        <v>0</v>
      </c>
      <c r="J613" s="7">
        <f>IF(model!D613="ENTERPRISE",scoring_weights!$B$6,IF(model!D613="MID-MARKET",scoring_weights!$B$6*0.75,IF(model!D613="SMB",scoring_weights!$B$6*0.5,IF(model!D613="STARTUP",scoring_weights!$B$6*0.25,0))))</f>
        <v>11.25</v>
      </c>
      <c r="K613" s="7">
        <f>ROUND(MIN(IFERROR((model!O613/10+model!P613/5+model!R613*2+model!T613+model!U613*1.5)/6,0),1)*scoring_weights!$B$7,1)</f>
        <v>0</v>
      </c>
      <c r="L613" s="7">
        <f t="shared" si="27"/>
        <v>13.3</v>
      </c>
      <c r="M613" s="7" t="str">
        <f>IF(L613&gt;=segment_thresholds!$B$2,"HOT",IF(L613&gt;=segment_thresholds!$B$3,"WARM","COLD"))</f>
        <v>COLD</v>
      </c>
      <c r="N613" s="7" t="str">
        <f t="shared" si="28"/>
        <v>Retarget with Ads</v>
      </c>
      <c r="O613" s="7" t="str">
        <f t="shared" si="29"/>
        <v>0-19</v>
      </c>
    </row>
    <row r="614" spans="1:15">
      <c r="A614" t="str">
        <v>L0613</v>
      </c>
      <c r="B614" t="str">
        <v>Yara Johnson</v>
      </c>
      <c r="C614" t="str">
        <v>DATADOG</v>
      </c>
      <c r="D614" t="str">
        <v>REFERRAL</v>
      </c>
      <c r="E614" t="str">
        <v>MID-MARKET</v>
      </c>
      <c r="F614" s="7">
        <f>ROUND(IFERROR(model!I614/scoring_weights!$C$2,0)*scoring_weights!$B$2,1)</f>
        <v>0.9</v>
      </c>
      <c r="G614" s="7">
        <f>ROUND(IFERROR(model!J614/scoring_weights!$C$3,0)*scoring_weights!$B$3,1)</f>
        <v>0</v>
      </c>
      <c r="H614" s="7">
        <f>ROUND(IFERROR(model!K614/scoring_weights!$C$4,0)*scoring_weights!$B$4,1)</f>
        <v>7.3</v>
      </c>
      <c r="I614" s="7">
        <f>IF(model!L614="YES",scoring_weights!$B$5,0)</f>
        <v>0</v>
      </c>
      <c r="J614" s="7">
        <f>IF(model!D614="ENTERPRISE",scoring_weights!$B$6,IF(model!D614="MID-MARKET",scoring_weights!$B$6*0.75,IF(model!D614="SMB",scoring_weights!$B$6*0.5,IF(model!D614="STARTUP",scoring_weights!$B$6*0.25,0))))</f>
        <v>11.25</v>
      </c>
      <c r="K614" s="7">
        <f>ROUND(MIN(IFERROR((model!O614/10+model!P614/5+model!R614*2+model!T614+model!U614*1.5)/6,0),1)*scoring_weights!$B$7,1)</f>
        <v>4</v>
      </c>
      <c r="L614" s="7">
        <f t="shared" si="27"/>
        <v>23.5</v>
      </c>
      <c r="M614" s="7" t="str">
        <f>IF(L614&gt;=segment_thresholds!$B$2,"HOT",IF(L614&gt;=segment_thresholds!$B$3,"WARM","COLD"))</f>
        <v>COLD</v>
      </c>
      <c r="N614" s="7" t="str">
        <f t="shared" si="28"/>
        <v>Retarget with Ads</v>
      </c>
      <c r="O614" s="7" t="str">
        <f t="shared" si="29"/>
        <v>20-39</v>
      </c>
    </row>
    <row r="615" spans="1:15">
      <c r="A615" t="str">
        <v>L0614</v>
      </c>
      <c r="B615" t="str">
        <v>Vivian Kim</v>
      </c>
      <c r="C615" t="str">
        <v>SALESFORCE</v>
      </c>
      <c r="D615" t="str">
        <v>PAID</v>
      </c>
      <c r="E615" t="str">
        <v>N/A</v>
      </c>
      <c r="F615" s="7">
        <f>ROUND(IFERROR(model!I615/scoring_weights!$C$2,0)*scoring_weights!$B$2,1)</f>
        <v>10</v>
      </c>
      <c r="G615" s="7">
        <f>ROUND(IFERROR(model!J615/scoring_weights!$C$3,0)*scoring_weights!$B$3,1)</f>
        <v>2.2999999999999998</v>
      </c>
      <c r="H615" s="7">
        <f>ROUND(IFERROR(model!K615/scoring_weights!$C$4,0)*scoring_weights!$B$4,1)</f>
        <v>0</v>
      </c>
      <c r="I615" s="7">
        <f>IF(model!L615="YES",scoring_weights!$B$5,0)</f>
        <v>20</v>
      </c>
      <c r="J615" s="7">
        <f>IF(model!D615="ENTERPRISE",scoring_weights!$B$6,IF(model!D615="MID-MARKET",scoring_weights!$B$6*0.75,IF(model!D615="SMB",scoring_weights!$B$6*0.5,IF(model!D615="STARTUP",scoring_weights!$B$6*0.25,0))))</f>
        <v>0</v>
      </c>
      <c r="K615" s="7">
        <f>ROUND(MIN(IFERROR((model!O615/10+model!P615/5+model!R615*2+model!T615+model!U615*1.5)/6,0),1)*scoring_weights!$B$7,1)</f>
        <v>1.5</v>
      </c>
      <c r="L615" s="7">
        <f t="shared" si="27"/>
        <v>33.799999999999997</v>
      </c>
      <c r="M615" s="7" t="str">
        <f>IF(L615&gt;=segment_thresholds!$B$2,"HOT",IF(L615&gt;=segment_thresholds!$B$3,"WARM","COLD"))</f>
        <v>COLD</v>
      </c>
      <c r="N615" s="7" t="str">
        <f t="shared" si="28"/>
        <v>Retarget with Ads</v>
      </c>
      <c r="O615" s="7" t="str">
        <f t="shared" si="29"/>
        <v>20-39</v>
      </c>
    </row>
    <row r="616" spans="1:15">
      <c r="A616" t="str">
        <v>L0615</v>
      </c>
      <c r="B616" t="str">
        <v>Bodhi Castillo</v>
      </c>
      <c r="C616" t="str">
        <v>LINEAR</v>
      </c>
      <c r="D616" t="str">
        <v>CONTENT_SYNDICATION</v>
      </c>
      <c r="E616" t="str">
        <v>ENTERPRISE</v>
      </c>
      <c r="F616" s="7">
        <f>ROUND(IFERROR(model!I616/scoring_weights!$C$2,0)*scoring_weights!$B$2,1)</f>
        <v>6.6</v>
      </c>
      <c r="G616" s="7">
        <f>ROUND(IFERROR(model!J616/scoring_weights!$C$3,0)*scoring_weights!$B$3,1)</f>
        <v>3.8</v>
      </c>
      <c r="H616" s="7">
        <f>ROUND(IFERROR(model!K616/scoring_weights!$C$4,0)*scoring_weights!$B$4,1)</f>
        <v>0</v>
      </c>
      <c r="I616" s="7">
        <f>IF(model!L616="YES",scoring_weights!$B$5,0)</f>
        <v>0</v>
      </c>
      <c r="J616" s="7">
        <f>IF(model!D616="ENTERPRISE",scoring_weights!$B$6,IF(model!D616="MID-MARKET",scoring_weights!$B$6*0.75,IF(model!D616="SMB",scoring_weights!$B$6*0.5,IF(model!D616="STARTUP",scoring_weights!$B$6*0.25,0))))</f>
        <v>15</v>
      </c>
      <c r="K616" s="7">
        <f>ROUND(MIN(IFERROR((model!O616/10+model!P616/5+model!R616*2+model!T616+model!U616*1.5)/6,0),1)*scoring_weights!$B$7,1)</f>
        <v>1.5</v>
      </c>
      <c r="L616" s="7">
        <f t="shared" si="27"/>
        <v>26.9</v>
      </c>
      <c r="M616" s="7" t="str">
        <f>IF(L616&gt;=segment_thresholds!$B$2,"HOT",IF(L616&gt;=segment_thresholds!$B$3,"WARM","COLD"))</f>
        <v>COLD</v>
      </c>
      <c r="N616" s="7" t="str">
        <f t="shared" si="28"/>
        <v>Retarget with Ads</v>
      </c>
      <c r="O616" s="7" t="str">
        <f t="shared" si="29"/>
        <v>20-39</v>
      </c>
    </row>
    <row r="617" spans="1:15">
      <c r="A617" t="str">
        <v>L0616</v>
      </c>
      <c r="B617" t="str">
        <v>Finn Kovac</v>
      </c>
      <c r="C617" t="str">
        <v>SNOWFLAKE</v>
      </c>
      <c r="D617" t="str">
        <v>REFERRAL</v>
      </c>
      <c r="E617" t="str">
        <v>GROWTH</v>
      </c>
      <c r="F617" s="7">
        <f>ROUND(IFERROR(model!I617/scoring_weights!$C$2,0)*scoring_weights!$B$2,1)</f>
        <v>6.9</v>
      </c>
      <c r="G617" s="7">
        <f>ROUND(IFERROR(model!J617/scoring_weights!$C$3,0)*scoring_weights!$B$3,1)</f>
        <v>9</v>
      </c>
      <c r="H617" s="7">
        <f>ROUND(IFERROR(model!K617/scoring_weights!$C$4,0)*scoring_weights!$B$4,1)</f>
        <v>8</v>
      </c>
      <c r="I617" s="7">
        <f>IF(model!L617="YES",scoring_weights!$B$5,0)</f>
        <v>0</v>
      </c>
      <c r="J617" s="7">
        <f>IF(model!D617="ENTERPRISE",scoring_weights!$B$6,IF(model!D617="MID-MARKET",scoring_weights!$B$6*0.75,IF(model!D617="SMB",scoring_weights!$B$6*0.5,IF(model!D617="STARTUP",scoring_weights!$B$6*0.25,0))))</f>
        <v>0</v>
      </c>
      <c r="K617" s="7">
        <f>ROUND(MIN(IFERROR((model!O617/10+model!P617/5+model!R617*2+model!T617+model!U617*1.5)/6,0),1)*scoring_weights!$B$7,1)</f>
        <v>11</v>
      </c>
      <c r="L617" s="7">
        <f t="shared" si="27"/>
        <v>34.9</v>
      </c>
      <c r="M617" s="7" t="str">
        <f>IF(L617&gt;=segment_thresholds!$B$2,"HOT",IF(L617&gt;=segment_thresholds!$B$3,"WARM","COLD"))</f>
        <v>COLD</v>
      </c>
      <c r="N617" s="7" t="str">
        <f t="shared" si="28"/>
        <v>Retarget with Ads</v>
      </c>
      <c r="O617" s="7" t="str">
        <f t="shared" si="29"/>
        <v>20-39</v>
      </c>
    </row>
    <row r="618" spans="1:15">
      <c r="A618" t="str">
        <v>L0617</v>
      </c>
      <c r="B618" t="str">
        <v>Cordelia Green</v>
      </c>
      <c r="C618" t="str">
        <v>INTERCOM</v>
      </c>
      <c r="D618" t="str">
        <v>CONTENT_SYNDICATION</v>
      </c>
      <c r="E618" t="str">
        <v>MID-MARKET</v>
      </c>
      <c r="F618" s="7">
        <f>ROUND(IFERROR(model!I618/scoring_weights!$C$2,0)*scoring_weights!$B$2,1)</f>
        <v>5.4</v>
      </c>
      <c r="G618" s="7">
        <f>ROUND(IFERROR(model!J618/scoring_weights!$C$3,0)*scoring_weights!$B$3,1)</f>
        <v>0</v>
      </c>
      <c r="H618" s="7">
        <f>ROUND(IFERROR(model!K618/scoring_weights!$C$4,0)*scoring_weights!$B$4,1)</f>
        <v>6.5</v>
      </c>
      <c r="I618" s="7">
        <f>IF(model!L618="YES",scoring_weights!$B$5,0)</f>
        <v>0</v>
      </c>
      <c r="J618" s="7">
        <f>IF(model!D618="ENTERPRISE",scoring_weights!$B$6,IF(model!D618="MID-MARKET",scoring_weights!$B$6*0.75,IF(model!D618="SMB",scoring_weights!$B$6*0.5,IF(model!D618="STARTUP",scoring_weights!$B$6*0.25,0))))</f>
        <v>11.25</v>
      </c>
      <c r="K618" s="7">
        <f>ROUND(MIN(IFERROR((model!O618/10+model!P618/5+model!R618*2+model!T618+model!U618*1.5)/6,0),1)*scoring_weights!$B$7,1)</f>
        <v>4.5</v>
      </c>
      <c r="L618" s="7">
        <f t="shared" si="27"/>
        <v>27.7</v>
      </c>
      <c r="M618" s="7" t="str">
        <f>IF(L618&gt;=segment_thresholds!$B$2,"HOT",IF(L618&gt;=segment_thresholds!$B$3,"WARM","COLD"))</f>
        <v>COLD</v>
      </c>
      <c r="N618" s="7" t="str">
        <f t="shared" si="28"/>
        <v>Retarget with Ads</v>
      </c>
      <c r="O618" s="7" t="str">
        <f t="shared" si="29"/>
        <v>20-39</v>
      </c>
    </row>
    <row r="619" spans="1:15">
      <c r="A619" t="str">
        <v>L0618</v>
      </c>
      <c r="B619" t="str">
        <v>Dashiell Aguilar</v>
      </c>
      <c r="C619" t="str">
        <v>NOTION</v>
      </c>
      <c r="D619" t="str">
        <v>PAID</v>
      </c>
      <c r="E619" t="str">
        <v>ENTERPRISE</v>
      </c>
      <c r="F619" s="7">
        <f>ROUND(IFERROR(model!I619/scoring_weights!$C$2,0)*scoring_weights!$B$2,1)</f>
        <v>5.0999999999999996</v>
      </c>
      <c r="G619" s="7">
        <f>ROUND(IFERROR(model!J619/scoring_weights!$C$3,0)*scoring_weights!$B$3,1)</f>
        <v>12.8</v>
      </c>
      <c r="H619" s="7">
        <f>ROUND(IFERROR(model!K619/scoring_weights!$C$4,0)*scoring_weights!$B$4,1)</f>
        <v>0</v>
      </c>
      <c r="I619" s="7">
        <f>IF(model!L619="YES",scoring_weights!$B$5,0)</f>
        <v>0</v>
      </c>
      <c r="J619" s="7">
        <f>IF(model!D619="ENTERPRISE",scoring_weights!$B$6,IF(model!D619="MID-MARKET",scoring_weights!$B$6*0.75,IF(model!D619="SMB",scoring_weights!$B$6*0.5,IF(model!D619="STARTUP",scoring_weights!$B$6*0.25,0))))</f>
        <v>15</v>
      </c>
      <c r="K619" s="7">
        <f>ROUND(MIN(IFERROR((model!O619/10+model!P619/5+model!R619*2+model!T619+model!U619*1.5)/6,0),1)*scoring_weights!$B$7,1)</f>
        <v>6.5</v>
      </c>
      <c r="L619" s="7">
        <f t="shared" si="27"/>
        <v>39.4</v>
      </c>
      <c r="M619" s="7" t="str">
        <f>IF(L619&gt;=segment_thresholds!$B$2,"HOT",IF(L619&gt;=segment_thresholds!$B$3,"WARM","COLD"))</f>
        <v>WARM</v>
      </c>
      <c r="N619" s="7" t="str">
        <f t="shared" si="28"/>
        <v>Nurture Email Drip</v>
      </c>
      <c r="O619" s="7" t="str">
        <f t="shared" si="29"/>
        <v>20-39</v>
      </c>
    </row>
    <row r="620" spans="1:15">
      <c r="A620" t="str">
        <v>L0619</v>
      </c>
      <c r="B620" t="str">
        <v>Penelope Garcia</v>
      </c>
      <c r="C620" t="str">
        <v>AMAZON</v>
      </c>
      <c r="D620" t="str">
        <v>ORGANIC</v>
      </c>
      <c r="E620" t="str">
        <v>SMB</v>
      </c>
      <c r="F620" s="7">
        <f>ROUND(IFERROR(model!I620/scoring_weights!$C$2,0)*scoring_weights!$B$2,1)</f>
        <v>9.6999999999999993</v>
      </c>
      <c r="G620" s="7">
        <f>ROUND(IFERROR(model!J620/scoring_weights!$C$3,0)*scoring_weights!$B$3,1)</f>
        <v>4.5</v>
      </c>
      <c r="H620" s="7">
        <f>ROUND(IFERROR(model!K620/scoring_weights!$C$4,0)*scoring_weights!$B$4,1)</f>
        <v>8.5</v>
      </c>
      <c r="I620" s="7">
        <f>IF(model!L620="YES",scoring_weights!$B$5,0)</f>
        <v>20</v>
      </c>
      <c r="J620" s="7">
        <f>IF(model!D620="ENTERPRISE",scoring_weights!$B$6,IF(model!D620="MID-MARKET",scoring_weights!$B$6*0.75,IF(model!D620="SMB",scoring_weights!$B$6*0.5,IF(model!D620="STARTUP",scoring_weights!$B$6*0.25,0))))</f>
        <v>7.5</v>
      </c>
      <c r="K620" s="7">
        <f>ROUND(MIN(IFERROR((model!O620/10+model!P620/5+model!R620*2+model!T620+model!U620*1.5)/6,0),1)*scoring_weights!$B$7,1)</f>
        <v>3.5</v>
      </c>
      <c r="L620" s="7">
        <f t="shared" si="27"/>
        <v>53.7</v>
      </c>
      <c r="M620" s="7" t="str">
        <f>IF(L620&gt;=segment_thresholds!$B$2,"HOT",IF(L620&gt;=segment_thresholds!$B$3,"WARM","COLD"))</f>
        <v>WARM</v>
      </c>
      <c r="N620" s="7" t="str">
        <f t="shared" si="28"/>
        <v>Nurture Email Drip</v>
      </c>
      <c r="O620" s="7" t="str">
        <f t="shared" si="29"/>
        <v>40-59</v>
      </c>
    </row>
    <row r="621" spans="1:15">
      <c r="A621" t="str">
        <v>L0620</v>
      </c>
      <c r="B621" t="str">
        <v>Stefan Das</v>
      </c>
      <c r="C621" t="str">
        <v>MONGODB</v>
      </c>
      <c r="D621" t="str">
        <v>ORGANIC</v>
      </c>
      <c r="E621" t="str">
        <v>MID-MARKET</v>
      </c>
      <c r="F621" s="7">
        <f>ROUND(IFERROR(model!I621/scoring_weights!$C$2,0)*scoring_weights!$B$2,1)</f>
        <v>6.3</v>
      </c>
      <c r="G621" s="7">
        <f>ROUND(IFERROR(model!J621/scoring_weights!$C$3,0)*scoring_weights!$B$3,1)</f>
        <v>2.2999999999999998</v>
      </c>
      <c r="H621" s="7">
        <f>ROUND(IFERROR(model!K621/scoring_weights!$C$4,0)*scoring_weights!$B$4,1)</f>
        <v>8.1999999999999993</v>
      </c>
      <c r="I621" s="7">
        <f>IF(model!L621="YES",scoring_weights!$B$5,0)</f>
        <v>20</v>
      </c>
      <c r="J621" s="7">
        <f>IF(model!D621="ENTERPRISE",scoring_weights!$B$6,IF(model!D621="MID-MARKET",scoring_weights!$B$6*0.75,IF(model!D621="SMB",scoring_weights!$B$6*0.5,IF(model!D621="STARTUP",scoring_weights!$B$6*0.25,0))))</f>
        <v>11.25</v>
      </c>
      <c r="K621" s="7">
        <f>ROUND(MIN(IFERROR((model!O621/10+model!P621/5+model!R621*2+model!T621+model!U621*1.5)/6,0),1)*scoring_weights!$B$7,1)</f>
        <v>1.5</v>
      </c>
      <c r="L621" s="7">
        <f t="shared" si="27"/>
        <v>49.6</v>
      </c>
      <c r="M621" s="7" t="str">
        <f>IF(L621&gt;=segment_thresholds!$B$2,"HOT",IF(L621&gt;=segment_thresholds!$B$3,"WARM","COLD"))</f>
        <v>WARM</v>
      </c>
      <c r="N621" s="7" t="str">
        <f t="shared" si="28"/>
        <v>Nurture Email Drip</v>
      </c>
      <c r="O621" s="7" t="str">
        <f t="shared" si="29"/>
        <v>40-59</v>
      </c>
    </row>
    <row r="622" spans="1:15">
      <c r="A622" t="str">
        <v>L0621</v>
      </c>
      <c r="B622" t="str">
        <v>Magnus Aguilar</v>
      </c>
      <c r="C622" t="str">
        <v>ASANA</v>
      </c>
      <c r="D622" t="str">
        <v>ORGANIC</v>
      </c>
      <c r="E622" t="str">
        <v>MID-MARKET</v>
      </c>
      <c r="F622" s="7">
        <f>ROUND(IFERROR(model!I622/scoring_weights!$C$2,0)*scoring_weights!$B$2,1)</f>
        <v>4.9000000000000004</v>
      </c>
      <c r="G622" s="7">
        <f>ROUND(IFERROR(model!J622/scoring_weights!$C$3,0)*scoring_weights!$B$3,1)</f>
        <v>9.8000000000000007</v>
      </c>
      <c r="H622" s="7">
        <f>ROUND(IFERROR(model!K622/scoring_weights!$C$4,0)*scoring_weights!$B$4,1)</f>
        <v>9.8000000000000007</v>
      </c>
      <c r="I622" s="7">
        <f>IF(model!L622="YES",scoring_weights!$B$5,0)</f>
        <v>0</v>
      </c>
      <c r="J622" s="7">
        <f>IF(model!D622="ENTERPRISE",scoring_weights!$B$6,IF(model!D622="MID-MARKET",scoring_weights!$B$6*0.75,IF(model!D622="SMB",scoring_weights!$B$6*0.5,IF(model!D622="STARTUP",scoring_weights!$B$6*0.25,0))))</f>
        <v>11.25</v>
      </c>
      <c r="K622" s="7">
        <f>ROUND(MIN(IFERROR((model!O622/10+model!P622/5+model!R622*2+model!T622+model!U622*1.5)/6,0),1)*scoring_weights!$B$7,1)</f>
        <v>3</v>
      </c>
      <c r="L622" s="7">
        <f t="shared" si="27"/>
        <v>38.799999999999997</v>
      </c>
      <c r="M622" s="7" t="str">
        <f>IF(L622&gt;=segment_thresholds!$B$2,"HOT",IF(L622&gt;=segment_thresholds!$B$3,"WARM","COLD"))</f>
        <v>WARM</v>
      </c>
      <c r="N622" s="7" t="str">
        <f t="shared" si="28"/>
        <v>Nurture Email Drip</v>
      </c>
      <c r="O622" s="7" t="str">
        <f t="shared" si="29"/>
        <v>20-39</v>
      </c>
    </row>
    <row r="623" spans="1:15">
      <c r="A623" t="str">
        <v>L0622</v>
      </c>
      <c r="B623" t="str">
        <v>Usman Ramirez</v>
      </c>
      <c r="C623" t="str">
        <v>ATLASSIAN</v>
      </c>
      <c r="D623" t="str">
        <v>EVENT</v>
      </c>
      <c r="E623" t="str">
        <v>N/A</v>
      </c>
      <c r="F623" s="7">
        <f>ROUND(IFERROR(model!I623/scoring_weights!$C$2,0)*scoring_weights!$B$2,1)</f>
        <v>5.0999999999999996</v>
      </c>
      <c r="G623" s="7">
        <f>ROUND(IFERROR(model!J623/scoring_weights!$C$3,0)*scoring_weights!$B$3,1)</f>
        <v>7.5</v>
      </c>
      <c r="H623" s="7">
        <f>ROUND(IFERROR(model!K623/scoring_weights!$C$4,0)*scoring_weights!$B$4,1)</f>
        <v>2.2999999999999998</v>
      </c>
      <c r="I623" s="7">
        <f>IF(model!L623="YES",scoring_weights!$B$5,0)</f>
        <v>0</v>
      </c>
      <c r="J623" s="7">
        <f>IF(model!D623="ENTERPRISE",scoring_weights!$B$6,IF(model!D623="MID-MARKET",scoring_weights!$B$6*0.75,IF(model!D623="SMB",scoring_weights!$B$6*0.5,IF(model!D623="STARTUP",scoring_weights!$B$6*0.25,0))))</f>
        <v>0</v>
      </c>
      <c r="K623" s="7">
        <f>ROUND(MIN(IFERROR((model!O623/10+model!P623/5+model!R623*2+model!T623+model!U623*1.5)/6,0),1)*scoring_weights!$B$7,1)</f>
        <v>5</v>
      </c>
      <c r="L623" s="7">
        <f t="shared" si="27"/>
        <v>19.899999999999999</v>
      </c>
      <c r="M623" s="7" t="str">
        <f>IF(L623&gt;=segment_thresholds!$B$2,"HOT",IF(L623&gt;=segment_thresholds!$B$3,"WARM","COLD"))</f>
        <v>COLD</v>
      </c>
      <c r="N623" s="7" t="str">
        <f t="shared" si="28"/>
        <v>Retarget with Ads</v>
      </c>
      <c r="O623" s="7" t="str">
        <f t="shared" si="29"/>
        <v>0-19</v>
      </c>
    </row>
    <row r="624" spans="1:15">
      <c r="A624" t="str">
        <v>L0623</v>
      </c>
      <c r="B624" t="str">
        <v>Nolan Young</v>
      </c>
      <c r="C624" t="str">
        <v>CONFLUENT</v>
      </c>
      <c r="D624" t="str">
        <v>SOCIAL</v>
      </c>
      <c r="E624" t="str">
        <v>N/A</v>
      </c>
      <c r="F624" s="7">
        <f>ROUND(IFERROR(model!I624/scoring_weights!$C$2,0)*scoring_weights!$B$2,1)</f>
        <v>2.6</v>
      </c>
      <c r="G624" s="7">
        <f>ROUND(IFERROR(model!J624/scoring_weights!$C$3,0)*scoring_weights!$B$3,1)</f>
        <v>10.5</v>
      </c>
      <c r="H624" s="7">
        <f>ROUND(IFERROR(model!K624/scoring_weights!$C$4,0)*scoring_weights!$B$4,1)</f>
        <v>4.5</v>
      </c>
      <c r="I624" s="7">
        <f>IF(model!L624="YES",scoring_weights!$B$5,0)</f>
        <v>20</v>
      </c>
      <c r="J624" s="7">
        <f>IF(model!D624="ENTERPRISE",scoring_weights!$B$6,IF(model!D624="MID-MARKET",scoring_weights!$B$6*0.75,IF(model!D624="SMB",scoring_weights!$B$6*0.5,IF(model!D624="STARTUP",scoring_weights!$B$6*0.25,0))))</f>
        <v>0</v>
      </c>
      <c r="K624" s="7">
        <f>ROUND(MIN(IFERROR((model!O624/10+model!P624/5+model!R624*2+model!T624+model!U624*1.5)/6,0),1)*scoring_weights!$B$7,1)</f>
        <v>3</v>
      </c>
      <c r="L624" s="7">
        <f t="shared" si="27"/>
        <v>40.6</v>
      </c>
      <c r="M624" s="7" t="str">
        <f>IF(L624&gt;=segment_thresholds!$B$2,"HOT",IF(L624&gt;=segment_thresholds!$B$3,"WARM","COLD"))</f>
        <v>WARM</v>
      </c>
      <c r="N624" s="7" t="str">
        <f t="shared" si="28"/>
        <v>Nurture Email Drip</v>
      </c>
      <c r="O624" s="7" t="str">
        <f t="shared" si="29"/>
        <v>40-59</v>
      </c>
    </row>
    <row r="625" spans="1:15">
      <c r="A625" t="str">
        <v>L0624</v>
      </c>
      <c r="B625" t="str">
        <v>Mila Perez</v>
      </c>
      <c r="C625" t="str">
        <v>CANVA</v>
      </c>
      <c r="D625" t="str">
        <v>ORGANIC</v>
      </c>
      <c r="E625" t="str">
        <v>SMB</v>
      </c>
      <c r="F625" s="7">
        <f>ROUND(IFERROR(model!I625/scoring_weights!$C$2,0)*scoring_weights!$B$2,1)</f>
        <v>0.9</v>
      </c>
      <c r="G625" s="7">
        <f>ROUND(IFERROR(model!J625/scoring_weights!$C$3,0)*scoring_weights!$B$3,1)</f>
        <v>14.3</v>
      </c>
      <c r="H625" s="7">
        <f>ROUND(IFERROR(model!K625/scoring_weights!$C$4,0)*scoring_weights!$B$4,1)</f>
        <v>4.7</v>
      </c>
      <c r="I625" s="7">
        <f>IF(model!L625="YES",scoring_weights!$B$5,0)</f>
        <v>0</v>
      </c>
      <c r="J625" s="7">
        <f>IF(model!D625="ENTERPRISE",scoring_weights!$B$6,IF(model!D625="MID-MARKET",scoring_weights!$B$6*0.75,IF(model!D625="SMB",scoring_weights!$B$6*0.5,IF(model!D625="STARTUP",scoring_weights!$B$6*0.25,0))))</f>
        <v>7.5</v>
      </c>
      <c r="K625" s="7">
        <f>ROUND(MIN(IFERROR((model!O625/10+model!P625/5+model!R625*2+model!T625+model!U625*1.5)/6,0),1)*scoring_weights!$B$7,1)</f>
        <v>14.5</v>
      </c>
      <c r="L625" s="7">
        <f t="shared" si="27"/>
        <v>41.9</v>
      </c>
      <c r="M625" s="7" t="str">
        <f>IF(L625&gt;=segment_thresholds!$B$2,"HOT",IF(L625&gt;=segment_thresholds!$B$3,"WARM","COLD"))</f>
        <v>WARM</v>
      </c>
      <c r="N625" s="7" t="str">
        <f t="shared" si="28"/>
        <v>Nurture Email Drip</v>
      </c>
      <c r="O625" s="7" t="str">
        <f t="shared" si="29"/>
        <v>40-59</v>
      </c>
    </row>
    <row r="626" spans="1:15">
      <c r="A626" t="str">
        <v>L0625</v>
      </c>
      <c r="B626" t="str">
        <v>Pedro Kovac</v>
      </c>
      <c r="C626" t="str">
        <v>SHOPIFY</v>
      </c>
      <c r="D626" t="str">
        <v>UNKNOWN</v>
      </c>
      <c r="E626" t="str">
        <v>SMB</v>
      </c>
      <c r="F626" s="7">
        <f>ROUND(IFERROR(model!I626/scoring_weights!$C$2,0)*scoring_weights!$B$2,1)</f>
        <v>0.3</v>
      </c>
      <c r="G626" s="7">
        <f>ROUND(IFERROR(model!J626/scoring_weights!$C$3,0)*scoring_weights!$B$3,1)</f>
        <v>2.2999999999999998</v>
      </c>
      <c r="H626" s="7">
        <f>ROUND(IFERROR(model!K626/scoring_weights!$C$4,0)*scoring_weights!$B$4,1)</f>
        <v>4.3</v>
      </c>
      <c r="I626" s="7">
        <f>IF(model!L626="YES",scoring_weights!$B$5,0)</f>
        <v>20</v>
      </c>
      <c r="J626" s="7">
        <f>IF(model!D626="ENTERPRISE",scoring_weights!$B$6,IF(model!D626="MID-MARKET",scoring_weights!$B$6*0.75,IF(model!D626="SMB",scoring_weights!$B$6*0.5,IF(model!D626="STARTUP",scoring_weights!$B$6*0.25,0))))</f>
        <v>7.5</v>
      </c>
      <c r="K626" s="7">
        <f>ROUND(MIN(IFERROR((model!O626/10+model!P626/5+model!R626*2+model!T626+model!U626*1.5)/6,0),1)*scoring_weights!$B$7,1)</f>
        <v>1.5</v>
      </c>
      <c r="L626" s="7">
        <f t="shared" si="27"/>
        <v>35.9</v>
      </c>
      <c r="M626" s="7" t="str">
        <f>IF(L626&gt;=segment_thresholds!$B$2,"HOT",IF(L626&gt;=segment_thresholds!$B$3,"WARM","COLD"))</f>
        <v>WARM</v>
      </c>
      <c r="N626" s="7" t="str">
        <f t="shared" si="28"/>
        <v>Nurture Email Drip</v>
      </c>
      <c r="O626" s="7" t="str">
        <f t="shared" si="29"/>
        <v>20-39</v>
      </c>
    </row>
    <row r="627" spans="1:15">
      <c r="A627" t="str">
        <v>L0626</v>
      </c>
      <c r="B627" t="str">
        <v>Ulrich Silva</v>
      </c>
      <c r="C627" t="str">
        <v>ASANA</v>
      </c>
      <c r="D627" t="str">
        <v>COLD_EMAIL</v>
      </c>
      <c r="E627" t="str">
        <v>GROWTH</v>
      </c>
      <c r="F627" s="7">
        <f>ROUND(IFERROR(model!I627/scoring_weights!$C$2,0)*scoring_weights!$B$2,1)</f>
        <v>3.7</v>
      </c>
      <c r="G627" s="7">
        <f>ROUND(IFERROR(model!J627/scoring_weights!$C$3,0)*scoring_weights!$B$3,1)</f>
        <v>5.3</v>
      </c>
      <c r="H627" s="7">
        <f>ROUND(IFERROR(model!K627/scoring_weights!$C$4,0)*scoring_weights!$B$4,1)</f>
        <v>8.5</v>
      </c>
      <c r="I627" s="7">
        <f>IF(model!L627="YES",scoring_weights!$B$5,0)</f>
        <v>20</v>
      </c>
      <c r="J627" s="7">
        <f>IF(model!D627="ENTERPRISE",scoring_weights!$B$6,IF(model!D627="MID-MARKET",scoring_weights!$B$6*0.75,IF(model!D627="SMB",scoring_weights!$B$6*0.5,IF(model!D627="STARTUP",scoring_weights!$B$6*0.25,0))))</f>
        <v>0</v>
      </c>
      <c r="K627" s="7">
        <f>ROUND(MIN(IFERROR((model!O627/10+model!P627/5+model!R627*2+model!T627+model!U627*1.5)/6,0),1)*scoring_weights!$B$7,1)</f>
        <v>1</v>
      </c>
      <c r="L627" s="7">
        <f t="shared" si="27"/>
        <v>38.5</v>
      </c>
      <c r="M627" s="7" t="str">
        <f>IF(L627&gt;=segment_thresholds!$B$2,"HOT",IF(L627&gt;=segment_thresholds!$B$3,"WARM","COLD"))</f>
        <v>WARM</v>
      </c>
      <c r="N627" s="7" t="str">
        <f t="shared" si="28"/>
        <v>Nurture Email Drip</v>
      </c>
      <c r="O627" s="7" t="str">
        <f t="shared" si="29"/>
        <v>20-39</v>
      </c>
    </row>
    <row r="628" spans="1:15">
      <c r="A628" t="str">
        <v>L0627</v>
      </c>
      <c r="B628" t="str">
        <v>Ulrich Muller</v>
      </c>
      <c r="C628" t="str">
        <v>OKTA</v>
      </c>
      <c r="D628" t="str">
        <v>REFERRAL</v>
      </c>
      <c r="E628" t="str">
        <v>STARTUP</v>
      </c>
      <c r="F628" s="7">
        <f>ROUND(IFERROR(model!I628/scoring_weights!$C$2,0)*scoring_weights!$B$2,1)</f>
        <v>4.5999999999999996</v>
      </c>
      <c r="G628" s="7">
        <f>ROUND(IFERROR(model!J628/scoring_weights!$C$3,0)*scoring_weights!$B$3,1)</f>
        <v>15</v>
      </c>
      <c r="H628" s="7">
        <f>ROUND(IFERROR(model!K628/scoring_weights!$C$4,0)*scoring_weights!$B$4,1)</f>
        <v>2.7</v>
      </c>
      <c r="I628" s="7">
        <f>IF(model!L628="YES",scoring_weights!$B$5,0)</f>
        <v>20</v>
      </c>
      <c r="J628" s="7">
        <f>IF(model!D628="ENTERPRISE",scoring_weights!$B$6,IF(model!D628="MID-MARKET",scoring_weights!$B$6*0.75,IF(model!D628="SMB",scoring_weights!$B$6*0.5,IF(model!D628="STARTUP",scoring_weights!$B$6*0.25,0))))</f>
        <v>3.75</v>
      </c>
      <c r="K628" s="7">
        <f>ROUND(MIN(IFERROR((model!O628/10+model!P628/5+model!R628*2+model!T628+model!U628*1.5)/6,0),1)*scoring_weights!$B$7,1)</f>
        <v>13.5</v>
      </c>
      <c r="L628" s="7">
        <f t="shared" si="27"/>
        <v>59.6</v>
      </c>
      <c r="M628" s="7" t="str">
        <f>IF(L628&gt;=segment_thresholds!$B$2,"HOT",IF(L628&gt;=segment_thresholds!$B$3,"WARM","COLD"))</f>
        <v>WARM</v>
      </c>
      <c r="N628" s="7" t="str">
        <f t="shared" si="28"/>
        <v>Nurture Email Drip</v>
      </c>
      <c r="O628" s="7" t="str">
        <f t="shared" si="29"/>
        <v>40-59</v>
      </c>
    </row>
    <row r="629" spans="1:15">
      <c r="A629" t="str">
        <v>L0628</v>
      </c>
      <c r="B629" t="str">
        <v>Eve Olsen</v>
      </c>
      <c r="C629" t="str">
        <v>ATLASSIAN CORP</v>
      </c>
      <c r="D629" t="str">
        <v>SOCIAL</v>
      </c>
      <c r="E629" t="str">
        <v>ENTERPRISE</v>
      </c>
      <c r="F629" s="7">
        <f>ROUND(IFERROR(model!I629/scoring_weights!$C$2,0)*scoring_weights!$B$2,1)</f>
        <v>9.1</v>
      </c>
      <c r="G629" s="7">
        <f>ROUND(IFERROR(model!J629/scoring_weights!$C$3,0)*scoring_weights!$B$3,1)</f>
        <v>6.8</v>
      </c>
      <c r="H629" s="7">
        <f>ROUND(IFERROR(model!K629/scoring_weights!$C$4,0)*scoring_weights!$B$4,1)</f>
        <v>10</v>
      </c>
      <c r="I629" s="7">
        <f>IF(model!L629="YES",scoring_weights!$B$5,0)</f>
        <v>0</v>
      </c>
      <c r="J629" s="7">
        <f>IF(model!D629="ENTERPRISE",scoring_weights!$B$6,IF(model!D629="MID-MARKET",scoring_weights!$B$6*0.75,IF(model!D629="SMB",scoring_weights!$B$6*0.5,IF(model!D629="STARTUP",scoring_weights!$B$6*0.25,0))))</f>
        <v>15</v>
      </c>
      <c r="K629" s="7">
        <f>ROUND(MIN(IFERROR((model!O629/10+model!P629/5+model!R629*2+model!T629+model!U629*1.5)/6,0),1)*scoring_weights!$B$7,1)</f>
        <v>9.5</v>
      </c>
      <c r="L629" s="7">
        <f t="shared" si="27"/>
        <v>50.4</v>
      </c>
      <c r="M629" s="7" t="str">
        <f>IF(L629&gt;=segment_thresholds!$B$2,"HOT",IF(L629&gt;=segment_thresholds!$B$3,"WARM","COLD"))</f>
        <v>WARM</v>
      </c>
      <c r="N629" s="7" t="str">
        <f t="shared" si="28"/>
        <v>Nurture Email Drip</v>
      </c>
      <c r="O629" s="7" t="str">
        <f t="shared" si="29"/>
        <v>40-59</v>
      </c>
    </row>
    <row r="630" spans="1:15">
      <c r="A630" t="str">
        <v>L0629</v>
      </c>
      <c r="B630" t="str">
        <v>Florian Lee</v>
      </c>
      <c r="C630" t="str">
        <v>META PLATFORMS</v>
      </c>
      <c r="D630" t="str">
        <v>COLD_EMAIL</v>
      </c>
      <c r="E630" t="str">
        <v>MID-MARKET</v>
      </c>
      <c r="F630" s="7">
        <f>ROUND(IFERROR(model!I630/scoring_weights!$C$2,0)*scoring_weights!$B$2,1)</f>
        <v>3.4</v>
      </c>
      <c r="G630" s="7">
        <f>ROUND(IFERROR(model!J630/scoring_weights!$C$3,0)*scoring_weights!$B$3,1)</f>
        <v>10.5</v>
      </c>
      <c r="H630" s="7">
        <f>ROUND(IFERROR(model!K630/scoring_weights!$C$4,0)*scoring_weights!$B$4,1)</f>
        <v>4.8</v>
      </c>
      <c r="I630" s="7">
        <f>IF(model!L630="YES",scoring_weights!$B$5,0)</f>
        <v>20</v>
      </c>
      <c r="J630" s="7">
        <f>IF(model!D630="ENTERPRISE",scoring_weights!$B$6,IF(model!D630="MID-MARKET",scoring_weights!$B$6*0.75,IF(model!D630="SMB",scoring_weights!$B$6*0.5,IF(model!D630="STARTUP",scoring_weights!$B$6*0.25,0))))</f>
        <v>11.25</v>
      </c>
      <c r="K630" s="7">
        <f>ROUND(MIN(IFERROR((model!O630/10+model!P630/5+model!R630*2+model!T630+model!U630*1.5)/6,0),1)*scoring_weights!$B$7,1)</f>
        <v>2</v>
      </c>
      <c r="L630" s="7">
        <f t="shared" si="27"/>
        <v>52</v>
      </c>
      <c r="M630" s="7" t="str">
        <f>IF(L630&gt;=segment_thresholds!$B$2,"HOT",IF(L630&gt;=segment_thresholds!$B$3,"WARM","COLD"))</f>
        <v>WARM</v>
      </c>
      <c r="N630" s="7" t="str">
        <f t="shared" si="28"/>
        <v>Nurture Email Drip</v>
      </c>
      <c r="O630" s="7" t="str">
        <f t="shared" si="29"/>
        <v>40-59</v>
      </c>
    </row>
    <row r="631" spans="1:15">
      <c r="A631" t="str">
        <v>L0630</v>
      </c>
      <c r="B631" t="str">
        <v>Aisha Anderson</v>
      </c>
      <c r="C631" t="str">
        <v>SERVICENOW</v>
      </c>
      <c r="D631" t="str">
        <v>SOCIAL</v>
      </c>
      <c r="E631" t="str">
        <v>ENTERPRISE</v>
      </c>
      <c r="F631" s="7">
        <f>ROUND(IFERROR(model!I631/scoring_weights!$C$2,0)*scoring_weights!$B$2,1)</f>
        <v>8.9</v>
      </c>
      <c r="G631" s="7">
        <f>ROUND(IFERROR(model!J631/scoring_weights!$C$3,0)*scoring_weights!$B$3,1)</f>
        <v>1.5</v>
      </c>
      <c r="H631" s="7">
        <f>ROUND(IFERROR(model!K631/scoring_weights!$C$4,0)*scoring_weights!$B$4,1)</f>
        <v>9.6999999999999993</v>
      </c>
      <c r="I631" s="7">
        <f>IF(model!L631="YES",scoring_weights!$B$5,0)</f>
        <v>20</v>
      </c>
      <c r="J631" s="7">
        <f>IF(model!D631="ENTERPRISE",scoring_weights!$B$6,IF(model!D631="MID-MARKET",scoring_weights!$B$6*0.75,IF(model!D631="SMB",scoring_weights!$B$6*0.5,IF(model!D631="STARTUP",scoring_weights!$B$6*0.25,0))))</f>
        <v>15</v>
      </c>
      <c r="K631" s="7">
        <f>ROUND(MIN(IFERROR((model!O631/10+model!P631/5+model!R631*2+model!T631+model!U631*1.5)/6,0),1)*scoring_weights!$B$7,1)</f>
        <v>2</v>
      </c>
      <c r="L631" s="7">
        <f t="shared" si="27"/>
        <v>57.1</v>
      </c>
      <c r="M631" s="7" t="str">
        <f>IF(L631&gt;=segment_thresholds!$B$2,"HOT",IF(L631&gt;=segment_thresholds!$B$3,"WARM","COLD"))</f>
        <v>WARM</v>
      </c>
      <c r="N631" s="7" t="str">
        <f t="shared" si="28"/>
        <v>Nurture Email Drip</v>
      </c>
      <c r="O631" s="7" t="str">
        <f t="shared" si="29"/>
        <v>40-59</v>
      </c>
    </row>
    <row r="632" spans="1:15">
      <c r="A632" t="str">
        <v>L0631</v>
      </c>
      <c r="B632" t="str">
        <v>Thea Thomas</v>
      </c>
      <c r="C632" t="str">
        <v>SERVICE NOW</v>
      </c>
      <c r="D632" t="str">
        <v>EVENT</v>
      </c>
      <c r="E632" t="str">
        <v>MID-MARKET</v>
      </c>
      <c r="F632" s="7">
        <f>ROUND(IFERROR(model!I632/scoring_weights!$C$2,0)*scoring_weights!$B$2,1)</f>
        <v>0</v>
      </c>
      <c r="G632" s="7">
        <f>ROUND(IFERROR(model!J632/scoring_weights!$C$3,0)*scoring_weights!$B$3,1)</f>
        <v>2.2999999999999998</v>
      </c>
      <c r="H632" s="7">
        <f>ROUND(IFERROR(model!K632/scoring_weights!$C$4,0)*scoring_weights!$B$4,1)</f>
        <v>8.3000000000000007</v>
      </c>
      <c r="I632" s="7">
        <f>IF(model!L632="YES",scoring_weights!$B$5,0)</f>
        <v>20</v>
      </c>
      <c r="J632" s="7">
        <f>IF(model!D632="ENTERPRISE",scoring_weights!$B$6,IF(model!D632="MID-MARKET",scoring_weights!$B$6*0.75,IF(model!D632="SMB",scoring_weights!$B$6*0.5,IF(model!D632="STARTUP",scoring_weights!$B$6*0.25,0))))</f>
        <v>11.25</v>
      </c>
      <c r="K632" s="7">
        <f>ROUND(MIN(IFERROR((model!O632/10+model!P632/5+model!R632*2+model!T632+model!U632*1.5)/6,0),1)*scoring_weights!$B$7,1)</f>
        <v>8.5</v>
      </c>
      <c r="L632" s="7">
        <f t="shared" si="27"/>
        <v>50.4</v>
      </c>
      <c r="M632" s="7" t="str">
        <f>IF(L632&gt;=segment_thresholds!$B$2,"HOT",IF(L632&gt;=segment_thresholds!$B$3,"WARM","COLD"))</f>
        <v>WARM</v>
      </c>
      <c r="N632" s="7" t="str">
        <f t="shared" si="28"/>
        <v>Nurture Email Drip</v>
      </c>
      <c r="O632" s="7" t="str">
        <f t="shared" si="29"/>
        <v>40-59</v>
      </c>
    </row>
    <row r="633" spans="1:15">
      <c r="A633" t="str">
        <v>L0632</v>
      </c>
      <c r="B633" t="str">
        <v>Henrik Garcia</v>
      </c>
      <c r="C633" t="str">
        <v>SERVICENOW</v>
      </c>
      <c r="D633" t="str">
        <v>ORGANIC</v>
      </c>
      <c r="E633" t="str">
        <v>SMB</v>
      </c>
      <c r="F633" s="7">
        <f>ROUND(IFERROR(model!I633/scoring_weights!$C$2,0)*scoring_weights!$B$2,1)</f>
        <v>5.4</v>
      </c>
      <c r="G633" s="7">
        <f>ROUND(IFERROR(model!J633/scoring_weights!$C$3,0)*scoring_weights!$B$3,1)</f>
        <v>10.5</v>
      </c>
      <c r="H633" s="7">
        <f>ROUND(IFERROR(model!K633/scoring_weights!$C$4,0)*scoring_weights!$B$4,1)</f>
        <v>0.7</v>
      </c>
      <c r="I633" s="7">
        <f>IF(model!L633="YES",scoring_weights!$B$5,0)</f>
        <v>20</v>
      </c>
      <c r="J633" s="7">
        <f>IF(model!D633="ENTERPRISE",scoring_weights!$B$6,IF(model!D633="MID-MARKET",scoring_weights!$B$6*0.75,IF(model!D633="SMB",scoring_weights!$B$6*0.5,IF(model!D633="STARTUP",scoring_weights!$B$6*0.25,0))))</f>
        <v>7.5</v>
      </c>
      <c r="K633" s="7">
        <f>ROUND(MIN(IFERROR((model!O633/10+model!P633/5+model!R633*2+model!T633+model!U633*1.5)/6,0),1)*scoring_weights!$B$7,1)</f>
        <v>0.5</v>
      </c>
      <c r="L633" s="7">
        <f t="shared" si="27"/>
        <v>44.6</v>
      </c>
      <c r="M633" s="7" t="str">
        <f>IF(L633&gt;=segment_thresholds!$B$2,"HOT",IF(L633&gt;=segment_thresholds!$B$3,"WARM","COLD"))</f>
        <v>WARM</v>
      </c>
      <c r="N633" s="7" t="str">
        <f t="shared" si="28"/>
        <v>Nurture Email Drip</v>
      </c>
      <c r="O633" s="7" t="str">
        <f t="shared" si="29"/>
        <v>40-59</v>
      </c>
    </row>
    <row r="634" spans="1:15">
      <c r="A634" t="str">
        <v>L0633</v>
      </c>
      <c r="B634" t="str">
        <v>Ophelia Wright</v>
      </c>
      <c r="C634" t="str">
        <v>ATLASSIAN</v>
      </c>
      <c r="D634" t="str">
        <v>PARTNER</v>
      </c>
      <c r="E634" t="str">
        <v>SMB</v>
      </c>
      <c r="F634" s="7">
        <f>ROUND(IFERROR(model!I634/scoring_weights!$C$2,0)*scoring_weights!$B$2,1)</f>
        <v>1.4</v>
      </c>
      <c r="G634" s="7">
        <f>ROUND(IFERROR(model!J634/scoring_weights!$C$3,0)*scoring_weights!$B$3,1)</f>
        <v>9</v>
      </c>
      <c r="H634" s="7">
        <f>ROUND(IFERROR(model!K634/scoring_weights!$C$4,0)*scoring_weights!$B$4,1)</f>
        <v>2.5</v>
      </c>
      <c r="I634" s="7">
        <f>IF(model!L634="YES",scoring_weights!$B$5,0)</f>
        <v>20</v>
      </c>
      <c r="J634" s="7">
        <f>IF(model!D634="ENTERPRISE",scoring_weights!$B$6,IF(model!D634="MID-MARKET",scoring_weights!$B$6*0.75,IF(model!D634="SMB",scoring_weights!$B$6*0.5,IF(model!D634="STARTUP",scoring_weights!$B$6*0.25,0))))</f>
        <v>7.5</v>
      </c>
      <c r="K634" s="7">
        <f>ROUND(MIN(IFERROR((model!O634/10+model!P634/5+model!R634*2+model!T634+model!U634*1.5)/6,0),1)*scoring_weights!$B$7,1)</f>
        <v>4</v>
      </c>
      <c r="L634" s="7">
        <f t="shared" si="27"/>
        <v>44.4</v>
      </c>
      <c r="M634" s="7" t="str">
        <f>IF(L634&gt;=segment_thresholds!$B$2,"HOT",IF(L634&gt;=segment_thresholds!$B$3,"WARM","COLD"))</f>
        <v>WARM</v>
      </c>
      <c r="N634" s="7" t="str">
        <f t="shared" si="28"/>
        <v>Nurture Email Drip</v>
      </c>
      <c r="O634" s="7" t="str">
        <f t="shared" si="29"/>
        <v>40-59</v>
      </c>
    </row>
    <row r="635" spans="1:15">
      <c r="A635" t="str">
        <v>L0634</v>
      </c>
      <c r="B635" t="str">
        <v>Wesley Ramirez</v>
      </c>
      <c r="C635" t="str">
        <v>ZENDESK</v>
      </c>
      <c r="D635" t="str">
        <v>EVENT</v>
      </c>
      <c r="E635" t="str">
        <v>ENTERPRISE</v>
      </c>
      <c r="F635" s="7">
        <f>ROUND(IFERROR(model!I635/scoring_weights!$C$2,0)*scoring_weights!$B$2,1)</f>
        <v>4.5999999999999996</v>
      </c>
      <c r="G635" s="7">
        <f>ROUND(IFERROR(model!J635/scoring_weights!$C$3,0)*scoring_weights!$B$3,1)</f>
        <v>0</v>
      </c>
      <c r="H635" s="7">
        <f>ROUND(IFERROR(model!K635/scoring_weights!$C$4,0)*scoring_weights!$B$4,1)</f>
        <v>4.3</v>
      </c>
      <c r="I635" s="7">
        <f>IF(model!L635="YES",scoring_weights!$B$5,0)</f>
        <v>20</v>
      </c>
      <c r="J635" s="7">
        <f>IF(model!D635="ENTERPRISE",scoring_weights!$B$6,IF(model!D635="MID-MARKET",scoring_weights!$B$6*0.75,IF(model!D635="SMB",scoring_weights!$B$6*0.5,IF(model!D635="STARTUP",scoring_weights!$B$6*0.25,0))))</f>
        <v>15</v>
      </c>
      <c r="K635" s="7">
        <f>ROUND(MIN(IFERROR((model!O635/10+model!P635/5+model!R635*2+model!T635+model!U635*1.5)/6,0),1)*scoring_weights!$B$7,1)</f>
        <v>1</v>
      </c>
      <c r="L635" s="7">
        <f t="shared" si="27"/>
        <v>44.9</v>
      </c>
      <c r="M635" s="7" t="str">
        <f>IF(L635&gt;=segment_thresholds!$B$2,"HOT",IF(L635&gt;=segment_thresholds!$B$3,"WARM","COLD"))</f>
        <v>WARM</v>
      </c>
      <c r="N635" s="7" t="str">
        <f t="shared" si="28"/>
        <v>Nurture Email Drip</v>
      </c>
      <c r="O635" s="7" t="str">
        <f t="shared" si="29"/>
        <v>40-59</v>
      </c>
    </row>
    <row r="636" spans="1:15">
      <c r="A636" t="str">
        <v>L0635</v>
      </c>
      <c r="B636" t="str">
        <v>Xena Torres</v>
      </c>
      <c r="C636" t="str">
        <v>SHOPIFY INC</v>
      </c>
      <c r="D636" t="str">
        <v>SOCIAL</v>
      </c>
      <c r="E636" t="str">
        <v>ENTERPRISE</v>
      </c>
      <c r="F636" s="7">
        <f>ROUND(IFERROR(model!I636/scoring_weights!$C$2,0)*scoring_weights!$B$2,1)</f>
        <v>8.3000000000000007</v>
      </c>
      <c r="G636" s="7">
        <f>ROUND(IFERROR(model!J636/scoring_weights!$C$3,0)*scoring_weights!$B$3,1)</f>
        <v>0</v>
      </c>
      <c r="H636" s="7">
        <f>ROUND(IFERROR(model!K636/scoring_weights!$C$4,0)*scoring_weights!$B$4,1)</f>
        <v>2.2999999999999998</v>
      </c>
      <c r="I636" s="7">
        <f>IF(model!L636="YES",scoring_weights!$B$5,0)</f>
        <v>20</v>
      </c>
      <c r="J636" s="7">
        <f>IF(model!D636="ENTERPRISE",scoring_weights!$B$6,IF(model!D636="MID-MARKET",scoring_weights!$B$6*0.75,IF(model!D636="SMB",scoring_weights!$B$6*0.5,IF(model!D636="STARTUP",scoring_weights!$B$6*0.25,0))))</f>
        <v>15</v>
      </c>
      <c r="K636" s="7">
        <f>ROUND(MIN(IFERROR((model!O636/10+model!P636/5+model!R636*2+model!T636+model!U636*1.5)/6,0),1)*scoring_weights!$B$7,1)</f>
        <v>9</v>
      </c>
      <c r="L636" s="7">
        <f t="shared" si="27"/>
        <v>54.6</v>
      </c>
      <c r="M636" s="7" t="str">
        <f>IF(L636&gt;=segment_thresholds!$B$2,"HOT",IF(L636&gt;=segment_thresholds!$B$3,"WARM","COLD"))</f>
        <v>WARM</v>
      </c>
      <c r="N636" s="7" t="str">
        <f t="shared" si="28"/>
        <v>Nurture Email Drip</v>
      </c>
      <c r="O636" s="7" t="str">
        <f t="shared" si="29"/>
        <v>40-59</v>
      </c>
    </row>
    <row r="637" spans="1:15">
      <c r="A637" t="str">
        <v>L0636</v>
      </c>
      <c r="B637" t="str">
        <v>Tara Clark</v>
      </c>
      <c r="C637" t="str">
        <v>DATABRICKS</v>
      </c>
      <c r="D637" t="str">
        <v>DIRECT</v>
      </c>
      <c r="E637" t="str">
        <v>SMB</v>
      </c>
      <c r="F637" s="7">
        <f>ROUND(IFERROR(model!I637/scoring_weights!$C$2,0)*scoring_weights!$B$2,1)</f>
        <v>8.3000000000000007</v>
      </c>
      <c r="G637" s="7">
        <f>ROUND(IFERROR(model!J637/scoring_weights!$C$3,0)*scoring_weights!$B$3,1)</f>
        <v>11.3</v>
      </c>
      <c r="H637" s="7">
        <f>ROUND(IFERROR(model!K637/scoring_weights!$C$4,0)*scoring_weights!$B$4,1)</f>
        <v>2.8</v>
      </c>
      <c r="I637" s="7">
        <f>IF(model!L637="YES",scoring_weights!$B$5,0)</f>
        <v>20</v>
      </c>
      <c r="J637" s="7">
        <f>IF(model!D637="ENTERPRISE",scoring_weights!$B$6,IF(model!D637="MID-MARKET",scoring_weights!$B$6*0.75,IF(model!D637="SMB",scoring_weights!$B$6*0.5,IF(model!D637="STARTUP",scoring_weights!$B$6*0.25,0))))</f>
        <v>7.5</v>
      </c>
      <c r="K637" s="7">
        <f>ROUND(MIN(IFERROR((model!O637/10+model!P637/5+model!R637*2+model!T637+model!U637*1.5)/6,0),1)*scoring_weights!$B$7,1)</f>
        <v>3</v>
      </c>
      <c r="L637" s="7">
        <f t="shared" si="27"/>
        <v>52.9</v>
      </c>
      <c r="M637" s="7" t="str">
        <f>IF(L637&gt;=segment_thresholds!$B$2,"HOT",IF(L637&gt;=segment_thresholds!$B$3,"WARM","COLD"))</f>
        <v>WARM</v>
      </c>
      <c r="N637" s="7" t="str">
        <f t="shared" si="28"/>
        <v>Nurture Email Drip</v>
      </c>
      <c r="O637" s="7" t="str">
        <f t="shared" si="29"/>
        <v>40-59</v>
      </c>
    </row>
    <row r="638" spans="1:15">
      <c r="A638" t="str">
        <v>L0637</v>
      </c>
      <c r="B638" t="str">
        <v>Adeline Ortiz</v>
      </c>
      <c r="C638" t="str">
        <v>WORKDAY</v>
      </c>
      <c r="D638" t="str">
        <v>PARTNER</v>
      </c>
      <c r="E638" t="str">
        <v>SMB</v>
      </c>
      <c r="F638" s="7">
        <f>ROUND(IFERROR(model!I638/scoring_weights!$C$2,0)*scoring_weights!$B$2,1)</f>
        <v>4.5999999999999996</v>
      </c>
      <c r="G638" s="7">
        <f>ROUND(IFERROR(model!J638/scoring_weights!$C$3,0)*scoring_weights!$B$3,1)</f>
        <v>0</v>
      </c>
      <c r="H638" s="7">
        <f>ROUND(IFERROR(model!K638/scoring_weights!$C$4,0)*scoring_weights!$B$4,1)</f>
        <v>6.3</v>
      </c>
      <c r="I638" s="7">
        <f>IF(model!L638="YES",scoring_weights!$B$5,0)</f>
        <v>20</v>
      </c>
      <c r="J638" s="7">
        <f>IF(model!D638="ENTERPRISE",scoring_weights!$B$6,IF(model!D638="MID-MARKET",scoring_weights!$B$6*0.75,IF(model!D638="SMB",scoring_weights!$B$6*0.5,IF(model!D638="STARTUP",scoring_weights!$B$6*0.25,0))))</f>
        <v>7.5</v>
      </c>
      <c r="K638" s="7">
        <f>ROUND(MIN(IFERROR((model!O638/10+model!P638/5+model!R638*2+model!T638+model!U638*1.5)/6,0),1)*scoring_weights!$B$7,1)</f>
        <v>14</v>
      </c>
      <c r="L638" s="7">
        <f t="shared" si="27"/>
        <v>52.4</v>
      </c>
      <c r="M638" s="7" t="str">
        <f>IF(L638&gt;=segment_thresholds!$B$2,"HOT",IF(L638&gt;=segment_thresholds!$B$3,"WARM","COLD"))</f>
        <v>WARM</v>
      </c>
      <c r="N638" s="7" t="str">
        <f t="shared" si="28"/>
        <v>Nurture Email Drip</v>
      </c>
      <c r="O638" s="7" t="str">
        <f t="shared" si="29"/>
        <v>40-59</v>
      </c>
    </row>
    <row r="639" spans="1:15">
      <c r="A639" t="str">
        <v>L0638</v>
      </c>
      <c r="B639" t="str">
        <v>Perseus Reddy</v>
      </c>
      <c r="C639" t="str">
        <v>DATABRICKS</v>
      </c>
      <c r="D639" t="str">
        <v>SOCIAL</v>
      </c>
      <c r="E639" t="str">
        <v>SMB</v>
      </c>
      <c r="F639" s="7">
        <f>ROUND(IFERROR(model!I639/scoring_weights!$C$2,0)*scoring_weights!$B$2,1)</f>
        <v>0</v>
      </c>
      <c r="G639" s="7">
        <f>ROUND(IFERROR(model!J639/scoring_weights!$C$3,0)*scoring_weights!$B$3,1)</f>
        <v>0</v>
      </c>
      <c r="H639" s="7">
        <f>ROUND(IFERROR(model!K639/scoring_weights!$C$4,0)*scoring_weights!$B$4,1)</f>
        <v>7.3</v>
      </c>
      <c r="I639" s="7">
        <f>IF(model!L639="YES",scoring_weights!$B$5,0)</f>
        <v>20</v>
      </c>
      <c r="J639" s="7">
        <f>IF(model!D639="ENTERPRISE",scoring_weights!$B$6,IF(model!D639="MID-MARKET",scoring_weights!$B$6*0.75,IF(model!D639="SMB",scoring_weights!$B$6*0.5,IF(model!D639="STARTUP",scoring_weights!$B$6*0.25,0))))</f>
        <v>7.5</v>
      </c>
      <c r="K639" s="7">
        <f>ROUND(MIN(IFERROR((model!O639/10+model!P639/5+model!R639*2+model!T639+model!U639*1.5)/6,0),1)*scoring_weights!$B$7,1)</f>
        <v>3.5</v>
      </c>
      <c r="L639" s="7">
        <f t="shared" si="27"/>
        <v>38.299999999999997</v>
      </c>
      <c r="M639" s="7" t="str">
        <f>IF(L639&gt;=segment_thresholds!$B$2,"HOT",IF(L639&gt;=segment_thresholds!$B$3,"WARM","COLD"))</f>
        <v>WARM</v>
      </c>
      <c r="N639" s="7" t="str">
        <f t="shared" si="28"/>
        <v>Nurture Email Drip</v>
      </c>
      <c r="O639" s="7" t="str">
        <f t="shared" si="29"/>
        <v>20-39</v>
      </c>
    </row>
    <row r="640" spans="1:15">
      <c r="A640" t="str">
        <v>L0639</v>
      </c>
      <c r="B640" t="str">
        <v>Harlow Larsson</v>
      </c>
      <c r="C640" t="str">
        <v>HUBSPOT</v>
      </c>
      <c r="D640" t="str">
        <v>DIRECT</v>
      </c>
      <c r="E640" t="str">
        <v>GROWTH</v>
      </c>
      <c r="F640" s="7">
        <f>ROUND(IFERROR(model!I640/scoring_weights!$C$2,0)*scoring_weights!$B$2,1)</f>
        <v>6.9</v>
      </c>
      <c r="G640" s="7">
        <f>ROUND(IFERROR(model!J640/scoring_weights!$C$3,0)*scoring_weights!$B$3,1)</f>
        <v>13.5</v>
      </c>
      <c r="H640" s="7">
        <f>ROUND(IFERROR(model!K640/scoring_weights!$C$4,0)*scoring_weights!$B$4,1)</f>
        <v>1.8</v>
      </c>
      <c r="I640" s="7">
        <f>IF(model!L640="YES",scoring_weights!$B$5,0)</f>
        <v>0</v>
      </c>
      <c r="J640" s="7">
        <f>IF(model!D640="ENTERPRISE",scoring_weights!$B$6,IF(model!D640="MID-MARKET",scoring_weights!$B$6*0.75,IF(model!D640="SMB",scoring_weights!$B$6*0.5,IF(model!D640="STARTUP",scoring_weights!$B$6*0.25,0))))</f>
        <v>0</v>
      </c>
      <c r="K640" s="7">
        <f>ROUND(MIN(IFERROR((model!O640/10+model!P640/5+model!R640*2+model!T640+model!U640*1.5)/6,0),1)*scoring_weights!$B$7,1)</f>
        <v>1.5</v>
      </c>
      <c r="L640" s="7">
        <f t="shared" si="27"/>
        <v>23.7</v>
      </c>
      <c r="M640" s="7" t="str">
        <f>IF(L640&gt;=segment_thresholds!$B$2,"HOT",IF(L640&gt;=segment_thresholds!$B$3,"WARM","COLD"))</f>
        <v>COLD</v>
      </c>
      <c r="N640" s="7" t="str">
        <f t="shared" si="28"/>
        <v>Retarget with Ads</v>
      </c>
      <c r="O640" s="7" t="str">
        <f t="shared" si="29"/>
        <v>20-39</v>
      </c>
    </row>
    <row r="641" spans="1:15">
      <c r="A641" t="str">
        <v>L0640</v>
      </c>
      <c r="B641" t="str">
        <v>Joaquin Gupta</v>
      </c>
      <c r="C641" t="str">
        <v>SERVICENOW</v>
      </c>
      <c r="D641" t="str">
        <v>REFERRAL</v>
      </c>
      <c r="E641" t="str">
        <v>GROWTH</v>
      </c>
      <c r="F641" s="7">
        <f>ROUND(IFERROR(model!I641/scoring_weights!$C$2,0)*scoring_weights!$B$2,1)</f>
        <v>0</v>
      </c>
      <c r="G641" s="7">
        <f>ROUND(IFERROR(model!J641/scoring_weights!$C$3,0)*scoring_weights!$B$3,1)</f>
        <v>0.8</v>
      </c>
      <c r="H641" s="7">
        <f>ROUND(IFERROR(model!K641/scoring_weights!$C$4,0)*scoring_weights!$B$4,1)</f>
        <v>0</v>
      </c>
      <c r="I641" s="7">
        <f>IF(model!L641="YES",scoring_weights!$B$5,0)</f>
        <v>20</v>
      </c>
      <c r="J641" s="7">
        <f>IF(model!D641="ENTERPRISE",scoring_weights!$B$6,IF(model!D641="MID-MARKET",scoring_weights!$B$6*0.75,IF(model!D641="SMB",scoring_weights!$B$6*0.5,IF(model!D641="STARTUP",scoring_weights!$B$6*0.25,0))))</f>
        <v>0</v>
      </c>
      <c r="K641" s="7">
        <f>ROUND(MIN(IFERROR((model!O641/10+model!P641/5+model!R641*2+model!T641+model!U641*1.5)/6,0),1)*scoring_weights!$B$7,1)</f>
        <v>14.5</v>
      </c>
      <c r="L641" s="7">
        <f t="shared" si="27"/>
        <v>35.299999999999997</v>
      </c>
      <c r="M641" s="7" t="str">
        <f>IF(L641&gt;=segment_thresholds!$B$2,"HOT",IF(L641&gt;=segment_thresholds!$B$3,"WARM","COLD"))</f>
        <v>WARM</v>
      </c>
      <c r="N641" s="7" t="str">
        <f t="shared" si="28"/>
        <v>Nurture Email Drip</v>
      </c>
      <c r="O641" s="7" t="str">
        <f t="shared" si="29"/>
        <v>20-39</v>
      </c>
    </row>
    <row r="642" spans="1:15">
      <c r="A642" t="str">
        <v>L0641</v>
      </c>
      <c r="B642" t="str">
        <v>Katrina Costa</v>
      </c>
      <c r="C642" t="str">
        <v>CANVA</v>
      </c>
      <c r="D642" t="str">
        <v>PARTNER</v>
      </c>
      <c r="E642" t="str">
        <v>MID-MARKET</v>
      </c>
      <c r="F642" s="7">
        <f>ROUND(IFERROR(model!I642/scoring_weights!$C$2,0)*scoring_weights!$B$2,1)</f>
        <v>0</v>
      </c>
      <c r="G642" s="7">
        <f>ROUND(IFERROR(model!J642/scoring_weights!$C$3,0)*scoring_weights!$B$3,1)</f>
        <v>0.8</v>
      </c>
      <c r="H642" s="7">
        <f>ROUND(IFERROR(model!K642/scoring_weights!$C$4,0)*scoring_weights!$B$4,1)</f>
        <v>1.7</v>
      </c>
      <c r="I642" s="7">
        <f>IF(model!L642="YES",scoring_weights!$B$5,0)</f>
        <v>0</v>
      </c>
      <c r="J642" s="7">
        <f>IF(model!D642="ENTERPRISE",scoring_weights!$B$6,IF(model!D642="MID-MARKET",scoring_weights!$B$6*0.75,IF(model!D642="SMB",scoring_weights!$B$6*0.5,IF(model!D642="STARTUP",scoring_weights!$B$6*0.25,0))))</f>
        <v>11.25</v>
      </c>
      <c r="K642" s="7">
        <f>ROUND(MIN(IFERROR((model!O642/10+model!P642/5+model!R642*2+model!T642+model!U642*1.5)/6,0),1)*scoring_weights!$B$7,1)</f>
        <v>1</v>
      </c>
      <c r="L642" s="7">
        <f t="shared" si="27"/>
        <v>14.8</v>
      </c>
      <c r="M642" s="7" t="str">
        <f>IF(L642&gt;=segment_thresholds!$B$2,"HOT",IF(L642&gt;=segment_thresholds!$B$3,"WARM","COLD"))</f>
        <v>COLD</v>
      </c>
      <c r="N642" s="7" t="str">
        <f t="shared" si="28"/>
        <v>Retarget with Ads</v>
      </c>
      <c r="O642" s="7" t="str">
        <f t="shared" si="29"/>
        <v>0-19</v>
      </c>
    </row>
    <row r="643" spans="1:15">
      <c r="A643" t="str">
        <v>L0642</v>
      </c>
      <c r="B643" t="str">
        <v>Nadia Mitchell</v>
      </c>
      <c r="C643" t="str">
        <v>ZENDESK</v>
      </c>
      <c r="D643" t="str">
        <v>PARTNER</v>
      </c>
      <c r="E643" t="str">
        <v>ENTERPRISE</v>
      </c>
      <c r="F643" s="7">
        <f>ROUND(IFERROR(model!I643/scoring_weights!$C$2,0)*scoring_weights!$B$2,1)</f>
        <v>8.3000000000000007</v>
      </c>
      <c r="G643" s="7">
        <f>ROUND(IFERROR(model!J643/scoring_weights!$C$3,0)*scoring_weights!$B$3,1)</f>
        <v>5.3</v>
      </c>
      <c r="H643" s="7">
        <f>ROUND(IFERROR(model!K643/scoring_weights!$C$4,0)*scoring_weights!$B$4,1)</f>
        <v>1.5</v>
      </c>
      <c r="I643" s="7">
        <f>IF(model!L643="YES",scoring_weights!$B$5,0)</f>
        <v>0</v>
      </c>
      <c r="J643" s="7">
        <f>IF(model!D643="ENTERPRISE",scoring_weights!$B$6,IF(model!D643="MID-MARKET",scoring_weights!$B$6*0.75,IF(model!D643="SMB",scoring_weights!$B$6*0.5,IF(model!D643="STARTUP",scoring_weights!$B$6*0.25,0))))</f>
        <v>15</v>
      </c>
      <c r="K643" s="7">
        <f>ROUND(MIN(IFERROR((model!O643/10+model!P643/5+model!R643*2+model!T643+model!U643*1.5)/6,0),1)*scoring_weights!$B$7,1)</f>
        <v>25</v>
      </c>
      <c r="L643" s="7">
        <f t="shared" ref="L643:L706" si="30">ROUND(F643+G643+H643+I643+J643+K643,1)</f>
        <v>55.1</v>
      </c>
      <c r="M643" s="7" t="str">
        <f>IF(L643&gt;=segment_thresholds!$B$2,"HOT",IF(L643&gt;=segment_thresholds!$B$3,"WARM","COLD"))</f>
        <v>WARM</v>
      </c>
      <c r="N643" s="7" t="str">
        <f t="shared" ref="N643:N706" si="31">IF(M643="HOT","Schedule Call",IF(M643="WARM","Nurture Email Drip","Retarget with Ads"))</f>
        <v>Nurture Email Drip</v>
      </c>
      <c r="O643" s="7" t="str">
        <f t="shared" ref="O643:O706" si="32">IF(L643&lt;20,"0-19",IF(L643&lt;40,"20-39",IF(L643&lt;60,"40-59",IF(L643&lt;80,"60-79","80-100"))))</f>
        <v>40-59</v>
      </c>
    </row>
    <row r="644" spans="1:15">
      <c r="A644" t="str">
        <v>L0643</v>
      </c>
      <c r="B644" t="str">
        <v>Deepa Mishra</v>
      </c>
      <c r="C644" t="str">
        <v>AIRTABLE</v>
      </c>
      <c r="D644" t="str">
        <v>REFERRAL</v>
      </c>
      <c r="E644" t="str">
        <v>N/A</v>
      </c>
      <c r="F644" s="7">
        <f>ROUND(IFERROR(model!I644/scoring_weights!$C$2,0)*scoring_weights!$B$2,1)</f>
        <v>0.3</v>
      </c>
      <c r="G644" s="7">
        <f>ROUND(IFERROR(model!J644/scoring_weights!$C$3,0)*scoring_weights!$B$3,1)</f>
        <v>3.8</v>
      </c>
      <c r="H644" s="7">
        <f>ROUND(IFERROR(model!K644/scoring_weights!$C$4,0)*scoring_weights!$B$4,1)</f>
        <v>6.7</v>
      </c>
      <c r="I644" s="7">
        <f>IF(model!L644="YES",scoring_weights!$B$5,0)</f>
        <v>20</v>
      </c>
      <c r="J644" s="7">
        <f>IF(model!D644="ENTERPRISE",scoring_weights!$B$6,IF(model!D644="MID-MARKET",scoring_weights!$B$6*0.75,IF(model!D644="SMB",scoring_weights!$B$6*0.5,IF(model!D644="STARTUP",scoring_weights!$B$6*0.25,0))))</f>
        <v>0</v>
      </c>
      <c r="K644" s="7">
        <f>ROUND(MIN(IFERROR((model!O644/10+model!P644/5+model!R644*2+model!T644+model!U644*1.5)/6,0),1)*scoring_weights!$B$7,1)</f>
        <v>12.5</v>
      </c>
      <c r="L644" s="7">
        <f t="shared" si="30"/>
        <v>43.3</v>
      </c>
      <c r="M644" s="7" t="str">
        <f>IF(L644&gt;=segment_thresholds!$B$2,"HOT",IF(L644&gt;=segment_thresholds!$B$3,"WARM","COLD"))</f>
        <v>WARM</v>
      </c>
      <c r="N644" s="7" t="str">
        <f t="shared" si="31"/>
        <v>Nurture Email Drip</v>
      </c>
      <c r="O644" s="7" t="str">
        <f t="shared" si="32"/>
        <v>40-59</v>
      </c>
    </row>
    <row r="645" spans="1:15">
      <c r="A645" t="str">
        <v>L0644</v>
      </c>
      <c r="B645" t="str">
        <v>Mila Mehta</v>
      </c>
      <c r="C645" t="str">
        <v>CLOUDFLARE</v>
      </c>
      <c r="D645" t="str">
        <v>PAID</v>
      </c>
      <c r="E645" t="str">
        <v>ENTERPRISE</v>
      </c>
      <c r="F645" s="7">
        <f>ROUND(IFERROR(model!I645/scoring_weights!$C$2,0)*scoring_weights!$B$2,1)</f>
        <v>7.7</v>
      </c>
      <c r="G645" s="7">
        <f>ROUND(IFERROR(model!J645/scoring_weights!$C$3,0)*scoring_weights!$B$3,1)</f>
        <v>9</v>
      </c>
      <c r="H645" s="7">
        <f>ROUND(IFERROR(model!K645/scoring_weights!$C$4,0)*scoring_weights!$B$4,1)</f>
        <v>7.3</v>
      </c>
      <c r="I645" s="7">
        <f>IF(model!L645="YES",scoring_weights!$B$5,0)</f>
        <v>0</v>
      </c>
      <c r="J645" s="7">
        <f>IF(model!D645="ENTERPRISE",scoring_weights!$B$6,IF(model!D645="MID-MARKET",scoring_weights!$B$6*0.75,IF(model!D645="SMB",scoring_weights!$B$6*0.5,IF(model!D645="STARTUP",scoring_weights!$B$6*0.25,0))))</f>
        <v>15</v>
      </c>
      <c r="K645" s="7">
        <f>ROUND(MIN(IFERROR((model!O645/10+model!P645/5+model!R645*2+model!T645+model!U645*1.5)/6,0),1)*scoring_weights!$B$7,1)</f>
        <v>8.5</v>
      </c>
      <c r="L645" s="7">
        <f t="shared" si="30"/>
        <v>47.5</v>
      </c>
      <c r="M645" s="7" t="str">
        <f>IF(L645&gt;=segment_thresholds!$B$2,"HOT",IF(L645&gt;=segment_thresholds!$B$3,"WARM","COLD"))</f>
        <v>WARM</v>
      </c>
      <c r="N645" s="7" t="str">
        <f t="shared" si="31"/>
        <v>Nurture Email Drip</v>
      </c>
      <c r="O645" s="7" t="str">
        <f t="shared" si="32"/>
        <v>40-59</v>
      </c>
    </row>
    <row r="646" spans="1:15">
      <c r="A646" t="str">
        <v>L0645</v>
      </c>
      <c r="B646" t="str">
        <v>Grace Nakamura</v>
      </c>
      <c r="C646" t="str">
        <v>MICROSOFT</v>
      </c>
      <c r="D646" t="str">
        <v>ORGANIC</v>
      </c>
      <c r="E646" t="str">
        <v>SMB</v>
      </c>
      <c r="F646" s="7">
        <f>ROUND(IFERROR(model!I646/scoring_weights!$C$2,0)*scoring_weights!$B$2,1)</f>
        <v>0</v>
      </c>
      <c r="G646" s="7">
        <f>ROUND(IFERROR(model!J646/scoring_weights!$C$3,0)*scoring_weights!$B$3,1)</f>
        <v>12</v>
      </c>
      <c r="H646" s="7">
        <f>ROUND(IFERROR(model!K646/scoring_weights!$C$4,0)*scoring_weights!$B$4,1)</f>
        <v>8.1999999999999993</v>
      </c>
      <c r="I646" s="7">
        <f>IF(model!L646="YES",scoring_weights!$B$5,0)</f>
        <v>20</v>
      </c>
      <c r="J646" s="7">
        <f>IF(model!D646="ENTERPRISE",scoring_weights!$B$6,IF(model!D646="MID-MARKET",scoring_weights!$B$6*0.75,IF(model!D646="SMB",scoring_weights!$B$6*0.5,IF(model!D646="STARTUP",scoring_weights!$B$6*0.25,0))))</f>
        <v>7.5</v>
      </c>
      <c r="K646" s="7">
        <f>ROUND(MIN(IFERROR((model!O646/10+model!P646/5+model!R646*2+model!T646+model!U646*1.5)/6,0),1)*scoring_weights!$B$7,1)</f>
        <v>5</v>
      </c>
      <c r="L646" s="7">
        <f t="shared" si="30"/>
        <v>52.7</v>
      </c>
      <c r="M646" s="7" t="str">
        <f>IF(L646&gt;=segment_thresholds!$B$2,"HOT",IF(L646&gt;=segment_thresholds!$B$3,"WARM","COLD"))</f>
        <v>WARM</v>
      </c>
      <c r="N646" s="7" t="str">
        <f t="shared" si="31"/>
        <v>Nurture Email Drip</v>
      </c>
      <c r="O646" s="7" t="str">
        <f t="shared" si="32"/>
        <v>40-59</v>
      </c>
    </row>
    <row r="647" spans="1:15">
      <c r="A647" t="str">
        <v>L0646</v>
      </c>
      <c r="B647" t="str">
        <v>George Jensen</v>
      </c>
      <c r="C647" t="str">
        <v>STRIPE</v>
      </c>
      <c r="D647" t="str">
        <v>REFERRAL</v>
      </c>
      <c r="E647" t="str">
        <v>GROWTH</v>
      </c>
      <c r="F647" s="7">
        <f>ROUND(IFERROR(model!I647/scoring_weights!$C$2,0)*scoring_weights!$B$2,1)</f>
        <v>6.3</v>
      </c>
      <c r="G647" s="7">
        <f>ROUND(IFERROR(model!J647/scoring_weights!$C$3,0)*scoring_weights!$B$3,1)</f>
        <v>0</v>
      </c>
      <c r="H647" s="7">
        <f>ROUND(IFERROR(model!K647/scoring_weights!$C$4,0)*scoring_weights!$B$4,1)</f>
        <v>8</v>
      </c>
      <c r="I647" s="7">
        <f>IF(model!L647="YES",scoring_weights!$B$5,0)</f>
        <v>20</v>
      </c>
      <c r="J647" s="7">
        <f>IF(model!D647="ENTERPRISE",scoring_weights!$B$6,IF(model!D647="MID-MARKET",scoring_weights!$B$6*0.75,IF(model!D647="SMB",scoring_weights!$B$6*0.5,IF(model!D647="STARTUP",scoring_weights!$B$6*0.25,0))))</f>
        <v>0</v>
      </c>
      <c r="K647" s="7">
        <f>ROUND(MIN(IFERROR((model!O647/10+model!P647/5+model!R647*2+model!T647+model!U647*1.5)/6,0),1)*scoring_weights!$B$7,1)</f>
        <v>3</v>
      </c>
      <c r="L647" s="7">
        <f t="shared" si="30"/>
        <v>37.299999999999997</v>
      </c>
      <c r="M647" s="7" t="str">
        <f>IF(L647&gt;=segment_thresholds!$B$2,"HOT",IF(L647&gt;=segment_thresholds!$B$3,"WARM","COLD"))</f>
        <v>WARM</v>
      </c>
      <c r="N647" s="7" t="str">
        <f t="shared" si="31"/>
        <v>Nurture Email Drip</v>
      </c>
      <c r="O647" s="7" t="str">
        <f t="shared" si="32"/>
        <v>20-39</v>
      </c>
    </row>
    <row r="648" spans="1:15">
      <c r="A648" t="str">
        <v>L0647</v>
      </c>
      <c r="B648" t="str">
        <v>Chloe Dubois</v>
      </c>
      <c r="C648" t="str">
        <v>PALANTIR</v>
      </c>
      <c r="D648" t="str">
        <v>REFERRAL</v>
      </c>
      <c r="E648" t="str">
        <v>SMB</v>
      </c>
      <c r="F648" s="7">
        <f>ROUND(IFERROR(model!I648/scoring_weights!$C$2,0)*scoring_weights!$B$2,1)</f>
        <v>2.2999999999999998</v>
      </c>
      <c r="G648" s="7">
        <f>ROUND(IFERROR(model!J648/scoring_weights!$C$3,0)*scoring_weights!$B$3,1)</f>
        <v>4.5</v>
      </c>
      <c r="H648" s="7">
        <f>ROUND(IFERROR(model!K648/scoring_weights!$C$4,0)*scoring_weights!$B$4,1)</f>
        <v>7.8</v>
      </c>
      <c r="I648" s="7">
        <f>IF(model!L648="YES",scoring_weights!$B$5,0)</f>
        <v>20</v>
      </c>
      <c r="J648" s="7">
        <f>IF(model!D648="ENTERPRISE",scoring_weights!$B$6,IF(model!D648="MID-MARKET",scoring_weights!$B$6*0.75,IF(model!D648="SMB",scoring_weights!$B$6*0.5,IF(model!D648="STARTUP",scoring_weights!$B$6*0.25,0))))</f>
        <v>7.5</v>
      </c>
      <c r="K648" s="7">
        <f>ROUND(MIN(IFERROR((model!O648/10+model!P648/5+model!R648*2+model!T648+model!U648*1.5)/6,0),1)*scoring_weights!$B$7,1)</f>
        <v>5</v>
      </c>
      <c r="L648" s="7">
        <f t="shared" si="30"/>
        <v>47.1</v>
      </c>
      <c r="M648" s="7" t="str">
        <f>IF(L648&gt;=segment_thresholds!$B$2,"HOT",IF(L648&gt;=segment_thresholds!$B$3,"WARM","COLD"))</f>
        <v>WARM</v>
      </c>
      <c r="N648" s="7" t="str">
        <f t="shared" si="31"/>
        <v>Nurture Email Drip</v>
      </c>
      <c r="O648" s="7" t="str">
        <f t="shared" si="32"/>
        <v>40-59</v>
      </c>
    </row>
    <row r="649" spans="1:15">
      <c r="A649" t="str">
        <v>L0648</v>
      </c>
      <c r="B649" t="str">
        <v>Ximena Lopez</v>
      </c>
      <c r="C649" t="str">
        <v>CONFLUENT</v>
      </c>
      <c r="D649" t="str">
        <v>SOCIAL</v>
      </c>
      <c r="E649" t="str">
        <v>MID-MARKET</v>
      </c>
      <c r="F649" s="7">
        <f>ROUND(IFERROR(model!I649/scoring_weights!$C$2,0)*scoring_weights!$B$2,1)</f>
        <v>1.4</v>
      </c>
      <c r="G649" s="7">
        <f>ROUND(IFERROR(model!J649/scoring_weights!$C$3,0)*scoring_weights!$B$3,1)</f>
        <v>12</v>
      </c>
      <c r="H649" s="7">
        <f>ROUND(IFERROR(model!K649/scoring_weights!$C$4,0)*scoring_weights!$B$4,1)</f>
        <v>3.3</v>
      </c>
      <c r="I649" s="7">
        <f>IF(model!L649="YES",scoring_weights!$B$5,0)</f>
        <v>20</v>
      </c>
      <c r="J649" s="7">
        <f>IF(model!D649="ENTERPRISE",scoring_weights!$B$6,IF(model!D649="MID-MARKET",scoring_weights!$B$6*0.75,IF(model!D649="SMB",scoring_weights!$B$6*0.5,IF(model!D649="STARTUP",scoring_weights!$B$6*0.25,0))))</f>
        <v>11.25</v>
      </c>
      <c r="K649" s="7">
        <f>ROUND(MIN(IFERROR((model!O649/10+model!P649/5+model!R649*2+model!T649+model!U649*1.5)/6,0),1)*scoring_weights!$B$7,1)</f>
        <v>0.5</v>
      </c>
      <c r="L649" s="7">
        <f t="shared" si="30"/>
        <v>48.5</v>
      </c>
      <c r="M649" s="7" t="str">
        <f>IF(L649&gt;=segment_thresholds!$B$2,"HOT",IF(L649&gt;=segment_thresholds!$B$3,"WARM","COLD"))</f>
        <v>WARM</v>
      </c>
      <c r="N649" s="7" t="str">
        <f t="shared" si="31"/>
        <v>Nurture Email Drip</v>
      </c>
      <c r="O649" s="7" t="str">
        <f t="shared" si="32"/>
        <v>40-59</v>
      </c>
    </row>
    <row r="650" spans="1:15">
      <c r="A650" t="str">
        <v>L0649</v>
      </c>
      <c r="B650" t="str">
        <v>Bella Khan</v>
      </c>
      <c r="C650" t="str">
        <v>INTERCOM</v>
      </c>
      <c r="D650" t="str">
        <v>CONTENT_SYNDICATION</v>
      </c>
      <c r="E650" t="str">
        <v>STARTUP</v>
      </c>
      <c r="F650" s="7">
        <f>ROUND(IFERROR(model!I650/scoring_weights!$C$2,0)*scoring_weights!$B$2,1)</f>
        <v>0.9</v>
      </c>
      <c r="G650" s="7">
        <f>ROUND(IFERROR(model!J650/scoring_weights!$C$3,0)*scoring_weights!$B$3,1)</f>
        <v>0</v>
      </c>
      <c r="H650" s="7">
        <f>ROUND(IFERROR(model!K650/scoring_weights!$C$4,0)*scoring_weights!$B$4,1)</f>
        <v>2.8</v>
      </c>
      <c r="I650" s="7">
        <f>IF(model!L650="YES",scoring_weights!$B$5,0)</f>
        <v>20</v>
      </c>
      <c r="J650" s="7">
        <f>IF(model!D650="ENTERPRISE",scoring_weights!$B$6,IF(model!D650="MID-MARKET",scoring_weights!$B$6*0.75,IF(model!D650="SMB",scoring_weights!$B$6*0.5,IF(model!D650="STARTUP",scoring_weights!$B$6*0.25,0))))</f>
        <v>3.75</v>
      </c>
      <c r="K650" s="7">
        <f>ROUND(MIN(IFERROR((model!O650/10+model!P650/5+model!R650*2+model!T650+model!U650*1.5)/6,0),1)*scoring_weights!$B$7,1)</f>
        <v>5</v>
      </c>
      <c r="L650" s="7">
        <f t="shared" si="30"/>
        <v>32.5</v>
      </c>
      <c r="M650" s="7" t="str">
        <f>IF(L650&gt;=segment_thresholds!$B$2,"HOT",IF(L650&gt;=segment_thresholds!$B$3,"WARM","COLD"))</f>
        <v>COLD</v>
      </c>
      <c r="N650" s="7" t="str">
        <f t="shared" si="31"/>
        <v>Retarget with Ads</v>
      </c>
      <c r="O650" s="7" t="str">
        <f t="shared" si="32"/>
        <v>20-39</v>
      </c>
    </row>
    <row r="651" spans="1:15">
      <c r="A651" t="str">
        <v>L0650</v>
      </c>
      <c r="B651" t="str">
        <v>Yasmin Thompson</v>
      </c>
      <c r="C651" t="str">
        <v>CANVA</v>
      </c>
      <c r="D651" t="str">
        <v>WEBINAR</v>
      </c>
      <c r="E651" t="str">
        <v>STARTUP</v>
      </c>
      <c r="F651" s="7">
        <f>ROUND(IFERROR(model!I651/scoring_weights!$C$2,0)*scoring_weights!$B$2,1)</f>
        <v>2.9</v>
      </c>
      <c r="G651" s="7">
        <f>ROUND(IFERROR(model!J651/scoring_weights!$C$3,0)*scoring_weights!$B$3,1)</f>
        <v>5.3</v>
      </c>
      <c r="H651" s="7">
        <f>ROUND(IFERROR(model!K651/scoring_weights!$C$4,0)*scoring_weights!$B$4,1)</f>
        <v>4.8</v>
      </c>
      <c r="I651" s="7">
        <f>IF(model!L651="YES",scoring_weights!$B$5,0)</f>
        <v>20</v>
      </c>
      <c r="J651" s="7">
        <f>IF(model!D651="ENTERPRISE",scoring_weights!$B$6,IF(model!D651="MID-MARKET",scoring_weights!$B$6*0.75,IF(model!D651="SMB",scoring_weights!$B$6*0.5,IF(model!D651="STARTUP",scoring_weights!$B$6*0.25,0))))</f>
        <v>3.75</v>
      </c>
      <c r="K651" s="7">
        <f>ROUND(MIN(IFERROR((model!O651/10+model!P651/5+model!R651*2+model!T651+model!U651*1.5)/6,0),1)*scoring_weights!$B$7,1)</f>
        <v>7.5</v>
      </c>
      <c r="L651" s="7">
        <f t="shared" si="30"/>
        <v>44.3</v>
      </c>
      <c r="M651" s="7" t="str">
        <f>IF(L651&gt;=segment_thresholds!$B$2,"HOT",IF(L651&gt;=segment_thresholds!$B$3,"WARM","COLD"))</f>
        <v>WARM</v>
      </c>
      <c r="N651" s="7" t="str">
        <f t="shared" si="31"/>
        <v>Nurture Email Drip</v>
      </c>
      <c r="O651" s="7" t="str">
        <f t="shared" si="32"/>
        <v>40-59</v>
      </c>
    </row>
    <row r="652" spans="1:15">
      <c r="A652" t="str">
        <v>L0651</v>
      </c>
      <c r="B652" t="str">
        <v>Hugo Shah</v>
      </c>
      <c r="C652" t="str">
        <v>OKTA</v>
      </c>
      <c r="D652" t="str">
        <v>SOCIAL</v>
      </c>
      <c r="E652" t="str">
        <v>ENTERPRISE</v>
      </c>
      <c r="F652" s="7">
        <f>ROUND(IFERROR(model!I652/scoring_weights!$C$2,0)*scoring_weights!$B$2,1)</f>
        <v>0.3</v>
      </c>
      <c r="G652" s="7">
        <f>ROUND(IFERROR(model!J652/scoring_weights!$C$3,0)*scoring_weights!$B$3,1)</f>
        <v>0</v>
      </c>
      <c r="H652" s="7">
        <f>ROUND(IFERROR(model!K652/scoring_weights!$C$4,0)*scoring_weights!$B$4,1)</f>
        <v>2.5</v>
      </c>
      <c r="I652" s="7">
        <f>IF(model!L652="YES",scoring_weights!$B$5,0)</f>
        <v>20</v>
      </c>
      <c r="J652" s="7">
        <f>IF(model!D652="ENTERPRISE",scoring_weights!$B$6,IF(model!D652="MID-MARKET",scoring_weights!$B$6*0.75,IF(model!D652="SMB",scoring_weights!$B$6*0.5,IF(model!D652="STARTUP",scoring_weights!$B$6*0.25,0))))</f>
        <v>15</v>
      </c>
      <c r="K652" s="7">
        <f>ROUND(MIN(IFERROR((model!O652/10+model!P652/5+model!R652*2+model!T652+model!U652*1.5)/6,0),1)*scoring_weights!$B$7,1)</f>
        <v>4.5</v>
      </c>
      <c r="L652" s="7">
        <f t="shared" si="30"/>
        <v>42.3</v>
      </c>
      <c r="M652" s="7" t="str">
        <f>IF(L652&gt;=segment_thresholds!$B$2,"HOT",IF(L652&gt;=segment_thresholds!$B$3,"WARM","COLD"))</f>
        <v>WARM</v>
      </c>
      <c r="N652" s="7" t="str">
        <f t="shared" si="31"/>
        <v>Nurture Email Drip</v>
      </c>
      <c r="O652" s="7" t="str">
        <f t="shared" si="32"/>
        <v>40-59</v>
      </c>
    </row>
    <row r="653" spans="1:15">
      <c r="A653" t="str">
        <v>L0652</v>
      </c>
      <c r="B653" t="str">
        <v>Perseus Joshi</v>
      </c>
      <c r="C653" t="str">
        <v>CANVA</v>
      </c>
      <c r="D653" t="str">
        <v>ORGANIC</v>
      </c>
      <c r="E653" t="str">
        <v>STARTUP</v>
      </c>
      <c r="F653" s="7">
        <f>ROUND(IFERROR(model!I653/scoring_weights!$C$2,0)*scoring_weights!$B$2,1)</f>
        <v>5.4</v>
      </c>
      <c r="G653" s="7">
        <f>ROUND(IFERROR(model!J653/scoring_weights!$C$3,0)*scoring_weights!$B$3,1)</f>
        <v>3</v>
      </c>
      <c r="H653" s="7">
        <f>ROUND(IFERROR(model!K653/scoring_weights!$C$4,0)*scoring_weights!$B$4,1)</f>
        <v>4.3</v>
      </c>
      <c r="I653" s="7">
        <f>IF(model!L653="YES",scoring_weights!$B$5,0)</f>
        <v>0</v>
      </c>
      <c r="J653" s="7">
        <f>IF(model!D653="ENTERPRISE",scoring_weights!$B$6,IF(model!D653="MID-MARKET",scoring_weights!$B$6*0.75,IF(model!D653="SMB",scoring_weights!$B$6*0.5,IF(model!D653="STARTUP",scoring_weights!$B$6*0.25,0))))</f>
        <v>3.75</v>
      </c>
      <c r="K653" s="7">
        <f>ROUND(MIN(IFERROR((model!O653/10+model!P653/5+model!R653*2+model!T653+model!U653*1.5)/6,0),1)*scoring_weights!$B$7,1)</f>
        <v>12</v>
      </c>
      <c r="L653" s="7">
        <f t="shared" si="30"/>
        <v>28.5</v>
      </c>
      <c r="M653" s="7" t="str">
        <f>IF(L653&gt;=segment_thresholds!$B$2,"HOT",IF(L653&gt;=segment_thresholds!$B$3,"WARM","COLD"))</f>
        <v>COLD</v>
      </c>
      <c r="N653" s="7" t="str">
        <f t="shared" si="31"/>
        <v>Retarget with Ads</v>
      </c>
      <c r="O653" s="7" t="str">
        <f t="shared" si="32"/>
        <v>20-39</v>
      </c>
    </row>
    <row r="654" spans="1:15">
      <c r="A654" t="str">
        <v>L0653</v>
      </c>
      <c r="B654" t="str">
        <v>Xiomara Reddy</v>
      </c>
      <c r="C654" t="str">
        <v>ZENDESK</v>
      </c>
      <c r="D654" t="str">
        <v>PAID</v>
      </c>
      <c r="E654" t="str">
        <v>SMB</v>
      </c>
      <c r="F654" s="7">
        <f>ROUND(IFERROR(model!I654/scoring_weights!$C$2,0)*scoring_weights!$B$2,1)</f>
        <v>2.2999999999999998</v>
      </c>
      <c r="G654" s="7">
        <f>ROUND(IFERROR(model!J654/scoring_weights!$C$3,0)*scoring_weights!$B$3,1)</f>
        <v>3.8</v>
      </c>
      <c r="H654" s="7">
        <f>ROUND(IFERROR(model!K654/scoring_weights!$C$4,0)*scoring_weights!$B$4,1)</f>
        <v>0</v>
      </c>
      <c r="I654" s="7">
        <f>IF(model!L654="YES",scoring_weights!$B$5,0)</f>
        <v>20</v>
      </c>
      <c r="J654" s="7">
        <f>IF(model!D654="ENTERPRISE",scoring_weights!$B$6,IF(model!D654="MID-MARKET",scoring_weights!$B$6*0.75,IF(model!D654="SMB",scoring_weights!$B$6*0.5,IF(model!D654="STARTUP",scoring_weights!$B$6*0.25,0))))</f>
        <v>7.5</v>
      </c>
      <c r="K654" s="7">
        <f>ROUND(MIN(IFERROR((model!O654/10+model!P654/5+model!R654*2+model!T654+model!U654*1.5)/6,0),1)*scoring_weights!$B$7,1)</f>
        <v>15</v>
      </c>
      <c r="L654" s="7">
        <f t="shared" si="30"/>
        <v>48.6</v>
      </c>
      <c r="M654" s="7" t="str">
        <f>IF(L654&gt;=segment_thresholds!$B$2,"HOT",IF(L654&gt;=segment_thresholds!$B$3,"WARM","COLD"))</f>
        <v>WARM</v>
      </c>
      <c r="N654" s="7" t="str">
        <f t="shared" si="31"/>
        <v>Nurture Email Drip</v>
      </c>
      <c r="O654" s="7" t="str">
        <f t="shared" si="32"/>
        <v>40-59</v>
      </c>
    </row>
    <row r="655" spans="1:15">
      <c r="A655" t="str">
        <v>L0654</v>
      </c>
      <c r="B655" t="str">
        <v>Catalina Nair</v>
      </c>
      <c r="C655" t="str">
        <v>DOCUSIGN</v>
      </c>
      <c r="D655" t="str">
        <v>UNKNOWN</v>
      </c>
      <c r="E655" t="str">
        <v>MID-MARKET</v>
      </c>
      <c r="F655" s="7">
        <f>ROUND(IFERROR(model!I655/scoring_weights!$C$2,0)*scoring_weights!$B$2,1)</f>
        <v>8.6</v>
      </c>
      <c r="G655" s="7">
        <f>ROUND(IFERROR(model!J655/scoring_weights!$C$3,0)*scoring_weights!$B$3,1)</f>
        <v>3</v>
      </c>
      <c r="H655" s="7">
        <f>ROUND(IFERROR(model!K655/scoring_weights!$C$4,0)*scoring_weights!$B$4,1)</f>
        <v>3.3</v>
      </c>
      <c r="I655" s="7">
        <f>IF(model!L655="YES",scoring_weights!$B$5,0)</f>
        <v>20</v>
      </c>
      <c r="J655" s="7">
        <f>IF(model!D655="ENTERPRISE",scoring_weights!$B$6,IF(model!D655="MID-MARKET",scoring_weights!$B$6*0.75,IF(model!D655="SMB",scoring_weights!$B$6*0.5,IF(model!D655="STARTUP",scoring_weights!$B$6*0.25,0))))</f>
        <v>11.25</v>
      </c>
      <c r="K655" s="7">
        <f>ROUND(MIN(IFERROR((model!O655/10+model!P655/5+model!R655*2+model!T655+model!U655*1.5)/6,0),1)*scoring_weights!$B$7,1)</f>
        <v>1.5</v>
      </c>
      <c r="L655" s="7">
        <f t="shared" si="30"/>
        <v>47.7</v>
      </c>
      <c r="M655" s="7" t="str">
        <f>IF(L655&gt;=segment_thresholds!$B$2,"HOT",IF(L655&gt;=segment_thresholds!$B$3,"WARM","COLD"))</f>
        <v>WARM</v>
      </c>
      <c r="N655" s="7" t="str">
        <f t="shared" si="31"/>
        <v>Nurture Email Drip</v>
      </c>
      <c r="O655" s="7" t="str">
        <f t="shared" si="32"/>
        <v>40-59</v>
      </c>
    </row>
    <row r="656" spans="1:15">
      <c r="A656" t="str">
        <v>L0655</v>
      </c>
      <c r="B656" t="str">
        <v>Omar Malik</v>
      </c>
      <c r="C656" t="str">
        <v>OKTA INC</v>
      </c>
      <c r="D656" t="str">
        <v>UNKNOWN</v>
      </c>
      <c r="E656" t="str">
        <v>GROWTH</v>
      </c>
      <c r="F656" s="7">
        <f>ROUND(IFERROR(model!I656/scoring_weights!$C$2,0)*scoring_weights!$B$2,1)</f>
        <v>9.6999999999999993</v>
      </c>
      <c r="G656" s="7">
        <f>ROUND(IFERROR(model!J656/scoring_weights!$C$3,0)*scoring_weights!$B$3,1)</f>
        <v>12</v>
      </c>
      <c r="H656" s="7">
        <f>ROUND(IFERROR(model!K656/scoring_weights!$C$4,0)*scoring_weights!$B$4,1)</f>
        <v>2.5</v>
      </c>
      <c r="I656" s="7">
        <f>IF(model!L656="YES",scoring_weights!$B$5,0)</f>
        <v>20</v>
      </c>
      <c r="J656" s="7">
        <f>IF(model!D656="ENTERPRISE",scoring_weights!$B$6,IF(model!D656="MID-MARKET",scoring_weights!$B$6*0.75,IF(model!D656="SMB",scoring_weights!$B$6*0.5,IF(model!D656="STARTUP",scoring_weights!$B$6*0.25,0))))</f>
        <v>0</v>
      </c>
      <c r="K656" s="7">
        <f>ROUND(MIN(IFERROR((model!O656/10+model!P656/5+model!R656*2+model!T656+model!U656*1.5)/6,0),1)*scoring_weights!$B$7,1)</f>
        <v>7</v>
      </c>
      <c r="L656" s="7">
        <f t="shared" si="30"/>
        <v>51.2</v>
      </c>
      <c r="M656" s="7" t="str">
        <f>IF(L656&gt;=segment_thresholds!$B$2,"HOT",IF(L656&gt;=segment_thresholds!$B$3,"WARM","COLD"))</f>
        <v>WARM</v>
      </c>
      <c r="N656" s="7" t="str">
        <f t="shared" si="31"/>
        <v>Nurture Email Drip</v>
      </c>
      <c r="O656" s="7" t="str">
        <f t="shared" si="32"/>
        <v>40-59</v>
      </c>
    </row>
    <row r="657" spans="1:15">
      <c r="A657" t="str">
        <v>L0656</v>
      </c>
      <c r="B657" t="str">
        <v>Frank Nguyen</v>
      </c>
      <c r="C657" t="str">
        <v>MICROSOFT</v>
      </c>
      <c r="D657" t="str">
        <v>COLD_EMAIL</v>
      </c>
      <c r="E657" t="str">
        <v>STARTUP</v>
      </c>
      <c r="F657" s="7">
        <f>ROUND(IFERROR(model!I657/scoring_weights!$C$2,0)*scoring_weights!$B$2,1)</f>
        <v>4.9000000000000004</v>
      </c>
      <c r="G657" s="7">
        <f>ROUND(IFERROR(model!J657/scoring_weights!$C$3,0)*scoring_weights!$B$3,1)</f>
        <v>0</v>
      </c>
      <c r="H657" s="7">
        <f>ROUND(IFERROR(model!K657/scoring_weights!$C$4,0)*scoring_weights!$B$4,1)</f>
        <v>2.5</v>
      </c>
      <c r="I657" s="7">
        <f>IF(model!L657="YES",scoring_weights!$B$5,0)</f>
        <v>20</v>
      </c>
      <c r="J657" s="7">
        <f>IF(model!D657="ENTERPRISE",scoring_weights!$B$6,IF(model!D657="MID-MARKET",scoring_weights!$B$6*0.75,IF(model!D657="SMB",scoring_weights!$B$6*0.5,IF(model!D657="STARTUP",scoring_weights!$B$6*0.25,0))))</f>
        <v>3.75</v>
      </c>
      <c r="K657" s="7">
        <f>ROUND(MIN(IFERROR((model!O657/10+model!P657/5+model!R657*2+model!T657+model!U657*1.5)/6,0),1)*scoring_weights!$B$7,1)</f>
        <v>3.5</v>
      </c>
      <c r="L657" s="7">
        <f t="shared" si="30"/>
        <v>34.700000000000003</v>
      </c>
      <c r="M657" s="7" t="str">
        <f>IF(L657&gt;=segment_thresholds!$B$2,"HOT",IF(L657&gt;=segment_thresholds!$B$3,"WARM","COLD"))</f>
        <v>COLD</v>
      </c>
      <c r="N657" s="7" t="str">
        <f t="shared" si="31"/>
        <v>Retarget with Ads</v>
      </c>
      <c r="O657" s="7" t="str">
        <f t="shared" si="32"/>
        <v>20-39</v>
      </c>
    </row>
    <row r="658" spans="1:15">
      <c r="A658" t="str">
        <v>L0657</v>
      </c>
      <c r="B658" t="str">
        <v>Paul Diaz</v>
      </c>
      <c r="C658" t="str">
        <v>CONFLUENT</v>
      </c>
      <c r="D658" t="str">
        <v>ORGANIC</v>
      </c>
      <c r="E658" t="str">
        <v>SMB</v>
      </c>
      <c r="F658" s="7">
        <f>ROUND(IFERROR(model!I658/scoring_weights!$C$2,0)*scoring_weights!$B$2,1)</f>
        <v>3.7</v>
      </c>
      <c r="G658" s="7">
        <f>ROUND(IFERROR(model!J658/scoring_weights!$C$3,0)*scoring_weights!$B$3,1)</f>
        <v>11.3</v>
      </c>
      <c r="H658" s="7">
        <f>ROUND(IFERROR(model!K658/scoring_weights!$C$4,0)*scoring_weights!$B$4,1)</f>
        <v>2.5</v>
      </c>
      <c r="I658" s="7">
        <f>IF(model!L658="YES",scoring_weights!$B$5,0)</f>
        <v>0</v>
      </c>
      <c r="J658" s="7">
        <f>IF(model!D658="ENTERPRISE",scoring_weights!$B$6,IF(model!D658="MID-MARKET",scoring_weights!$B$6*0.75,IF(model!D658="SMB",scoring_weights!$B$6*0.5,IF(model!D658="STARTUP",scoring_weights!$B$6*0.25,0))))</f>
        <v>7.5</v>
      </c>
      <c r="K658" s="7">
        <f>ROUND(MIN(IFERROR((model!O658/10+model!P658/5+model!R658*2+model!T658+model!U658*1.5)/6,0),1)*scoring_weights!$B$7,1)</f>
        <v>1.5</v>
      </c>
      <c r="L658" s="7">
        <f t="shared" si="30"/>
        <v>26.5</v>
      </c>
      <c r="M658" s="7" t="str">
        <f>IF(L658&gt;=segment_thresholds!$B$2,"HOT",IF(L658&gt;=segment_thresholds!$B$3,"WARM","COLD"))</f>
        <v>COLD</v>
      </c>
      <c r="N658" s="7" t="str">
        <f t="shared" si="31"/>
        <v>Retarget with Ads</v>
      </c>
      <c r="O658" s="7" t="str">
        <f t="shared" si="32"/>
        <v>20-39</v>
      </c>
    </row>
    <row r="659" spans="1:15">
      <c r="A659" t="str">
        <v>L0658</v>
      </c>
      <c r="B659" t="str">
        <v>Nick Vargas</v>
      </c>
      <c r="C659" t="str">
        <v>ELASTIC NV</v>
      </c>
      <c r="D659" t="str">
        <v>COLD_EMAIL</v>
      </c>
      <c r="E659" t="str">
        <v>N/A</v>
      </c>
      <c r="F659" s="7">
        <f>ROUND(IFERROR(model!I659/scoring_weights!$C$2,0)*scoring_weights!$B$2,1)</f>
        <v>9.4</v>
      </c>
      <c r="G659" s="7">
        <f>ROUND(IFERROR(model!J659/scoring_weights!$C$3,0)*scoring_weights!$B$3,1)</f>
        <v>2.2999999999999998</v>
      </c>
      <c r="H659" s="7">
        <f>ROUND(IFERROR(model!K659/scoring_weights!$C$4,0)*scoring_weights!$B$4,1)</f>
        <v>0</v>
      </c>
      <c r="I659" s="7">
        <f>IF(model!L659="YES",scoring_weights!$B$5,0)</f>
        <v>0</v>
      </c>
      <c r="J659" s="7">
        <f>IF(model!D659="ENTERPRISE",scoring_weights!$B$6,IF(model!D659="MID-MARKET",scoring_weights!$B$6*0.75,IF(model!D659="SMB",scoring_weights!$B$6*0.5,IF(model!D659="STARTUP",scoring_weights!$B$6*0.25,0))))</f>
        <v>0</v>
      </c>
      <c r="K659" s="7">
        <f>ROUND(MIN(IFERROR((model!O659/10+model!P659/5+model!R659*2+model!T659+model!U659*1.5)/6,0),1)*scoring_weights!$B$7,1)</f>
        <v>2</v>
      </c>
      <c r="L659" s="7">
        <f t="shared" si="30"/>
        <v>13.7</v>
      </c>
      <c r="M659" s="7" t="str">
        <f>IF(L659&gt;=segment_thresholds!$B$2,"HOT",IF(L659&gt;=segment_thresholds!$B$3,"WARM","COLD"))</f>
        <v>COLD</v>
      </c>
      <c r="N659" s="7" t="str">
        <f t="shared" si="31"/>
        <v>Retarget with Ads</v>
      </c>
      <c r="O659" s="7" t="str">
        <f t="shared" si="32"/>
        <v>0-19</v>
      </c>
    </row>
    <row r="660" spans="1:15">
      <c r="A660" t="str">
        <v>L0659</v>
      </c>
      <c r="B660" t="str">
        <v>Chloe Verma</v>
      </c>
      <c r="C660" t="str">
        <v>DROPBOX</v>
      </c>
      <c r="D660" t="str">
        <v>EVENT</v>
      </c>
      <c r="E660" t="str">
        <v>MID-MARKET</v>
      </c>
      <c r="F660" s="7">
        <f>ROUND(IFERROR(model!I660/scoring_weights!$C$2,0)*scoring_weights!$B$2,1)</f>
        <v>8.9</v>
      </c>
      <c r="G660" s="7">
        <f>ROUND(IFERROR(model!J660/scoring_weights!$C$3,0)*scoring_weights!$B$3,1)</f>
        <v>12.8</v>
      </c>
      <c r="H660" s="7">
        <f>ROUND(IFERROR(model!K660/scoring_weights!$C$4,0)*scoring_weights!$B$4,1)</f>
        <v>3.5</v>
      </c>
      <c r="I660" s="7">
        <f>IF(model!L660="YES",scoring_weights!$B$5,0)</f>
        <v>0</v>
      </c>
      <c r="J660" s="7">
        <f>IF(model!D660="ENTERPRISE",scoring_weights!$B$6,IF(model!D660="MID-MARKET",scoring_weights!$B$6*0.75,IF(model!D660="SMB",scoring_weights!$B$6*0.5,IF(model!D660="STARTUP",scoring_weights!$B$6*0.25,0))))</f>
        <v>11.25</v>
      </c>
      <c r="K660" s="7">
        <f>ROUND(MIN(IFERROR((model!O660/10+model!P660/5+model!R660*2+model!T660+model!U660*1.5)/6,0),1)*scoring_weights!$B$7,1)</f>
        <v>3</v>
      </c>
      <c r="L660" s="7">
        <f t="shared" si="30"/>
        <v>39.5</v>
      </c>
      <c r="M660" s="7" t="str">
        <f>IF(L660&gt;=segment_thresholds!$B$2,"HOT",IF(L660&gt;=segment_thresholds!$B$3,"WARM","COLD"))</f>
        <v>WARM</v>
      </c>
      <c r="N660" s="7" t="str">
        <f t="shared" si="31"/>
        <v>Nurture Email Drip</v>
      </c>
      <c r="O660" s="7" t="str">
        <f t="shared" si="32"/>
        <v>20-39</v>
      </c>
    </row>
    <row r="661" spans="1:15">
      <c r="A661" t="str">
        <v>L0660</v>
      </c>
      <c r="B661" t="str">
        <v>Adeline Jones</v>
      </c>
      <c r="C661" t="str">
        <v>SNOWFLAKE</v>
      </c>
      <c r="D661" t="str">
        <v>ORGANIC</v>
      </c>
      <c r="E661" t="str">
        <v>SMB</v>
      </c>
      <c r="F661" s="7">
        <f>ROUND(IFERROR(model!I661/scoring_weights!$C$2,0)*scoring_weights!$B$2,1)</f>
        <v>6.9</v>
      </c>
      <c r="G661" s="7">
        <f>ROUND(IFERROR(model!J661/scoring_weights!$C$3,0)*scoring_weights!$B$3,1)</f>
        <v>9</v>
      </c>
      <c r="H661" s="7">
        <f>ROUND(IFERROR(model!K661/scoring_weights!$C$4,0)*scoring_weights!$B$4,1)</f>
        <v>9</v>
      </c>
      <c r="I661" s="7">
        <f>IF(model!L661="YES",scoring_weights!$B$5,0)</f>
        <v>0</v>
      </c>
      <c r="J661" s="7">
        <f>IF(model!D661="ENTERPRISE",scoring_weights!$B$6,IF(model!D661="MID-MARKET",scoring_weights!$B$6*0.75,IF(model!D661="SMB",scoring_weights!$B$6*0.5,IF(model!D661="STARTUP",scoring_weights!$B$6*0.25,0))))</f>
        <v>7.5</v>
      </c>
      <c r="K661" s="7">
        <f>ROUND(MIN(IFERROR((model!O661/10+model!P661/5+model!R661*2+model!T661+model!U661*1.5)/6,0),1)*scoring_weights!$B$7,1)</f>
        <v>16.5</v>
      </c>
      <c r="L661" s="7">
        <f t="shared" si="30"/>
        <v>48.9</v>
      </c>
      <c r="M661" s="7" t="str">
        <f>IF(L661&gt;=segment_thresholds!$B$2,"HOT",IF(L661&gt;=segment_thresholds!$B$3,"WARM","COLD"))</f>
        <v>WARM</v>
      </c>
      <c r="N661" s="7" t="str">
        <f t="shared" si="31"/>
        <v>Nurture Email Drip</v>
      </c>
      <c r="O661" s="7" t="str">
        <f t="shared" si="32"/>
        <v>40-59</v>
      </c>
    </row>
    <row r="662" spans="1:15">
      <c r="A662" t="str">
        <v>L0661</v>
      </c>
      <c r="B662" t="str">
        <v>Wendy Khan</v>
      </c>
      <c r="C662" t="str">
        <v>SNOWFLAKE</v>
      </c>
      <c r="D662" t="str">
        <v>DIRECT</v>
      </c>
      <c r="E662" t="str">
        <v>ENTERPRISE</v>
      </c>
      <c r="F662" s="7">
        <f>ROUND(IFERROR(model!I662/scoring_weights!$C$2,0)*scoring_weights!$B$2,1)</f>
        <v>2.9</v>
      </c>
      <c r="G662" s="7">
        <f>ROUND(IFERROR(model!J662/scoring_weights!$C$3,0)*scoring_weights!$B$3,1)</f>
        <v>4.5</v>
      </c>
      <c r="H662" s="7">
        <f>ROUND(IFERROR(model!K662/scoring_weights!$C$4,0)*scoring_weights!$B$4,1)</f>
        <v>7.3</v>
      </c>
      <c r="I662" s="7">
        <f>IF(model!L662="YES",scoring_weights!$B$5,0)</f>
        <v>0</v>
      </c>
      <c r="J662" s="7">
        <f>IF(model!D662="ENTERPRISE",scoring_weights!$B$6,IF(model!D662="MID-MARKET",scoring_weights!$B$6*0.75,IF(model!D662="SMB",scoring_weights!$B$6*0.5,IF(model!D662="STARTUP",scoring_weights!$B$6*0.25,0))))</f>
        <v>15</v>
      </c>
      <c r="K662" s="7">
        <f>ROUND(MIN(IFERROR((model!O662/10+model!P662/5+model!R662*2+model!T662+model!U662*1.5)/6,0),1)*scoring_weights!$B$7,1)</f>
        <v>7.5</v>
      </c>
      <c r="L662" s="7">
        <f t="shared" si="30"/>
        <v>37.200000000000003</v>
      </c>
      <c r="M662" s="7" t="str">
        <f>IF(L662&gt;=segment_thresholds!$B$2,"HOT",IF(L662&gt;=segment_thresholds!$B$3,"WARM","COLD"))</f>
        <v>WARM</v>
      </c>
      <c r="N662" s="7" t="str">
        <f t="shared" si="31"/>
        <v>Nurture Email Drip</v>
      </c>
      <c r="O662" s="7" t="str">
        <f t="shared" si="32"/>
        <v>20-39</v>
      </c>
    </row>
    <row r="663" spans="1:15">
      <c r="A663" t="str">
        <v>L0662</v>
      </c>
      <c r="B663" t="str">
        <v>Hina Garcia</v>
      </c>
      <c r="C663" t="str">
        <v>FRESHWORKS</v>
      </c>
      <c r="D663" t="str">
        <v>WEBINAR</v>
      </c>
      <c r="E663" t="str">
        <v>SMB</v>
      </c>
      <c r="F663" s="7">
        <f>ROUND(IFERROR(model!I663/scoring_weights!$C$2,0)*scoring_weights!$B$2,1)</f>
        <v>6</v>
      </c>
      <c r="G663" s="7">
        <f>ROUND(IFERROR(model!J663/scoring_weights!$C$3,0)*scoring_weights!$B$3,1)</f>
        <v>12.8</v>
      </c>
      <c r="H663" s="7">
        <f>ROUND(IFERROR(model!K663/scoring_weights!$C$4,0)*scoring_weights!$B$4,1)</f>
        <v>0</v>
      </c>
      <c r="I663" s="7">
        <f>IF(model!L663="YES",scoring_weights!$B$5,0)</f>
        <v>20</v>
      </c>
      <c r="J663" s="7">
        <f>IF(model!D663="ENTERPRISE",scoring_weights!$B$6,IF(model!D663="MID-MARKET",scoring_weights!$B$6*0.75,IF(model!D663="SMB",scoring_weights!$B$6*0.5,IF(model!D663="STARTUP",scoring_weights!$B$6*0.25,0))))</f>
        <v>7.5</v>
      </c>
      <c r="K663" s="7">
        <f>ROUND(MIN(IFERROR((model!O663/10+model!P663/5+model!R663*2+model!T663+model!U663*1.5)/6,0),1)*scoring_weights!$B$7,1)</f>
        <v>3</v>
      </c>
      <c r="L663" s="7">
        <f t="shared" si="30"/>
        <v>49.3</v>
      </c>
      <c r="M663" s="7" t="str">
        <f>IF(L663&gt;=segment_thresholds!$B$2,"HOT",IF(L663&gt;=segment_thresholds!$B$3,"WARM","COLD"))</f>
        <v>WARM</v>
      </c>
      <c r="N663" s="7" t="str">
        <f t="shared" si="31"/>
        <v>Nurture Email Drip</v>
      </c>
      <c r="O663" s="7" t="str">
        <f t="shared" si="32"/>
        <v>40-59</v>
      </c>
    </row>
    <row r="664" spans="1:15">
      <c r="A664" t="str">
        <v>L0663</v>
      </c>
      <c r="B664" t="str">
        <v>Opal Ali</v>
      </c>
      <c r="C664" t="str">
        <v>HUBSPOT</v>
      </c>
      <c r="D664" t="str">
        <v>UNKNOWN</v>
      </c>
      <c r="E664" t="str">
        <v>STARTUP</v>
      </c>
      <c r="F664" s="7">
        <f>ROUND(IFERROR(model!I664/scoring_weights!$C$2,0)*scoring_weights!$B$2,1)</f>
        <v>6</v>
      </c>
      <c r="G664" s="7">
        <f>ROUND(IFERROR(model!J664/scoring_weights!$C$3,0)*scoring_weights!$B$3,1)</f>
        <v>3</v>
      </c>
      <c r="H664" s="7">
        <f>ROUND(IFERROR(model!K664/scoring_weights!$C$4,0)*scoring_weights!$B$4,1)</f>
        <v>10</v>
      </c>
      <c r="I664" s="7">
        <f>IF(model!L664="YES",scoring_weights!$B$5,0)</f>
        <v>20</v>
      </c>
      <c r="J664" s="7">
        <f>IF(model!D664="ENTERPRISE",scoring_weights!$B$6,IF(model!D664="MID-MARKET",scoring_weights!$B$6*0.75,IF(model!D664="SMB",scoring_weights!$B$6*0.5,IF(model!D664="STARTUP",scoring_weights!$B$6*0.25,0))))</f>
        <v>3.75</v>
      </c>
      <c r="K664" s="7">
        <f>ROUND(MIN(IFERROR((model!O664/10+model!P664/5+model!R664*2+model!T664+model!U664*1.5)/6,0),1)*scoring_weights!$B$7,1)</f>
        <v>0</v>
      </c>
      <c r="L664" s="7">
        <f t="shared" si="30"/>
        <v>42.8</v>
      </c>
      <c r="M664" s="7" t="str">
        <f>IF(L664&gt;=segment_thresholds!$B$2,"HOT",IF(L664&gt;=segment_thresholds!$B$3,"WARM","COLD"))</f>
        <v>WARM</v>
      </c>
      <c r="N664" s="7" t="str">
        <f t="shared" si="31"/>
        <v>Nurture Email Drip</v>
      </c>
      <c r="O664" s="7" t="str">
        <f t="shared" si="32"/>
        <v>40-59</v>
      </c>
    </row>
    <row r="665" spans="1:15">
      <c r="A665" t="str">
        <v>L0664</v>
      </c>
      <c r="B665" t="str">
        <v>Quentin Costa</v>
      </c>
      <c r="C665" t="str">
        <v>GOOGLE INC</v>
      </c>
      <c r="D665" t="str">
        <v>SOCIAL</v>
      </c>
      <c r="E665" t="str">
        <v>STARTUP</v>
      </c>
      <c r="F665" s="7">
        <f>ROUND(IFERROR(model!I665/scoring_weights!$C$2,0)*scoring_weights!$B$2,1)</f>
        <v>8.6</v>
      </c>
      <c r="G665" s="7">
        <f>ROUND(IFERROR(model!J665/scoring_weights!$C$3,0)*scoring_weights!$B$3,1)</f>
        <v>15</v>
      </c>
      <c r="H665" s="7">
        <f>ROUND(IFERROR(model!K665/scoring_weights!$C$4,0)*scoring_weights!$B$4,1)</f>
        <v>5</v>
      </c>
      <c r="I665" s="7">
        <f>IF(model!L665="YES",scoring_weights!$B$5,0)</f>
        <v>0</v>
      </c>
      <c r="J665" s="7">
        <f>IF(model!D665="ENTERPRISE",scoring_weights!$B$6,IF(model!D665="MID-MARKET",scoring_weights!$B$6*0.75,IF(model!D665="SMB",scoring_weights!$B$6*0.5,IF(model!D665="STARTUP",scoring_weights!$B$6*0.25,0))))</f>
        <v>3.75</v>
      </c>
      <c r="K665" s="7">
        <f>ROUND(MIN(IFERROR((model!O665/10+model!P665/5+model!R665*2+model!T665+model!U665*1.5)/6,0),1)*scoring_weights!$B$7,1)</f>
        <v>4.5</v>
      </c>
      <c r="L665" s="7">
        <f t="shared" si="30"/>
        <v>36.9</v>
      </c>
      <c r="M665" s="7" t="str">
        <f>IF(L665&gt;=segment_thresholds!$B$2,"HOT",IF(L665&gt;=segment_thresholds!$B$3,"WARM","COLD"))</f>
        <v>WARM</v>
      </c>
      <c r="N665" s="7" t="str">
        <f t="shared" si="31"/>
        <v>Nurture Email Drip</v>
      </c>
      <c r="O665" s="7" t="str">
        <f t="shared" si="32"/>
        <v>20-39</v>
      </c>
    </row>
    <row r="666" spans="1:15">
      <c r="A666" t="str">
        <v>L0665</v>
      </c>
      <c r="B666" t="str">
        <v>Penelope Torres</v>
      </c>
      <c r="C666" t="str">
        <v>ATLASSIAN</v>
      </c>
      <c r="D666" t="str">
        <v>COLD_EMAIL</v>
      </c>
      <c r="E666" t="str">
        <v>N/A</v>
      </c>
      <c r="F666" s="7">
        <f>ROUND(IFERROR(model!I666/scoring_weights!$C$2,0)*scoring_weights!$B$2,1)</f>
        <v>8</v>
      </c>
      <c r="G666" s="7">
        <f>ROUND(IFERROR(model!J666/scoring_weights!$C$3,0)*scoring_weights!$B$3,1)</f>
        <v>6</v>
      </c>
      <c r="H666" s="7">
        <f>ROUND(IFERROR(model!K666/scoring_weights!$C$4,0)*scoring_weights!$B$4,1)</f>
        <v>4.7</v>
      </c>
      <c r="I666" s="7">
        <f>IF(model!L666="YES",scoring_weights!$B$5,0)</f>
        <v>20</v>
      </c>
      <c r="J666" s="7">
        <f>IF(model!D666="ENTERPRISE",scoring_weights!$B$6,IF(model!D666="MID-MARKET",scoring_weights!$B$6*0.75,IF(model!D666="SMB",scoring_weights!$B$6*0.5,IF(model!D666="STARTUP",scoring_weights!$B$6*0.25,0))))</f>
        <v>0</v>
      </c>
      <c r="K666" s="7">
        <f>ROUND(MIN(IFERROR((model!O666/10+model!P666/5+model!R666*2+model!T666+model!U666*1.5)/6,0),1)*scoring_weights!$B$7,1)</f>
        <v>1.5</v>
      </c>
      <c r="L666" s="7">
        <f t="shared" si="30"/>
        <v>40.200000000000003</v>
      </c>
      <c r="M666" s="7" t="str">
        <f>IF(L666&gt;=segment_thresholds!$B$2,"HOT",IF(L666&gt;=segment_thresholds!$B$3,"WARM","COLD"))</f>
        <v>WARM</v>
      </c>
      <c r="N666" s="7" t="str">
        <f t="shared" si="31"/>
        <v>Nurture Email Drip</v>
      </c>
      <c r="O666" s="7" t="str">
        <f t="shared" si="32"/>
        <v>40-59</v>
      </c>
    </row>
    <row r="667" spans="1:15">
      <c r="A667" t="str">
        <v>L0666</v>
      </c>
      <c r="B667" t="str">
        <v>Ethan Rao</v>
      </c>
      <c r="C667" t="str">
        <v>DATABRICKS</v>
      </c>
      <c r="D667" t="str">
        <v>WEBINAR</v>
      </c>
      <c r="E667" t="str">
        <v>MID-MARKET</v>
      </c>
      <c r="F667" s="7">
        <f>ROUND(IFERROR(model!I667/scoring_weights!$C$2,0)*scoring_weights!$B$2,1)</f>
        <v>6</v>
      </c>
      <c r="G667" s="7">
        <f>ROUND(IFERROR(model!J667/scoring_weights!$C$3,0)*scoring_weights!$B$3,1)</f>
        <v>5.3</v>
      </c>
      <c r="H667" s="7">
        <f>ROUND(IFERROR(model!K667/scoring_weights!$C$4,0)*scoring_weights!$B$4,1)</f>
        <v>3.7</v>
      </c>
      <c r="I667" s="7">
        <f>IF(model!L667="YES",scoring_weights!$B$5,0)</f>
        <v>20</v>
      </c>
      <c r="J667" s="7">
        <f>IF(model!D667="ENTERPRISE",scoring_weights!$B$6,IF(model!D667="MID-MARKET",scoring_weights!$B$6*0.75,IF(model!D667="SMB",scoring_weights!$B$6*0.5,IF(model!D667="STARTUP",scoring_weights!$B$6*0.25,0))))</f>
        <v>11.25</v>
      </c>
      <c r="K667" s="7">
        <f>ROUND(MIN(IFERROR((model!O667/10+model!P667/5+model!R667*2+model!T667+model!U667*1.5)/6,0),1)*scoring_weights!$B$7,1)</f>
        <v>14</v>
      </c>
      <c r="L667" s="7">
        <f t="shared" si="30"/>
        <v>60.3</v>
      </c>
      <c r="M667" s="7" t="str">
        <f>IF(L667&gt;=segment_thresholds!$B$2,"HOT",IF(L667&gt;=segment_thresholds!$B$3,"WARM","COLD"))</f>
        <v>HOT</v>
      </c>
      <c r="N667" s="7" t="str">
        <f t="shared" si="31"/>
        <v>Schedule Call</v>
      </c>
      <c r="O667" s="7" t="str">
        <f t="shared" si="32"/>
        <v>60-79</v>
      </c>
    </row>
    <row r="668" spans="1:15">
      <c r="A668" t="str">
        <v>L0667</v>
      </c>
      <c r="B668" t="str">
        <v>Perseus Guerrero</v>
      </c>
      <c r="C668" t="str">
        <v>CANVA</v>
      </c>
      <c r="D668" t="str">
        <v>ORGANIC</v>
      </c>
      <c r="E668" t="str">
        <v>GROWTH</v>
      </c>
      <c r="F668" s="7">
        <f>ROUND(IFERROR(model!I668/scoring_weights!$C$2,0)*scoring_weights!$B$2,1)</f>
        <v>9.4</v>
      </c>
      <c r="G668" s="7">
        <f>ROUND(IFERROR(model!J668/scoring_weights!$C$3,0)*scoring_weights!$B$3,1)</f>
        <v>3.8</v>
      </c>
      <c r="H668" s="7">
        <f>ROUND(IFERROR(model!K668/scoring_weights!$C$4,0)*scoring_weights!$B$4,1)</f>
        <v>9.1999999999999993</v>
      </c>
      <c r="I668" s="7">
        <f>IF(model!L668="YES",scoring_weights!$B$5,0)</f>
        <v>0</v>
      </c>
      <c r="J668" s="7">
        <f>IF(model!D668="ENTERPRISE",scoring_weights!$B$6,IF(model!D668="MID-MARKET",scoring_weights!$B$6*0.75,IF(model!D668="SMB",scoring_weights!$B$6*0.5,IF(model!D668="STARTUP",scoring_weights!$B$6*0.25,0))))</f>
        <v>0</v>
      </c>
      <c r="K668" s="7">
        <f>ROUND(MIN(IFERROR((model!O668/10+model!P668/5+model!R668*2+model!T668+model!U668*1.5)/6,0),1)*scoring_weights!$B$7,1)</f>
        <v>15.5</v>
      </c>
      <c r="L668" s="7">
        <f t="shared" si="30"/>
        <v>37.9</v>
      </c>
      <c r="M668" s="7" t="str">
        <f>IF(L668&gt;=segment_thresholds!$B$2,"HOT",IF(L668&gt;=segment_thresholds!$B$3,"WARM","COLD"))</f>
        <v>WARM</v>
      </c>
      <c r="N668" s="7" t="str">
        <f t="shared" si="31"/>
        <v>Nurture Email Drip</v>
      </c>
      <c r="O668" s="7" t="str">
        <f t="shared" si="32"/>
        <v>20-39</v>
      </c>
    </row>
    <row r="669" spans="1:15">
      <c r="A669" t="str">
        <v>L0668</v>
      </c>
      <c r="B669" t="str">
        <v>Tina Gupta</v>
      </c>
      <c r="C669" t="str">
        <v>ASANA</v>
      </c>
      <c r="D669" t="str">
        <v>REFERRAL</v>
      </c>
      <c r="E669" t="str">
        <v>SMB</v>
      </c>
      <c r="F669" s="7">
        <f>ROUND(IFERROR(model!I669/scoring_weights!$C$2,0)*scoring_weights!$B$2,1)</f>
        <v>9.6999999999999993</v>
      </c>
      <c r="G669" s="7">
        <f>ROUND(IFERROR(model!J669/scoring_weights!$C$3,0)*scoring_weights!$B$3,1)</f>
        <v>6.8</v>
      </c>
      <c r="H669" s="7">
        <f>ROUND(IFERROR(model!K669/scoring_weights!$C$4,0)*scoring_weights!$B$4,1)</f>
        <v>5.8</v>
      </c>
      <c r="I669" s="7">
        <f>IF(model!L669="YES",scoring_weights!$B$5,0)</f>
        <v>0</v>
      </c>
      <c r="J669" s="7">
        <f>IF(model!D669="ENTERPRISE",scoring_weights!$B$6,IF(model!D669="MID-MARKET",scoring_weights!$B$6*0.75,IF(model!D669="SMB",scoring_weights!$B$6*0.5,IF(model!D669="STARTUP",scoring_weights!$B$6*0.25,0))))</f>
        <v>7.5</v>
      </c>
      <c r="K669" s="7">
        <f>ROUND(MIN(IFERROR((model!O669/10+model!P669/5+model!R669*2+model!T669+model!U669*1.5)/6,0),1)*scoring_weights!$B$7,1)</f>
        <v>30</v>
      </c>
      <c r="L669" s="7">
        <f t="shared" si="30"/>
        <v>59.8</v>
      </c>
      <c r="M669" s="7" t="str">
        <f>IF(L669&gt;=segment_thresholds!$B$2,"HOT",IF(L669&gt;=segment_thresholds!$B$3,"WARM","COLD"))</f>
        <v>WARM</v>
      </c>
      <c r="N669" s="7" t="str">
        <f t="shared" si="31"/>
        <v>Nurture Email Drip</v>
      </c>
      <c r="O669" s="7" t="str">
        <f t="shared" si="32"/>
        <v>40-59</v>
      </c>
    </row>
    <row r="670" spans="1:15">
      <c r="A670" t="str">
        <v>L0669</v>
      </c>
      <c r="B670" t="str">
        <v>Vera Mendoza</v>
      </c>
      <c r="C670" t="str">
        <v>WORKDAY</v>
      </c>
      <c r="D670" t="str">
        <v>SOCIAL</v>
      </c>
      <c r="E670" t="str">
        <v>STARTUP</v>
      </c>
      <c r="F670" s="7">
        <f>ROUND(IFERROR(model!I670/scoring_weights!$C$2,0)*scoring_weights!$B$2,1)</f>
        <v>1.1000000000000001</v>
      </c>
      <c r="G670" s="7">
        <f>ROUND(IFERROR(model!J670/scoring_weights!$C$3,0)*scoring_weights!$B$3,1)</f>
        <v>0</v>
      </c>
      <c r="H670" s="7">
        <f>ROUND(IFERROR(model!K670/scoring_weights!$C$4,0)*scoring_weights!$B$4,1)</f>
        <v>9.1999999999999993</v>
      </c>
      <c r="I670" s="7">
        <f>IF(model!L670="YES",scoring_weights!$B$5,0)</f>
        <v>20</v>
      </c>
      <c r="J670" s="7">
        <f>IF(model!D670="ENTERPRISE",scoring_weights!$B$6,IF(model!D670="MID-MARKET",scoring_weights!$B$6*0.75,IF(model!D670="SMB",scoring_weights!$B$6*0.5,IF(model!D670="STARTUP",scoring_weights!$B$6*0.25,0))))</f>
        <v>3.75</v>
      </c>
      <c r="K670" s="7">
        <f>ROUND(MIN(IFERROR((model!O670/10+model!P670/5+model!R670*2+model!T670+model!U670*1.5)/6,0),1)*scoring_weights!$B$7,1)</f>
        <v>1.5</v>
      </c>
      <c r="L670" s="7">
        <f t="shared" si="30"/>
        <v>35.6</v>
      </c>
      <c r="M670" s="7" t="str">
        <f>IF(L670&gt;=segment_thresholds!$B$2,"HOT",IF(L670&gt;=segment_thresholds!$B$3,"WARM","COLD"))</f>
        <v>WARM</v>
      </c>
      <c r="N670" s="7" t="str">
        <f t="shared" si="31"/>
        <v>Nurture Email Drip</v>
      </c>
      <c r="O670" s="7" t="str">
        <f t="shared" si="32"/>
        <v>20-39</v>
      </c>
    </row>
    <row r="671" spans="1:15">
      <c r="A671" t="str">
        <v>L0670</v>
      </c>
      <c r="B671" t="str">
        <v>Charlie Pandey</v>
      </c>
      <c r="C671" t="str">
        <v>ZENDESK</v>
      </c>
      <c r="D671" t="str">
        <v>REFERRAL</v>
      </c>
      <c r="E671" t="str">
        <v>N/A</v>
      </c>
      <c r="F671" s="7">
        <f>ROUND(IFERROR(model!I671/scoring_weights!$C$2,0)*scoring_weights!$B$2,1)</f>
        <v>8</v>
      </c>
      <c r="G671" s="7">
        <f>ROUND(IFERROR(model!J671/scoring_weights!$C$3,0)*scoring_weights!$B$3,1)</f>
        <v>5.3</v>
      </c>
      <c r="H671" s="7">
        <f>ROUND(IFERROR(model!K671/scoring_weights!$C$4,0)*scoring_weights!$B$4,1)</f>
        <v>0</v>
      </c>
      <c r="I671" s="7">
        <f>IF(model!L671="YES",scoring_weights!$B$5,0)</f>
        <v>0</v>
      </c>
      <c r="J671" s="7">
        <f>IF(model!D671="ENTERPRISE",scoring_weights!$B$6,IF(model!D671="MID-MARKET",scoring_weights!$B$6*0.75,IF(model!D671="SMB",scoring_weights!$B$6*0.5,IF(model!D671="STARTUP",scoring_weights!$B$6*0.25,0))))</f>
        <v>0</v>
      </c>
      <c r="K671" s="7">
        <f>ROUND(MIN(IFERROR((model!O671/10+model!P671/5+model!R671*2+model!T671+model!U671*1.5)/6,0),1)*scoring_weights!$B$7,1)</f>
        <v>3</v>
      </c>
      <c r="L671" s="7">
        <f t="shared" si="30"/>
        <v>16.3</v>
      </c>
      <c r="M671" s="7" t="str">
        <f>IF(L671&gt;=segment_thresholds!$B$2,"HOT",IF(L671&gt;=segment_thresholds!$B$3,"WARM","COLD"))</f>
        <v>COLD</v>
      </c>
      <c r="N671" s="7" t="str">
        <f t="shared" si="31"/>
        <v>Retarget with Ads</v>
      </c>
      <c r="O671" s="7" t="str">
        <f t="shared" si="32"/>
        <v>0-19</v>
      </c>
    </row>
    <row r="672" spans="1:15">
      <c r="A672" t="str">
        <v>L0671</v>
      </c>
      <c r="B672" t="str">
        <v>Cordelia Allen</v>
      </c>
      <c r="C672" t="str">
        <v>SLACK</v>
      </c>
      <c r="D672" t="str">
        <v>PAID</v>
      </c>
      <c r="E672" t="str">
        <v>SMB</v>
      </c>
      <c r="F672" s="7">
        <f>ROUND(IFERROR(model!I672/scoring_weights!$C$2,0)*scoring_weights!$B$2,1)</f>
        <v>4</v>
      </c>
      <c r="G672" s="7">
        <f>ROUND(IFERROR(model!J672/scoring_weights!$C$3,0)*scoring_weights!$B$3,1)</f>
        <v>0.8</v>
      </c>
      <c r="H672" s="7">
        <f>ROUND(IFERROR(model!K672/scoring_weights!$C$4,0)*scoring_weights!$B$4,1)</f>
        <v>8.1999999999999993</v>
      </c>
      <c r="I672" s="7">
        <f>IF(model!L672="YES",scoring_weights!$B$5,0)</f>
        <v>20</v>
      </c>
      <c r="J672" s="7">
        <f>IF(model!D672="ENTERPRISE",scoring_weights!$B$6,IF(model!D672="MID-MARKET",scoring_weights!$B$6*0.75,IF(model!D672="SMB",scoring_weights!$B$6*0.5,IF(model!D672="STARTUP",scoring_weights!$B$6*0.25,0))))</f>
        <v>7.5</v>
      </c>
      <c r="K672" s="7">
        <f>ROUND(MIN(IFERROR((model!O672/10+model!P672/5+model!R672*2+model!T672+model!U672*1.5)/6,0),1)*scoring_weights!$B$7,1)</f>
        <v>3.5</v>
      </c>
      <c r="L672" s="7">
        <f t="shared" si="30"/>
        <v>44</v>
      </c>
      <c r="M672" s="7" t="str">
        <f>IF(L672&gt;=segment_thresholds!$B$2,"HOT",IF(L672&gt;=segment_thresholds!$B$3,"WARM","COLD"))</f>
        <v>WARM</v>
      </c>
      <c r="N672" s="7" t="str">
        <f t="shared" si="31"/>
        <v>Nurture Email Drip</v>
      </c>
      <c r="O672" s="7" t="str">
        <f t="shared" si="32"/>
        <v>40-59</v>
      </c>
    </row>
    <row r="673" spans="1:15">
      <c r="A673" t="str">
        <v>L0672</v>
      </c>
      <c r="B673" t="str">
        <v>Magnus Nelson</v>
      </c>
      <c r="C673" t="str">
        <v>ELASTIC</v>
      </c>
      <c r="D673" t="str">
        <v>ORGANIC</v>
      </c>
      <c r="E673" t="str">
        <v>SMB</v>
      </c>
      <c r="F673" s="7">
        <f>ROUND(IFERROR(model!I673/scoring_weights!$C$2,0)*scoring_weights!$B$2,1)</f>
        <v>8.9</v>
      </c>
      <c r="G673" s="7">
        <f>ROUND(IFERROR(model!J673/scoring_weights!$C$3,0)*scoring_weights!$B$3,1)</f>
        <v>9.8000000000000007</v>
      </c>
      <c r="H673" s="7">
        <f>ROUND(IFERROR(model!K673/scoring_weights!$C$4,0)*scoring_weights!$B$4,1)</f>
        <v>0.2</v>
      </c>
      <c r="I673" s="7">
        <f>IF(model!L673="YES",scoring_weights!$B$5,0)</f>
        <v>0</v>
      </c>
      <c r="J673" s="7">
        <f>IF(model!D673="ENTERPRISE",scoring_weights!$B$6,IF(model!D673="MID-MARKET",scoring_weights!$B$6*0.75,IF(model!D673="SMB",scoring_weights!$B$6*0.5,IF(model!D673="STARTUP",scoring_weights!$B$6*0.25,0))))</f>
        <v>7.5</v>
      </c>
      <c r="K673" s="7">
        <f>ROUND(MIN(IFERROR((model!O673/10+model!P673/5+model!R673*2+model!T673+model!U673*1.5)/6,0),1)*scoring_weights!$B$7,1)</f>
        <v>2</v>
      </c>
      <c r="L673" s="7">
        <f t="shared" si="30"/>
        <v>28.4</v>
      </c>
      <c r="M673" s="7" t="str">
        <f>IF(L673&gt;=segment_thresholds!$B$2,"HOT",IF(L673&gt;=segment_thresholds!$B$3,"WARM","COLD"))</f>
        <v>COLD</v>
      </c>
      <c r="N673" s="7" t="str">
        <f t="shared" si="31"/>
        <v>Retarget with Ads</v>
      </c>
      <c r="O673" s="7" t="str">
        <f t="shared" si="32"/>
        <v>20-39</v>
      </c>
    </row>
    <row r="674" spans="1:15">
      <c r="A674" t="str">
        <v>L0673</v>
      </c>
      <c r="B674" t="str">
        <v>Ivy Adams</v>
      </c>
      <c r="C674" t="str">
        <v>ZOOM</v>
      </c>
      <c r="D674" t="str">
        <v>ORGANIC</v>
      </c>
      <c r="E674" t="str">
        <v>MID-MARKET</v>
      </c>
      <c r="F674" s="7">
        <f>ROUND(IFERROR(model!I674/scoring_weights!$C$2,0)*scoring_weights!$B$2,1)</f>
        <v>4.3</v>
      </c>
      <c r="G674" s="7">
        <f>ROUND(IFERROR(model!J674/scoring_weights!$C$3,0)*scoring_weights!$B$3,1)</f>
        <v>0.8</v>
      </c>
      <c r="H674" s="7">
        <f>ROUND(IFERROR(model!K674/scoring_weights!$C$4,0)*scoring_weights!$B$4,1)</f>
        <v>3.8</v>
      </c>
      <c r="I674" s="7">
        <f>IF(model!L674="YES",scoring_weights!$B$5,0)</f>
        <v>20</v>
      </c>
      <c r="J674" s="7">
        <f>IF(model!D674="ENTERPRISE",scoring_weights!$B$6,IF(model!D674="MID-MARKET",scoring_weights!$B$6*0.75,IF(model!D674="SMB",scoring_weights!$B$6*0.5,IF(model!D674="STARTUP",scoring_weights!$B$6*0.25,0))))</f>
        <v>11.25</v>
      </c>
      <c r="K674" s="7">
        <f>ROUND(MIN(IFERROR((model!O674/10+model!P674/5+model!R674*2+model!T674+model!U674*1.5)/6,0),1)*scoring_weights!$B$7,1)</f>
        <v>1.5</v>
      </c>
      <c r="L674" s="7">
        <f t="shared" si="30"/>
        <v>41.7</v>
      </c>
      <c r="M674" s="7" t="str">
        <f>IF(L674&gt;=segment_thresholds!$B$2,"HOT",IF(L674&gt;=segment_thresholds!$B$3,"WARM","COLD"))</f>
        <v>WARM</v>
      </c>
      <c r="N674" s="7" t="str">
        <f t="shared" si="31"/>
        <v>Nurture Email Drip</v>
      </c>
      <c r="O674" s="7" t="str">
        <f t="shared" si="32"/>
        <v>40-59</v>
      </c>
    </row>
    <row r="675" spans="1:15">
      <c r="A675" t="str">
        <v>L0674</v>
      </c>
      <c r="B675" t="str">
        <v>Willow Gomez</v>
      </c>
      <c r="C675" t="str">
        <v>NOTION</v>
      </c>
      <c r="D675" t="str">
        <v>DIRECT</v>
      </c>
      <c r="E675" t="str">
        <v>ENTERPRISE</v>
      </c>
      <c r="F675" s="7">
        <f>ROUND(IFERROR(model!I675/scoring_weights!$C$2,0)*scoring_weights!$B$2,1)</f>
        <v>0</v>
      </c>
      <c r="G675" s="7">
        <f>ROUND(IFERROR(model!J675/scoring_weights!$C$3,0)*scoring_weights!$B$3,1)</f>
        <v>12.8</v>
      </c>
      <c r="H675" s="7">
        <f>ROUND(IFERROR(model!K675/scoring_weights!$C$4,0)*scoring_weights!$B$4,1)</f>
        <v>2.2999999999999998</v>
      </c>
      <c r="I675" s="7">
        <f>IF(model!L675="YES",scoring_weights!$B$5,0)</f>
        <v>0</v>
      </c>
      <c r="J675" s="7">
        <f>IF(model!D675="ENTERPRISE",scoring_weights!$B$6,IF(model!D675="MID-MARKET",scoring_weights!$B$6*0.75,IF(model!D675="SMB",scoring_weights!$B$6*0.5,IF(model!D675="STARTUP",scoring_weights!$B$6*0.25,0))))</f>
        <v>15</v>
      </c>
      <c r="K675" s="7">
        <f>ROUND(MIN(IFERROR((model!O675/10+model!P675/5+model!R675*2+model!T675+model!U675*1.5)/6,0),1)*scoring_weights!$B$7,1)</f>
        <v>1.5</v>
      </c>
      <c r="L675" s="7">
        <f t="shared" si="30"/>
        <v>31.6</v>
      </c>
      <c r="M675" s="7" t="str">
        <f>IF(L675&gt;=segment_thresholds!$B$2,"HOT",IF(L675&gt;=segment_thresholds!$B$3,"WARM","COLD"))</f>
        <v>COLD</v>
      </c>
      <c r="N675" s="7" t="str">
        <f t="shared" si="31"/>
        <v>Retarget with Ads</v>
      </c>
      <c r="O675" s="7" t="str">
        <f t="shared" si="32"/>
        <v>20-39</v>
      </c>
    </row>
    <row r="676" spans="1:15">
      <c r="A676" t="str">
        <v>L0675</v>
      </c>
      <c r="B676" t="str">
        <v>Olivia Martin</v>
      </c>
      <c r="C676" t="str">
        <v>AMAZON</v>
      </c>
      <c r="D676" t="str">
        <v>EVENT</v>
      </c>
      <c r="E676" t="str">
        <v>ENTERPRISE</v>
      </c>
      <c r="F676" s="7">
        <f>ROUND(IFERROR(model!I676/scoring_weights!$C$2,0)*scoring_weights!$B$2,1)</f>
        <v>4.9000000000000004</v>
      </c>
      <c r="G676" s="7">
        <f>ROUND(IFERROR(model!J676/scoring_weights!$C$3,0)*scoring_weights!$B$3,1)</f>
        <v>13.5</v>
      </c>
      <c r="H676" s="7">
        <f>ROUND(IFERROR(model!K676/scoring_weights!$C$4,0)*scoring_weights!$B$4,1)</f>
        <v>4.7</v>
      </c>
      <c r="I676" s="7">
        <f>IF(model!L676="YES",scoring_weights!$B$5,0)</f>
        <v>20</v>
      </c>
      <c r="J676" s="7">
        <f>IF(model!D676="ENTERPRISE",scoring_weights!$B$6,IF(model!D676="MID-MARKET",scoring_weights!$B$6*0.75,IF(model!D676="SMB",scoring_weights!$B$6*0.5,IF(model!D676="STARTUP",scoring_weights!$B$6*0.25,0))))</f>
        <v>15</v>
      </c>
      <c r="K676" s="7">
        <f>ROUND(MIN(IFERROR((model!O676/10+model!P676/5+model!R676*2+model!T676+model!U676*1.5)/6,0),1)*scoring_weights!$B$7,1)</f>
        <v>6</v>
      </c>
      <c r="L676" s="7">
        <f t="shared" si="30"/>
        <v>64.099999999999994</v>
      </c>
      <c r="M676" s="7" t="str">
        <f>IF(L676&gt;=segment_thresholds!$B$2,"HOT",IF(L676&gt;=segment_thresholds!$B$3,"WARM","COLD"))</f>
        <v>HOT</v>
      </c>
      <c r="N676" s="7" t="str">
        <f t="shared" si="31"/>
        <v>Schedule Call</v>
      </c>
      <c r="O676" s="7" t="str">
        <f t="shared" si="32"/>
        <v>60-79</v>
      </c>
    </row>
    <row r="677" spans="1:15">
      <c r="A677" t="str">
        <v>L0676</v>
      </c>
      <c r="B677" t="str">
        <v>Aria Lee</v>
      </c>
      <c r="C677" t="str">
        <v>TWILIO</v>
      </c>
      <c r="D677" t="str">
        <v>CONTENT_SYNDICATION</v>
      </c>
      <c r="E677" t="str">
        <v>ENTERPRISE</v>
      </c>
      <c r="F677" s="7">
        <f>ROUND(IFERROR(model!I677/scoring_weights!$C$2,0)*scoring_weights!$B$2,1)</f>
        <v>4</v>
      </c>
      <c r="G677" s="7">
        <f>ROUND(IFERROR(model!J677/scoring_weights!$C$3,0)*scoring_weights!$B$3,1)</f>
        <v>0</v>
      </c>
      <c r="H677" s="7">
        <f>ROUND(IFERROR(model!K677/scoring_weights!$C$4,0)*scoring_weights!$B$4,1)</f>
        <v>1.7</v>
      </c>
      <c r="I677" s="7">
        <f>IF(model!L677="YES",scoring_weights!$B$5,0)</f>
        <v>0</v>
      </c>
      <c r="J677" s="7">
        <f>IF(model!D677="ENTERPRISE",scoring_weights!$B$6,IF(model!D677="MID-MARKET",scoring_weights!$B$6*0.75,IF(model!D677="SMB",scoring_weights!$B$6*0.5,IF(model!D677="STARTUP",scoring_weights!$B$6*0.25,0))))</f>
        <v>15</v>
      </c>
      <c r="K677" s="7">
        <f>ROUND(MIN(IFERROR((model!O677/10+model!P677/5+model!R677*2+model!T677+model!U677*1.5)/6,0),1)*scoring_weights!$B$7,1)</f>
        <v>12.5</v>
      </c>
      <c r="L677" s="7">
        <f t="shared" si="30"/>
        <v>33.200000000000003</v>
      </c>
      <c r="M677" s="7" t="str">
        <f>IF(L677&gt;=segment_thresholds!$B$2,"HOT",IF(L677&gt;=segment_thresholds!$B$3,"WARM","COLD"))</f>
        <v>COLD</v>
      </c>
      <c r="N677" s="7" t="str">
        <f t="shared" si="31"/>
        <v>Retarget with Ads</v>
      </c>
      <c r="O677" s="7" t="str">
        <f t="shared" si="32"/>
        <v>20-39</v>
      </c>
    </row>
    <row r="678" spans="1:15">
      <c r="A678" t="str">
        <v>L0677</v>
      </c>
      <c r="B678" t="str">
        <v>Isla Malik</v>
      </c>
      <c r="C678" t="str">
        <v>LINEAR</v>
      </c>
      <c r="D678" t="str">
        <v>DIRECT</v>
      </c>
      <c r="E678" t="str">
        <v>ENTERPRISE</v>
      </c>
      <c r="F678" s="7">
        <f>ROUND(IFERROR(model!I678/scoring_weights!$C$2,0)*scoring_weights!$B$2,1)</f>
        <v>8.9</v>
      </c>
      <c r="G678" s="7">
        <f>ROUND(IFERROR(model!J678/scoring_weights!$C$3,0)*scoring_weights!$B$3,1)</f>
        <v>10.5</v>
      </c>
      <c r="H678" s="7">
        <f>ROUND(IFERROR(model!K678/scoring_weights!$C$4,0)*scoring_weights!$B$4,1)</f>
        <v>2.7</v>
      </c>
      <c r="I678" s="7">
        <f>IF(model!L678="YES",scoring_weights!$B$5,0)</f>
        <v>0</v>
      </c>
      <c r="J678" s="7">
        <f>IF(model!D678="ENTERPRISE",scoring_weights!$B$6,IF(model!D678="MID-MARKET",scoring_weights!$B$6*0.75,IF(model!D678="SMB",scoring_weights!$B$6*0.5,IF(model!D678="STARTUP",scoring_weights!$B$6*0.25,0))))</f>
        <v>15</v>
      </c>
      <c r="K678" s="7">
        <f>ROUND(MIN(IFERROR((model!O678/10+model!P678/5+model!R678*2+model!T678+model!U678*1.5)/6,0),1)*scoring_weights!$B$7,1)</f>
        <v>6.5</v>
      </c>
      <c r="L678" s="7">
        <f t="shared" si="30"/>
        <v>43.6</v>
      </c>
      <c r="M678" s="7" t="str">
        <f>IF(L678&gt;=segment_thresholds!$B$2,"HOT",IF(L678&gt;=segment_thresholds!$B$3,"WARM","COLD"))</f>
        <v>WARM</v>
      </c>
      <c r="N678" s="7" t="str">
        <f t="shared" si="31"/>
        <v>Nurture Email Drip</v>
      </c>
      <c r="O678" s="7" t="str">
        <f t="shared" si="32"/>
        <v>40-59</v>
      </c>
    </row>
    <row r="679" spans="1:15">
      <c r="A679" t="str">
        <v>L0678</v>
      </c>
      <c r="B679" t="str">
        <v>Umbra Khan</v>
      </c>
      <c r="C679" t="str">
        <v>STRIPE</v>
      </c>
      <c r="D679" t="str">
        <v>EVENT</v>
      </c>
      <c r="E679" t="str">
        <v>ENTERPRISE</v>
      </c>
      <c r="F679" s="7">
        <f>ROUND(IFERROR(model!I679/scoring_weights!$C$2,0)*scoring_weights!$B$2,1)</f>
        <v>3.4</v>
      </c>
      <c r="G679" s="7">
        <f>ROUND(IFERROR(model!J679/scoring_weights!$C$3,0)*scoring_weights!$B$3,1)</f>
        <v>5.3</v>
      </c>
      <c r="H679" s="7">
        <f>ROUND(IFERROR(model!K679/scoring_weights!$C$4,0)*scoring_weights!$B$4,1)</f>
        <v>6.2</v>
      </c>
      <c r="I679" s="7">
        <f>IF(model!L679="YES",scoring_weights!$B$5,0)</f>
        <v>20</v>
      </c>
      <c r="J679" s="7">
        <f>IF(model!D679="ENTERPRISE",scoring_weights!$B$6,IF(model!D679="MID-MARKET",scoring_weights!$B$6*0.75,IF(model!D679="SMB",scoring_weights!$B$6*0.5,IF(model!D679="STARTUP",scoring_weights!$B$6*0.25,0))))</f>
        <v>15</v>
      </c>
      <c r="K679" s="7">
        <f>ROUND(MIN(IFERROR((model!O679/10+model!P679/5+model!R679*2+model!T679+model!U679*1.5)/6,0),1)*scoring_weights!$B$7,1)</f>
        <v>1.5</v>
      </c>
      <c r="L679" s="7">
        <f t="shared" si="30"/>
        <v>51.4</v>
      </c>
      <c r="M679" s="7" t="str">
        <f>IF(L679&gt;=segment_thresholds!$B$2,"HOT",IF(L679&gt;=segment_thresholds!$B$3,"WARM","COLD"))</f>
        <v>WARM</v>
      </c>
      <c r="N679" s="7" t="str">
        <f t="shared" si="31"/>
        <v>Nurture Email Drip</v>
      </c>
      <c r="O679" s="7" t="str">
        <f t="shared" si="32"/>
        <v>40-59</v>
      </c>
    </row>
    <row r="680" spans="1:15">
      <c r="A680" t="str">
        <v>L0679</v>
      </c>
      <c r="B680" t="str">
        <v>Florian Ahmed</v>
      </c>
      <c r="C680" t="str">
        <v>SERVICENOW</v>
      </c>
      <c r="D680" t="str">
        <v>REFERRAL</v>
      </c>
      <c r="E680" t="str">
        <v>N/A</v>
      </c>
      <c r="F680" s="7">
        <f>ROUND(IFERROR(model!I680/scoring_weights!$C$2,0)*scoring_weights!$B$2,1)</f>
        <v>3.1</v>
      </c>
      <c r="G680" s="7">
        <f>ROUND(IFERROR(model!J680/scoring_weights!$C$3,0)*scoring_weights!$B$3,1)</f>
        <v>0</v>
      </c>
      <c r="H680" s="7">
        <f>ROUND(IFERROR(model!K680/scoring_weights!$C$4,0)*scoring_weights!$B$4,1)</f>
        <v>4.2</v>
      </c>
      <c r="I680" s="7">
        <f>IF(model!L680="YES",scoring_weights!$B$5,0)</f>
        <v>0</v>
      </c>
      <c r="J680" s="7">
        <f>IF(model!D680="ENTERPRISE",scoring_weights!$B$6,IF(model!D680="MID-MARKET",scoring_weights!$B$6*0.75,IF(model!D680="SMB",scoring_weights!$B$6*0.5,IF(model!D680="STARTUP",scoring_weights!$B$6*0.25,0))))</f>
        <v>0</v>
      </c>
      <c r="K680" s="7">
        <f>ROUND(MIN(IFERROR((model!O680/10+model!P680/5+model!R680*2+model!T680+model!U680*1.5)/6,0),1)*scoring_weights!$B$7,1)</f>
        <v>1.5</v>
      </c>
      <c r="L680" s="7">
        <f t="shared" si="30"/>
        <v>8.8000000000000007</v>
      </c>
      <c r="M680" s="7" t="str">
        <f>IF(L680&gt;=segment_thresholds!$B$2,"HOT",IF(L680&gt;=segment_thresholds!$B$3,"WARM","COLD"))</f>
        <v>COLD</v>
      </c>
      <c r="N680" s="7" t="str">
        <f t="shared" si="31"/>
        <v>Retarget with Ads</v>
      </c>
      <c r="O680" s="7" t="str">
        <f t="shared" si="32"/>
        <v>0-19</v>
      </c>
    </row>
    <row r="681" spans="1:15">
      <c r="A681" t="str">
        <v>L0680</v>
      </c>
      <c r="B681" t="str">
        <v>Xyla O'Brien</v>
      </c>
      <c r="C681" t="str">
        <v>MONGODB</v>
      </c>
      <c r="D681" t="str">
        <v>PARTNER</v>
      </c>
      <c r="E681" t="str">
        <v>SMB</v>
      </c>
      <c r="F681" s="7">
        <f>ROUND(IFERROR(model!I681/scoring_weights!$C$2,0)*scoring_weights!$B$2,1)</f>
        <v>7.4</v>
      </c>
      <c r="G681" s="7">
        <f>ROUND(IFERROR(model!J681/scoring_weights!$C$3,0)*scoring_weights!$B$3,1)</f>
        <v>6</v>
      </c>
      <c r="H681" s="7">
        <f>ROUND(IFERROR(model!K681/scoring_weights!$C$4,0)*scoring_weights!$B$4,1)</f>
        <v>6.8</v>
      </c>
      <c r="I681" s="7">
        <f>IF(model!L681="YES",scoring_weights!$B$5,0)</f>
        <v>20</v>
      </c>
      <c r="J681" s="7">
        <f>IF(model!D681="ENTERPRISE",scoring_weights!$B$6,IF(model!D681="MID-MARKET",scoring_weights!$B$6*0.75,IF(model!D681="SMB",scoring_weights!$B$6*0.5,IF(model!D681="STARTUP",scoring_weights!$B$6*0.25,0))))</f>
        <v>7.5</v>
      </c>
      <c r="K681" s="7">
        <f>ROUND(MIN(IFERROR((model!O681/10+model!P681/5+model!R681*2+model!T681+model!U681*1.5)/6,0),1)*scoring_weights!$B$7,1)</f>
        <v>6</v>
      </c>
      <c r="L681" s="7">
        <f t="shared" si="30"/>
        <v>53.7</v>
      </c>
      <c r="M681" s="7" t="str">
        <f>IF(L681&gt;=segment_thresholds!$B$2,"HOT",IF(L681&gt;=segment_thresholds!$B$3,"WARM","COLD"))</f>
        <v>WARM</v>
      </c>
      <c r="N681" s="7" t="str">
        <f t="shared" si="31"/>
        <v>Nurture Email Drip</v>
      </c>
      <c r="O681" s="7" t="str">
        <f t="shared" si="32"/>
        <v>40-59</v>
      </c>
    </row>
    <row r="682" spans="1:15">
      <c r="A682" t="str">
        <v>L0681</v>
      </c>
      <c r="B682" t="str">
        <v>Perseus Chen</v>
      </c>
      <c r="C682" t="str">
        <v>HUBSPOT</v>
      </c>
      <c r="D682" t="str">
        <v>REFERRAL</v>
      </c>
      <c r="E682" t="str">
        <v>MID-MARKET</v>
      </c>
      <c r="F682" s="7">
        <f>ROUND(IFERROR(model!I682/scoring_weights!$C$2,0)*scoring_weights!$B$2,1)</f>
        <v>0</v>
      </c>
      <c r="G682" s="7">
        <f>ROUND(IFERROR(model!J682/scoring_weights!$C$3,0)*scoring_weights!$B$3,1)</f>
        <v>15</v>
      </c>
      <c r="H682" s="7">
        <f>ROUND(IFERROR(model!K682/scoring_weights!$C$4,0)*scoring_weights!$B$4,1)</f>
        <v>0</v>
      </c>
      <c r="I682" s="7">
        <f>IF(model!L682="YES",scoring_weights!$B$5,0)</f>
        <v>0</v>
      </c>
      <c r="J682" s="7">
        <f>IF(model!D682="ENTERPRISE",scoring_weights!$B$6,IF(model!D682="MID-MARKET",scoring_weights!$B$6*0.75,IF(model!D682="SMB",scoring_weights!$B$6*0.5,IF(model!D682="STARTUP",scoring_weights!$B$6*0.25,0))))</f>
        <v>11.25</v>
      </c>
      <c r="K682" s="7">
        <f>ROUND(MIN(IFERROR((model!O682/10+model!P682/5+model!R682*2+model!T682+model!U682*1.5)/6,0),1)*scoring_weights!$B$7,1)</f>
        <v>7</v>
      </c>
      <c r="L682" s="7">
        <f t="shared" si="30"/>
        <v>33.299999999999997</v>
      </c>
      <c r="M682" s="7" t="str">
        <f>IF(L682&gt;=segment_thresholds!$B$2,"HOT",IF(L682&gt;=segment_thresholds!$B$3,"WARM","COLD"))</f>
        <v>COLD</v>
      </c>
      <c r="N682" s="7" t="str">
        <f t="shared" si="31"/>
        <v>Retarget with Ads</v>
      </c>
      <c r="O682" s="7" t="str">
        <f t="shared" si="32"/>
        <v>20-39</v>
      </c>
    </row>
    <row r="683" spans="1:15">
      <c r="A683" t="str">
        <v>L0682</v>
      </c>
      <c r="B683" t="str">
        <v>Quentin Thomas</v>
      </c>
      <c r="C683" t="str">
        <v>GOOGLE</v>
      </c>
      <c r="D683" t="str">
        <v>SOCIAL</v>
      </c>
      <c r="E683" t="str">
        <v>STARTUP</v>
      </c>
      <c r="F683" s="7">
        <f>ROUND(IFERROR(model!I683/scoring_weights!$C$2,0)*scoring_weights!$B$2,1)</f>
        <v>7.4</v>
      </c>
      <c r="G683" s="7">
        <f>ROUND(IFERROR(model!J683/scoring_weights!$C$3,0)*scoring_weights!$B$3,1)</f>
        <v>0.8</v>
      </c>
      <c r="H683" s="7">
        <f>ROUND(IFERROR(model!K683/scoring_weights!$C$4,0)*scoring_weights!$B$4,1)</f>
        <v>4.5</v>
      </c>
      <c r="I683" s="7">
        <f>IF(model!L683="YES",scoring_weights!$B$5,0)</f>
        <v>0</v>
      </c>
      <c r="J683" s="7">
        <f>IF(model!D683="ENTERPRISE",scoring_weights!$B$6,IF(model!D683="MID-MARKET",scoring_weights!$B$6*0.75,IF(model!D683="SMB",scoring_weights!$B$6*0.5,IF(model!D683="STARTUP",scoring_weights!$B$6*0.25,0))))</f>
        <v>3.75</v>
      </c>
      <c r="K683" s="7">
        <f>ROUND(MIN(IFERROR((model!O683/10+model!P683/5+model!R683*2+model!T683+model!U683*1.5)/6,0),1)*scoring_weights!$B$7,1)</f>
        <v>1</v>
      </c>
      <c r="L683" s="7">
        <f t="shared" si="30"/>
        <v>17.5</v>
      </c>
      <c r="M683" s="7" t="str">
        <f>IF(L683&gt;=segment_thresholds!$B$2,"HOT",IF(L683&gt;=segment_thresholds!$B$3,"WARM","COLD"))</f>
        <v>COLD</v>
      </c>
      <c r="N683" s="7" t="str">
        <f t="shared" si="31"/>
        <v>Retarget with Ads</v>
      </c>
      <c r="O683" s="7" t="str">
        <f t="shared" si="32"/>
        <v>0-19</v>
      </c>
    </row>
    <row r="684" spans="1:15">
      <c r="A684" t="str">
        <v>L0683</v>
      </c>
      <c r="B684" t="str">
        <v>Liam Nair</v>
      </c>
      <c r="C684" t="str">
        <v>SHOPIFY</v>
      </c>
      <c r="D684" t="str">
        <v>REFERRAL</v>
      </c>
      <c r="E684" t="str">
        <v>SMB</v>
      </c>
      <c r="F684" s="7">
        <f>ROUND(IFERROR(model!I684/scoring_weights!$C$2,0)*scoring_weights!$B$2,1)</f>
        <v>1.7</v>
      </c>
      <c r="G684" s="7">
        <f>ROUND(IFERROR(model!J684/scoring_weights!$C$3,0)*scoring_weights!$B$3,1)</f>
        <v>6</v>
      </c>
      <c r="H684" s="7">
        <f>ROUND(IFERROR(model!K684/scoring_weights!$C$4,0)*scoring_weights!$B$4,1)</f>
        <v>3</v>
      </c>
      <c r="I684" s="7">
        <f>IF(model!L684="YES",scoring_weights!$B$5,0)</f>
        <v>0</v>
      </c>
      <c r="J684" s="7">
        <f>IF(model!D684="ENTERPRISE",scoring_weights!$B$6,IF(model!D684="MID-MARKET",scoring_weights!$B$6*0.75,IF(model!D684="SMB",scoring_weights!$B$6*0.5,IF(model!D684="STARTUP",scoring_weights!$B$6*0.25,0))))</f>
        <v>7.5</v>
      </c>
      <c r="K684" s="7">
        <f>ROUND(MIN(IFERROR((model!O684/10+model!P684/5+model!R684*2+model!T684+model!U684*1.5)/6,0),1)*scoring_weights!$B$7,1)</f>
        <v>1.5</v>
      </c>
      <c r="L684" s="7">
        <f t="shared" si="30"/>
        <v>19.7</v>
      </c>
      <c r="M684" s="7" t="str">
        <f>IF(L684&gt;=segment_thresholds!$B$2,"HOT",IF(L684&gt;=segment_thresholds!$B$3,"WARM","COLD"))</f>
        <v>COLD</v>
      </c>
      <c r="N684" s="7" t="str">
        <f t="shared" si="31"/>
        <v>Retarget with Ads</v>
      </c>
      <c r="O684" s="7" t="str">
        <f t="shared" si="32"/>
        <v>0-19</v>
      </c>
    </row>
    <row r="685" spans="1:15">
      <c r="A685" t="str">
        <v>L0684</v>
      </c>
      <c r="B685" t="str">
        <v>Yvonne Ramirez</v>
      </c>
      <c r="C685" t="str">
        <v>ASANA</v>
      </c>
      <c r="D685" t="str">
        <v>PARTNER</v>
      </c>
      <c r="E685" t="str">
        <v>ENTERPRISE</v>
      </c>
      <c r="F685" s="7">
        <f>ROUND(IFERROR(model!I685/scoring_weights!$C$2,0)*scoring_weights!$B$2,1)</f>
        <v>0</v>
      </c>
      <c r="G685" s="7">
        <f>ROUND(IFERROR(model!J685/scoring_weights!$C$3,0)*scoring_weights!$B$3,1)</f>
        <v>0</v>
      </c>
      <c r="H685" s="7">
        <f>ROUND(IFERROR(model!K685/scoring_weights!$C$4,0)*scoring_weights!$B$4,1)</f>
        <v>6.5</v>
      </c>
      <c r="I685" s="7">
        <f>IF(model!L685="YES",scoring_weights!$B$5,0)</f>
        <v>0</v>
      </c>
      <c r="J685" s="7">
        <f>IF(model!D685="ENTERPRISE",scoring_weights!$B$6,IF(model!D685="MID-MARKET",scoring_weights!$B$6*0.75,IF(model!D685="SMB",scoring_weights!$B$6*0.5,IF(model!D685="STARTUP",scoring_weights!$B$6*0.25,0))))</f>
        <v>15</v>
      </c>
      <c r="K685" s="7">
        <f>ROUND(MIN(IFERROR((model!O685/10+model!P685/5+model!R685*2+model!T685+model!U685*1.5)/6,0),1)*scoring_weights!$B$7,1)</f>
        <v>0.5</v>
      </c>
      <c r="L685" s="7">
        <f t="shared" si="30"/>
        <v>22</v>
      </c>
      <c r="M685" s="7" t="str">
        <f>IF(L685&gt;=segment_thresholds!$B$2,"HOT",IF(L685&gt;=segment_thresholds!$B$3,"WARM","COLD"))</f>
        <v>COLD</v>
      </c>
      <c r="N685" s="7" t="str">
        <f t="shared" si="31"/>
        <v>Retarget with Ads</v>
      </c>
      <c r="O685" s="7" t="str">
        <f t="shared" si="32"/>
        <v>20-39</v>
      </c>
    </row>
    <row r="686" spans="1:15">
      <c r="A686" t="str">
        <v>L0685</v>
      </c>
      <c r="B686" t="str">
        <v>Zaid Sanchez</v>
      </c>
      <c r="C686" t="str">
        <v>SHOPIFY</v>
      </c>
      <c r="D686" t="str">
        <v>DIRECT</v>
      </c>
      <c r="E686" t="str">
        <v>SMB</v>
      </c>
      <c r="F686" s="7">
        <f>ROUND(IFERROR(model!I686/scoring_weights!$C$2,0)*scoring_weights!$B$2,1)</f>
        <v>4</v>
      </c>
      <c r="G686" s="7">
        <f>ROUND(IFERROR(model!J686/scoring_weights!$C$3,0)*scoring_weights!$B$3,1)</f>
        <v>3</v>
      </c>
      <c r="H686" s="7">
        <f>ROUND(IFERROR(model!K686/scoring_weights!$C$4,0)*scoring_weights!$B$4,1)</f>
        <v>6</v>
      </c>
      <c r="I686" s="7">
        <f>IF(model!L686="YES",scoring_weights!$B$5,0)</f>
        <v>20</v>
      </c>
      <c r="J686" s="7">
        <f>IF(model!D686="ENTERPRISE",scoring_weights!$B$6,IF(model!D686="MID-MARKET",scoring_weights!$B$6*0.75,IF(model!D686="SMB",scoring_weights!$B$6*0.5,IF(model!D686="STARTUP",scoring_weights!$B$6*0.25,0))))</f>
        <v>7.5</v>
      </c>
      <c r="K686" s="7">
        <f>ROUND(MIN(IFERROR((model!O686/10+model!P686/5+model!R686*2+model!T686+model!U686*1.5)/6,0),1)*scoring_weights!$B$7,1)</f>
        <v>2</v>
      </c>
      <c r="L686" s="7">
        <f t="shared" si="30"/>
        <v>42.5</v>
      </c>
      <c r="M686" s="7" t="str">
        <f>IF(L686&gt;=segment_thresholds!$B$2,"HOT",IF(L686&gt;=segment_thresholds!$B$3,"WARM","COLD"))</f>
        <v>WARM</v>
      </c>
      <c r="N686" s="7" t="str">
        <f t="shared" si="31"/>
        <v>Nurture Email Drip</v>
      </c>
      <c r="O686" s="7" t="str">
        <f t="shared" si="32"/>
        <v>40-59</v>
      </c>
    </row>
    <row r="687" spans="1:15">
      <c r="A687" t="str">
        <v>L0686</v>
      </c>
      <c r="B687" t="str">
        <v>Sophie Clark</v>
      </c>
      <c r="C687" t="str">
        <v>CONFLUENT</v>
      </c>
      <c r="D687" t="str">
        <v>CONTENT_SYNDICATION</v>
      </c>
      <c r="E687" t="str">
        <v>MID-MARKET</v>
      </c>
      <c r="F687" s="7">
        <f>ROUND(IFERROR(model!I687/scoring_weights!$C$2,0)*scoring_weights!$B$2,1)</f>
        <v>0</v>
      </c>
      <c r="G687" s="7">
        <f>ROUND(IFERROR(model!J687/scoring_weights!$C$3,0)*scoring_weights!$B$3,1)</f>
        <v>15</v>
      </c>
      <c r="H687" s="7">
        <f>ROUND(IFERROR(model!K687/scoring_weights!$C$4,0)*scoring_weights!$B$4,1)</f>
        <v>7.8</v>
      </c>
      <c r="I687" s="7">
        <f>IF(model!L687="YES",scoring_weights!$B$5,0)</f>
        <v>0</v>
      </c>
      <c r="J687" s="7">
        <f>IF(model!D687="ENTERPRISE",scoring_weights!$B$6,IF(model!D687="MID-MARKET",scoring_weights!$B$6*0.75,IF(model!D687="SMB",scoring_weights!$B$6*0.5,IF(model!D687="STARTUP",scoring_weights!$B$6*0.25,0))))</f>
        <v>11.25</v>
      </c>
      <c r="K687" s="7">
        <f>ROUND(MIN(IFERROR((model!O687/10+model!P687/5+model!R687*2+model!T687+model!U687*1.5)/6,0),1)*scoring_weights!$B$7,1)</f>
        <v>4.5</v>
      </c>
      <c r="L687" s="7">
        <f t="shared" si="30"/>
        <v>38.6</v>
      </c>
      <c r="M687" s="7" t="str">
        <f>IF(L687&gt;=segment_thresholds!$B$2,"HOT",IF(L687&gt;=segment_thresholds!$B$3,"WARM","COLD"))</f>
        <v>WARM</v>
      </c>
      <c r="N687" s="7" t="str">
        <f t="shared" si="31"/>
        <v>Nurture Email Drip</v>
      </c>
      <c r="O687" s="7" t="str">
        <f t="shared" si="32"/>
        <v>20-39</v>
      </c>
    </row>
    <row r="688" spans="1:15">
      <c r="A688" t="str">
        <v>L0687</v>
      </c>
      <c r="B688" t="str">
        <v>Oscar Rao</v>
      </c>
      <c r="C688" t="str">
        <v>OKTA</v>
      </c>
      <c r="D688" t="str">
        <v>DIRECT</v>
      </c>
      <c r="E688" t="str">
        <v>ENTERPRISE</v>
      </c>
      <c r="F688" s="7">
        <f>ROUND(IFERROR(model!I688/scoring_weights!$C$2,0)*scoring_weights!$B$2,1)</f>
        <v>9.4</v>
      </c>
      <c r="G688" s="7">
        <f>ROUND(IFERROR(model!J688/scoring_weights!$C$3,0)*scoring_weights!$B$3,1)</f>
        <v>13.5</v>
      </c>
      <c r="H688" s="7">
        <f>ROUND(IFERROR(model!K688/scoring_weights!$C$4,0)*scoring_weights!$B$4,1)</f>
        <v>0</v>
      </c>
      <c r="I688" s="7">
        <f>IF(model!L688="YES",scoring_weights!$B$5,0)</f>
        <v>20</v>
      </c>
      <c r="J688" s="7">
        <f>IF(model!D688="ENTERPRISE",scoring_weights!$B$6,IF(model!D688="MID-MARKET",scoring_weights!$B$6*0.75,IF(model!D688="SMB",scoring_weights!$B$6*0.5,IF(model!D688="STARTUP",scoring_weights!$B$6*0.25,0))))</f>
        <v>15</v>
      </c>
      <c r="K688" s="7">
        <f>ROUND(MIN(IFERROR((model!O688/10+model!P688/5+model!R688*2+model!T688+model!U688*1.5)/6,0),1)*scoring_weights!$B$7,1)</f>
        <v>3.5</v>
      </c>
      <c r="L688" s="7">
        <f t="shared" si="30"/>
        <v>61.4</v>
      </c>
      <c r="M688" s="7" t="str">
        <f>IF(L688&gt;=segment_thresholds!$B$2,"HOT",IF(L688&gt;=segment_thresholds!$B$3,"WARM","COLD"))</f>
        <v>HOT</v>
      </c>
      <c r="N688" s="7" t="str">
        <f t="shared" si="31"/>
        <v>Schedule Call</v>
      </c>
      <c r="O688" s="7" t="str">
        <f t="shared" si="32"/>
        <v>60-79</v>
      </c>
    </row>
    <row r="689" spans="1:15">
      <c r="A689" t="str">
        <v>L0688</v>
      </c>
      <c r="B689" t="str">
        <v>Jasmine Hussain</v>
      </c>
      <c r="C689" t="str">
        <v>META</v>
      </c>
      <c r="D689" t="str">
        <v>PARTNER</v>
      </c>
      <c r="E689" t="str">
        <v>STARTUP</v>
      </c>
      <c r="F689" s="7">
        <f>ROUND(IFERROR(model!I689/scoring_weights!$C$2,0)*scoring_weights!$B$2,1)</f>
        <v>3.7</v>
      </c>
      <c r="G689" s="7">
        <f>ROUND(IFERROR(model!J689/scoring_weights!$C$3,0)*scoring_weights!$B$3,1)</f>
        <v>0</v>
      </c>
      <c r="H689" s="7">
        <f>ROUND(IFERROR(model!K689/scoring_weights!$C$4,0)*scoring_weights!$B$4,1)</f>
        <v>7.3</v>
      </c>
      <c r="I689" s="7">
        <f>IF(model!L689="YES",scoring_weights!$B$5,0)</f>
        <v>0</v>
      </c>
      <c r="J689" s="7">
        <f>IF(model!D689="ENTERPRISE",scoring_weights!$B$6,IF(model!D689="MID-MARKET",scoring_weights!$B$6*0.75,IF(model!D689="SMB",scoring_weights!$B$6*0.5,IF(model!D689="STARTUP",scoring_weights!$B$6*0.25,0))))</f>
        <v>3.75</v>
      </c>
      <c r="K689" s="7">
        <f>ROUND(MIN(IFERROR((model!O689/10+model!P689/5+model!R689*2+model!T689+model!U689*1.5)/6,0),1)*scoring_weights!$B$7,1)</f>
        <v>6.5</v>
      </c>
      <c r="L689" s="7">
        <f t="shared" si="30"/>
        <v>21.3</v>
      </c>
      <c r="M689" s="7" t="str">
        <f>IF(L689&gt;=segment_thresholds!$B$2,"HOT",IF(L689&gt;=segment_thresholds!$B$3,"WARM","COLD"))</f>
        <v>COLD</v>
      </c>
      <c r="N689" s="7" t="str">
        <f t="shared" si="31"/>
        <v>Retarget with Ads</v>
      </c>
      <c r="O689" s="7" t="str">
        <f t="shared" si="32"/>
        <v>20-39</v>
      </c>
    </row>
    <row r="690" spans="1:15">
      <c r="A690" t="str">
        <v>L0689</v>
      </c>
      <c r="B690" t="str">
        <v>Nico Nakamura</v>
      </c>
      <c r="C690" t="str">
        <v>LINEAR</v>
      </c>
      <c r="D690" t="str">
        <v>REFERRAL</v>
      </c>
      <c r="E690" t="str">
        <v>SMB</v>
      </c>
      <c r="F690" s="7">
        <f>ROUND(IFERROR(model!I690/scoring_weights!$C$2,0)*scoring_weights!$B$2,1)</f>
        <v>9.1</v>
      </c>
      <c r="G690" s="7">
        <f>ROUND(IFERROR(model!J690/scoring_weights!$C$3,0)*scoring_weights!$B$3,1)</f>
        <v>9</v>
      </c>
      <c r="H690" s="7">
        <f>ROUND(IFERROR(model!K690/scoring_weights!$C$4,0)*scoring_weights!$B$4,1)</f>
        <v>0</v>
      </c>
      <c r="I690" s="7">
        <f>IF(model!L690="YES",scoring_weights!$B$5,0)</f>
        <v>20</v>
      </c>
      <c r="J690" s="7">
        <f>IF(model!D690="ENTERPRISE",scoring_weights!$B$6,IF(model!D690="MID-MARKET",scoring_weights!$B$6*0.75,IF(model!D690="SMB",scoring_weights!$B$6*0.5,IF(model!D690="STARTUP",scoring_weights!$B$6*0.25,0))))</f>
        <v>7.5</v>
      </c>
      <c r="K690" s="7">
        <f>ROUND(MIN(IFERROR((model!O690/10+model!P690/5+model!R690*2+model!T690+model!U690*1.5)/6,0),1)*scoring_weights!$B$7,1)</f>
        <v>3.5</v>
      </c>
      <c r="L690" s="7">
        <f t="shared" si="30"/>
        <v>49.1</v>
      </c>
      <c r="M690" s="7" t="str">
        <f>IF(L690&gt;=segment_thresholds!$B$2,"HOT",IF(L690&gt;=segment_thresholds!$B$3,"WARM","COLD"))</f>
        <v>WARM</v>
      </c>
      <c r="N690" s="7" t="str">
        <f t="shared" si="31"/>
        <v>Nurture Email Drip</v>
      </c>
      <c r="O690" s="7" t="str">
        <f t="shared" si="32"/>
        <v>40-59</v>
      </c>
    </row>
    <row r="691" spans="1:15">
      <c r="A691" t="str">
        <v>L0690</v>
      </c>
      <c r="B691" t="str">
        <v>Raphael Park</v>
      </c>
      <c r="C691" t="str">
        <v>OKTA INC</v>
      </c>
      <c r="D691" t="str">
        <v>PAID</v>
      </c>
      <c r="E691" t="str">
        <v>ENTERPRISE</v>
      </c>
      <c r="F691" s="7">
        <f>ROUND(IFERROR(model!I691/scoring_weights!$C$2,0)*scoring_weights!$B$2,1)</f>
        <v>2.9</v>
      </c>
      <c r="G691" s="7">
        <f>ROUND(IFERROR(model!J691/scoring_weights!$C$3,0)*scoring_weights!$B$3,1)</f>
        <v>0</v>
      </c>
      <c r="H691" s="7">
        <f>ROUND(IFERROR(model!K691/scoring_weights!$C$4,0)*scoring_weights!$B$4,1)</f>
        <v>10</v>
      </c>
      <c r="I691" s="7">
        <f>IF(model!L691="YES",scoring_weights!$B$5,0)</f>
        <v>20</v>
      </c>
      <c r="J691" s="7">
        <f>IF(model!D691="ENTERPRISE",scoring_weights!$B$6,IF(model!D691="MID-MARKET",scoring_weights!$B$6*0.75,IF(model!D691="SMB",scoring_weights!$B$6*0.5,IF(model!D691="STARTUP",scoring_weights!$B$6*0.25,0))))</f>
        <v>15</v>
      </c>
      <c r="K691" s="7">
        <f>ROUND(MIN(IFERROR((model!O691/10+model!P691/5+model!R691*2+model!T691+model!U691*1.5)/6,0),1)*scoring_weights!$B$7,1)</f>
        <v>7</v>
      </c>
      <c r="L691" s="7">
        <f t="shared" si="30"/>
        <v>54.9</v>
      </c>
      <c r="M691" s="7" t="str">
        <f>IF(L691&gt;=segment_thresholds!$B$2,"HOT",IF(L691&gt;=segment_thresholds!$B$3,"WARM","COLD"))</f>
        <v>WARM</v>
      </c>
      <c r="N691" s="7" t="str">
        <f t="shared" si="31"/>
        <v>Nurture Email Drip</v>
      </c>
      <c r="O691" s="7" t="str">
        <f t="shared" si="32"/>
        <v>40-59</v>
      </c>
    </row>
    <row r="692" spans="1:15">
      <c r="A692" t="str">
        <v>L0691</v>
      </c>
      <c r="B692" t="str">
        <v>Xander Fernandez</v>
      </c>
      <c r="C692" t="str">
        <v>SNOWFLAKE INC</v>
      </c>
      <c r="D692" t="str">
        <v>DIRECT</v>
      </c>
      <c r="E692" t="str">
        <v>MID-MARKET</v>
      </c>
      <c r="F692" s="7">
        <f>ROUND(IFERROR(model!I692/scoring_weights!$C$2,0)*scoring_weights!$B$2,1)</f>
        <v>4.3</v>
      </c>
      <c r="G692" s="7">
        <f>ROUND(IFERROR(model!J692/scoring_weights!$C$3,0)*scoring_weights!$B$3,1)</f>
        <v>1.5</v>
      </c>
      <c r="H692" s="7">
        <f>ROUND(IFERROR(model!K692/scoring_weights!$C$4,0)*scoring_weights!$B$4,1)</f>
        <v>2.5</v>
      </c>
      <c r="I692" s="7">
        <f>IF(model!L692="YES",scoring_weights!$B$5,0)</f>
        <v>20</v>
      </c>
      <c r="J692" s="7">
        <f>IF(model!D692="ENTERPRISE",scoring_weights!$B$6,IF(model!D692="MID-MARKET",scoring_weights!$B$6*0.75,IF(model!D692="SMB",scoring_weights!$B$6*0.5,IF(model!D692="STARTUP",scoring_weights!$B$6*0.25,0))))</f>
        <v>11.25</v>
      </c>
      <c r="K692" s="7">
        <f>ROUND(MIN(IFERROR((model!O692/10+model!P692/5+model!R692*2+model!T692+model!U692*1.5)/6,0),1)*scoring_weights!$B$7,1)</f>
        <v>4.5</v>
      </c>
      <c r="L692" s="7">
        <f t="shared" si="30"/>
        <v>44.1</v>
      </c>
      <c r="M692" s="7" t="str">
        <f>IF(L692&gt;=segment_thresholds!$B$2,"HOT",IF(L692&gt;=segment_thresholds!$B$3,"WARM","COLD"))</f>
        <v>WARM</v>
      </c>
      <c r="N692" s="7" t="str">
        <f t="shared" si="31"/>
        <v>Nurture Email Drip</v>
      </c>
      <c r="O692" s="7" t="str">
        <f t="shared" si="32"/>
        <v>40-59</v>
      </c>
    </row>
    <row r="693" spans="1:15">
      <c r="A693" t="str">
        <v>L0692</v>
      </c>
      <c r="B693" t="str">
        <v>Valentina Novak</v>
      </c>
      <c r="C693" t="str">
        <v>INTERCOM</v>
      </c>
      <c r="D693" t="str">
        <v>SOCIAL</v>
      </c>
      <c r="E693" t="str">
        <v>SMB</v>
      </c>
      <c r="F693" s="7">
        <f>ROUND(IFERROR(model!I693/scoring_weights!$C$2,0)*scoring_weights!$B$2,1)</f>
        <v>2.6</v>
      </c>
      <c r="G693" s="7">
        <f>ROUND(IFERROR(model!J693/scoring_weights!$C$3,0)*scoring_weights!$B$3,1)</f>
        <v>1.5</v>
      </c>
      <c r="H693" s="7">
        <f>ROUND(IFERROR(model!K693/scoring_weights!$C$4,0)*scoring_weights!$B$4,1)</f>
        <v>5.7</v>
      </c>
      <c r="I693" s="7">
        <f>IF(model!L693="YES",scoring_weights!$B$5,0)</f>
        <v>0</v>
      </c>
      <c r="J693" s="7">
        <f>IF(model!D693="ENTERPRISE",scoring_weights!$B$6,IF(model!D693="MID-MARKET",scoring_weights!$B$6*0.75,IF(model!D693="SMB",scoring_weights!$B$6*0.5,IF(model!D693="STARTUP",scoring_weights!$B$6*0.25,0))))</f>
        <v>7.5</v>
      </c>
      <c r="K693" s="7">
        <f>ROUND(MIN(IFERROR((model!O693/10+model!P693/5+model!R693*2+model!T693+model!U693*1.5)/6,0),1)*scoring_weights!$B$7,1)</f>
        <v>0</v>
      </c>
      <c r="L693" s="7">
        <f t="shared" si="30"/>
        <v>17.3</v>
      </c>
      <c r="M693" s="7" t="str">
        <f>IF(L693&gt;=segment_thresholds!$B$2,"HOT",IF(L693&gt;=segment_thresholds!$B$3,"WARM","COLD"))</f>
        <v>COLD</v>
      </c>
      <c r="N693" s="7" t="str">
        <f t="shared" si="31"/>
        <v>Retarget with Ads</v>
      </c>
      <c r="O693" s="7" t="str">
        <f t="shared" si="32"/>
        <v>0-19</v>
      </c>
    </row>
    <row r="694" spans="1:15">
      <c r="A694" t="str">
        <v>L0693</v>
      </c>
      <c r="B694" t="str">
        <v>Nadia Chopra</v>
      </c>
      <c r="C694" t="str">
        <v>PALO ALTO</v>
      </c>
      <c r="D694" t="str">
        <v>REFERRAL</v>
      </c>
      <c r="E694" t="str">
        <v>MID-MARKET</v>
      </c>
      <c r="F694" s="7">
        <f>ROUND(IFERROR(model!I694/scoring_weights!$C$2,0)*scoring_weights!$B$2,1)</f>
        <v>5.4</v>
      </c>
      <c r="G694" s="7">
        <f>ROUND(IFERROR(model!J694/scoring_weights!$C$3,0)*scoring_weights!$B$3,1)</f>
        <v>0</v>
      </c>
      <c r="H694" s="7">
        <f>ROUND(IFERROR(model!K694/scoring_weights!$C$4,0)*scoring_weights!$B$4,1)</f>
        <v>2.2000000000000002</v>
      </c>
      <c r="I694" s="7">
        <f>IF(model!L694="YES",scoring_weights!$B$5,0)</f>
        <v>20</v>
      </c>
      <c r="J694" s="7">
        <f>IF(model!D694="ENTERPRISE",scoring_weights!$B$6,IF(model!D694="MID-MARKET",scoring_weights!$B$6*0.75,IF(model!D694="SMB",scoring_weights!$B$6*0.5,IF(model!D694="STARTUP",scoring_weights!$B$6*0.25,0))))</f>
        <v>11.25</v>
      </c>
      <c r="K694" s="7">
        <f>ROUND(MIN(IFERROR((model!O694/10+model!P694/5+model!R694*2+model!T694+model!U694*1.5)/6,0),1)*scoring_weights!$B$7,1)</f>
        <v>9</v>
      </c>
      <c r="L694" s="7">
        <f t="shared" si="30"/>
        <v>47.9</v>
      </c>
      <c r="M694" s="7" t="str">
        <f>IF(L694&gt;=segment_thresholds!$B$2,"HOT",IF(L694&gt;=segment_thresholds!$B$3,"WARM","COLD"))</f>
        <v>WARM</v>
      </c>
      <c r="N694" s="7" t="str">
        <f t="shared" si="31"/>
        <v>Nurture Email Drip</v>
      </c>
      <c r="O694" s="7" t="str">
        <f t="shared" si="32"/>
        <v>40-59</v>
      </c>
    </row>
    <row r="695" spans="1:15">
      <c r="A695" t="str">
        <v>L0694</v>
      </c>
      <c r="B695" t="str">
        <v>Zachary Gupta</v>
      </c>
      <c r="C695" t="str">
        <v>GOOGLE INC</v>
      </c>
      <c r="D695" t="str">
        <v>PARTNER</v>
      </c>
      <c r="E695" t="str">
        <v>ENTERPRISE</v>
      </c>
      <c r="F695" s="7">
        <f>ROUND(IFERROR(model!I695/scoring_weights!$C$2,0)*scoring_weights!$B$2,1)</f>
        <v>1.4</v>
      </c>
      <c r="G695" s="7">
        <f>ROUND(IFERROR(model!J695/scoring_weights!$C$3,0)*scoring_weights!$B$3,1)</f>
        <v>0</v>
      </c>
      <c r="H695" s="7">
        <f>ROUND(IFERROR(model!K695/scoring_weights!$C$4,0)*scoring_weights!$B$4,1)</f>
        <v>4.5</v>
      </c>
      <c r="I695" s="7">
        <f>IF(model!L695="YES",scoring_weights!$B$5,0)</f>
        <v>20</v>
      </c>
      <c r="J695" s="7">
        <f>IF(model!D695="ENTERPRISE",scoring_weights!$B$6,IF(model!D695="MID-MARKET",scoring_weights!$B$6*0.75,IF(model!D695="SMB",scoring_weights!$B$6*0.5,IF(model!D695="STARTUP",scoring_weights!$B$6*0.25,0))))</f>
        <v>15</v>
      </c>
      <c r="K695" s="7">
        <f>ROUND(MIN(IFERROR((model!O695/10+model!P695/5+model!R695*2+model!T695+model!U695*1.5)/6,0),1)*scoring_weights!$B$7,1)</f>
        <v>16.5</v>
      </c>
      <c r="L695" s="7">
        <f t="shared" si="30"/>
        <v>57.4</v>
      </c>
      <c r="M695" s="7" t="str">
        <f>IF(L695&gt;=segment_thresholds!$B$2,"HOT",IF(L695&gt;=segment_thresholds!$B$3,"WARM","COLD"))</f>
        <v>WARM</v>
      </c>
      <c r="N695" s="7" t="str">
        <f t="shared" si="31"/>
        <v>Nurture Email Drip</v>
      </c>
      <c r="O695" s="7" t="str">
        <f t="shared" si="32"/>
        <v>40-59</v>
      </c>
    </row>
    <row r="696" spans="1:15">
      <c r="A696" t="str">
        <v>L0695</v>
      </c>
      <c r="B696" t="str">
        <v>Irene Sharma</v>
      </c>
      <c r="C696" t="str">
        <v>ELASTIC NV</v>
      </c>
      <c r="D696" t="str">
        <v>SOCIAL</v>
      </c>
      <c r="E696" t="str">
        <v>SMB</v>
      </c>
      <c r="F696" s="7">
        <f>ROUND(IFERROR(model!I696/scoring_weights!$C$2,0)*scoring_weights!$B$2,1)</f>
        <v>5.7</v>
      </c>
      <c r="G696" s="7">
        <f>ROUND(IFERROR(model!J696/scoring_weights!$C$3,0)*scoring_weights!$B$3,1)</f>
        <v>9</v>
      </c>
      <c r="H696" s="7">
        <f>ROUND(IFERROR(model!K696/scoring_weights!$C$4,0)*scoring_weights!$B$4,1)</f>
        <v>1.8</v>
      </c>
      <c r="I696" s="7">
        <f>IF(model!L696="YES",scoring_weights!$B$5,0)</f>
        <v>20</v>
      </c>
      <c r="J696" s="7">
        <f>IF(model!D696="ENTERPRISE",scoring_weights!$B$6,IF(model!D696="MID-MARKET",scoring_weights!$B$6*0.75,IF(model!D696="SMB",scoring_weights!$B$6*0.5,IF(model!D696="STARTUP",scoring_weights!$B$6*0.25,0))))</f>
        <v>7.5</v>
      </c>
      <c r="K696" s="7">
        <f>ROUND(MIN(IFERROR((model!O696/10+model!P696/5+model!R696*2+model!T696+model!U696*1.5)/6,0),1)*scoring_weights!$B$7,1)</f>
        <v>21</v>
      </c>
      <c r="L696" s="7">
        <f t="shared" si="30"/>
        <v>65</v>
      </c>
      <c r="M696" s="7" t="str">
        <f>IF(L696&gt;=segment_thresholds!$B$2,"HOT",IF(L696&gt;=segment_thresholds!$B$3,"WARM","COLD"))</f>
        <v>HOT</v>
      </c>
      <c r="N696" s="7" t="str">
        <f t="shared" si="31"/>
        <v>Schedule Call</v>
      </c>
      <c r="O696" s="7" t="str">
        <f t="shared" si="32"/>
        <v>60-79</v>
      </c>
    </row>
    <row r="697" spans="1:15">
      <c r="A697" t="str">
        <v>L0696</v>
      </c>
      <c r="B697" t="str">
        <v>Omar Ramos</v>
      </c>
      <c r="C697" t="str">
        <v>CONFLUENT</v>
      </c>
      <c r="D697" t="str">
        <v>PARTNER</v>
      </c>
      <c r="E697" t="str">
        <v>SMB</v>
      </c>
      <c r="F697" s="7">
        <f>ROUND(IFERROR(model!I697/scoring_weights!$C$2,0)*scoring_weights!$B$2,1)</f>
        <v>0.9</v>
      </c>
      <c r="G697" s="7">
        <f>ROUND(IFERROR(model!J697/scoring_weights!$C$3,0)*scoring_weights!$B$3,1)</f>
        <v>9</v>
      </c>
      <c r="H697" s="7">
        <f>ROUND(IFERROR(model!K697/scoring_weights!$C$4,0)*scoring_weights!$B$4,1)</f>
        <v>4.7</v>
      </c>
      <c r="I697" s="7">
        <f>IF(model!L697="YES",scoring_weights!$B$5,0)</f>
        <v>20</v>
      </c>
      <c r="J697" s="7">
        <f>IF(model!D697="ENTERPRISE",scoring_weights!$B$6,IF(model!D697="MID-MARKET",scoring_weights!$B$6*0.75,IF(model!D697="SMB",scoring_weights!$B$6*0.5,IF(model!D697="STARTUP",scoring_weights!$B$6*0.25,0))))</f>
        <v>7.5</v>
      </c>
      <c r="K697" s="7">
        <f>ROUND(MIN(IFERROR((model!O697/10+model!P697/5+model!R697*2+model!T697+model!U697*1.5)/6,0),1)*scoring_weights!$B$7,1)</f>
        <v>21</v>
      </c>
      <c r="L697" s="7">
        <f t="shared" si="30"/>
        <v>63.1</v>
      </c>
      <c r="M697" s="7" t="str">
        <f>IF(L697&gt;=segment_thresholds!$B$2,"HOT",IF(L697&gt;=segment_thresholds!$B$3,"WARM","COLD"))</f>
        <v>HOT</v>
      </c>
      <c r="N697" s="7" t="str">
        <f t="shared" si="31"/>
        <v>Schedule Call</v>
      </c>
      <c r="O697" s="7" t="str">
        <f t="shared" si="32"/>
        <v>60-79</v>
      </c>
    </row>
    <row r="698" spans="1:15">
      <c r="A698" t="str">
        <v>L0697</v>
      </c>
      <c r="B698" t="str">
        <v>Joaquin Chandra</v>
      </c>
      <c r="C698" t="str">
        <v>CROWDSTRIKE</v>
      </c>
      <c r="D698" t="str">
        <v>PARTNER</v>
      </c>
      <c r="E698" t="str">
        <v>STARTUP</v>
      </c>
      <c r="F698" s="7">
        <f>ROUND(IFERROR(model!I698/scoring_weights!$C$2,0)*scoring_weights!$B$2,1)</f>
        <v>4.3</v>
      </c>
      <c r="G698" s="7">
        <f>ROUND(IFERROR(model!J698/scoring_weights!$C$3,0)*scoring_weights!$B$3,1)</f>
        <v>6</v>
      </c>
      <c r="H698" s="7">
        <f>ROUND(IFERROR(model!K698/scoring_weights!$C$4,0)*scoring_weights!$B$4,1)</f>
        <v>4.2</v>
      </c>
      <c r="I698" s="7">
        <f>IF(model!L698="YES",scoring_weights!$B$5,0)</f>
        <v>0</v>
      </c>
      <c r="J698" s="7">
        <f>IF(model!D698="ENTERPRISE",scoring_weights!$B$6,IF(model!D698="MID-MARKET",scoring_weights!$B$6*0.75,IF(model!D698="SMB",scoring_weights!$B$6*0.5,IF(model!D698="STARTUP",scoring_weights!$B$6*0.25,0))))</f>
        <v>3.75</v>
      </c>
      <c r="K698" s="7">
        <f>ROUND(MIN(IFERROR((model!O698/10+model!P698/5+model!R698*2+model!T698+model!U698*1.5)/6,0),1)*scoring_weights!$B$7,1)</f>
        <v>20</v>
      </c>
      <c r="L698" s="7">
        <f t="shared" si="30"/>
        <v>38.299999999999997</v>
      </c>
      <c r="M698" s="7" t="str">
        <f>IF(L698&gt;=segment_thresholds!$B$2,"HOT",IF(L698&gt;=segment_thresholds!$B$3,"WARM","COLD"))</f>
        <v>WARM</v>
      </c>
      <c r="N698" s="7" t="str">
        <f t="shared" si="31"/>
        <v>Nurture Email Drip</v>
      </c>
      <c r="O698" s="7" t="str">
        <f t="shared" si="32"/>
        <v>20-39</v>
      </c>
    </row>
    <row r="699" spans="1:15">
      <c r="A699" t="str">
        <v>L0698</v>
      </c>
      <c r="B699" t="str">
        <v>Wren Carter</v>
      </c>
      <c r="C699" t="str">
        <v>PALO ALTO NETWORKS</v>
      </c>
      <c r="D699" t="str">
        <v>CONTENT_SYNDICATION</v>
      </c>
      <c r="E699" t="str">
        <v>MID-MARKET</v>
      </c>
      <c r="F699" s="7">
        <f>ROUND(IFERROR(model!I699/scoring_weights!$C$2,0)*scoring_weights!$B$2,1)</f>
        <v>2.2999999999999998</v>
      </c>
      <c r="G699" s="7">
        <f>ROUND(IFERROR(model!J699/scoring_weights!$C$3,0)*scoring_weights!$B$3,1)</f>
        <v>0</v>
      </c>
      <c r="H699" s="7">
        <f>ROUND(IFERROR(model!K699/scoring_weights!$C$4,0)*scoring_weights!$B$4,1)</f>
        <v>0.7</v>
      </c>
      <c r="I699" s="7">
        <f>IF(model!L699="YES",scoring_weights!$B$5,0)</f>
        <v>0</v>
      </c>
      <c r="J699" s="7">
        <f>IF(model!D699="ENTERPRISE",scoring_weights!$B$6,IF(model!D699="MID-MARKET",scoring_weights!$B$6*0.75,IF(model!D699="SMB",scoring_weights!$B$6*0.5,IF(model!D699="STARTUP",scoring_weights!$B$6*0.25,0))))</f>
        <v>11.25</v>
      </c>
      <c r="K699" s="7">
        <f>ROUND(MIN(IFERROR((model!O699/10+model!P699/5+model!R699*2+model!T699+model!U699*1.5)/6,0),1)*scoring_weights!$B$7,1)</f>
        <v>10</v>
      </c>
      <c r="L699" s="7">
        <f t="shared" si="30"/>
        <v>24.3</v>
      </c>
      <c r="M699" s="7" t="str">
        <f>IF(L699&gt;=segment_thresholds!$B$2,"HOT",IF(L699&gt;=segment_thresholds!$B$3,"WARM","COLD"))</f>
        <v>COLD</v>
      </c>
      <c r="N699" s="7" t="str">
        <f t="shared" si="31"/>
        <v>Retarget with Ads</v>
      </c>
      <c r="O699" s="7" t="str">
        <f t="shared" si="32"/>
        <v>20-39</v>
      </c>
    </row>
    <row r="700" spans="1:15">
      <c r="A700" t="str">
        <v>L0699</v>
      </c>
      <c r="B700" t="str">
        <v>Nikolai Lopez</v>
      </c>
      <c r="C700" t="str">
        <v>OKTA INC</v>
      </c>
      <c r="D700" t="str">
        <v>PAID</v>
      </c>
      <c r="E700" t="str">
        <v>SMB</v>
      </c>
      <c r="F700" s="7">
        <f>ROUND(IFERROR(model!I700/scoring_weights!$C$2,0)*scoring_weights!$B$2,1)</f>
        <v>9.4</v>
      </c>
      <c r="G700" s="7">
        <f>ROUND(IFERROR(model!J700/scoring_weights!$C$3,0)*scoring_weights!$B$3,1)</f>
        <v>12</v>
      </c>
      <c r="H700" s="7">
        <f>ROUND(IFERROR(model!K700/scoring_weights!$C$4,0)*scoring_weights!$B$4,1)</f>
        <v>8.5</v>
      </c>
      <c r="I700" s="7">
        <f>IF(model!L700="YES",scoring_weights!$B$5,0)</f>
        <v>20</v>
      </c>
      <c r="J700" s="7">
        <f>IF(model!D700="ENTERPRISE",scoring_weights!$B$6,IF(model!D700="MID-MARKET",scoring_weights!$B$6*0.75,IF(model!D700="SMB",scoring_weights!$B$6*0.5,IF(model!D700="STARTUP",scoring_weights!$B$6*0.25,0))))</f>
        <v>7.5</v>
      </c>
      <c r="K700" s="7">
        <f>ROUND(MIN(IFERROR((model!O700/10+model!P700/5+model!R700*2+model!T700+model!U700*1.5)/6,0),1)*scoring_weights!$B$7,1)</f>
        <v>3.5</v>
      </c>
      <c r="L700" s="7">
        <f t="shared" si="30"/>
        <v>60.9</v>
      </c>
      <c r="M700" s="7" t="str">
        <f>IF(L700&gt;=segment_thresholds!$B$2,"HOT",IF(L700&gt;=segment_thresholds!$B$3,"WARM","COLD"))</f>
        <v>HOT</v>
      </c>
      <c r="N700" s="7" t="str">
        <f t="shared" si="31"/>
        <v>Schedule Call</v>
      </c>
      <c r="O700" s="7" t="str">
        <f t="shared" si="32"/>
        <v>60-79</v>
      </c>
    </row>
    <row r="701" spans="1:15">
      <c r="A701" t="str">
        <v>L0700</v>
      </c>
      <c r="B701" t="str">
        <v>Quinlan Diaz</v>
      </c>
      <c r="C701" t="str">
        <v>HASHI CORP</v>
      </c>
      <c r="D701" t="str">
        <v>PAID</v>
      </c>
      <c r="E701" t="str">
        <v>SMB</v>
      </c>
      <c r="F701" s="7">
        <f>ROUND(IFERROR(model!I701/scoring_weights!$C$2,0)*scoring_weights!$B$2,1)</f>
        <v>2</v>
      </c>
      <c r="G701" s="7">
        <f>ROUND(IFERROR(model!J701/scoring_weights!$C$3,0)*scoring_weights!$B$3,1)</f>
        <v>0</v>
      </c>
      <c r="H701" s="7">
        <f>ROUND(IFERROR(model!K701/scoring_weights!$C$4,0)*scoring_weights!$B$4,1)</f>
        <v>6</v>
      </c>
      <c r="I701" s="7">
        <f>IF(model!L701="YES",scoring_weights!$B$5,0)</f>
        <v>0</v>
      </c>
      <c r="J701" s="7">
        <f>IF(model!D701="ENTERPRISE",scoring_weights!$B$6,IF(model!D701="MID-MARKET",scoring_weights!$B$6*0.75,IF(model!D701="SMB",scoring_weights!$B$6*0.5,IF(model!D701="STARTUP",scoring_weights!$B$6*0.25,0))))</f>
        <v>7.5</v>
      </c>
      <c r="K701" s="7">
        <f>ROUND(MIN(IFERROR((model!O701/10+model!P701/5+model!R701*2+model!T701+model!U701*1.5)/6,0),1)*scoring_weights!$B$7,1)</f>
        <v>0</v>
      </c>
      <c r="L701" s="7">
        <f t="shared" si="30"/>
        <v>15.5</v>
      </c>
      <c r="M701" s="7" t="str">
        <f>IF(L701&gt;=segment_thresholds!$B$2,"HOT",IF(L701&gt;=segment_thresholds!$B$3,"WARM","COLD"))</f>
        <v>COLD</v>
      </c>
      <c r="N701" s="7" t="str">
        <f t="shared" si="31"/>
        <v>Retarget with Ads</v>
      </c>
      <c r="O701" s="7" t="str">
        <f t="shared" si="32"/>
        <v>0-19</v>
      </c>
    </row>
    <row r="702" spans="1:15">
      <c r="A702" t="str">
        <v>L0701</v>
      </c>
      <c r="B702" t="str">
        <v>Irene Gonzalez</v>
      </c>
      <c r="C702" t="str">
        <v>SPLUNK</v>
      </c>
      <c r="D702" t="str">
        <v>PAID</v>
      </c>
      <c r="E702" t="str">
        <v>STARTUP</v>
      </c>
      <c r="F702" s="7">
        <f>ROUND(IFERROR(model!I702/scoring_weights!$C$2,0)*scoring_weights!$B$2,1)</f>
        <v>4.5999999999999996</v>
      </c>
      <c r="G702" s="7">
        <f>ROUND(IFERROR(model!J702/scoring_weights!$C$3,0)*scoring_weights!$B$3,1)</f>
        <v>14.3</v>
      </c>
      <c r="H702" s="7">
        <f>ROUND(IFERROR(model!K702/scoring_weights!$C$4,0)*scoring_weights!$B$4,1)</f>
        <v>9.6999999999999993</v>
      </c>
      <c r="I702" s="7">
        <f>IF(model!L702="YES",scoring_weights!$B$5,0)</f>
        <v>20</v>
      </c>
      <c r="J702" s="7">
        <f>IF(model!D702="ENTERPRISE",scoring_weights!$B$6,IF(model!D702="MID-MARKET",scoring_weights!$B$6*0.75,IF(model!D702="SMB",scoring_weights!$B$6*0.5,IF(model!D702="STARTUP",scoring_weights!$B$6*0.25,0))))</f>
        <v>3.75</v>
      </c>
      <c r="K702" s="7">
        <f>ROUND(MIN(IFERROR((model!O702/10+model!P702/5+model!R702*2+model!T702+model!U702*1.5)/6,0),1)*scoring_weights!$B$7,1)</f>
        <v>1.5</v>
      </c>
      <c r="L702" s="7">
        <f t="shared" si="30"/>
        <v>53.9</v>
      </c>
      <c r="M702" s="7" t="str">
        <f>IF(L702&gt;=segment_thresholds!$B$2,"HOT",IF(L702&gt;=segment_thresholds!$B$3,"WARM","COLD"))</f>
        <v>WARM</v>
      </c>
      <c r="N702" s="7" t="str">
        <f t="shared" si="31"/>
        <v>Nurture Email Drip</v>
      </c>
      <c r="O702" s="7" t="str">
        <f t="shared" si="32"/>
        <v>40-59</v>
      </c>
    </row>
    <row r="703" spans="1:15">
      <c r="A703" t="str">
        <v>L0702</v>
      </c>
      <c r="B703" t="str">
        <v>Celeste Taylor</v>
      </c>
      <c r="C703" t="str">
        <v>FRESHWORKS</v>
      </c>
      <c r="D703" t="str">
        <v>COLD_EMAIL</v>
      </c>
      <c r="E703" t="str">
        <v>SMB</v>
      </c>
      <c r="F703" s="7">
        <f>ROUND(IFERROR(model!I703/scoring_weights!$C$2,0)*scoring_weights!$B$2,1)</f>
        <v>2</v>
      </c>
      <c r="G703" s="7">
        <f>ROUND(IFERROR(model!J703/scoring_weights!$C$3,0)*scoring_weights!$B$3,1)</f>
        <v>7.5</v>
      </c>
      <c r="H703" s="7">
        <f>ROUND(IFERROR(model!K703/scoring_weights!$C$4,0)*scoring_weights!$B$4,1)</f>
        <v>0.7</v>
      </c>
      <c r="I703" s="7">
        <f>IF(model!L703="YES",scoring_weights!$B$5,0)</f>
        <v>0</v>
      </c>
      <c r="J703" s="7">
        <f>IF(model!D703="ENTERPRISE",scoring_weights!$B$6,IF(model!D703="MID-MARKET",scoring_weights!$B$6*0.75,IF(model!D703="SMB",scoring_weights!$B$6*0.5,IF(model!D703="STARTUP",scoring_weights!$B$6*0.25,0))))</f>
        <v>7.5</v>
      </c>
      <c r="K703" s="7">
        <f>ROUND(MIN(IFERROR((model!O703/10+model!P703/5+model!R703*2+model!T703+model!U703*1.5)/6,0),1)*scoring_weights!$B$7,1)</f>
        <v>3.5</v>
      </c>
      <c r="L703" s="7">
        <f t="shared" si="30"/>
        <v>21.2</v>
      </c>
      <c r="M703" s="7" t="str">
        <f>IF(L703&gt;=segment_thresholds!$B$2,"HOT",IF(L703&gt;=segment_thresholds!$B$3,"WARM","COLD"))</f>
        <v>COLD</v>
      </c>
      <c r="N703" s="7" t="str">
        <f t="shared" si="31"/>
        <v>Retarget with Ads</v>
      </c>
      <c r="O703" s="7" t="str">
        <f t="shared" si="32"/>
        <v>20-39</v>
      </c>
    </row>
    <row r="704" spans="1:15">
      <c r="A704" t="str">
        <v>L0703</v>
      </c>
      <c r="B704" t="str">
        <v>Zaid Shah</v>
      </c>
      <c r="C704" t="str">
        <v>LINEAR</v>
      </c>
      <c r="D704" t="str">
        <v>DIRECT</v>
      </c>
      <c r="E704" t="str">
        <v>MID-MARKET</v>
      </c>
      <c r="F704" s="7">
        <f>ROUND(IFERROR(model!I704/scoring_weights!$C$2,0)*scoring_weights!$B$2,1)</f>
        <v>3.7</v>
      </c>
      <c r="G704" s="7">
        <f>ROUND(IFERROR(model!J704/scoring_weights!$C$3,0)*scoring_weights!$B$3,1)</f>
        <v>4.5</v>
      </c>
      <c r="H704" s="7">
        <f>ROUND(IFERROR(model!K704/scoring_weights!$C$4,0)*scoring_weights!$B$4,1)</f>
        <v>1.8</v>
      </c>
      <c r="I704" s="7">
        <f>IF(model!L704="YES",scoring_weights!$B$5,0)</f>
        <v>0</v>
      </c>
      <c r="J704" s="7">
        <f>IF(model!D704="ENTERPRISE",scoring_weights!$B$6,IF(model!D704="MID-MARKET",scoring_weights!$B$6*0.75,IF(model!D704="SMB",scoring_weights!$B$6*0.5,IF(model!D704="STARTUP",scoring_weights!$B$6*0.25,0))))</f>
        <v>11.25</v>
      </c>
      <c r="K704" s="7">
        <f>ROUND(MIN(IFERROR((model!O704/10+model!P704/5+model!R704*2+model!T704+model!U704*1.5)/6,0),1)*scoring_weights!$B$7,1)</f>
        <v>11.5</v>
      </c>
      <c r="L704" s="7">
        <f t="shared" si="30"/>
        <v>32.799999999999997</v>
      </c>
      <c r="M704" s="7" t="str">
        <f>IF(L704&gt;=segment_thresholds!$B$2,"HOT",IF(L704&gt;=segment_thresholds!$B$3,"WARM","COLD"))</f>
        <v>COLD</v>
      </c>
      <c r="N704" s="7" t="str">
        <f t="shared" si="31"/>
        <v>Retarget with Ads</v>
      </c>
      <c r="O704" s="7" t="str">
        <f t="shared" si="32"/>
        <v>20-39</v>
      </c>
    </row>
    <row r="705" spans="1:15">
      <c r="A705" t="str">
        <v>L0704</v>
      </c>
      <c r="B705" t="str">
        <v>Elise Rodriguez</v>
      </c>
      <c r="C705" t="str">
        <v>DOCU SIGN</v>
      </c>
      <c r="D705" t="str">
        <v>ORGANIC</v>
      </c>
      <c r="E705" t="str">
        <v>N/A</v>
      </c>
      <c r="F705" s="7">
        <f>ROUND(IFERROR(model!I705/scoring_weights!$C$2,0)*scoring_weights!$B$2,1)</f>
        <v>10</v>
      </c>
      <c r="G705" s="7">
        <f>ROUND(IFERROR(model!J705/scoring_weights!$C$3,0)*scoring_weights!$B$3,1)</f>
        <v>8.3000000000000007</v>
      </c>
      <c r="H705" s="7">
        <f>ROUND(IFERROR(model!K705/scoring_weights!$C$4,0)*scoring_weights!$B$4,1)</f>
        <v>7.3</v>
      </c>
      <c r="I705" s="7">
        <f>IF(model!L705="YES",scoring_weights!$B$5,0)</f>
        <v>0</v>
      </c>
      <c r="J705" s="7">
        <f>IF(model!D705="ENTERPRISE",scoring_weights!$B$6,IF(model!D705="MID-MARKET",scoring_weights!$B$6*0.75,IF(model!D705="SMB",scoring_weights!$B$6*0.5,IF(model!D705="STARTUP",scoring_weights!$B$6*0.25,0))))</f>
        <v>0</v>
      </c>
      <c r="K705" s="7">
        <f>ROUND(MIN(IFERROR((model!O705/10+model!P705/5+model!R705*2+model!T705+model!U705*1.5)/6,0),1)*scoring_weights!$B$7,1)</f>
        <v>19.5</v>
      </c>
      <c r="L705" s="7">
        <f t="shared" si="30"/>
        <v>45.1</v>
      </c>
      <c r="M705" s="7" t="str">
        <f>IF(L705&gt;=segment_thresholds!$B$2,"HOT",IF(L705&gt;=segment_thresholds!$B$3,"WARM","COLD"))</f>
        <v>WARM</v>
      </c>
      <c r="N705" s="7" t="str">
        <f t="shared" si="31"/>
        <v>Nurture Email Drip</v>
      </c>
      <c r="O705" s="7" t="str">
        <f t="shared" si="32"/>
        <v>40-59</v>
      </c>
    </row>
    <row r="706" spans="1:15">
      <c r="A706" t="str">
        <v>L0705</v>
      </c>
      <c r="B706" t="str">
        <v>Alice Shah</v>
      </c>
      <c r="C706" t="str">
        <v>MICROSOFT</v>
      </c>
      <c r="D706" t="str">
        <v>PAID</v>
      </c>
      <c r="E706" t="str">
        <v>MID-MARKET</v>
      </c>
      <c r="F706" s="7">
        <f>ROUND(IFERROR(model!I706/scoring_weights!$C$2,0)*scoring_weights!$B$2,1)</f>
        <v>0.9</v>
      </c>
      <c r="G706" s="7">
        <f>ROUND(IFERROR(model!J706/scoring_weights!$C$3,0)*scoring_weights!$B$3,1)</f>
        <v>11.3</v>
      </c>
      <c r="H706" s="7">
        <f>ROUND(IFERROR(model!K706/scoring_weights!$C$4,0)*scoring_weights!$B$4,1)</f>
        <v>0</v>
      </c>
      <c r="I706" s="7">
        <f>IF(model!L706="YES",scoring_weights!$B$5,0)</f>
        <v>0</v>
      </c>
      <c r="J706" s="7">
        <f>IF(model!D706="ENTERPRISE",scoring_weights!$B$6,IF(model!D706="MID-MARKET",scoring_weights!$B$6*0.75,IF(model!D706="SMB",scoring_weights!$B$6*0.5,IF(model!D706="STARTUP",scoring_weights!$B$6*0.25,0))))</f>
        <v>11.25</v>
      </c>
      <c r="K706" s="7">
        <f>ROUND(MIN(IFERROR((model!O706/10+model!P706/5+model!R706*2+model!T706+model!U706*1.5)/6,0),1)*scoring_weights!$B$7,1)</f>
        <v>14</v>
      </c>
      <c r="L706" s="7">
        <f t="shared" si="30"/>
        <v>37.5</v>
      </c>
      <c r="M706" s="7" t="str">
        <f>IF(L706&gt;=segment_thresholds!$B$2,"HOT",IF(L706&gt;=segment_thresholds!$B$3,"WARM","COLD"))</f>
        <v>WARM</v>
      </c>
      <c r="N706" s="7" t="str">
        <f t="shared" si="31"/>
        <v>Nurture Email Drip</v>
      </c>
      <c r="O706" s="7" t="str">
        <f t="shared" si="32"/>
        <v>20-39</v>
      </c>
    </row>
    <row r="707" spans="1:15">
      <c r="A707" t="str">
        <v>L0706</v>
      </c>
      <c r="B707" t="str">
        <v>Margaux White</v>
      </c>
      <c r="C707" t="str">
        <v>SHOPIFY</v>
      </c>
      <c r="D707" t="str">
        <v>DIRECT</v>
      </c>
      <c r="E707" t="str">
        <v>STARTUP</v>
      </c>
      <c r="F707" s="7">
        <f>ROUND(IFERROR(model!I707/scoring_weights!$C$2,0)*scoring_weights!$B$2,1)</f>
        <v>4.9000000000000004</v>
      </c>
      <c r="G707" s="7">
        <f>ROUND(IFERROR(model!J707/scoring_weights!$C$3,0)*scoring_weights!$B$3,1)</f>
        <v>0</v>
      </c>
      <c r="H707" s="7">
        <f>ROUND(IFERROR(model!K707/scoring_weights!$C$4,0)*scoring_weights!$B$4,1)</f>
        <v>5.7</v>
      </c>
      <c r="I707" s="7">
        <f>IF(model!L707="YES",scoring_weights!$B$5,0)</f>
        <v>0</v>
      </c>
      <c r="J707" s="7">
        <f>IF(model!D707="ENTERPRISE",scoring_weights!$B$6,IF(model!D707="MID-MARKET",scoring_weights!$B$6*0.75,IF(model!D707="SMB",scoring_weights!$B$6*0.5,IF(model!D707="STARTUP",scoring_weights!$B$6*0.25,0))))</f>
        <v>3.75</v>
      </c>
      <c r="K707" s="7">
        <f>ROUND(MIN(IFERROR((model!O707/10+model!P707/5+model!R707*2+model!T707+model!U707*1.5)/6,0),1)*scoring_weights!$B$7,1)</f>
        <v>12.5</v>
      </c>
      <c r="L707" s="7">
        <f t="shared" ref="L707:L770" si="33">ROUND(F707+G707+H707+I707+J707+K707,1)</f>
        <v>26.9</v>
      </c>
      <c r="M707" s="7" t="str">
        <f>IF(L707&gt;=segment_thresholds!$B$2,"HOT",IF(L707&gt;=segment_thresholds!$B$3,"WARM","COLD"))</f>
        <v>COLD</v>
      </c>
      <c r="N707" s="7" t="str">
        <f t="shared" ref="N707:N770" si="34">IF(M707="HOT","Schedule Call",IF(M707="WARM","Nurture Email Drip","Retarget with Ads"))</f>
        <v>Retarget with Ads</v>
      </c>
      <c r="O707" s="7" t="str">
        <f t="shared" ref="O707:O770" si="35">IF(L707&lt;20,"0-19",IF(L707&lt;40,"20-39",IF(L707&lt;60,"40-59",IF(L707&lt;80,"60-79","80-100"))))</f>
        <v>20-39</v>
      </c>
    </row>
    <row r="708" spans="1:15">
      <c r="A708" t="str">
        <v>L0707</v>
      </c>
      <c r="B708" t="str">
        <v>Jasmine Ali</v>
      </c>
      <c r="C708" t="str">
        <v>STRIPE INC</v>
      </c>
      <c r="D708" t="str">
        <v>ORGANIC</v>
      </c>
      <c r="E708" t="str">
        <v>N/A</v>
      </c>
      <c r="F708" s="7">
        <f>ROUND(IFERROR(model!I708/scoring_weights!$C$2,0)*scoring_weights!$B$2,1)</f>
        <v>7.7</v>
      </c>
      <c r="G708" s="7">
        <f>ROUND(IFERROR(model!J708/scoring_weights!$C$3,0)*scoring_weights!$B$3,1)</f>
        <v>12</v>
      </c>
      <c r="H708" s="7">
        <f>ROUND(IFERROR(model!K708/scoring_weights!$C$4,0)*scoring_weights!$B$4,1)</f>
        <v>6.3</v>
      </c>
      <c r="I708" s="7">
        <f>IF(model!L708="YES",scoring_weights!$B$5,0)</f>
        <v>0</v>
      </c>
      <c r="J708" s="7">
        <f>IF(model!D708="ENTERPRISE",scoring_weights!$B$6,IF(model!D708="MID-MARKET",scoring_weights!$B$6*0.75,IF(model!D708="SMB",scoring_weights!$B$6*0.5,IF(model!D708="STARTUP",scoring_weights!$B$6*0.25,0))))</f>
        <v>0</v>
      </c>
      <c r="K708" s="7">
        <f>ROUND(MIN(IFERROR((model!O708/10+model!P708/5+model!R708*2+model!T708+model!U708*1.5)/6,0),1)*scoring_weights!$B$7,1)</f>
        <v>15.5</v>
      </c>
      <c r="L708" s="7">
        <f t="shared" si="33"/>
        <v>41.5</v>
      </c>
      <c r="M708" s="7" t="str">
        <f>IF(L708&gt;=segment_thresholds!$B$2,"HOT",IF(L708&gt;=segment_thresholds!$B$3,"WARM","COLD"))</f>
        <v>WARM</v>
      </c>
      <c r="N708" s="7" t="str">
        <f t="shared" si="34"/>
        <v>Nurture Email Drip</v>
      </c>
      <c r="O708" s="7" t="str">
        <f t="shared" si="35"/>
        <v>40-59</v>
      </c>
    </row>
    <row r="709" spans="1:15">
      <c r="A709" t="str">
        <v>L0708</v>
      </c>
      <c r="B709" t="str">
        <v>Liam Dominguez</v>
      </c>
      <c r="C709" t="str">
        <v>DATADOG</v>
      </c>
      <c r="D709" t="str">
        <v>EVENT</v>
      </c>
      <c r="E709" t="str">
        <v>MID-MARKET</v>
      </c>
      <c r="F709" s="7">
        <f>ROUND(IFERROR(model!I709/scoring_weights!$C$2,0)*scoring_weights!$B$2,1)</f>
        <v>0</v>
      </c>
      <c r="G709" s="7">
        <f>ROUND(IFERROR(model!J709/scoring_weights!$C$3,0)*scoring_weights!$B$3,1)</f>
        <v>3.8</v>
      </c>
      <c r="H709" s="7">
        <f>ROUND(IFERROR(model!K709/scoring_weights!$C$4,0)*scoring_weights!$B$4,1)</f>
        <v>3.3</v>
      </c>
      <c r="I709" s="7">
        <f>IF(model!L709="YES",scoring_weights!$B$5,0)</f>
        <v>0</v>
      </c>
      <c r="J709" s="7">
        <f>IF(model!D709="ENTERPRISE",scoring_weights!$B$6,IF(model!D709="MID-MARKET",scoring_weights!$B$6*0.75,IF(model!D709="SMB",scoring_weights!$B$6*0.5,IF(model!D709="STARTUP",scoring_weights!$B$6*0.25,0))))</f>
        <v>11.25</v>
      </c>
      <c r="K709" s="7">
        <f>ROUND(MIN(IFERROR((model!O709/10+model!P709/5+model!R709*2+model!T709+model!U709*1.5)/6,0),1)*scoring_weights!$B$7,1)</f>
        <v>1.5</v>
      </c>
      <c r="L709" s="7">
        <f t="shared" si="33"/>
        <v>19.899999999999999</v>
      </c>
      <c r="M709" s="7" t="str">
        <f>IF(L709&gt;=segment_thresholds!$B$2,"HOT",IF(L709&gt;=segment_thresholds!$B$3,"WARM","COLD"))</f>
        <v>COLD</v>
      </c>
      <c r="N709" s="7" t="str">
        <f t="shared" si="34"/>
        <v>Retarget with Ads</v>
      </c>
      <c r="O709" s="7" t="str">
        <f t="shared" si="35"/>
        <v>0-19</v>
      </c>
    </row>
    <row r="710" spans="1:15">
      <c r="A710" t="str">
        <v>L0709</v>
      </c>
      <c r="B710" t="str">
        <v>Viggo Delgado</v>
      </c>
      <c r="C710" t="str">
        <v>INTERCOM</v>
      </c>
      <c r="D710" t="str">
        <v>CONTENT_SYNDICATION</v>
      </c>
      <c r="E710" t="str">
        <v>SMB</v>
      </c>
      <c r="F710" s="7">
        <f>ROUND(IFERROR(model!I710/scoring_weights!$C$2,0)*scoring_weights!$B$2,1)</f>
        <v>8.9</v>
      </c>
      <c r="G710" s="7">
        <f>ROUND(IFERROR(model!J710/scoring_weights!$C$3,0)*scoring_weights!$B$3,1)</f>
        <v>9.8000000000000007</v>
      </c>
      <c r="H710" s="7">
        <f>ROUND(IFERROR(model!K710/scoring_weights!$C$4,0)*scoring_weights!$B$4,1)</f>
        <v>4.3</v>
      </c>
      <c r="I710" s="7">
        <f>IF(model!L710="YES",scoring_weights!$B$5,0)</f>
        <v>0</v>
      </c>
      <c r="J710" s="7">
        <f>IF(model!D710="ENTERPRISE",scoring_weights!$B$6,IF(model!D710="MID-MARKET",scoring_weights!$B$6*0.75,IF(model!D710="SMB",scoring_weights!$B$6*0.5,IF(model!D710="STARTUP",scoring_weights!$B$6*0.25,0))))</f>
        <v>7.5</v>
      </c>
      <c r="K710" s="7">
        <f>ROUND(MIN(IFERROR((model!O710/10+model!P710/5+model!R710*2+model!T710+model!U710*1.5)/6,0),1)*scoring_weights!$B$7,1)</f>
        <v>13.5</v>
      </c>
      <c r="L710" s="7">
        <f t="shared" si="33"/>
        <v>44</v>
      </c>
      <c r="M710" s="7" t="str">
        <f>IF(L710&gt;=segment_thresholds!$B$2,"HOT",IF(L710&gt;=segment_thresholds!$B$3,"WARM","COLD"))</f>
        <v>WARM</v>
      </c>
      <c r="N710" s="7" t="str">
        <f t="shared" si="34"/>
        <v>Nurture Email Drip</v>
      </c>
      <c r="O710" s="7" t="str">
        <f t="shared" si="35"/>
        <v>40-59</v>
      </c>
    </row>
    <row r="711" spans="1:15">
      <c r="A711" t="str">
        <v>L0710</v>
      </c>
      <c r="B711" t="str">
        <v>Wesley Chandra</v>
      </c>
      <c r="C711" t="str">
        <v>OKTA</v>
      </c>
      <c r="D711" t="str">
        <v>ORGANIC</v>
      </c>
      <c r="E711" t="str">
        <v>SMB</v>
      </c>
      <c r="F711" s="7">
        <f>ROUND(IFERROR(model!I711/scoring_weights!$C$2,0)*scoring_weights!$B$2,1)</f>
        <v>4.3</v>
      </c>
      <c r="G711" s="7">
        <f>ROUND(IFERROR(model!J711/scoring_weights!$C$3,0)*scoring_weights!$B$3,1)</f>
        <v>0</v>
      </c>
      <c r="H711" s="7">
        <f>ROUND(IFERROR(model!K711/scoring_weights!$C$4,0)*scoring_weights!$B$4,1)</f>
        <v>1.3</v>
      </c>
      <c r="I711" s="7">
        <f>IF(model!L711="YES",scoring_weights!$B$5,0)</f>
        <v>20</v>
      </c>
      <c r="J711" s="7">
        <f>IF(model!D711="ENTERPRISE",scoring_weights!$B$6,IF(model!D711="MID-MARKET",scoring_weights!$B$6*0.75,IF(model!D711="SMB",scoring_weights!$B$6*0.5,IF(model!D711="STARTUP",scoring_weights!$B$6*0.25,0))))</f>
        <v>7.5</v>
      </c>
      <c r="K711" s="7">
        <f>ROUND(MIN(IFERROR((model!O711/10+model!P711/5+model!R711*2+model!T711+model!U711*1.5)/6,0),1)*scoring_weights!$B$7,1)</f>
        <v>4.5</v>
      </c>
      <c r="L711" s="7">
        <f t="shared" si="33"/>
        <v>37.6</v>
      </c>
      <c r="M711" s="7" t="str">
        <f>IF(L711&gt;=segment_thresholds!$B$2,"HOT",IF(L711&gt;=segment_thresholds!$B$3,"WARM","COLD"))</f>
        <v>WARM</v>
      </c>
      <c r="N711" s="7" t="str">
        <f t="shared" si="34"/>
        <v>Nurture Email Drip</v>
      </c>
      <c r="O711" s="7" t="str">
        <f t="shared" si="35"/>
        <v>20-39</v>
      </c>
    </row>
    <row r="712" spans="1:15">
      <c r="A712" t="str">
        <v>L0711</v>
      </c>
      <c r="B712" t="str">
        <v>Elena Sanchez</v>
      </c>
      <c r="C712" t="str">
        <v>HUBSPOT</v>
      </c>
      <c r="D712" t="str">
        <v>PARTNER</v>
      </c>
      <c r="E712" t="str">
        <v>MID-MARKET</v>
      </c>
      <c r="F712" s="7">
        <f>ROUND(IFERROR(model!I712/scoring_weights!$C$2,0)*scoring_weights!$B$2,1)</f>
        <v>8.3000000000000007</v>
      </c>
      <c r="G712" s="7">
        <f>ROUND(IFERROR(model!J712/scoring_weights!$C$3,0)*scoring_weights!$B$3,1)</f>
        <v>8.3000000000000007</v>
      </c>
      <c r="H712" s="7">
        <f>ROUND(IFERROR(model!K712/scoring_weights!$C$4,0)*scoring_weights!$B$4,1)</f>
        <v>1.2</v>
      </c>
      <c r="I712" s="7">
        <f>IF(model!L712="YES",scoring_weights!$B$5,0)</f>
        <v>20</v>
      </c>
      <c r="J712" s="7">
        <f>IF(model!D712="ENTERPRISE",scoring_weights!$B$6,IF(model!D712="MID-MARKET",scoring_weights!$B$6*0.75,IF(model!D712="SMB",scoring_weights!$B$6*0.5,IF(model!D712="STARTUP",scoring_weights!$B$6*0.25,0))))</f>
        <v>11.25</v>
      </c>
      <c r="K712" s="7">
        <f>ROUND(MIN(IFERROR((model!O712/10+model!P712/5+model!R712*2+model!T712+model!U712*1.5)/6,0),1)*scoring_weights!$B$7,1)</f>
        <v>13</v>
      </c>
      <c r="L712" s="7">
        <f t="shared" si="33"/>
        <v>62.1</v>
      </c>
      <c r="M712" s="7" t="str">
        <f>IF(L712&gt;=segment_thresholds!$B$2,"HOT",IF(L712&gt;=segment_thresholds!$B$3,"WARM","COLD"))</f>
        <v>HOT</v>
      </c>
      <c r="N712" s="7" t="str">
        <f t="shared" si="34"/>
        <v>Schedule Call</v>
      </c>
      <c r="O712" s="7" t="str">
        <f t="shared" si="35"/>
        <v>60-79</v>
      </c>
    </row>
    <row r="713" spans="1:15">
      <c r="A713" t="str">
        <v>L0712</v>
      </c>
      <c r="B713" t="str">
        <v>Tyler Ivanov</v>
      </c>
      <c r="C713" t="str">
        <v>MIRO</v>
      </c>
      <c r="D713" t="str">
        <v>ORGANIC</v>
      </c>
      <c r="E713" t="str">
        <v>ENTERPRISE</v>
      </c>
      <c r="F713" s="7">
        <f>ROUND(IFERROR(model!I713/scoring_weights!$C$2,0)*scoring_weights!$B$2,1)</f>
        <v>2</v>
      </c>
      <c r="G713" s="7">
        <f>ROUND(IFERROR(model!J713/scoring_weights!$C$3,0)*scoring_weights!$B$3,1)</f>
        <v>14.3</v>
      </c>
      <c r="H713" s="7">
        <f>ROUND(IFERROR(model!K713/scoring_weights!$C$4,0)*scoring_weights!$B$4,1)</f>
        <v>6.7</v>
      </c>
      <c r="I713" s="7">
        <f>IF(model!L713="YES",scoring_weights!$B$5,0)</f>
        <v>20</v>
      </c>
      <c r="J713" s="7">
        <f>IF(model!D713="ENTERPRISE",scoring_weights!$B$6,IF(model!D713="MID-MARKET",scoring_weights!$B$6*0.75,IF(model!D713="SMB",scoring_weights!$B$6*0.5,IF(model!D713="STARTUP",scoring_weights!$B$6*0.25,0))))</f>
        <v>15</v>
      </c>
      <c r="K713" s="7">
        <f>ROUND(MIN(IFERROR((model!O713/10+model!P713/5+model!R713*2+model!T713+model!U713*1.5)/6,0),1)*scoring_weights!$B$7,1)</f>
        <v>17.5</v>
      </c>
      <c r="L713" s="7">
        <f t="shared" si="33"/>
        <v>75.5</v>
      </c>
      <c r="M713" s="7" t="str">
        <f>IF(L713&gt;=segment_thresholds!$B$2,"HOT",IF(L713&gt;=segment_thresholds!$B$3,"WARM","COLD"))</f>
        <v>HOT</v>
      </c>
      <c r="N713" s="7" t="str">
        <f t="shared" si="34"/>
        <v>Schedule Call</v>
      </c>
      <c r="O713" s="7" t="str">
        <f t="shared" si="35"/>
        <v>60-79</v>
      </c>
    </row>
    <row r="714" spans="1:15">
      <c r="A714" t="str">
        <v>L0713</v>
      </c>
      <c r="B714" t="str">
        <v>Yolanda Martinez</v>
      </c>
      <c r="C714" t="str">
        <v>ZENDESK</v>
      </c>
      <c r="D714" t="str">
        <v>REFERRAL</v>
      </c>
      <c r="E714" t="str">
        <v>N/A</v>
      </c>
      <c r="F714" s="7">
        <f>ROUND(IFERROR(model!I714/scoring_weights!$C$2,0)*scoring_weights!$B$2,1)</f>
        <v>7.1</v>
      </c>
      <c r="G714" s="7">
        <f>ROUND(IFERROR(model!J714/scoring_weights!$C$3,0)*scoring_weights!$B$3,1)</f>
        <v>0</v>
      </c>
      <c r="H714" s="7">
        <f>ROUND(IFERROR(model!K714/scoring_weights!$C$4,0)*scoring_weights!$B$4,1)</f>
        <v>8.5</v>
      </c>
      <c r="I714" s="7">
        <f>IF(model!L714="YES",scoring_weights!$B$5,0)</f>
        <v>20</v>
      </c>
      <c r="J714" s="7">
        <f>IF(model!D714="ENTERPRISE",scoring_weights!$B$6,IF(model!D714="MID-MARKET",scoring_weights!$B$6*0.75,IF(model!D714="SMB",scoring_weights!$B$6*0.5,IF(model!D714="STARTUP",scoring_weights!$B$6*0.25,0))))</f>
        <v>0</v>
      </c>
      <c r="K714" s="7">
        <f>ROUND(MIN(IFERROR((model!O714/10+model!P714/5+model!R714*2+model!T714+model!U714*1.5)/6,0),1)*scoring_weights!$B$7,1)</f>
        <v>3</v>
      </c>
      <c r="L714" s="7">
        <f t="shared" si="33"/>
        <v>38.6</v>
      </c>
      <c r="M714" s="7" t="str">
        <f>IF(L714&gt;=segment_thresholds!$B$2,"HOT",IF(L714&gt;=segment_thresholds!$B$3,"WARM","COLD"))</f>
        <v>WARM</v>
      </c>
      <c r="N714" s="7" t="str">
        <f t="shared" si="34"/>
        <v>Nurture Email Drip</v>
      </c>
      <c r="O714" s="7" t="str">
        <f t="shared" si="35"/>
        <v>20-39</v>
      </c>
    </row>
    <row r="715" spans="1:15">
      <c r="A715" t="str">
        <v>L0714</v>
      </c>
      <c r="B715" t="str">
        <v>Genevieve Martinez</v>
      </c>
      <c r="C715" t="str">
        <v>SALESFORCE.COM</v>
      </c>
      <c r="D715" t="str">
        <v>EVENT</v>
      </c>
      <c r="E715" t="str">
        <v>GROWTH</v>
      </c>
      <c r="F715" s="7">
        <f>ROUND(IFERROR(model!I715/scoring_weights!$C$2,0)*scoring_weights!$B$2,1)</f>
        <v>6.6</v>
      </c>
      <c r="G715" s="7">
        <f>ROUND(IFERROR(model!J715/scoring_weights!$C$3,0)*scoring_weights!$B$3,1)</f>
        <v>7.5</v>
      </c>
      <c r="H715" s="7">
        <f>ROUND(IFERROR(model!K715/scoring_weights!$C$4,0)*scoring_weights!$B$4,1)</f>
        <v>9.6999999999999993</v>
      </c>
      <c r="I715" s="7">
        <f>IF(model!L715="YES",scoring_weights!$B$5,0)</f>
        <v>0</v>
      </c>
      <c r="J715" s="7">
        <f>IF(model!D715="ENTERPRISE",scoring_weights!$B$6,IF(model!D715="MID-MARKET",scoring_weights!$B$6*0.75,IF(model!D715="SMB",scoring_weights!$B$6*0.5,IF(model!D715="STARTUP",scoring_weights!$B$6*0.25,0))))</f>
        <v>0</v>
      </c>
      <c r="K715" s="7">
        <f>ROUND(MIN(IFERROR((model!O715/10+model!P715/5+model!R715*2+model!T715+model!U715*1.5)/6,0),1)*scoring_weights!$B$7,1)</f>
        <v>16</v>
      </c>
      <c r="L715" s="7">
        <f t="shared" si="33"/>
        <v>39.799999999999997</v>
      </c>
      <c r="M715" s="7" t="str">
        <f>IF(L715&gt;=segment_thresholds!$B$2,"HOT",IF(L715&gt;=segment_thresholds!$B$3,"WARM","COLD"))</f>
        <v>WARM</v>
      </c>
      <c r="N715" s="7" t="str">
        <f t="shared" si="34"/>
        <v>Nurture Email Drip</v>
      </c>
      <c r="O715" s="7" t="str">
        <f t="shared" si="35"/>
        <v>20-39</v>
      </c>
    </row>
    <row r="716" spans="1:15">
      <c r="A716" t="str">
        <v>L0715</v>
      </c>
      <c r="B716" t="str">
        <v>Opal Wright</v>
      </c>
      <c r="C716" t="str">
        <v>FIGMA</v>
      </c>
      <c r="D716" t="str">
        <v>SOCIAL</v>
      </c>
      <c r="E716" t="str">
        <v>MID-MARKET</v>
      </c>
      <c r="F716" s="7">
        <f>ROUND(IFERROR(model!I716/scoring_weights!$C$2,0)*scoring_weights!$B$2,1)</f>
        <v>8.6</v>
      </c>
      <c r="G716" s="7">
        <f>ROUND(IFERROR(model!J716/scoring_weights!$C$3,0)*scoring_weights!$B$3,1)</f>
        <v>1.5</v>
      </c>
      <c r="H716" s="7">
        <f>ROUND(IFERROR(model!K716/scoring_weights!$C$4,0)*scoring_weights!$B$4,1)</f>
        <v>2.5</v>
      </c>
      <c r="I716" s="7">
        <f>IF(model!L716="YES",scoring_weights!$B$5,0)</f>
        <v>20</v>
      </c>
      <c r="J716" s="7">
        <f>IF(model!D716="ENTERPRISE",scoring_weights!$B$6,IF(model!D716="MID-MARKET",scoring_weights!$B$6*0.75,IF(model!D716="SMB",scoring_weights!$B$6*0.5,IF(model!D716="STARTUP",scoring_weights!$B$6*0.25,0))))</f>
        <v>11.25</v>
      </c>
      <c r="K716" s="7">
        <f>ROUND(MIN(IFERROR((model!O716/10+model!P716/5+model!R716*2+model!T716+model!U716*1.5)/6,0),1)*scoring_weights!$B$7,1)</f>
        <v>2</v>
      </c>
      <c r="L716" s="7">
        <f t="shared" si="33"/>
        <v>45.9</v>
      </c>
      <c r="M716" s="7" t="str">
        <f>IF(L716&gt;=segment_thresholds!$B$2,"HOT",IF(L716&gt;=segment_thresholds!$B$3,"WARM","COLD"))</f>
        <v>WARM</v>
      </c>
      <c r="N716" s="7" t="str">
        <f t="shared" si="34"/>
        <v>Nurture Email Drip</v>
      </c>
      <c r="O716" s="7" t="str">
        <f t="shared" si="35"/>
        <v>40-59</v>
      </c>
    </row>
    <row r="717" spans="1:15">
      <c r="A717" t="str">
        <v>L0716</v>
      </c>
      <c r="B717" t="str">
        <v>Carlos Decker</v>
      </c>
      <c r="C717" t="str">
        <v>STRIPE</v>
      </c>
      <c r="D717" t="str">
        <v>REFERRAL</v>
      </c>
      <c r="E717" t="str">
        <v>MID-MARKET</v>
      </c>
      <c r="F717" s="7">
        <f>ROUND(IFERROR(model!I717/scoring_weights!$C$2,0)*scoring_weights!$B$2,1)</f>
        <v>8</v>
      </c>
      <c r="G717" s="7">
        <f>ROUND(IFERROR(model!J717/scoring_weights!$C$3,0)*scoring_weights!$B$3,1)</f>
        <v>5.3</v>
      </c>
      <c r="H717" s="7">
        <f>ROUND(IFERROR(model!K717/scoring_weights!$C$4,0)*scoring_weights!$B$4,1)</f>
        <v>7.5</v>
      </c>
      <c r="I717" s="7">
        <f>IF(model!L717="YES",scoring_weights!$B$5,0)</f>
        <v>0</v>
      </c>
      <c r="J717" s="7">
        <f>IF(model!D717="ENTERPRISE",scoring_weights!$B$6,IF(model!D717="MID-MARKET",scoring_weights!$B$6*0.75,IF(model!D717="SMB",scoring_weights!$B$6*0.5,IF(model!D717="STARTUP",scoring_weights!$B$6*0.25,0))))</f>
        <v>11.25</v>
      </c>
      <c r="K717" s="7">
        <f>ROUND(MIN(IFERROR((model!O717/10+model!P717/5+model!R717*2+model!T717+model!U717*1.5)/6,0),1)*scoring_weights!$B$7,1)</f>
        <v>9.5</v>
      </c>
      <c r="L717" s="7">
        <f t="shared" si="33"/>
        <v>41.6</v>
      </c>
      <c r="M717" s="7" t="str">
        <f>IF(L717&gt;=segment_thresholds!$B$2,"HOT",IF(L717&gt;=segment_thresholds!$B$3,"WARM","COLD"))</f>
        <v>WARM</v>
      </c>
      <c r="N717" s="7" t="str">
        <f t="shared" si="34"/>
        <v>Nurture Email Drip</v>
      </c>
      <c r="O717" s="7" t="str">
        <f t="shared" si="35"/>
        <v>40-59</v>
      </c>
    </row>
    <row r="718" spans="1:15">
      <c r="A718" t="str">
        <v>L0717</v>
      </c>
      <c r="B718" t="str">
        <v>Yuki Johnson</v>
      </c>
      <c r="C718" t="str">
        <v>SLACK TECHNOLOGIES</v>
      </c>
      <c r="D718" t="str">
        <v>ORGANIC</v>
      </c>
      <c r="E718" t="str">
        <v>MID-MARKET</v>
      </c>
      <c r="F718" s="7">
        <f>ROUND(IFERROR(model!I718/scoring_weights!$C$2,0)*scoring_weights!$B$2,1)</f>
        <v>8.6</v>
      </c>
      <c r="G718" s="7">
        <f>ROUND(IFERROR(model!J718/scoring_weights!$C$3,0)*scoring_weights!$B$3,1)</f>
        <v>7.5</v>
      </c>
      <c r="H718" s="7">
        <f>ROUND(IFERROR(model!K718/scoring_weights!$C$4,0)*scoring_weights!$B$4,1)</f>
        <v>3.5</v>
      </c>
      <c r="I718" s="7">
        <f>IF(model!L718="YES",scoring_weights!$B$5,0)</f>
        <v>20</v>
      </c>
      <c r="J718" s="7">
        <f>IF(model!D718="ENTERPRISE",scoring_weights!$B$6,IF(model!D718="MID-MARKET",scoring_weights!$B$6*0.75,IF(model!D718="SMB",scoring_weights!$B$6*0.5,IF(model!D718="STARTUP",scoring_weights!$B$6*0.25,0))))</f>
        <v>11.25</v>
      </c>
      <c r="K718" s="7">
        <f>ROUND(MIN(IFERROR((model!O718/10+model!P718/5+model!R718*2+model!T718+model!U718*1.5)/6,0),1)*scoring_weights!$B$7,1)</f>
        <v>10.5</v>
      </c>
      <c r="L718" s="7">
        <f t="shared" si="33"/>
        <v>61.4</v>
      </c>
      <c r="M718" s="7" t="str">
        <f>IF(L718&gt;=segment_thresholds!$B$2,"HOT",IF(L718&gt;=segment_thresholds!$B$3,"WARM","COLD"))</f>
        <v>HOT</v>
      </c>
      <c r="N718" s="7" t="str">
        <f t="shared" si="34"/>
        <v>Schedule Call</v>
      </c>
      <c r="O718" s="7" t="str">
        <f t="shared" si="35"/>
        <v>60-79</v>
      </c>
    </row>
    <row r="719" spans="1:15">
      <c r="A719" t="str">
        <v>L0718</v>
      </c>
      <c r="B719" t="str">
        <v>Yasmin Soto</v>
      </c>
      <c r="C719" t="str">
        <v>STRIPE</v>
      </c>
      <c r="D719" t="str">
        <v>WEBINAR</v>
      </c>
      <c r="E719" t="str">
        <v>N/A</v>
      </c>
      <c r="F719" s="7">
        <f>ROUND(IFERROR(model!I719/scoring_weights!$C$2,0)*scoring_weights!$B$2,1)</f>
        <v>1.1000000000000001</v>
      </c>
      <c r="G719" s="7">
        <f>ROUND(IFERROR(model!J719/scoring_weights!$C$3,0)*scoring_weights!$B$3,1)</f>
        <v>12</v>
      </c>
      <c r="H719" s="7">
        <f>ROUND(IFERROR(model!K719/scoring_weights!$C$4,0)*scoring_weights!$B$4,1)</f>
        <v>0.3</v>
      </c>
      <c r="I719" s="7">
        <f>IF(model!L719="YES",scoring_weights!$B$5,0)</f>
        <v>0</v>
      </c>
      <c r="J719" s="7">
        <f>IF(model!D719="ENTERPRISE",scoring_weights!$B$6,IF(model!D719="MID-MARKET",scoring_weights!$B$6*0.75,IF(model!D719="SMB",scoring_weights!$B$6*0.5,IF(model!D719="STARTUP",scoring_weights!$B$6*0.25,0))))</f>
        <v>0</v>
      </c>
      <c r="K719" s="7">
        <f>ROUND(MIN(IFERROR((model!O719/10+model!P719/5+model!R719*2+model!T719+model!U719*1.5)/6,0),1)*scoring_weights!$B$7,1)</f>
        <v>12.5</v>
      </c>
      <c r="L719" s="7">
        <f t="shared" si="33"/>
        <v>25.9</v>
      </c>
      <c r="M719" s="7" t="str">
        <f>IF(L719&gt;=segment_thresholds!$B$2,"HOT",IF(L719&gt;=segment_thresholds!$B$3,"WARM","COLD"))</f>
        <v>COLD</v>
      </c>
      <c r="N719" s="7" t="str">
        <f t="shared" si="34"/>
        <v>Retarget with Ads</v>
      </c>
      <c r="O719" s="7" t="str">
        <f t="shared" si="35"/>
        <v>20-39</v>
      </c>
    </row>
    <row r="720" spans="1:15">
      <c r="A720" t="str">
        <v>L0719</v>
      </c>
      <c r="B720" t="str">
        <v>Ivy Ahmed</v>
      </c>
      <c r="C720" t="str">
        <v>SNOWFLAKE</v>
      </c>
      <c r="D720" t="str">
        <v>COLD_EMAIL</v>
      </c>
      <c r="E720" t="str">
        <v>N/A</v>
      </c>
      <c r="F720" s="7">
        <f>ROUND(IFERROR(model!I720/scoring_weights!$C$2,0)*scoring_weights!$B$2,1)</f>
        <v>2.2999999999999998</v>
      </c>
      <c r="G720" s="7">
        <f>ROUND(IFERROR(model!J720/scoring_weights!$C$3,0)*scoring_weights!$B$3,1)</f>
        <v>6</v>
      </c>
      <c r="H720" s="7">
        <f>ROUND(IFERROR(model!K720/scoring_weights!$C$4,0)*scoring_weights!$B$4,1)</f>
        <v>0</v>
      </c>
      <c r="I720" s="7">
        <f>IF(model!L720="YES",scoring_weights!$B$5,0)</f>
        <v>20</v>
      </c>
      <c r="J720" s="7">
        <f>IF(model!D720="ENTERPRISE",scoring_weights!$B$6,IF(model!D720="MID-MARKET",scoring_weights!$B$6*0.75,IF(model!D720="SMB",scoring_weights!$B$6*0.5,IF(model!D720="STARTUP",scoring_weights!$B$6*0.25,0))))</f>
        <v>0</v>
      </c>
      <c r="K720" s="7">
        <f>ROUND(MIN(IFERROR((model!O720/10+model!P720/5+model!R720*2+model!T720+model!U720*1.5)/6,0),1)*scoring_weights!$B$7,1)</f>
        <v>8</v>
      </c>
      <c r="L720" s="7">
        <f t="shared" si="33"/>
        <v>36.299999999999997</v>
      </c>
      <c r="M720" s="7" t="str">
        <f>IF(L720&gt;=segment_thresholds!$B$2,"HOT",IF(L720&gt;=segment_thresholds!$B$3,"WARM","COLD"))</f>
        <v>WARM</v>
      </c>
      <c r="N720" s="7" t="str">
        <f t="shared" si="34"/>
        <v>Nurture Email Drip</v>
      </c>
      <c r="O720" s="7" t="str">
        <f t="shared" si="35"/>
        <v>20-39</v>
      </c>
    </row>
    <row r="721" spans="1:15">
      <c r="A721" t="str">
        <v>L0720</v>
      </c>
      <c r="B721" t="str">
        <v>Karen Lopez</v>
      </c>
      <c r="C721" t="str">
        <v>MONGO DB</v>
      </c>
      <c r="D721" t="str">
        <v>PARTNER</v>
      </c>
      <c r="E721" t="str">
        <v>SMB</v>
      </c>
      <c r="F721" s="7">
        <f>ROUND(IFERROR(model!I721/scoring_weights!$C$2,0)*scoring_weights!$B$2,1)</f>
        <v>8.9</v>
      </c>
      <c r="G721" s="7">
        <f>ROUND(IFERROR(model!J721/scoring_weights!$C$3,0)*scoring_weights!$B$3,1)</f>
        <v>4.5</v>
      </c>
      <c r="H721" s="7">
        <f>ROUND(IFERROR(model!K721/scoring_weights!$C$4,0)*scoring_weights!$B$4,1)</f>
        <v>9.8000000000000007</v>
      </c>
      <c r="I721" s="7">
        <f>IF(model!L721="YES",scoring_weights!$B$5,0)</f>
        <v>20</v>
      </c>
      <c r="J721" s="7">
        <f>IF(model!D721="ENTERPRISE",scoring_weights!$B$6,IF(model!D721="MID-MARKET",scoring_weights!$B$6*0.75,IF(model!D721="SMB",scoring_weights!$B$6*0.5,IF(model!D721="STARTUP",scoring_weights!$B$6*0.25,0))))</f>
        <v>7.5</v>
      </c>
      <c r="K721" s="7">
        <f>ROUND(MIN(IFERROR((model!O721/10+model!P721/5+model!R721*2+model!T721+model!U721*1.5)/6,0),1)*scoring_weights!$B$7,1)</f>
        <v>13</v>
      </c>
      <c r="L721" s="7">
        <f t="shared" si="33"/>
        <v>63.7</v>
      </c>
      <c r="M721" s="7" t="str">
        <f>IF(L721&gt;=segment_thresholds!$B$2,"HOT",IF(L721&gt;=segment_thresholds!$B$3,"WARM","COLD"))</f>
        <v>HOT</v>
      </c>
      <c r="N721" s="7" t="str">
        <f t="shared" si="34"/>
        <v>Schedule Call</v>
      </c>
      <c r="O721" s="7" t="str">
        <f t="shared" si="35"/>
        <v>60-79</v>
      </c>
    </row>
    <row r="722" spans="1:15">
      <c r="A722" t="str">
        <v>L0721</v>
      </c>
      <c r="B722" t="str">
        <v>Willow Novak</v>
      </c>
      <c r="C722" t="str">
        <v>ZENDESK</v>
      </c>
      <c r="D722" t="str">
        <v>SOCIAL</v>
      </c>
      <c r="E722" t="str">
        <v>SMB</v>
      </c>
      <c r="F722" s="7">
        <f>ROUND(IFERROR(model!I722/scoring_weights!$C$2,0)*scoring_weights!$B$2,1)</f>
        <v>1.7</v>
      </c>
      <c r="G722" s="7">
        <f>ROUND(IFERROR(model!J722/scoring_weights!$C$3,0)*scoring_weights!$B$3,1)</f>
        <v>3.8</v>
      </c>
      <c r="H722" s="7">
        <f>ROUND(IFERROR(model!K722/scoring_weights!$C$4,0)*scoring_weights!$B$4,1)</f>
        <v>6.2</v>
      </c>
      <c r="I722" s="7">
        <f>IF(model!L722="YES",scoring_weights!$B$5,0)</f>
        <v>0</v>
      </c>
      <c r="J722" s="7">
        <f>IF(model!D722="ENTERPRISE",scoring_weights!$B$6,IF(model!D722="MID-MARKET",scoring_weights!$B$6*0.75,IF(model!D722="SMB",scoring_weights!$B$6*0.5,IF(model!D722="STARTUP",scoring_weights!$B$6*0.25,0))))</f>
        <v>7.5</v>
      </c>
      <c r="K722" s="7">
        <f>ROUND(MIN(IFERROR((model!O722/10+model!P722/5+model!R722*2+model!T722+model!U722*1.5)/6,0),1)*scoring_weights!$B$7,1)</f>
        <v>5</v>
      </c>
      <c r="L722" s="7">
        <f t="shared" si="33"/>
        <v>24.2</v>
      </c>
      <c r="M722" s="7" t="str">
        <f>IF(L722&gt;=segment_thresholds!$B$2,"HOT",IF(L722&gt;=segment_thresholds!$B$3,"WARM","COLD"))</f>
        <v>COLD</v>
      </c>
      <c r="N722" s="7" t="str">
        <f t="shared" si="34"/>
        <v>Retarget with Ads</v>
      </c>
      <c r="O722" s="7" t="str">
        <f t="shared" si="35"/>
        <v>20-39</v>
      </c>
    </row>
    <row r="723" spans="1:15">
      <c r="A723" t="str">
        <v>L0722</v>
      </c>
      <c r="B723" t="str">
        <v>Omar Perez</v>
      </c>
      <c r="C723" t="str">
        <v>ZSCALER</v>
      </c>
      <c r="D723" t="str">
        <v>PARTNER</v>
      </c>
      <c r="E723" t="str">
        <v>GROWTH</v>
      </c>
      <c r="F723" s="7">
        <f>ROUND(IFERROR(model!I723/scoring_weights!$C$2,0)*scoring_weights!$B$2,1)</f>
        <v>8.9</v>
      </c>
      <c r="G723" s="7">
        <f>ROUND(IFERROR(model!J723/scoring_weights!$C$3,0)*scoring_weights!$B$3,1)</f>
        <v>0</v>
      </c>
      <c r="H723" s="7">
        <f>ROUND(IFERROR(model!K723/scoring_weights!$C$4,0)*scoring_weights!$B$4,1)</f>
        <v>5.3</v>
      </c>
      <c r="I723" s="7">
        <f>IF(model!L723="YES",scoring_weights!$B$5,0)</f>
        <v>20</v>
      </c>
      <c r="J723" s="7">
        <f>IF(model!D723="ENTERPRISE",scoring_weights!$B$6,IF(model!D723="MID-MARKET",scoring_weights!$B$6*0.75,IF(model!D723="SMB",scoring_weights!$B$6*0.5,IF(model!D723="STARTUP",scoring_weights!$B$6*0.25,0))))</f>
        <v>0</v>
      </c>
      <c r="K723" s="7">
        <f>ROUND(MIN(IFERROR((model!O723/10+model!P723/5+model!R723*2+model!T723+model!U723*1.5)/6,0),1)*scoring_weights!$B$7,1)</f>
        <v>4.5</v>
      </c>
      <c r="L723" s="7">
        <f t="shared" si="33"/>
        <v>38.700000000000003</v>
      </c>
      <c r="M723" s="7" t="str">
        <f>IF(L723&gt;=segment_thresholds!$B$2,"HOT",IF(L723&gt;=segment_thresholds!$B$3,"WARM","COLD"))</f>
        <v>WARM</v>
      </c>
      <c r="N723" s="7" t="str">
        <f t="shared" si="34"/>
        <v>Nurture Email Drip</v>
      </c>
      <c r="O723" s="7" t="str">
        <f t="shared" si="35"/>
        <v>20-39</v>
      </c>
    </row>
    <row r="724" spans="1:15">
      <c r="A724" t="str">
        <v>L0723</v>
      </c>
      <c r="B724" t="str">
        <v>Tina Castillo</v>
      </c>
      <c r="C724" t="str">
        <v>CLOUDFLARE</v>
      </c>
      <c r="D724" t="str">
        <v>COLD_EMAIL</v>
      </c>
      <c r="E724" t="str">
        <v>MID-MARKET</v>
      </c>
      <c r="F724" s="7">
        <f>ROUND(IFERROR(model!I724/scoring_weights!$C$2,0)*scoring_weights!$B$2,1)</f>
        <v>8</v>
      </c>
      <c r="G724" s="7">
        <f>ROUND(IFERROR(model!J724/scoring_weights!$C$3,0)*scoring_weights!$B$3,1)</f>
        <v>13.5</v>
      </c>
      <c r="H724" s="7">
        <f>ROUND(IFERROR(model!K724/scoring_weights!$C$4,0)*scoring_weights!$B$4,1)</f>
        <v>4</v>
      </c>
      <c r="I724" s="7">
        <f>IF(model!L724="YES",scoring_weights!$B$5,0)</f>
        <v>20</v>
      </c>
      <c r="J724" s="7">
        <f>IF(model!D724="ENTERPRISE",scoring_weights!$B$6,IF(model!D724="MID-MARKET",scoring_weights!$B$6*0.75,IF(model!D724="SMB",scoring_weights!$B$6*0.5,IF(model!D724="STARTUP",scoring_weights!$B$6*0.25,0))))</f>
        <v>11.25</v>
      </c>
      <c r="K724" s="7">
        <f>ROUND(MIN(IFERROR((model!O724/10+model!P724/5+model!R724*2+model!T724+model!U724*1.5)/6,0),1)*scoring_weights!$B$7,1)</f>
        <v>0</v>
      </c>
      <c r="L724" s="7">
        <f t="shared" si="33"/>
        <v>56.8</v>
      </c>
      <c r="M724" s="7" t="str">
        <f>IF(L724&gt;=segment_thresholds!$B$2,"HOT",IF(L724&gt;=segment_thresholds!$B$3,"WARM","COLD"))</f>
        <v>WARM</v>
      </c>
      <c r="N724" s="7" t="str">
        <f t="shared" si="34"/>
        <v>Nurture Email Drip</v>
      </c>
      <c r="O724" s="7" t="str">
        <f t="shared" si="35"/>
        <v>40-59</v>
      </c>
    </row>
    <row r="725" spans="1:15">
      <c r="A725" t="str">
        <v>L0724</v>
      </c>
      <c r="B725" t="str">
        <v>Victor Kumar</v>
      </c>
      <c r="C725" t="str">
        <v>MONGO DB</v>
      </c>
      <c r="D725" t="str">
        <v>EVENT</v>
      </c>
      <c r="E725" t="str">
        <v>N/A</v>
      </c>
      <c r="F725" s="7">
        <f>ROUND(IFERROR(model!I725/scoring_weights!$C$2,0)*scoring_weights!$B$2,1)</f>
        <v>6.3</v>
      </c>
      <c r="G725" s="7">
        <f>ROUND(IFERROR(model!J725/scoring_weights!$C$3,0)*scoring_weights!$B$3,1)</f>
        <v>8.3000000000000007</v>
      </c>
      <c r="H725" s="7">
        <f>ROUND(IFERROR(model!K725/scoring_weights!$C$4,0)*scoring_weights!$B$4,1)</f>
        <v>1.8</v>
      </c>
      <c r="I725" s="7">
        <f>IF(model!L725="YES",scoring_weights!$B$5,0)</f>
        <v>20</v>
      </c>
      <c r="J725" s="7">
        <f>IF(model!D725="ENTERPRISE",scoring_weights!$B$6,IF(model!D725="MID-MARKET",scoring_weights!$B$6*0.75,IF(model!D725="SMB",scoring_weights!$B$6*0.5,IF(model!D725="STARTUP",scoring_weights!$B$6*0.25,0))))</f>
        <v>0</v>
      </c>
      <c r="K725" s="7">
        <f>ROUND(MIN(IFERROR((model!O725/10+model!P725/5+model!R725*2+model!T725+model!U725*1.5)/6,0),1)*scoring_weights!$B$7,1)</f>
        <v>24</v>
      </c>
      <c r="L725" s="7">
        <f t="shared" si="33"/>
        <v>60.4</v>
      </c>
      <c r="M725" s="7" t="str">
        <f>IF(L725&gt;=segment_thresholds!$B$2,"HOT",IF(L725&gt;=segment_thresholds!$B$3,"WARM","COLD"))</f>
        <v>HOT</v>
      </c>
      <c r="N725" s="7" t="str">
        <f t="shared" si="34"/>
        <v>Schedule Call</v>
      </c>
      <c r="O725" s="7" t="str">
        <f t="shared" si="35"/>
        <v>60-79</v>
      </c>
    </row>
    <row r="726" spans="1:15">
      <c r="A726" t="str">
        <v>L0725</v>
      </c>
      <c r="B726" t="str">
        <v>Winona Davis</v>
      </c>
      <c r="C726" t="str">
        <v>ATLASSIAN</v>
      </c>
      <c r="D726" t="str">
        <v>PARTNER</v>
      </c>
      <c r="E726" t="str">
        <v>MID-MARKET</v>
      </c>
      <c r="F726" s="7">
        <f>ROUND(IFERROR(model!I726/scoring_weights!$C$2,0)*scoring_weights!$B$2,1)</f>
        <v>0</v>
      </c>
      <c r="G726" s="7">
        <f>ROUND(IFERROR(model!J726/scoring_weights!$C$3,0)*scoring_weights!$B$3,1)</f>
        <v>4.5</v>
      </c>
      <c r="H726" s="7">
        <f>ROUND(IFERROR(model!K726/scoring_weights!$C$4,0)*scoring_weights!$B$4,1)</f>
        <v>4.3</v>
      </c>
      <c r="I726" s="7">
        <f>IF(model!L726="YES",scoring_weights!$B$5,0)</f>
        <v>0</v>
      </c>
      <c r="J726" s="7">
        <f>IF(model!D726="ENTERPRISE",scoring_weights!$B$6,IF(model!D726="MID-MARKET",scoring_weights!$B$6*0.75,IF(model!D726="SMB",scoring_weights!$B$6*0.5,IF(model!D726="STARTUP",scoring_weights!$B$6*0.25,0))))</f>
        <v>11.25</v>
      </c>
      <c r="K726" s="7">
        <f>ROUND(MIN(IFERROR((model!O726/10+model!P726/5+model!R726*2+model!T726+model!U726*1.5)/6,0),1)*scoring_weights!$B$7,1)</f>
        <v>3</v>
      </c>
      <c r="L726" s="7">
        <f t="shared" si="33"/>
        <v>23.1</v>
      </c>
      <c r="M726" s="7" t="str">
        <f>IF(L726&gt;=segment_thresholds!$B$2,"HOT",IF(L726&gt;=segment_thresholds!$B$3,"WARM","COLD"))</f>
        <v>COLD</v>
      </c>
      <c r="N726" s="7" t="str">
        <f t="shared" si="34"/>
        <v>Retarget with Ads</v>
      </c>
      <c r="O726" s="7" t="str">
        <f t="shared" si="35"/>
        <v>20-39</v>
      </c>
    </row>
    <row r="727" spans="1:15">
      <c r="A727" t="str">
        <v>L0726</v>
      </c>
      <c r="B727" t="str">
        <v>Sophie White</v>
      </c>
      <c r="C727" t="str">
        <v>SLACK TECHNOLOGIES</v>
      </c>
      <c r="D727" t="str">
        <v>SOCIAL</v>
      </c>
      <c r="E727" t="str">
        <v>MID-MARKET</v>
      </c>
      <c r="F727" s="7">
        <f>ROUND(IFERROR(model!I727/scoring_weights!$C$2,0)*scoring_weights!$B$2,1)</f>
        <v>3.7</v>
      </c>
      <c r="G727" s="7">
        <f>ROUND(IFERROR(model!J727/scoring_weights!$C$3,0)*scoring_weights!$B$3,1)</f>
        <v>13.5</v>
      </c>
      <c r="H727" s="7">
        <f>ROUND(IFERROR(model!K727/scoring_weights!$C$4,0)*scoring_weights!$B$4,1)</f>
        <v>0</v>
      </c>
      <c r="I727" s="7">
        <f>IF(model!L727="YES",scoring_weights!$B$5,0)</f>
        <v>0</v>
      </c>
      <c r="J727" s="7">
        <f>IF(model!D727="ENTERPRISE",scoring_weights!$B$6,IF(model!D727="MID-MARKET",scoring_weights!$B$6*0.75,IF(model!D727="SMB",scoring_weights!$B$6*0.5,IF(model!D727="STARTUP",scoring_weights!$B$6*0.25,0))))</f>
        <v>11.25</v>
      </c>
      <c r="K727" s="7">
        <f>ROUND(MIN(IFERROR((model!O727/10+model!P727/5+model!R727*2+model!T727+model!U727*1.5)/6,0),1)*scoring_weights!$B$7,1)</f>
        <v>2</v>
      </c>
      <c r="L727" s="7">
        <f t="shared" si="33"/>
        <v>30.5</v>
      </c>
      <c r="M727" s="7" t="str">
        <f>IF(L727&gt;=segment_thresholds!$B$2,"HOT",IF(L727&gt;=segment_thresholds!$B$3,"WARM","COLD"))</f>
        <v>COLD</v>
      </c>
      <c r="N727" s="7" t="str">
        <f t="shared" si="34"/>
        <v>Retarget with Ads</v>
      </c>
      <c r="O727" s="7" t="str">
        <f t="shared" si="35"/>
        <v>20-39</v>
      </c>
    </row>
    <row r="728" spans="1:15">
      <c r="A728" t="str">
        <v>L0727</v>
      </c>
      <c r="B728" t="str">
        <v>Qasim Kumar</v>
      </c>
      <c r="C728" t="str">
        <v>META</v>
      </c>
      <c r="D728" t="str">
        <v>COLD_EMAIL</v>
      </c>
      <c r="E728" t="str">
        <v>SMB</v>
      </c>
      <c r="F728" s="7">
        <f>ROUND(IFERROR(model!I728/scoring_weights!$C$2,0)*scoring_weights!$B$2,1)</f>
        <v>4</v>
      </c>
      <c r="G728" s="7">
        <f>ROUND(IFERROR(model!J728/scoring_weights!$C$3,0)*scoring_weights!$B$3,1)</f>
        <v>0</v>
      </c>
      <c r="H728" s="7">
        <f>ROUND(IFERROR(model!K728/scoring_weights!$C$4,0)*scoring_weights!$B$4,1)</f>
        <v>6.2</v>
      </c>
      <c r="I728" s="7">
        <f>IF(model!L728="YES",scoring_weights!$B$5,0)</f>
        <v>20</v>
      </c>
      <c r="J728" s="7">
        <f>IF(model!D728="ENTERPRISE",scoring_weights!$B$6,IF(model!D728="MID-MARKET",scoring_weights!$B$6*0.75,IF(model!D728="SMB",scoring_weights!$B$6*0.5,IF(model!D728="STARTUP",scoring_weights!$B$6*0.25,0))))</f>
        <v>7.5</v>
      </c>
      <c r="K728" s="7">
        <f>ROUND(MIN(IFERROR((model!O728/10+model!P728/5+model!R728*2+model!T728+model!U728*1.5)/6,0),1)*scoring_weights!$B$7,1)</f>
        <v>2</v>
      </c>
      <c r="L728" s="7">
        <f t="shared" si="33"/>
        <v>39.700000000000003</v>
      </c>
      <c r="M728" s="7" t="str">
        <f>IF(L728&gt;=segment_thresholds!$B$2,"HOT",IF(L728&gt;=segment_thresholds!$B$3,"WARM","COLD"))</f>
        <v>WARM</v>
      </c>
      <c r="N728" s="7" t="str">
        <f t="shared" si="34"/>
        <v>Nurture Email Drip</v>
      </c>
      <c r="O728" s="7" t="str">
        <f t="shared" si="35"/>
        <v>20-39</v>
      </c>
    </row>
    <row r="729" spans="1:15">
      <c r="A729" t="str">
        <v>L0728</v>
      </c>
      <c r="B729" t="str">
        <v>Ophelia Mishra</v>
      </c>
      <c r="C729" t="str">
        <v>DROPBOX</v>
      </c>
      <c r="D729" t="str">
        <v>REFERRAL</v>
      </c>
      <c r="E729" t="str">
        <v>SMB</v>
      </c>
      <c r="F729" s="7">
        <f>ROUND(IFERROR(model!I729/scoring_weights!$C$2,0)*scoring_weights!$B$2,1)</f>
        <v>0</v>
      </c>
      <c r="G729" s="7">
        <f>ROUND(IFERROR(model!J729/scoring_weights!$C$3,0)*scoring_weights!$B$3,1)</f>
        <v>0</v>
      </c>
      <c r="H729" s="7">
        <f>ROUND(IFERROR(model!K729/scoring_weights!$C$4,0)*scoring_weights!$B$4,1)</f>
        <v>7</v>
      </c>
      <c r="I729" s="7">
        <f>IF(model!L729="YES",scoring_weights!$B$5,0)</f>
        <v>0</v>
      </c>
      <c r="J729" s="7">
        <f>IF(model!D729="ENTERPRISE",scoring_weights!$B$6,IF(model!D729="MID-MARKET",scoring_weights!$B$6*0.75,IF(model!D729="SMB",scoring_weights!$B$6*0.5,IF(model!D729="STARTUP",scoring_weights!$B$6*0.25,0))))</f>
        <v>7.5</v>
      </c>
      <c r="K729" s="7">
        <f>ROUND(MIN(IFERROR((model!O729/10+model!P729/5+model!R729*2+model!T729+model!U729*1.5)/6,0),1)*scoring_weights!$B$7,1)</f>
        <v>2.5</v>
      </c>
      <c r="L729" s="7">
        <f t="shared" si="33"/>
        <v>17</v>
      </c>
      <c r="M729" s="7" t="str">
        <f>IF(L729&gt;=segment_thresholds!$B$2,"HOT",IF(L729&gt;=segment_thresholds!$B$3,"WARM","COLD"))</f>
        <v>COLD</v>
      </c>
      <c r="N729" s="7" t="str">
        <f t="shared" si="34"/>
        <v>Retarget with Ads</v>
      </c>
      <c r="O729" s="7" t="str">
        <f t="shared" si="35"/>
        <v>0-19</v>
      </c>
    </row>
    <row r="730" spans="1:15">
      <c r="A730" t="str">
        <v>L0729</v>
      </c>
      <c r="B730" t="str">
        <v>Xanthe Hoffman</v>
      </c>
      <c r="C730" t="str">
        <v>MIRO</v>
      </c>
      <c r="D730" t="str">
        <v>PAID</v>
      </c>
      <c r="E730" t="str">
        <v>SMB</v>
      </c>
      <c r="F730" s="7">
        <f>ROUND(IFERROR(model!I730/scoring_weights!$C$2,0)*scoring_weights!$B$2,1)</f>
        <v>2.9</v>
      </c>
      <c r="G730" s="7">
        <f>ROUND(IFERROR(model!J730/scoring_weights!$C$3,0)*scoring_weights!$B$3,1)</f>
        <v>5.3</v>
      </c>
      <c r="H730" s="7">
        <f>ROUND(IFERROR(model!K730/scoring_weights!$C$4,0)*scoring_weights!$B$4,1)</f>
        <v>9.5</v>
      </c>
      <c r="I730" s="7">
        <f>IF(model!L730="YES",scoring_weights!$B$5,0)</f>
        <v>0</v>
      </c>
      <c r="J730" s="7">
        <f>IF(model!D730="ENTERPRISE",scoring_weights!$B$6,IF(model!D730="MID-MARKET",scoring_weights!$B$6*0.75,IF(model!D730="SMB",scoring_weights!$B$6*0.5,IF(model!D730="STARTUP",scoring_weights!$B$6*0.25,0))))</f>
        <v>7.5</v>
      </c>
      <c r="K730" s="7">
        <f>ROUND(MIN(IFERROR((model!O730/10+model!P730/5+model!R730*2+model!T730+model!U730*1.5)/6,0),1)*scoring_weights!$B$7,1)</f>
        <v>3.5</v>
      </c>
      <c r="L730" s="7">
        <f t="shared" si="33"/>
        <v>28.7</v>
      </c>
      <c r="M730" s="7" t="str">
        <f>IF(L730&gt;=segment_thresholds!$B$2,"HOT",IF(L730&gt;=segment_thresholds!$B$3,"WARM","COLD"))</f>
        <v>COLD</v>
      </c>
      <c r="N730" s="7" t="str">
        <f t="shared" si="34"/>
        <v>Retarget with Ads</v>
      </c>
      <c r="O730" s="7" t="str">
        <f t="shared" si="35"/>
        <v>20-39</v>
      </c>
    </row>
    <row r="731" spans="1:15">
      <c r="A731" t="str">
        <v>L0730</v>
      </c>
      <c r="B731" t="str">
        <v>Landon Lewis</v>
      </c>
      <c r="C731" t="str">
        <v>CONFLUENT</v>
      </c>
      <c r="D731" t="str">
        <v>DIRECT</v>
      </c>
      <c r="E731" t="str">
        <v>ENTERPRISE</v>
      </c>
      <c r="F731" s="7">
        <f>ROUND(IFERROR(model!I731/scoring_weights!$C$2,0)*scoring_weights!$B$2,1)</f>
        <v>1.4</v>
      </c>
      <c r="G731" s="7">
        <f>ROUND(IFERROR(model!J731/scoring_weights!$C$3,0)*scoring_weights!$B$3,1)</f>
        <v>12</v>
      </c>
      <c r="H731" s="7">
        <f>ROUND(IFERROR(model!K731/scoring_weights!$C$4,0)*scoring_weights!$B$4,1)</f>
        <v>8.1999999999999993</v>
      </c>
      <c r="I731" s="7">
        <f>IF(model!L731="YES",scoring_weights!$B$5,0)</f>
        <v>0</v>
      </c>
      <c r="J731" s="7">
        <f>IF(model!D731="ENTERPRISE",scoring_weights!$B$6,IF(model!D731="MID-MARKET",scoring_weights!$B$6*0.75,IF(model!D731="SMB",scoring_weights!$B$6*0.5,IF(model!D731="STARTUP",scoring_weights!$B$6*0.25,0))))</f>
        <v>15</v>
      </c>
      <c r="K731" s="7">
        <f>ROUND(MIN(IFERROR((model!O731/10+model!P731/5+model!R731*2+model!T731+model!U731*1.5)/6,0),1)*scoring_weights!$B$7,1)</f>
        <v>9.5</v>
      </c>
      <c r="L731" s="7">
        <f t="shared" si="33"/>
        <v>46.1</v>
      </c>
      <c r="M731" s="7" t="str">
        <f>IF(L731&gt;=segment_thresholds!$B$2,"HOT",IF(L731&gt;=segment_thresholds!$B$3,"WARM","COLD"))</f>
        <v>WARM</v>
      </c>
      <c r="N731" s="7" t="str">
        <f t="shared" si="34"/>
        <v>Nurture Email Drip</v>
      </c>
      <c r="O731" s="7" t="str">
        <f t="shared" si="35"/>
        <v>40-59</v>
      </c>
    </row>
    <row r="732" spans="1:15">
      <c r="A732" t="str">
        <v>L0731</v>
      </c>
      <c r="B732" t="str">
        <v>Perseus Yamamoto</v>
      </c>
      <c r="C732" t="str">
        <v>GOOGLE INC</v>
      </c>
      <c r="D732" t="str">
        <v>COLD_EMAIL</v>
      </c>
      <c r="E732" t="str">
        <v>STARTUP</v>
      </c>
      <c r="F732" s="7">
        <f>ROUND(IFERROR(model!I732/scoring_weights!$C$2,0)*scoring_weights!$B$2,1)</f>
        <v>9.6999999999999993</v>
      </c>
      <c r="G732" s="7">
        <f>ROUND(IFERROR(model!J732/scoring_weights!$C$3,0)*scoring_weights!$B$3,1)</f>
        <v>10.5</v>
      </c>
      <c r="H732" s="7">
        <f>ROUND(IFERROR(model!K732/scoring_weights!$C$4,0)*scoring_weights!$B$4,1)</f>
        <v>0</v>
      </c>
      <c r="I732" s="7">
        <f>IF(model!L732="YES",scoring_weights!$B$5,0)</f>
        <v>0</v>
      </c>
      <c r="J732" s="7">
        <f>IF(model!D732="ENTERPRISE",scoring_weights!$B$6,IF(model!D732="MID-MARKET",scoring_weights!$B$6*0.75,IF(model!D732="SMB",scoring_weights!$B$6*0.5,IF(model!D732="STARTUP",scoring_weights!$B$6*0.25,0))))</f>
        <v>3.75</v>
      </c>
      <c r="K732" s="7">
        <f>ROUND(MIN(IFERROR((model!O732/10+model!P732/5+model!R732*2+model!T732+model!U732*1.5)/6,0),1)*scoring_weights!$B$7,1)</f>
        <v>7.5</v>
      </c>
      <c r="L732" s="7">
        <f t="shared" si="33"/>
        <v>31.5</v>
      </c>
      <c r="M732" s="7" t="str">
        <f>IF(L732&gt;=segment_thresholds!$B$2,"HOT",IF(L732&gt;=segment_thresholds!$B$3,"WARM","COLD"))</f>
        <v>COLD</v>
      </c>
      <c r="N732" s="7" t="str">
        <f t="shared" si="34"/>
        <v>Retarget with Ads</v>
      </c>
      <c r="O732" s="7" t="str">
        <f t="shared" si="35"/>
        <v>20-39</v>
      </c>
    </row>
    <row r="733" spans="1:15">
      <c r="A733" t="str">
        <v>L0732</v>
      </c>
      <c r="B733" t="str">
        <v>Hadley Wilson</v>
      </c>
      <c r="C733" t="str">
        <v>ELASTIC</v>
      </c>
      <c r="D733" t="str">
        <v>ORGANIC</v>
      </c>
      <c r="E733" t="str">
        <v>N/A</v>
      </c>
      <c r="F733" s="7">
        <f>ROUND(IFERROR(model!I733/scoring_weights!$C$2,0)*scoring_weights!$B$2,1)</f>
        <v>5.4</v>
      </c>
      <c r="G733" s="7">
        <f>ROUND(IFERROR(model!J733/scoring_weights!$C$3,0)*scoring_weights!$B$3,1)</f>
        <v>14.3</v>
      </c>
      <c r="H733" s="7">
        <f>ROUND(IFERROR(model!K733/scoring_weights!$C$4,0)*scoring_weights!$B$4,1)</f>
        <v>6.7</v>
      </c>
      <c r="I733" s="7">
        <f>IF(model!L733="YES",scoring_weights!$B$5,0)</f>
        <v>0</v>
      </c>
      <c r="J733" s="7">
        <f>IF(model!D733="ENTERPRISE",scoring_weights!$B$6,IF(model!D733="MID-MARKET",scoring_weights!$B$6*0.75,IF(model!D733="SMB",scoring_weights!$B$6*0.5,IF(model!D733="STARTUP",scoring_weights!$B$6*0.25,0))))</f>
        <v>0</v>
      </c>
      <c r="K733" s="7">
        <f>ROUND(MIN(IFERROR((model!O733/10+model!P733/5+model!R733*2+model!T733+model!U733*1.5)/6,0),1)*scoring_weights!$B$7,1)</f>
        <v>8</v>
      </c>
      <c r="L733" s="7">
        <f t="shared" si="33"/>
        <v>34.4</v>
      </c>
      <c r="M733" s="7" t="str">
        <f>IF(L733&gt;=segment_thresholds!$B$2,"HOT",IF(L733&gt;=segment_thresholds!$B$3,"WARM","COLD"))</f>
        <v>COLD</v>
      </c>
      <c r="N733" s="7" t="str">
        <f t="shared" si="34"/>
        <v>Retarget with Ads</v>
      </c>
      <c r="O733" s="7" t="str">
        <f t="shared" si="35"/>
        <v>20-39</v>
      </c>
    </row>
    <row r="734" spans="1:15">
      <c r="A734" t="str">
        <v>L0733</v>
      </c>
      <c r="B734" t="str">
        <v>Eve Rivera</v>
      </c>
      <c r="C734" t="str">
        <v>OKTA INC</v>
      </c>
      <c r="D734" t="str">
        <v>DIRECT</v>
      </c>
      <c r="E734" t="str">
        <v>ENTERPRISE</v>
      </c>
      <c r="F734" s="7">
        <f>ROUND(IFERROR(model!I734/scoring_weights!$C$2,0)*scoring_weights!$B$2,1)</f>
        <v>9.6999999999999993</v>
      </c>
      <c r="G734" s="7">
        <f>ROUND(IFERROR(model!J734/scoring_weights!$C$3,0)*scoring_weights!$B$3,1)</f>
        <v>0</v>
      </c>
      <c r="H734" s="7">
        <f>ROUND(IFERROR(model!K734/scoring_weights!$C$4,0)*scoring_weights!$B$4,1)</f>
        <v>6.8</v>
      </c>
      <c r="I734" s="7">
        <f>IF(model!L734="YES",scoring_weights!$B$5,0)</f>
        <v>0</v>
      </c>
      <c r="J734" s="7">
        <f>IF(model!D734="ENTERPRISE",scoring_weights!$B$6,IF(model!D734="MID-MARKET",scoring_weights!$B$6*0.75,IF(model!D734="SMB",scoring_weights!$B$6*0.5,IF(model!D734="STARTUP",scoring_weights!$B$6*0.25,0))))</f>
        <v>15</v>
      </c>
      <c r="K734" s="7">
        <f>ROUND(MIN(IFERROR((model!O734/10+model!P734/5+model!R734*2+model!T734+model!U734*1.5)/6,0),1)*scoring_weights!$B$7,1)</f>
        <v>19</v>
      </c>
      <c r="L734" s="7">
        <f t="shared" si="33"/>
        <v>50.5</v>
      </c>
      <c r="M734" s="7" t="str">
        <f>IF(L734&gt;=segment_thresholds!$B$2,"HOT",IF(L734&gt;=segment_thresholds!$B$3,"WARM","COLD"))</f>
        <v>WARM</v>
      </c>
      <c r="N734" s="7" t="str">
        <f t="shared" si="34"/>
        <v>Nurture Email Drip</v>
      </c>
      <c r="O734" s="7" t="str">
        <f t="shared" si="35"/>
        <v>40-59</v>
      </c>
    </row>
    <row r="735" spans="1:15">
      <c r="A735" t="str">
        <v>L0734</v>
      </c>
      <c r="B735" t="str">
        <v>Jack Bose</v>
      </c>
      <c r="C735" t="str">
        <v>FRESHWORKS</v>
      </c>
      <c r="D735" t="str">
        <v>CONTENT_SYNDICATION</v>
      </c>
      <c r="E735" t="str">
        <v>N/A</v>
      </c>
      <c r="F735" s="7">
        <f>ROUND(IFERROR(model!I735/scoring_weights!$C$2,0)*scoring_weights!$B$2,1)</f>
        <v>8.3000000000000007</v>
      </c>
      <c r="G735" s="7">
        <f>ROUND(IFERROR(model!J735/scoring_weights!$C$3,0)*scoring_weights!$B$3,1)</f>
        <v>5.3</v>
      </c>
      <c r="H735" s="7">
        <f>ROUND(IFERROR(model!K735/scoring_weights!$C$4,0)*scoring_weights!$B$4,1)</f>
        <v>0.3</v>
      </c>
      <c r="I735" s="7">
        <f>IF(model!L735="YES",scoring_weights!$B$5,0)</f>
        <v>0</v>
      </c>
      <c r="J735" s="7">
        <f>IF(model!D735="ENTERPRISE",scoring_weights!$B$6,IF(model!D735="MID-MARKET",scoring_weights!$B$6*0.75,IF(model!D735="SMB",scoring_weights!$B$6*0.5,IF(model!D735="STARTUP",scoring_weights!$B$6*0.25,0))))</f>
        <v>0</v>
      </c>
      <c r="K735" s="7">
        <f>ROUND(MIN(IFERROR((model!O735/10+model!P735/5+model!R735*2+model!T735+model!U735*1.5)/6,0),1)*scoring_weights!$B$7,1)</f>
        <v>3.5</v>
      </c>
      <c r="L735" s="7">
        <f t="shared" si="33"/>
        <v>17.399999999999999</v>
      </c>
      <c r="M735" s="7" t="str">
        <f>IF(L735&gt;=segment_thresholds!$B$2,"HOT",IF(L735&gt;=segment_thresholds!$B$3,"WARM","COLD"))</f>
        <v>COLD</v>
      </c>
      <c r="N735" s="7" t="str">
        <f t="shared" si="34"/>
        <v>Retarget with Ads</v>
      </c>
      <c r="O735" s="7" t="str">
        <f t="shared" si="35"/>
        <v>0-19</v>
      </c>
    </row>
    <row r="736" spans="1:15">
      <c r="A736" t="str">
        <v>L0735</v>
      </c>
      <c r="B736" t="str">
        <v>Wesley Muller</v>
      </c>
      <c r="C736" t="str">
        <v>PALO ALTO NETWORKS</v>
      </c>
      <c r="D736" t="str">
        <v>ORGANIC</v>
      </c>
      <c r="E736" t="str">
        <v>MID-MARKET</v>
      </c>
      <c r="F736" s="7">
        <f>ROUND(IFERROR(model!I736/scoring_weights!$C$2,0)*scoring_weights!$B$2,1)</f>
        <v>1.4</v>
      </c>
      <c r="G736" s="7">
        <f>ROUND(IFERROR(model!J736/scoring_weights!$C$3,0)*scoring_weights!$B$3,1)</f>
        <v>14.3</v>
      </c>
      <c r="H736" s="7">
        <f>ROUND(IFERROR(model!K736/scoring_weights!$C$4,0)*scoring_weights!$B$4,1)</f>
        <v>9.3000000000000007</v>
      </c>
      <c r="I736" s="7">
        <f>IF(model!L736="YES",scoring_weights!$B$5,0)</f>
        <v>0</v>
      </c>
      <c r="J736" s="7">
        <f>IF(model!D736="ENTERPRISE",scoring_weights!$B$6,IF(model!D736="MID-MARKET",scoring_weights!$B$6*0.75,IF(model!D736="SMB",scoring_weights!$B$6*0.5,IF(model!D736="STARTUP",scoring_weights!$B$6*0.25,0))))</f>
        <v>11.25</v>
      </c>
      <c r="K736" s="7">
        <f>ROUND(MIN(IFERROR((model!O736/10+model!P736/5+model!R736*2+model!T736+model!U736*1.5)/6,0),1)*scoring_weights!$B$7,1)</f>
        <v>0.5</v>
      </c>
      <c r="L736" s="7">
        <f t="shared" si="33"/>
        <v>36.799999999999997</v>
      </c>
      <c r="M736" s="7" t="str">
        <f>IF(L736&gt;=segment_thresholds!$B$2,"HOT",IF(L736&gt;=segment_thresholds!$B$3,"WARM","COLD"))</f>
        <v>WARM</v>
      </c>
      <c r="N736" s="7" t="str">
        <f t="shared" si="34"/>
        <v>Nurture Email Drip</v>
      </c>
      <c r="O736" s="7" t="str">
        <f t="shared" si="35"/>
        <v>20-39</v>
      </c>
    </row>
    <row r="737" spans="1:15">
      <c r="A737" t="str">
        <v>L0736</v>
      </c>
      <c r="B737" t="str">
        <v>Camila Kapoor</v>
      </c>
      <c r="C737" t="str">
        <v>MICROSOFT CORP</v>
      </c>
      <c r="D737" t="str">
        <v>PAID</v>
      </c>
      <c r="E737" t="str">
        <v>N/A</v>
      </c>
      <c r="F737" s="7">
        <f>ROUND(IFERROR(model!I737/scoring_weights!$C$2,0)*scoring_weights!$B$2,1)</f>
        <v>7.1</v>
      </c>
      <c r="G737" s="7">
        <f>ROUND(IFERROR(model!J737/scoring_weights!$C$3,0)*scoring_weights!$B$3,1)</f>
        <v>12.8</v>
      </c>
      <c r="H737" s="7">
        <f>ROUND(IFERROR(model!K737/scoring_weights!$C$4,0)*scoring_weights!$B$4,1)</f>
        <v>7.8</v>
      </c>
      <c r="I737" s="7">
        <f>IF(model!L737="YES",scoring_weights!$B$5,0)</f>
        <v>20</v>
      </c>
      <c r="J737" s="7">
        <f>IF(model!D737="ENTERPRISE",scoring_weights!$B$6,IF(model!D737="MID-MARKET",scoring_weights!$B$6*0.75,IF(model!D737="SMB",scoring_weights!$B$6*0.5,IF(model!D737="STARTUP",scoring_weights!$B$6*0.25,0))))</f>
        <v>0</v>
      </c>
      <c r="K737" s="7">
        <f>ROUND(MIN(IFERROR((model!O737/10+model!P737/5+model!R737*2+model!T737+model!U737*1.5)/6,0),1)*scoring_weights!$B$7,1)</f>
        <v>1.5</v>
      </c>
      <c r="L737" s="7">
        <f t="shared" si="33"/>
        <v>49.2</v>
      </c>
      <c r="M737" s="7" t="str">
        <f>IF(L737&gt;=segment_thresholds!$B$2,"HOT",IF(L737&gt;=segment_thresholds!$B$3,"WARM","COLD"))</f>
        <v>WARM</v>
      </c>
      <c r="N737" s="7" t="str">
        <f t="shared" si="34"/>
        <v>Nurture Email Drip</v>
      </c>
      <c r="O737" s="7" t="str">
        <f t="shared" si="35"/>
        <v>40-59</v>
      </c>
    </row>
    <row r="738" spans="1:15">
      <c r="A738" t="str">
        <v>L0737</v>
      </c>
      <c r="B738" t="str">
        <v>Dorian Gonzalez</v>
      </c>
      <c r="C738" t="str">
        <v>SNOWFLAKE</v>
      </c>
      <c r="D738" t="str">
        <v>PAID</v>
      </c>
      <c r="E738" t="str">
        <v>ENTERPRISE</v>
      </c>
      <c r="F738" s="7">
        <f>ROUND(IFERROR(model!I738/scoring_weights!$C$2,0)*scoring_weights!$B$2,1)</f>
        <v>2.2999999999999998</v>
      </c>
      <c r="G738" s="7">
        <f>ROUND(IFERROR(model!J738/scoring_weights!$C$3,0)*scoring_weights!$B$3,1)</f>
        <v>11.3</v>
      </c>
      <c r="H738" s="7">
        <f>ROUND(IFERROR(model!K738/scoring_weights!$C$4,0)*scoring_weights!$B$4,1)</f>
        <v>5.2</v>
      </c>
      <c r="I738" s="7">
        <f>IF(model!L738="YES",scoring_weights!$B$5,0)</f>
        <v>20</v>
      </c>
      <c r="J738" s="7">
        <f>IF(model!D738="ENTERPRISE",scoring_weights!$B$6,IF(model!D738="MID-MARKET",scoring_weights!$B$6*0.75,IF(model!D738="SMB",scoring_weights!$B$6*0.5,IF(model!D738="STARTUP",scoring_weights!$B$6*0.25,0))))</f>
        <v>15</v>
      </c>
      <c r="K738" s="7">
        <f>ROUND(MIN(IFERROR((model!O738/10+model!P738/5+model!R738*2+model!T738+model!U738*1.5)/6,0),1)*scoring_weights!$B$7,1)</f>
        <v>1.5</v>
      </c>
      <c r="L738" s="7">
        <f t="shared" si="33"/>
        <v>55.3</v>
      </c>
      <c r="M738" s="7" t="str">
        <f>IF(L738&gt;=segment_thresholds!$B$2,"HOT",IF(L738&gt;=segment_thresholds!$B$3,"WARM","COLD"))</f>
        <v>WARM</v>
      </c>
      <c r="N738" s="7" t="str">
        <f t="shared" si="34"/>
        <v>Nurture Email Drip</v>
      </c>
      <c r="O738" s="7" t="str">
        <f t="shared" si="35"/>
        <v>40-59</v>
      </c>
    </row>
    <row r="739" spans="1:15">
      <c r="A739" t="str">
        <v>L0738</v>
      </c>
      <c r="B739" t="str">
        <v>Keiko King</v>
      </c>
      <c r="C739" t="str">
        <v>MIRO</v>
      </c>
      <c r="D739" t="str">
        <v>EVENT</v>
      </c>
      <c r="E739" t="str">
        <v>ENTERPRISE</v>
      </c>
      <c r="F739" s="7">
        <f>ROUND(IFERROR(model!I739/scoring_weights!$C$2,0)*scoring_weights!$B$2,1)</f>
        <v>5.4</v>
      </c>
      <c r="G739" s="7">
        <f>ROUND(IFERROR(model!J739/scoring_weights!$C$3,0)*scoring_weights!$B$3,1)</f>
        <v>5.3</v>
      </c>
      <c r="H739" s="7">
        <f>ROUND(IFERROR(model!K739/scoring_weights!$C$4,0)*scoring_weights!$B$4,1)</f>
        <v>3.2</v>
      </c>
      <c r="I739" s="7">
        <f>IF(model!L739="YES",scoring_weights!$B$5,0)</f>
        <v>20</v>
      </c>
      <c r="J739" s="7">
        <f>IF(model!D739="ENTERPRISE",scoring_weights!$B$6,IF(model!D739="MID-MARKET",scoring_weights!$B$6*0.75,IF(model!D739="SMB",scoring_weights!$B$6*0.5,IF(model!D739="STARTUP",scoring_weights!$B$6*0.25,0))))</f>
        <v>15</v>
      </c>
      <c r="K739" s="7">
        <f>ROUND(MIN(IFERROR((model!O739/10+model!P739/5+model!R739*2+model!T739+model!U739*1.5)/6,0),1)*scoring_weights!$B$7,1)</f>
        <v>14</v>
      </c>
      <c r="L739" s="7">
        <f t="shared" si="33"/>
        <v>62.9</v>
      </c>
      <c r="M739" s="7" t="str">
        <f>IF(L739&gt;=segment_thresholds!$B$2,"HOT",IF(L739&gt;=segment_thresholds!$B$3,"WARM","COLD"))</f>
        <v>HOT</v>
      </c>
      <c r="N739" s="7" t="str">
        <f t="shared" si="34"/>
        <v>Schedule Call</v>
      </c>
      <c r="O739" s="7" t="str">
        <f t="shared" si="35"/>
        <v>60-79</v>
      </c>
    </row>
    <row r="740" spans="1:15">
      <c r="A740" t="str">
        <v>L0739</v>
      </c>
      <c r="B740" t="str">
        <v>Winston Reddy</v>
      </c>
      <c r="C740" t="str">
        <v>SALESFORCE</v>
      </c>
      <c r="D740" t="str">
        <v>PAID</v>
      </c>
      <c r="E740" t="str">
        <v>GROWTH</v>
      </c>
      <c r="F740" s="7">
        <f>ROUND(IFERROR(model!I740/scoring_weights!$C$2,0)*scoring_weights!$B$2,1)</f>
        <v>8</v>
      </c>
      <c r="G740" s="7">
        <f>ROUND(IFERROR(model!J740/scoring_weights!$C$3,0)*scoring_weights!$B$3,1)</f>
        <v>0</v>
      </c>
      <c r="H740" s="7">
        <f>ROUND(IFERROR(model!K740/scoring_weights!$C$4,0)*scoring_weights!$B$4,1)</f>
        <v>0</v>
      </c>
      <c r="I740" s="7">
        <f>IF(model!L740="YES",scoring_weights!$B$5,0)</f>
        <v>0</v>
      </c>
      <c r="J740" s="7">
        <f>IF(model!D740="ENTERPRISE",scoring_weights!$B$6,IF(model!D740="MID-MARKET",scoring_weights!$B$6*0.75,IF(model!D740="SMB",scoring_weights!$B$6*0.5,IF(model!D740="STARTUP",scoring_weights!$B$6*0.25,0))))</f>
        <v>0</v>
      </c>
      <c r="K740" s="7">
        <f>ROUND(MIN(IFERROR((model!O740/10+model!P740/5+model!R740*2+model!T740+model!U740*1.5)/6,0),1)*scoring_weights!$B$7,1)</f>
        <v>0</v>
      </c>
      <c r="L740" s="7">
        <f t="shared" si="33"/>
        <v>8</v>
      </c>
      <c r="M740" s="7" t="str">
        <f>IF(L740&gt;=segment_thresholds!$B$2,"HOT",IF(L740&gt;=segment_thresholds!$B$3,"WARM","COLD"))</f>
        <v>COLD</v>
      </c>
      <c r="N740" s="7" t="str">
        <f t="shared" si="34"/>
        <v>Retarget with Ads</v>
      </c>
      <c r="O740" s="7" t="str">
        <f t="shared" si="35"/>
        <v>0-19</v>
      </c>
    </row>
    <row r="741" spans="1:15">
      <c r="A741" t="str">
        <v>L0740</v>
      </c>
      <c r="B741" t="str">
        <v>Ulrich Kumar</v>
      </c>
      <c r="C741" t="str">
        <v>WORKDAY</v>
      </c>
      <c r="D741" t="str">
        <v>REFERRAL</v>
      </c>
      <c r="E741" t="str">
        <v>MID-MARKET</v>
      </c>
      <c r="F741" s="7">
        <f>ROUND(IFERROR(model!I741/scoring_weights!$C$2,0)*scoring_weights!$B$2,1)</f>
        <v>5.0999999999999996</v>
      </c>
      <c r="G741" s="7">
        <f>ROUND(IFERROR(model!J741/scoring_weights!$C$3,0)*scoring_weights!$B$3,1)</f>
        <v>5.3</v>
      </c>
      <c r="H741" s="7">
        <f>ROUND(IFERROR(model!K741/scoring_weights!$C$4,0)*scoring_weights!$B$4,1)</f>
        <v>8.1999999999999993</v>
      </c>
      <c r="I741" s="7">
        <f>IF(model!L741="YES",scoring_weights!$B$5,0)</f>
        <v>20</v>
      </c>
      <c r="J741" s="7">
        <f>IF(model!D741="ENTERPRISE",scoring_weights!$B$6,IF(model!D741="MID-MARKET",scoring_weights!$B$6*0.75,IF(model!D741="SMB",scoring_weights!$B$6*0.5,IF(model!D741="STARTUP",scoring_weights!$B$6*0.25,0))))</f>
        <v>11.25</v>
      </c>
      <c r="K741" s="7">
        <f>ROUND(MIN(IFERROR((model!O741/10+model!P741/5+model!R741*2+model!T741+model!U741*1.5)/6,0),1)*scoring_weights!$B$7,1)</f>
        <v>5</v>
      </c>
      <c r="L741" s="7">
        <f t="shared" si="33"/>
        <v>54.9</v>
      </c>
      <c r="M741" s="7" t="str">
        <f>IF(L741&gt;=segment_thresholds!$B$2,"HOT",IF(L741&gt;=segment_thresholds!$B$3,"WARM","COLD"))</f>
        <v>WARM</v>
      </c>
      <c r="N741" s="7" t="str">
        <f t="shared" si="34"/>
        <v>Nurture Email Drip</v>
      </c>
      <c r="O741" s="7" t="str">
        <f t="shared" si="35"/>
        <v>40-59</v>
      </c>
    </row>
    <row r="742" spans="1:15">
      <c r="A742" t="str">
        <v>L0741</v>
      </c>
      <c r="B742" t="str">
        <v>Penelope Martin</v>
      </c>
      <c r="C742" t="str">
        <v>ASANA</v>
      </c>
      <c r="D742" t="str">
        <v>REFERRAL</v>
      </c>
      <c r="E742" t="str">
        <v>ENTERPRISE</v>
      </c>
      <c r="F742" s="7">
        <f>ROUND(IFERROR(model!I742/scoring_weights!$C$2,0)*scoring_weights!$B$2,1)</f>
        <v>2.2999999999999998</v>
      </c>
      <c r="G742" s="7">
        <f>ROUND(IFERROR(model!J742/scoring_weights!$C$3,0)*scoring_weights!$B$3,1)</f>
        <v>5.3</v>
      </c>
      <c r="H742" s="7">
        <f>ROUND(IFERROR(model!K742/scoring_weights!$C$4,0)*scoring_weights!$B$4,1)</f>
        <v>6.2</v>
      </c>
      <c r="I742" s="7">
        <f>IF(model!L742="YES",scoring_weights!$B$5,0)</f>
        <v>0</v>
      </c>
      <c r="J742" s="7">
        <f>IF(model!D742="ENTERPRISE",scoring_weights!$B$6,IF(model!D742="MID-MARKET",scoring_weights!$B$6*0.75,IF(model!D742="SMB",scoring_weights!$B$6*0.5,IF(model!D742="STARTUP",scoring_weights!$B$6*0.25,0))))</f>
        <v>15</v>
      </c>
      <c r="K742" s="7">
        <f>ROUND(MIN(IFERROR((model!O742/10+model!P742/5+model!R742*2+model!T742+model!U742*1.5)/6,0),1)*scoring_weights!$B$7,1)</f>
        <v>9.5</v>
      </c>
      <c r="L742" s="7">
        <f t="shared" si="33"/>
        <v>38.299999999999997</v>
      </c>
      <c r="M742" s="7" t="str">
        <f>IF(L742&gt;=segment_thresholds!$B$2,"HOT",IF(L742&gt;=segment_thresholds!$B$3,"WARM","COLD"))</f>
        <v>WARM</v>
      </c>
      <c r="N742" s="7" t="str">
        <f t="shared" si="34"/>
        <v>Nurture Email Drip</v>
      </c>
      <c r="O742" s="7" t="str">
        <f t="shared" si="35"/>
        <v>20-39</v>
      </c>
    </row>
    <row r="743" spans="1:15">
      <c r="A743" t="str">
        <v>L0742</v>
      </c>
      <c r="B743" t="str">
        <v>Nico Dubois</v>
      </c>
      <c r="C743" t="str">
        <v>ZENDESK</v>
      </c>
      <c r="D743" t="str">
        <v>PAID</v>
      </c>
      <c r="E743" t="str">
        <v>STARTUP</v>
      </c>
      <c r="F743" s="7">
        <f>ROUND(IFERROR(model!I743/scoring_weights!$C$2,0)*scoring_weights!$B$2,1)</f>
        <v>7.1</v>
      </c>
      <c r="G743" s="7">
        <f>ROUND(IFERROR(model!J743/scoring_weights!$C$3,0)*scoring_weights!$B$3,1)</f>
        <v>9.8000000000000007</v>
      </c>
      <c r="H743" s="7">
        <f>ROUND(IFERROR(model!K743/scoring_weights!$C$4,0)*scoring_weights!$B$4,1)</f>
        <v>1.3</v>
      </c>
      <c r="I743" s="7">
        <f>IF(model!L743="YES",scoring_weights!$B$5,0)</f>
        <v>0</v>
      </c>
      <c r="J743" s="7">
        <f>IF(model!D743="ENTERPRISE",scoring_weights!$B$6,IF(model!D743="MID-MARKET",scoring_weights!$B$6*0.75,IF(model!D743="SMB",scoring_weights!$B$6*0.5,IF(model!D743="STARTUP",scoring_weights!$B$6*0.25,0))))</f>
        <v>3.75</v>
      </c>
      <c r="K743" s="7">
        <f>ROUND(MIN(IFERROR((model!O743/10+model!P743/5+model!R743*2+model!T743+model!U743*1.5)/6,0),1)*scoring_weights!$B$7,1)</f>
        <v>6</v>
      </c>
      <c r="L743" s="7">
        <f t="shared" si="33"/>
        <v>28</v>
      </c>
      <c r="M743" s="7" t="str">
        <f>IF(L743&gt;=segment_thresholds!$B$2,"HOT",IF(L743&gt;=segment_thresholds!$B$3,"WARM","COLD"))</f>
        <v>COLD</v>
      </c>
      <c r="N743" s="7" t="str">
        <f t="shared" si="34"/>
        <v>Retarget with Ads</v>
      </c>
      <c r="O743" s="7" t="str">
        <f t="shared" si="35"/>
        <v>20-39</v>
      </c>
    </row>
    <row r="744" spans="1:15">
      <c r="A744" t="str">
        <v>L0743</v>
      </c>
      <c r="B744" t="str">
        <v>Jamal Malik</v>
      </c>
      <c r="C744" t="str">
        <v>CROWD STRIKE</v>
      </c>
      <c r="D744" t="str">
        <v>ORGANIC</v>
      </c>
      <c r="E744" t="str">
        <v>MID-MARKET</v>
      </c>
      <c r="F744" s="7">
        <f>ROUND(IFERROR(model!I744/scoring_weights!$C$2,0)*scoring_weights!$B$2,1)</f>
        <v>0</v>
      </c>
      <c r="G744" s="7">
        <f>ROUND(IFERROR(model!J744/scoring_weights!$C$3,0)*scoring_weights!$B$3,1)</f>
        <v>12.8</v>
      </c>
      <c r="H744" s="7">
        <f>ROUND(IFERROR(model!K744/scoring_weights!$C$4,0)*scoring_weights!$B$4,1)</f>
        <v>1.8</v>
      </c>
      <c r="I744" s="7">
        <f>IF(model!L744="YES",scoring_weights!$B$5,0)</f>
        <v>20</v>
      </c>
      <c r="J744" s="7">
        <f>IF(model!D744="ENTERPRISE",scoring_weights!$B$6,IF(model!D744="MID-MARKET",scoring_weights!$B$6*0.75,IF(model!D744="SMB",scoring_weights!$B$6*0.5,IF(model!D744="STARTUP",scoring_weights!$B$6*0.25,0))))</f>
        <v>11.25</v>
      </c>
      <c r="K744" s="7">
        <f>ROUND(MIN(IFERROR((model!O744/10+model!P744/5+model!R744*2+model!T744+model!U744*1.5)/6,0),1)*scoring_weights!$B$7,1)</f>
        <v>17.5</v>
      </c>
      <c r="L744" s="7">
        <f t="shared" si="33"/>
        <v>63.4</v>
      </c>
      <c r="M744" s="7" t="str">
        <f>IF(L744&gt;=segment_thresholds!$B$2,"HOT",IF(L744&gt;=segment_thresholds!$B$3,"WARM","COLD"))</f>
        <v>HOT</v>
      </c>
      <c r="N744" s="7" t="str">
        <f t="shared" si="34"/>
        <v>Schedule Call</v>
      </c>
      <c r="O744" s="7" t="str">
        <f t="shared" si="35"/>
        <v>60-79</v>
      </c>
    </row>
    <row r="745" spans="1:15">
      <c r="A745" t="str">
        <v>L0744</v>
      </c>
      <c r="B745" t="str">
        <v>Sebastian Ruiz</v>
      </c>
      <c r="C745" t="str">
        <v>MONGODB</v>
      </c>
      <c r="D745" t="str">
        <v>PAID</v>
      </c>
      <c r="E745" t="str">
        <v>STARTUP</v>
      </c>
      <c r="F745" s="7">
        <f>ROUND(IFERROR(model!I745/scoring_weights!$C$2,0)*scoring_weights!$B$2,1)</f>
        <v>8.3000000000000007</v>
      </c>
      <c r="G745" s="7">
        <f>ROUND(IFERROR(model!J745/scoring_weights!$C$3,0)*scoring_weights!$B$3,1)</f>
        <v>10.5</v>
      </c>
      <c r="H745" s="7">
        <f>ROUND(IFERROR(model!K745/scoring_weights!$C$4,0)*scoring_weights!$B$4,1)</f>
        <v>3.3</v>
      </c>
      <c r="I745" s="7">
        <f>IF(model!L745="YES",scoring_weights!$B$5,0)</f>
        <v>20</v>
      </c>
      <c r="J745" s="7">
        <f>IF(model!D745="ENTERPRISE",scoring_weights!$B$6,IF(model!D745="MID-MARKET",scoring_weights!$B$6*0.75,IF(model!D745="SMB",scoring_weights!$B$6*0.5,IF(model!D745="STARTUP",scoring_weights!$B$6*0.25,0))))</f>
        <v>3.75</v>
      </c>
      <c r="K745" s="7">
        <f>ROUND(MIN(IFERROR((model!O745/10+model!P745/5+model!R745*2+model!T745+model!U745*1.5)/6,0),1)*scoring_weights!$B$7,1)</f>
        <v>1.5</v>
      </c>
      <c r="L745" s="7">
        <f t="shared" si="33"/>
        <v>47.4</v>
      </c>
      <c r="M745" s="7" t="str">
        <f>IF(L745&gt;=segment_thresholds!$B$2,"HOT",IF(L745&gt;=segment_thresholds!$B$3,"WARM","COLD"))</f>
        <v>WARM</v>
      </c>
      <c r="N745" s="7" t="str">
        <f t="shared" si="34"/>
        <v>Nurture Email Drip</v>
      </c>
      <c r="O745" s="7" t="str">
        <f t="shared" si="35"/>
        <v>40-59</v>
      </c>
    </row>
    <row r="746" spans="1:15">
      <c r="A746" t="str">
        <v>L0745</v>
      </c>
      <c r="B746" t="str">
        <v>Adeline Martinez</v>
      </c>
      <c r="C746" t="str">
        <v>NOTION</v>
      </c>
      <c r="D746" t="str">
        <v>SOCIAL</v>
      </c>
      <c r="E746" t="str">
        <v>ENTERPRISE</v>
      </c>
      <c r="F746" s="7">
        <f>ROUND(IFERROR(model!I746/scoring_weights!$C$2,0)*scoring_weights!$B$2,1)</f>
        <v>8.6</v>
      </c>
      <c r="G746" s="7">
        <f>ROUND(IFERROR(model!J746/scoring_weights!$C$3,0)*scoring_weights!$B$3,1)</f>
        <v>3.8</v>
      </c>
      <c r="H746" s="7">
        <f>ROUND(IFERROR(model!K746/scoring_weights!$C$4,0)*scoring_weights!$B$4,1)</f>
        <v>10</v>
      </c>
      <c r="I746" s="7">
        <f>IF(model!L746="YES",scoring_weights!$B$5,0)</f>
        <v>20</v>
      </c>
      <c r="J746" s="7">
        <f>IF(model!D746="ENTERPRISE",scoring_weights!$B$6,IF(model!D746="MID-MARKET",scoring_weights!$B$6*0.75,IF(model!D746="SMB",scoring_weights!$B$6*0.5,IF(model!D746="STARTUP",scoring_weights!$B$6*0.25,0))))</f>
        <v>15</v>
      </c>
      <c r="K746" s="7">
        <f>ROUND(MIN(IFERROR((model!O746/10+model!P746/5+model!R746*2+model!T746+model!U746*1.5)/6,0),1)*scoring_weights!$B$7,1)</f>
        <v>1.5</v>
      </c>
      <c r="L746" s="7">
        <f t="shared" si="33"/>
        <v>58.9</v>
      </c>
      <c r="M746" s="7" t="str">
        <f>IF(L746&gt;=segment_thresholds!$B$2,"HOT",IF(L746&gt;=segment_thresholds!$B$3,"WARM","COLD"))</f>
        <v>WARM</v>
      </c>
      <c r="N746" s="7" t="str">
        <f t="shared" si="34"/>
        <v>Nurture Email Drip</v>
      </c>
      <c r="O746" s="7" t="str">
        <f t="shared" si="35"/>
        <v>40-59</v>
      </c>
    </row>
    <row r="747" spans="1:15">
      <c r="A747" t="str">
        <v>L0746</v>
      </c>
      <c r="B747" t="str">
        <v>Isla Ortiz</v>
      </c>
      <c r="C747" t="str">
        <v>SPLUNK</v>
      </c>
      <c r="D747" t="str">
        <v>REFERRAL</v>
      </c>
      <c r="E747" t="str">
        <v>SMB</v>
      </c>
      <c r="F747" s="7">
        <f>ROUND(IFERROR(model!I747/scoring_weights!$C$2,0)*scoring_weights!$B$2,1)</f>
        <v>3.4</v>
      </c>
      <c r="G747" s="7">
        <f>ROUND(IFERROR(model!J747/scoring_weights!$C$3,0)*scoring_weights!$B$3,1)</f>
        <v>0</v>
      </c>
      <c r="H747" s="7">
        <f>ROUND(IFERROR(model!K747/scoring_weights!$C$4,0)*scoring_weights!$B$4,1)</f>
        <v>0</v>
      </c>
      <c r="I747" s="7">
        <f>IF(model!L747="YES",scoring_weights!$B$5,0)</f>
        <v>0</v>
      </c>
      <c r="J747" s="7">
        <f>IF(model!D747="ENTERPRISE",scoring_weights!$B$6,IF(model!D747="MID-MARKET",scoring_weights!$B$6*0.75,IF(model!D747="SMB",scoring_weights!$B$6*0.5,IF(model!D747="STARTUP",scoring_weights!$B$6*0.25,0))))</f>
        <v>7.5</v>
      </c>
      <c r="K747" s="7">
        <f>ROUND(MIN(IFERROR((model!O747/10+model!P747/5+model!R747*2+model!T747+model!U747*1.5)/6,0),1)*scoring_weights!$B$7,1)</f>
        <v>4.5</v>
      </c>
      <c r="L747" s="7">
        <f t="shared" si="33"/>
        <v>15.4</v>
      </c>
      <c r="M747" s="7" t="str">
        <f>IF(L747&gt;=segment_thresholds!$B$2,"HOT",IF(L747&gt;=segment_thresholds!$B$3,"WARM","COLD"))</f>
        <v>COLD</v>
      </c>
      <c r="N747" s="7" t="str">
        <f t="shared" si="34"/>
        <v>Retarget with Ads</v>
      </c>
      <c r="O747" s="7" t="str">
        <f t="shared" si="35"/>
        <v>0-19</v>
      </c>
    </row>
    <row r="748" spans="1:15">
      <c r="A748" t="str">
        <v>L0747</v>
      </c>
      <c r="B748" t="str">
        <v>Yvonne Soto</v>
      </c>
      <c r="C748" t="str">
        <v>MICROSOFT CORP</v>
      </c>
      <c r="D748" t="str">
        <v>WEBINAR</v>
      </c>
      <c r="E748" t="str">
        <v>SMB</v>
      </c>
      <c r="F748" s="7">
        <f>ROUND(IFERROR(model!I748/scoring_weights!$C$2,0)*scoring_weights!$B$2,1)</f>
        <v>9.4</v>
      </c>
      <c r="G748" s="7">
        <f>ROUND(IFERROR(model!J748/scoring_weights!$C$3,0)*scoring_weights!$B$3,1)</f>
        <v>3</v>
      </c>
      <c r="H748" s="7">
        <f>ROUND(IFERROR(model!K748/scoring_weights!$C$4,0)*scoring_weights!$B$4,1)</f>
        <v>2.8</v>
      </c>
      <c r="I748" s="7">
        <f>IF(model!L748="YES",scoring_weights!$B$5,0)</f>
        <v>20</v>
      </c>
      <c r="J748" s="7">
        <f>IF(model!D748="ENTERPRISE",scoring_weights!$B$6,IF(model!D748="MID-MARKET",scoring_weights!$B$6*0.75,IF(model!D748="SMB",scoring_weights!$B$6*0.5,IF(model!D748="STARTUP",scoring_weights!$B$6*0.25,0))))</f>
        <v>7.5</v>
      </c>
      <c r="K748" s="7">
        <f>ROUND(MIN(IFERROR((model!O748/10+model!P748/5+model!R748*2+model!T748+model!U748*1.5)/6,0),1)*scoring_weights!$B$7,1)</f>
        <v>11.5</v>
      </c>
      <c r="L748" s="7">
        <f t="shared" si="33"/>
        <v>54.2</v>
      </c>
      <c r="M748" s="7" t="str">
        <f>IF(L748&gt;=segment_thresholds!$B$2,"HOT",IF(L748&gt;=segment_thresholds!$B$3,"WARM","COLD"))</f>
        <v>WARM</v>
      </c>
      <c r="N748" s="7" t="str">
        <f t="shared" si="34"/>
        <v>Nurture Email Drip</v>
      </c>
      <c r="O748" s="7" t="str">
        <f t="shared" si="35"/>
        <v>40-59</v>
      </c>
    </row>
    <row r="749" spans="1:15">
      <c r="A749" t="str">
        <v>L0748</v>
      </c>
      <c r="B749" t="str">
        <v>Reverie Guerrero</v>
      </c>
      <c r="C749" t="str">
        <v>LINEAR</v>
      </c>
      <c r="D749" t="str">
        <v>DIRECT</v>
      </c>
      <c r="E749" t="str">
        <v>MID-MARKET</v>
      </c>
      <c r="F749" s="7">
        <f>ROUND(IFERROR(model!I749/scoring_weights!$C$2,0)*scoring_weights!$B$2,1)</f>
        <v>2</v>
      </c>
      <c r="G749" s="7">
        <f>ROUND(IFERROR(model!J749/scoring_weights!$C$3,0)*scoring_weights!$B$3,1)</f>
        <v>3.8</v>
      </c>
      <c r="H749" s="7">
        <f>ROUND(IFERROR(model!K749/scoring_weights!$C$4,0)*scoring_weights!$B$4,1)</f>
        <v>6.3</v>
      </c>
      <c r="I749" s="7">
        <f>IF(model!L749="YES",scoring_weights!$B$5,0)</f>
        <v>20</v>
      </c>
      <c r="J749" s="7">
        <f>IF(model!D749="ENTERPRISE",scoring_weights!$B$6,IF(model!D749="MID-MARKET",scoring_weights!$B$6*0.75,IF(model!D749="SMB",scoring_weights!$B$6*0.5,IF(model!D749="STARTUP",scoring_weights!$B$6*0.25,0))))</f>
        <v>11.25</v>
      </c>
      <c r="K749" s="7">
        <f>ROUND(MIN(IFERROR((model!O749/10+model!P749/5+model!R749*2+model!T749+model!U749*1.5)/6,0),1)*scoring_weights!$B$7,1)</f>
        <v>1.5</v>
      </c>
      <c r="L749" s="7">
        <f t="shared" si="33"/>
        <v>44.9</v>
      </c>
      <c r="M749" s="7" t="str">
        <f>IF(L749&gt;=segment_thresholds!$B$2,"HOT",IF(L749&gt;=segment_thresholds!$B$3,"WARM","COLD"))</f>
        <v>WARM</v>
      </c>
      <c r="N749" s="7" t="str">
        <f t="shared" si="34"/>
        <v>Nurture Email Drip</v>
      </c>
      <c r="O749" s="7" t="str">
        <f t="shared" si="35"/>
        <v>40-59</v>
      </c>
    </row>
    <row r="750" spans="1:15">
      <c r="A750" t="str">
        <v>L0749</v>
      </c>
      <c r="B750" t="str">
        <v>Dorian Tanaka</v>
      </c>
      <c r="C750" t="str">
        <v>AIRTABLE</v>
      </c>
      <c r="D750" t="str">
        <v>SOCIAL</v>
      </c>
      <c r="E750" t="str">
        <v>SMB</v>
      </c>
      <c r="F750" s="7">
        <f>ROUND(IFERROR(model!I750/scoring_weights!$C$2,0)*scoring_weights!$B$2,1)</f>
        <v>10</v>
      </c>
      <c r="G750" s="7">
        <f>ROUND(IFERROR(model!J750/scoring_weights!$C$3,0)*scoring_weights!$B$3,1)</f>
        <v>8.3000000000000007</v>
      </c>
      <c r="H750" s="7">
        <f>ROUND(IFERROR(model!K750/scoring_weights!$C$4,0)*scoring_weights!$B$4,1)</f>
        <v>5</v>
      </c>
      <c r="I750" s="7">
        <f>IF(model!L750="YES",scoring_weights!$B$5,0)</f>
        <v>0</v>
      </c>
      <c r="J750" s="7">
        <f>IF(model!D750="ENTERPRISE",scoring_weights!$B$6,IF(model!D750="MID-MARKET",scoring_weights!$B$6*0.75,IF(model!D750="SMB",scoring_weights!$B$6*0.5,IF(model!D750="STARTUP",scoring_weights!$B$6*0.25,0))))</f>
        <v>7.5</v>
      </c>
      <c r="K750" s="7">
        <f>ROUND(MIN(IFERROR((model!O750/10+model!P750/5+model!R750*2+model!T750+model!U750*1.5)/6,0),1)*scoring_weights!$B$7,1)</f>
        <v>8.5</v>
      </c>
      <c r="L750" s="7">
        <f t="shared" si="33"/>
        <v>39.299999999999997</v>
      </c>
      <c r="M750" s="7" t="str">
        <f>IF(L750&gt;=segment_thresholds!$B$2,"HOT",IF(L750&gt;=segment_thresholds!$B$3,"WARM","COLD"))</f>
        <v>WARM</v>
      </c>
      <c r="N750" s="7" t="str">
        <f t="shared" si="34"/>
        <v>Nurture Email Drip</v>
      </c>
      <c r="O750" s="7" t="str">
        <f t="shared" si="35"/>
        <v>20-39</v>
      </c>
    </row>
    <row r="751" spans="1:15">
      <c r="A751" t="str">
        <v>L0750</v>
      </c>
      <c r="B751" t="str">
        <v>Marcus Bose</v>
      </c>
      <c r="C751" t="str">
        <v>ZENDESK</v>
      </c>
      <c r="D751" t="str">
        <v>PARTNER</v>
      </c>
      <c r="E751" t="str">
        <v>SMB</v>
      </c>
      <c r="F751" s="7">
        <f>ROUND(IFERROR(model!I751/scoring_weights!$C$2,0)*scoring_weights!$B$2,1)</f>
        <v>4.9000000000000004</v>
      </c>
      <c r="G751" s="7">
        <f>ROUND(IFERROR(model!J751/scoring_weights!$C$3,0)*scoring_weights!$B$3,1)</f>
        <v>9</v>
      </c>
      <c r="H751" s="7">
        <f>ROUND(IFERROR(model!K751/scoring_weights!$C$4,0)*scoring_weights!$B$4,1)</f>
        <v>3.3</v>
      </c>
      <c r="I751" s="7">
        <f>IF(model!L751="YES",scoring_weights!$B$5,0)</f>
        <v>0</v>
      </c>
      <c r="J751" s="7">
        <f>IF(model!D751="ENTERPRISE",scoring_weights!$B$6,IF(model!D751="MID-MARKET",scoring_weights!$B$6*0.75,IF(model!D751="SMB",scoring_weights!$B$6*0.5,IF(model!D751="STARTUP",scoring_weights!$B$6*0.25,0))))</f>
        <v>7.5</v>
      </c>
      <c r="K751" s="7">
        <f>ROUND(MIN(IFERROR((model!O751/10+model!P751/5+model!R751*2+model!T751+model!U751*1.5)/6,0),1)*scoring_weights!$B$7,1)</f>
        <v>12.5</v>
      </c>
      <c r="L751" s="7">
        <f t="shared" si="33"/>
        <v>37.200000000000003</v>
      </c>
      <c r="M751" s="7" t="str">
        <f>IF(L751&gt;=segment_thresholds!$B$2,"HOT",IF(L751&gt;=segment_thresholds!$B$3,"WARM","COLD"))</f>
        <v>WARM</v>
      </c>
      <c r="N751" s="7" t="str">
        <f t="shared" si="34"/>
        <v>Nurture Email Drip</v>
      </c>
      <c r="O751" s="7" t="str">
        <f t="shared" si="35"/>
        <v>20-39</v>
      </c>
    </row>
    <row r="752" spans="1:15">
      <c r="A752" t="str">
        <v>L0751</v>
      </c>
      <c r="B752" t="str">
        <v>Amara Moore</v>
      </c>
      <c r="C752" t="str">
        <v>SPLUNK</v>
      </c>
      <c r="D752" t="str">
        <v>SOCIAL</v>
      </c>
      <c r="E752" t="str">
        <v>MID-MARKET</v>
      </c>
      <c r="F752" s="7">
        <f>ROUND(IFERROR(model!I752/scoring_weights!$C$2,0)*scoring_weights!$B$2,1)</f>
        <v>6</v>
      </c>
      <c r="G752" s="7">
        <f>ROUND(IFERROR(model!J752/scoring_weights!$C$3,0)*scoring_weights!$B$3,1)</f>
        <v>9.8000000000000007</v>
      </c>
      <c r="H752" s="7">
        <f>ROUND(IFERROR(model!K752/scoring_weights!$C$4,0)*scoring_weights!$B$4,1)</f>
        <v>6</v>
      </c>
      <c r="I752" s="7">
        <f>IF(model!L752="YES",scoring_weights!$B$5,0)</f>
        <v>20</v>
      </c>
      <c r="J752" s="7">
        <f>IF(model!D752="ENTERPRISE",scoring_weights!$B$6,IF(model!D752="MID-MARKET",scoring_weights!$B$6*0.75,IF(model!D752="SMB",scoring_weights!$B$6*0.5,IF(model!D752="STARTUP",scoring_weights!$B$6*0.25,0))))</f>
        <v>11.25</v>
      </c>
      <c r="K752" s="7">
        <f>ROUND(MIN(IFERROR((model!O752/10+model!P752/5+model!R752*2+model!T752+model!U752*1.5)/6,0),1)*scoring_weights!$B$7,1)</f>
        <v>1.5</v>
      </c>
      <c r="L752" s="7">
        <f t="shared" si="33"/>
        <v>54.6</v>
      </c>
      <c r="M752" s="7" t="str">
        <f>IF(L752&gt;=segment_thresholds!$B$2,"HOT",IF(L752&gt;=segment_thresholds!$B$3,"WARM","COLD"))</f>
        <v>WARM</v>
      </c>
      <c r="N752" s="7" t="str">
        <f t="shared" si="34"/>
        <v>Nurture Email Drip</v>
      </c>
      <c r="O752" s="7" t="str">
        <f t="shared" si="35"/>
        <v>40-59</v>
      </c>
    </row>
    <row r="753" spans="1:15">
      <c r="A753" t="str">
        <v>L0752</v>
      </c>
      <c r="B753" t="str">
        <v>Umbra Verma</v>
      </c>
      <c r="C753" t="str">
        <v>DROPBOX</v>
      </c>
      <c r="D753" t="str">
        <v>WEBINAR</v>
      </c>
      <c r="E753" t="str">
        <v>N/A</v>
      </c>
      <c r="F753" s="7">
        <f>ROUND(IFERROR(model!I753/scoring_weights!$C$2,0)*scoring_weights!$B$2,1)</f>
        <v>6.9</v>
      </c>
      <c r="G753" s="7">
        <f>ROUND(IFERROR(model!J753/scoring_weights!$C$3,0)*scoring_weights!$B$3,1)</f>
        <v>0</v>
      </c>
      <c r="H753" s="7">
        <f>ROUND(IFERROR(model!K753/scoring_weights!$C$4,0)*scoring_weights!$B$4,1)</f>
        <v>8.1999999999999993</v>
      </c>
      <c r="I753" s="7">
        <f>IF(model!L753="YES",scoring_weights!$B$5,0)</f>
        <v>20</v>
      </c>
      <c r="J753" s="7">
        <f>IF(model!D753="ENTERPRISE",scoring_weights!$B$6,IF(model!D753="MID-MARKET",scoring_weights!$B$6*0.75,IF(model!D753="SMB",scoring_weights!$B$6*0.5,IF(model!D753="STARTUP",scoring_weights!$B$6*0.25,0))))</f>
        <v>0</v>
      </c>
      <c r="K753" s="7">
        <f>ROUND(MIN(IFERROR((model!O753/10+model!P753/5+model!R753*2+model!T753+model!U753*1.5)/6,0),1)*scoring_weights!$B$7,1)</f>
        <v>3</v>
      </c>
      <c r="L753" s="7">
        <f t="shared" si="33"/>
        <v>38.1</v>
      </c>
      <c r="M753" s="7" t="str">
        <f>IF(L753&gt;=segment_thresholds!$B$2,"HOT",IF(L753&gt;=segment_thresholds!$B$3,"WARM","COLD"))</f>
        <v>WARM</v>
      </c>
      <c r="N753" s="7" t="str">
        <f t="shared" si="34"/>
        <v>Nurture Email Drip</v>
      </c>
      <c r="O753" s="7" t="str">
        <f t="shared" si="35"/>
        <v>20-39</v>
      </c>
    </row>
    <row r="754" spans="1:15">
      <c r="A754" t="str">
        <v>L0753</v>
      </c>
      <c r="B754" t="str">
        <v>Hassan Martin</v>
      </c>
      <c r="C754" t="str">
        <v>LINEAR</v>
      </c>
      <c r="D754" t="str">
        <v>REFERRAL</v>
      </c>
      <c r="E754" t="str">
        <v>SMB</v>
      </c>
      <c r="F754" s="7">
        <f>ROUND(IFERROR(model!I754/scoring_weights!$C$2,0)*scoring_weights!$B$2,1)</f>
        <v>5.0999999999999996</v>
      </c>
      <c r="G754" s="7">
        <f>ROUND(IFERROR(model!J754/scoring_weights!$C$3,0)*scoring_weights!$B$3,1)</f>
        <v>9</v>
      </c>
      <c r="H754" s="7">
        <f>ROUND(IFERROR(model!K754/scoring_weights!$C$4,0)*scoring_weights!$B$4,1)</f>
        <v>8.6999999999999993</v>
      </c>
      <c r="I754" s="7">
        <f>IF(model!L754="YES",scoring_weights!$B$5,0)</f>
        <v>20</v>
      </c>
      <c r="J754" s="7">
        <f>IF(model!D754="ENTERPRISE",scoring_weights!$B$6,IF(model!D754="MID-MARKET",scoring_weights!$B$6*0.75,IF(model!D754="SMB",scoring_weights!$B$6*0.5,IF(model!D754="STARTUP",scoring_weights!$B$6*0.25,0))))</f>
        <v>7.5</v>
      </c>
      <c r="K754" s="7">
        <f>ROUND(MIN(IFERROR((model!O754/10+model!P754/5+model!R754*2+model!T754+model!U754*1.5)/6,0),1)*scoring_weights!$B$7,1)</f>
        <v>0</v>
      </c>
      <c r="L754" s="7">
        <f t="shared" si="33"/>
        <v>50.3</v>
      </c>
      <c r="M754" s="7" t="str">
        <f>IF(L754&gt;=segment_thresholds!$B$2,"HOT",IF(L754&gt;=segment_thresholds!$B$3,"WARM","COLD"))</f>
        <v>WARM</v>
      </c>
      <c r="N754" s="7" t="str">
        <f t="shared" si="34"/>
        <v>Nurture Email Drip</v>
      </c>
      <c r="O754" s="7" t="str">
        <f t="shared" si="35"/>
        <v>40-59</v>
      </c>
    </row>
    <row r="755" spans="1:15">
      <c r="A755" t="str">
        <v>L0754</v>
      </c>
      <c r="B755" t="str">
        <v>Winston Medina</v>
      </c>
      <c r="C755" t="str">
        <v>INTERCOM</v>
      </c>
      <c r="D755" t="str">
        <v>ORGANIC</v>
      </c>
      <c r="E755" t="str">
        <v>MID-MARKET</v>
      </c>
      <c r="F755" s="7">
        <f>ROUND(IFERROR(model!I755/scoring_weights!$C$2,0)*scoring_weights!$B$2,1)</f>
        <v>6.9</v>
      </c>
      <c r="G755" s="7">
        <f>ROUND(IFERROR(model!J755/scoring_weights!$C$3,0)*scoring_weights!$B$3,1)</f>
        <v>0</v>
      </c>
      <c r="H755" s="7">
        <f>ROUND(IFERROR(model!K755/scoring_weights!$C$4,0)*scoring_weights!$B$4,1)</f>
        <v>8.1999999999999993</v>
      </c>
      <c r="I755" s="7">
        <f>IF(model!L755="YES",scoring_weights!$B$5,0)</f>
        <v>20</v>
      </c>
      <c r="J755" s="7">
        <f>IF(model!D755="ENTERPRISE",scoring_weights!$B$6,IF(model!D755="MID-MARKET",scoring_weights!$B$6*0.75,IF(model!D755="SMB",scoring_weights!$B$6*0.5,IF(model!D755="STARTUP",scoring_weights!$B$6*0.25,0))))</f>
        <v>11.25</v>
      </c>
      <c r="K755" s="7">
        <f>ROUND(MIN(IFERROR((model!O755/10+model!P755/5+model!R755*2+model!T755+model!U755*1.5)/6,0),1)*scoring_weights!$B$7,1)</f>
        <v>2.5</v>
      </c>
      <c r="L755" s="7">
        <f t="shared" si="33"/>
        <v>48.9</v>
      </c>
      <c r="M755" s="7" t="str">
        <f>IF(L755&gt;=segment_thresholds!$B$2,"HOT",IF(L755&gt;=segment_thresholds!$B$3,"WARM","COLD"))</f>
        <v>WARM</v>
      </c>
      <c r="N755" s="7" t="str">
        <f t="shared" si="34"/>
        <v>Nurture Email Drip</v>
      </c>
      <c r="O755" s="7" t="str">
        <f t="shared" si="35"/>
        <v>40-59</v>
      </c>
    </row>
    <row r="756" spans="1:15">
      <c r="A756" t="str">
        <v>L0755</v>
      </c>
      <c r="B756" t="str">
        <v>Vivian Ramos</v>
      </c>
      <c r="C756" t="str">
        <v>MICROSOFT</v>
      </c>
      <c r="D756" t="str">
        <v>UNKNOWN</v>
      </c>
      <c r="E756" t="str">
        <v>STARTUP</v>
      </c>
      <c r="F756" s="7">
        <f>ROUND(IFERROR(model!I756/scoring_weights!$C$2,0)*scoring_weights!$B$2,1)</f>
        <v>0.6</v>
      </c>
      <c r="G756" s="7">
        <f>ROUND(IFERROR(model!J756/scoring_weights!$C$3,0)*scoring_weights!$B$3,1)</f>
        <v>0</v>
      </c>
      <c r="H756" s="7">
        <f>ROUND(IFERROR(model!K756/scoring_weights!$C$4,0)*scoring_weights!$B$4,1)</f>
        <v>5.7</v>
      </c>
      <c r="I756" s="7">
        <f>IF(model!L756="YES",scoring_weights!$B$5,0)</f>
        <v>20</v>
      </c>
      <c r="J756" s="7">
        <f>IF(model!D756="ENTERPRISE",scoring_weights!$B$6,IF(model!D756="MID-MARKET",scoring_weights!$B$6*0.75,IF(model!D756="SMB",scoring_weights!$B$6*0.5,IF(model!D756="STARTUP",scoring_weights!$B$6*0.25,0))))</f>
        <v>3.75</v>
      </c>
      <c r="K756" s="7">
        <f>ROUND(MIN(IFERROR((model!O756/10+model!P756/5+model!R756*2+model!T756+model!U756*1.5)/6,0),1)*scoring_weights!$B$7,1)</f>
        <v>13.5</v>
      </c>
      <c r="L756" s="7">
        <f t="shared" si="33"/>
        <v>43.6</v>
      </c>
      <c r="M756" s="7" t="str">
        <f>IF(L756&gt;=segment_thresholds!$B$2,"HOT",IF(L756&gt;=segment_thresholds!$B$3,"WARM","COLD"))</f>
        <v>WARM</v>
      </c>
      <c r="N756" s="7" t="str">
        <f t="shared" si="34"/>
        <v>Nurture Email Drip</v>
      </c>
      <c r="O756" s="7" t="str">
        <f t="shared" si="35"/>
        <v>40-59</v>
      </c>
    </row>
    <row r="757" spans="1:15">
      <c r="A757" t="str">
        <v>L0756</v>
      </c>
      <c r="B757" t="str">
        <v>Raphael Gupta</v>
      </c>
      <c r="C757" t="str">
        <v>ZENDESK</v>
      </c>
      <c r="D757" t="str">
        <v>ORGANIC</v>
      </c>
      <c r="E757" t="str">
        <v>MID-MARKET</v>
      </c>
      <c r="F757" s="7">
        <f>ROUND(IFERROR(model!I757/scoring_weights!$C$2,0)*scoring_weights!$B$2,1)</f>
        <v>2.6</v>
      </c>
      <c r="G757" s="7">
        <f>ROUND(IFERROR(model!J757/scoring_weights!$C$3,0)*scoring_weights!$B$3,1)</f>
        <v>4.5</v>
      </c>
      <c r="H757" s="7">
        <f>ROUND(IFERROR(model!K757/scoring_weights!$C$4,0)*scoring_weights!$B$4,1)</f>
        <v>9.5</v>
      </c>
      <c r="I757" s="7">
        <f>IF(model!L757="YES",scoring_weights!$B$5,0)</f>
        <v>20</v>
      </c>
      <c r="J757" s="7">
        <f>IF(model!D757="ENTERPRISE",scoring_weights!$B$6,IF(model!D757="MID-MARKET",scoring_weights!$B$6*0.75,IF(model!D757="SMB",scoring_weights!$B$6*0.5,IF(model!D757="STARTUP",scoring_weights!$B$6*0.25,0))))</f>
        <v>11.25</v>
      </c>
      <c r="K757" s="7">
        <f>ROUND(MIN(IFERROR((model!O757/10+model!P757/5+model!R757*2+model!T757+model!U757*1.5)/6,0),1)*scoring_weights!$B$7,1)</f>
        <v>9</v>
      </c>
      <c r="L757" s="7">
        <f t="shared" si="33"/>
        <v>56.9</v>
      </c>
      <c r="M757" s="7" t="str">
        <f>IF(L757&gt;=segment_thresholds!$B$2,"HOT",IF(L757&gt;=segment_thresholds!$B$3,"WARM","COLD"))</f>
        <v>WARM</v>
      </c>
      <c r="N757" s="7" t="str">
        <f t="shared" si="34"/>
        <v>Nurture Email Drip</v>
      </c>
      <c r="O757" s="7" t="str">
        <f t="shared" si="35"/>
        <v>40-59</v>
      </c>
    </row>
    <row r="758" spans="1:15">
      <c r="A758" t="str">
        <v>L0757</v>
      </c>
      <c r="B758" t="str">
        <v>Bella Das</v>
      </c>
      <c r="C758" t="str">
        <v>FRESHWORKS</v>
      </c>
      <c r="D758" t="str">
        <v>PAID</v>
      </c>
      <c r="E758" t="str">
        <v>GROWTH</v>
      </c>
      <c r="F758" s="7">
        <f>ROUND(IFERROR(model!I758/scoring_weights!$C$2,0)*scoring_weights!$B$2,1)</f>
        <v>5.4</v>
      </c>
      <c r="G758" s="7">
        <f>ROUND(IFERROR(model!J758/scoring_weights!$C$3,0)*scoring_weights!$B$3,1)</f>
        <v>0</v>
      </c>
      <c r="H758" s="7">
        <f>ROUND(IFERROR(model!K758/scoring_weights!$C$4,0)*scoring_weights!$B$4,1)</f>
        <v>3.2</v>
      </c>
      <c r="I758" s="7">
        <f>IF(model!L758="YES",scoring_weights!$B$5,0)</f>
        <v>0</v>
      </c>
      <c r="J758" s="7">
        <f>IF(model!D758="ENTERPRISE",scoring_weights!$B$6,IF(model!D758="MID-MARKET",scoring_weights!$B$6*0.75,IF(model!D758="SMB",scoring_weights!$B$6*0.5,IF(model!D758="STARTUP",scoring_weights!$B$6*0.25,0))))</f>
        <v>0</v>
      </c>
      <c r="K758" s="7">
        <f>ROUND(MIN(IFERROR((model!O758/10+model!P758/5+model!R758*2+model!T758+model!U758*1.5)/6,0),1)*scoring_weights!$B$7,1)</f>
        <v>4.5</v>
      </c>
      <c r="L758" s="7">
        <f t="shared" si="33"/>
        <v>13.1</v>
      </c>
      <c r="M758" s="7" t="str">
        <f>IF(L758&gt;=segment_thresholds!$B$2,"HOT",IF(L758&gt;=segment_thresholds!$B$3,"WARM","COLD"))</f>
        <v>COLD</v>
      </c>
      <c r="N758" s="7" t="str">
        <f t="shared" si="34"/>
        <v>Retarget with Ads</v>
      </c>
      <c r="O758" s="7" t="str">
        <f t="shared" si="35"/>
        <v>0-19</v>
      </c>
    </row>
    <row r="759" spans="1:15">
      <c r="A759" t="str">
        <v>L0758</v>
      </c>
      <c r="B759" t="str">
        <v>Tina Delgado</v>
      </c>
      <c r="C759" t="str">
        <v>DROPBOX</v>
      </c>
      <c r="D759" t="str">
        <v>SOCIAL</v>
      </c>
      <c r="E759" t="str">
        <v>ENTERPRISE</v>
      </c>
      <c r="F759" s="7">
        <f>ROUND(IFERROR(model!I759/scoring_weights!$C$2,0)*scoring_weights!$B$2,1)</f>
        <v>1.4</v>
      </c>
      <c r="G759" s="7">
        <f>ROUND(IFERROR(model!J759/scoring_weights!$C$3,0)*scoring_weights!$B$3,1)</f>
        <v>0</v>
      </c>
      <c r="H759" s="7">
        <f>ROUND(IFERROR(model!K759/scoring_weights!$C$4,0)*scoring_weights!$B$4,1)</f>
        <v>3.2</v>
      </c>
      <c r="I759" s="7">
        <f>IF(model!L759="YES",scoring_weights!$B$5,0)</f>
        <v>0</v>
      </c>
      <c r="J759" s="7">
        <f>IF(model!D759="ENTERPRISE",scoring_weights!$B$6,IF(model!D759="MID-MARKET",scoring_weights!$B$6*0.75,IF(model!D759="SMB",scoring_weights!$B$6*0.5,IF(model!D759="STARTUP",scoring_weights!$B$6*0.25,0))))</f>
        <v>15</v>
      </c>
      <c r="K759" s="7">
        <f>ROUND(MIN(IFERROR((model!O759/10+model!P759/5+model!R759*2+model!T759+model!U759*1.5)/6,0),1)*scoring_weights!$B$7,1)</f>
        <v>1.5</v>
      </c>
      <c r="L759" s="7">
        <f t="shared" si="33"/>
        <v>21.1</v>
      </c>
      <c r="M759" s="7" t="str">
        <f>IF(L759&gt;=segment_thresholds!$B$2,"HOT",IF(L759&gt;=segment_thresholds!$B$3,"WARM","COLD"))</f>
        <v>COLD</v>
      </c>
      <c r="N759" s="7" t="str">
        <f t="shared" si="34"/>
        <v>Retarget with Ads</v>
      </c>
      <c r="O759" s="7" t="str">
        <f t="shared" si="35"/>
        <v>20-39</v>
      </c>
    </row>
    <row r="760" spans="1:15">
      <c r="A760" t="str">
        <v>L0759</v>
      </c>
      <c r="B760" t="str">
        <v>Isla Martinez</v>
      </c>
      <c r="C760" t="str">
        <v>STRIPE</v>
      </c>
      <c r="D760" t="str">
        <v>UNKNOWN</v>
      </c>
      <c r="E760" t="str">
        <v>ENTERPRISE</v>
      </c>
      <c r="F760" s="7">
        <f>ROUND(IFERROR(model!I760/scoring_weights!$C$2,0)*scoring_weights!$B$2,1)</f>
        <v>1.1000000000000001</v>
      </c>
      <c r="G760" s="7">
        <f>ROUND(IFERROR(model!J760/scoring_weights!$C$3,0)*scoring_weights!$B$3,1)</f>
        <v>0</v>
      </c>
      <c r="H760" s="7">
        <f>ROUND(IFERROR(model!K760/scoring_weights!$C$4,0)*scoring_weights!$B$4,1)</f>
        <v>3</v>
      </c>
      <c r="I760" s="7">
        <f>IF(model!L760="YES",scoring_weights!$B$5,0)</f>
        <v>0</v>
      </c>
      <c r="J760" s="7">
        <f>IF(model!D760="ENTERPRISE",scoring_weights!$B$6,IF(model!D760="MID-MARKET",scoring_weights!$B$6*0.75,IF(model!D760="SMB",scoring_weights!$B$6*0.5,IF(model!D760="STARTUP",scoring_weights!$B$6*0.25,0))))</f>
        <v>15</v>
      </c>
      <c r="K760" s="7">
        <f>ROUND(MIN(IFERROR((model!O760/10+model!P760/5+model!R760*2+model!T760+model!U760*1.5)/6,0),1)*scoring_weights!$B$7,1)</f>
        <v>3.5</v>
      </c>
      <c r="L760" s="7">
        <f t="shared" si="33"/>
        <v>22.6</v>
      </c>
      <c r="M760" s="7" t="str">
        <f>IF(L760&gt;=segment_thresholds!$B$2,"HOT",IF(L760&gt;=segment_thresholds!$B$3,"WARM","COLD"))</f>
        <v>COLD</v>
      </c>
      <c r="N760" s="7" t="str">
        <f t="shared" si="34"/>
        <v>Retarget with Ads</v>
      </c>
      <c r="O760" s="7" t="str">
        <f t="shared" si="35"/>
        <v>20-39</v>
      </c>
    </row>
    <row r="761" spans="1:15">
      <c r="A761" t="str">
        <v>L0760</v>
      </c>
      <c r="B761" t="str">
        <v>Olivia Brown</v>
      </c>
      <c r="C761" t="str">
        <v>AIRTABLE</v>
      </c>
      <c r="D761" t="str">
        <v>SOCIAL</v>
      </c>
      <c r="E761" t="str">
        <v>N/A</v>
      </c>
      <c r="F761" s="7">
        <f>ROUND(IFERROR(model!I761/scoring_weights!$C$2,0)*scoring_weights!$B$2,1)</f>
        <v>3.1</v>
      </c>
      <c r="G761" s="7">
        <f>ROUND(IFERROR(model!J761/scoring_weights!$C$3,0)*scoring_weights!$B$3,1)</f>
        <v>1.5</v>
      </c>
      <c r="H761" s="7">
        <f>ROUND(IFERROR(model!K761/scoring_weights!$C$4,0)*scoring_weights!$B$4,1)</f>
        <v>4</v>
      </c>
      <c r="I761" s="7">
        <f>IF(model!L761="YES",scoring_weights!$B$5,0)</f>
        <v>0</v>
      </c>
      <c r="J761" s="7">
        <f>IF(model!D761="ENTERPRISE",scoring_weights!$B$6,IF(model!D761="MID-MARKET",scoring_weights!$B$6*0.75,IF(model!D761="SMB",scoring_weights!$B$6*0.5,IF(model!D761="STARTUP",scoring_weights!$B$6*0.25,0))))</f>
        <v>0</v>
      </c>
      <c r="K761" s="7">
        <f>ROUND(MIN(IFERROR((model!O761/10+model!P761/5+model!R761*2+model!T761+model!U761*1.5)/6,0),1)*scoring_weights!$B$7,1)</f>
        <v>1.5</v>
      </c>
      <c r="L761" s="7">
        <f t="shared" si="33"/>
        <v>10.1</v>
      </c>
      <c r="M761" s="7" t="str">
        <f>IF(L761&gt;=segment_thresholds!$B$2,"HOT",IF(L761&gt;=segment_thresholds!$B$3,"WARM","COLD"))</f>
        <v>COLD</v>
      </c>
      <c r="N761" s="7" t="str">
        <f t="shared" si="34"/>
        <v>Retarget with Ads</v>
      </c>
      <c r="O761" s="7" t="str">
        <f t="shared" si="35"/>
        <v>0-19</v>
      </c>
    </row>
    <row r="762" spans="1:15">
      <c r="A762" t="str">
        <v>L0761</v>
      </c>
      <c r="B762" t="str">
        <v>Perseus Das</v>
      </c>
      <c r="C762" t="str">
        <v>CLOUDFLARE</v>
      </c>
      <c r="D762" t="str">
        <v>UNKNOWN</v>
      </c>
      <c r="E762" t="str">
        <v>ENTERPRISE</v>
      </c>
      <c r="F762" s="7">
        <f>ROUND(IFERROR(model!I762/scoring_weights!$C$2,0)*scoring_weights!$B$2,1)</f>
        <v>1.7</v>
      </c>
      <c r="G762" s="7">
        <f>ROUND(IFERROR(model!J762/scoring_weights!$C$3,0)*scoring_weights!$B$3,1)</f>
        <v>0</v>
      </c>
      <c r="H762" s="7">
        <f>ROUND(IFERROR(model!K762/scoring_weights!$C$4,0)*scoring_weights!$B$4,1)</f>
        <v>8.6999999999999993</v>
      </c>
      <c r="I762" s="7">
        <f>IF(model!L762="YES",scoring_weights!$B$5,0)</f>
        <v>0</v>
      </c>
      <c r="J762" s="7">
        <f>IF(model!D762="ENTERPRISE",scoring_weights!$B$6,IF(model!D762="MID-MARKET",scoring_weights!$B$6*0.75,IF(model!D762="SMB",scoring_weights!$B$6*0.5,IF(model!D762="STARTUP",scoring_weights!$B$6*0.25,0))))</f>
        <v>15</v>
      </c>
      <c r="K762" s="7">
        <f>ROUND(MIN(IFERROR((model!O762/10+model!P762/5+model!R762*2+model!T762+model!U762*1.5)/6,0),1)*scoring_weights!$B$7,1)</f>
        <v>24</v>
      </c>
      <c r="L762" s="7">
        <f t="shared" si="33"/>
        <v>49.4</v>
      </c>
      <c r="M762" s="7" t="str">
        <f>IF(L762&gt;=segment_thresholds!$B$2,"HOT",IF(L762&gt;=segment_thresholds!$B$3,"WARM","COLD"))</f>
        <v>WARM</v>
      </c>
      <c r="N762" s="7" t="str">
        <f t="shared" si="34"/>
        <v>Nurture Email Drip</v>
      </c>
      <c r="O762" s="7" t="str">
        <f t="shared" si="35"/>
        <v>40-59</v>
      </c>
    </row>
    <row r="763" spans="1:15">
      <c r="A763" t="str">
        <v>L0762</v>
      </c>
      <c r="B763" t="str">
        <v>Adeline Vargas</v>
      </c>
      <c r="C763" t="str">
        <v>SLACK</v>
      </c>
      <c r="D763" t="str">
        <v>SOCIAL</v>
      </c>
      <c r="E763" t="str">
        <v>MID-MARKET</v>
      </c>
      <c r="F763" s="7">
        <f>ROUND(IFERROR(model!I763/scoring_weights!$C$2,0)*scoring_weights!$B$2,1)</f>
        <v>0</v>
      </c>
      <c r="G763" s="7">
        <f>ROUND(IFERROR(model!J763/scoring_weights!$C$3,0)*scoring_weights!$B$3,1)</f>
        <v>7.5</v>
      </c>
      <c r="H763" s="7">
        <f>ROUND(IFERROR(model!K763/scoring_weights!$C$4,0)*scoring_weights!$B$4,1)</f>
        <v>5.5</v>
      </c>
      <c r="I763" s="7">
        <f>IF(model!L763="YES",scoring_weights!$B$5,0)</f>
        <v>20</v>
      </c>
      <c r="J763" s="7">
        <f>IF(model!D763="ENTERPRISE",scoring_weights!$B$6,IF(model!D763="MID-MARKET",scoring_weights!$B$6*0.75,IF(model!D763="SMB",scoring_weights!$B$6*0.5,IF(model!D763="STARTUP",scoring_weights!$B$6*0.25,0))))</f>
        <v>11.25</v>
      </c>
      <c r="K763" s="7">
        <f>ROUND(MIN(IFERROR((model!O763/10+model!P763/5+model!R763*2+model!T763+model!U763*1.5)/6,0),1)*scoring_weights!$B$7,1)</f>
        <v>8</v>
      </c>
      <c r="L763" s="7">
        <f t="shared" si="33"/>
        <v>52.3</v>
      </c>
      <c r="M763" s="7" t="str">
        <f>IF(L763&gt;=segment_thresholds!$B$2,"HOT",IF(L763&gt;=segment_thresholds!$B$3,"WARM","COLD"))</f>
        <v>WARM</v>
      </c>
      <c r="N763" s="7" t="str">
        <f t="shared" si="34"/>
        <v>Nurture Email Drip</v>
      </c>
      <c r="O763" s="7" t="str">
        <f t="shared" si="35"/>
        <v>40-59</v>
      </c>
    </row>
    <row r="764" spans="1:15">
      <c r="A764" t="str">
        <v>L0763</v>
      </c>
      <c r="B764" t="str">
        <v>Derek Tiwari</v>
      </c>
      <c r="C764" t="str">
        <v>TWILIO</v>
      </c>
      <c r="D764" t="str">
        <v>ORGANIC</v>
      </c>
      <c r="E764" t="str">
        <v>MID-MARKET</v>
      </c>
      <c r="F764" s="7">
        <f>ROUND(IFERROR(model!I764/scoring_weights!$C$2,0)*scoring_weights!$B$2,1)</f>
        <v>7.7</v>
      </c>
      <c r="G764" s="7">
        <f>ROUND(IFERROR(model!J764/scoring_weights!$C$3,0)*scoring_weights!$B$3,1)</f>
        <v>15</v>
      </c>
      <c r="H764" s="7">
        <f>ROUND(IFERROR(model!K764/scoring_weights!$C$4,0)*scoring_weights!$B$4,1)</f>
        <v>7</v>
      </c>
      <c r="I764" s="7">
        <f>IF(model!L764="YES",scoring_weights!$B$5,0)</f>
        <v>20</v>
      </c>
      <c r="J764" s="7">
        <f>IF(model!D764="ENTERPRISE",scoring_weights!$B$6,IF(model!D764="MID-MARKET",scoring_weights!$B$6*0.75,IF(model!D764="SMB",scoring_weights!$B$6*0.5,IF(model!D764="STARTUP",scoring_weights!$B$6*0.25,0))))</f>
        <v>11.25</v>
      </c>
      <c r="K764" s="7">
        <f>ROUND(MIN(IFERROR((model!O764/10+model!P764/5+model!R764*2+model!T764+model!U764*1.5)/6,0),1)*scoring_weights!$B$7,1)</f>
        <v>13</v>
      </c>
      <c r="L764" s="7">
        <f t="shared" si="33"/>
        <v>74</v>
      </c>
      <c r="M764" s="7" t="str">
        <f>IF(L764&gt;=segment_thresholds!$B$2,"HOT",IF(L764&gt;=segment_thresholds!$B$3,"WARM","COLD"))</f>
        <v>HOT</v>
      </c>
      <c r="N764" s="7" t="str">
        <f t="shared" si="34"/>
        <v>Schedule Call</v>
      </c>
      <c r="O764" s="7" t="str">
        <f t="shared" si="35"/>
        <v>60-79</v>
      </c>
    </row>
    <row r="765" spans="1:15">
      <c r="A765" t="str">
        <v>L0764</v>
      </c>
      <c r="B765" t="str">
        <v>Isla Lopez</v>
      </c>
      <c r="C765" t="str">
        <v>SALESFORCE.COM</v>
      </c>
      <c r="D765" t="str">
        <v>PARTNER</v>
      </c>
      <c r="E765" t="str">
        <v>STARTUP</v>
      </c>
      <c r="F765" s="7">
        <f>ROUND(IFERROR(model!I765/scoring_weights!$C$2,0)*scoring_weights!$B$2,1)</f>
        <v>2.2999999999999998</v>
      </c>
      <c r="G765" s="7">
        <f>ROUND(IFERROR(model!J765/scoring_weights!$C$3,0)*scoring_weights!$B$3,1)</f>
        <v>3.8</v>
      </c>
      <c r="H765" s="7">
        <f>ROUND(IFERROR(model!K765/scoring_weights!$C$4,0)*scoring_weights!$B$4,1)</f>
        <v>5.3</v>
      </c>
      <c r="I765" s="7">
        <f>IF(model!L765="YES",scoring_weights!$B$5,0)</f>
        <v>0</v>
      </c>
      <c r="J765" s="7">
        <f>IF(model!D765="ENTERPRISE",scoring_weights!$B$6,IF(model!D765="MID-MARKET",scoring_weights!$B$6*0.75,IF(model!D765="SMB",scoring_weights!$B$6*0.5,IF(model!D765="STARTUP",scoring_weights!$B$6*0.25,0))))</f>
        <v>3.75</v>
      </c>
      <c r="K765" s="7">
        <f>ROUND(MIN(IFERROR((model!O765/10+model!P765/5+model!R765*2+model!T765+model!U765*1.5)/6,0),1)*scoring_weights!$B$7,1)</f>
        <v>14</v>
      </c>
      <c r="L765" s="7">
        <f t="shared" si="33"/>
        <v>29.2</v>
      </c>
      <c r="M765" s="7" t="str">
        <f>IF(L765&gt;=segment_thresholds!$B$2,"HOT",IF(L765&gt;=segment_thresholds!$B$3,"WARM","COLD"))</f>
        <v>COLD</v>
      </c>
      <c r="N765" s="7" t="str">
        <f t="shared" si="34"/>
        <v>Retarget with Ads</v>
      </c>
      <c r="O765" s="7" t="str">
        <f t="shared" si="35"/>
        <v>20-39</v>
      </c>
    </row>
    <row r="766" spans="1:15">
      <c r="A766" t="str">
        <v>L0765</v>
      </c>
      <c r="B766" t="str">
        <v>Soren Thompson</v>
      </c>
      <c r="C766" t="str">
        <v>HASHICORP</v>
      </c>
      <c r="D766" t="str">
        <v>DIRECT</v>
      </c>
      <c r="E766" t="str">
        <v>SMB</v>
      </c>
      <c r="F766" s="7">
        <f>ROUND(IFERROR(model!I766/scoring_weights!$C$2,0)*scoring_weights!$B$2,1)</f>
        <v>6.3</v>
      </c>
      <c r="G766" s="7">
        <f>ROUND(IFERROR(model!J766/scoring_weights!$C$3,0)*scoring_weights!$B$3,1)</f>
        <v>8.3000000000000007</v>
      </c>
      <c r="H766" s="7">
        <f>ROUND(IFERROR(model!K766/scoring_weights!$C$4,0)*scoring_weights!$B$4,1)</f>
        <v>3.2</v>
      </c>
      <c r="I766" s="7">
        <f>IF(model!L766="YES",scoring_weights!$B$5,0)</f>
        <v>20</v>
      </c>
      <c r="J766" s="7">
        <f>IF(model!D766="ENTERPRISE",scoring_weights!$B$6,IF(model!D766="MID-MARKET",scoring_weights!$B$6*0.75,IF(model!D766="SMB",scoring_weights!$B$6*0.5,IF(model!D766="STARTUP",scoring_weights!$B$6*0.25,0))))</f>
        <v>7.5</v>
      </c>
      <c r="K766" s="7">
        <f>ROUND(MIN(IFERROR((model!O766/10+model!P766/5+model!R766*2+model!T766+model!U766*1.5)/6,0),1)*scoring_weights!$B$7,1)</f>
        <v>28</v>
      </c>
      <c r="L766" s="7">
        <f t="shared" si="33"/>
        <v>73.3</v>
      </c>
      <c r="M766" s="7" t="str">
        <f>IF(L766&gt;=segment_thresholds!$B$2,"HOT",IF(L766&gt;=segment_thresholds!$B$3,"WARM","COLD"))</f>
        <v>HOT</v>
      </c>
      <c r="N766" s="7" t="str">
        <f t="shared" si="34"/>
        <v>Schedule Call</v>
      </c>
      <c r="O766" s="7" t="str">
        <f t="shared" si="35"/>
        <v>60-79</v>
      </c>
    </row>
    <row r="767" spans="1:15">
      <c r="A767" t="str">
        <v>L0766</v>
      </c>
      <c r="B767" t="str">
        <v>Rachel Castillo</v>
      </c>
      <c r="C767" t="str">
        <v>ZOOM VIDEO</v>
      </c>
      <c r="D767" t="str">
        <v>COLD_EMAIL</v>
      </c>
      <c r="E767" t="str">
        <v>STARTUP</v>
      </c>
      <c r="F767" s="7">
        <f>ROUND(IFERROR(model!I767/scoring_weights!$C$2,0)*scoring_weights!$B$2,1)</f>
        <v>7.4</v>
      </c>
      <c r="G767" s="7">
        <f>ROUND(IFERROR(model!J767/scoring_weights!$C$3,0)*scoring_weights!$B$3,1)</f>
        <v>0</v>
      </c>
      <c r="H767" s="7">
        <f>ROUND(IFERROR(model!K767/scoring_weights!$C$4,0)*scoring_weights!$B$4,1)</f>
        <v>7</v>
      </c>
      <c r="I767" s="7">
        <f>IF(model!L767="YES",scoring_weights!$B$5,0)</f>
        <v>0</v>
      </c>
      <c r="J767" s="7">
        <f>IF(model!D767="ENTERPRISE",scoring_weights!$B$6,IF(model!D767="MID-MARKET",scoring_weights!$B$6*0.75,IF(model!D767="SMB",scoring_weights!$B$6*0.5,IF(model!D767="STARTUP",scoring_weights!$B$6*0.25,0))))</f>
        <v>3.75</v>
      </c>
      <c r="K767" s="7">
        <f>ROUND(MIN(IFERROR((model!O767/10+model!P767/5+model!R767*2+model!T767+model!U767*1.5)/6,0),1)*scoring_weights!$B$7,1)</f>
        <v>2</v>
      </c>
      <c r="L767" s="7">
        <f t="shared" si="33"/>
        <v>20.2</v>
      </c>
      <c r="M767" s="7" t="str">
        <f>IF(L767&gt;=segment_thresholds!$B$2,"HOT",IF(L767&gt;=segment_thresholds!$B$3,"WARM","COLD"))</f>
        <v>COLD</v>
      </c>
      <c r="N767" s="7" t="str">
        <f t="shared" si="34"/>
        <v>Retarget with Ads</v>
      </c>
      <c r="O767" s="7" t="str">
        <f t="shared" si="35"/>
        <v>20-39</v>
      </c>
    </row>
    <row r="768" spans="1:15">
      <c r="A768" t="str">
        <v>L0767</v>
      </c>
      <c r="B768" t="str">
        <v>Freya Harris</v>
      </c>
      <c r="C768" t="str">
        <v>SNOWFLAKE</v>
      </c>
      <c r="D768" t="str">
        <v>DIRECT</v>
      </c>
      <c r="E768" t="str">
        <v>ENTERPRISE</v>
      </c>
      <c r="F768" s="7">
        <f>ROUND(IFERROR(model!I768/scoring_weights!$C$2,0)*scoring_weights!$B$2,1)</f>
        <v>3.1</v>
      </c>
      <c r="G768" s="7">
        <f>ROUND(IFERROR(model!J768/scoring_weights!$C$3,0)*scoring_weights!$B$3,1)</f>
        <v>3</v>
      </c>
      <c r="H768" s="7">
        <f>ROUND(IFERROR(model!K768/scoring_weights!$C$4,0)*scoring_weights!$B$4,1)</f>
        <v>1.8</v>
      </c>
      <c r="I768" s="7">
        <f>IF(model!L768="YES",scoring_weights!$B$5,0)</f>
        <v>20</v>
      </c>
      <c r="J768" s="7">
        <f>IF(model!D768="ENTERPRISE",scoring_weights!$B$6,IF(model!D768="MID-MARKET",scoring_weights!$B$6*0.75,IF(model!D768="SMB",scoring_weights!$B$6*0.5,IF(model!D768="STARTUP",scoring_weights!$B$6*0.25,0))))</f>
        <v>15</v>
      </c>
      <c r="K768" s="7">
        <f>ROUND(MIN(IFERROR((model!O768/10+model!P768/5+model!R768*2+model!T768+model!U768*1.5)/6,0),1)*scoring_weights!$B$7,1)</f>
        <v>0</v>
      </c>
      <c r="L768" s="7">
        <f t="shared" si="33"/>
        <v>42.9</v>
      </c>
      <c r="M768" s="7" t="str">
        <f>IF(L768&gt;=segment_thresholds!$B$2,"HOT",IF(L768&gt;=segment_thresholds!$B$3,"WARM","COLD"))</f>
        <v>WARM</v>
      </c>
      <c r="N768" s="7" t="str">
        <f t="shared" si="34"/>
        <v>Nurture Email Drip</v>
      </c>
      <c r="O768" s="7" t="str">
        <f t="shared" si="35"/>
        <v>40-59</v>
      </c>
    </row>
    <row r="769" spans="1:15">
      <c r="A769" t="str">
        <v>L0768</v>
      </c>
      <c r="B769" t="str">
        <v>Zion Novak</v>
      </c>
      <c r="C769" t="str">
        <v>DATADOG</v>
      </c>
      <c r="D769" t="str">
        <v>EVENT</v>
      </c>
      <c r="E769" t="str">
        <v>N/A</v>
      </c>
      <c r="F769" s="7">
        <f>ROUND(IFERROR(model!I769/scoring_weights!$C$2,0)*scoring_weights!$B$2,1)</f>
        <v>0</v>
      </c>
      <c r="G769" s="7">
        <f>ROUND(IFERROR(model!J769/scoring_weights!$C$3,0)*scoring_weights!$B$3,1)</f>
        <v>8.3000000000000007</v>
      </c>
      <c r="H769" s="7">
        <f>ROUND(IFERROR(model!K769/scoring_weights!$C$4,0)*scoring_weights!$B$4,1)</f>
        <v>2.5</v>
      </c>
      <c r="I769" s="7">
        <f>IF(model!L769="YES",scoring_weights!$B$5,0)</f>
        <v>20</v>
      </c>
      <c r="J769" s="7">
        <f>IF(model!D769="ENTERPRISE",scoring_weights!$B$6,IF(model!D769="MID-MARKET",scoring_weights!$B$6*0.75,IF(model!D769="SMB",scoring_weights!$B$6*0.5,IF(model!D769="STARTUP",scoring_weights!$B$6*0.25,0))))</f>
        <v>0</v>
      </c>
      <c r="K769" s="7">
        <f>ROUND(MIN(IFERROR((model!O769/10+model!P769/5+model!R769*2+model!T769+model!U769*1.5)/6,0),1)*scoring_weights!$B$7,1)</f>
        <v>4.5</v>
      </c>
      <c r="L769" s="7">
        <f t="shared" si="33"/>
        <v>35.299999999999997</v>
      </c>
      <c r="M769" s="7" t="str">
        <f>IF(L769&gt;=segment_thresholds!$B$2,"HOT",IF(L769&gt;=segment_thresholds!$B$3,"WARM","COLD"))</f>
        <v>WARM</v>
      </c>
      <c r="N769" s="7" t="str">
        <f t="shared" si="34"/>
        <v>Nurture Email Drip</v>
      </c>
      <c r="O769" s="7" t="str">
        <f t="shared" si="35"/>
        <v>20-39</v>
      </c>
    </row>
    <row r="770" spans="1:15">
      <c r="A770" t="str">
        <v>L0769</v>
      </c>
      <c r="B770" t="str">
        <v>Leo Adams</v>
      </c>
      <c r="C770" t="str">
        <v>OKTA</v>
      </c>
      <c r="D770" t="str">
        <v>PAID</v>
      </c>
      <c r="E770" t="str">
        <v>MID-MARKET</v>
      </c>
      <c r="F770" s="7">
        <f>ROUND(IFERROR(model!I770/scoring_weights!$C$2,0)*scoring_weights!$B$2,1)</f>
        <v>2.9</v>
      </c>
      <c r="G770" s="7">
        <f>ROUND(IFERROR(model!J770/scoring_weights!$C$3,0)*scoring_weights!$B$3,1)</f>
        <v>3</v>
      </c>
      <c r="H770" s="7">
        <f>ROUND(IFERROR(model!K770/scoring_weights!$C$4,0)*scoring_weights!$B$4,1)</f>
        <v>0</v>
      </c>
      <c r="I770" s="7">
        <f>IF(model!L770="YES",scoring_weights!$B$5,0)</f>
        <v>20</v>
      </c>
      <c r="J770" s="7">
        <f>IF(model!D770="ENTERPRISE",scoring_weights!$B$6,IF(model!D770="MID-MARKET",scoring_weights!$B$6*0.75,IF(model!D770="SMB",scoring_weights!$B$6*0.5,IF(model!D770="STARTUP",scoring_weights!$B$6*0.25,0))))</f>
        <v>11.25</v>
      </c>
      <c r="K770" s="7">
        <f>ROUND(MIN(IFERROR((model!O770/10+model!P770/5+model!R770*2+model!T770+model!U770*1.5)/6,0),1)*scoring_weights!$B$7,1)</f>
        <v>3</v>
      </c>
      <c r="L770" s="7">
        <f t="shared" si="33"/>
        <v>40.200000000000003</v>
      </c>
      <c r="M770" s="7" t="str">
        <f>IF(L770&gt;=segment_thresholds!$B$2,"HOT",IF(L770&gt;=segment_thresholds!$B$3,"WARM","COLD"))</f>
        <v>WARM</v>
      </c>
      <c r="N770" s="7" t="str">
        <f t="shared" si="34"/>
        <v>Nurture Email Drip</v>
      </c>
      <c r="O770" s="7" t="str">
        <f t="shared" si="35"/>
        <v>40-59</v>
      </c>
    </row>
    <row r="771" spans="1:15">
      <c r="A771" t="str">
        <v>L0770</v>
      </c>
      <c r="B771" t="str">
        <v>Ophelia Ruiz</v>
      </c>
      <c r="C771" t="str">
        <v>CONFLUENT</v>
      </c>
      <c r="D771" t="str">
        <v>CONTENT_SYNDICATION</v>
      </c>
      <c r="E771" t="str">
        <v>ENTERPRISE</v>
      </c>
      <c r="F771" s="7">
        <f>ROUND(IFERROR(model!I771/scoring_weights!$C$2,0)*scoring_weights!$B$2,1)</f>
        <v>0</v>
      </c>
      <c r="G771" s="7">
        <f>ROUND(IFERROR(model!J771/scoring_weights!$C$3,0)*scoring_weights!$B$3,1)</f>
        <v>2.2999999999999998</v>
      </c>
      <c r="H771" s="7">
        <f>ROUND(IFERROR(model!K771/scoring_weights!$C$4,0)*scoring_weights!$B$4,1)</f>
        <v>6.8</v>
      </c>
      <c r="I771" s="7">
        <f>IF(model!L771="YES",scoring_weights!$B$5,0)</f>
        <v>0</v>
      </c>
      <c r="J771" s="7">
        <f>IF(model!D771="ENTERPRISE",scoring_weights!$B$6,IF(model!D771="MID-MARKET",scoring_weights!$B$6*0.75,IF(model!D771="SMB",scoring_weights!$B$6*0.5,IF(model!D771="STARTUP",scoring_weights!$B$6*0.25,0))))</f>
        <v>15</v>
      </c>
      <c r="K771" s="7">
        <f>ROUND(MIN(IFERROR((model!O771/10+model!P771/5+model!R771*2+model!T771+model!U771*1.5)/6,0),1)*scoring_weights!$B$7,1)</f>
        <v>11.5</v>
      </c>
      <c r="L771" s="7">
        <f t="shared" ref="L771:L834" si="36">ROUND(F771+G771+H771+I771+J771+K771,1)</f>
        <v>35.6</v>
      </c>
      <c r="M771" s="7" t="str">
        <f>IF(L771&gt;=segment_thresholds!$B$2,"HOT",IF(L771&gt;=segment_thresholds!$B$3,"WARM","COLD"))</f>
        <v>WARM</v>
      </c>
      <c r="N771" s="7" t="str">
        <f t="shared" ref="N771:N834" si="37">IF(M771="HOT","Schedule Call",IF(M771="WARM","Nurture Email Drip","Retarget with Ads"))</f>
        <v>Nurture Email Drip</v>
      </c>
      <c r="O771" s="7" t="str">
        <f t="shared" ref="O771:O834" si="38">IF(L771&lt;20,"0-19",IF(L771&lt;40,"20-39",IF(L771&lt;60,"40-59",IF(L771&lt;80,"60-79","80-100"))))</f>
        <v>20-39</v>
      </c>
    </row>
    <row r="772" spans="1:15">
      <c r="A772" t="str">
        <v>L0771</v>
      </c>
      <c r="B772" t="str">
        <v>Liam Ramirez</v>
      </c>
      <c r="C772" t="str">
        <v>DATADOG</v>
      </c>
      <c r="D772" t="str">
        <v>REFERRAL</v>
      </c>
      <c r="E772" t="str">
        <v>N/A</v>
      </c>
      <c r="F772" s="7">
        <f>ROUND(IFERROR(model!I772/scoring_weights!$C$2,0)*scoring_weights!$B$2,1)</f>
        <v>5.0999999999999996</v>
      </c>
      <c r="G772" s="7">
        <f>ROUND(IFERROR(model!J772/scoring_weights!$C$3,0)*scoring_weights!$B$3,1)</f>
        <v>8.3000000000000007</v>
      </c>
      <c r="H772" s="7">
        <f>ROUND(IFERROR(model!K772/scoring_weights!$C$4,0)*scoring_weights!$B$4,1)</f>
        <v>2.2000000000000002</v>
      </c>
      <c r="I772" s="7">
        <f>IF(model!L772="YES",scoring_weights!$B$5,0)</f>
        <v>0</v>
      </c>
      <c r="J772" s="7">
        <f>IF(model!D772="ENTERPRISE",scoring_weights!$B$6,IF(model!D772="MID-MARKET",scoring_weights!$B$6*0.75,IF(model!D772="SMB",scoring_weights!$B$6*0.5,IF(model!D772="STARTUP",scoring_weights!$B$6*0.25,0))))</f>
        <v>0</v>
      </c>
      <c r="K772" s="7">
        <f>ROUND(MIN(IFERROR((model!O772/10+model!P772/5+model!R772*2+model!T772+model!U772*1.5)/6,0),1)*scoring_weights!$B$7,1)</f>
        <v>16</v>
      </c>
      <c r="L772" s="7">
        <f t="shared" si="36"/>
        <v>31.6</v>
      </c>
      <c r="M772" s="7" t="str">
        <f>IF(L772&gt;=segment_thresholds!$B$2,"HOT",IF(L772&gt;=segment_thresholds!$B$3,"WARM","COLD"))</f>
        <v>COLD</v>
      </c>
      <c r="N772" s="7" t="str">
        <f t="shared" si="37"/>
        <v>Retarget with Ads</v>
      </c>
      <c r="O772" s="7" t="str">
        <f t="shared" si="38"/>
        <v>20-39</v>
      </c>
    </row>
    <row r="773" spans="1:15">
      <c r="A773" t="str">
        <v>L0772</v>
      </c>
      <c r="B773" t="str">
        <v>Freya Gonzalez</v>
      </c>
      <c r="C773" t="str">
        <v>ZSCALER</v>
      </c>
      <c r="D773" t="str">
        <v>COLD_EMAIL</v>
      </c>
      <c r="E773" t="str">
        <v>ENTERPRISE</v>
      </c>
      <c r="F773" s="7">
        <f>ROUND(IFERROR(model!I773/scoring_weights!$C$2,0)*scoring_weights!$B$2,1)</f>
        <v>8.6</v>
      </c>
      <c r="G773" s="7">
        <f>ROUND(IFERROR(model!J773/scoring_weights!$C$3,0)*scoring_weights!$B$3,1)</f>
        <v>9.8000000000000007</v>
      </c>
      <c r="H773" s="7">
        <f>ROUND(IFERROR(model!K773/scoring_weights!$C$4,0)*scoring_weights!$B$4,1)</f>
        <v>0</v>
      </c>
      <c r="I773" s="7">
        <f>IF(model!L773="YES",scoring_weights!$B$5,0)</f>
        <v>20</v>
      </c>
      <c r="J773" s="7">
        <f>IF(model!D773="ENTERPRISE",scoring_weights!$B$6,IF(model!D773="MID-MARKET",scoring_weights!$B$6*0.75,IF(model!D773="SMB",scoring_weights!$B$6*0.5,IF(model!D773="STARTUP",scoring_weights!$B$6*0.25,0))))</f>
        <v>15</v>
      </c>
      <c r="K773" s="7">
        <f>ROUND(MIN(IFERROR((model!O773/10+model!P773/5+model!R773*2+model!T773+model!U773*1.5)/6,0),1)*scoring_weights!$B$7,1)</f>
        <v>1.5</v>
      </c>
      <c r="L773" s="7">
        <f t="shared" si="36"/>
        <v>54.9</v>
      </c>
      <c r="M773" s="7" t="str">
        <f>IF(L773&gt;=segment_thresholds!$B$2,"HOT",IF(L773&gt;=segment_thresholds!$B$3,"WARM","COLD"))</f>
        <v>WARM</v>
      </c>
      <c r="N773" s="7" t="str">
        <f t="shared" si="37"/>
        <v>Nurture Email Drip</v>
      </c>
      <c r="O773" s="7" t="str">
        <f t="shared" si="38"/>
        <v>40-59</v>
      </c>
    </row>
    <row r="774" spans="1:15">
      <c r="A774" t="str">
        <v>L0773</v>
      </c>
      <c r="B774" t="str">
        <v>Luna Rodriguez</v>
      </c>
      <c r="C774" t="str">
        <v>CROWDSTRIKE</v>
      </c>
      <c r="D774" t="str">
        <v>REFERRAL</v>
      </c>
      <c r="E774" t="str">
        <v>MID-MARKET</v>
      </c>
      <c r="F774" s="7">
        <f>ROUND(IFERROR(model!I774/scoring_weights!$C$2,0)*scoring_weights!$B$2,1)</f>
        <v>8.9</v>
      </c>
      <c r="G774" s="7">
        <f>ROUND(IFERROR(model!J774/scoring_weights!$C$3,0)*scoring_weights!$B$3,1)</f>
        <v>8.3000000000000007</v>
      </c>
      <c r="H774" s="7">
        <f>ROUND(IFERROR(model!K774/scoring_weights!$C$4,0)*scoring_weights!$B$4,1)</f>
        <v>0.7</v>
      </c>
      <c r="I774" s="7">
        <f>IF(model!L774="YES",scoring_weights!$B$5,0)</f>
        <v>0</v>
      </c>
      <c r="J774" s="7">
        <f>IF(model!D774="ENTERPRISE",scoring_weights!$B$6,IF(model!D774="MID-MARKET",scoring_weights!$B$6*0.75,IF(model!D774="SMB",scoring_weights!$B$6*0.5,IF(model!D774="STARTUP",scoring_weights!$B$6*0.25,0))))</f>
        <v>11.25</v>
      </c>
      <c r="K774" s="7">
        <f>ROUND(MIN(IFERROR((model!O774/10+model!P774/5+model!R774*2+model!T774+model!U774*1.5)/6,0),1)*scoring_weights!$B$7,1)</f>
        <v>13.5</v>
      </c>
      <c r="L774" s="7">
        <f t="shared" si="36"/>
        <v>42.7</v>
      </c>
      <c r="M774" s="7" t="str">
        <f>IF(L774&gt;=segment_thresholds!$B$2,"HOT",IF(L774&gt;=segment_thresholds!$B$3,"WARM","COLD"))</f>
        <v>WARM</v>
      </c>
      <c r="N774" s="7" t="str">
        <f t="shared" si="37"/>
        <v>Nurture Email Drip</v>
      </c>
      <c r="O774" s="7" t="str">
        <f t="shared" si="38"/>
        <v>40-59</v>
      </c>
    </row>
    <row r="775" spans="1:15">
      <c r="A775" t="str">
        <v>L0774</v>
      </c>
      <c r="B775" t="str">
        <v>Dmitri Lewis</v>
      </c>
      <c r="C775" t="str">
        <v>DOCUSIGN</v>
      </c>
      <c r="D775" t="str">
        <v>PAID</v>
      </c>
      <c r="E775" t="str">
        <v>SMB</v>
      </c>
      <c r="F775" s="7">
        <f>ROUND(IFERROR(model!I775/scoring_weights!$C$2,0)*scoring_weights!$B$2,1)</f>
        <v>4.5999999999999996</v>
      </c>
      <c r="G775" s="7">
        <f>ROUND(IFERROR(model!J775/scoring_weights!$C$3,0)*scoring_weights!$B$3,1)</f>
        <v>14.3</v>
      </c>
      <c r="H775" s="7">
        <f>ROUND(IFERROR(model!K775/scoring_weights!$C$4,0)*scoring_weights!$B$4,1)</f>
        <v>5.3</v>
      </c>
      <c r="I775" s="7">
        <f>IF(model!L775="YES",scoring_weights!$B$5,0)</f>
        <v>0</v>
      </c>
      <c r="J775" s="7">
        <f>IF(model!D775="ENTERPRISE",scoring_weights!$B$6,IF(model!D775="MID-MARKET",scoring_weights!$B$6*0.75,IF(model!D775="SMB",scoring_weights!$B$6*0.5,IF(model!D775="STARTUP",scoring_weights!$B$6*0.25,0))))</f>
        <v>7.5</v>
      </c>
      <c r="K775" s="7">
        <f>ROUND(MIN(IFERROR((model!O775/10+model!P775/5+model!R775*2+model!T775+model!U775*1.5)/6,0),1)*scoring_weights!$B$7,1)</f>
        <v>0.5</v>
      </c>
      <c r="L775" s="7">
        <f t="shared" si="36"/>
        <v>32.200000000000003</v>
      </c>
      <c r="M775" s="7" t="str">
        <f>IF(L775&gt;=segment_thresholds!$B$2,"HOT",IF(L775&gt;=segment_thresholds!$B$3,"WARM","COLD"))</f>
        <v>COLD</v>
      </c>
      <c r="N775" s="7" t="str">
        <f t="shared" si="37"/>
        <v>Retarget with Ads</v>
      </c>
      <c r="O775" s="7" t="str">
        <f t="shared" si="38"/>
        <v>20-39</v>
      </c>
    </row>
    <row r="776" spans="1:15">
      <c r="A776" t="str">
        <v>L0775</v>
      </c>
      <c r="B776" t="str">
        <v>Sam Chopra</v>
      </c>
      <c r="C776" t="str">
        <v>HUBSPOT</v>
      </c>
      <c r="D776" t="str">
        <v>CONTENT_SYNDICATION</v>
      </c>
      <c r="E776" t="str">
        <v>GROWTH</v>
      </c>
      <c r="F776" s="7">
        <f>ROUND(IFERROR(model!I776/scoring_weights!$C$2,0)*scoring_weights!$B$2,1)</f>
        <v>3.1</v>
      </c>
      <c r="G776" s="7">
        <f>ROUND(IFERROR(model!J776/scoring_weights!$C$3,0)*scoring_weights!$B$3,1)</f>
        <v>5.3</v>
      </c>
      <c r="H776" s="7">
        <f>ROUND(IFERROR(model!K776/scoring_weights!$C$4,0)*scoring_weights!$B$4,1)</f>
        <v>3.8</v>
      </c>
      <c r="I776" s="7">
        <f>IF(model!L776="YES",scoring_weights!$B$5,0)</f>
        <v>20</v>
      </c>
      <c r="J776" s="7">
        <f>IF(model!D776="ENTERPRISE",scoring_weights!$B$6,IF(model!D776="MID-MARKET",scoring_weights!$B$6*0.75,IF(model!D776="SMB",scoring_weights!$B$6*0.5,IF(model!D776="STARTUP",scoring_weights!$B$6*0.25,0))))</f>
        <v>0</v>
      </c>
      <c r="K776" s="7">
        <f>ROUND(MIN(IFERROR((model!O776/10+model!P776/5+model!R776*2+model!T776+model!U776*1.5)/6,0),1)*scoring_weights!$B$7,1)</f>
        <v>6</v>
      </c>
      <c r="L776" s="7">
        <f t="shared" si="36"/>
        <v>38.200000000000003</v>
      </c>
      <c r="M776" s="7" t="str">
        <f>IF(L776&gt;=segment_thresholds!$B$2,"HOT",IF(L776&gt;=segment_thresholds!$B$3,"WARM","COLD"))</f>
        <v>WARM</v>
      </c>
      <c r="N776" s="7" t="str">
        <f t="shared" si="37"/>
        <v>Nurture Email Drip</v>
      </c>
      <c r="O776" s="7" t="str">
        <f t="shared" si="38"/>
        <v>20-39</v>
      </c>
    </row>
    <row r="777" spans="1:15">
      <c r="A777" t="str">
        <v>L0776</v>
      </c>
      <c r="B777" t="str">
        <v>Winston Dubois</v>
      </c>
      <c r="C777" t="str">
        <v>DROPBOX</v>
      </c>
      <c r="D777" t="str">
        <v>ORGANIC</v>
      </c>
      <c r="E777" t="str">
        <v>MID-MARKET</v>
      </c>
      <c r="F777" s="7">
        <f>ROUND(IFERROR(model!I777/scoring_weights!$C$2,0)*scoring_weights!$B$2,1)</f>
        <v>2.2999999999999998</v>
      </c>
      <c r="G777" s="7">
        <f>ROUND(IFERROR(model!J777/scoring_weights!$C$3,0)*scoring_weights!$B$3,1)</f>
        <v>9.8000000000000007</v>
      </c>
      <c r="H777" s="7">
        <f>ROUND(IFERROR(model!K777/scoring_weights!$C$4,0)*scoring_weights!$B$4,1)</f>
        <v>6</v>
      </c>
      <c r="I777" s="7">
        <f>IF(model!L777="YES",scoring_weights!$B$5,0)</f>
        <v>0</v>
      </c>
      <c r="J777" s="7">
        <f>IF(model!D777="ENTERPRISE",scoring_weights!$B$6,IF(model!D777="MID-MARKET",scoring_weights!$B$6*0.75,IF(model!D777="SMB",scoring_weights!$B$6*0.5,IF(model!D777="STARTUP",scoring_weights!$B$6*0.25,0))))</f>
        <v>11.25</v>
      </c>
      <c r="K777" s="7">
        <f>ROUND(MIN(IFERROR((model!O777/10+model!P777/5+model!R777*2+model!T777+model!U777*1.5)/6,0),1)*scoring_weights!$B$7,1)</f>
        <v>2</v>
      </c>
      <c r="L777" s="7">
        <f t="shared" si="36"/>
        <v>31.4</v>
      </c>
      <c r="M777" s="7" t="str">
        <f>IF(L777&gt;=segment_thresholds!$B$2,"HOT",IF(L777&gt;=segment_thresholds!$B$3,"WARM","COLD"))</f>
        <v>COLD</v>
      </c>
      <c r="N777" s="7" t="str">
        <f t="shared" si="37"/>
        <v>Retarget with Ads</v>
      </c>
      <c r="O777" s="7" t="str">
        <f t="shared" si="38"/>
        <v>20-39</v>
      </c>
    </row>
    <row r="778" spans="1:15">
      <c r="A778" t="str">
        <v>L0777</v>
      </c>
      <c r="B778" t="str">
        <v>Farhan Diaz</v>
      </c>
      <c r="C778" t="str">
        <v>FIGMA</v>
      </c>
      <c r="D778" t="str">
        <v>COLD_EMAIL</v>
      </c>
      <c r="E778" t="str">
        <v>MID-MARKET</v>
      </c>
      <c r="F778" s="7">
        <f>ROUND(IFERROR(model!I778/scoring_weights!$C$2,0)*scoring_weights!$B$2,1)</f>
        <v>6.6</v>
      </c>
      <c r="G778" s="7">
        <f>ROUND(IFERROR(model!J778/scoring_weights!$C$3,0)*scoring_weights!$B$3,1)</f>
        <v>3.8</v>
      </c>
      <c r="H778" s="7">
        <f>ROUND(IFERROR(model!K778/scoring_weights!$C$4,0)*scoring_weights!$B$4,1)</f>
        <v>2</v>
      </c>
      <c r="I778" s="7">
        <f>IF(model!L778="YES",scoring_weights!$B$5,0)</f>
        <v>0</v>
      </c>
      <c r="J778" s="7">
        <f>IF(model!D778="ENTERPRISE",scoring_weights!$B$6,IF(model!D778="MID-MARKET",scoring_weights!$B$6*0.75,IF(model!D778="SMB",scoring_weights!$B$6*0.5,IF(model!D778="STARTUP",scoring_weights!$B$6*0.25,0))))</f>
        <v>11.25</v>
      </c>
      <c r="K778" s="7">
        <f>ROUND(MIN(IFERROR((model!O778/10+model!P778/5+model!R778*2+model!T778+model!U778*1.5)/6,0),1)*scoring_weights!$B$7,1)</f>
        <v>3</v>
      </c>
      <c r="L778" s="7">
        <f t="shared" si="36"/>
        <v>26.7</v>
      </c>
      <c r="M778" s="7" t="str">
        <f>IF(L778&gt;=segment_thresholds!$B$2,"HOT",IF(L778&gt;=segment_thresholds!$B$3,"WARM","COLD"))</f>
        <v>COLD</v>
      </c>
      <c r="N778" s="7" t="str">
        <f t="shared" si="37"/>
        <v>Retarget with Ads</v>
      </c>
      <c r="O778" s="7" t="str">
        <f t="shared" si="38"/>
        <v>20-39</v>
      </c>
    </row>
    <row r="779" spans="1:15">
      <c r="A779" t="str">
        <v>L0778</v>
      </c>
      <c r="B779" t="str">
        <v>Florian Gonzalez</v>
      </c>
      <c r="C779" t="str">
        <v>ZOOM VIDEO</v>
      </c>
      <c r="D779" t="str">
        <v>WEBINAR</v>
      </c>
      <c r="E779" t="str">
        <v>SMB</v>
      </c>
      <c r="F779" s="7">
        <f>ROUND(IFERROR(model!I779/scoring_weights!$C$2,0)*scoring_weights!$B$2,1)</f>
        <v>2.6</v>
      </c>
      <c r="G779" s="7">
        <f>ROUND(IFERROR(model!J779/scoring_weights!$C$3,0)*scoring_weights!$B$3,1)</f>
        <v>13.5</v>
      </c>
      <c r="H779" s="7">
        <f>ROUND(IFERROR(model!K779/scoring_weights!$C$4,0)*scoring_weights!$B$4,1)</f>
        <v>2.8</v>
      </c>
      <c r="I779" s="7">
        <f>IF(model!L779="YES",scoring_weights!$B$5,0)</f>
        <v>20</v>
      </c>
      <c r="J779" s="7">
        <f>IF(model!D779="ENTERPRISE",scoring_weights!$B$6,IF(model!D779="MID-MARKET",scoring_weights!$B$6*0.75,IF(model!D779="SMB",scoring_weights!$B$6*0.5,IF(model!D779="STARTUP",scoring_weights!$B$6*0.25,0))))</f>
        <v>7.5</v>
      </c>
      <c r="K779" s="7">
        <f>ROUND(MIN(IFERROR((model!O779/10+model!P779/5+model!R779*2+model!T779+model!U779*1.5)/6,0),1)*scoring_weights!$B$7,1)</f>
        <v>10</v>
      </c>
      <c r="L779" s="7">
        <f t="shared" si="36"/>
        <v>56.4</v>
      </c>
      <c r="M779" s="7" t="str">
        <f>IF(L779&gt;=segment_thresholds!$B$2,"HOT",IF(L779&gt;=segment_thresholds!$B$3,"WARM","COLD"))</f>
        <v>WARM</v>
      </c>
      <c r="N779" s="7" t="str">
        <f t="shared" si="37"/>
        <v>Nurture Email Drip</v>
      </c>
      <c r="O779" s="7" t="str">
        <f t="shared" si="38"/>
        <v>40-59</v>
      </c>
    </row>
    <row r="780" spans="1:15">
      <c r="A780" t="str">
        <v>L0779</v>
      </c>
      <c r="B780" t="str">
        <v>Chloe Rodriguez</v>
      </c>
      <c r="C780" t="str">
        <v>GOOGLE INC</v>
      </c>
      <c r="D780" t="str">
        <v>EVENT</v>
      </c>
      <c r="E780" t="str">
        <v>MID-MARKET</v>
      </c>
      <c r="F780" s="7">
        <f>ROUND(IFERROR(model!I780/scoring_weights!$C$2,0)*scoring_weights!$B$2,1)</f>
        <v>9.6999999999999993</v>
      </c>
      <c r="G780" s="7">
        <f>ROUND(IFERROR(model!J780/scoring_weights!$C$3,0)*scoring_weights!$B$3,1)</f>
        <v>4.5</v>
      </c>
      <c r="H780" s="7">
        <f>ROUND(IFERROR(model!K780/scoring_weights!$C$4,0)*scoring_weights!$B$4,1)</f>
        <v>4.7</v>
      </c>
      <c r="I780" s="7">
        <f>IF(model!L780="YES",scoring_weights!$B$5,0)</f>
        <v>0</v>
      </c>
      <c r="J780" s="7">
        <f>IF(model!D780="ENTERPRISE",scoring_weights!$B$6,IF(model!D780="MID-MARKET",scoring_weights!$B$6*0.75,IF(model!D780="SMB",scoring_weights!$B$6*0.5,IF(model!D780="STARTUP",scoring_weights!$B$6*0.25,0))))</f>
        <v>11.25</v>
      </c>
      <c r="K780" s="7">
        <f>ROUND(MIN(IFERROR((model!O780/10+model!P780/5+model!R780*2+model!T780+model!U780*1.5)/6,0),1)*scoring_weights!$B$7,1)</f>
        <v>1.5</v>
      </c>
      <c r="L780" s="7">
        <f t="shared" si="36"/>
        <v>31.7</v>
      </c>
      <c r="M780" s="7" t="str">
        <f>IF(L780&gt;=segment_thresholds!$B$2,"HOT",IF(L780&gt;=segment_thresholds!$B$3,"WARM","COLD"))</f>
        <v>COLD</v>
      </c>
      <c r="N780" s="7" t="str">
        <f t="shared" si="37"/>
        <v>Retarget with Ads</v>
      </c>
      <c r="O780" s="7" t="str">
        <f t="shared" si="38"/>
        <v>20-39</v>
      </c>
    </row>
    <row r="781" spans="1:15">
      <c r="A781" t="str">
        <v>L0780</v>
      </c>
      <c r="B781" t="str">
        <v>Jamal Popov</v>
      </c>
      <c r="C781" t="str">
        <v>ASANA</v>
      </c>
      <c r="D781" t="str">
        <v>REFERRAL</v>
      </c>
      <c r="E781" t="str">
        <v>MID-MARKET</v>
      </c>
      <c r="F781" s="7">
        <f>ROUND(IFERROR(model!I781/scoring_weights!$C$2,0)*scoring_weights!$B$2,1)</f>
        <v>6.6</v>
      </c>
      <c r="G781" s="7">
        <f>ROUND(IFERROR(model!J781/scoring_weights!$C$3,0)*scoring_weights!$B$3,1)</f>
        <v>1.5</v>
      </c>
      <c r="H781" s="7">
        <f>ROUND(IFERROR(model!K781/scoring_weights!$C$4,0)*scoring_weights!$B$4,1)</f>
        <v>9.8000000000000007</v>
      </c>
      <c r="I781" s="7">
        <f>IF(model!L781="YES",scoring_weights!$B$5,0)</f>
        <v>20</v>
      </c>
      <c r="J781" s="7">
        <f>IF(model!D781="ENTERPRISE",scoring_weights!$B$6,IF(model!D781="MID-MARKET",scoring_weights!$B$6*0.75,IF(model!D781="SMB",scoring_weights!$B$6*0.5,IF(model!D781="STARTUP",scoring_weights!$B$6*0.25,0))))</f>
        <v>11.25</v>
      </c>
      <c r="K781" s="7">
        <f>ROUND(MIN(IFERROR((model!O781/10+model!P781/5+model!R781*2+model!T781+model!U781*1.5)/6,0),1)*scoring_weights!$B$7,1)</f>
        <v>30</v>
      </c>
      <c r="L781" s="7">
        <f t="shared" si="36"/>
        <v>79.2</v>
      </c>
      <c r="M781" s="7" t="str">
        <f>IF(L781&gt;=segment_thresholds!$B$2,"HOT",IF(L781&gt;=segment_thresholds!$B$3,"WARM","COLD"))</f>
        <v>HOT</v>
      </c>
      <c r="N781" s="7" t="str">
        <f t="shared" si="37"/>
        <v>Schedule Call</v>
      </c>
      <c r="O781" s="7" t="str">
        <f t="shared" si="38"/>
        <v>60-79</v>
      </c>
    </row>
    <row r="782" spans="1:15">
      <c r="A782" t="str">
        <v>L0781</v>
      </c>
      <c r="B782" t="str">
        <v>Ethan Verma</v>
      </c>
      <c r="C782" t="str">
        <v>AIRTABLE</v>
      </c>
      <c r="D782" t="str">
        <v>SOCIAL</v>
      </c>
      <c r="E782" t="str">
        <v>ENTERPRISE</v>
      </c>
      <c r="F782" s="7">
        <f>ROUND(IFERROR(model!I782/scoring_weights!$C$2,0)*scoring_weights!$B$2,1)</f>
        <v>6.3</v>
      </c>
      <c r="G782" s="7">
        <f>ROUND(IFERROR(model!J782/scoring_weights!$C$3,0)*scoring_weights!$B$3,1)</f>
        <v>12</v>
      </c>
      <c r="H782" s="7">
        <f>ROUND(IFERROR(model!K782/scoring_weights!$C$4,0)*scoring_weights!$B$4,1)</f>
        <v>7.2</v>
      </c>
      <c r="I782" s="7">
        <f>IF(model!L782="YES",scoring_weights!$B$5,0)</f>
        <v>20</v>
      </c>
      <c r="J782" s="7">
        <f>IF(model!D782="ENTERPRISE",scoring_weights!$B$6,IF(model!D782="MID-MARKET",scoring_weights!$B$6*0.75,IF(model!D782="SMB",scoring_weights!$B$6*0.5,IF(model!D782="STARTUP",scoring_weights!$B$6*0.25,0))))</f>
        <v>15</v>
      </c>
      <c r="K782" s="7">
        <f>ROUND(MIN(IFERROR((model!O782/10+model!P782/5+model!R782*2+model!T782+model!U782*1.5)/6,0),1)*scoring_weights!$B$7,1)</f>
        <v>7.5</v>
      </c>
      <c r="L782" s="7">
        <f t="shared" si="36"/>
        <v>68</v>
      </c>
      <c r="M782" s="7" t="str">
        <f>IF(L782&gt;=segment_thresholds!$B$2,"HOT",IF(L782&gt;=segment_thresholds!$B$3,"WARM","COLD"))</f>
        <v>HOT</v>
      </c>
      <c r="N782" s="7" t="str">
        <f t="shared" si="37"/>
        <v>Schedule Call</v>
      </c>
      <c r="O782" s="7" t="str">
        <f t="shared" si="38"/>
        <v>60-79</v>
      </c>
    </row>
    <row r="783" spans="1:15">
      <c r="A783" t="str">
        <v>L0782</v>
      </c>
      <c r="B783" t="str">
        <v>Harlow Popov</v>
      </c>
      <c r="C783" t="str">
        <v>TWILIO</v>
      </c>
      <c r="D783" t="str">
        <v>ORGANIC</v>
      </c>
      <c r="E783" t="str">
        <v>MID-MARKET</v>
      </c>
      <c r="F783" s="7">
        <f>ROUND(IFERROR(model!I783/scoring_weights!$C$2,0)*scoring_weights!$B$2,1)</f>
        <v>8.3000000000000007</v>
      </c>
      <c r="G783" s="7">
        <f>ROUND(IFERROR(model!J783/scoring_weights!$C$3,0)*scoring_weights!$B$3,1)</f>
        <v>2.2999999999999998</v>
      </c>
      <c r="H783" s="7">
        <f>ROUND(IFERROR(model!K783/scoring_weights!$C$4,0)*scoring_weights!$B$4,1)</f>
        <v>6.3</v>
      </c>
      <c r="I783" s="7">
        <f>IF(model!L783="YES",scoring_weights!$B$5,0)</f>
        <v>20</v>
      </c>
      <c r="J783" s="7">
        <f>IF(model!D783="ENTERPRISE",scoring_weights!$B$6,IF(model!D783="MID-MARKET",scoring_weights!$B$6*0.75,IF(model!D783="SMB",scoring_weights!$B$6*0.5,IF(model!D783="STARTUP",scoring_weights!$B$6*0.25,0))))</f>
        <v>11.25</v>
      </c>
      <c r="K783" s="7">
        <f>ROUND(MIN(IFERROR((model!O783/10+model!P783/5+model!R783*2+model!T783+model!U783*1.5)/6,0),1)*scoring_weights!$B$7,1)</f>
        <v>13</v>
      </c>
      <c r="L783" s="7">
        <f t="shared" si="36"/>
        <v>61.2</v>
      </c>
      <c r="M783" s="7" t="str">
        <f>IF(L783&gt;=segment_thresholds!$B$2,"HOT",IF(L783&gt;=segment_thresholds!$B$3,"WARM","COLD"))</f>
        <v>HOT</v>
      </c>
      <c r="N783" s="7" t="str">
        <f t="shared" si="37"/>
        <v>Schedule Call</v>
      </c>
      <c r="O783" s="7" t="str">
        <f t="shared" si="38"/>
        <v>60-79</v>
      </c>
    </row>
    <row r="784" spans="1:15">
      <c r="A784" t="str">
        <v>L0783</v>
      </c>
      <c r="B784" t="str">
        <v>Tobias Jensen</v>
      </c>
      <c r="C784" t="str">
        <v>PALANTIR TECHNOLOGIES</v>
      </c>
      <c r="D784" t="str">
        <v>PARTNER</v>
      </c>
      <c r="E784" t="str">
        <v>ENTERPRISE</v>
      </c>
      <c r="F784" s="7">
        <f>ROUND(IFERROR(model!I784/scoring_weights!$C$2,0)*scoring_weights!$B$2,1)</f>
        <v>5.7</v>
      </c>
      <c r="G784" s="7">
        <f>ROUND(IFERROR(model!J784/scoring_weights!$C$3,0)*scoring_weights!$B$3,1)</f>
        <v>7.5</v>
      </c>
      <c r="H784" s="7">
        <f>ROUND(IFERROR(model!K784/scoring_weights!$C$4,0)*scoring_weights!$B$4,1)</f>
        <v>5.7</v>
      </c>
      <c r="I784" s="7">
        <f>IF(model!L784="YES",scoring_weights!$B$5,0)</f>
        <v>20</v>
      </c>
      <c r="J784" s="7">
        <f>IF(model!D784="ENTERPRISE",scoring_weights!$B$6,IF(model!D784="MID-MARKET",scoring_weights!$B$6*0.75,IF(model!D784="SMB",scoring_weights!$B$6*0.5,IF(model!D784="STARTUP",scoring_weights!$B$6*0.25,0))))</f>
        <v>15</v>
      </c>
      <c r="K784" s="7">
        <f>ROUND(MIN(IFERROR((model!O784/10+model!P784/5+model!R784*2+model!T784+model!U784*1.5)/6,0),1)*scoring_weights!$B$7,1)</f>
        <v>6</v>
      </c>
      <c r="L784" s="7">
        <f t="shared" si="36"/>
        <v>59.9</v>
      </c>
      <c r="M784" s="7" t="str">
        <f>IF(L784&gt;=segment_thresholds!$B$2,"HOT",IF(L784&gt;=segment_thresholds!$B$3,"WARM","COLD"))</f>
        <v>WARM</v>
      </c>
      <c r="N784" s="7" t="str">
        <f t="shared" si="37"/>
        <v>Nurture Email Drip</v>
      </c>
      <c r="O784" s="7" t="str">
        <f t="shared" si="38"/>
        <v>40-59</v>
      </c>
    </row>
    <row r="785" spans="1:15">
      <c r="A785" t="str">
        <v>L0784</v>
      </c>
      <c r="B785" t="str">
        <v>Kevin Lopez</v>
      </c>
      <c r="C785" t="str">
        <v>SLACK</v>
      </c>
      <c r="D785" t="str">
        <v>PARTNER</v>
      </c>
      <c r="E785" t="str">
        <v>GROWTH</v>
      </c>
      <c r="F785" s="7">
        <f>ROUND(IFERROR(model!I785/scoring_weights!$C$2,0)*scoring_weights!$B$2,1)</f>
        <v>0.6</v>
      </c>
      <c r="G785" s="7">
        <f>ROUND(IFERROR(model!J785/scoring_weights!$C$3,0)*scoring_weights!$B$3,1)</f>
        <v>0</v>
      </c>
      <c r="H785" s="7">
        <f>ROUND(IFERROR(model!K785/scoring_weights!$C$4,0)*scoring_weights!$B$4,1)</f>
        <v>8.6999999999999993</v>
      </c>
      <c r="I785" s="7">
        <f>IF(model!L785="YES",scoring_weights!$B$5,0)</f>
        <v>20</v>
      </c>
      <c r="J785" s="7">
        <f>IF(model!D785="ENTERPRISE",scoring_weights!$B$6,IF(model!D785="MID-MARKET",scoring_weights!$B$6*0.75,IF(model!D785="SMB",scoring_weights!$B$6*0.5,IF(model!D785="STARTUP",scoring_weights!$B$6*0.25,0))))</f>
        <v>0</v>
      </c>
      <c r="K785" s="7">
        <f>ROUND(MIN(IFERROR((model!O785/10+model!P785/5+model!R785*2+model!T785+model!U785*1.5)/6,0),1)*scoring_weights!$B$7,1)</f>
        <v>0.5</v>
      </c>
      <c r="L785" s="7">
        <f t="shared" si="36"/>
        <v>29.8</v>
      </c>
      <c r="M785" s="7" t="str">
        <f>IF(L785&gt;=segment_thresholds!$B$2,"HOT",IF(L785&gt;=segment_thresholds!$B$3,"WARM","COLD"))</f>
        <v>COLD</v>
      </c>
      <c r="N785" s="7" t="str">
        <f t="shared" si="37"/>
        <v>Retarget with Ads</v>
      </c>
      <c r="O785" s="7" t="str">
        <f t="shared" si="38"/>
        <v>20-39</v>
      </c>
    </row>
    <row r="786" spans="1:15">
      <c r="A786" t="str">
        <v>L0785</v>
      </c>
      <c r="B786" t="str">
        <v>Quentin Clark</v>
      </c>
      <c r="C786" t="str">
        <v>SPLUNK</v>
      </c>
      <c r="D786" t="str">
        <v>DIRECT</v>
      </c>
      <c r="E786" t="str">
        <v>MID-MARKET</v>
      </c>
      <c r="F786" s="7">
        <f>ROUND(IFERROR(model!I786/scoring_weights!$C$2,0)*scoring_weights!$B$2,1)</f>
        <v>5.4</v>
      </c>
      <c r="G786" s="7">
        <f>ROUND(IFERROR(model!J786/scoring_weights!$C$3,0)*scoring_weights!$B$3,1)</f>
        <v>5.3</v>
      </c>
      <c r="H786" s="7">
        <f>ROUND(IFERROR(model!K786/scoring_weights!$C$4,0)*scoring_weights!$B$4,1)</f>
        <v>0</v>
      </c>
      <c r="I786" s="7">
        <f>IF(model!L786="YES",scoring_weights!$B$5,0)</f>
        <v>0</v>
      </c>
      <c r="J786" s="7">
        <f>IF(model!D786="ENTERPRISE",scoring_weights!$B$6,IF(model!D786="MID-MARKET",scoring_weights!$B$6*0.75,IF(model!D786="SMB",scoring_weights!$B$6*0.5,IF(model!D786="STARTUP",scoring_weights!$B$6*0.25,0))))</f>
        <v>11.25</v>
      </c>
      <c r="K786" s="7">
        <f>ROUND(MIN(IFERROR((model!O786/10+model!P786/5+model!R786*2+model!T786+model!U786*1.5)/6,0),1)*scoring_weights!$B$7,1)</f>
        <v>3</v>
      </c>
      <c r="L786" s="7">
        <f t="shared" si="36"/>
        <v>25</v>
      </c>
      <c r="M786" s="7" t="str">
        <f>IF(L786&gt;=segment_thresholds!$B$2,"HOT",IF(L786&gt;=segment_thresholds!$B$3,"WARM","COLD"))</f>
        <v>COLD</v>
      </c>
      <c r="N786" s="7" t="str">
        <f t="shared" si="37"/>
        <v>Retarget with Ads</v>
      </c>
      <c r="O786" s="7" t="str">
        <f t="shared" si="38"/>
        <v>20-39</v>
      </c>
    </row>
    <row r="787" spans="1:15">
      <c r="A787" t="str">
        <v>L0786</v>
      </c>
      <c r="B787" t="str">
        <v>Sebastian Fernandez</v>
      </c>
      <c r="C787" t="str">
        <v>LINEAR</v>
      </c>
      <c r="D787" t="str">
        <v>ORGANIC</v>
      </c>
      <c r="E787" t="str">
        <v>ENTERPRISE</v>
      </c>
      <c r="F787" s="7">
        <f>ROUND(IFERROR(model!I787/scoring_weights!$C$2,0)*scoring_weights!$B$2,1)</f>
        <v>0</v>
      </c>
      <c r="G787" s="7">
        <f>ROUND(IFERROR(model!J787/scoring_weights!$C$3,0)*scoring_weights!$B$3,1)</f>
        <v>3</v>
      </c>
      <c r="H787" s="7">
        <f>ROUND(IFERROR(model!K787/scoring_weights!$C$4,0)*scoring_weights!$B$4,1)</f>
        <v>0</v>
      </c>
      <c r="I787" s="7">
        <f>IF(model!L787="YES",scoring_weights!$B$5,0)</f>
        <v>0</v>
      </c>
      <c r="J787" s="7">
        <f>IF(model!D787="ENTERPRISE",scoring_weights!$B$6,IF(model!D787="MID-MARKET",scoring_weights!$B$6*0.75,IF(model!D787="SMB",scoring_weights!$B$6*0.5,IF(model!D787="STARTUP",scoring_weights!$B$6*0.25,0))))</f>
        <v>15</v>
      </c>
      <c r="K787" s="7">
        <f>ROUND(MIN(IFERROR((model!O787/10+model!P787/5+model!R787*2+model!T787+model!U787*1.5)/6,0),1)*scoring_weights!$B$7,1)</f>
        <v>0</v>
      </c>
      <c r="L787" s="7">
        <f t="shared" si="36"/>
        <v>18</v>
      </c>
      <c r="M787" s="7" t="str">
        <f>IF(L787&gt;=segment_thresholds!$B$2,"HOT",IF(L787&gt;=segment_thresholds!$B$3,"WARM","COLD"))</f>
        <v>COLD</v>
      </c>
      <c r="N787" s="7" t="str">
        <f t="shared" si="37"/>
        <v>Retarget with Ads</v>
      </c>
      <c r="O787" s="7" t="str">
        <f t="shared" si="38"/>
        <v>0-19</v>
      </c>
    </row>
    <row r="788" spans="1:15">
      <c r="A788" t="str">
        <v>L0787</v>
      </c>
      <c r="B788" t="str">
        <v>Yara Ruiz</v>
      </c>
      <c r="C788" t="str">
        <v>ASANA</v>
      </c>
      <c r="D788" t="str">
        <v>EVENT</v>
      </c>
      <c r="E788" t="str">
        <v>STARTUP</v>
      </c>
      <c r="F788" s="7">
        <f>ROUND(IFERROR(model!I788/scoring_weights!$C$2,0)*scoring_weights!$B$2,1)</f>
        <v>7.4</v>
      </c>
      <c r="G788" s="7">
        <f>ROUND(IFERROR(model!J788/scoring_weights!$C$3,0)*scoring_weights!$B$3,1)</f>
        <v>14.3</v>
      </c>
      <c r="H788" s="7">
        <f>ROUND(IFERROR(model!K788/scoring_weights!$C$4,0)*scoring_weights!$B$4,1)</f>
        <v>7.2</v>
      </c>
      <c r="I788" s="7">
        <f>IF(model!L788="YES",scoring_weights!$B$5,0)</f>
        <v>0</v>
      </c>
      <c r="J788" s="7">
        <f>IF(model!D788="ENTERPRISE",scoring_weights!$B$6,IF(model!D788="MID-MARKET",scoring_weights!$B$6*0.75,IF(model!D788="SMB",scoring_weights!$B$6*0.5,IF(model!D788="STARTUP",scoring_weights!$B$6*0.25,0))))</f>
        <v>3.75</v>
      </c>
      <c r="K788" s="7">
        <f>ROUND(MIN(IFERROR((model!O788/10+model!P788/5+model!R788*2+model!T788+model!U788*1.5)/6,0),1)*scoring_weights!$B$7,1)</f>
        <v>17</v>
      </c>
      <c r="L788" s="7">
        <f t="shared" si="36"/>
        <v>49.7</v>
      </c>
      <c r="M788" s="7" t="str">
        <f>IF(L788&gt;=segment_thresholds!$B$2,"HOT",IF(L788&gt;=segment_thresholds!$B$3,"WARM","COLD"))</f>
        <v>WARM</v>
      </c>
      <c r="N788" s="7" t="str">
        <f t="shared" si="37"/>
        <v>Nurture Email Drip</v>
      </c>
      <c r="O788" s="7" t="str">
        <f t="shared" si="38"/>
        <v>40-59</v>
      </c>
    </row>
    <row r="789" spans="1:15">
      <c r="A789" t="str">
        <v>L0788</v>
      </c>
      <c r="B789" t="str">
        <v>Zara Vega</v>
      </c>
      <c r="C789" t="str">
        <v>SALESFORCE.COM</v>
      </c>
      <c r="D789" t="str">
        <v>ORGANIC</v>
      </c>
      <c r="E789" t="str">
        <v>MID-MARKET</v>
      </c>
      <c r="F789" s="7">
        <f>ROUND(IFERROR(model!I789/scoring_weights!$C$2,0)*scoring_weights!$B$2,1)</f>
        <v>6.6</v>
      </c>
      <c r="G789" s="7">
        <f>ROUND(IFERROR(model!J789/scoring_weights!$C$3,0)*scoring_weights!$B$3,1)</f>
        <v>11.3</v>
      </c>
      <c r="H789" s="7">
        <f>ROUND(IFERROR(model!K789/scoring_weights!$C$4,0)*scoring_weights!$B$4,1)</f>
        <v>4.3</v>
      </c>
      <c r="I789" s="7">
        <f>IF(model!L789="YES",scoring_weights!$B$5,0)</f>
        <v>20</v>
      </c>
      <c r="J789" s="7">
        <f>IF(model!D789="ENTERPRISE",scoring_weights!$B$6,IF(model!D789="MID-MARKET",scoring_weights!$B$6*0.75,IF(model!D789="SMB",scoring_weights!$B$6*0.5,IF(model!D789="STARTUP",scoring_weights!$B$6*0.25,0))))</f>
        <v>11.25</v>
      </c>
      <c r="K789" s="7">
        <f>ROUND(MIN(IFERROR((model!O789/10+model!P789/5+model!R789*2+model!T789+model!U789*1.5)/6,0),1)*scoring_weights!$B$7,1)</f>
        <v>3</v>
      </c>
      <c r="L789" s="7">
        <f t="shared" si="36"/>
        <v>56.5</v>
      </c>
      <c r="M789" s="7" t="str">
        <f>IF(L789&gt;=segment_thresholds!$B$2,"HOT",IF(L789&gt;=segment_thresholds!$B$3,"WARM","COLD"))</f>
        <v>WARM</v>
      </c>
      <c r="N789" s="7" t="str">
        <f t="shared" si="37"/>
        <v>Nurture Email Drip</v>
      </c>
      <c r="O789" s="7" t="str">
        <f t="shared" si="38"/>
        <v>40-59</v>
      </c>
    </row>
    <row r="790" spans="1:15">
      <c r="A790" t="str">
        <v>L0789</v>
      </c>
      <c r="B790" t="str">
        <v>Maya Chen</v>
      </c>
      <c r="C790" t="str">
        <v>MONGODB</v>
      </c>
      <c r="D790" t="str">
        <v>WEBINAR</v>
      </c>
      <c r="E790" t="str">
        <v>ENTERPRISE</v>
      </c>
      <c r="F790" s="7">
        <f>ROUND(IFERROR(model!I790/scoring_weights!$C$2,0)*scoring_weights!$B$2,1)</f>
        <v>5.0999999999999996</v>
      </c>
      <c r="G790" s="7">
        <f>ROUND(IFERROR(model!J790/scoring_weights!$C$3,0)*scoring_weights!$B$3,1)</f>
        <v>4.5</v>
      </c>
      <c r="H790" s="7">
        <f>ROUND(IFERROR(model!K790/scoring_weights!$C$4,0)*scoring_weights!$B$4,1)</f>
        <v>9.5</v>
      </c>
      <c r="I790" s="7">
        <f>IF(model!L790="YES",scoring_weights!$B$5,0)</f>
        <v>20</v>
      </c>
      <c r="J790" s="7">
        <f>IF(model!D790="ENTERPRISE",scoring_weights!$B$6,IF(model!D790="MID-MARKET",scoring_weights!$B$6*0.75,IF(model!D790="SMB",scoring_weights!$B$6*0.5,IF(model!D790="STARTUP",scoring_weights!$B$6*0.25,0))))</f>
        <v>15</v>
      </c>
      <c r="K790" s="7">
        <f>ROUND(MIN(IFERROR((model!O790/10+model!P790/5+model!R790*2+model!T790+model!U790*1.5)/6,0),1)*scoring_weights!$B$7,1)</f>
        <v>26</v>
      </c>
      <c r="L790" s="7">
        <f t="shared" si="36"/>
        <v>80.099999999999994</v>
      </c>
      <c r="M790" s="7" t="str">
        <f>IF(L790&gt;=segment_thresholds!$B$2,"HOT",IF(L790&gt;=segment_thresholds!$B$3,"WARM","COLD"))</f>
        <v>HOT</v>
      </c>
      <c r="N790" s="7" t="str">
        <f t="shared" si="37"/>
        <v>Schedule Call</v>
      </c>
      <c r="O790" s="7" t="str">
        <f t="shared" si="38"/>
        <v>80-100</v>
      </c>
    </row>
    <row r="791" spans="1:15">
      <c r="A791" t="str">
        <v>L0790</v>
      </c>
      <c r="B791" t="str">
        <v>Kevin Dominguez</v>
      </c>
      <c r="C791" t="str">
        <v>CANVA</v>
      </c>
      <c r="D791" t="str">
        <v>DIRECT</v>
      </c>
      <c r="E791" t="str">
        <v>STARTUP</v>
      </c>
      <c r="F791" s="7">
        <f>ROUND(IFERROR(model!I791/scoring_weights!$C$2,0)*scoring_weights!$B$2,1)</f>
        <v>2.9</v>
      </c>
      <c r="G791" s="7">
        <f>ROUND(IFERROR(model!J791/scoring_weights!$C$3,0)*scoring_weights!$B$3,1)</f>
        <v>11.3</v>
      </c>
      <c r="H791" s="7">
        <f>ROUND(IFERROR(model!K791/scoring_weights!$C$4,0)*scoring_weights!$B$4,1)</f>
        <v>3</v>
      </c>
      <c r="I791" s="7">
        <f>IF(model!L791="YES",scoring_weights!$B$5,0)</f>
        <v>20</v>
      </c>
      <c r="J791" s="7">
        <f>IF(model!D791="ENTERPRISE",scoring_weights!$B$6,IF(model!D791="MID-MARKET",scoring_weights!$B$6*0.75,IF(model!D791="SMB",scoring_weights!$B$6*0.5,IF(model!D791="STARTUP",scoring_weights!$B$6*0.25,0))))</f>
        <v>3.75</v>
      </c>
      <c r="K791" s="7">
        <f>ROUND(MIN(IFERROR((model!O791/10+model!P791/5+model!R791*2+model!T791+model!U791*1.5)/6,0),1)*scoring_weights!$B$7,1)</f>
        <v>11.5</v>
      </c>
      <c r="L791" s="7">
        <f t="shared" si="36"/>
        <v>52.5</v>
      </c>
      <c r="M791" s="7" t="str">
        <f>IF(L791&gt;=segment_thresholds!$B$2,"HOT",IF(L791&gt;=segment_thresholds!$B$3,"WARM","COLD"))</f>
        <v>WARM</v>
      </c>
      <c r="N791" s="7" t="str">
        <f t="shared" si="37"/>
        <v>Nurture Email Drip</v>
      </c>
      <c r="O791" s="7" t="str">
        <f t="shared" si="38"/>
        <v>40-59</v>
      </c>
    </row>
    <row r="792" spans="1:15">
      <c r="A792" t="str">
        <v>L0791</v>
      </c>
      <c r="B792" t="str">
        <v>Raphael Delgado</v>
      </c>
      <c r="C792" t="str">
        <v>SALESFORCE</v>
      </c>
      <c r="D792" t="str">
        <v>CONTENT_SYNDICATION</v>
      </c>
      <c r="E792" t="str">
        <v>SMB</v>
      </c>
      <c r="F792" s="7">
        <f>ROUND(IFERROR(model!I792/scoring_weights!$C$2,0)*scoring_weights!$B$2,1)</f>
        <v>3.7</v>
      </c>
      <c r="G792" s="7">
        <f>ROUND(IFERROR(model!J792/scoring_weights!$C$3,0)*scoring_weights!$B$3,1)</f>
        <v>4.5</v>
      </c>
      <c r="H792" s="7">
        <f>ROUND(IFERROR(model!K792/scoring_weights!$C$4,0)*scoring_weights!$B$4,1)</f>
        <v>0.8</v>
      </c>
      <c r="I792" s="7">
        <f>IF(model!L792="YES",scoring_weights!$B$5,0)</f>
        <v>20</v>
      </c>
      <c r="J792" s="7">
        <f>IF(model!D792="ENTERPRISE",scoring_weights!$B$6,IF(model!D792="MID-MARKET",scoring_weights!$B$6*0.75,IF(model!D792="SMB",scoring_weights!$B$6*0.5,IF(model!D792="STARTUP",scoring_weights!$B$6*0.25,0))))</f>
        <v>7.5</v>
      </c>
      <c r="K792" s="7">
        <f>ROUND(MIN(IFERROR((model!O792/10+model!P792/5+model!R792*2+model!T792+model!U792*1.5)/6,0),1)*scoring_weights!$B$7,1)</f>
        <v>0</v>
      </c>
      <c r="L792" s="7">
        <f t="shared" si="36"/>
        <v>36.5</v>
      </c>
      <c r="M792" s="7" t="str">
        <f>IF(L792&gt;=segment_thresholds!$B$2,"HOT",IF(L792&gt;=segment_thresholds!$B$3,"WARM","COLD"))</f>
        <v>WARM</v>
      </c>
      <c r="N792" s="7" t="str">
        <f t="shared" si="37"/>
        <v>Nurture Email Drip</v>
      </c>
      <c r="O792" s="7" t="str">
        <f t="shared" si="38"/>
        <v>20-39</v>
      </c>
    </row>
    <row r="793" spans="1:15">
      <c r="A793" t="str">
        <v>L0792</v>
      </c>
      <c r="B793" t="str">
        <v>Hadley Reyes</v>
      </c>
      <c r="C793" t="str">
        <v>DATADOG</v>
      </c>
      <c r="D793" t="str">
        <v>WEBINAR</v>
      </c>
      <c r="E793" t="str">
        <v>GROWTH</v>
      </c>
      <c r="F793" s="7">
        <f>ROUND(IFERROR(model!I793/scoring_weights!$C$2,0)*scoring_weights!$B$2,1)</f>
        <v>0</v>
      </c>
      <c r="G793" s="7">
        <f>ROUND(IFERROR(model!J793/scoring_weights!$C$3,0)*scoring_weights!$B$3,1)</f>
        <v>5.3</v>
      </c>
      <c r="H793" s="7">
        <f>ROUND(IFERROR(model!K793/scoring_weights!$C$4,0)*scoring_weights!$B$4,1)</f>
        <v>4.3</v>
      </c>
      <c r="I793" s="7">
        <f>IF(model!L793="YES",scoring_weights!$B$5,0)</f>
        <v>0</v>
      </c>
      <c r="J793" s="7">
        <f>IF(model!D793="ENTERPRISE",scoring_weights!$B$6,IF(model!D793="MID-MARKET",scoring_weights!$B$6*0.75,IF(model!D793="SMB",scoring_weights!$B$6*0.5,IF(model!D793="STARTUP",scoring_weights!$B$6*0.25,0))))</f>
        <v>0</v>
      </c>
      <c r="K793" s="7">
        <f>ROUND(MIN(IFERROR((model!O793/10+model!P793/5+model!R793*2+model!T793+model!U793*1.5)/6,0),1)*scoring_weights!$B$7,1)</f>
        <v>29.5</v>
      </c>
      <c r="L793" s="7">
        <f t="shared" si="36"/>
        <v>39.1</v>
      </c>
      <c r="M793" s="7" t="str">
        <f>IF(L793&gt;=segment_thresholds!$B$2,"HOT",IF(L793&gt;=segment_thresholds!$B$3,"WARM","COLD"))</f>
        <v>WARM</v>
      </c>
      <c r="N793" s="7" t="str">
        <f t="shared" si="37"/>
        <v>Nurture Email Drip</v>
      </c>
      <c r="O793" s="7" t="str">
        <f t="shared" si="38"/>
        <v>20-39</v>
      </c>
    </row>
    <row r="794" spans="1:15">
      <c r="A794" t="str">
        <v>L0793</v>
      </c>
      <c r="B794" t="str">
        <v>Brendan Vega</v>
      </c>
      <c r="C794" t="str">
        <v>DOCUSIGN</v>
      </c>
      <c r="D794" t="str">
        <v>ORGANIC</v>
      </c>
      <c r="E794" t="str">
        <v>ENTERPRISE</v>
      </c>
      <c r="F794" s="7">
        <f>ROUND(IFERROR(model!I794/scoring_weights!$C$2,0)*scoring_weights!$B$2,1)</f>
        <v>10</v>
      </c>
      <c r="G794" s="7">
        <f>ROUND(IFERROR(model!J794/scoring_weights!$C$3,0)*scoring_weights!$B$3,1)</f>
        <v>5.3</v>
      </c>
      <c r="H794" s="7">
        <f>ROUND(IFERROR(model!K794/scoring_weights!$C$4,0)*scoring_weights!$B$4,1)</f>
        <v>0</v>
      </c>
      <c r="I794" s="7">
        <f>IF(model!L794="YES",scoring_weights!$B$5,0)</f>
        <v>0</v>
      </c>
      <c r="J794" s="7">
        <f>IF(model!D794="ENTERPRISE",scoring_weights!$B$6,IF(model!D794="MID-MARKET",scoring_weights!$B$6*0.75,IF(model!D794="SMB",scoring_weights!$B$6*0.5,IF(model!D794="STARTUP",scoring_weights!$B$6*0.25,0))))</f>
        <v>15</v>
      </c>
      <c r="K794" s="7">
        <f>ROUND(MIN(IFERROR((model!O794/10+model!P794/5+model!R794*2+model!T794+model!U794*1.5)/6,0),1)*scoring_weights!$B$7,1)</f>
        <v>5</v>
      </c>
      <c r="L794" s="7">
        <f t="shared" si="36"/>
        <v>35.299999999999997</v>
      </c>
      <c r="M794" s="7" t="str">
        <f>IF(L794&gt;=segment_thresholds!$B$2,"HOT",IF(L794&gt;=segment_thresholds!$B$3,"WARM","COLD"))</f>
        <v>WARM</v>
      </c>
      <c r="N794" s="7" t="str">
        <f t="shared" si="37"/>
        <v>Nurture Email Drip</v>
      </c>
      <c r="O794" s="7" t="str">
        <f t="shared" si="38"/>
        <v>20-39</v>
      </c>
    </row>
    <row r="795" spans="1:15">
      <c r="A795" t="str">
        <v>L0794</v>
      </c>
      <c r="B795" t="str">
        <v>Soren Park</v>
      </c>
      <c r="C795" t="str">
        <v>MONGO DB</v>
      </c>
      <c r="D795" t="str">
        <v>PARTNER</v>
      </c>
      <c r="E795" t="str">
        <v>N/A</v>
      </c>
      <c r="F795" s="7">
        <f>ROUND(IFERROR(model!I795/scoring_weights!$C$2,0)*scoring_weights!$B$2,1)</f>
        <v>2.2999999999999998</v>
      </c>
      <c r="G795" s="7">
        <f>ROUND(IFERROR(model!J795/scoring_weights!$C$3,0)*scoring_weights!$B$3,1)</f>
        <v>12.8</v>
      </c>
      <c r="H795" s="7">
        <f>ROUND(IFERROR(model!K795/scoring_weights!$C$4,0)*scoring_weights!$B$4,1)</f>
        <v>2.2000000000000002</v>
      </c>
      <c r="I795" s="7">
        <f>IF(model!L795="YES",scoring_weights!$B$5,0)</f>
        <v>0</v>
      </c>
      <c r="J795" s="7">
        <f>IF(model!D795="ENTERPRISE",scoring_weights!$B$6,IF(model!D795="MID-MARKET",scoring_weights!$B$6*0.75,IF(model!D795="SMB",scoring_weights!$B$6*0.5,IF(model!D795="STARTUP",scoring_weights!$B$6*0.25,0))))</f>
        <v>0</v>
      </c>
      <c r="K795" s="7">
        <f>ROUND(MIN(IFERROR((model!O795/10+model!P795/5+model!R795*2+model!T795+model!U795*1.5)/6,0),1)*scoring_weights!$B$7,1)</f>
        <v>4</v>
      </c>
      <c r="L795" s="7">
        <f t="shared" si="36"/>
        <v>21.3</v>
      </c>
      <c r="M795" s="7" t="str">
        <f>IF(L795&gt;=segment_thresholds!$B$2,"HOT",IF(L795&gt;=segment_thresholds!$B$3,"WARM","COLD"))</f>
        <v>COLD</v>
      </c>
      <c r="N795" s="7" t="str">
        <f t="shared" si="37"/>
        <v>Retarget with Ads</v>
      </c>
      <c r="O795" s="7" t="str">
        <f t="shared" si="38"/>
        <v>20-39</v>
      </c>
    </row>
    <row r="796" spans="1:15">
      <c r="A796" t="str">
        <v>L0795</v>
      </c>
      <c r="B796" t="str">
        <v>Waqas Park</v>
      </c>
      <c r="C796" t="str">
        <v>DROPBOX</v>
      </c>
      <c r="D796" t="str">
        <v>DIRECT</v>
      </c>
      <c r="E796" t="str">
        <v>MID-MARKET</v>
      </c>
      <c r="F796" s="7">
        <f>ROUND(IFERROR(model!I796/scoring_weights!$C$2,0)*scoring_weights!$B$2,1)</f>
        <v>9.6999999999999993</v>
      </c>
      <c r="G796" s="7">
        <f>ROUND(IFERROR(model!J796/scoring_weights!$C$3,0)*scoring_weights!$B$3,1)</f>
        <v>0</v>
      </c>
      <c r="H796" s="7">
        <f>ROUND(IFERROR(model!K796/scoring_weights!$C$4,0)*scoring_weights!$B$4,1)</f>
        <v>6.2</v>
      </c>
      <c r="I796" s="7">
        <f>IF(model!L796="YES",scoring_weights!$B$5,0)</f>
        <v>20</v>
      </c>
      <c r="J796" s="7">
        <f>IF(model!D796="ENTERPRISE",scoring_weights!$B$6,IF(model!D796="MID-MARKET",scoring_weights!$B$6*0.75,IF(model!D796="SMB",scoring_weights!$B$6*0.5,IF(model!D796="STARTUP",scoring_weights!$B$6*0.25,0))))</f>
        <v>11.25</v>
      </c>
      <c r="K796" s="7">
        <f>ROUND(MIN(IFERROR((model!O796/10+model!P796/5+model!R796*2+model!T796+model!U796*1.5)/6,0),1)*scoring_weights!$B$7,1)</f>
        <v>0</v>
      </c>
      <c r="L796" s="7">
        <f t="shared" si="36"/>
        <v>47.2</v>
      </c>
      <c r="M796" s="7" t="str">
        <f>IF(L796&gt;=segment_thresholds!$B$2,"HOT",IF(L796&gt;=segment_thresholds!$B$3,"WARM","COLD"))</f>
        <v>WARM</v>
      </c>
      <c r="N796" s="7" t="str">
        <f t="shared" si="37"/>
        <v>Nurture Email Drip</v>
      </c>
      <c r="O796" s="7" t="str">
        <f t="shared" si="38"/>
        <v>40-59</v>
      </c>
    </row>
    <row r="797" spans="1:15">
      <c r="A797" t="str">
        <v>L0796</v>
      </c>
      <c r="B797" t="str">
        <v>Cordelia Sharma</v>
      </c>
      <c r="C797" t="str">
        <v>STRIPE INC</v>
      </c>
      <c r="D797" t="str">
        <v>PAID</v>
      </c>
      <c r="E797" t="str">
        <v>ENTERPRISE</v>
      </c>
      <c r="F797" s="7">
        <f>ROUND(IFERROR(model!I797/scoring_weights!$C$2,0)*scoring_weights!$B$2,1)</f>
        <v>5.0999999999999996</v>
      </c>
      <c r="G797" s="7">
        <f>ROUND(IFERROR(model!J797/scoring_weights!$C$3,0)*scoring_weights!$B$3,1)</f>
        <v>10.5</v>
      </c>
      <c r="H797" s="7">
        <f>ROUND(IFERROR(model!K797/scoring_weights!$C$4,0)*scoring_weights!$B$4,1)</f>
        <v>10</v>
      </c>
      <c r="I797" s="7">
        <f>IF(model!L797="YES",scoring_weights!$B$5,0)</f>
        <v>0</v>
      </c>
      <c r="J797" s="7">
        <f>IF(model!D797="ENTERPRISE",scoring_weights!$B$6,IF(model!D797="MID-MARKET",scoring_weights!$B$6*0.75,IF(model!D797="SMB",scoring_weights!$B$6*0.5,IF(model!D797="STARTUP",scoring_weights!$B$6*0.25,0))))</f>
        <v>15</v>
      </c>
      <c r="K797" s="7">
        <f>ROUND(MIN(IFERROR((model!O797/10+model!P797/5+model!R797*2+model!T797+model!U797*1.5)/6,0),1)*scoring_weights!$B$7,1)</f>
        <v>3</v>
      </c>
      <c r="L797" s="7">
        <f t="shared" si="36"/>
        <v>43.6</v>
      </c>
      <c r="M797" s="7" t="str">
        <f>IF(L797&gt;=segment_thresholds!$B$2,"HOT",IF(L797&gt;=segment_thresholds!$B$3,"WARM","COLD"))</f>
        <v>WARM</v>
      </c>
      <c r="N797" s="7" t="str">
        <f t="shared" si="37"/>
        <v>Nurture Email Drip</v>
      </c>
      <c r="O797" s="7" t="str">
        <f t="shared" si="38"/>
        <v>40-59</v>
      </c>
    </row>
    <row r="798" spans="1:15">
      <c r="A798" t="str">
        <v>L0797</v>
      </c>
      <c r="B798" t="str">
        <v>Henrik Garcia</v>
      </c>
      <c r="C798" t="str">
        <v>GOOGLE</v>
      </c>
      <c r="D798" t="str">
        <v>COLD_EMAIL</v>
      </c>
      <c r="E798" t="str">
        <v>N/A</v>
      </c>
      <c r="F798" s="7">
        <f>ROUND(IFERROR(model!I798/scoring_weights!$C$2,0)*scoring_weights!$B$2,1)</f>
        <v>0.9</v>
      </c>
      <c r="G798" s="7">
        <f>ROUND(IFERROR(model!J798/scoring_weights!$C$3,0)*scoring_weights!$B$3,1)</f>
        <v>15</v>
      </c>
      <c r="H798" s="7">
        <f>ROUND(IFERROR(model!K798/scoring_weights!$C$4,0)*scoring_weights!$B$4,1)</f>
        <v>0</v>
      </c>
      <c r="I798" s="7">
        <f>IF(model!L798="YES",scoring_weights!$B$5,0)</f>
        <v>0</v>
      </c>
      <c r="J798" s="7">
        <f>IF(model!D798="ENTERPRISE",scoring_weights!$B$6,IF(model!D798="MID-MARKET",scoring_weights!$B$6*0.75,IF(model!D798="SMB",scoring_weights!$B$6*0.5,IF(model!D798="STARTUP",scoring_weights!$B$6*0.25,0))))</f>
        <v>0</v>
      </c>
      <c r="K798" s="7">
        <f>ROUND(MIN(IFERROR((model!O798/10+model!P798/5+model!R798*2+model!T798+model!U798*1.5)/6,0),1)*scoring_weights!$B$7,1)</f>
        <v>12</v>
      </c>
      <c r="L798" s="7">
        <f t="shared" si="36"/>
        <v>27.9</v>
      </c>
      <c r="M798" s="7" t="str">
        <f>IF(L798&gt;=segment_thresholds!$B$2,"HOT",IF(L798&gt;=segment_thresholds!$B$3,"WARM","COLD"))</f>
        <v>COLD</v>
      </c>
      <c r="N798" s="7" t="str">
        <f t="shared" si="37"/>
        <v>Retarget with Ads</v>
      </c>
      <c r="O798" s="7" t="str">
        <f t="shared" si="38"/>
        <v>20-39</v>
      </c>
    </row>
    <row r="799" spans="1:15">
      <c r="A799" t="str">
        <v>L0798</v>
      </c>
      <c r="B799" t="str">
        <v>Aria Ramos</v>
      </c>
      <c r="C799" t="str">
        <v>SLACK</v>
      </c>
      <c r="D799" t="str">
        <v>ORGANIC</v>
      </c>
      <c r="E799" t="str">
        <v>MID-MARKET</v>
      </c>
      <c r="F799" s="7">
        <f>ROUND(IFERROR(model!I799/scoring_weights!$C$2,0)*scoring_weights!$B$2,1)</f>
        <v>0</v>
      </c>
      <c r="G799" s="7">
        <f>ROUND(IFERROR(model!J799/scoring_weights!$C$3,0)*scoring_weights!$B$3,1)</f>
        <v>15</v>
      </c>
      <c r="H799" s="7">
        <f>ROUND(IFERROR(model!K799/scoring_weights!$C$4,0)*scoring_weights!$B$4,1)</f>
        <v>10</v>
      </c>
      <c r="I799" s="7">
        <f>IF(model!L799="YES",scoring_weights!$B$5,0)</f>
        <v>0</v>
      </c>
      <c r="J799" s="7">
        <f>IF(model!D799="ENTERPRISE",scoring_weights!$B$6,IF(model!D799="MID-MARKET",scoring_weights!$B$6*0.75,IF(model!D799="SMB",scoring_weights!$B$6*0.5,IF(model!D799="STARTUP",scoring_weights!$B$6*0.25,0))))</f>
        <v>11.25</v>
      </c>
      <c r="K799" s="7">
        <f>ROUND(MIN(IFERROR((model!O799/10+model!P799/5+model!R799*2+model!T799+model!U799*1.5)/6,0),1)*scoring_weights!$B$7,1)</f>
        <v>0</v>
      </c>
      <c r="L799" s="7">
        <f t="shared" si="36"/>
        <v>36.299999999999997</v>
      </c>
      <c r="M799" s="7" t="str">
        <f>IF(L799&gt;=segment_thresholds!$B$2,"HOT",IF(L799&gt;=segment_thresholds!$B$3,"WARM","COLD"))</f>
        <v>WARM</v>
      </c>
      <c r="N799" s="7" t="str">
        <f t="shared" si="37"/>
        <v>Nurture Email Drip</v>
      </c>
      <c r="O799" s="7" t="str">
        <f t="shared" si="38"/>
        <v>20-39</v>
      </c>
    </row>
    <row r="800" spans="1:15">
      <c r="A800" t="str">
        <v>L0799</v>
      </c>
      <c r="B800" t="str">
        <v>Hugo Bianchi</v>
      </c>
      <c r="C800" t="str">
        <v>LINEAR</v>
      </c>
      <c r="D800" t="str">
        <v>EVENT</v>
      </c>
      <c r="E800" t="str">
        <v>ENTERPRISE</v>
      </c>
      <c r="F800" s="7">
        <f>ROUND(IFERROR(model!I800/scoring_weights!$C$2,0)*scoring_weights!$B$2,1)</f>
        <v>8.9</v>
      </c>
      <c r="G800" s="7">
        <f>ROUND(IFERROR(model!J800/scoring_weights!$C$3,0)*scoring_weights!$B$3,1)</f>
        <v>8.3000000000000007</v>
      </c>
      <c r="H800" s="7">
        <f>ROUND(IFERROR(model!K800/scoring_weights!$C$4,0)*scoring_weights!$B$4,1)</f>
        <v>2.7</v>
      </c>
      <c r="I800" s="7">
        <f>IF(model!L800="YES",scoring_weights!$B$5,0)</f>
        <v>20</v>
      </c>
      <c r="J800" s="7">
        <f>IF(model!D800="ENTERPRISE",scoring_weights!$B$6,IF(model!D800="MID-MARKET",scoring_weights!$B$6*0.75,IF(model!D800="SMB",scoring_weights!$B$6*0.5,IF(model!D800="STARTUP",scoring_weights!$B$6*0.25,0))))</f>
        <v>15</v>
      </c>
      <c r="K800" s="7">
        <f>ROUND(MIN(IFERROR((model!O800/10+model!P800/5+model!R800*2+model!T800+model!U800*1.5)/6,0),1)*scoring_weights!$B$7,1)</f>
        <v>1.5</v>
      </c>
      <c r="L800" s="7">
        <f t="shared" si="36"/>
        <v>56.4</v>
      </c>
      <c r="M800" s="7" t="str">
        <f>IF(L800&gt;=segment_thresholds!$B$2,"HOT",IF(L800&gt;=segment_thresholds!$B$3,"WARM","COLD"))</f>
        <v>WARM</v>
      </c>
      <c r="N800" s="7" t="str">
        <f t="shared" si="37"/>
        <v>Nurture Email Drip</v>
      </c>
      <c r="O800" s="7" t="str">
        <f t="shared" si="38"/>
        <v>40-59</v>
      </c>
    </row>
    <row r="801" spans="1:15">
      <c r="A801" t="str">
        <v>L0800</v>
      </c>
      <c r="B801" t="str">
        <v>Sophie Schneider</v>
      </c>
      <c r="C801" t="str">
        <v>ZOOM VIDEO</v>
      </c>
      <c r="D801" t="str">
        <v>WEBINAR</v>
      </c>
      <c r="E801" t="str">
        <v>N/A</v>
      </c>
      <c r="F801" s="7">
        <f>ROUND(IFERROR(model!I801/scoring_weights!$C$2,0)*scoring_weights!$B$2,1)</f>
        <v>7.1</v>
      </c>
      <c r="G801" s="7">
        <f>ROUND(IFERROR(model!J801/scoring_weights!$C$3,0)*scoring_weights!$B$3,1)</f>
        <v>12</v>
      </c>
      <c r="H801" s="7">
        <f>ROUND(IFERROR(model!K801/scoring_weights!$C$4,0)*scoring_weights!$B$4,1)</f>
        <v>1.5</v>
      </c>
      <c r="I801" s="7">
        <f>IF(model!L801="YES",scoring_weights!$B$5,0)</f>
        <v>20</v>
      </c>
      <c r="J801" s="7">
        <f>IF(model!D801="ENTERPRISE",scoring_weights!$B$6,IF(model!D801="MID-MARKET",scoring_weights!$B$6*0.75,IF(model!D801="SMB",scoring_weights!$B$6*0.5,IF(model!D801="STARTUP",scoring_weights!$B$6*0.25,0))))</f>
        <v>0</v>
      </c>
      <c r="K801" s="7">
        <f>ROUND(MIN(IFERROR((model!O801/10+model!P801/5+model!R801*2+model!T801+model!U801*1.5)/6,0),1)*scoring_weights!$B$7,1)</f>
        <v>18.5</v>
      </c>
      <c r="L801" s="7">
        <f t="shared" si="36"/>
        <v>59.1</v>
      </c>
      <c r="M801" s="7" t="str">
        <f>IF(L801&gt;=segment_thresholds!$B$2,"HOT",IF(L801&gt;=segment_thresholds!$B$3,"WARM","COLD"))</f>
        <v>WARM</v>
      </c>
      <c r="N801" s="7" t="str">
        <f t="shared" si="37"/>
        <v>Nurture Email Drip</v>
      </c>
      <c r="O801" s="7" t="str">
        <f t="shared" si="38"/>
        <v>40-59</v>
      </c>
    </row>
    <row r="802" spans="1:15">
      <c r="A802" t="str">
        <v>L0801</v>
      </c>
      <c r="B802" t="str">
        <v>Nadia Nelson</v>
      </c>
      <c r="C802" t="str">
        <v>CONFLUENT</v>
      </c>
      <c r="D802" t="str">
        <v>COLD_EMAIL</v>
      </c>
      <c r="E802" t="str">
        <v>GROWTH</v>
      </c>
      <c r="F802" s="7">
        <f>ROUND(IFERROR(model!I802/scoring_weights!$C$2,0)*scoring_weights!$B$2,1)</f>
        <v>0.9</v>
      </c>
      <c r="G802" s="7">
        <f>ROUND(IFERROR(model!J802/scoring_weights!$C$3,0)*scoring_weights!$B$3,1)</f>
        <v>0.8</v>
      </c>
      <c r="H802" s="7">
        <f>ROUND(IFERROR(model!K802/scoring_weights!$C$4,0)*scoring_weights!$B$4,1)</f>
        <v>5.7</v>
      </c>
      <c r="I802" s="7">
        <f>IF(model!L802="YES",scoring_weights!$B$5,0)</f>
        <v>20</v>
      </c>
      <c r="J802" s="7">
        <f>IF(model!D802="ENTERPRISE",scoring_weights!$B$6,IF(model!D802="MID-MARKET",scoring_weights!$B$6*0.75,IF(model!D802="SMB",scoring_weights!$B$6*0.5,IF(model!D802="STARTUP",scoring_weights!$B$6*0.25,0))))</f>
        <v>0</v>
      </c>
      <c r="K802" s="7">
        <f>ROUND(MIN(IFERROR((model!O802/10+model!P802/5+model!R802*2+model!T802+model!U802*1.5)/6,0),1)*scoring_weights!$B$7,1)</f>
        <v>1.5</v>
      </c>
      <c r="L802" s="7">
        <f t="shared" si="36"/>
        <v>28.9</v>
      </c>
      <c r="M802" s="7" t="str">
        <f>IF(L802&gt;=segment_thresholds!$B$2,"HOT",IF(L802&gt;=segment_thresholds!$B$3,"WARM","COLD"))</f>
        <v>COLD</v>
      </c>
      <c r="N802" s="7" t="str">
        <f t="shared" si="37"/>
        <v>Retarget with Ads</v>
      </c>
      <c r="O802" s="7" t="str">
        <f t="shared" si="38"/>
        <v>20-39</v>
      </c>
    </row>
    <row r="803" spans="1:15">
      <c r="A803" t="str">
        <v>L0802</v>
      </c>
      <c r="B803" t="str">
        <v>Leo Diaz</v>
      </c>
      <c r="C803" t="str">
        <v>HUBSPOT</v>
      </c>
      <c r="D803" t="str">
        <v>ORGANIC</v>
      </c>
      <c r="E803" t="str">
        <v>ENTERPRISE</v>
      </c>
      <c r="F803" s="7">
        <f>ROUND(IFERROR(model!I803/scoring_weights!$C$2,0)*scoring_weights!$B$2,1)</f>
        <v>0</v>
      </c>
      <c r="G803" s="7">
        <f>ROUND(IFERROR(model!J803/scoring_weights!$C$3,0)*scoring_weights!$B$3,1)</f>
        <v>12.8</v>
      </c>
      <c r="H803" s="7">
        <f>ROUND(IFERROR(model!K803/scoring_weights!$C$4,0)*scoring_weights!$B$4,1)</f>
        <v>1.2</v>
      </c>
      <c r="I803" s="7">
        <f>IF(model!L803="YES",scoring_weights!$B$5,0)</f>
        <v>20</v>
      </c>
      <c r="J803" s="7">
        <f>IF(model!D803="ENTERPRISE",scoring_weights!$B$6,IF(model!D803="MID-MARKET",scoring_weights!$B$6*0.75,IF(model!D803="SMB",scoring_weights!$B$6*0.5,IF(model!D803="STARTUP",scoring_weights!$B$6*0.25,0))))</f>
        <v>15</v>
      </c>
      <c r="K803" s="7">
        <f>ROUND(MIN(IFERROR((model!O803/10+model!P803/5+model!R803*2+model!T803+model!U803*1.5)/6,0),1)*scoring_weights!$B$7,1)</f>
        <v>3</v>
      </c>
      <c r="L803" s="7">
        <f t="shared" si="36"/>
        <v>52</v>
      </c>
      <c r="M803" s="7" t="str">
        <f>IF(L803&gt;=segment_thresholds!$B$2,"HOT",IF(L803&gt;=segment_thresholds!$B$3,"WARM","COLD"))</f>
        <v>WARM</v>
      </c>
      <c r="N803" s="7" t="str">
        <f t="shared" si="37"/>
        <v>Nurture Email Drip</v>
      </c>
      <c r="O803" s="7" t="str">
        <f t="shared" si="38"/>
        <v>40-59</v>
      </c>
    </row>
    <row r="804" spans="1:15">
      <c r="A804" t="str">
        <v>L0803</v>
      </c>
      <c r="B804" t="str">
        <v>Lorenzo King</v>
      </c>
      <c r="C804" t="str">
        <v>FIGMA</v>
      </c>
      <c r="D804" t="str">
        <v>PAID</v>
      </c>
      <c r="E804" t="str">
        <v>ENTERPRISE</v>
      </c>
      <c r="F804" s="7">
        <f>ROUND(IFERROR(model!I804/scoring_weights!$C$2,0)*scoring_weights!$B$2,1)</f>
        <v>4.3</v>
      </c>
      <c r="G804" s="7">
        <f>ROUND(IFERROR(model!J804/scoring_weights!$C$3,0)*scoring_weights!$B$3,1)</f>
        <v>13.5</v>
      </c>
      <c r="H804" s="7">
        <f>ROUND(IFERROR(model!K804/scoring_weights!$C$4,0)*scoring_weights!$B$4,1)</f>
        <v>0</v>
      </c>
      <c r="I804" s="7">
        <f>IF(model!L804="YES",scoring_weights!$B$5,0)</f>
        <v>0</v>
      </c>
      <c r="J804" s="7">
        <f>IF(model!D804="ENTERPRISE",scoring_weights!$B$6,IF(model!D804="MID-MARKET",scoring_weights!$B$6*0.75,IF(model!D804="SMB",scoring_weights!$B$6*0.5,IF(model!D804="STARTUP",scoring_weights!$B$6*0.25,0))))</f>
        <v>15</v>
      </c>
      <c r="K804" s="7">
        <f>ROUND(MIN(IFERROR((model!O804/10+model!P804/5+model!R804*2+model!T804+model!U804*1.5)/6,0),1)*scoring_weights!$B$7,1)</f>
        <v>25.5</v>
      </c>
      <c r="L804" s="7">
        <f t="shared" si="36"/>
        <v>58.3</v>
      </c>
      <c r="M804" s="7" t="str">
        <f>IF(L804&gt;=segment_thresholds!$B$2,"HOT",IF(L804&gt;=segment_thresholds!$B$3,"WARM","COLD"))</f>
        <v>WARM</v>
      </c>
      <c r="N804" s="7" t="str">
        <f t="shared" si="37"/>
        <v>Nurture Email Drip</v>
      </c>
      <c r="O804" s="7" t="str">
        <f t="shared" si="38"/>
        <v>40-59</v>
      </c>
    </row>
    <row r="805" spans="1:15">
      <c r="A805" t="str">
        <v>L0804</v>
      </c>
      <c r="B805" t="str">
        <v>Nick Berg</v>
      </c>
      <c r="C805" t="str">
        <v>HASHICORP</v>
      </c>
      <c r="D805" t="str">
        <v>CONTENT_SYNDICATION</v>
      </c>
      <c r="E805" t="str">
        <v>ENTERPRISE</v>
      </c>
      <c r="F805" s="7">
        <f>ROUND(IFERROR(model!I805/scoring_weights!$C$2,0)*scoring_weights!$B$2,1)</f>
        <v>1.4</v>
      </c>
      <c r="G805" s="7">
        <f>ROUND(IFERROR(model!J805/scoring_weights!$C$3,0)*scoring_weights!$B$3,1)</f>
        <v>7.5</v>
      </c>
      <c r="H805" s="7">
        <f>ROUND(IFERROR(model!K805/scoring_weights!$C$4,0)*scoring_weights!$B$4,1)</f>
        <v>5</v>
      </c>
      <c r="I805" s="7">
        <f>IF(model!L805="YES",scoring_weights!$B$5,0)</f>
        <v>0</v>
      </c>
      <c r="J805" s="7">
        <f>IF(model!D805="ENTERPRISE",scoring_weights!$B$6,IF(model!D805="MID-MARKET",scoring_weights!$B$6*0.75,IF(model!D805="SMB",scoring_weights!$B$6*0.5,IF(model!D805="STARTUP",scoring_weights!$B$6*0.25,0))))</f>
        <v>15</v>
      </c>
      <c r="K805" s="7">
        <f>ROUND(MIN(IFERROR((model!O805/10+model!P805/5+model!R805*2+model!T805+model!U805*1.5)/6,0),1)*scoring_weights!$B$7,1)</f>
        <v>11.5</v>
      </c>
      <c r="L805" s="7">
        <f t="shared" si="36"/>
        <v>40.4</v>
      </c>
      <c r="M805" s="7" t="str">
        <f>IF(L805&gt;=segment_thresholds!$B$2,"HOT",IF(L805&gt;=segment_thresholds!$B$3,"WARM","COLD"))</f>
        <v>WARM</v>
      </c>
      <c r="N805" s="7" t="str">
        <f t="shared" si="37"/>
        <v>Nurture Email Drip</v>
      </c>
      <c r="O805" s="7" t="str">
        <f t="shared" si="38"/>
        <v>40-59</v>
      </c>
    </row>
    <row r="806" spans="1:15">
      <c r="A806" t="str">
        <v>L0805</v>
      </c>
      <c r="B806" t="str">
        <v>Brian Chen</v>
      </c>
      <c r="C806" t="str">
        <v>MICROSOFT</v>
      </c>
      <c r="D806" t="str">
        <v>REFERRAL</v>
      </c>
      <c r="E806" t="str">
        <v>GROWTH</v>
      </c>
      <c r="F806" s="7">
        <f>ROUND(IFERROR(model!I806/scoring_weights!$C$2,0)*scoring_weights!$B$2,1)</f>
        <v>4.5999999999999996</v>
      </c>
      <c r="G806" s="7">
        <f>ROUND(IFERROR(model!J806/scoring_weights!$C$3,0)*scoring_weights!$B$3,1)</f>
        <v>3.8</v>
      </c>
      <c r="H806" s="7">
        <f>ROUND(IFERROR(model!K806/scoring_weights!$C$4,0)*scoring_weights!$B$4,1)</f>
        <v>0.2</v>
      </c>
      <c r="I806" s="7">
        <f>IF(model!L806="YES",scoring_weights!$B$5,0)</f>
        <v>20</v>
      </c>
      <c r="J806" s="7">
        <f>IF(model!D806="ENTERPRISE",scoring_weights!$B$6,IF(model!D806="MID-MARKET",scoring_weights!$B$6*0.75,IF(model!D806="SMB",scoring_weights!$B$6*0.5,IF(model!D806="STARTUP",scoring_weights!$B$6*0.25,0))))</f>
        <v>0</v>
      </c>
      <c r="K806" s="7">
        <f>ROUND(MIN(IFERROR((model!O806/10+model!P806/5+model!R806*2+model!T806+model!U806*1.5)/6,0),1)*scoring_weights!$B$7,1)</f>
        <v>3</v>
      </c>
      <c r="L806" s="7">
        <f t="shared" si="36"/>
        <v>31.6</v>
      </c>
      <c r="M806" s="7" t="str">
        <f>IF(L806&gt;=segment_thresholds!$B$2,"HOT",IF(L806&gt;=segment_thresholds!$B$3,"WARM","COLD"))</f>
        <v>COLD</v>
      </c>
      <c r="N806" s="7" t="str">
        <f t="shared" si="37"/>
        <v>Retarget with Ads</v>
      </c>
      <c r="O806" s="7" t="str">
        <f t="shared" si="38"/>
        <v>20-39</v>
      </c>
    </row>
    <row r="807" spans="1:15">
      <c r="A807" t="str">
        <v>L0806</v>
      </c>
      <c r="B807" t="str">
        <v>Frank Rojas</v>
      </c>
      <c r="C807" t="str">
        <v>AMAZON</v>
      </c>
      <c r="D807" t="str">
        <v>CONTENT_SYNDICATION</v>
      </c>
      <c r="E807" t="str">
        <v>MID-MARKET</v>
      </c>
      <c r="F807" s="7">
        <f>ROUND(IFERROR(model!I807/scoring_weights!$C$2,0)*scoring_weights!$B$2,1)</f>
        <v>1.7</v>
      </c>
      <c r="G807" s="7">
        <f>ROUND(IFERROR(model!J807/scoring_weights!$C$3,0)*scoring_weights!$B$3,1)</f>
        <v>4.5</v>
      </c>
      <c r="H807" s="7">
        <f>ROUND(IFERROR(model!K807/scoring_weights!$C$4,0)*scoring_weights!$B$4,1)</f>
        <v>2.2999999999999998</v>
      </c>
      <c r="I807" s="7">
        <f>IF(model!L807="YES",scoring_weights!$B$5,0)</f>
        <v>20</v>
      </c>
      <c r="J807" s="7">
        <f>IF(model!D807="ENTERPRISE",scoring_weights!$B$6,IF(model!D807="MID-MARKET",scoring_weights!$B$6*0.75,IF(model!D807="SMB",scoring_weights!$B$6*0.5,IF(model!D807="STARTUP",scoring_weights!$B$6*0.25,0))))</f>
        <v>11.25</v>
      </c>
      <c r="K807" s="7">
        <f>ROUND(MIN(IFERROR((model!O807/10+model!P807/5+model!R807*2+model!T807+model!U807*1.5)/6,0),1)*scoring_weights!$B$7,1)</f>
        <v>9.5</v>
      </c>
      <c r="L807" s="7">
        <f t="shared" si="36"/>
        <v>49.3</v>
      </c>
      <c r="M807" s="7" t="str">
        <f>IF(L807&gt;=segment_thresholds!$B$2,"HOT",IF(L807&gt;=segment_thresholds!$B$3,"WARM","COLD"))</f>
        <v>WARM</v>
      </c>
      <c r="N807" s="7" t="str">
        <f t="shared" si="37"/>
        <v>Nurture Email Drip</v>
      </c>
      <c r="O807" s="7" t="str">
        <f t="shared" si="38"/>
        <v>40-59</v>
      </c>
    </row>
    <row r="808" spans="1:15">
      <c r="A808" t="str">
        <v>L0807</v>
      </c>
      <c r="B808" t="str">
        <v>Leo Nair</v>
      </c>
      <c r="C808" t="str">
        <v>NOTION</v>
      </c>
      <c r="D808" t="str">
        <v>PAID</v>
      </c>
      <c r="E808" t="str">
        <v>MID-MARKET</v>
      </c>
      <c r="F808" s="7">
        <f>ROUND(IFERROR(model!I808/scoring_weights!$C$2,0)*scoring_weights!$B$2,1)</f>
        <v>6</v>
      </c>
      <c r="G808" s="7">
        <f>ROUND(IFERROR(model!J808/scoring_weights!$C$3,0)*scoring_weights!$B$3,1)</f>
        <v>0</v>
      </c>
      <c r="H808" s="7">
        <f>ROUND(IFERROR(model!K808/scoring_weights!$C$4,0)*scoring_weights!$B$4,1)</f>
        <v>6.7</v>
      </c>
      <c r="I808" s="7">
        <f>IF(model!L808="YES",scoring_weights!$B$5,0)</f>
        <v>20</v>
      </c>
      <c r="J808" s="7">
        <f>IF(model!D808="ENTERPRISE",scoring_weights!$B$6,IF(model!D808="MID-MARKET",scoring_weights!$B$6*0.75,IF(model!D808="SMB",scoring_weights!$B$6*0.5,IF(model!D808="STARTUP",scoring_weights!$B$6*0.25,0))))</f>
        <v>11.25</v>
      </c>
      <c r="K808" s="7">
        <f>ROUND(MIN(IFERROR((model!O808/10+model!P808/5+model!R808*2+model!T808+model!U808*1.5)/6,0),1)*scoring_weights!$B$7,1)</f>
        <v>20.5</v>
      </c>
      <c r="L808" s="7">
        <f t="shared" si="36"/>
        <v>64.5</v>
      </c>
      <c r="M808" s="7" t="str">
        <f>IF(L808&gt;=segment_thresholds!$B$2,"HOT",IF(L808&gt;=segment_thresholds!$B$3,"WARM","COLD"))</f>
        <v>HOT</v>
      </c>
      <c r="N808" s="7" t="str">
        <f t="shared" si="37"/>
        <v>Schedule Call</v>
      </c>
      <c r="O808" s="7" t="str">
        <f t="shared" si="38"/>
        <v>60-79</v>
      </c>
    </row>
    <row r="809" spans="1:15">
      <c r="A809" t="str">
        <v>L0808</v>
      </c>
      <c r="B809" t="str">
        <v>Vivian Martin</v>
      </c>
      <c r="C809" t="str">
        <v>HUBSPOT</v>
      </c>
      <c r="D809" t="str">
        <v>PARTNER</v>
      </c>
      <c r="E809" t="str">
        <v>ENTERPRISE</v>
      </c>
      <c r="F809" s="7">
        <f>ROUND(IFERROR(model!I809/scoring_weights!$C$2,0)*scoring_weights!$B$2,1)</f>
        <v>2.9</v>
      </c>
      <c r="G809" s="7">
        <f>ROUND(IFERROR(model!J809/scoring_weights!$C$3,0)*scoring_weights!$B$3,1)</f>
        <v>9.8000000000000007</v>
      </c>
      <c r="H809" s="7">
        <f>ROUND(IFERROR(model!K809/scoring_weights!$C$4,0)*scoring_weights!$B$4,1)</f>
        <v>6.5</v>
      </c>
      <c r="I809" s="7">
        <f>IF(model!L809="YES",scoring_weights!$B$5,0)</f>
        <v>20</v>
      </c>
      <c r="J809" s="7">
        <f>IF(model!D809="ENTERPRISE",scoring_weights!$B$6,IF(model!D809="MID-MARKET",scoring_weights!$B$6*0.75,IF(model!D809="SMB",scoring_weights!$B$6*0.5,IF(model!D809="STARTUP",scoring_weights!$B$6*0.25,0))))</f>
        <v>15</v>
      </c>
      <c r="K809" s="7">
        <f>ROUND(MIN(IFERROR((model!O809/10+model!P809/5+model!R809*2+model!T809+model!U809*1.5)/6,0),1)*scoring_weights!$B$7,1)</f>
        <v>0</v>
      </c>
      <c r="L809" s="7">
        <f t="shared" si="36"/>
        <v>54.2</v>
      </c>
      <c r="M809" s="7" t="str">
        <f>IF(L809&gt;=segment_thresholds!$B$2,"HOT",IF(L809&gt;=segment_thresholds!$B$3,"WARM","COLD"))</f>
        <v>WARM</v>
      </c>
      <c r="N809" s="7" t="str">
        <f t="shared" si="37"/>
        <v>Nurture Email Drip</v>
      </c>
      <c r="O809" s="7" t="str">
        <f t="shared" si="38"/>
        <v>40-59</v>
      </c>
    </row>
    <row r="810" spans="1:15">
      <c r="A810" t="str">
        <v>L0809</v>
      </c>
      <c r="B810" t="str">
        <v>Penelope Tanaka</v>
      </c>
      <c r="C810" t="str">
        <v>HUBSPOT</v>
      </c>
      <c r="D810" t="str">
        <v>ORGANIC</v>
      </c>
      <c r="E810" t="str">
        <v>MID-MARKET</v>
      </c>
      <c r="F810" s="7">
        <f>ROUND(IFERROR(model!I810/scoring_weights!$C$2,0)*scoring_weights!$B$2,1)</f>
        <v>5.7</v>
      </c>
      <c r="G810" s="7">
        <f>ROUND(IFERROR(model!J810/scoring_weights!$C$3,0)*scoring_weights!$B$3,1)</f>
        <v>0</v>
      </c>
      <c r="H810" s="7">
        <f>ROUND(IFERROR(model!K810/scoring_weights!$C$4,0)*scoring_weights!$B$4,1)</f>
        <v>1.8</v>
      </c>
      <c r="I810" s="7">
        <f>IF(model!L810="YES",scoring_weights!$B$5,0)</f>
        <v>20</v>
      </c>
      <c r="J810" s="7">
        <f>IF(model!D810="ENTERPRISE",scoring_weights!$B$6,IF(model!D810="MID-MARKET",scoring_weights!$B$6*0.75,IF(model!D810="SMB",scoring_weights!$B$6*0.5,IF(model!D810="STARTUP",scoring_weights!$B$6*0.25,0))))</f>
        <v>11.25</v>
      </c>
      <c r="K810" s="7">
        <f>ROUND(MIN(IFERROR((model!O810/10+model!P810/5+model!R810*2+model!T810+model!U810*1.5)/6,0),1)*scoring_weights!$B$7,1)</f>
        <v>25.5</v>
      </c>
      <c r="L810" s="7">
        <f t="shared" si="36"/>
        <v>64.3</v>
      </c>
      <c r="M810" s="7" t="str">
        <f>IF(L810&gt;=segment_thresholds!$B$2,"HOT",IF(L810&gt;=segment_thresholds!$B$3,"WARM","COLD"))</f>
        <v>HOT</v>
      </c>
      <c r="N810" s="7" t="str">
        <f t="shared" si="37"/>
        <v>Schedule Call</v>
      </c>
      <c r="O810" s="7" t="str">
        <f t="shared" si="38"/>
        <v>60-79</v>
      </c>
    </row>
    <row r="811" spans="1:15">
      <c r="A811" t="str">
        <v>L0810</v>
      </c>
      <c r="B811" t="str">
        <v>Aria Johansson</v>
      </c>
      <c r="C811" t="str">
        <v>META</v>
      </c>
      <c r="D811" t="str">
        <v>PARTNER</v>
      </c>
      <c r="E811" t="str">
        <v>STARTUP</v>
      </c>
      <c r="F811" s="7">
        <f>ROUND(IFERROR(model!I811/scoring_weights!$C$2,0)*scoring_weights!$B$2,1)</f>
        <v>5.4</v>
      </c>
      <c r="G811" s="7">
        <f>ROUND(IFERROR(model!J811/scoring_weights!$C$3,0)*scoring_weights!$B$3,1)</f>
        <v>12.8</v>
      </c>
      <c r="H811" s="7">
        <f>ROUND(IFERROR(model!K811/scoring_weights!$C$4,0)*scoring_weights!$B$4,1)</f>
        <v>1.5</v>
      </c>
      <c r="I811" s="7">
        <f>IF(model!L811="YES",scoring_weights!$B$5,0)</f>
        <v>0</v>
      </c>
      <c r="J811" s="7">
        <f>IF(model!D811="ENTERPRISE",scoring_weights!$B$6,IF(model!D811="MID-MARKET",scoring_weights!$B$6*0.75,IF(model!D811="SMB",scoring_weights!$B$6*0.5,IF(model!D811="STARTUP",scoring_weights!$B$6*0.25,0))))</f>
        <v>3.75</v>
      </c>
      <c r="K811" s="7">
        <f>ROUND(MIN(IFERROR((model!O811/10+model!P811/5+model!R811*2+model!T811+model!U811*1.5)/6,0),1)*scoring_weights!$B$7,1)</f>
        <v>4.5</v>
      </c>
      <c r="L811" s="7">
        <f t="shared" si="36"/>
        <v>28</v>
      </c>
      <c r="M811" s="7" t="str">
        <f>IF(L811&gt;=segment_thresholds!$B$2,"HOT",IF(L811&gt;=segment_thresholds!$B$3,"WARM","COLD"))</f>
        <v>COLD</v>
      </c>
      <c r="N811" s="7" t="str">
        <f t="shared" si="37"/>
        <v>Retarget with Ads</v>
      </c>
      <c r="O811" s="7" t="str">
        <f t="shared" si="38"/>
        <v>20-39</v>
      </c>
    </row>
    <row r="812" spans="1:15">
      <c r="A812" t="str">
        <v>L0811</v>
      </c>
      <c r="B812" t="str">
        <v>Elise Taylor</v>
      </c>
      <c r="C812" t="str">
        <v>WORKDAY</v>
      </c>
      <c r="D812" t="str">
        <v>REFERRAL</v>
      </c>
      <c r="E812" t="str">
        <v>SMB</v>
      </c>
      <c r="F812" s="7">
        <f>ROUND(IFERROR(model!I812/scoring_weights!$C$2,0)*scoring_weights!$B$2,1)</f>
        <v>0</v>
      </c>
      <c r="G812" s="7">
        <f>ROUND(IFERROR(model!J812/scoring_weights!$C$3,0)*scoring_weights!$B$3,1)</f>
        <v>4.5</v>
      </c>
      <c r="H812" s="7">
        <f>ROUND(IFERROR(model!K812/scoring_weights!$C$4,0)*scoring_weights!$B$4,1)</f>
        <v>0.7</v>
      </c>
      <c r="I812" s="7">
        <f>IF(model!L812="YES",scoring_weights!$B$5,0)</f>
        <v>0</v>
      </c>
      <c r="J812" s="7">
        <f>IF(model!D812="ENTERPRISE",scoring_weights!$B$6,IF(model!D812="MID-MARKET",scoring_weights!$B$6*0.75,IF(model!D812="SMB",scoring_weights!$B$6*0.5,IF(model!D812="STARTUP",scoring_weights!$B$6*0.25,0))))</f>
        <v>7.5</v>
      </c>
      <c r="K812" s="7">
        <f>ROUND(MIN(IFERROR((model!O812/10+model!P812/5+model!R812*2+model!T812+model!U812*1.5)/6,0),1)*scoring_weights!$B$7,1)</f>
        <v>5.5</v>
      </c>
      <c r="L812" s="7">
        <f t="shared" si="36"/>
        <v>18.2</v>
      </c>
      <c r="M812" s="7" t="str">
        <f>IF(L812&gt;=segment_thresholds!$B$2,"HOT",IF(L812&gt;=segment_thresholds!$B$3,"WARM","COLD"))</f>
        <v>COLD</v>
      </c>
      <c r="N812" s="7" t="str">
        <f t="shared" si="37"/>
        <v>Retarget with Ads</v>
      </c>
      <c r="O812" s="7" t="str">
        <f t="shared" si="38"/>
        <v>0-19</v>
      </c>
    </row>
    <row r="813" spans="1:15">
      <c r="A813" t="str">
        <v>L0812</v>
      </c>
      <c r="B813" t="str">
        <v>Luna Guerrero</v>
      </c>
      <c r="C813" t="str">
        <v>CONFLUENT</v>
      </c>
      <c r="D813" t="str">
        <v>ORGANIC</v>
      </c>
      <c r="E813" t="str">
        <v>ENTERPRISE</v>
      </c>
      <c r="F813" s="7">
        <f>ROUND(IFERROR(model!I813/scoring_weights!$C$2,0)*scoring_weights!$B$2,1)</f>
        <v>1.4</v>
      </c>
      <c r="G813" s="7">
        <f>ROUND(IFERROR(model!J813/scoring_weights!$C$3,0)*scoring_weights!$B$3,1)</f>
        <v>2.2999999999999998</v>
      </c>
      <c r="H813" s="7">
        <f>ROUND(IFERROR(model!K813/scoring_weights!$C$4,0)*scoring_weights!$B$4,1)</f>
        <v>5</v>
      </c>
      <c r="I813" s="7">
        <f>IF(model!L813="YES",scoring_weights!$B$5,0)</f>
        <v>20</v>
      </c>
      <c r="J813" s="7">
        <f>IF(model!D813="ENTERPRISE",scoring_weights!$B$6,IF(model!D813="MID-MARKET",scoring_weights!$B$6*0.75,IF(model!D813="SMB",scoring_weights!$B$6*0.5,IF(model!D813="STARTUP",scoring_weights!$B$6*0.25,0))))</f>
        <v>15</v>
      </c>
      <c r="K813" s="7">
        <f>ROUND(MIN(IFERROR((model!O813/10+model!P813/5+model!R813*2+model!T813+model!U813*1.5)/6,0),1)*scoring_weights!$B$7,1)</f>
        <v>7</v>
      </c>
      <c r="L813" s="7">
        <f t="shared" si="36"/>
        <v>50.7</v>
      </c>
      <c r="M813" s="7" t="str">
        <f>IF(L813&gt;=segment_thresholds!$B$2,"HOT",IF(L813&gt;=segment_thresholds!$B$3,"WARM","COLD"))</f>
        <v>WARM</v>
      </c>
      <c r="N813" s="7" t="str">
        <f t="shared" si="37"/>
        <v>Nurture Email Drip</v>
      </c>
      <c r="O813" s="7" t="str">
        <f t="shared" si="38"/>
        <v>40-59</v>
      </c>
    </row>
    <row r="814" spans="1:15">
      <c r="A814" t="str">
        <v>L0813</v>
      </c>
      <c r="B814" t="str">
        <v>Chloe Chopra</v>
      </c>
      <c r="C814" t="str">
        <v>SPLUNK</v>
      </c>
      <c r="D814" t="str">
        <v>EVENT</v>
      </c>
      <c r="E814" t="str">
        <v>SMB</v>
      </c>
      <c r="F814" s="7">
        <f>ROUND(IFERROR(model!I814/scoring_weights!$C$2,0)*scoring_weights!$B$2,1)</f>
        <v>3.1</v>
      </c>
      <c r="G814" s="7">
        <f>ROUND(IFERROR(model!J814/scoring_weights!$C$3,0)*scoring_weights!$B$3,1)</f>
        <v>11.3</v>
      </c>
      <c r="H814" s="7">
        <f>ROUND(IFERROR(model!K814/scoring_weights!$C$4,0)*scoring_weights!$B$4,1)</f>
        <v>0</v>
      </c>
      <c r="I814" s="7">
        <f>IF(model!L814="YES",scoring_weights!$B$5,0)</f>
        <v>0</v>
      </c>
      <c r="J814" s="7">
        <f>IF(model!D814="ENTERPRISE",scoring_weights!$B$6,IF(model!D814="MID-MARKET",scoring_weights!$B$6*0.75,IF(model!D814="SMB",scoring_weights!$B$6*0.5,IF(model!D814="STARTUP",scoring_weights!$B$6*0.25,0))))</f>
        <v>7.5</v>
      </c>
      <c r="K814" s="7">
        <f>ROUND(MIN(IFERROR((model!O814/10+model!P814/5+model!R814*2+model!T814+model!U814*1.5)/6,0),1)*scoring_weights!$B$7,1)</f>
        <v>2</v>
      </c>
      <c r="L814" s="7">
        <f t="shared" si="36"/>
        <v>23.9</v>
      </c>
      <c r="M814" s="7" t="str">
        <f>IF(L814&gt;=segment_thresholds!$B$2,"HOT",IF(L814&gt;=segment_thresholds!$B$3,"WARM","COLD"))</f>
        <v>COLD</v>
      </c>
      <c r="N814" s="7" t="str">
        <f t="shared" si="37"/>
        <v>Retarget with Ads</v>
      </c>
      <c r="O814" s="7" t="str">
        <f t="shared" si="38"/>
        <v>20-39</v>
      </c>
    </row>
    <row r="815" spans="1:15">
      <c r="A815" t="str">
        <v>L0814</v>
      </c>
      <c r="B815" t="str">
        <v>Aria Ortiz</v>
      </c>
      <c r="C815" t="str">
        <v>ZOOM</v>
      </c>
      <c r="D815" t="str">
        <v>SOCIAL</v>
      </c>
      <c r="E815" t="str">
        <v>GROWTH</v>
      </c>
      <c r="F815" s="7">
        <f>ROUND(IFERROR(model!I815/scoring_weights!$C$2,0)*scoring_weights!$B$2,1)</f>
        <v>0.6</v>
      </c>
      <c r="G815" s="7">
        <f>ROUND(IFERROR(model!J815/scoring_weights!$C$3,0)*scoring_weights!$B$3,1)</f>
        <v>3</v>
      </c>
      <c r="H815" s="7">
        <f>ROUND(IFERROR(model!K815/scoring_weights!$C$4,0)*scoring_weights!$B$4,1)</f>
        <v>6.8</v>
      </c>
      <c r="I815" s="7">
        <f>IF(model!L815="YES",scoring_weights!$B$5,0)</f>
        <v>0</v>
      </c>
      <c r="J815" s="7">
        <f>IF(model!D815="ENTERPRISE",scoring_weights!$B$6,IF(model!D815="MID-MARKET",scoring_weights!$B$6*0.75,IF(model!D815="SMB",scoring_weights!$B$6*0.5,IF(model!D815="STARTUP",scoring_weights!$B$6*0.25,0))))</f>
        <v>0</v>
      </c>
      <c r="K815" s="7">
        <f>ROUND(MIN(IFERROR((model!O815/10+model!P815/5+model!R815*2+model!T815+model!U815*1.5)/6,0),1)*scoring_weights!$B$7,1)</f>
        <v>2</v>
      </c>
      <c r="L815" s="7">
        <f t="shared" si="36"/>
        <v>12.4</v>
      </c>
      <c r="M815" s="7" t="str">
        <f>IF(L815&gt;=segment_thresholds!$B$2,"HOT",IF(L815&gt;=segment_thresholds!$B$3,"WARM","COLD"))</f>
        <v>COLD</v>
      </c>
      <c r="N815" s="7" t="str">
        <f t="shared" si="37"/>
        <v>Retarget with Ads</v>
      </c>
      <c r="O815" s="7" t="str">
        <f t="shared" si="38"/>
        <v>0-19</v>
      </c>
    </row>
    <row r="816" spans="1:15">
      <c r="A816" t="str">
        <v>L0815</v>
      </c>
      <c r="B816" t="str">
        <v>Yara Rivera</v>
      </c>
      <c r="C816" t="str">
        <v>STRIPE</v>
      </c>
      <c r="D816" t="str">
        <v>PARTNER</v>
      </c>
      <c r="E816" t="str">
        <v>SMB</v>
      </c>
      <c r="F816" s="7">
        <f>ROUND(IFERROR(model!I816/scoring_weights!$C$2,0)*scoring_weights!$B$2,1)</f>
        <v>0</v>
      </c>
      <c r="G816" s="7">
        <f>ROUND(IFERROR(model!J816/scoring_weights!$C$3,0)*scoring_weights!$B$3,1)</f>
        <v>7.5</v>
      </c>
      <c r="H816" s="7">
        <f>ROUND(IFERROR(model!K816/scoring_weights!$C$4,0)*scoring_weights!$B$4,1)</f>
        <v>6</v>
      </c>
      <c r="I816" s="7">
        <f>IF(model!L816="YES",scoring_weights!$B$5,0)</f>
        <v>0</v>
      </c>
      <c r="J816" s="7">
        <f>IF(model!D816="ENTERPRISE",scoring_weights!$B$6,IF(model!D816="MID-MARKET",scoring_weights!$B$6*0.75,IF(model!D816="SMB",scoring_weights!$B$6*0.5,IF(model!D816="STARTUP",scoring_weights!$B$6*0.25,0))))</f>
        <v>7.5</v>
      </c>
      <c r="K816" s="7">
        <f>ROUND(MIN(IFERROR((model!O816/10+model!P816/5+model!R816*2+model!T816+model!U816*1.5)/6,0),1)*scoring_weights!$B$7,1)</f>
        <v>13.5</v>
      </c>
      <c r="L816" s="7">
        <f t="shared" si="36"/>
        <v>34.5</v>
      </c>
      <c r="M816" s="7" t="str">
        <f>IF(L816&gt;=segment_thresholds!$B$2,"HOT",IF(L816&gt;=segment_thresholds!$B$3,"WARM","COLD"))</f>
        <v>COLD</v>
      </c>
      <c r="N816" s="7" t="str">
        <f t="shared" si="37"/>
        <v>Retarget with Ads</v>
      </c>
      <c r="O816" s="7" t="str">
        <f t="shared" si="38"/>
        <v>20-39</v>
      </c>
    </row>
    <row r="817" spans="1:15">
      <c r="A817" t="str">
        <v>L0816</v>
      </c>
      <c r="B817" t="str">
        <v>Hina Gomez</v>
      </c>
      <c r="C817" t="str">
        <v>STRIPE</v>
      </c>
      <c r="D817" t="str">
        <v>EVENT</v>
      </c>
      <c r="E817" t="str">
        <v>ENTERPRISE</v>
      </c>
      <c r="F817" s="7">
        <f>ROUND(IFERROR(model!I817/scoring_weights!$C$2,0)*scoring_weights!$B$2,1)</f>
        <v>4</v>
      </c>
      <c r="G817" s="7">
        <f>ROUND(IFERROR(model!J817/scoring_weights!$C$3,0)*scoring_weights!$B$3,1)</f>
        <v>0.8</v>
      </c>
      <c r="H817" s="7">
        <f>ROUND(IFERROR(model!K817/scoring_weights!$C$4,0)*scoring_weights!$B$4,1)</f>
        <v>0.5</v>
      </c>
      <c r="I817" s="7">
        <f>IF(model!L817="YES",scoring_weights!$B$5,0)</f>
        <v>0</v>
      </c>
      <c r="J817" s="7">
        <f>IF(model!D817="ENTERPRISE",scoring_weights!$B$6,IF(model!D817="MID-MARKET",scoring_weights!$B$6*0.75,IF(model!D817="SMB",scoring_weights!$B$6*0.5,IF(model!D817="STARTUP",scoring_weights!$B$6*0.25,0))))</f>
        <v>15</v>
      </c>
      <c r="K817" s="7">
        <f>ROUND(MIN(IFERROR((model!O817/10+model!P817/5+model!R817*2+model!T817+model!U817*1.5)/6,0),1)*scoring_weights!$B$7,1)</f>
        <v>14.5</v>
      </c>
      <c r="L817" s="7">
        <f t="shared" si="36"/>
        <v>34.799999999999997</v>
      </c>
      <c r="M817" s="7" t="str">
        <f>IF(L817&gt;=segment_thresholds!$B$2,"HOT",IF(L817&gt;=segment_thresholds!$B$3,"WARM","COLD"))</f>
        <v>COLD</v>
      </c>
      <c r="N817" s="7" t="str">
        <f t="shared" si="37"/>
        <v>Retarget with Ads</v>
      </c>
      <c r="O817" s="7" t="str">
        <f t="shared" si="38"/>
        <v>20-39</v>
      </c>
    </row>
    <row r="818" spans="1:15">
      <c r="A818" t="str">
        <v>L0817</v>
      </c>
      <c r="B818" t="str">
        <v>Marisol Diaz</v>
      </c>
      <c r="C818" t="str">
        <v>META PLATFORMS</v>
      </c>
      <c r="D818" t="str">
        <v>PARTNER</v>
      </c>
      <c r="E818" t="str">
        <v>SMB</v>
      </c>
      <c r="F818" s="7">
        <f>ROUND(IFERROR(model!I818/scoring_weights!$C$2,0)*scoring_weights!$B$2,1)</f>
        <v>8</v>
      </c>
      <c r="G818" s="7">
        <f>ROUND(IFERROR(model!J818/scoring_weights!$C$3,0)*scoring_weights!$B$3,1)</f>
        <v>0.8</v>
      </c>
      <c r="H818" s="7">
        <f>ROUND(IFERROR(model!K818/scoring_weights!$C$4,0)*scoring_weights!$B$4,1)</f>
        <v>9.8000000000000007</v>
      </c>
      <c r="I818" s="7">
        <f>IF(model!L818="YES",scoring_weights!$B$5,0)</f>
        <v>0</v>
      </c>
      <c r="J818" s="7">
        <f>IF(model!D818="ENTERPRISE",scoring_weights!$B$6,IF(model!D818="MID-MARKET",scoring_weights!$B$6*0.75,IF(model!D818="SMB",scoring_weights!$B$6*0.5,IF(model!D818="STARTUP",scoring_weights!$B$6*0.25,0))))</f>
        <v>7.5</v>
      </c>
      <c r="K818" s="7">
        <f>ROUND(MIN(IFERROR((model!O818/10+model!P818/5+model!R818*2+model!T818+model!U818*1.5)/6,0),1)*scoring_weights!$B$7,1)</f>
        <v>15</v>
      </c>
      <c r="L818" s="7">
        <f t="shared" si="36"/>
        <v>41.1</v>
      </c>
      <c r="M818" s="7" t="str">
        <f>IF(L818&gt;=segment_thresholds!$B$2,"HOT",IF(L818&gt;=segment_thresholds!$B$3,"WARM","COLD"))</f>
        <v>WARM</v>
      </c>
      <c r="N818" s="7" t="str">
        <f t="shared" si="37"/>
        <v>Nurture Email Drip</v>
      </c>
      <c r="O818" s="7" t="str">
        <f t="shared" si="38"/>
        <v>40-59</v>
      </c>
    </row>
    <row r="819" spans="1:15">
      <c r="A819" t="str">
        <v>L0818</v>
      </c>
      <c r="B819" t="str">
        <v>Deepa Ivanov</v>
      </c>
      <c r="C819" t="str">
        <v>TWILIO</v>
      </c>
      <c r="D819" t="str">
        <v>REFERRAL</v>
      </c>
      <c r="E819" t="str">
        <v>MID-MARKET</v>
      </c>
      <c r="F819" s="7">
        <f>ROUND(IFERROR(model!I819/scoring_weights!$C$2,0)*scoring_weights!$B$2,1)</f>
        <v>6.6</v>
      </c>
      <c r="G819" s="7">
        <f>ROUND(IFERROR(model!J819/scoring_weights!$C$3,0)*scoring_weights!$B$3,1)</f>
        <v>10.5</v>
      </c>
      <c r="H819" s="7">
        <f>ROUND(IFERROR(model!K819/scoring_weights!$C$4,0)*scoring_weights!$B$4,1)</f>
        <v>7.8</v>
      </c>
      <c r="I819" s="7">
        <f>IF(model!L819="YES",scoring_weights!$B$5,0)</f>
        <v>0</v>
      </c>
      <c r="J819" s="7">
        <f>IF(model!D819="ENTERPRISE",scoring_weights!$B$6,IF(model!D819="MID-MARKET",scoring_weights!$B$6*0.75,IF(model!D819="SMB",scoring_weights!$B$6*0.5,IF(model!D819="STARTUP",scoring_weights!$B$6*0.25,0))))</f>
        <v>11.25</v>
      </c>
      <c r="K819" s="7">
        <f>ROUND(MIN(IFERROR((model!O819/10+model!P819/5+model!R819*2+model!T819+model!U819*1.5)/6,0),1)*scoring_weights!$B$7,1)</f>
        <v>12</v>
      </c>
      <c r="L819" s="7">
        <f t="shared" si="36"/>
        <v>48.2</v>
      </c>
      <c r="M819" s="7" t="str">
        <f>IF(L819&gt;=segment_thresholds!$B$2,"HOT",IF(L819&gt;=segment_thresholds!$B$3,"WARM","COLD"))</f>
        <v>WARM</v>
      </c>
      <c r="N819" s="7" t="str">
        <f t="shared" si="37"/>
        <v>Nurture Email Drip</v>
      </c>
      <c r="O819" s="7" t="str">
        <f t="shared" si="38"/>
        <v>40-59</v>
      </c>
    </row>
    <row r="820" spans="1:15">
      <c r="A820" t="str">
        <v>L0819</v>
      </c>
      <c r="B820" t="str">
        <v>Zephyr Reyes</v>
      </c>
      <c r="C820" t="str">
        <v>SLACK</v>
      </c>
      <c r="D820" t="str">
        <v>WEBINAR</v>
      </c>
      <c r="E820" t="str">
        <v>STARTUP</v>
      </c>
      <c r="F820" s="7">
        <f>ROUND(IFERROR(model!I820/scoring_weights!$C$2,0)*scoring_weights!$B$2,1)</f>
        <v>2.9</v>
      </c>
      <c r="G820" s="7">
        <f>ROUND(IFERROR(model!J820/scoring_weights!$C$3,0)*scoring_weights!$B$3,1)</f>
        <v>0</v>
      </c>
      <c r="H820" s="7">
        <f>ROUND(IFERROR(model!K820/scoring_weights!$C$4,0)*scoring_weights!$B$4,1)</f>
        <v>7.3</v>
      </c>
      <c r="I820" s="7">
        <f>IF(model!L820="YES",scoring_weights!$B$5,0)</f>
        <v>20</v>
      </c>
      <c r="J820" s="7">
        <f>IF(model!D820="ENTERPRISE",scoring_weights!$B$6,IF(model!D820="MID-MARKET",scoring_weights!$B$6*0.75,IF(model!D820="SMB",scoring_weights!$B$6*0.5,IF(model!D820="STARTUP",scoring_weights!$B$6*0.25,0))))</f>
        <v>3.75</v>
      </c>
      <c r="K820" s="7">
        <f>ROUND(MIN(IFERROR((model!O820/10+model!P820/5+model!R820*2+model!T820+model!U820*1.5)/6,0),1)*scoring_weights!$B$7,1)</f>
        <v>16.5</v>
      </c>
      <c r="L820" s="7">
        <f t="shared" si="36"/>
        <v>50.5</v>
      </c>
      <c r="M820" s="7" t="str">
        <f>IF(L820&gt;=segment_thresholds!$B$2,"HOT",IF(L820&gt;=segment_thresholds!$B$3,"WARM","COLD"))</f>
        <v>WARM</v>
      </c>
      <c r="N820" s="7" t="str">
        <f t="shared" si="37"/>
        <v>Nurture Email Drip</v>
      </c>
      <c r="O820" s="7" t="str">
        <f t="shared" si="38"/>
        <v>40-59</v>
      </c>
    </row>
    <row r="821" spans="1:15">
      <c r="A821" t="str">
        <v>L0820</v>
      </c>
      <c r="B821" t="str">
        <v>Olivia Lopez</v>
      </c>
      <c r="C821" t="str">
        <v>SNOWFLAKE</v>
      </c>
      <c r="D821" t="str">
        <v>DIRECT</v>
      </c>
      <c r="E821" t="str">
        <v>MID-MARKET</v>
      </c>
      <c r="F821" s="7">
        <f>ROUND(IFERROR(model!I821/scoring_weights!$C$2,0)*scoring_weights!$B$2,1)</f>
        <v>2</v>
      </c>
      <c r="G821" s="7">
        <f>ROUND(IFERROR(model!J821/scoring_weights!$C$3,0)*scoring_weights!$B$3,1)</f>
        <v>6</v>
      </c>
      <c r="H821" s="7">
        <f>ROUND(IFERROR(model!K821/scoring_weights!$C$4,0)*scoring_weights!$B$4,1)</f>
        <v>2.2000000000000002</v>
      </c>
      <c r="I821" s="7">
        <f>IF(model!L821="YES",scoring_weights!$B$5,0)</f>
        <v>0</v>
      </c>
      <c r="J821" s="7">
        <f>IF(model!D821="ENTERPRISE",scoring_weights!$B$6,IF(model!D821="MID-MARKET",scoring_weights!$B$6*0.75,IF(model!D821="SMB",scoring_weights!$B$6*0.5,IF(model!D821="STARTUP",scoring_weights!$B$6*0.25,0))))</f>
        <v>11.25</v>
      </c>
      <c r="K821" s="7">
        <f>ROUND(MIN(IFERROR((model!O821/10+model!P821/5+model!R821*2+model!T821+model!U821*1.5)/6,0),1)*scoring_weights!$B$7,1)</f>
        <v>17.5</v>
      </c>
      <c r="L821" s="7">
        <f t="shared" si="36"/>
        <v>39</v>
      </c>
      <c r="M821" s="7" t="str">
        <f>IF(L821&gt;=segment_thresholds!$B$2,"HOT",IF(L821&gt;=segment_thresholds!$B$3,"WARM","COLD"))</f>
        <v>WARM</v>
      </c>
      <c r="N821" s="7" t="str">
        <f t="shared" si="37"/>
        <v>Nurture Email Drip</v>
      </c>
      <c r="O821" s="7" t="str">
        <f t="shared" si="38"/>
        <v>20-39</v>
      </c>
    </row>
    <row r="822" spans="1:15">
      <c r="A822" t="str">
        <v>L0821</v>
      </c>
      <c r="B822" t="str">
        <v>Paloma Chopra</v>
      </c>
      <c r="C822" t="str">
        <v>FIGMA</v>
      </c>
      <c r="D822" t="str">
        <v>EVENT</v>
      </c>
      <c r="E822" t="str">
        <v>MID-MARKET</v>
      </c>
      <c r="F822" s="7">
        <f>ROUND(IFERROR(model!I822/scoring_weights!$C$2,0)*scoring_weights!$B$2,1)</f>
        <v>2</v>
      </c>
      <c r="G822" s="7">
        <f>ROUND(IFERROR(model!J822/scoring_weights!$C$3,0)*scoring_weights!$B$3,1)</f>
        <v>9</v>
      </c>
      <c r="H822" s="7">
        <f>ROUND(IFERROR(model!K822/scoring_weights!$C$4,0)*scoring_weights!$B$4,1)</f>
        <v>6.3</v>
      </c>
      <c r="I822" s="7">
        <f>IF(model!L822="YES",scoring_weights!$B$5,0)</f>
        <v>20</v>
      </c>
      <c r="J822" s="7">
        <f>IF(model!D822="ENTERPRISE",scoring_weights!$B$6,IF(model!D822="MID-MARKET",scoring_weights!$B$6*0.75,IF(model!D822="SMB",scoring_weights!$B$6*0.5,IF(model!D822="STARTUP",scoring_weights!$B$6*0.25,0))))</f>
        <v>11.25</v>
      </c>
      <c r="K822" s="7">
        <f>ROUND(MIN(IFERROR((model!O822/10+model!P822/5+model!R822*2+model!T822+model!U822*1.5)/6,0),1)*scoring_weights!$B$7,1)</f>
        <v>6.5</v>
      </c>
      <c r="L822" s="7">
        <f t="shared" si="36"/>
        <v>55.1</v>
      </c>
      <c r="M822" s="7" t="str">
        <f>IF(L822&gt;=segment_thresholds!$B$2,"HOT",IF(L822&gt;=segment_thresholds!$B$3,"WARM","COLD"))</f>
        <v>WARM</v>
      </c>
      <c r="N822" s="7" t="str">
        <f t="shared" si="37"/>
        <v>Nurture Email Drip</v>
      </c>
      <c r="O822" s="7" t="str">
        <f t="shared" si="38"/>
        <v>40-59</v>
      </c>
    </row>
    <row r="823" spans="1:15">
      <c r="A823" t="str">
        <v>L0822</v>
      </c>
      <c r="B823" t="str">
        <v>Sebastian Novak</v>
      </c>
      <c r="C823" t="str">
        <v>ELASTIC</v>
      </c>
      <c r="D823" t="str">
        <v>SOCIAL</v>
      </c>
      <c r="E823" t="str">
        <v>ENTERPRISE</v>
      </c>
      <c r="F823" s="7">
        <f>ROUND(IFERROR(model!I823/scoring_weights!$C$2,0)*scoring_weights!$B$2,1)</f>
        <v>0.6</v>
      </c>
      <c r="G823" s="7">
        <f>ROUND(IFERROR(model!J823/scoring_weights!$C$3,0)*scoring_weights!$B$3,1)</f>
        <v>14.3</v>
      </c>
      <c r="H823" s="7">
        <f>ROUND(IFERROR(model!K823/scoring_weights!$C$4,0)*scoring_weights!$B$4,1)</f>
        <v>1.8</v>
      </c>
      <c r="I823" s="7">
        <f>IF(model!L823="YES",scoring_weights!$B$5,0)</f>
        <v>0</v>
      </c>
      <c r="J823" s="7">
        <f>IF(model!D823="ENTERPRISE",scoring_weights!$B$6,IF(model!D823="MID-MARKET",scoring_weights!$B$6*0.75,IF(model!D823="SMB",scoring_weights!$B$6*0.5,IF(model!D823="STARTUP",scoring_weights!$B$6*0.25,0))))</f>
        <v>15</v>
      </c>
      <c r="K823" s="7">
        <f>ROUND(MIN(IFERROR((model!O823/10+model!P823/5+model!R823*2+model!T823+model!U823*1.5)/6,0),1)*scoring_weights!$B$7,1)</f>
        <v>11.5</v>
      </c>
      <c r="L823" s="7">
        <f t="shared" si="36"/>
        <v>43.2</v>
      </c>
      <c r="M823" s="7" t="str">
        <f>IF(L823&gt;=segment_thresholds!$B$2,"HOT",IF(L823&gt;=segment_thresholds!$B$3,"WARM","COLD"))</f>
        <v>WARM</v>
      </c>
      <c r="N823" s="7" t="str">
        <f t="shared" si="37"/>
        <v>Nurture Email Drip</v>
      </c>
      <c r="O823" s="7" t="str">
        <f t="shared" si="38"/>
        <v>40-59</v>
      </c>
    </row>
    <row r="824" spans="1:15">
      <c r="A824" t="str">
        <v>L0823</v>
      </c>
      <c r="B824" t="str">
        <v>Hank Larsson</v>
      </c>
      <c r="C824" t="str">
        <v>ZSCALER</v>
      </c>
      <c r="D824" t="str">
        <v>PAID</v>
      </c>
      <c r="E824" t="str">
        <v>SMB</v>
      </c>
      <c r="F824" s="7">
        <f>ROUND(IFERROR(model!I824/scoring_weights!$C$2,0)*scoring_weights!$B$2,1)</f>
        <v>9.4</v>
      </c>
      <c r="G824" s="7">
        <f>ROUND(IFERROR(model!J824/scoring_weights!$C$3,0)*scoring_weights!$B$3,1)</f>
        <v>5.3</v>
      </c>
      <c r="H824" s="7">
        <f>ROUND(IFERROR(model!K824/scoring_weights!$C$4,0)*scoring_weights!$B$4,1)</f>
        <v>0.5</v>
      </c>
      <c r="I824" s="7">
        <f>IF(model!L824="YES",scoring_weights!$B$5,0)</f>
        <v>0</v>
      </c>
      <c r="J824" s="7">
        <f>IF(model!D824="ENTERPRISE",scoring_weights!$B$6,IF(model!D824="MID-MARKET",scoring_weights!$B$6*0.75,IF(model!D824="SMB",scoring_weights!$B$6*0.5,IF(model!D824="STARTUP",scoring_weights!$B$6*0.25,0))))</f>
        <v>7.5</v>
      </c>
      <c r="K824" s="7">
        <f>ROUND(MIN(IFERROR((model!O824/10+model!P824/5+model!R824*2+model!T824+model!U824*1.5)/6,0),1)*scoring_weights!$B$7,1)</f>
        <v>13.5</v>
      </c>
      <c r="L824" s="7">
        <f t="shared" si="36"/>
        <v>36.200000000000003</v>
      </c>
      <c r="M824" s="7" t="str">
        <f>IF(L824&gt;=segment_thresholds!$B$2,"HOT",IF(L824&gt;=segment_thresholds!$B$3,"WARM","COLD"))</f>
        <v>WARM</v>
      </c>
      <c r="N824" s="7" t="str">
        <f t="shared" si="37"/>
        <v>Nurture Email Drip</v>
      </c>
      <c r="O824" s="7" t="str">
        <f t="shared" si="38"/>
        <v>20-39</v>
      </c>
    </row>
    <row r="825" spans="1:15">
      <c r="A825" t="str">
        <v>L0824</v>
      </c>
      <c r="B825" t="str">
        <v>Zachary Ortiz</v>
      </c>
      <c r="C825" t="str">
        <v>PAN</v>
      </c>
      <c r="D825" t="str">
        <v>ORGANIC</v>
      </c>
      <c r="E825" t="str">
        <v>STARTUP</v>
      </c>
      <c r="F825" s="7">
        <f>ROUND(IFERROR(model!I825/scoring_weights!$C$2,0)*scoring_weights!$B$2,1)</f>
        <v>5.4</v>
      </c>
      <c r="G825" s="7">
        <f>ROUND(IFERROR(model!J825/scoring_weights!$C$3,0)*scoring_weights!$B$3,1)</f>
        <v>8.3000000000000007</v>
      </c>
      <c r="H825" s="7">
        <f>ROUND(IFERROR(model!K825/scoring_weights!$C$4,0)*scoring_weights!$B$4,1)</f>
        <v>10</v>
      </c>
      <c r="I825" s="7">
        <f>IF(model!L825="YES",scoring_weights!$B$5,0)</f>
        <v>20</v>
      </c>
      <c r="J825" s="7">
        <f>IF(model!D825="ENTERPRISE",scoring_weights!$B$6,IF(model!D825="MID-MARKET",scoring_weights!$B$6*0.75,IF(model!D825="SMB",scoring_weights!$B$6*0.5,IF(model!D825="STARTUP",scoring_weights!$B$6*0.25,0))))</f>
        <v>3.75</v>
      </c>
      <c r="K825" s="7">
        <f>ROUND(MIN(IFERROR((model!O825/10+model!P825/5+model!R825*2+model!T825+model!U825*1.5)/6,0),1)*scoring_weights!$B$7,1)</f>
        <v>0.5</v>
      </c>
      <c r="L825" s="7">
        <f t="shared" si="36"/>
        <v>48</v>
      </c>
      <c r="M825" s="7" t="str">
        <f>IF(L825&gt;=segment_thresholds!$B$2,"HOT",IF(L825&gt;=segment_thresholds!$B$3,"WARM","COLD"))</f>
        <v>WARM</v>
      </c>
      <c r="N825" s="7" t="str">
        <f t="shared" si="37"/>
        <v>Nurture Email Drip</v>
      </c>
      <c r="O825" s="7" t="str">
        <f t="shared" si="38"/>
        <v>40-59</v>
      </c>
    </row>
    <row r="826" spans="1:15">
      <c r="A826" t="str">
        <v>L0825</v>
      </c>
      <c r="B826" t="str">
        <v>Yolanda Shah</v>
      </c>
      <c r="C826" t="str">
        <v>STRIPE</v>
      </c>
      <c r="D826" t="str">
        <v>PAID</v>
      </c>
      <c r="E826" t="str">
        <v>SMB</v>
      </c>
      <c r="F826" s="7">
        <f>ROUND(IFERROR(model!I826/scoring_weights!$C$2,0)*scoring_weights!$B$2,1)</f>
        <v>0.9</v>
      </c>
      <c r="G826" s="7">
        <f>ROUND(IFERROR(model!J826/scoring_weights!$C$3,0)*scoring_weights!$B$3,1)</f>
        <v>3.8</v>
      </c>
      <c r="H826" s="7">
        <f>ROUND(IFERROR(model!K826/scoring_weights!$C$4,0)*scoring_weights!$B$4,1)</f>
        <v>0.7</v>
      </c>
      <c r="I826" s="7">
        <f>IF(model!L826="YES",scoring_weights!$B$5,0)</f>
        <v>0</v>
      </c>
      <c r="J826" s="7">
        <f>IF(model!D826="ENTERPRISE",scoring_weights!$B$6,IF(model!D826="MID-MARKET",scoring_weights!$B$6*0.75,IF(model!D826="SMB",scoring_weights!$B$6*0.5,IF(model!D826="STARTUP",scoring_weights!$B$6*0.25,0))))</f>
        <v>7.5</v>
      </c>
      <c r="K826" s="7">
        <f>ROUND(MIN(IFERROR((model!O826/10+model!P826/5+model!R826*2+model!T826+model!U826*1.5)/6,0),1)*scoring_weights!$B$7,1)</f>
        <v>3.5</v>
      </c>
      <c r="L826" s="7">
        <f t="shared" si="36"/>
        <v>16.399999999999999</v>
      </c>
      <c r="M826" s="7" t="str">
        <f>IF(L826&gt;=segment_thresholds!$B$2,"HOT",IF(L826&gt;=segment_thresholds!$B$3,"WARM","COLD"))</f>
        <v>COLD</v>
      </c>
      <c r="N826" s="7" t="str">
        <f t="shared" si="37"/>
        <v>Retarget with Ads</v>
      </c>
      <c r="O826" s="7" t="str">
        <f t="shared" si="38"/>
        <v>0-19</v>
      </c>
    </row>
    <row r="827" spans="1:15">
      <c r="A827" t="str">
        <v>L0826</v>
      </c>
      <c r="B827" t="str">
        <v>Ulrich Singh</v>
      </c>
      <c r="C827" t="str">
        <v>ASANA</v>
      </c>
      <c r="D827" t="str">
        <v>EVENT</v>
      </c>
      <c r="E827" t="str">
        <v>ENTERPRISE</v>
      </c>
      <c r="F827" s="7">
        <f>ROUND(IFERROR(model!I827/scoring_weights!$C$2,0)*scoring_weights!$B$2,1)</f>
        <v>0</v>
      </c>
      <c r="G827" s="7">
        <f>ROUND(IFERROR(model!J827/scoring_weights!$C$3,0)*scoring_weights!$B$3,1)</f>
        <v>1.5</v>
      </c>
      <c r="H827" s="7">
        <f>ROUND(IFERROR(model!K827/scoring_weights!$C$4,0)*scoring_weights!$B$4,1)</f>
        <v>5.7</v>
      </c>
      <c r="I827" s="7">
        <f>IF(model!L827="YES",scoring_weights!$B$5,0)</f>
        <v>20</v>
      </c>
      <c r="J827" s="7">
        <f>IF(model!D827="ENTERPRISE",scoring_weights!$B$6,IF(model!D827="MID-MARKET",scoring_weights!$B$6*0.75,IF(model!D827="SMB",scoring_weights!$B$6*0.5,IF(model!D827="STARTUP",scoring_weights!$B$6*0.25,0))))</f>
        <v>15</v>
      </c>
      <c r="K827" s="7">
        <f>ROUND(MIN(IFERROR((model!O827/10+model!P827/5+model!R827*2+model!T827+model!U827*1.5)/6,0),1)*scoring_weights!$B$7,1)</f>
        <v>9.5</v>
      </c>
      <c r="L827" s="7">
        <f t="shared" si="36"/>
        <v>51.7</v>
      </c>
      <c r="M827" s="7" t="str">
        <f>IF(L827&gt;=segment_thresholds!$B$2,"HOT",IF(L827&gt;=segment_thresholds!$B$3,"WARM","COLD"))</f>
        <v>WARM</v>
      </c>
      <c r="N827" s="7" t="str">
        <f t="shared" si="37"/>
        <v>Nurture Email Drip</v>
      </c>
      <c r="O827" s="7" t="str">
        <f t="shared" si="38"/>
        <v>40-59</v>
      </c>
    </row>
    <row r="828" spans="1:15">
      <c r="A828" t="str">
        <v>L0827</v>
      </c>
      <c r="B828" t="str">
        <v>Umbra Clark</v>
      </c>
      <c r="C828" t="str">
        <v>SHOPIFY</v>
      </c>
      <c r="D828" t="str">
        <v>SOCIAL</v>
      </c>
      <c r="E828" t="str">
        <v>SMB</v>
      </c>
      <c r="F828" s="7">
        <f>ROUND(IFERROR(model!I828/scoring_weights!$C$2,0)*scoring_weights!$B$2,1)</f>
        <v>6.6</v>
      </c>
      <c r="G828" s="7">
        <f>ROUND(IFERROR(model!J828/scoring_weights!$C$3,0)*scoring_weights!$B$3,1)</f>
        <v>0</v>
      </c>
      <c r="H828" s="7">
        <f>ROUND(IFERROR(model!K828/scoring_weights!$C$4,0)*scoring_weights!$B$4,1)</f>
        <v>5.5</v>
      </c>
      <c r="I828" s="7">
        <f>IF(model!L828="YES",scoring_weights!$B$5,0)</f>
        <v>0</v>
      </c>
      <c r="J828" s="7">
        <f>IF(model!D828="ENTERPRISE",scoring_weights!$B$6,IF(model!D828="MID-MARKET",scoring_weights!$B$6*0.75,IF(model!D828="SMB",scoring_weights!$B$6*0.5,IF(model!D828="STARTUP",scoring_weights!$B$6*0.25,0))))</f>
        <v>7.5</v>
      </c>
      <c r="K828" s="7">
        <f>ROUND(MIN(IFERROR((model!O828/10+model!P828/5+model!R828*2+model!T828+model!U828*1.5)/6,0),1)*scoring_weights!$B$7,1)</f>
        <v>0.5</v>
      </c>
      <c r="L828" s="7">
        <f t="shared" si="36"/>
        <v>20.100000000000001</v>
      </c>
      <c r="M828" s="7" t="str">
        <f>IF(L828&gt;=segment_thresholds!$B$2,"HOT",IF(L828&gt;=segment_thresholds!$B$3,"WARM","COLD"))</f>
        <v>COLD</v>
      </c>
      <c r="N828" s="7" t="str">
        <f t="shared" si="37"/>
        <v>Retarget with Ads</v>
      </c>
      <c r="O828" s="7" t="str">
        <f t="shared" si="38"/>
        <v>20-39</v>
      </c>
    </row>
    <row r="829" spans="1:15">
      <c r="A829" t="str">
        <v>L0828</v>
      </c>
      <c r="B829" t="str">
        <v>Raphael Clark</v>
      </c>
      <c r="C829" t="str">
        <v>ATLASSIAN</v>
      </c>
      <c r="D829" t="str">
        <v>DIRECT</v>
      </c>
      <c r="E829" t="str">
        <v>ENTERPRISE</v>
      </c>
      <c r="F829" s="7">
        <f>ROUND(IFERROR(model!I829/scoring_weights!$C$2,0)*scoring_weights!$B$2,1)</f>
        <v>6.6</v>
      </c>
      <c r="G829" s="7">
        <f>ROUND(IFERROR(model!J829/scoring_weights!$C$3,0)*scoring_weights!$B$3,1)</f>
        <v>11.3</v>
      </c>
      <c r="H829" s="7">
        <f>ROUND(IFERROR(model!K829/scoring_weights!$C$4,0)*scoring_weights!$B$4,1)</f>
        <v>9.1999999999999993</v>
      </c>
      <c r="I829" s="7">
        <f>IF(model!L829="YES",scoring_weights!$B$5,0)</f>
        <v>20</v>
      </c>
      <c r="J829" s="7">
        <f>IF(model!D829="ENTERPRISE",scoring_weights!$B$6,IF(model!D829="MID-MARKET",scoring_weights!$B$6*0.75,IF(model!D829="SMB",scoring_weights!$B$6*0.5,IF(model!D829="STARTUP",scoring_weights!$B$6*0.25,0))))</f>
        <v>15</v>
      </c>
      <c r="K829" s="7">
        <f>ROUND(MIN(IFERROR((model!O829/10+model!P829/5+model!R829*2+model!T829+model!U829*1.5)/6,0),1)*scoring_weights!$B$7,1)</f>
        <v>3</v>
      </c>
      <c r="L829" s="7">
        <f t="shared" si="36"/>
        <v>65.099999999999994</v>
      </c>
      <c r="M829" s="7" t="str">
        <f>IF(L829&gt;=segment_thresholds!$B$2,"HOT",IF(L829&gt;=segment_thresholds!$B$3,"WARM","COLD"))</f>
        <v>HOT</v>
      </c>
      <c r="N829" s="7" t="str">
        <f t="shared" si="37"/>
        <v>Schedule Call</v>
      </c>
      <c r="O829" s="7" t="str">
        <f t="shared" si="38"/>
        <v>60-79</v>
      </c>
    </row>
    <row r="830" spans="1:15">
      <c r="A830" t="str">
        <v>L0829</v>
      </c>
      <c r="B830" t="str">
        <v>Piper Fernandez</v>
      </c>
      <c r="C830" t="str">
        <v>META</v>
      </c>
      <c r="D830" t="str">
        <v>PARTNER</v>
      </c>
      <c r="E830" t="str">
        <v>N/A</v>
      </c>
      <c r="F830" s="7">
        <f>ROUND(IFERROR(model!I830/scoring_weights!$C$2,0)*scoring_weights!$B$2,1)</f>
        <v>4.9000000000000004</v>
      </c>
      <c r="G830" s="7">
        <f>ROUND(IFERROR(model!J830/scoring_weights!$C$3,0)*scoring_weights!$B$3,1)</f>
        <v>14.3</v>
      </c>
      <c r="H830" s="7">
        <f>ROUND(IFERROR(model!K830/scoring_weights!$C$4,0)*scoring_weights!$B$4,1)</f>
        <v>7</v>
      </c>
      <c r="I830" s="7">
        <f>IF(model!L830="YES",scoring_weights!$B$5,0)</f>
        <v>0</v>
      </c>
      <c r="J830" s="7">
        <f>IF(model!D830="ENTERPRISE",scoring_weights!$B$6,IF(model!D830="MID-MARKET",scoring_weights!$B$6*0.75,IF(model!D830="SMB",scoring_weights!$B$6*0.5,IF(model!D830="STARTUP",scoring_weights!$B$6*0.25,0))))</f>
        <v>0</v>
      </c>
      <c r="K830" s="7">
        <f>ROUND(MIN(IFERROR((model!O830/10+model!P830/5+model!R830*2+model!T830+model!U830*1.5)/6,0),1)*scoring_weights!$B$7,1)</f>
        <v>0</v>
      </c>
      <c r="L830" s="7">
        <f t="shared" si="36"/>
        <v>26.2</v>
      </c>
      <c r="M830" s="7" t="str">
        <f>IF(L830&gt;=segment_thresholds!$B$2,"HOT",IF(L830&gt;=segment_thresholds!$B$3,"WARM","COLD"))</f>
        <v>COLD</v>
      </c>
      <c r="N830" s="7" t="str">
        <f t="shared" si="37"/>
        <v>Retarget with Ads</v>
      </c>
      <c r="O830" s="7" t="str">
        <f t="shared" si="38"/>
        <v>20-39</v>
      </c>
    </row>
    <row r="831" spans="1:15">
      <c r="A831" t="str">
        <v>L0830</v>
      </c>
      <c r="B831" t="str">
        <v>Piper Santos</v>
      </c>
      <c r="C831" t="str">
        <v>LINEAR</v>
      </c>
      <c r="D831" t="str">
        <v>COLD_EMAIL</v>
      </c>
      <c r="E831" t="str">
        <v>N/A</v>
      </c>
      <c r="F831" s="7">
        <f>ROUND(IFERROR(model!I831/scoring_weights!$C$2,0)*scoring_weights!$B$2,1)</f>
        <v>5.7</v>
      </c>
      <c r="G831" s="7">
        <f>ROUND(IFERROR(model!J831/scoring_weights!$C$3,0)*scoring_weights!$B$3,1)</f>
        <v>0</v>
      </c>
      <c r="H831" s="7">
        <f>ROUND(IFERROR(model!K831/scoring_weights!$C$4,0)*scoring_weights!$B$4,1)</f>
        <v>5.7</v>
      </c>
      <c r="I831" s="7">
        <f>IF(model!L831="YES",scoring_weights!$B$5,0)</f>
        <v>20</v>
      </c>
      <c r="J831" s="7">
        <f>IF(model!D831="ENTERPRISE",scoring_weights!$B$6,IF(model!D831="MID-MARKET",scoring_weights!$B$6*0.75,IF(model!D831="SMB",scoring_weights!$B$6*0.5,IF(model!D831="STARTUP",scoring_weights!$B$6*0.25,0))))</f>
        <v>0</v>
      </c>
      <c r="K831" s="7">
        <f>ROUND(MIN(IFERROR((model!O831/10+model!P831/5+model!R831*2+model!T831+model!U831*1.5)/6,0),1)*scoring_weights!$B$7,1)</f>
        <v>6</v>
      </c>
      <c r="L831" s="7">
        <f t="shared" si="36"/>
        <v>37.4</v>
      </c>
      <c r="M831" s="7" t="str">
        <f>IF(L831&gt;=segment_thresholds!$B$2,"HOT",IF(L831&gt;=segment_thresholds!$B$3,"WARM","COLD"))</f>
        <v>WARM</v>
      </c>
      <c r="N831" s="7" t="str">
        <f t="shared" si="37"/>
        <v>Nurture Email Drip</v>
      </c>
      <c r="O831" s="7" t="str">
        <f t="shared" si="38"/>
        <v>20-39</v>
      </c>
    </row>
    <row r="832" spans="1:15">
      <c r="A832" t="str">
        <v>L0831</v>
      </c>
      <c r="B832" t="str">
        <v>Vesper Hoffman</v>
      </c>
      <c r="C832" t="str">
        <v>DATADOG</v>
      </c>
      <c r="D832" t="str">
        <v>COLD_EMAIL</v>
      </c>
      <c r="E832" t="str">
        <v>SMB</v>
      </c>
      <c r="F832" s="7">
        <f>ROUND(IFERROR(model!I832/scoring_weights!$C$2,0)*scoring_weights!$B$2,1)</f>
        <v>0</v>
      </c>
      <c r="G832" s="7">
        <f>ROUND(IFERROR(model!J832/scoring_weights!$C$3,0)*scoring_weights!$B$3,1)</f>
        <v>6</v>
      </c>
      <c r="H832" s="7">
        <f>ROUND(IFERROR(model!K832/scoring_weights!$C$4,0)*scoring_weights!$B$4,1)</f>
        <v>8.3000000000000007</v>
      </c>
      <c r="I832" s="7">
        <f>IF(model!L832="YES",scoring_weights!$B$5,0)</f>
        <v>0</v>
      </c>
      <c r="J832" s="7">
        <f>IF(model!D832="ENTERPRISE",scoring_weights!$B$6,IF(model!D832="MID-MARKET",scoring_weights!$B$6*0.75,IF(model!D832="SMB",scoring_weights!$B$6*0.5,IF(model!D832="STARTUP",scoring_weights!$B$6*0.25,0))))</f>
        <v>7.5</v>
      </c>
      <c r="K832" s="7">
        <f>ROUND(MIN(IFERROR((model!O832/10+model!P832/5+model!R832*2+model!T832+model!U832*1.5)/6,0),1)*scoring_weights!$B$7,1)</f>
        <v>9</v>
      </c>
      <c r="L832" s="7">
        <f t="shared" si="36"/>
        <v>30.8</v>
      </c>
      <c r="M832" s="7" t="str">
        <f>IF(L832&gt;=segment_thresholds!$B$2,"HOT",IF(L832&gt;=segment_thresholds!$B$3,"WARM","COLD"))</f>
        <v>COLD</v>
      </c>
      <c r="N832" s="7" t="str">
        <f t="shared" si="37"/>
        <v>Retarget with Ads</v>
      </c>
      <c r="O832" s="7" t="str">
        <f t="shared" si="38"/>
        <v>20-39</v>
      </c>
    </row>
    <row r="833" spans="1:15">
      <c r="A833" t="str">
        <v>L0832</v>
      </c>
      <c r="B833" t="str">
        <v>Winona Nair</v>
      </c>
      <c r="C833" t="str">
        <v>CANVA</v>
      </c>
      <c r="D833" t="str">
        <v>SOCIAL</v>
      </c>
      <c r="E833" t="str">
        <v>STARTUP</v>
      </c>
      <c r="F833" s="7">
        <f>ROUND(IFERROR(model!I833/scoring_weights!$C$2,0)*scoring_weights!$B$2,1)</f>
        <v>5.0999999999999996</v>
      </c>
      <c r="G833" s="7">
        <f>ROUND(IFERROR(model!J833/scoring_weights!$C$3,0)*scoring_weights!$B$3,1)</f>
        <v>9.8000000000000007</v>
      </c>
      <c r="H833" s="7">
        <f>ROUND(IFERROR(model!K833/scoring_weights!$C$4,0)*scoring_weights!$B$4,1)</f>
        <v>9.1999999999999993</v>
      </c>
      <c r="I833" s="7">
        <f>IF(model!L833="YES",scoring_weights!$B$5,0)</f>
        <v>20</v>
      </c>
      <c r="J833" s="7">
        <f>IF(model!D833="ENTERPRISE",scoring_weights!$B$6,IF(model!D833="MID-MARKET",scoring_weights!$B$6*0.75,IF(model!D833="SMB",scoring_weights!$B$6*0.5,IF(model!D833="STARTUP",scoring_weights!$B$6*0.25,0))))</f>
        <v>3.75</v>
      </c>
      <c r="K833" s="7">
        <f>ROUND(MIN(IFERROR((model!O833/10+model!P833/5+model!R833*2+model!T833+model!U833*1.5)/6,0),1)*scoring_weights!$B$7,1)</f>
        <v>15</v>
      </c>
      <c r="L833" s="7">
        <f t="shared" si="36"/>
        <v>62.9</v>
      </c>
      <c r="M833" s="7" t="str">
        <f>IF(L833&gt;=segment_thresholds!$B$2,"HOT",IF(L833&gt;=segment_thresholds!$B$3,"WARM","COLD"))</f>
        <v>HOT</v>
      </c>
      <c r="N833" s="7" t="str">
        <f t="shared" si="37"/>
        <v>Schedule Call</v>
      </c>
      <c r="O833" s="7" t="str">
        <f t="shared" si="38"/>
        <v>60-79</v>
      </c>
    </row>
    <row r="834" spans="1:15">
      <c r="A834" t="str">
        <v>L0833</v>
      </c>
      <c r="B834" t="str">
        <v>Kira Muller</v>
      </c>
      <c r="C834" t="str">
        <v>DATABRICKS</v>
      </c>
      <c r="D834" t="str">
        <v>DIRECT</v>
      </c>
      <c r="E834" t="str">
        <v>STARTUP</v>
      </c>
      <c r="F834" s="7">
        <f>ROUND(IFERROR(model!I834/scoring_weights!$C$2,0)*scoring_weights!$B$2,1)</f>
        <v>8.6</v>
      </c>
      <c r="G834" s="7">
        <f>ROUND(IFERROR(model!J834/scoring_weights!$C$3,0)*scoring_weights!$B$3,1)</f>
        <v>0</v>
      </c>
      <c r="H834" s="7">
        <f>ROUND(IFERROR(model!K834/scoring_weights!$C$4,0)*scoring_weights!$B$4,1)</f>
        <v>3.3</v>
      </c>
      <c r="I834" s="7">
        <f>IF(model!L834="YES",scoring_weights!$B$5,0)</f>
        <v>0</v>
      </c>
      <c r="J834" s="7">
        <f>IF(model!D834="ENTERPRISE",scoring_weights!$B$6,IF(model!D834="MID-MARKET",scoring_weights!$B$6*0.75,IF(model!D834="SMB",scoring_weights!$B$6*0.5,IF(model!D834="STARTUP",scoring_weights!$B$6*0.25,0))))</f>
        <v>3.75</v>
      </c>
      <c r="K834" s="7">
        <f>ROUND(MIN(IFERROR((model!O834/10+model!P834/5+model!R834*2+model!T834+model!U834*1.5)/6,0),1)*scoring_weights!$B$7,1)</f>
        <v>1.5</v>
      </c>
      <c r="L834" s="7">
        <f t="shared" si="36"/>
        <v>17.2</v>
      </c>
      <c r="M834" s="7" t="str">
        <f>IF(L834&gt;=segment_thresholds!$B$2,"HOT",IF(L834&gt;=segment_thresholds!$B$3,"WARM","COLD"))</f>
        <v>COLD</v>
      </c>
      <c r="N834" s="7" t="str">
        <f t="shared" si="37"/>
        <v>Retarget with Ads</v>
      </c>
      <c r="O834" s="7" t="str">
        <f t="shared" si="38"/>
        <v>0-19</v>
      </c>
    </row>
    <row r="835" spans="1:15">
      <c r="A835" t="str">
        <v>L0834</v>
      </c>
      <c r="B835" t="str">
        <v>Luna King</v>
      </c>
      <c r="C835" t="str">
        <v>SHOPIFY</v>
      </c>
      <c r="D835" t="str">
        <v>PARTNER</v>
      </c>
      <c r="E835" t="str">
        <v>MID-MARKET</v>
      </c>
      <c r="F835" s="7">
        <f>ROUND(IFERROR(model!I835/scoring_weights!$C$2,0)*scoring_weights!$B$2,1)</f>
        <v>6.3</v>
      </c>
      <c r="G835" s="7">
        <f>ROUND(IFERROR(model!J835/scoring_weights!$C$3,0)*scoring_weights!$B$3,1)</f>
        <v>9.8000000000000007</v>
      </c>
      <c r="H835" s="7">
        <f>ROUND(IFERROR(model!K835/scoring_weights!$C$4,0)*scoring_weights!$B$4,1)</f>
        <v>4.3</v>
      </c>
      <c r="I835" s="7">
        <f>IF(model!L835="YES",scoring_weights!$B$5,0)</f>
        <v>0</v>
      </c>
      <c r="J835" s="7">
        <f>IF(model!D835="ENTERPRISE",scoring_weights!$B$6,IF(model!D835="MID-MARKET",scoring_weights!$B$6*0.75,IF(model!D835="SMB",scoring_weights!$B$6*0.5,IF(model!D835="STARTUP",scoring_weights!$B$6*0.25,0))))</f>
        <v>11.25</v>
      </c>
      <c r="K835" s="7">
        <f>ROUND(MIN(IFERROR((model!O835/10+model!P835/5+model!R835*2+model!T835+model!U835*1.5)/6,0),1)*scoring_weights!$B$7,1)</f>
        <v>3.5</v>
      </c>
      <c r="L835" s="7">
        <f t="shared" ref="L835:L898" si="39">ROUND(F835+G835+H835+I835+J835+K835,1)</f>
        <v>35.200000000000003</v>
      </c>
      <c r="M835" s="7" t="str">
        <f>IF(L835&gt;=segment_thresholds!$B$2,"HOT",IF(L835&gt;=segment_thresholds!$B$3,"WARM","COLD"))</f>
        <v>WARM</v>
      </c>
      <c r="N835" s="7" t="str">
        <f t="shared" ref="N835:N898" si="40">IF(M835="HOT","Schedule Call",IF(M835="WARM","Nurture Email Drip","Retarget with Ads"))</f>
        <v>Nurture Email Drip</v>
      </c>
      <c r="O835" s="7" t="str">
        <f t="shared" ref="O835:O898" si="41">IF(L835&lt;20,"0-19",IF(L835&lt;40,"20-39",IF(L835&lt;60,"40-59",IF(L835&lt;80,"60-79","80-100"))))</f>
        <v>20-39</v>
      </c>
    </row>
    <row r="836" spans="1:15">
      <c r="A836" t="str">
        <v>L0835</v>
      </c>
      <c r="B836" t="str">
        <v>Xavier Cruz</v>
      </c>
      <c r="C836" t="str">
        <v>ATLASSIAN</v>
      </c>
      <c r="D836" t="str">
        <v>PARTNER</v>
      </c>
      <c r="E836" t="str">
        <v>SMB</v>
      </c>
      <c r="F836" s="7">
        <f>ROUND(IFERROR(model!I836/scoring_weights!$C$2,0)*scoring_weights!$B$2,1)</f>
        <v>7.4</v>
      </c>
      <c r="G836" s="7">
        <f>ROUND(IFERROR(model!J836/scoring_weights!$C$3,0)*scoring_weights!$B$3,1)</f>
        <v>6.8</v>
      </c>
      <c r="H836" s="7">
        <f>ROUND(IFERROR(model!K836/scoring_weights!$C$4,0)*scoring_weights!$B$4,1)</f>
        <v>0</v>
      </c>
      <c r="I836" s="7">
        <f>IF(model!L836="YES",scoring_weights!$B$5,0)</f>
        <v>0</v>
      </c>
      <c r="J836" s="7">
        <f>IF(model!D836="ENTERPRISE",scoring_weights!$B$6,IF(model!D836="MID-MARKET",scoring_weights!$B$6*0.75,IF(model!D836="SMB",scoring_weights!$B$6*0.5,IF(model!D836="STARTUP",scoring_weights!$B$6*0.25,0))))</f>
        <v>7.5</v>
      </c>
      <c r="K836" s="7">
        <f>ROUND(MIN(IFERROR((model!O836/10+model!P836/5+model!R836*2+model!T836+model!U836*1.5)/6,0),1)*scoring_weights!$B$7,1)</f>
        <v>0.5</v>
      </c>
      <c r="L836" s="7">
        <f t="shared" si="39"/>
        <v>22.2</v>
      </c>
      <c r="M836" s="7" t="str">
        <f>IF(L836&gt;=segment_thresholds!$B$2,"HOT",IF(L836&gt;=segment_thresholds!$B$3,"WARM","COLD"))</f>
        <v>COLD</v>
      </c>
      <c r="N836" s="7" t="str">
        <f t="shared" si="40"/>
        <v>Retarget with Ads</v>
      </c>
      <c r="O836" s="7" t="str">
        <f t="shared" si="41"/>
        <v>20-39</v>
      </c>
    </row>
    <row r="837" spans="1:15">
      <c r="A837" t="str">
        <v>L0836</v>
      </c>
      <c r="B837" t="str">
        <v>Tina Mitchell</v>
      </c>
      <c r="C837" t="str">
        <v>SHOPIFY</v>
      </c>
      <c r="D837" t="str">
        <v>CONTENT_SYNDICATION</v>
      </c>
      <c r="E837" t="str">
        <v>ENTERPRISE</v>
      </c>
      <c r="F837" s="7">
        <f>ROUND(IFERROR(model!I837/scoring_weights!$C$2,0)*scoring_weights!$B$2,1)</f>
        <v>6.3</v>
      </c>
      <c r="G837" s="7">
        <f>ROUND(IFERROR(model!J837/scoring_weights!$C$3,0)*scoring_weights!$B$3,1)</f>
        <v>3</v>
      </c>
      <c r="H837" s="7">
        <f>ROUND(IFERROR(model!K837/scoring_weights!$C$4,0)*scoring_weights!$B$4,1)</f>
        <v>3</v>
      </c>
      <c r="I837" s="7">
        <f>IF(model!L837="YES",scoring_weights!$B$5,0)</f>
        <v>20</v>
      </c>
      <c r="J837" s="7">
        <f>IF(model!D837="ENTERPRISE",scoring_weights!$B$6,IF(model!D837="MID-MARKET",scoring_weights!$B$6*0.75,IF(model!D837="SMB",scoring_weights!$B$6*0.5,IF(model!D837="STARTUP",scoring_weights!$B$6*0.25,0))))</f>
        <v>15</v>
      </c>
      <c r="K837" s="7">
        <f>ROUND(MIN(IFERROR((model!O837/10+model!P837/5+model!R837*2+model!T837+model!U837*1.5)/6,0),1)*scoring_weights!$B$7,1)</f>
        <v>0</v>
      </c>
      <c r="L837" s="7">
        <f t="shared" si="39"/>
        <v>47.3</v>
      </c>
      <c r="M837" s="7" t="str">
        <f>IF(L837&gt;=segment_thresholds!$B$2,"HOT",IF(L837&gt;=segment_thresholds!$B$3,"WARM","COLD"))</f>
        <v>WARM</v>
      </c>
      <c r="N837" s="7" t="str">
        <f t="shared" si="40"/>
        <v>Nurture Email Drip</v>
      </c>
      <c r="O837" s="7" t="str">
        <f t="shared" si="41"/>
        <v>40-59</v>
      </c>
    </row>
    <row r="838" spans="1:15">
      <c r="A838" t="str">
        <v>L0837</v>
      </c>
      <c r="B838" t="str">
        <v>Tallulah Ortiz</v>
      </c>
      <c r="C838" t="str">
        <v>GOOGLE INC</v>
      </c>
      <c r="D838" t="str">
        <v>COLD_EMAIL</v>
      </c>
      <c r="E838" t="str">
        <v>SMB</v>
      </c>
      <c r="F838" s="7">
        <f>ROUND(IFERROR(model!I838/scoring_weights!$C$2,0)*scoring_weights!$B$2,1)</f>
        <v>6.6</v>
      </c>
      <c r="G838" s="7">
        <f>ROUND(IFERROR(model!J838/scoring_weights!$C$3,0)*scoring_weights!$B$3,1)</f>
        <v>1.5</v>
      </c>
      <c r="H838" s="7">
        <f>ROUND(IFERROR(model!K838/scoring_weights!$C$4,0)*scoring_weights!$B$4,1)</f>
        <v>0</v>
      </c>
      <c r="I838" s="7">
        <f>IF(model!L838="YES",scoring_weights!$B$5,0)</f>
        <v>0</v>
      </c>
      <c r="J838" s="7">
        <f>IF(model!D838="ENTERPRISE",scoring_weights!$B$6,IF(model!D838="MID-MARKET",scoring_weights!$B$6*0.75,IF(model!D838="SMB",scoring_weights!$B$6*0.5,IF(model!D838="STARTUP",scoring_weights!$B$6*0.25,0))))</f>
        <v>7.5</v>
      </c>
      <c r="K838" s="7">
        <f>ROUND(MIN(IFERROR((model!O838/10+model!P838/5+model!R838*2+model!T838+model!U838*1.5)/6,0),1)*scoring_weights!$B$7,1)</f>
        <v>3.5</v>
      </c>
      <c r="L838" s="7">
        <f t="shared" si="39"/>
        <v>19.100000000000001</v>
      </c>
      <c r="M838" s="7" t="str">
        <f>IF(L838&gt;=segment_thresholds!$B$2,"HOT",IF(L838&gt;=segment_thresholds!$B$3,"WARM","COLD"))</f>
        <v>COLD</v>
      </c>
      <c r="N838" s="7" t="str">
        <f t="shared" si="40"/>
        <v>Retarget with Ads</v>
      </c>
      <c r="O838" s="7" t="str">
        <f t="shared" si="41"/>
        <v>0-19</v>
      </c>
    </row>
    <row r="839" spans="1:15">
      <c r="A839" t="str">
        <v>L0838</v>
      </c>
      <c r="B839" t="str">
        <v>Henrik Wilson</v>
      </c>
      <c r="C839" t="str">
        <v>MICROSOFT</v>
      </c>
      <c r="D839" t="str">
        <v>CONTENT_SYNDICATION</v>
      </c>
      <c r="E839" t="str">
        <v>SMB</v>
      </c>
      <c r="F839" s="7">
        <f>ROUND(IFERROR(model!I839/scoring_weights!$C$2,0)*scoring_weights!$B$2,1)</f>
        <v>6.9</v>
      </c>
      <c r="G839" s="7">
        <f>ROUND(IFERROR(model!J839/scoring_weights!$C$3,0)*scoring_weights!$B$3,1)</f>
        <v>3</v>
      </c>
      <c r="H839" s="7">
        <f>ROUND(IFERROR(model!K839/scoring_weights!$C$4,0)*scoring_weights!$B$4,1)</f>
        <v>0.2</v>
      </c>
      <c r="I839" s="7">
        <f>IF(model!L839="YES",scoring_weights!$B$5,0)</f>
        <v>20</v>
      </c>
      <c r="J839" s="7">
        <f>IF(model!D839="ENTERPRISE",scoring_weights!$B$6,IF(model!D839="MID-MARKET",scoring_weights!$B$6*0.75,IF(model!D839="SMB",scoring_weights!$B$6*0.5,IF(model!D839="STARTUP",scoring_weights!$B$6*0.25,0))))</f>
        <v>7.5</v>
      </c>
      <c r="K839" s="7">
        <f>ROUND(MIN(IFERROR((model!O839/10+model!P839/5+model!R839*2+model!T839+model!U839*1.5)/6,0),1)*scoring_weights!$B$7,1)</f>
        <v>1.5</v>
      </c>
      <c r="L839" s="7">
        <f t="shared" si="39"/>
        <v>39.1</v>
      </c>
      <c r="M839" s="7" t="str">
        <f>IF(L839&gt;=segment_thresholds!$B$2,"HOT",IF(L839&gt;=segment_thresholds!$B$3,"WARM","COLD"))</f>
        <v>WARM</v>
      </c>
      <c r="N839" s="7" t="str">
        <f t="shared" si="40"/>
        <v>Nurture Email Drip</v>
      </c>
      <c r="O839" s="7" t="str">
        <f t="shared" si="41"/>
        <v>20-39</v>
      </c>
    </row>
    <row r="840" spans="1:15">
      <c r="A840" t="str">
        <v>L0839</v>
      </c>
      <c r="B840" t="str">
        <v>Vera Jensen</v>
      </c>
      <c r="C840" t="str">
        <v>GOOGLE</v>
      </c>
      <c r="D840" t="str">
        <v>ORGANIC</v>
      </c>
      <c r="E840" t="str">
        <v>SMB</v>
      </c>
      <c r="F840" s="7">
        <f>ROUND(IFERROR(model!I840/scoring_weights!$C$2,0)*scoring_weights!$B$2,1)</f>
        <v>3.7</v>
      </c>
      <c r="G840" s="7">
        <f>ROUND(IFERROR(model!J840/scoring_weights!$C$3,0)*scoring_weights!$B$3,1)</f>
        <v>12.8</v>
      </c>
      <c r="H840" s="7">
        <f>ROUND(IFERROR(model!K840/scoring_weights!$C$4,0)*scoring_weights!$B$4,1)</f>
        <v>0.3</v>
      </c>
      <c r="I840" s="7">
        <f>IF(model!L840="YES",scoring_weights!$B$5,0)</f>
        <v>0</v>
      </c>
      <c r="J840" s="7">
        <f>IF(model!D840="ENTERPRISE",scoring_weights!$B$6,IF(model!D840="MID-MARKET",scoring_weights!$B$6*0.75,IF(model!D840="SMB",scoring_weights!$B$6*0.5,IF(model!D840="STARTUP",scoring_weights!$B$6*0.25,0))))</f>
        <v>7.5</v>
      </c>
      <c r="K840" s="7">
        <f>ROUND(MIN(IFERROR((model!O840/10+model!P840/5+model!R840*2+model!T840+model!U840*1.5)/6,0),1)*scoring_weights!$B$7,1)</f>
        <v>4.5</v>
      </c>
      <c r="L840" s="7">
        <f t="shared" si="39"/>
        <v>28.8</v>
      </c>
      <c r="M840" s="7" t="str">
        <f>IF(L840&gt;=segment_thresholds!$B$2,"HOT",IF(L840&gt;=segment_thresholds!$B$3,"WARM","COLD"))</f>
        <v>COLD</v>
      </c>
      <c r="N840" s="7" t="str">
        <f t="shared" si="40"/>
        <v>Retarget with Ads</v>
      </c>
      <c r="O840" s="7" t="str">
        <f t="shared" si="41"/>
        <v>20-39</v>
      </c>
    </row>
    <row r="841" spans="1:15">
      <c r="A841" t="str">
        <v>L0840</v>
      </c>
      <c r="B841" t="str">
        <v>Xena Khan</v>
      </c>
      <c r="C841" t="str">
        <v>MIRO</v>
      </c>
      <c r="D841" t="str">
        <v>PAID</v>
      </c>
      <c r="E841" t="str">
        <v>STARTUP</v>
      </c>
      <c r="F841" s="7">
        <f>ROUND(IFERROR(model!I841/scoring_weights!$C$2,0)*scoring_weights!$B$2,1)</f>
        <v>7.4</v>
      </c>
      <c r="G841" s="7">
        <f>ROUND(IFERROR(model!J841/scoring_weights!$C$3,0)*scoring_weights!$B$3,1)</f>
        <v>11.3</v>
      </c>
      <c r="H841" s="7">
        <f>ROUND(IFERROR(model!K841/scoring_weights!$C$4,0)*scoring_weights!$B$4,1)</f>
        <v>1</v>
      </c>
      <c r="I841" s="7">
        <f>IF(model!L841="YES",scoring_weights!$B$5,0)</f>
        <v>20</v>
      </c>
      <c r="J841" s="7">
        <f>IF(model!D841="ENTERPRISE",scoring_weights!$B$6,IF(model!D841="MID-MARKET",scoring_weights!$B$6*0.75,IF(model!D841="SMB",scoring_weights!$B$6*0.5,IF(model!D841="STARTUP",scoring_weights!$B$6*0.25,0))))</f>
        <v>3.75</v>
      </c>
      <c r="K841" s="7">
        <f>ROUND(MIN(IFERROR((model!O841/10+model!P841/5+model!R841*2+model!T841+model!U841*1.5)/6,0),1)*scoring_weights!$B$7,1)</f>
        <v>0</v>
      </c>
      <c r="L841" s="7">
        <f t="shared" si="39"/>
        <v>43.5</v>
      </c>
      <c r="M841" s="7" t="str">
        <f>IF(L841&gt;=segment_thresholds!$B$2,"HOT",IF(L841&gt;=segment_thresholds!$B$3,"WARM","COLD"))</f>
        <v>WARM</v>
      </c>
      <c r="N841" s="7" t="str">
        <f t="shared" si="40"/>
        <v>Nurture Email Drip</v>
      </c>
      <c r="O841" s="7" t="str">
        <f t="shared" si="41"/>
        <v>40-59</v>
      </c>
    </row>
    <row r="842" spans="1:15">
      <c r="A842" t="str">
        <v>L0841</v>
      </c>
      <c r="B842" t="str">
        <v>Uma Shah</v>
      </c>
      <c r="C842" t="str">
        <v>SERVICE NOW</v>
      </c>
      <c r="D842" t="str">
        <v>DIRECT</v>
      </c>
      <c r="E842" t="str">
        <v>SMB</v>
      </c>
      <c r="F842" s="7">
        <f>ROUND(IFERROR(model!I842/scoring_weights!$C$2,0)*scoring_weights!$B$2,1)</f>
        <v>1.1000000000000001</v>
      </c>
      <c r="G842" s="7">
        <f>ROUND(IFERROR(model!J842/scoring_weights!$C$3,0)*scoring_weights!$B$3,1)</f>
        <v>12.8</v>
      </c>
      <c r="H842" s="7">
        <f>ROUND(IFERROR(model!K842/scoring_weights!$C$4,0)*scoring_weights!$B$4,1)</f>
        <v>3.5</v>
      </c>
      <c r="I842" s="7">
        <f>IF(model!L842="YES",scoring_weights!$B$5,0)</f>
        <v>20</v>
      </c>
      <c r="J842" s="7">
        <f>IF(model!D842="ENTERPRISE",scoring_weights!$B$6,IF(model!D842="MID-MARKET",scoring_weights!$B$6*0.75,IF(model!D842="SMB",scoring_weights!$B$6*0.5,IF(model!D842="STARTUP",scoring_weights!$B$6*0.25,0))))</f>
        <v>7.5</v>
      </c>
      <c r="K842" s="7">
        <f>ROUND(MIN(IFERROR((model!O842/10+model!P842/5+model!R842*2+model!T842+model!U842*1.5)/6,0),1)*scoring_weights!$B$7,1)</f>
        <v>3.5</v>
      </c>
      <c r="L842" s="7">
        <f t="shared" si="39"/>
        <v>48.4</v>
      </c>
      <c r="M842" s="7" t="str">
        <f>IF(L842&gt;=segment_thresholds!$B$2,"HOT",IF(L842&gt;=segment_thresholds!$B$3,"WARM","COLD"))</f>
        <v>WARM</v>
      </c>
      <c r="N842" s="7" t="str">
        <f t="shared" si="40"/>
        <v>Nurture Email Drip</v>
      </c>
      <c r="O842" s="7" t="str">
        <f t="shared" si="41"/>
        <v>40-59</v>
      </c>
    </row>
    <row r="843" spans="1:15">
      <c r="A843" t="str">
        <v>L0842</v>
      </c>
      <c r="B843" t="str">
        <v>Karen Castillo</v>
      </c>
      <c r="C843" t="str">
        <v>FIGMA</v>
      </c>
      <c r="D843" t="str">
        <v>EVENT</v>
      </c>
      <c r="E843" t="str">
        <v>GROWTH</v>
      </c>
      <c r="F843" s="7">
        <f>ROUND(IFERROR(model!I843/scoring_weights!$C$2,0)*scoring_weights!$B$2,1)</f>
        <v>4.3</v>
      </c>
      <c r="G843" s="7">
        <f>ROUND(IFERROR(model!J843/scoring_weights!$C$3,0)*scoring_weights!$B$3,1)</f>
        <v>0.8</v>
      </c>
      <c r="H843" s="7">
        <f>ROUND(IFERROR(model!K843/scoring_weights!$C$4,0)*scoring_weights!$B$4,1)</f>
        <v>7.8</v>
      </c>
      <c r="I843" s="7">
        <f>IF(model!L843="YES",scoring_weights!$B$5,0)</f>
        <v>0</v>
      </c>
      <c r="J843" s="7">
        <f>IF(model!D843="ENTERPRISE",scoring_weights!$B$6,IF(model!D843="MID-MARKET",scoring_weights!$B$6*0.75,IF(model!D843="SMB",scoring_weights!$B$6*0.5,IF(model!D843="STARTUP",scoring_weights!$B$6*0.25,0))))</f>
        <v>0</v>
      </c>
      <c r="K843" s="7">
        <f>ROUND(MIN(IFERROR((model!O843/10+model!P843/5+model!R843*2+model!T843+model!U843*1.5)/6,0),1)*scoring_weights!$B$7,1)</f>
        <v>25</v>
      </c>
      <c r="L843" s="7">
        <f t="shared" si="39"/>
        <v>37.9</v>
      </c>
      <c r="M843" s="7" t="str">
        <f>IF(L843&gt;=segment_thresholds!$B$2,"HOT",IF(L843&gt;=segment_thresholds!$B$3,"WARM","COLD"))</f>
        <v>WARM</v>
      </c>
      <c r="N843" s="7" t="str">
        <f t="shared" si="40"/>
        <v>Nurture Email Drip</v>
      </c>
      <c r="O843" s="7" t="str">
        <f t="shared" si="41"/>
        <v>20-39</v>
      </c>
    </row>
    <row r="844" spans="1:15">
      <c r="A844" t="str">
        <v>L0843</v>
      </c>
      <c r="B844" t="str">
        <v>Marcus Anderson</v>
      </c>
      <c r="C844" t="str">
        <v>META PLATFORMS</v>
      </c>
      <c r="D844" t="str">
        <v>SOCIAL</v>
      </c>
      <c r="E844" t="str">
        <v>SMB</v>
      </c>
      <c r="F844" s="7">
        <f>ROUND(IFERROR(model!I844/scoring_weights!$C$2,0)*scoring_weights!$B$2,1)</f>
        <v>0</v>
      </c>
      <c r="G844" s="7">
        <f>ROUND(IFERROR(model!J844/scoring_weights!$C$3,0)*scoring_weights!$B$3,1)</f>
        <v>1.5</v>
      </c>
      <c r="H844" s="7">
        <f>ROUND(IFERROR(model!K844/scoring_weights!$C$4,0)*scoring_weights!$B$4,1)</f>
        <v>1</v>
      </c>
      <c r="I844" s="7">
        <f>IF(model!L844="YES",scoring_weights!$B$5,0)</f>
        <v>20</v>
      </c>
      <c r="J844" s="7">
        <f>IF(model!D844="ENTERPRISE",scoring_weights!$B$6,IF(model!D844="MID-MARKET",scoring_weights!$B$6*0.75,IF(model!D844="SMB",scoring_weights!$B$6*0.5,IF(model!D844="STARTUP",scoring_weights!$B$6*0.25,0))))</f>
        <v>7.5</v>
      </c>
      <c r="K844" s="7">
        <f>ROUND(MIN(IFERROR((model!O844/10+model!P844/5+model!R844*2+model!T844+model!U844*1.5)/6,0),1)*scoring_weights!$B$7,1)</f>
        <v>4.5</v>
      </c>
      <c r="L844" s="7">
        <f t="shared" si="39"/>
        <v>34.5</v>
      </c>
      <c r="M844" s="7" t="str">
        <f>IF(L844&gt;=segment_thresholds!$B$2,"HOT",IF(L844&gt;=segment_thresholds!$B$3,"WARM","COLD"))</f>
        <v>COLD</v>
      </c>
      <c r="N844" s="7" t="str">
        <f t="shared" si="40"/>
        <v>Retarget with Ads</v>
      </c>
      <c r="O844" s="7" t="str">
        <f t="shared" si="41"/>
        <v>20-39</v>
      </c>
    </row>
    <row r="845" spans="1:15">
      <c r="A845" t="str">
        <v>L0844</v>
      </c>
      <c r="B845" t="str">
        <v>Paloma Guerrero</v>
      </c>
      <c r="C845" t="str">
        <v>ZENDESK</v>
      </c>
      <c r="D845" t="str">
        <v>PAID</v>
      </c>
      <c r="E845" t="str">
        <v>ENTERPRISE</v>
      </c>
      <c r="F845" s="7">
        <f>ROUND(IFERROR(model!I845/scoring_weights!$C$2,0)*scoring_weights!$B$2,1)</f>
        <v>0</v>
      </c>
      <c r="G845" s="7">
        <f>ROUND(IFERROR(model!J845/scoring_weights!$C$3,0)*scoring_weights!$B$3,1)</f>
        <v>9</v>
      </c>
      <c r="H845" s="7">
        <f>ROUND(IFERROR(model!K845/scoring_weights!$C$4,0)*scoring_weights!$B$4,1)</f>
        <v>4</v>
      </c>
      <c r="I845" s="7">
        <f>IF(model!L845="YES",scoring_weights!$B$5,0)</f>
        <v>0</v>
      </c>
      <c r="J845" s="7">
        <f>IF(model!D845="ENTERPRISE",scoring_weights!$B$6,IF(model!D845="MID-MARKET",scoring_weights!$B$6*0.75,IF(model!D845="SMB",scoring_weights!$B$6*0.5,IF(model!D845="STARTUP",scoring_weights!$B$6*0.25,0))))</f>
        <v>15</v>
      </c>
      <c r="K845" s="7">
        <f>ROUND(MIN(IFERROR((model!O845/10+model!P845/5+model!R845*2+model!T845+model!U845*1.5)/6,0),1)*scoring_weights!$B$7,1)</f>
        <v>7</v>
      </c>
      <c r="L845" s="7">
        <f t="shared" si="39"/>
        <v>35</v>
      </c>
      <c r="M845" s="7" t="str">
        <f>IF(L845&gt;=segment_thresholds!$B$2,"HOT",IF(L845&gt;=segment_thresholds!$B$3,"WARM","COLD"))</f>
        <v>WARM</v>
      </c>
      <c r="N845" s="7" t="str">
        <f t="shared" si="40"/>
        <v>Nurture Email Drip</v>
      </c>
      <c r="O845" s="7" t="str">
        <f t="shared" si="41"/>
        <v>20-39</v>
      </c>
    </row>
    <row r="846" spans="1:15">
      <c r="A846" t="str">
        <v>L0845</v>
      </c>
      <c r="B846" t="str">
        <v>Adeline Saxena</v>
      </c>
      <c r="C846" t="str">
        <v>CANVA</v>
      </c>
      <c r="D846" t="str">
        <v>DIRECT</v>
      </c>
      <c r="E846" t="str">
        <v>ENTERPRISE</v>
      </c>
      <c r="F846" s="7">
        <f>ROUND(IFERROR(model!I846/scoring_weights!$C$2,0)*scoring_weights!$B$2,1)</f>
        <v>4.9000000000000004</v>
      </c>
      <c r="G846" s="7">
        <f>ROUND(IFERROR(model!J846/scoring_weights!$C$3,0)*scoring_weights!$B$3,1)</f>
        <v>1.5</v>
      </c>
      <c r="H846" s="7">
        <f>ROUND(IFERROR(model!K846/scoring_weights!$C$4,0)*scoring_weights!$B$4,1)</f>
        <v>0</v>
      </c>
      <c r="I846" s="7">
        <f>IF(model!L846="YES",scoring_weights!$B$5,0)</f>
        <v>20</v>
      </c>
      <c r="J846" s="7">
        <f>IF(model!D846="ENTERPRISE",scoring_weights!$B$6,IF(model!D846="MID-MARKET",scoring_weights!$B$6*0.75,IF(model!D846="SMB",scoring_weights!$B$6*0.5,IF(model!D846="STARTUP",scoring_weights!$B$6*0.25,0))))</f>
        <v>15</v>
      </c>
      <c r="K846" s="7">
        <f>ROUND(MIN(IFERROR((model!O846/10+model!P846/5+model!R846*2+model!T846+model!U846*1.5)/6,0),1)*scoring_weights!$B$7,1)</f>
        <v>21.5</v>
      </c>
      <c r="L846" s="7">
        <f t="shared" si="39"/>
        <v>62.9</v>
      </c>
      <c r="M846" s="7" t="str">
        <f>IF(L846&gt;=segment_thresholds!$B$2,"HOT",IF(L846&gt;=segment_thresholds!$B$3,"WARM","COLD"))</f>
        <v>HOT</v>
      </c>
      <c r="N846" s="7" t="str">
        <f t="shared" si="40"/>
        <v>Schedule Call</v>
      </c>
      <c r="O846" s="7" t="str">
        <f t="shared" si="41"/>
        <v>60-79</v>
      </c>
    </row>
    <row r="847" spans="1:15">
      <c r="A847" t="str">
        <v>L0846</v>
      </c>
      <c r="B847" t="str">
        <v>Liam Brown</v>
      </c>
      <c r="C847" t="str">
        <v>FIGMA</v>
      </c>
      <c r="D847" t="str">
        <v>COLD_EMAIL</v>
      </c>
      <c r="E847" t="str">
        <v>MID-MARKET</v>
      </c>
      <c r="F847" s="7">
        <f>ROUND(IFERROR(model!I847/scoring_weights!$C$2,0)*scoring_weights!$B$2,1)</f>
        <v>0</v>
      </c>
      <c r="G847" s="7">
        <f>ROUND(IFERROR(model!J847/scoring_weights!$C$3,0)*scoring_weights!$B$3,1)</f>
        <v>0.8</v>
      </c>
      <c r="H847" s="7">
        <f>ROUND(IFERROR(model!K847/scoring_weights!$C$4,0)*scoring_weights!$B$4,1)</f>
        <v>5.3</v>
      </c>
      <c r="I847" s="7">
        <f>IF(model!L847="YES",scoring_weights!$B$5,0)</f>
        <v>20</v>
      </c>
      <c r="J847" s="7">
        <f>IF(model!D847="ENTERPRISE",scoring_weights!$B$6,IF(model!D847="MID-MARKET",scoring_weights!$B$6*0.75,IF(model!D847="SMB",scoring_weights!$B$6*0.5,IF(model!D847="STARTUP",scoring_weights!$B$6*0.25,0))))</f>
        <v>11.25</v>
      </c>
      <c r="K847" s="7">
        <f>ROUND(MIN(IFERROR((model!O847/10+model!P847/5+model!R847*2+model!T847+model!U847*1.5)/6,0),1)*scoring_weights!$B$7,1)</f>
        <v>3</v>
      </c>
      <c r="L847" s="7">
        <f t="shared" si="39"/>
        <v>40.4</v>
      </c>
      <c r="M847" s="7" t="str">
        <f>IF(L847&gt;=segment_thresholds!$B$2,"HOT",IF(L847&gt;=segment_thresholds!$B$3,"WARM","COLD"))</f>
        <v>WARM</v>
      </c>
      <c r="N847" s="7" t="str">
        <f t="shared" si="40"/>
        <v>Nurture Email Drip</v>
      </c>
      <c r="O847" s="7" t="str">
        <f t="shared" si="41"/>
        <v>40-59</v>
      </c>
    </row>
    <row r="848" spans="1:15">
      <c r="A848" t="str">
        <v>L0847</v>
      </c>
      <c r="B848" t="str">
        <v>Pedro Reddy</v>
      </c>
      <c r="C848" t="str">
        <v>OKTA INC</v>
      </c>
      <c r="D848" t="str">
        <v>UNKNOWN</v>
      </c>
      <c r="E848" t="str">
        <v>N/A</v>
      </c>
      <c r="F848" s="7">
        <f>ROUND(IFERROR(model!I848/scoring_weights!$C$2,0)*scoring_weights!$B$2,1)</f>
        <v>7.1</v>
      </c>
      <c r="G848" s="7">
        <f>ROUND(IFERROR(model!J848/scoring_weights!$C$3,0)*scoring_weights!$B$3,1)</f>
        <v>6</v>
      </c>
      <c r="H848" s="7">
        <f>ROUND(IFERROR(model!K848/scoring_weights!$C$4,0)*scoring_weights!$B$4,1)</f>
        <v>1</v>
      </c>
      <c r="I848" s="7">
        <f>IF(model!L848="YES",scoring_weights!$B$5,0)</f>
        <v>0</v>
      </c>
      <c r="J848" s="7">
        <f>IF(model!D848="ENTERPRISE",scoring_weights!$B$6,IF(model!D848="MID-MARKET",scoring_weights!$B$6*0.75,IF(model!D848="SMB",scoring_weights!$B$6*0.5,IF(model!D848="STARTUP",scoring_weights!$B$6*0.25,0))))</f>
        <v>0</v>
      </c>
      <c r="K848" s="7">
        <f>ROUND(MIN(IFERROR((model!O848/10+model!P848/5+model!R848*2+model!T848+model!U848*1.5)/6,0),1)*scoring_weights!$B$7,1)</f>
        <v>5</v>
      </c>
      <c r="L848" s="7">
        <f t="shared" si="39"/>
        <v>19.100000000000001</v>
      </c>
      <c r="M848" s="7" t="str">
        <f>IF(L848&gt;=segment_thresholds!$B$2,"HOT",IF(L848&gt;=segment_thresholds!$B$3,"WARM","COLD"))</f>
        <v>COLD</v>
      </c>
      <c r="N848" s="7" t="str">
        <f t="shared" si="40"/>
        <v>Retarget with Ads</v>
      </c>
      <c r="O848" s="7" t="str">
        <f t="shared" si="41"/>
        <v>0-19</v>
      </c>
    </row>
    <row r="849" spans="1:15">
      <c r="A849" t="str">
        <v>L0848</v>
      </c>
      <c r="B849" t="str">
        <v>Bella Kumar</v>
      </c>
      <c r="C849" t="str">
        <v>HUBSPOT</v>
      </c>
      <c r="D849" t="str">
        <v>WEBINAR</v>
      </c>
      <c r="E849" t="str">
        <v>GROWTH</v>
      </c>
      <c r="F849" s="7">
        <f>ROUND(IFERROR(model!I849/scoring_weights!$C$2,0)*scoring_weights!$B$2,1)</f>
        <v>0</v>
      </c>
      <c r="G849" s="7">
        <f>ROUND(IFERROR(model!J849/scoring_weights!$C$3,0)*scoring_weights!$B$3,1)</f>
        <v>11.3</v>
      </c>
      <c r="H849" s="7">
        <f>ROUND(IFERROR(model!K849/scoring_weights!$C$4,0)*scoring_weights!$B$4,1)</f>
        <v>2.8</v>
      </c>
      <c r="I849" s="7">
        <f>IF(model!L849="YES",scoring_weights!$B$5,0)</f>
        <v>0</v>
      </c>
      <c r="J849" s="7">
        <f>IF(model!D849="ENTERPRISE",scoring_weights!$B$6,IF(model!D849="MID-MARKET",scoring_weights!$B$6*0.75,IF(model!D849="SMB",scoring_weights!$B$6*0.5,IF(model!D849="STARTUP",scoring_weights!$B$6*0.25,0))))</f>
        <v>0</v>
      </c>
      <c r="K849" s="7">
        <f>ROUND(MIN(IFERROR((model!O849/10+model!P849/5+model!R849*2+model!T849+model!U849*1.5)/6,0),1)*scoring_weights!$B$7,1)</f>
        <v>1.5</v>
      </c>
      <c r="L849" s="7">
        <f t="shared" si="39"/>
        <v>15.6</v>
      </c>
      <c r="M849" s="7" t="str">
        <f>IF(L849&gt;=segment_thresholds!$B$2,"HOT",IF(L849&gt;=segment_thresholds!$B$3,"WARM","COLD"))</f>
        <v>COLD</v>
      </c>
      <c r="N849" s="7" t="str">
        <f t="shared" si="40"/>
        <v>Retarget with Ads</v>
      </c>
      <c r="O849" s="7" t="str">
        <f t="shared" si="41"/>
        <v>0-19</v>
      </c>
    </row>
    <row r="850" spans="1:15">
      <c r="A850" t="str">
        <v>L0849</v>
      </c>
      <c r="B850" t="str">
        <v>Luna Fischer</v>
      </c>
      <c r="C850" t="str">
        <v>AMAZON</v>
      </c>
      <c r="D850" t="str">
        <v>PARTNER</v>
      </c>
      <c r="E850" t="str">
        <v>SMB</v>
      </c>
      <c r="F850" s="7">
        <f>ROUND(IFERROR(model!I850/scoring_weights!$C$2,0)*scoring_weights!$B$2,1)</f>
        <v>4.3</v>
      </c>
      <c r="G850" s="7">
        <f>ROUND(IFERROR(model!J850/scoring_weights!$C$3,0)*scoring_weights!$B$3,1)</f>
        <v>1.5</v>
      </c>
      <c r="H850" s="7">
        <f>ROUND(IFERROR(model!K850/scoring_weights!$C$4,0)*scoring_weights!$B$4,1)</f>
        <v>4.3</v>
      </c>
      <c r="I850" s="7">
        <f>IF(model!L850="YES",scoring_weights!$B$5,0)</f>
        <v>0</v>
      </c>
      <c r="J850" s="7">
        <f>IF(model!D850="ENTERPRISE",scoring_weights!$B$6,IF(model!D850="MID-MARKET",scoring_weights!$B$6*0.75,IF(model!D850="SMB",scoring_weights!$B$6*0.5,IF(model!D850="STARTUP",scoring_weights!$B$6*0.25,0))))</f>
        <v>7.5</v>
      </c>
      <c r="K850" s="7">
        <f>ROUND(MIN(IFERROR((model!O850/10+model!P850/5+model!R850*2+model!T850+model!U850*1.5)/6,0),1)*scoring_weights!$B$7,1)</f>
        <v>19.5</v>
      </c>
      <c r="L850" s="7">
        <f t="shared" si="39"/>
        <v>37.1</v>
      </c>
      <c r="M850" s="7" t="str">
        <f>IF(L850&gt;=segment_thresholds!$B$2,"HOT",IF(L850&gt;=segment_thresholds!$B$3,"WARM","COLD"))</f>
        <v>WARM</v>
      </c>
      <c r="N850" s="7" t="str">
        <f t="shared" si="40"/>
        <v>Nurture Email Drip</v>
      </c>
      <c r="O850" s="7" t="str">
        <f t="shared" si="41"/>
        <v>20-39</v>
      </c>
    </row>
    <row r="851" spans="1:15">
      <c r="A851" t="str">
        <v>L0850</v>
      </c>
      <c r="B851" t="str">
        <v>Dante Gupta</v>
      </c>
      <c r="C851" t="str">
        <v>CONFLUENT</v>
      </c>
      <c r="D851" t="str">
        <v>DIRECT</v>
      </c>
      <c r="E851" t="str">
        <v>MID-MARKET</v>
      </c>
      <c r="F851" s="7">
        <f>ROUND(IFERROR(model!I851/scoring_weights!$C$2,0)*scoring_weights!$B$2,1)</f>
        <v>2</v>
      </c>
      <c r="G851" s="7">
        <f>ROUND(IFERROR(model!J851/scoring_weights!$C$3,0)*scoring_weights!$B$3,1)</f>
        <v>3</v>
      </c>
      <c r="H851" s="7">
        <f>ROUND(IFERROR(model!K851/scoring_weights!$C$4,0)*scoring_weights!$B$4,1)</f>
        <v>2.2000000000000002</v>
      </c>
      <c r="I851" s="7">
        <f>IF(model!L851="YES",scoring_weights!$B$5,0)</f>
        <v>20</v>
      </c>
      <c r="J851" s="7">
        <f>IF(model!D851="ENTERPRISE",scoring_weights!$B$6,IF(model!D851="MID-MARKET",scoring_weights!$B$6*0.75,IF(model!D851="SMB",scoring_weights!$B$6*0.5,IF(model!D851="STARTUP",scoring_weights!$B$6*0.25,0))))</f>
        <v>11.25</v>
      </c>
      <c r="K851" s="7">
        <f>ROUND(MIN(IFERROR((model!O851/10+model!P851/5+model!R851*2+model!T851+model!U851*1.5)/6,0),1)*scoring_weights!$B$7,1)</f>
        <v>3.5</v>
      </c>
      <c r="L851" s="7">
        <f t="shared" si="39"/>
        <v>42</v>
      </c>
      <c r="M851" s="7" t="str">
        <f>IF(L851&gt;=segment_thresholds!$B$2,"HOT",IF(L851&gt;=segment_thresholds!$B$3,"WARM","COLD"))</f>
        <v>WARM</v>
      </c>
      <c r="N851" s="7" t="str">
        <f t="shared" si="40"/>
        <v>Nurture Email Drip</v>
      </c>
      <c r="O851" s="7" t="str">
        <f t="shared" si="41"/>
        <v>40-59</v>
      </c>
    </row>
    <row r="852" spans="1:15">
      <c r="A852" t="str">
        <v>L0851</v>
      </c>
      <c r="B852" t="str">
        <v>Fatima Larsson</v>
      </c>
      <c r="C852" t="str">
        <v>PALANTIR</v>
      </c>
      <c r="D852" t="str">
        <v>COLD_EMAIL</v>
      </c>
      <c r="E852" t="str">
        <v>MID-MARKET</v>
      </c>
      <c r="F852" s="7">
        <f>ROUND(IFERROR(model!I852/scoring_weights!$C$2,0)*scoring_weights!$B$2,1)</f>
        <v>2.9</v>
      </c>
      <c r="G852" s="7">
        <f>ROUND(IFERROR(model!J852/scoring_weights!$C$3,0)*scoring_weights!$B$3,1)</f>
        <v>14.3</v>
      </c>
      <c r="H852" s="7">
        <f>ROUND(IFERROR(model!K852/scoring_weights!$C$4,0)*scoring_weights!$B$4,1)</f>
        <v>5.7</v>
      </c>
      <c r="I852" s="7">
        <f>IF(model!L852="YES",scoring_weights!$B$5,0)</f>
        <v>0</v>
      </c>
      <c r="J852" s="7">
        <f>IF(model!D852="ENTERPRISE",scoring_weights!$B$6,IF(model!D852="MID-MARKET",scoring_weights!$B$6*0.75,IF(model!D852="SMB",scoring_weights!$B$6*0.5,IF(model!D852="STARTUP",scoring_weights!$B$6*0.25,0))))</f>
        <v>11.25</v>
      </c>
      <c r="K852" s="7">
        <f>ROUND(MIN(IFERROR((model!O852/10+model!P852/5+model!R852*2+model!T852+model!U852*1.5)/6,0),1)*scoring_weights!$B$7,1)</f>
        <v>2</v>
      </c>
      <c r="L852" s="7">
        <f t="shared" si="39"/>
        <v>36.200000000000003</v>
      </c>
      <c r="M852" s="7" t="str">
        <f>IF(L852&gt;=segment_thresholds!$B$2,"HOT",IF(L852&gt;=segment_thresholds!$B$3,"WARM","COLD"))</f>
        <v>WARM</v>
      </c>
      <c r="N852" s="7" t="str">
        <f t="shared" si="40"/>
        <v>Nurture Email Drip</v>
      </c>
      <c r="O852" s="7" t="str">
        <f t="shared" si="41"/>
        <v>20-39</v>
      </c>
    </row>
    <row r="853" spans="1:15">
      <c r="A853" t="str">
        <v>L0852</v>
      </c>
      <c r="B853" t="str">
        <v>Freya Santos</v>
      </c>
      <c r="C853" t="str">
        <v>DATABRICKS</v>
      </c>
      <c r="D853" t="str">
        <v>EVENT</v>
      </c>
      <c r="E853" t="str">
        <v>MID-MARKET</v>
      </c>
      <c r="F853" s="7">
        <f>ROUND(IFERROR(model!I853/scoring_weights!$C$2,0)*scoring_weights!$B$2,1)</f>
        <v>7.7</v>
      </c>
      <c r="G853" s="7">
        <f>ROUND(IFERROR(model!J853/scoring_weights!$C$3,0)*scoring_weights!$B$3,1)</f>
        <v>0</v>
      </c>
      <c r="H853" s="7">
        <f>ROUND(IFERROR(model!K853/scoring_weights!$C$4,0)*scoring_weights!$B$4,1)</f>
        <v>0.5</v>
      </c>
      <c r="I853" s="7">
        <f>IF(model!L853="YES",scoring_weights!$B$5,0)</f>
        <v>20</v>
      </c>
      <c r="J853" s="7">
        <f>IF(model!D853="ENTERPRISE",scoring_weights!$B$6,IF(model!D853="MID-MARKET",scoring_weights!$B$6*0.75,IF(model!D853="SMB",scoring_weights!$B$6*0.5,IF(model!D853="STARTUP",scoring_weights!$B$6*0.25,0))))</f>
        <v>11.25</v>
      </c>
      <c r="K853" s="7">
        <f>ROUND(MIN(IFERROR((model!O853/10+model!P853/5+model!R853*2+model!T853+model!U853*1.5)/6,0),1)*scoring_weights!$B$7,1)</f>
        <v>3.5</v>
      </c>
      <c r="L853" s="7">
        <f t="shared" si="39"/>
        <v>43</v>
      </c>
      <c r="M853" s="7" t="str">
        <f>IF(L853&gt;=segment_thresholds!$B$2,"HOT",IF(L853&gt;=segment_thresholds!$B$3,"WARM","COLD"))</f>
        <v>WARM</v>
      </c>
      <c r="N853" s="7" t="str">
        <f t="shared" si="40"/>
        <v>Nurture Email Drip</v>
      </c>
      <c r="O853" s="7" t="str">
        <f t="shared" si="41"/>
        <v>40-59</v>
      </c>
    </row>
    <row r="854" spans="1:15">
      <c r="A854" t="str">
        <v>L0853</v>
      </c>
      <c r="B854" t="str">
        <v>Noah Clark</v>
      </c>
      <c r="C854" t="str">
        <v>LINEAR</v>
      </c>
      <c r="D854" t="str">
        <v>ORGANIC</v>
      </c>
      <c r="E854" t="str">
        <v>ENTERPRISE</v>
      </c>
      <c r="F854" s="7">
        <f>ROUND(IFERROR(model!I854/scoring_weights!$C$2,0)*scoring_weights!$B$2,1)</f>
        <v>9.4</v>
      </c>
      <c r="G854" s="7">
        <f>ROUND(IFERROR(model!J854/scoring_weights!$C$3,0)*scoring_weights!$B$3,1)</f>
        <v>9.8000000000000007</v>
      </c>
      <c r="H854" s="7">
        <f>ROUND(IFERROR(model!K854/scoring_weights!$C$4,0)*scoring_weights!$B$4,1)</f>
        <v>0.5</v>
      </c>
      <c r="I854" s="7">
        <f>IF(model!L854="YES",scoring_weights!$B$5,0)</f>
        <v>20</v>
      </c>
      <c r="J854" s="7">
        <f>IF(model!D854="ENTERPRISE",scoring_weights!$B$6,IF(model!D854="MID-MARKET",scoring_weights!$B$6*0.75,IF(model!D854="SMB",scoring_weights!$B$6*0.5,IF(model!D854="STARTUP",scoring_weights!$B$6*0.25,0))))</f>
        <v>15</v>
      </c>
      <c r="K854" s="7">
        <f>ROUND(MIN(IFERROR((model!O854/10+model!P854/5+model!R854*2+model!T854+model!U854*1.5)/6,0),1)*scoring_weights!$B$7,1)</f>
        <v>9.5</v>
      </c>
      <c r="L854" s="7">
        <f t="shared" si="39"/>
        <v>64.2</v>
      </c>
      <c r="M854" s="7" t="str">
        <f>IF(L854&gt;=segment_thresholds!$B$2,"HOT",IF(L854&gt;=segment_thresholds!$B$3,"WARM","COLD"))</f>
        <v>HOT</v>
      </c>
      <c r="N854" s="7" t="str">
        <f t="shared" si="40"/>
        <v>Schedule Call</v>
      </c>
      <c r="O854" s="7" t="str">
        <f t="shared" si="41"/>
        <v>60-79</v>
      </c>
    </row>
    <row r="855" spans="1:15">
      <c r="A855" t="str">
        <v>L0854</v>
      </c>
      <c r="B855" t="str">
        <v>Kevin Patel</v>
      </c>
      <c r="C855" t="str">
        <v>MIRO</v>
      </c>
      <c r="D855" t="str">
        <v>EVENT</v>
      </c>
      <c r="E855" t="str">
        <v>MID-MARKET</v>
      </c>
      <c r="F855" s="7">
        <f>ROUND(IFERROR(model!I855/scoring_weights!$C$2,0)*scoring_weights!$B$2,1)</f>
        <v>0</v>
      </c>
      <c r="G855" s="7">
        <f>ROUND(IFERROR(model!J855/scoring_weights!$C$3,0)*scoring_weights!$B$3,1)</f>
        <v>11.3</v>
      </c>
      <c r="H855" s="7">
        <f>ROUND(IFERROR(model!K855/scoring_weights!$C$4,0)*scoring_weights!$B$4,1)</f>
        <v>9.8000000000000007</v>
      </c>
      <c r="I855" s="7">
        <f>IF(model!L855="YES",scoring_weights!$B$5,0)</f>
        <v>0</v>
      </c>
      <c r="J855" s="7">
        <f>IF(model!D855="ENTERPRISE",scoring_weights!$B$6,IF(model!D855="MID-MARKET",scoring_weights!$B$6*0.75,IF(model!D855="SMB",scoring_weights!$B$6*0.5,IF(model!D855="STARTUP",scoring_weights!$B$6*0.25,0))))</f>
        <v>11.25</v>
      </c>
      <c r="K855" s="7">
        <f>ROUND(MIN(IFERROR((model!O855/10+model!P855/5+model!R855*2+model!T855+model!U855*1.5)/6,0),1)*scoring_weights!$B$7,1)</f>
        <v>12</v>
      </c>
      <c r="L855" s="7">
        <f t="shared" si="39"/>
        <v>44.4</v>
      </c>
      <c r="M855" s="7" t="str">
        <f>IF(L855&gt;=segment_thresholds!$B$2,"HOT",IF(L855&gt;=segment_thresholds!$B$3,"WARM","COLD"))</f>
        <v>WARM</v>
      </c>
      <c r="N855" s="7" t="str">
        <f t="shared" si="40"/>
        <v>Nurture Email Drip</v>
      </c>
      <c r="O855" s="7" t="str">
        <f t="shared" si="41"/>
        <v>40-59</v>
      </c>
    </row>
    <row r="856" spans="1:15">
      <c r="A856" t="str">
        <v>L0855</v>
      </c>
      <c r="B856" t="str">
        <v>Ingrid Mehta</v>
      </c>
      <c r="C856" t="str">
        <v>CROWDSTRIKE</v>
      </c>
      <c r="D856" t="str">
        <v>COLD_EMAIL</v>
      </c>
      <c r="E856" t="str">
        <v>ENTERPRISE</v>
      </c>
      <c r="F856" s="7">
        <f>ROUND(IFERROR(model!I856/scoring_weights!$C$2,0)*scoring_weights!$B$2,1)</f>
        <v>3.7</v>
      </c>
      <c r="G856" s="7">
        <f>ROUND(IFERROR(model!J856/scoring_weights!$C$3,0)*scoring_weights!$B$3,1)</f>
        <v>0</v>
      </c>
      <c r="H856" s="7">
        <f>ROUND(IFERROR(model!K856/scoring_weights!$C$4,0)*scoring_weights!$B$4,1)</f>
        <v>4.8</v>
      </c>
      <c r="I856" s="7">
        <f>IF(model!L856="YES",scoring_weights!$B$5,0)</f>
        <v>20</v>
      </c>
      <c r="J856" s="7">
        <f>IF(model!D856="ENTERPRISE",scoring_weights!$B$6,IF(model!D856="MID-MARKET",scoring_weights!$B$6*0.75,IF(model!D856="SMB",scoring_weights!$B$6*0.5,IF(model!D856="STARTUP",scoring_weights!$B$6*0.25,0))))</f>
        <v>15</v>
      </c>
      <c r="K856" s="7">
        <f>ROUND(MIN(IFERROR((model!O856/10+model!P856/5+model!R856*2+model!T856+model!U856*1.5)/6,0),1)*scoring_weights!$B$7,1)</f>
        <v>9.5</v>
      </c>
      <c r="L856" s="7">
        <f t="shared" si="39"/>
        <v>53</v>
      </c>
      <c r="M856" s="7" t="str">
        <f>IF(L856&gt;=segment_thresholds!$B$2,"HOT",IF(L856&gt;=segment_thresholds!$B$3,"WARM","COLD"))</f>
        <v>WARM</v>
      </c>
      <c r="N856" s="7" t="str">
        <f t="shared" si="40"/>
        <v>Nurture Email Drip</v>
      </c>
      <c r="O856" s="7" t="str">
        <f t="shared" si="41"/>
        <v>40-59</v>
      </c>
    </row>
    <row r="857" spans="1:15">
      <c r="A857" t="str">
        <v>L0856</v>
      </c>
      <c r="B857" t="str">
        <v>Zion Johnson</v>
      </c>
      <c r="C857" t="str">
        <v>FRESHWORKS</v>
      </c>
      <c r="D857" t="str">
        <v>PARTNER</v>
      </c>
      <c r="E857" t="str">
        <v>N/A</v>
      </c>
      <c r="F857" s="7">
        <f>ROUND(IFERROR(model!I857/scoring_weights!$C$2,0)*scoring_weights!$B$2,1)</f>
        <v>1.1000000000000001</v>
      </c>
      <c r="G857" s="7">
        <f>ROUND(IFERROR(model!J857/scoring_weights!$C$3,0)*scoring_weights!$B$3,1)</f>
        <v>6</v>
      </c>
      <c r="H857" s="7">
        <f>ROUND(IFERROR(model!K857/scoring_weights!$C$4,0)*scoring_weights!$B$4,1)</f>
        <v>8.3000000000000007</v>
      </c>
      <c r="I857" s="7">
        <f>IF(model!L857="YES",scoring_weights!$B$5,0)</f>
        <v>0</v>
      </c>
      <c r="J857" s="7">
        <f>IF(model!D857="ENTERPRISE",scoring_weights!$B$6,IF(model!D857="MID-MARKET",scoring_weights!$B$6*0.75,IF(model!D857="SMB",scoring_weights!$B$6*0.5,IF(model!D857="STARTUP",scoring_weights!$B$6*0.25,0))))</f>
        <v>0</v>
      </c>
      <c r="K857" s="7">
        <f>ROUND(MIN(IFERROR((model!O857/10+model!P857/5+model!R857*2+model!T857+model!U857*1.5)/6,0),1)*scoring_weights!$B$7,1)</f>
        <v>0</v>
      </c>
      <c r="L857" s="7">
        <f t="shared" si="39"/>
        <v>15.4</v>
      </c>
      <c r="M857" s="7" t="str">
        <f>IF(L857&gt;=segment_thresholds!$B$2,"HOT",IF(L857&gt;=segment_thresholds!$B$3,"WARM","COLD"))</f>
        <v>COLD</v>
      </c>
      <c r="N857" s="7" t="str">
        <f t="shared" si="40"/>
        <v>Retarget with Ads</v>
      </c>
      <c r="O857" s="7" t="str">
        <f t="shared" si="41"/>
        <v>0-19</v>
      </c>
    </row>
    <row r="858" spans="1:15">
      <c r="A858" t="str">
        <v>L0857</v>
      </c>
      <c r="B858" t="str">
        <v>Magnus Ali</v>
      </c>
      <c r="C858" t="str">
        <v>ASANA</v>
      </c>
      <c r="D858" t="str">
        <v>EVENT</v>
      </c>
      <c r="E858" t="str">
        <v>ENTERPRISE</v>
      </c>
      <c r="F858" s="7">
        <f>ROUND(IFERROR(model!I858/scoring_weights!$C$2,0)*scoring_weights!$B$2,1)</f>
        <v>4.5999999999999996</v>
      </c>
      <c r="G858" s="7">
        <f>ROUND(IFERROR(model!J858/scoring_weights!$C$3,0)*scoring_weights!$B$3,1)</f>
        <v>4.5</v>
      </c>
      <c r="H858" s="7">
        <f>ROUND(IFERROR(model!K858/scoring_weights!$C$4,0)*scoring_weights!$B$4,1)</f>
        <v>3.2</v>
      </c>
      <c r="I858" s="7">
        <f>IF(model!L858="YES",scoring_weights!$B$5,0)</f>
        <v>0</v>
      </c>
      <c r="J858" s="7">
        <f>IF(model!D858="ENTERPRISE",scoring_weights!$B$6,IF(model!D858="MID-MARKET",scoring_weights!$B$6*0.75,IF(model!D858="SMB",scoring_weights!$B$6*0.5,IF(model!D858="STARTUP",scoring_weights!$B$6*0.25,0))))</f>
        <v>15</v>
      </c>
      <c r="K858" s="7">
        <f>ROUND(MIN(IFERROR((model!O858/10+model!P858/5+model!R858*2+model!T858+model!U858*1.5)/6,0),1)*scoring_weights!$B$7,1)</f>
        <v>14</v>
      </c>
      <c r="L858" s="7">
        <f t="shared" si="39"/>
        <v>41.3</v>
      </c>
      <c r="M858" s="7" t="str">
        <f>IF(L858&gt;=segment_thresholds!$B$2,"HOT",IF(L858&gt;=segment_thresholds!$B$3,"WARM","COLD"))</f>
        <v>WARM</v>
      </c>
      <c r="N858" s="7" t="str">
        <f t="shared" si="40"/>
        <v>Nurture Email Drip</v>
      </c>
      <c r="O858" s="7" t="str">
        <f t="shared" si="41"/>
        <v>40-59</v>
      </c>
    </row>
    <row r="859" spans="1:15">
      <c r="A859" t="str">
        <v>L0858</v>
      </c>
      <c r="B859" t="str">
        <v>Xyla Green</v>
      </c>
      <c r="C859" t="str">
        <v>ZENDESK</v>
      </c>
      <c r="D859" t="str">
        <v>EVENT</v>
      </c>
      <c r="E859" t="str">
        <v>MID-MARKET</v>
      </c>
      <c r="F859" s="7">
        <f>ROUND(IFERROR(model!I859/scoring_weights!$C$2,0)*scoring_weights!$B$2,1)</f>
        <v>8.3000000000000007</v>
      </c>
      <c r="G859" s="7">
        <f>ROUND(IFERROR(model!J859/scoring_weights!$C$3,0)*scoring_weights!$B$3,1)</f>
        <v>0.8</v>
      </c>
      <c r="H859" s="7">
        <f>ROUND(IFERROR(model!K859/scoring_weights!$C$4,0)*scoring_weights!$B$4,1)</f>
        <v>1.2</v>
      </c>
      <c r="I859" s="7">
        <f>IF(model!L859="YES",scoring_weights!$B$5,0)</f>
        <v>0</v>
      </c>
      <c r="J859" s="7">
        <f>IF(model!D859="ENTERPRISE",scoring_weights!$B$6,IF(model!D859="MID-MARKET",scoring_weights!$B$6*0.75,IF(model!D859="SMB",scoring_weights!$B$6*0.5,IF(model!D859="STARTUP",scoring_weights!$B$6*0.25,0))))</f>
        <v>11.25</v>
      </c>
      <c r="K859" s="7">
        <f>ROUND(MIN(IFERROR((model!O859/10+model!P859/5+model!R859*2+model!T859+model!U859*1.5)/6,0),1)*scoring_weights!$B$7,1)</f>
        <v>18</v>
      </c>
      <c r="L859" s="7">
        <f t="shared" si="39"/>
        <v>39.6</v>
      </c>
      <c r="M859" s="7" t="str">
        <f>IF(L859&gt;=segment_thresholds!$B$2,"HOT",IF(L859&gt;=segment_thresholds!$B$3,"WARM","COLD"))</f>
        <v>WARM</v>
      </c>
      <c r="N859" s="7" t="str">
        <f t="shared" si="40"/>
        <v>Nurture Email Drip</v>
      </c>
      <c r="O859" s="7" t="str">
        <f t="shared" si="41"/>
        <v>20-39</v>
      </c>
    </row>
    <row r="860" spans="1:15">
      <c r="A860" t="str">
        <v>L0859</v>
      </c>
      <c r="B860" t="str">
        <v>Irene Clark</v>
      </c>
      <c r="C860" t="str">
        <v>ATLASSIAN</v>
      </c>
      <c r="D860" t="str">
        <v>EVENT</v>
      </c>
      <c r="E860" t="str">
        <v>MID-MARKET</v>
      </c>
      <c r="F860" s="7">
        <f>ROUND(IFERROR(model!I860/scoring_weights!$C$2,0)*scoring_weights!$B$2,1)</f>
        <v>6.6</v>
      </c>
      <c r="G860" s="7">
        <f>ROUND(IFERROR(model!J860/scoring_weights!$C$3,0)*scoring_weights!$B$3,1)</f>
        <v>14.3</v>
      </c>
      <c r="H860" s="7">
        <f>ROUND(IFERROR(model!K860/scoring_weights!$C$4,0)*scoring_weights!$B$4,1)</f>
        <v>1.5</v>
      </c>
      <c r="I860" s="7">
        <f>IF(model!L860="YES",scoring_weights!$B$5,0)</f>
        <v>0</v>
      </c>
      <c r="J860" s="7">
        <f>IF(model!D860="ENTERPRISE",scoring_weights!$B$6,IF(model!D860="MID-MARKET",scoring_weights!$B$6*0.75,IF(model!D860="SMB",scoring_weights!$B$6*0.5,IF(model!D860="STARTUP",scoring_weights!$B$6*0.25,0))))</f>
        <v>11.25</v>
      </c>
      <c r="K860" s="7">
        <f>ROUND(MIN(IFERROR((model!O860/10+model!P860/5+model!R860*2+model!T860+model!U860*1.5)/6,0),1)*scoring_weights!$B$7,1)</f>
        <v>1.5</v>
      </c>
      <c r="L860" s="7">
        <f t="shared" si="39"/>
        <v>35.200000000000003</v>
      </c>
      <c r="M860" s="7" t="str">
        <f>IF(L860&gt;=segment_thresholds!$B$2,"HOT",IF(L860&gt;=segment_thresholds!$B$3,"WARM","COLD"))</f>
        <v>WARM</v>
      </c>
      <c r="N860" s="7" t="str">
        <f t="shared" si="40"/>
        <v>Nurture Email Drip</v>
      </c>
      <c r="O860" s="7" t="str">
        <f t="shared" si="41"/>
        <v>20-39</v>
      </c>
    </row>
    <row r="861" spans="1:15">
      <c r="A861" t="str">
        <v>L0860</v>
      </c>
      <c r="B861" t="str">
        <v>Leo White</v>
      </c>
      <c r="C861" t="str">
        <v>FIGMA</v>
      </c>
      <c r="D861" t="str">
        <v>COLD_EMAIL</v>
      </c>
      <c r="E861" t="str">
        <v>MID-MARKET</v>
      </c>
      <c r="F861" s="7">
        <f>ROUND(IFERROR(model!I861/scoring_weights!$C$2,0)*scoring_weights!$B$2,1)</f>
        <v>5.4</v>
      </c>
      <c r="G861" s="7">
        <f>ROUND(IFERROR(model!J861/scoring_weights!$C$3,0)*scoring_weights!$B$3,1)</f>
        <v>0</v>
      </c>
      <c r="H861" s="7">
        <f>ROUND(IFERROR(model!K861/scoring_weights!$C$4,0)*scoring_weights!$B$4,1)</f>
        <v>4.2</v>
      </c>
      <c r="I861" s="7">
        <f>IF(model!L861="YES",scoring_weights!$B$5,0)</f>
        <v>20</v>
      </c>
      <c r="J861" s="7">
        <f>IF(model!D861="ENTERPRISE",scoring_weights!$B$6,IF(model!D861="MID-MARKET",scoring_weights!$B$6*0.75,IF(model!D861="SMB",scoring_weights!$B$6*0.5,IF(model!D861="STARTUP",scoring_weights!$B$6*0.25,0))))</f>
        <v>11.25</v>
      </c>
      <c r="K861" s="7">
        <f>ROUND(MIN(IFERROR((model!O861/10+model!P861/5+model!R861*2+model!T861+model!U861*1.5)/6,0),1)*scoring_weights!$B$7,1)</f>
        <v>15.5</v>
      </c>
      <c r="L861" s="7">
        <f t="shared" si="39"/>
        <v>56.4</v>
      </c>
      <c r="M861" s="7" t="str">
        <f>IF(L861&gt;=segment_thresholds!$B$2,"HOT",IF(L861&gt;=segment_thresholds!$B$3,"WARM","COLD"))</f>
        <v>WARM</v>
      </c>
      <c r="N861" s="7" t="str">
        <f t="shared" si="40"/>
        <v>Nurture Email Drip</v>
      </c>
      <c r="O861" s="7" t="str">
        <f t="shared" si="41"/>
        <v>40-59</v>
      </c>
    </row>
    <row r="862" spans="1:15">
      <c r="A862" t="str">
        <v>L0861</v>
      </c>
      <c r="B862" t="str">
        <v>Farhan Jensen</v>
      </c>
      <c r="C862" t="str">
        <v>CANVA</v>
      </c>
      <c r="D862" t="str">
        <v>ORGANIC</v>
      </c>
      <c r="E862" t="str">
        <v>N/A</v>
      </c>
      <c r="F862" s="7">
        <f>ROUND(IFERROR(model!I862/scoring_weights!$C$2,0)*scoring_weights!$B$2,1)</f>
        <v>6.9</v>
      </c>
      <c r="G862" s="7">
        <f>ROUND(IFERROR(model!J862/scoring_weights!$C$3,0)*scoring_weights!$B$3,1)</f>
        <v>0</v>
      </c>
      <c r="H862" s="7">
        <f>ROUND(IFERROR(model!K862/scoring_weights!$C$4,0)*scoring_weights!$B$4,1)</f>
        <v>0</v>
      </c>
      <c r="I862" s="7">
        <f>IF(model!L862="YES",scoring_weights!$B$5,0)</f>
        <v>20</v>
      </c>
      <c r="J862" s="7">
        <f>IF(model!D862="ENTERPRISE",scoring_weights!$B$6,IF(model!D862="MID-MARKET",scoring_weights!$B$6*0.75,IF(model!D862="SMB",scoring_weights!$B$6*0.5,IF(model!D862="STARTUP",scoring_weights!$B$6*0.25,0))))</f>
        <v>0</v>
      </c>
      <c r="K862" s="7">
        <f>ROUND(MIN(IFERROR((model!O862/10+model!P862/5+model!R862*2+model!T862+model!U862*1.5)/6,0),1)*scoring_weights!$B$7,1)</f>
        <v>11</v>
      </c>
      <c r="L862" s="7">
        <f t="shared" si="39"/>
        <v>37.9</v>
      </c>
      <c r="M862" s="7" t="str">
        <f>IF(L862&gt;=segment_thresholds!$B$2,"HOT",IF(L862&gt;=segment_thresholds!$B$3,"WARM","COLD"))</f>
        <v>WARM</v>
      </c>
      <c r="N862" s="7" t="str">
        <f t="shared" si="40"/>
        <v>Nurture Email Drip</v>
      </c>
      <c r="O862" s="7" t="str">
        <f t="shared" si="41"/>
        <v>20-39</v>
      </c>
    </row>
    <row r="863" spans="1:15">
      <c r="A863" t="str">
        <v>L0862</v>
      </c>
      <c r="B863" t="str">
        <v>Ansel Clark</v>
      </c>
      <c r="C863" t="str">
        <v>OKTA</v>
      </c>
      <c r="D863" t="str">
        <v>SOCIAL</v>
      </c>
      <c r="E863" t="str">
        <v>STARTUP</v>
      </c>
      <c r="F863" s="7">
        <f>ROUND(IFERROR(model!I863/scoring_weights!$C$2,0)*scoring_weights!$B$2,1)</f>
        <v>3.4</v>
      </c>
      <c r="G863" s="7">
        <f>ROUND(IFERROR(model!J863/scoring_weights!$C$3,0)*scoring_weights!$B$3,1)</f>
        <v>11.3</v>
      </c>
      <c r="H863" s="7">
        <f>ROUND(IFERROR(model!K863/scoring_weights!$C$4,0)*scoring_weights!$B$4,1)</f>
        <v>3.8</v>
      </c>
      <c r="I863" s="7">
        <f>IF(model!L863="YES",scoring_weights!$B$5,0)</f>
        <v>0</v>
      </c>
      <c r="J863" s="7">
        <f>IF(model!D863="ENTERPRISE",scoring_weights!$B$6,IF(model!D863="MID-MARKET",scoring_weights!$B$6*0.75,IF(model!D863="SMB",scoring_weights!$B$6*0.5,IF(model!D863="STARTUP",scoring_weights!$B$6*0.25,0))))</f>
        <v>3.75</v>
      </c>
      <c r="K863" s="7">
        <f>ROUND(MIN(IFERROR((model!O863/10+model!P863/5+model!R863*2+model!T863+model!U863*1.5)/6,0),1)*scoring_weights!$B$7,1)</f>
        <v>14.5</v>
      </c>
      <c r="L863" s="7">
        <f t="shared" si="39"/>
        <v>36.799999999999997</v>
      </c>
      <c r="M863" s="7" t="str">
        <f>IF(L863&gt;=segment_thresholds!$B$2,"HOT",IF(L863&gt;=segment_thresholds!$B$3,"WARM","COLD"))</f>
        <v>WARM</v>
      </c>
      <c r="N863" s="7" t="str">
        <f t="shared" si="40"/>
        <v>Nurture Email Drip</v>
      </c>
      <c r="O863" s="7" t="str">
        <f t="shared" si="41"/>
        <v>20-39</v>
      </c>
    </row>
    <row r="864" spans="1:15">
      <c r="A864" t="str">
        <v>L0863</v>
      </c>
      <c r="B864" t="str">
        <v>Victor Malhotra</v>
      </c>
      <c r="C864" t="str">
        <v>MIRO</v>
      </c>
      <c r="D864" t="str">
        <v>COLD_EMAIL</v>
      </c>
      <c r="E864" t="str">
        <v>N/A</v>
      </c>
      <c r="F864" s="7">
        <f>ROUND(IFERROR(model!I864/scoring_weights!$C$2,0)*scoring_weights!$B$2,1)</f>
        <v>5.4</v>
      </c>
      <c r="G864" s="7">
        <f>ROUND(IFERROR(model!J864/scoring_weights!$C$3,0)*scoring_weights!$B$3,1)</f>
        <v>5.3</v>
      </c>
      <c r="H864" s="7">
        <f>ROUND(IFERROR(model!K864/scoring_weights!$C$4,0)*scoring_weights!$B$4,1)</f>
        <v>9</v>
      </c>
      <c r="I864" s="7">
        <f>IF(model!L864="YES",scoring_weights!$B$5,0)</f>
        <v>0</v>
      </c>
      <c r="J864" s="7">
        <f>IF(model!D864="ENTERPRISE",scoring_weights!$B$6,IF(model!D864="MID-MARKET",scoring_weights!$B$6*0.75,IF(model!D864="SMB",scoring_weights!$B$6*0.5,IF(model!D864="STARTUP",scoring_weights!$B$6*0.25,0))))</f>
        <v>0</v>
      </c>
      <c r="K864" s="7">
        <f>ROUND(MIN(IFERROR((model!O864/10+model!P864/5+model!R864*2+model!T864+model!U864*1.5)/6,0),1)*scoring_weights!$B$7,1)</f>
        <v>2</v>
      </c>
      <c r="L864" s="7">
        <f t="shared" si="39"/>
        <v>21.7</v>
      </c>
      <c r="M864" s="7" t="str">
        <f>IF(L864&gt;=segment_thresholds!$B$2,"HOT",IF(L864&gt;=segment_thresholds!$B$3,"WARM","COLD"))</f>
        <v>COLD</v>
      </c>
      <c r="N864" s="7" t="str">
        <f t="shared" si="40"/>
        <v>Retarget with Ads</v>
      </c>
      <c r="O864" s="7" t="str">
        <f t="shared" si="41"/>
        <v>20-39</v>
      </c>
    </row>
    <row r="865" spans="1:15">
      <c r="A865" t="str">
        <v>L0864</v>
      </c>
      <c r="B865" t="str">
        <v>Orion Flores</v>
      </c>
      <c r="C865" t="str">
        <v>ASANA</v>
      </c>
      <c r="D865" t="str">
        <v>CONTENT_SYNDICATION</v>
      </c>
      <c r="E865" t="str">
        <v>MID-MARKET</v>
      </c>
      <c r="F865" s="7">
        <f>ROUND(IFERROR(model!I865/scoring_weights!$C$2,0)*scoring_weights!$B$2,1)</f>
        <v>8.6</v>
      </c>
      <c r="G865" s="7">
        <f>ROUND(IFERROR(model!J865/scoring_weights!$C$3,0)*scoring_weights!$B$3,1)</f>
        <v>6</v>
      </c>
      <c r="H865" s="7">
        <f>ROUND(IFERROR(model!K865/scoring_weights!$C$4,0)*scoring_weights!$B$4,1)</f>
        <v>8.5</v>
      </c>
      <c r="I865" s="7">
        <f>IF(model!L865="YES",scoring_weights!$B$5,0)</f>
        <v>20</v>
      </c>
      <c r="J865" s="7">
        <f>IF(model!D865="ENTERPRISE",scoring_weights!$B$6,IF(model!D865="MID-MARKET",scoring_weights!$B$6*0.75,IF(model!D865="SMB",scoring_weights!$B$6*0.5,IF(model!D865="STARTUP",scoring_weights!$B$6*0.25,0))))</f>
        <v>11.25</v>
      </c>
      <c r="K865" s="7">
        <f>ROUND(MIN(IFERROR((model!O865/10+model!P865/5+model!R865*2+model!T865+model!U865*1.5)/6,0),1)*scoring_weights!$B$7,1)</f>
        <v>0.5</v>
      </c>
      <c r="L865" s="7">
        <f t="shared" si="39"/>
        <v>54.9</v>
      </c>
      <c r="M865" s="7" t="str">
        <f>IF(L865&gt;=segment_thresholds!$B$2,"HOT",IF(L865&gt;=segment_thresholds!$B$3,"WARM","COLD"))</f>
        <v>WARM</v>
      </c>
      <c r="N865" s="7" t="str">
        <f t="shared" si="40"/>
        <v>Nurture Email Drip</v>
      </c>
      <c r="O865" s="7" t="str">
        <f t="shared" si="41"/>
        <v>40-59</v>
      </c>
    </row>
    <row r="866" spans="1:15">
      <c r="A866" t="str">
        <v>L0865</v>
      </c>
      <c r="B866" t="str">
        <v>Quinlan Sanchez</v>
      </c>
      <c r="C866" t="str">
        <v>MICROSOFT CORP</v>
      </c>
      <c r="D866" t="str">
        <v>COLD_EMAIL</v>
      </c>
      <c r="E866" t="str">
        <v>MID-MARKET</v>
      </c>
      <c r="F866" s="7">
        <f>ROUND(IFERROR(model!I866/scoring_weights!$C$2,0)*scoring_weights!$B$2,1)</f>
        <v>5.7</v>
      </c>
      <c r="G866" s="7">
        <f>ROUND(IFERROR(model!J866/scoring_weights!$C$3,0)*scoring_weights!$B$3,1)</f>
        <v>6</v>
      </c>
      <c r="H866" s="7">
        <f>ROUND(IFERROR(model!K866/scoring_weights!$C$4,0)*scoring_weights!$B$4,1)</f>
        <v>2.8</v>
      </c>
      <c r="I866" s="7">
        <f>IF(model!L866="YES",scoring_weights!$B$5,0)</f>
        <v>0</v>
      </c>
      <c r="J866" s="7">
        <f>IF(model!D866="ENTERPRISE",scoring_weights!$B$6,IF(model!D866="MID-MARKET",scoring_weights!$B$6*0.75,IF(model!D866="SMB",scoring_weights!$B$6*0.5,IF(model!D866="STARTUP",scoring_weights!$B$6*0.25,0))))</f>
        <v>11.25</v>
      </c>
      <c r="K866" s="7">
        <f>ROUND(MIN(IFERROR((model!O866/10+model!P866/5+model!R866*2+model!T866+model!U866*1.5)/6,0),1)*scoring_weights!$B$7,1)</f>
        <v>1.5</v>
      </c>
      <c r="L866" s="7">
        <f t="shared" si="39"/>
        <v>27.3</v>
      </c>
      <c r="M866" s="7" t="str">
        <f>IF(L866&gt;=segment_thresholds!$B$2,"HOT",IF(L866&gt;=segment_thresholds!$B$3,"WARM","COLD"))</f>
        <v>COLD</v>
      </c>
      <c r="N866" s="7" t="str">
        <f t="shared" si="40"/>
        <v>Retarget with Ads</v>
      </c>
      <c r="O866" s="7" t="str">
        <f t="shared" si="41"/>
        <v>20-39</v>
      </c>
    </row>
    <row r="867" spans="1:15">
      <c r="A867" t="str">
        <v>L0866</v>
      </c>
      <c r="B867" t="str">
        <v>Lorenzo Anderson</v>
      </c>
      <c r="C867" t="str">
        <v>GOOGLE</v>
      </c>
      <c r="D867" t="str">
        <v>WEBINAR</v>
      </c>
      <c r="E867" t="str">
        <v>SMB</v>
      </c>
      <c r="F867" s="7">
        <f>ROUND(IFERROR(model!I867/scoring_weights!$C$2,0)*scoring_weights!$B$2,1)</f>
        <v>7.7</v>
      </c>
      <c r="G867" s="7">
        <f>ROUND(IFERROR(model!J867/scoring_weights!$C$3,0)*scoring_weights!$B$3,1)</f>
        <v>2.2999999999999998</v>
      </c>
      <c r="H867" s="7">
        <f>ROUND(IFERROR(model!K867/scoring_weights!$C$4,0)*scoring_weights!$B$4,1)</f>
        <v>9.5</v>
      </c>
      <c r="I867" s="7">
        <f>IF(model!L867="YES",scoring_weights!$B$5,0)</f>
        <v>20</v>
      </c>
      <c r="J867" s="7">
        <f>IF(model!D867="ENTERPRISE",scoring_weights!$B$6,IF(model!D867="MID-MARKET",scoring_weights!$B$6*0.75,IF(model!D867="SMB",scoring_weights!$B$6*0.5,IF(model!D867="STARTUP",scoring_weights!$B$6*0.25,0))))</f>
        <v>7.5</v>
      </c>
      <c r="K867" s="7">
        <f>ROUND(MIN(IFERROR((model!O867/10+model!P867/5+model!R867*2+model!T867+model!U867*1.5)/6,0),1)*scoring_weights!$B$7,1)</f>
        <v>6</v>
      </c>
      <c r="L867" s="7">
        <f t="shared" si="39"/>
        <v>53</v>
      </c>
      <c r="M867" s="7" t="str">
        <f>IF(L867&gt;=segment_thresholds!$B$2,"HOT",IF(L867&gt;=segment_thresholds!$B$3,"WARM","COLD"))</f>
        <v>WARM</v>
      </c>
      <c r="N867" s="7" t="str">
        <f t="shared" si="40"/>
        <v>Nurture Email Drip</v>
      </c>
      <c r="O867" s="7" t="str">
        <f t="shared" si="41"/>
        <v>40-59</v>
      </c>
    </row>
    <row r="868" spans="1:15">
      <c r="A868" t="str">
        <v>L0867</v>
      </c>
      <c r="B868" t="str">
        <v>Sophie Davis</v>
      </c>
      <c r="C868" t="str">
        <v>SERVICE NOW</v>
      </c>
      <c r="D868" t="str">
        <v>ORGANIC</v>
      </c>
      <c r="E868" t="str">
        <v>N/A</v>
      </c>
      <c r="F868" s="7">
        <f>ROUND(IFERROR(model!I868/scoring_weights!$C$2,0)*scoring_weights!$B$2,1)</f>
        <v>0</v>
      </c>
      <c r="G868" s="7">
        <f>ROUND(IFERROR(model!J868/scoring_weights!$C$3,0)*scoring_weights!$B$3,1)</f>
        <v>11.3</v>
      </c>
      <c r="H868" s="7">
        <f>ROUND(IFERROR(model!K868/scoring_weights!$C$4,0)*scoring_weights!$B$4,1)</f>
        <v>5.7</v>
      </c>
      <c r="I868" s="7">
        <f>IF(model!L868="YES",scoring_weights!$B$5,0)</f>
        <v>0</v>
      </c>
      <c r="J868" s="7">
        <f>IF(model!D868="ENTERPRISE",scoring_weights!$B$6,IF(model!D868="MID-MARKET",scoring_weights!$B$6*0.75,IF(model!D868="SMB",scoring_weights!$B$6*0.5,IF(model!D868="STARTUP",scoring_weights!$B$6*0.25,0))))</f>
        <v>0</v>
      </c>
      <c r="K868" s="7">
        <f>ROUND(MIN(IFERROR((model!O868/10+model!P868/5+model!R868*2+model!T868+model!U868*1.5)/6,0),1)*scoring_weights!$B$7,1)</f>
        <v>1</v>
      </c>
      <c r="L868" s="7">
        <f t="shared" si="39"/>
        <v>18</v>
      </c>
      <c r="M868" s="7" t="str">
        <f>IF(L868&gt;=segment_thresholds!$B$2,"HOT",IF(L868&gt;=segment_thresholds!$B$3,"WARM","COLD"))</f>
        <v>COLD</v>
      </c>
      <c r="N868" s="7" t="str">
        <f t="shared" si="40"/>
        <v>Retarget with Ads</v>
      </c>
      <c r="O868" s="7" t="str">
        <f t="shared" si="41"/>
        <v>0-19</v>
      </c>
    </row>
    <row r="869" spans="1:15">
      <c r="A869" t="str">
        <v>L0868</v>
      </c>
      <c r="B869" t="str">
        <v>Willow Silva</v>
      </c>
      <c r="C869" t="str">
        <v>PALO ALTO NETWORKS</v>
      </c>
      <c r="D869" t="str">
        <v>REFERRAL</v>
      </c>
      <c r="E869" t="str">
        <v>SMB</v>
      </c>
      <c r="F869" s="7">
        <f>ROUND(IFERROR(model!I869/scoring_weights!$C$2,0)*scoring_weights!$B$2,1)</f>
        <v>5.4</v>
      </c>
      <c r="G869" s="7">
        <f>ROUND(IFERROR(model!J869/scoring_weights!$C$3,0)*scoring_weights!$B$3,1)</f>
        <v>9</v>
      </c>
      <c r="H869" s="7">
        <f>ROUND(IFERROR(model!K869/scoring_weights!$C$4,0)*scoring_weights!$B$4,1)</f>
        <v>4.5</v>
      </c>
      <c r="I869" s="7">
        <f>IF(model!L869="YES",scoring_weights!$B$5,0)</f>
        <v>0</v>
      </c>
      <c r="J869" s="7">
        <f>IF(model!D869="ENTERPRISE",scoring_weights!$B$6,IF(model!D869="MID-MARKET",scoring_weights!$B$6*0.75,IF(model!D869="SMB",scoring_weights!$B$6*0.5,IF(model!D869="STARTUP",scoring_weights!$B$6*0.25,0))))</f>
        <v>7.5</v>
      </c>
      <c r="K869" s="7">
        <f>ROUND(MIN(IFERROR((model!O869/10+model!P869/5+model!R869*2+model!T869+model!U869*1.5)/6,0),1)*scoring_weights!$B$7,1)</f>
        <v>11</v>
      </c>
      <c r="L869" s="7">
        <f t="shared" si="39"/>
        <v>37.4</v>
      </c>
      <c r="M869" s="7" t="str">
        <f>IF(L869&gt;=segment_thresholds!$B$2,"HOT",IF(L869&gt;=segment_thresholds!$B$3,"WARM","COLD"))</f>
        <v>WARM</v>
      </c>
      <c r="N869" s="7" t="str">
        <f t="shared" si="40"/>
        <v>Nurture Email Drip</v>
      </c>
      <c r="O869" s="7" t="str">
        <f t="shared" si="41"/>
        <v>20-39</v>
      </c>
    </row>
    <row r="870" spans="1:15">
      <c r="A870" t="str">
        <v>L0869</v>
      </c>
      <c r="B870" t="str">
        <v>Nadia Rojas</v>
      </c>
      <c r="C870" t="str">
        <v>HASHICORP</v>
      </c>
      <c r="D870" t="str">
        <v>PAID</v>
      </c>
      <c r="E870" t="str">
        <v>MID-MARKET</v>
      </c>
      <c r="F870" s="7">
        <f>ROUND(IFERROR(model!I870/scoring_weights!$C$2,0)*scoring_weights!$B$2,1)</f>
        <v>8</v>
      </c>
      <c r="G870" s="7">
        <f>ROUND(IFERROR(model!J870/scoring_weights!$C$3,0)*scoring_weights!$B$3,1)</f>
        <v>2.2999999999999998</v>
      </c>
      <c r="H870" s="7">
        <f>ROUND(IFERROR(model!K870/scoring_weights!$C$4,0)*scoring_weights!$B$4,1)</f>
        <v>7.8</v>
      </c>
      <c r="I870" s="7">
        <f>IF(model!L870="YES",scoring_weights!$B$5,0)</f>
        <v>20</v>
      </c>
      <c r="J870" s="7">
        <f>IF(model!D870="ENTERPRISE",scoring_weights!$B$6,IF(model!D870="MID-MARKET",scoring_weights!$B$6*0.75,IF(model!D870="SMB",scoring_weights!$B$6*0.5,IF(model!D870="STARTUP",scoring_weights!$B$6*0.25,0))))</f>
        <v>11.25</v>
      </c>
      <c r="K870" s="7">
        <f>ROUND(MIN(IFERROR((model!O870/10+model!P870/5+model!R870*2+model!T870+model!U870*1.5)/6,0),1)*scoring_weights!$B$7,1)</f>
        <v>4.5</v>
      </c>
      <c r="L870" s="7">
        <f t="shared" si="39"/>
        <v>53.9</v>
      </c>
      <c r="M870" s="7" t="str">
        <f>IF(L870&gt;=segment_thresholds!$B$2,"HOT",IF(L870&gt;=segment_thresholds!$B$3,"WARM","COLD"))</f>
        <v>WARM</v>
      </c>
      <c r="N870" s="7" t="str">
        <f t="shared" si="40"/>
        <v>Nurture Email Drip</v>
      </c>
      <c r="O870" s="7" t="str">
        <f t="shared" si="41"/>
        <v>40-59</v>
      </c>
    </row>
    <row r="871" spans="1:15">
      <c r="A871" t="str">
        <v>L0870</v>
      </c>
      <c r="B871" t="str">
        <v>Zion Castillo</v>
      </c>
      <c r="C871" t="str">
        <v>OKTA INC</v>
      </c>
      <c r="D871" t="str">
        <v>SOCIAL</v>
      </c>
      <c r="E871" t="str">
        <v>STARTUP</v>
      </c>
      <c r="F871" s="7">
        <f>ROUND(IFERROR(model!I871/scoring_weights!$C$2,0)*scoring_weights!$B$2,1)</f>
        <v>2.6</v>
      </c>
      <c r="G871" s="7">
        <f>ROUND(IFERROR(model!J871/scoring_weights!$C$3,0)*scoring_weights!$B$3,1)</f>
        <v>14.3</v>
      </c>
      <c r="H871" s="7">
        <f>ROUND(IFERROR(model!K871/scoring_weights!$C$4,0)*scoring_weights!$B$4,1)</f>
        <v>8.1999999999999993</v>
      </c>
      <c r="I871" s="7">
        <f>IF(model!L871="YES",scoring_weights!$B$5,0)</f>
        <v>20</v>
      </c>
      <c r="J871" s="7">
        <f>IF(model!D871="ENTERPRISE",scoring_weights!$B$6,IF(model!D871="MID-MARKET",scoring_weights!$B$6*0.75,IF(model!D871="SMB",scoring_weights!$B$6*0.5,IF(model!D871="STARTUP",scoring_weights!$B$6*0.25,0))))</f>
        <v>3.75</v>
      </c>
      <c r="K871" s="7">
        <f>ROUND(MIN(IFERROR((model!O871/10+model!P871/5+model!R871*2+model!T871+model!U871*1.5)/6,0),1)*scoring_weights!$B$7,1)</f>
        <v>5.5</v>
      </c>
      <c r="L871" s="7">
        <f t="shared" si="39"/>
        <v>54.4</v>
      </c>
      <c r="M871" s="7" t="str">
        <f>IF(L871&gt;=segment_thresholds!$B$2,"HOT",IF(L871&gt;=segment_thresholds!$B$3,"WARM","COLD"))</f>
        <v>WARM</v>
      </c>
      <c r="N871" s="7" t="str">
        <f t="shared" si="40"/>
        <v>Nurture Email Drip</v>
      </c>
      <c r="O871" s="7" t="str">
        <f t="shared" si="41"/>
        <v>40-59</v>
      </c>
    </row>
    <row r="872" spans="1:15">
      <c r="A872" t="str">
        <v>L0871</v>
      </c>
      <c r="B872" t="str">
        <v>Dmitri Ali</v>
      </c>
      <c r="C872" t="str">
        <v>CROWD STRIKE</v>
      </c>
      <c r="D872" t="str">
        <v>SOCIAL</v>
      </c>
      <c r="E872" t="str">
        <v>ENTERPRISE</v>
      </c>
      <c r="F872" s="7">
        <f>ROUND(IFERROR(model!I872/scoring_weights!$C$2,0)*scoring_weights!$B$2,1)</f>
        <v>6</v>
      </c>
      <c r="G872" s="7">
        <f>ROUND(IFERROR(model!J872/scoring_weights!$C$3,0)*scoring_weights!$B$3,1)</f>
        <v>15</v>
      </c>
      <c r="H872" s="7">
        <f>ROUND(IFERROR(model!K872/scoring_weights!$C$4,0)*scoring_weights!$B$4,1)</f>
        <v>5</v>
      </c>
      <c r="I872" s="7">
        <f>IF(model!L872="YES",scoring_weights!$B$5,0)</f>
        <v>20</v>
      </c>
      <c r="J872" s="7">
        <f>IF(model!D872="ENTERPRISE",scoring_weights!$B$6,IF(model!D872="MID-MARKET",scoring_weights!$B$6*0.75,IF(model!D872="SMB",scoring_weights!$B$6*0.5,IF(model!D872="STARTUP",scoring_weights!$B$6*0.25,0))))</f>
        <v>15</v>
      </c>
      <c r="K872" s="7">
        <f>ROUND(MIN(IFERROR((model!O872/10+model!P872/5+model!R872*2+model!T872+model!U872*1.5)/6,0),1)*scoring_weights!$B$7,1)</f>
        <v>6.5</v>
      </c>
      <c r="L872" s="7">
        <f t="shared" si="39"/>
        <v>67.5</v>
      </c>
      <c r="M872" s="7" t="str">
        <f>IF(L872&gt;=segment_thresholds!$B$2,"HOT",IF(L872&gt;=segment_thresholds!$B$3,"WARM","COLD"))</f>
        <v>HOT</v>
      </c>
      <c r="N872" s="7" t="str">
        <f t="shared" si="40"/>
        <v>Schedule Call</v>
      </c>
      <c r="O872" s="7" t="str">
        <f t="shared" si="41"/>
        <v>60-79</v>
      </c>
    </row>
    <row r="873" spans="1:15">
      <c r="A873" t="str">
        <v>L0872</v>
      </c>
      <c r="B873" t="str">
        <v>Mila Kim</v>
      </c>
      <c r="C873" t="str">
        <v>SNOWFLAKE</v>
      </c>
      <c r="D873" t="str">
        <v>WEBINAR</v>
      </c>
      <c r="E873" t="str">
        <v>ENTERPRISE</v>
      </c>
      <c r="F873" s="7">
        <f>ROUND(IFERROR(model!I873/scoring_weights!$C$2,0)*scoring_weights!$B$2,1)</f>
        <v>10</v>
      </c>
      <c r="G873" s="7">
        <f>ROUND(IFERROR(model!J873/scoring_weights!$C$3,0)*scoring_weights!$B$3,1)</f>
        <v>4.5</v>
      </c>
      <c r="H873" s="7">
        <f>ROUND(IFERROR(model!K873/scoring_weights!$C$4,0)*scoring_weights!$B$4,1)</f>
        <v>4</v>
      </c>
      <c r="I873" s="7">
        <f>IF(model!L873="YES",scoring_weights!$B$5,0)</f>
        <v>0</v>
      </c>
      <c r="J873" s="7">
        <f>IF(model!D873="ENTERPRISE",scoring_weights!$B$6,IF(model!D873="MID-MARKET",scoring_weights!$B$6*0.75,IF(model!D873="SMB",scoring_weights!$B$6*0.5,IF(model!D873="STARTUP",scoring_weights!$B$6*0.25,0))))</f>
        <v>15</v>
      </c>
      <c r="K873" s="7">
        <f>ROUND(MIN(IFERROR((model!O873/10+model!P873/5+model!R873*2+model!T873+model!U873*1.5)/6,0),1)*scoring_weights!$B$7,1)</f>
        <v>1.5</v>
      </c>
      <c r="L873" s="7">
        <f t="shared" si="39"/>
        <v>35</v>
      </c>
      <c r="M873" s="7" t="str">
        <f>IF(L873&gt;=segment_thresholds!$B$2,"HOT",IF(L873&gt;=segment_thresholds!$B$3,"WARM","COLD"))</f>
        <v>WARM</v>
      </c>
      <c r="N873" s="7" t="str">
        <f t="shared" si="40"/>
        <v>Nurture Email Drip</v>
      </c>
      <c r="O873" s="7" t="str">
        <f t="shared" si="41"/>
        <v>20-39</v>
      </c>
    </row>
    <row r="874" spans="1:15">
      <c r="A874" t="str">
        <v>L0873</v>
      </c>
      <c r="B874" t="str">
        <v>Dmitri Khan</v>
      </c>
      <c r="C874" t="str">
        <v>CONFLUENT</v>
      </c>
      <c r="D874" t="str">
        <v>ORGANIC</v>
      </c>
      <c r="E874" t="str">
        <v>SMB</v>
      </c>
      <c r="F874" s="7">
        <f>ROUND(IFERROR(model!I874/scoring_weights!$C$2,0)*scoring_weights!$B$2,1)</f>
        <v>3.1</v>
      </c>
      <c r="G874" s="7">
        <f>ROUND(IFERROR(model!J874/scoring_weights!$C$3,0)*scoring_weights!$B$3,1)</f>
        <v>9.8000000000000007</v>
      </c>
      <c r="H874" s="7">
        <f>ROUND(IFERROR(model!K874/scoring_weights!$C$4,0)*scoring_weights!$B$4,1)</f>
        <v>7.7</v>
      </c>
      <c r="I874" s="7">
        <f>IF(model!L874="YES",scoring_weights!$B$5,0)</f>
        <v>0</v>
      </c>
      <c r="J874" s="7">
        <f>IF(model!D874="ENTERPRISE",scoring_weights!$B$6,IF(model!D874="MID-MARKET",scoring_weights!$B$6*0.75,IF(model!D874="SMB",scoring_weights!$B$6*0.5,IF(model!D874="STARTUP",scoring_weights!$B$6*0.25,0))))</f>
        <v>7.5</v>
      </c>
      <c r="K874" s="7">
        <f>ROUND(MIN(IFERROR((model!O874/10+model!P874/5+model!R874*2+model!T874+model!U874*1.5)/6,0),1)*scoring_weights!$B$7,1)</f>
        <v>1.5</v>
      </c>
      <c r="L874" s="7">
        <f t="shared" si="39"/>
        <v>29.6</v>
      </c>
      <c r="M874" s="7" t="str">
        <f>IF(L874&gt;=segment_thresholds!$B$2,"HOT",IF(L874&gt;=segment_thresholds!$B$3,"WARM","COLD"))</f>
        <v>COLD</v>
      </c>
      <c r="N874" s="7" t="str">
        <f t="shared" si="40"/>
        <v>Retarget with Ads</v>
      </c>
      <c r="O874" s="7" t="str">
        <f t="shared" si="41"/>
        <v>20-39</v>
      </c>
    </row>
    <row r="875" spans="1:15">
      <c r="A875" t="str">
        <v>L0874</v>
      </c>
      <c r="B875" t="str">
        <v>Keiko Vargas</v>
      </c>
      <c r="C875" t="str">
        <v>MONGODB</v>
      </c>
      <c r="D875" t="str">
        <v>PARTNER</v>
      </c>
      <c r="E875" t="str">
        <v>ENTERPRISE</v>
      </c>
      <c r="F875" s="7">
        <f>ROUND(IFERROR(model!I875/scoring_weights!$C$2,0)*scoring_weights!$B$2,1)</f>
        <v>6.6</v>
      </c>
      <c r="G875" s="7">
        <f>ROUND(IFERROR(model!J875/scoring_weights!$C$3,0)*scoring_weights!$B$3,1)</f>
        <v>6.8</v>
      </c>
      <c r="H875" s="7">
        <f>ROUND(IFERROR(model!K875/scoring_weights!$C$4,0)*scoring_weights!$B$4,1)</f>
        <v>4.3</v>
      </c>
      <c r="I875" s="7">
        <f>IF(model!L875="YES",scoring_weights!$B$5,0)</f>
        <v>0</v>
      </c>
      <c r="J875" s="7">
        <f>IF(model!D875="ENTERPRISE",scoring_weights!$B$6,IF(model!D875="MID-MARKET",scoring_weights!$B$6*0.75,IF(model!D875="SMB",scoring_weights!$B$6*0.5,IF(model!D875="STARTUP",scoring_weights!$B$6*0.25,0))))</f>
        <v>15</v>
      </c>
      <c r="K875" s="7">
        <f>ROUND(MIN(IFERROR((model!O875/10+model!P875/5+model!R875*2+model!T875+model!U875*1.5)/6,0),1)*scoring_weights!$B$7,1)</f>
        <v>4.5</v>
      </c>
      <c r="L875" s="7">
        <f t="shared" si="39"/>
        <v>37.200000000000003</v>
      </c>
      <c r="M875" s="7" t="str">
        <f>IF(L875&gt;=segment_thresholds!$B$2,"HOT",IF(L875&gt;=segment_thresholds!$B$3,"WARM","COLD"))</f>
        <v>WARM</v>
      </c>
      <c r="N875" s="7" t="str">
        <f t="shared" si="40"/>
        <v>Nurture Email Drip</v>
      </c>
      <c r="O875" s="7" t="str">
        <f t="shared" si="41"/>
        <v>20-39</v>
      </c>
    </row>
    <row r="876" spans="1:15">
      <c r="A876" t="str">
        <v>L0875</v>
      </c>
      <c r="B876" t="str">
        <v>Orion White</v>
      </c>
      <c r="C876" t="str">
        <v>DROPBOX</v>
      </c>
      <c r="D876" t="str">
        <v>EVENT</v>
      </c>
      <c r="E876" t="str">
        <v>MID-MARKET</v>
      </c>
      <c r="F876" s="7">
        <f>ROUND(IFERROR(model!I876/scoring_weights!$C$2,0)*scoring_weights!$B$2,1)</f>
        <v>6.3</v>
      </c>
      <c r="G876" s="7">
        <f>ROUND(IFERROR(model!J876/scoring_weights!$C$3,0)*scoring_weights!$B$3,1)</f>
        <v>0</v>
      </c>
      <c r="H876" s="7">
        <f>ROUND(IFERROR(model!K876/scoring_weights!$C$4,0)*scoring_weights!$B$4,1)</f>
        <v>4</v>
      </c>
      <c r="I876" s="7">
        <f>IF(model!L876="YES",scoring_weights!$B$5,0)</f>
        <v>20</v>
      </c>
      <c r="J876" s="7">
        <f>IF(model!D876="ENTERPRISE",scoring_weights!$B$6,IF(model!D876="MID-MARKET",scoring_weights!$B$6*0.75,IF(model!D876="SMB",scoring_weights!$B$6*0.5,IF(model!D876="STARTUP",scoring_weights!$B$6*0.25,0))))</f>
        <v>11.25</v>
      </c>
      <c r="K876" s="7">
        <f>ROUND(MIN(IFERROR((model!O876/10+model!P876/5+model!R876*2+model!T876+model!U876*1.5)/6,0),1)*scoring_weights!$B$7,1)</f>
        <v>8</v>
      </c>
      <c r="L876" s="7">
        <f t="shared" si="39"/>
        <v>49.6</v>
      </c>
      <c r="M876" s="7" t="str">
        <f>IF(L876&gt;=segment_thresholds!$B$2,"HOT",IF(L876&gt;=segment_thresholds!$B$3,"WARM","COLD"))</f>
        <v>WARM</v>
      </c>
      <c r="N876" s="7" t="str">
        <f t="shared" si="40"/>
        <v>Nurture Email Drip</v>
      </c>
      <c r="O876" s="7" t="str">
        <f t="shared" si="41"/>
        <v>40-59</v>
      </c>
    </row>
    <row r="877" spans="1:15">
      <c r="A877" t="str">
        <v>L0876</v>
      </c>
      <c r="B877" t="str">
        <v>Keiko Novak</v>
      </c>
      <c r="C877" t="str">
        <v>PALANTIR</v>
      </c>
      <c r="D877" t="str">
        <v>REFERRAL</v>
      </c>
      <c r="E877" t="str">
        <v>N/A</v>
      </c>
      <c r="F877" s="7">
        <f>ROUND(IFERROR(model!I877/scoring_weights!$C$2,0)*scoring_weights!$B$2,1)</f>
        <v>8</v>
      </c>
      <c r="G877" s="7">
        <f>ROUND(IFERROR(model!J877/scoring_weights!$C$3,0)*scoring_weights!$B$3,1)</f>
        <v>0</v>
      </c>
      <c r="H877" s="7">
        <f>ROUND(IFERROR(model!K877/scoring_weights!$C$4,0)*scoring_weights!$B$4,1)</f>
        <v>0.5</v>
      </c>
      <c r="I877" s="7">
        <f>IF(model!L877="YES",scoring_weights!$B$5,0)</f>
        <v>0</v>
      </c>
      <c r="J877" s="7">
        <f>IF(model!D877="ENTERPRISE",scoring_weights!$B$6,IF(model!D877="MID-MARKET",scoring_weights!$B$6*0.75,IF(model!D877="SMB",scoring_weights!$B$6*0.5,IF(model!D877="STARTUP",scoring_weights!$B$6*0.25,0))))</f>
        <v>0</v>
      </c>
      <c r="K877" s="7">
        <f>ROUND(MIN(IFERROR((model!O877/10+model!P877/5+model!R877*2+model!T877+model!U877*1.5)/6,0),1)*scoring_weights!$B$7,1)</f>
        <v>1.5</v>
      </c>
      <c r="L877" s="7">
        <f t="shared" si="39"/>
        <v>10</v>
      </c>
      <c r="M877" s="7" t="str">
        <f>IF(L877&gt;=segment_thresholds!$B$2,"HOT",IF(L877&gt;=segment_thresholds!$B$3,"WARM","COLD"))</f>
        <v>COLD</v>
      </c>
      <c r="N877" s="7" t="str">
        <f t="shared" si="40"/>
        <v>Retarget with Ads</v>
      </c>
      <c r="O877" s="7" t="str">
        <f t="shared" si="41"/>
        <v>0-19</v>
      </c>
    </row>
    <row r="878" spans="1:15">
      <c r="A878" t="str">
        <v>L0877</v>
      </c>
      <c r="B878" t="str">
        <v>Omar King</v>
      </c>
      <c r="C878" t="str">
        <v>HUBSPOT</v>
      </c>
      <c r="D878" t="str">
        <v>ORGANIC</v>
      </c>
      <c r="E878" t="str">
        <v>GROWTH</v>
      </c>
      <c r="F878" s="7">
        <f>ROUND(IFERROR(model!I878/scoring_weights!$C$2,0)*scoring_weights!$B$2,1)</f>
        <v>6.9</v>
      </c>
      <c r="G878" s="7">
        <f>ROUND(IFERROR(model!J878/scoring_weights!$C$3,0)*scoring_weights!$B$3,1)</f>
        <v>6</v>
      </c>
      <c r="H878" s="7">
        <f>ROUND(IFERROR(model!K878/scoring_weights!$C$4,0)*scoring_weights!$B$4,1)</f>
        <v>7.2</v>
      </c>
      <c r="I878" s="7">
        <f>IF(model!L878="YES",scoring_weights!$B$5,0)</f>
        <v>20</v>
      </c>
      <c r="J878" s="7">
        <f>IF(model!D878="ENTERPRISE",scoring_weights!$B$6,IF(model!D878="MID-MARKET",scoring_weights!$B$6*0.75,IF(model!D878="SMB",scoring_weights!$B$6*0.5,IF(model!D878="STARTUP",scoring_weights!$B$6*0.25,0))))</f>
        <v>0</v>
      </c>
      <c r="K878" s="7">
        <f>ROUND(MIN(IFERROR((model!O878/10+model!P878/5+model!R878*2+model!T878+model!U878*1.5)/6,0),1)*scoring_weights!$B$7,1)</f>
        <v>4</v>
      </c>
      <c r="L878" s="7">
        <f t="shared" si="39"/>
        <v>44.1</v>
      </c>
      <c r="M878" s="7" t="str">
        <f>IF(L878&gt;=segment_thresholds!$B$2,"HOT",IF(L878&gt;=segment_thresholds!$B$3,"WARM","COLD"))</f>
        <v>WARM</v>
      </c>
      <c r="N878" s="7" t="str">
        <f t="shared" si="40"/>
        <v>Nurture Email Drip</v>
      </c>
      <c r="O878" s="7" t="str">
        <f t="shared" si="41"/>
        <v>40-59</v>
      </c>
    </row>
    <row r="879" spans="1:15">
      <c r="A879" t="str">
        <v>L0878</v>
      </c>
      <c r="B879" t="str">
        <v>Irene Schneider</v>
      </c>
      <c r="C879" t="str">
        <v>META</v>
      </c>
      <c r="D879" t="str">
        <v>COLD_EMAIL</v>
      </c>
      <c r="E879" t="str">
        <v>N/A</v>
      </c>
      <c r="F879" s="7">
        <f>ROUND(IFERROR(model!I879/scoring_weights!$C$2,0)*scoring_weights!$B$2,1)</f>
        <v>2</v>
      </c>
      <c r="G879" s="7">
        <f>ROUND(IFERROR(model!J879/scoring_weights!$C$3,0)*scoring_weights!$B$3,1)</f>
        <v>15</v>
      </c>
      <c r="H879" s="7">
        <f>ROUND(IFERROR(model!K879/scoring_weights!$C$4,0)*scoring_weights!$B$4,1)</f>
        <v>8.5</v>
      </c>
      <c r="I879" s="7">
        <f>IF(model!L879="YES",scoring_weights!$B$5,0)</f>
        <v>20</v>
      </c>
      <c r="J879" s="7">
        <f>IF(model!D879="ENTERPRISE",scoring_weights!$B$6,IF(model!D879="MID-MARKET",scoring_weights!$B$6*0.75,IF(model!D879="SMB",scoring_weights!$B$6*0.5,IF(model!D879="STARTUP",scoring_weights!$B$6*0.25,0))))</f>
        <v>0</v>
      </c>
      <c r="K879" s="7">
        <f>ROUND(MIN(IFERROR((model!O879/10+model!P879/5+model!R879*2+model!T879+model!U879*1.5)/6,0),1)*scoring_weights!$B$7,1)</f>
        <v>11.5</v>
      </c>
      <c r="L879" s="7">
        <f t="shared" si="39"/>
        <v>57</v>
      </c>
      <c r="M879" s="7" t="str">
        <f>IF(L879&gt;=segment_thresholds!$B$2,"HOT",IF(L879&gt;=segment_thresholds!$B$3,"WARM","COLD"))</f>
        <v>WARM</v>
      </c>
      <c r="N879" s="7" t="str">
        <f t="shared" si="40"/>
        <v>Nurture Email Drip</v>
      </c>
      <c r="O879" s="7" t="str">
        <f t="shared" si="41"/>
        <v>40-59</v>
      </c>
    </row>
    <row r="880" spans="1:15">
      <c r="A880" t="str">
        <v>L0879</v>
      </c>
      <c r="B880" t="str">
        <v>Hank Larsson</v>
      </c>
      <c r="C880" t="str">
        <v>SERVICENOW</v>
      </c>
      <c r="D880" t="str">
        <v>SOCIAL</v>
      </c>
      <c r="E880" t="str">
        <v>MID-MARKET</v>
      </c>
      <c r="F880" s="7">
        <f>ROUND(IFERROR(model!I880/scoring_weights!$C$2,0)*scoring_weights!$B$2,1)</f>
        <v>8.6</v>
      </c>
      <c r="G880" s="7">
        <f>ROUND(IFERROR(model!J880/scoring_weights!$C$3,0)*scoring_weights!$B$3,1)</f>
        <v>0</v>
      </c>
      <c r="H880" s="7">
        <f>ROUND(IFERROR(model!K880/scoring_weights!$C$4,0)*scoring_weights!$B$4,1)</f>
        <v>6.5</v>
      </c>
      <c r="I880" s="7">
        <f>IF(model!L880="YES",scoring_weights!$B$5,0)</f>
        <v>20</v>
      </c>
      <c r="J880" s="7">
        <f>IF(model!D880="ENTERPRISE",scoring_weights!$B$6,IF(model!D880="MID-MARKET",scoring_weights!$B$6*0.75,IF(model!D880="SMB",scoring_weights!$B$6*0.5,IF(model!D880="STARTUP",scoring_weights!$B$6*0.25,0))))</f>
        <v>11.25</v>
      </c>
      <c r="K880" s="7">
        <f>ROUND(MIN(IFERROR((model!O880/10+model!P880/5+model!R880*2+model!T880+model!U880*1.5)/6,0),1)*scoring_weights!$B$7,1)</f>
        <v>0</v>
      </c>
      <c r="L880" s="7">
        <f t="shared" si="39"/>
        <v>46.4</v>
      </c>
      <c r="M880" s="7" t="str">
        <f>IF(L880&gt;=segment_thresholds!$B$2,"HOT",IF(L880&gt;=segment_thresholds!$B$3,"WARM","COLD"))</f>
        <v>WARM</v>
      </c>
      <c r="N880" s="7" t="str">
        <f t="shared" si="40"/>
        <v>Nurture Email Drip</v>
      </c>
      <c r="O880" s="7" t="str">
        <f t="shared" si="41"/>
        <v>40-59</v>
      </c>
    </row>
    <row r="881" spans="1:15">
      <c r="A881" t="str">
        <v>L0880</v>
      </c>
      <c r="B881" t="str">
        <v>Priya Dominguez</v>
      </c>
      <c r="C881" t="str">
        <v>PALANTIR</v>
      </c>
      <c r="D881" t="str">
        <v>WEBINAR</v>
      </c>
      <c r="E881" t="str">
        <v>SMB</v>
      </c>
      <c r="F881" s="7">
        <f>ROUND(IFERROR(model!I881/scoring_weights!$C$2,0)*scoring_weights!$B$2,1)</f>
        <v>9.6999999999999993</v>
      </c>
      <c r="G881" s="7">
        <f>ROUND(IFERROR(model!J881/scoring_weights!$C$3,0)*scoring_weights!$B$3,1)</f>
        <v>0</v>
      </c>
      <c r="H881" s="7">
        <f>ROUND(IFERROR(model!K881/scoring_weights!$C$4,0)*scoring_weights!$B$4,1)</f>
        <v>0.2</v>
      </c>
      <c r="I881" s="7">
        <f>IF(model!L881="YES",scoring_weights!$B$5,0)</f>
        <v>20</v>
      </c>
      <c r="J881" s="7">
        <f>IF(model!D881="ENTERPRISE",scoring_weights!$B$6,IF(model!D881="MID-MARKET",scoring_weights!$B$6*0.75,IF(model!D881="SMB",scoring_weights!$B$6*0.5,IF(model!D881="STARTUP",scoring_weights!$B$6*0.25,0))))</f>
        <v>7.5</v>
      </c>
      <c r="K881" s="7">
        <f>ROUND(MIN(IFERROR((model!O881/10+model!P881/5+model!R881*2+model!T881+model!U881*1.5)/6,0),1)*scoring_weights!$B$7,1)</f>
        <v>5.5</v>
      </c>
      <c r="L881" s="7">
        <f t="shared" si="39"/>
        <v>42.9</v>
      </c>
      <c r="M881" s="7" t="str">
        <f>IF(L881&gt;=segment_thresholds!$B$2,"HOT",IF(L881&gt;=segment_thresholds!$B$3,"WARM","COLD"))</f>
        <v>WARM</v>
      </c>
      <c r="N881" s="7" t="str">
        <f t="shared" si="40"/>
        <v>Nurture Email Drip</v>
      </c>
      <c r="O881" s="7" t="str">
        <f t="shared" si="41"/>
        <v>40-59</v>
      </c>
    </row>
    <row r="882" spans="1:15">
      <c r="A882" t="str">
        <v>L0881</v>
      </c>
      <c r="B882" t="str">
        <v>Perseus Ruiz</v>
      </c>
      <c r="C882" t="str">
        <v>SNOWFLAKE</v>
      </c>
      <c r="D882" t="str">
        <v>EVENT</v>
      </c>
      <c r="E882" t="str">
        <v>SMB</v>
      </c>
      <c r="F882" s="7">
        <f>ROUND(IFERROR(model!I882/scoring_weights!$C$2,0)*scoring_weights!$B$2,1)</f>
        <v>8.3000000000000007</v>
      </c>
      <c r="G882" s="7">
        <f>ROUND(IFERROR(model!J882/scoring_weights!$C$3,0)*scoring_weights!$B$3,1)</f>
        <v>0</v>
      </c>
      <c r="H882" s="7">
        <f>ROUND(IFERROR(model!K882/scoring_weights!$C$4,0)*scoring_weights!$B$4,1)</f>
        <v>3.7</v>
      </c>
      <c r="I882" s="7">
        <f>IF(model!L882="YES",scoring_weights!$B$5,0)</f>
        <v>0</v>
      </c>
      <c r="J882" s="7">
        <f>IF(model!D882="ENTERPRISE",scoring_weights!$B$6,IF(model!D882="MID-MARKET",scoring_weights!$B$6*0.75,IF(model!D882="SMB",scoring_weights!$B$6*0.5,IF(model!D882="STARTUP",scoring_weights!$B$6*0.25,0))))</f>
        <v>7.5</v>
      </c>
      <c r="K882" s="7">
        <f>ROUND(MIN(IFERROR((model!O882/10+model!P882/5+model!R882*2+model!T882+model!U882*1.5)/6,0),1)*scoring_weights!$B$7,1)</f>
        <v>11.5</v>
      </c>
      <c r="L882" s="7">
        <f t="shared" si="39"/>
        <v>31</v>
      </c>
      <c r="M882" s="7" t="str">
        <f>IF(L882&gt;=segment_thresholds!$B$2,"HOT",IF(L882&gt;=segment_thresholds!$B$3,"WARM","COLD"))</f>
        <v>COLD</v>
      </c>
      <c r="N882" s="7" t="str">
        <f t="shared" si="40"/>
        <v>Retarget with Ads</v>
      </c>
      <c r="O882" s="7" t="str">
        <f t="shared" si="41"/>
        <v>20-39</v>
      </c>
    </row>
    <row r="883" spans="1:15">
      <c r="A883" t="str">
        <v>L0882</v>
      </c>
      <c r="B883" t="str">
        <v>Xena Robinson</v>
      </c>
      <c r="C883" t="str">
        <v>CANVA</v>
      </c>
      <c r="D883" t="str">
        <v>PAID</v>
      </c>
      <c r="E883" t="str">
        <v>ENTERPRISE</v>
      </c>
      <c r="F883" s="7">
        <f>ROUND(IFERROR(model!I883/scoring_weights!$C$2,0)*scoring_weights!$B$2,1)</f>
        <v>6</v>
      </c>
      <c r="G883" s="7">
        <f>ROUND(IFERROR(model!J883/scoring_weights!$C$3,0)*scoring_weights!$B$3,1)</f>
        <v>14.3</v>
      </c>
      <c r="H883" s="7">
        <f>ROUND(IFERROR(model!K883/scoring_weights!$C$4,0)*scoring_weights!$B$4,1)</f>
        <v>1.3</v>
      </c>
      <c r="I883" s="7">
        <f>IF(model!L883="YES",scoring_weights!$B$5,0)</f>
        <v>0</v>
      </c>
      <c r="J883" s="7">
        <f>IF(model!D883="ENTERPRISE",scoring_weights!$B$6,IF(model!D883="MID-MARKET",scoring_weights!$B$6*0.75,IF(model!D883="SMB",scoring_weights!$B$6*0.5,IF(model!D883="STARTUP",scoring_weights!$B$6*0.25,0))))</f>
        <v>15</v>
      </c>
      <c r="K883" s="7">
        <f>ROUND(MIN(IFERROR((model!O883/10+model!P883/5+model!R883*2+model!T883+model!U883*1.5)/6,0),1)*scoring_weights!$B$7,1)</f>
        <v>4</v>
      </c>
      <c r="L883" s="7">
        <f t="shared" si="39"/>
        <v>40.6</v>
      </c>
      <c r="M883" s="7" t="str">
        <f>IF(L883&gt;=segment_thresholds!$B$2,"HOT",IF(L883&gt;=segment_thresholds!$B$3,"WARM","COLD"))</f>
        <v>WARM</v>
      </c>
      <c r="N883" s="7" t="str">
        <f t="shared" si="40"/>
        <v>Nurture Email Drip</v>
      </c>
      <c r="O883" s="7" t="str">
        <f t="shared" si="41"/>
        <v>40-59</v>
      </c>
    </row>
    <row r="884" spans="1:15">
      <c r="A884" t="str">
        <v>L0883</v>
      </c>
      <c r="B884" t="str">
        <v>Brian Decker</v>
      </c>
      <c r="C884" t="str">
        <v>FRESHWORKS</v>
      </c>
      <c r="D884" t="str">
        <v>ORGANIC</v>
      </c>
      <c r="E884" t="str">
        <v>MID-MARKET</v>
      </c>
      <c r="F884" s="7">
        <f>ROUND(IFERROR(model!I884/scoring_weights!$C$2,0)*scoring_weights!$B$2,1)</f>
        <v>10</v>
      </c>
      <c r="G884" s="7">
        <f>ROUND(IFERROR(model!J884/scoring_weights!$C$3,0)*scoring_weights!$B$3,1)</f>
        <v>8.3000000000000007</v>
      </c>
      <c r="H884" s="7">
        <f>ROUND(IFERROR(model!K884/scoring_weights!$C$4,0)*scoring_weights!$B$4,1)</f>
        <v>2.2999999999999998</v>
      </c>
      <c r="I884" s="7">
        <f>IF(model!L884="YES",scoring_weights!$B$5,0)</f>
        <v>0</v>
      </c>
      <c r="J884" s="7">
        <f>IF(model!D884="ENTERPRISE",scoring_weights!$B$6,IF(model!D884="MID-MARKET",scoring_weights!$B$6*0.75,IF(model!D884="SMB",scoring_weights!$B$6*0.5,IF(model!D884="STARTUP",scoring_weights!$B$6*0.25,0))))</f>
        <v>11.25</v>
      </c>
      <c r="K884" s="7">
        <f>ROUND(MIN(IFERROR((model!O884/10+model!P884/5+model!R884*2+model!T884+model!U884*1.5)/6,0),1)*scoring_weights!$B$7,1)</f>
        <v>6.5</v>
      </c>
      <c r="L884" s="7">
        <f t="shared" si="39"/>
        <v>38.4</v>
      </c>
      <c r="M884" s="7" t="str">
        <f>IF(L884&gt;=segment_thresholds!$B$2,"HOT",IF(L884&gt;=segment_thresholds!$B$3,"WARM","COLD"))</f>
        <v>WARM</v>
      </c>
      <c r="N884" s="7" t="str">
        <f t="shared" si="40"/>
        <v>Nurture Email Drip</v>
      </c>
      <c r="O884" s="7" t="str">
        <f t="shared" si="41"/>
        <v>20-39</v>
      </c>
    </row>
    <row r="885" spans="1:15">
      <c r="A885" t="str">
        <v>L0884</v>
      </c>
      <c r="B885" t="str">
        <v>Felix Wilson</v>
      </c>
      <c r="C885" t="str">
        <v>INTERCOM</v>
      </c>
      <c r="D885" t="str">
        <v>PAID</v>
      </c>
      <c r="E885" t="str">
        <v>GROWTH</v>
      </c>
      <c r="F885" s="7">
        <f>ROUND(IFERROR(model!I885/scoring_weights!$C$2,0)*scoring_weights!$B$2,1)</f>
        <v>5.4</v>
      </c>
      <c r="G885" s="7">
        <f>ROUND(IFERROR(model!J885/scoring_weights!$C$3,0)*scoring_weights!$B$3,1)</f>
        <v>6.8</v>
      </c>
      <c r="H885" s="7">
        <f>ROUND(IFERROR(model!K885/scoring_weights!$C$4,0)*scoring_weights!$B$4,1)</f>
        <v>4.8</v>
      </c>
      <c r="I885" s="7">
        <f>IF(model!L885="YES",scoring_weights!$B$5,0)</f>
        <v>0</v>
      </c>
      <c r="J885" s="7">
        <f>IF(model!D885="ENTERPRISE",scoring_weights!$B$6,IF(model!D885="MID-MARKET",scoring_weights!$B$6*0.75,IF(model!D885="SMB",scoring_weights!$B$6*0.5,IF(model!D885="STARTUP",scoring_weights!$B$6*0.25,0))))</f>
        <v>0</v>
      </c>
      <c r="K885" s="7">
        <f>ROUND(MIN(IFERROR((model!O885/10+model!P885/5+model!R885*2+model!T885+model!U885*1.5)/6,0),1)*scoring_weights!$B$7,1)</f>
        <v>1.5</v>
      </c>
      <c r="L885" s="7">
        <f t="shared" si="39"/>
        <v>18.5</v>
      </c>
      <c r="M885" s="7" t="str">
        <f>IF(L885&gt;=segment_thresholds!$B$2,"HOT",IF(L885&gt;=segment_thresholds!$B$3,"WARM","COLD"))</f>
        <v>COLD</v>
      </c>
      <c r="N885" s="7" t="str">
        <f t="shared" si="40"/>
        <v>Retarget with Ads</v>
      </c>
      <c r="O885" s="7" t="str">
        <f t="shared" si="41"/>
        <v>0-19</v>
      </c>
    </row>
    <row r="886" spans="1:15">
      <c r="A886" t="str">
        <v>L0885</v>
      </c>
      <c r="B886" t="str">
        <v>Julian Herrera</v>
      </c>
      <c r="C886" t="str">
        <v>FIGMA</v>
      </c>
      <c r="D886" t="str">
        <v>REFERRAL</v>
      </c>
      <c r="E886" t="str">
        <v>N/A</v>
      </c>
      <c r="F886" s="7">
        <f>ROUND(IFERROR(model!I886/scoring_weights!$C$2,0)*scoring_weights!$B$2,1)</f>
        <v>6.9</v>
      </c>
      <c r="G886" s="7">
        <f>ROUND(IFERROR(model!J886/scoring_weights!$C$3,0)*scoring_weights!$B$3,1)</f>
        <v>2.2999999999999998</v>
      </c>
      <c r="H886" s="7">
        <f>ROUND(IFERROR(model!K886/scoring_weights!$C$4,0)*scoring_weights!$B$4,1)</f>
        <v>4.2</v>
      </c>
      <c r="I886" s="7">
        <f>IF(model!L886="YES",scoring_weights!$B$5,0)</f>
        <v>0</v>
      </c>
      <c r="J886" s="7">
        <f>IF(model!D886="ENTERPRISE",scoring_weights!$B$6,IF(model!D886="MID-MARKET",scoring_weights!$B$6*0.75,IF(model!D886="SMB",scoring_weights!$B$6*0.5,IF(model!D886="STARTUP",scoring_weights!$B$6*0.25,0))))</f>
        <v>0</v>
      </c>
      <c r="K886" s="7">
        <f>ROUND(MIN(IFERROR((model!O886/10+model!P886/5+model!R886*2+model!T886+model!U886*1.5)/6,0),1)*scoring_weights!$B$7,1)</f>
        <v>10</v>
      </c>
      <c r="L886" s="7">
        <f t="shared" si="39"/>
        <v>23.4</v>
      </c>
      <c r="M886" s="7" t="str">
        <f>IF(L886&gt;=segment_thresholds!$B$2,"HOT",IF(L886&gt;=segment_thresholds!$B$3,"WARM","COLD"))</f>
        <v>COLD</v>
      </c>
      <c r="N886" s="7" t="str">
        <f t="shared" si="40"/>
        <v>Retarget with Ads</v>
      </c>
      <c r="O886" s="7" t="str">
        <f t="shared" si="41"/>
        <v>20-39</v>
      </c>
    </row>
    <row r="887" spans="1:15">
      <c r="A887" t="str">
        <v>L0886</v>
      </c>
      <c r="B887" t="str">
        <v>Zachary Lee</v>
      </c>
      <c r="C887" t="str">
        <v>META</v>
      </c>
      <c r="D887" t="str">
        <v>CONTENT_SYNDICATION</v>
      </c>
      <c r="E887" t="str">
        <v>ENTERPRISE</v>
      </c>
      <c r="F887" s="7">
        <f>ROUND(IFERROR(model!I887/scoring_weights!$C$2,0)*scoring_weights!$B$2,1)</f>
        <v>8.6</v>
      </c>
      <c r="G887" s="7">
        <f>ROUND(IFERROR(model!J887/scoring_weights!$C$3,0)*scoring_weights!$B$3,1)</f>
        <v>9.8000000000000007</v>
      </c>
      <c r="H887" s="7">
        <f>ROUND(IFERROR(model!K887/scoring_weights!$C$4,0)*scoring_weights!$B$4,1)</f>
        <v>9.3000000000000007</v>
      </c>
      <c r="I887" s="7">
        <f>IF(model!L887="YES",scoring_weights!$B$5,0)</f>
        <v>0</v>
      </c>
      <c r="J887" s="7">
        <f>IF(model!D887="ENTERPRISE",scoring_weights!$B$6,IF(model!D887="MID-MARKET",scoring_weights!$B$6*0.75,IF(model!D887="SMB",scoring_weights!$B$6*0.5,IF(model!D887="STARTUP",scoring_weights!$B$6*0.25,0))))</f>
        <v>15</v>
      </c>
      <c r="K887" s="7">
        <f>ROUND(MIN(IFERROR((model!O887/10+model!P887/5+model!R887*2+model!T887+model!U887*1.5)/6,0),1)*scoring_weights!$B$7,1)</f>
        <v>2</v>
      </c>
      <c r="L887" s="7">
        <f t="shared" si="39"/>
        <v>44.7</v>
      </c>
      <c r="M887" s="7" t="str">
        <f>IF(L887&gt;=segment_thresholds!$B$2,"HOT",IF(L887&gt;=segment_thresholds!$B$3,"WARM","COLD"))</f>
        <v>WARM</v>
      </c>
      <c r="N887" s="7" t="str">
        <f t="shared" si="40"/>
        <v>Nurture Email Drip</v>
      </c>
      <c r="O887" s="7" t="str">
        <f t="shared" si="41"/>
        <v>40-59</v>
      </c>
    </row>
    <row r="888" spans="1:15">
      <c r="A888" t="str">
        <v>L0887</v>
      </c>
      <c r="B888" t="str">
        <v>Sophie Saxena</v>
      </c>
      <c r="C888" t="str">
        <v>CROWDSTRIKE</v>
      </c>
      <c r="D888" t="str">
        <v>EVENT</v>
      </c>
      <c r="E888" t="str">
        <v>MID-MARKET</v>
      </c>
      <c r="F888" s="7">
        <f>ROUND(IFERROR(model!I888/scoring_weights!$C$2,0)*scoring_weights!$B$2,1)</f>
        <v>1.1000000000000001</v>
      </c>
      <c r="G888" s="7">
        <f>ROUND(IFERROR(model!J888/scoring_weights!$C$3,0)*scoring_weights!$B$3,1)</f>
        <v>7.5</v>
      </c>
      <c r="H888" s="7">
        <f>ROUND(IFERROR(model!K888/scoring_weights!$C$4,0)*scoring_weights!$B$4,1)</f>
        <v>8.3000000000000007</v>
      </c>
      <c r="I888" s="7">
        <f>IF(model!L888="YES",scoring_weights!$B$5,0)</f>
        <v>20</v>
      </c>
      <c r="J888" s="7">
        <f>IF(model!D888="ENTERPRISE",scoring_weights!$B$6,IF(model!D888="MID-MARKET",scoring_weights!$B$6*0.75,IF(model!D888="SMB",scoring_weights!$B$6*0.5,IF(model!D888="STARTUP",scoring_weights!$B$6*0.25,0))))</f>
        <v>11.25</v>
      </c>
      <c r="K888" s="7">
        <f>ROUND(MIN(IFERROR((model!O888/10+model!P888/5+model!R888*2+model!T888+model!U888*1.5)/6,0),1)*scoring_weights!$B$7,1)</f>
        <v>15</v>
      </c>
      <c r="L888" s="7">
        <f t="shared" si="39"/>
        <v>63.2</v>
      </c>
      <c r="M888" s="7" t="str">
        <f>IF(L888&gt;=segment_thresholds!$B$2,"HOT",IF(L888&gt;=segment_thresholds!$B$3,"WARM","COLD"))</f>
        <v>HOT</v>
      </c>
      <c r="N888" s="7" t="str">
        <f t="shared" si="40"/>
        <v>Schedule Call</v>
      </c>
      <c r="O888" s="7" t="str">
        <f t="shared" si="41"/>
        <v>60-79</v>
      </c>
    </row>
    <row r="889" spans="1:15">
      <c r="A889" t="str">
        <v>L0888</v>
      </c>
      <c r="B889" t="str">
        <v>Kaia Popov</v>
      </c>
      <c r="C889" t="str">
        <v>LINEAR</v>
      </c>
      <c r="D889" t="str">
        <v>ORGANIC</v>
      </c>
      <c r="E889" t="str">
        <v>SMB</v>
      </c>
      <c r="F889" s="7">
        <f>ROUND(IFERROR(model!I889/scoring_weights!$C$2,0)*scoring_weights!$B$2,1)</f>
        <v>2.9</v>
      </c>
      <c r="G889" s="7">
        <f>ROUND(IFERROR(model!J889/scoring_weights!$C$3,0)*scoring_weights!$B$3,1)</f>
        <v>3.8</v>
      </c>
      <c r="H889" s="7">
        <f>ROUND(IFERROR(model!K889/scoring_weights!$C$4,0)*scoring_weights!$B$4,1)</f>
        <v>4.8</v>
      </c>
      <c r="I889" s="7">
        <f>IF(model!L889="YES",scoring_weights!$B$5,0)</f>
        <v>0</v>
      </c>
      <c r="J889" s="7">
        <f>IF(model!D889="ENTERPRISE",scoring_weights!$B$6,IF(model!D889="MID-MARKET",scoring_weights!$B$6*0.75,IF(model!D889="SMB",scoring_weights!$B$6*0.5,IF(model!D889="STARTUP",scoring_weights!$B$6*0.25,0))))</f>
        <v>7.5</v>
      </c>
      <c r="K889" s="7">
        <f>ROUND(MIN(IFERROR((model!O889/10+model!P889/5+model!R889*2+model!T889+model!U889*1.5)/6,0),1)*scoring_weights!$B$7,1)</f>
        <v>5</v>
      </c>
      <c r="L889" s="7">
        <f t="shared" si="39"/>
        <v>24</v>
      </c>
      <c r="M889" s="7" t="str">
        <f>IF(L889&gt;=segment_thresholds!$B$2,"HOT",IF(L889&gt;=segment_thresholds!$B$3,"WARM","COLD"))</f>
        <v>COLD</v>
      </c>
      <c r="N889" s="7" t="str">
        <f t="shared" si="40"/>
        <v>Retarget with Ads</v>
      </c>
      <c r="O889" s="7" t="str">
        <f t="shared" si="41"/>
        <v>20-39</v>
      </c>
    </row>
    <row r="890" spans="1:15">
      <c r="A890" t="str">
        <v>L0889</v>
      </c>
      <c r="B890" t="str">
        <v>Orion Kim</v>
      </c>
      <c r="C890" t="str">
        <v>HUBSPOT</v>
      </c>
      <c r="D890" t="str">
        <v>REFERRAL</v>
      </c>
      <c r="E890" t="str">
        <v>SMB</v>
      </c>
      <c r="F890" s="7">
        <f>ROUND(IFERROR(model!I890/scoring_weights!$C$2,0)*scoring_weights!$B$2,1)</f>
        <v>2</v>
      </c>
      <c r="G890" s="7">
        <f>ROUND(IFERROR(model!J890/scoring_weights!$C$3,0)*scoring_weights!$B$3,1)</f>
        <v>11.3</v>
      </c>
      <c r="H890" s="7">
        <f>ROUND(IFERROR(model!K890/scoring_weights!$C$4,0)*scoring_weights!$B$4,1)</f>
        <v>7.7</v>
      </c>
      <c r="I890" s="7">
        <f>IF(model!L890="YES",scoring_weights!$B$5,0)</f>
        <v>20</v>
      </c>
      <c r="J890" s="7">
        <f>IF(model!D890="ENTERPRISE",scoring_weights!$B$6,IF(model!D890="MID-MARKET",scoring_weights!$B$6*0.75,IF(model!D890="SMB",scoring_weights!$B$6*0.5,IF(model!D890="STARTUP",scoring_weights!$B$6*0.25,0))))</f>
        <v>7.5</v>
      </c>
      <c r="K890" s="7">
        <f>ROUND(MIN(IFERROR((model!O890/10+model!P890/5+model!R890*2+model!T890+model!U890*1.5)/6,0),1)*scoring_weights!$B$7,1)</f>
        <v>12.5</v>
      </c>
      <c r="L890" s="7">
        <f t="shared" si="39"/>
        <v>61</v>
      </c>
      <c r="M890" s="7" t="str">
        <f>IF(L890&gt;=segment_thresholds!$B$2,"HOT",IF(L890&gt;=segment_thresholds!$B$3,"WARM","COLD"))</f>
        <v>HOT</v>
      </c>
      <c r="N890" s="7" t="str">
        <f t="shared" si="40"/>
        <v>Schedule Call</v>
      </c>
      <c r="O890" s="7" t="str">
        <f t="shared" si="41"/>
        <v>60-79</v>
      </c>
    </row>
    <row r="891" spans="1:15">
      <c r="A891" t="str">
        <v>L0890</v>
      </c>
      <c r="B891" t="str">
        <v>Farhan Nair</v>
      </c>
      <c r="C891" t="str">
        <v>STRIPE</v>
      </c>
      <c r="D891" t="str">
        <v>SOCIAL</v>
      </c>
      <c r="E891" t="str">
        <v>MID-MARKET</v>
      </c>
      <c r="F891" s="7">
        <f>ROUND(IFERROR(model!I891/scoring_weights!$C$2,0)*scoring_weights!$B$2,1)</f>
        <v>9.1</v>
      </c>
      <c r="G891" s="7">
        <f>ROUND(IFERROR(model!J891/scoring_weights!$C$3,0)*scoring_weights!$B$3,1)</f>
        <v>0</v>
      </c>
      <c r="H891" s="7">
        <f>ROUND(IFERROR(model!K891/scoring_weights!$C$4,0)*scoring_weights!$B$4,1)</f>
        <v>0.2</v>
      </c>
      <c r="I891" s="7">
        <f>IF(model!L891="YES",scoring_weights!$B$5,0)</f>
        <v>0</v>
      </c>
      <c r="J891" s="7">
        <f>IF(model!D891="ENTERPRISE",scoring_weights!$B$6,IF(model!D891="MID-MARKET",scoring_weights!$B$6*0.75,IF(model!D891="SMB",scoring_weights!$B$6*0.5,IF(model!D891="STARTUP",scoring_weights!$B$6*0.25,0))))</f>
        <v>11.25</v>
      </c>
      <c r="K891" s="7">
        <f>ROUND(MIN(IFERROR((model!O891/10+model!P891/5+model!R891*2+model!T891+model!U891*1.5)/6,0),1)*scoring_weights!$B$7,1)</f>
        <v>14.5</v>
      </c>
      <c r="L891" s="7">
        <f t="shared" si="39"/>
        <v>35.1</v>
      </c>
      <c r="M891" s="7" t="str">
        <f>IF(L891&gt;=segment_thresholds!$B$2,"HOT",IF(L891&gt;=segment_thresholds!$B$3,"WARM","COLD"))</f>
        <v>WARM</v>
      </c>
      <c r="N891" s="7" t="str">
        <f t="shared" si="40"/>
        <v>Nurture Email Drip</v>
      </c>
      <c r="O891" s="7" t="str">
        <f t="shared" si="41"/>
        <v>20-39</v>
      </c>
    </row>
    <row r="892" spans="1:15">
      <c r="A892" t="str">
        <v>L0891</v>
      </c>
      <c r="B892" t="str">
        <v>Tatiana Tiwari</v>
      </c>
      <c r="C892" t="str">
        <v>STRIPE INC</v>
      </c>
      <c r="D892" t="str">
        <v>COLD_EMAIL</v>
      </c>
      <c r="E892" t="str">
        <v>ENTERPRISE</v>
      </c>
      <c r="F892" s="7">
        <f>ROUND(IFERROR(model!I892/scoring_weights!$C$2,0)*scoring_weights!$B$2,1)</f>
        <v>7.1</v>
      </c>
      <c r="G892" s="7">
        <f>ROUND(IFERROR(model!J892/scoring_weights!$C$3,0)*scoring_weights!$B$3,1)</f>
        <v>0</v>
      </c>
      <c r="H892" s="7">
        <f>ROUND(IFERROR(model!K892/scoring_weights!$C$4,0)*scoring_weights!$B$4,1)</f>
        <v>1.3</v>
      </c>
      <c r="I892" s="7">
        <f>IF(model!L892="YES",scoring_weights!$B$5,0)</f>
        <v>20</v>
      </c>
      <c r="J892" s="7">
        <f>IF(model!D892="ENTERPRISE",scoring_weights!$B$6,IF(model!D892="MID-MARKET",scoring_weights!$B$6*0.75,IF(model!D892="SMB",scoring_weights!$B$6*0.5,IF(model!D892="STARTUP",scoring_weights!$B$6*0.25,0))))</f>
        <v>15</v>
      </c>
      <c r="K892" s="7">
        <f>ROUND(MIN(IFERROR((model!O892/10+model!P892/5+model!R892*2+model!T892+model!U892*1.5)/6,0),1)*scoring_weights!$B$7,1)</f>
        <v>10</v>
      </c>
      <c r="L892" s="7">
        <f t="shared" si="39"/>
        <v>53.4</v>
      </c>
      <c r="M892" s="7" t="str">
        <f>IF(L892&gt;=segment_thresholds!$B$2,"HOT",IF(L892&gt;=segment_thresholds!$B$3,"WARM","COLD"))</f>
        <v>WARM</v>
      </c>
      <c r="N892" s="7" t="str">
        <f t="shared" si="40"/>
        <v>Nurture Email Drip</v>
      </c>
      <c r="O892" s="7" t="str">
        <f t="shared" si="41"/>
        <v>40-59</v>
      </c>
    </row>
    <row r="893" spans="1:15">
      <c r="A893" t="str">
        <v>L0892</v>
      </c>
      <c r="B893" t="str">
        <v>Tyler White</v>
      </c>
      <c r="C893" t="str">
        <v>SNOWFLAKE</v>
      </c>
      <c r="D893" t="str">
        <v>REFERRAL</v>
      </c>
      <c r="E893" t="str">
        <v>ENTERPRISE</v>
      </c>
      <c r="F893" s="7">
        <f>ROUND(IFERROR(model!I893/scoring_weights!$C$2,0)*scoring_weights!$B$2,1)</f>
        <v>9.1</v>
      </c>
      <c r="G893" s="7">
        <f>ROUND(IFERROR(model!J893/scoring_weights!$C$3,0)*scoring_weights!$B$3,1)</f>
        <v>0.8</v>
      </c>
      <c r="H893" s="7">
        <f>ROUND(IFERROR(model!K893/scoring_weights!$C$4,0)*scoring_weights!$B$4,1)</f>
        <v>8.1999999999999993</v>
      </c>
      <c r="I893" s="7">
        <f>IF(model!L893="YES",scoring_weights!$B$5,0)</f>
        <v>20</v>
      </c>
      <c r="J893" s="7">
        <f>IF(model!D893="ENTERPRISE",scoring_weights!$B$6,IF(model!D893="MID-MARKET",scoring_weights!$B$6*0.75,IF(model!D893="SMB",scoring_weights!$B$6*0.5,IF(model!D893="STARTUP",scoring_weights!$B$6*0.25,0))))</f>
        <v>15</v>
      </c>
      <c r="K893" s="7">
        <f>ROUND(MIN(IFERROR((model!O893/10+model!P893/5+model!R893*2+model!T893+model!U893*1.5)/6,0),1)*scoring_weights!$B$7,1)</f>
        <v>18.5</v>
      </c>
      <c r="L893" s="7">
        <f t="shared" si="39"/>
        <v>71.599999999999994</v>
      </c>
      <c r="M893" s="7" t="str">
        <f>IF(L893&gt;=segment_thresholds!$B$2,"HOT",IF(L893&gt;=segment_thresholds!$B$3,"WARM","COLD"))</f>
        <v>HOT</v>
      </c>
      <c r="N893" s="7" t="str">
        <f t="shared" si="40"/>
        <v>Schedule Call</v>
      </c>
      <c r="O893" s="7" t="str">
        <f t="shared" si="41"/>
        <v>60-79</v>
      </c>
    </row>
    <row r="894" spans="1:15">
      <c r="A894" t="str">
        <v>L0893</v>
      </c>
      <c r="B894" t="str">
        <v>Chloe Ahmed</v>
      </c>
      <c r="C894" t="str">
        <v>CANVA</v>
      </c>
      <c r="D894" t="str">
        <v>SOCIAL</v>
      </c>
      <c r="E894" t="str">
        <v>STARTUP</v>
      </c>
      <c r="F894" s="7">
        <f>ROUND(IFERROR(model!I894/scoring_weights!$C$2,0)*scoring_weights!$B$2,1)</f>
        <v>0</v>
      </c>
      <c r="G894" s="7">
        <f>ROUND(IFERROR(model!J894/scoring_weights!$C$3,0)*scoring_weights!$B$3,1)</f>
        <v>2.2999999999999998</v>
      </c>
      <c r="H894" s="7">
        <f>ROUND(IFERROR(model!K894/scoring_weights!$C$4,0)*scoring_weights!$B$4,1)</f>
        <v>1.3</v>
      </c>
      <c r="I894" s="7">
        <f>IF(model!L894="YES",scoring_weights!$B$5,0)</f>
        <v>20</v>
      </c>
      <c r="J894" s="7">
        <f>IF(model!D894="ENTERPRISE",scoring_weights!$B$6,IF(model!D894="MID-MARKET",scoring_weights!$B$6*0.75,IF(model!D894="SMB",scoring_weights!$B$6*0.5,IF(model!D894="STARTUP",scoring_weights!$B$6*0.25,0))))</f>
        <v>3.75</v>
      </c>
      <c r="K894" s="7">
        <f>ROUND(MIN(IFERROR((model!O894/10+model!P894/5+model!R894*2+model!T894+model!U894*1.5)/6,0),1)*scoring_weights!$B$7,1)</f>
        <v>3.5</v>
      </c>
      <c r="L894" s="7">
        <f t="shared" si="39"/>
        <v>30.9</v>
      </c>
      <c r="M894" s="7" t="str">
        <f>IF(L894&gt;=segment_thresholds!$B$2,"HOT",IF(L894&gt;=segment_thresholds!$B$3,"WARM","COLD"))</f>
        <v>COLD</v>
      </c>
      <c r="N894" s="7" t="str">
        <f t="shared" si="40"/>
        <v>Retarget with Ads</v>
      </c>
      <c r="O894" s="7" t="str">
        <f t="shared" si="41"/>
        <v>20-39</v>
      </c>
    </row>
    <row r="895" spans="1:15">
      <c r="A895" t="str">
        <v>L0894</v>
      </c>
      <c r="B895" t="str">
        <v>Noah Davis</v>
      </c>
      <c r="C895" t="str">
        <v>MONGO DB</v>
      </c>
      <c r="D895" t="str">
        <v>ORGANIC</v>
      </c>
      <c r="E895" t="str">
        <v>STARTUP</v>
      </c>
      <c r="F895" s="7">
        <f>ROUND(IFERROR(model!I895/scoring_weights!$C$2,0)*scoring_weights!$B$2,1)</f>
        <v>9.1</v>
      </c>
      <c r="G895" s="7">
        <f>ROUND(IFERROR(model!J895/scoring_weights!$C$3,0)*scoring_weights!$B$3,1)</f>
        <v>0</v>
      </c>
      <c r="H895" s="7">
        <f>ROUND(IFERROR(model!K895/scoring_weights!$C$4,0)*scoring_weights!$B$4,1)</f>
        <v>0.3</v>
      </c>
      <c r="I895" s="7">
        <f>IF(model!L895="YES",scoring_weights!$B$5,0)</f>
        <v>0</v>
      </c>
      <c r="J895" s="7">
        <f>IF(model!D895="ENTERPRISE",scoring_weights!$B$6,IF(model!D895="MID-MARKET",scoring_weights!$B$6*0.75,IF(model!D895="SMB",scoring_weights!$B$6*0.5,IF(model!D895="STARTUP",scoring_weights!$B$6*0.25,0))))</f>
        <v>3.75</v>
      </c>
      <c r="K895" s="7">
        <f>ROUND(MIN(IFERROR((model!O895/10+model!P895/5+model!R895*2+model!T895+model!U895*1.5)/6,0),1)*scoring_weights!$B$7,1)</f>
        <v>7</v>
      </c>
      <c r="L895" s="7">
        <f t="shared" si="39"/>
        <v>20.2</v>
      </c>
      <c r="M895" s="7" t="str">
        <f>IF(L895&gt;=segment_thresholds!$B$2,"HOT",IF(L895&gt;=segment_thresholds!$B$3,"WARM","COLD"))</f>
        <v>COLD</v>
      </c>
      <c r="N895" s="7" t="str">
        <f t="shared" si="40"/>
        <v>Retarget with Ads</v>
      </c>
      <c r="O895" s="7" t="str">
        <f t="shared" si="41"/>
        <v>20-39</v>
      </c>
    </row>
    <row r="896" spans="1:15">
      <c r="A896" t="str">
        <v>L0895</v>
      </c>
      <c r="B896" t="str">
        <v>Jack Adams</v>
      </c>
      <c r="C896" t="str">
        <v>OKTA</v>
      </c>
      <c r="D896" t="str">
        <v>PAID</v>
      </c>
      <c r="E896" t="str">
        <v>STARTUP</v>
      </c>
      <c r="F896" s="7">
        <f>ROUND(IFERROR(model!I896/scoring_weights!$C$2,0)*scoring_weights!$B$2,1)</f>
        <v>6.3</v>
      </c>
      <c r="G896" s="7">
        <f>ROUND(IFERROR(model!J896/scoring_weights!$C$3,0)*scoring_weights!$B$3,1)</f>
        <v>14.3</v>
      </c>
      <c r="H896" s="7">
        <f>ROUND(IFERROR(model!K896/scoring_weights!$C$4,0)*scoring_weights!$B$4,1)</f>
        <v>0</v>
      </c>
      <c r="I896" s="7">
        <f>IF(model!L896="YES",scoring_weights!$B$5,0)</f>
        <v>20</v>
      </c>
      <c r="J896" s="7">
        <f>IF(model!D896="ENTERPRISE",scoring_weights!$B$6,IF(model!D896="MID-MARKET",scoring_weights!$B$6*0.75,IF(model!D896="SMB",scoring_weights!$B$6*0.5,IF(model!D896="STARTUP",scoring_weights!$B$6*0.25,0))))</f>
        <v>3.75</v>
      </c>
      <c r="K896" s="7">
        <f>ROUND(MIN(IFERROR((model!O896/10+model!P896/5+model!R896*2+model!T896+model!U896*1.5)/6,0),1)*scoring_weights!$B$7,1)</f>
        <v>3</v>
      </c>
      <c r="L896" s="7">
        <f t="shared" si="39"/>
        <v>47.4</v>
      </c>
      <c r="M896" s="7" t="str">
        <f>IF(L896&gt;=segment_thresholds!$B$2,"HOT",IF(L896&gt;=segment_thresholds!$B$3,"WARM","COLD"))</f>
        <v>WARM</v>
      </c>
      <c r="N896" s="7" t="str">
        <f t="shared" si="40"/>
        <v>Nurture Email Drip</v>
      </c>
      <c r="O896" s="7" t="str">
        <f t="shared" si="41"/>
        <v>40-59</v>
      </c>
    </row>
    <row r="897" spans="1:15">
      <c r="A897" t="str">
        <v>L0896</v>
      </c>
      <c r="B897" t="str">
        <v>Liora Rossi</v>
      </c>
      <c r="C897" t="str">
        <v>INTERCOM</v>
      </c>
      <c r="D897" t="str">
        <v>ORGANIC</v>
      </c>
      <c r="E897" t="str">
        <v>GROWTH</v>
      </c>
      <c r="F897" s="7">
        <f>ROUND(IFERROR(model!I897/scoring_weights!$C$2,0)*scoring_weights!$B$2,1)</f>
        <v>4</v>
      </c>
      <c r="G897" s="7">
        <f>ROUND(IFERROR(model!J897/scoring_weights!$C$3,0)*scoring_weights!$B$3,1)</f>
        <v>0</v>
      </c>
      <c r="H897" s="7">
        <f>ROUND(IFERROR(model!K897/scoring_weights!$C$4,0)*scoring_weights!$B$4,1)</f>
        <v>4.7</v>
      </c>
      <c r="I897" s="7">
        <f>IF(model!L897="YES",scoring_weights!$B$5,0)</f>
        <v>20</v>
      </c>
      <c r="J897" s="7">
        <f>IF(model!D897="ENTERPRISE",scoring_weights!$B$6,IF(model!D897="MID-MARKET",scoring_weights!$B$6*0.75,IF(model!D897="SMB",scoring_weights!$B$6*0.5,IF(model!D897="STARTUP",scoring_weights!$B$6*0.25,0))))</f>
        <v>0</v>
      </c>
      <c r="K897" s="7">
        <f>ROUND(MIN(IFERROR((model!O897/10+model!P897/5+model!R897*2+model!T897+model!U897*1.5)/6,0),1)*scoring_weights!$B$7,1)</f>
        <v>2</v>
      </c>
      <c r="L897" s="7">
        <f t="shared" si="39"/>
        <v>30.7</v>
      </c>
      <c r="M897" s="7" t="str">
        <f>IF(L897&gt;=segment_thresholds!$B$2,"HOT",IF(L897&gt;=segment_thresholds!$B$3,"WARM","COLD"))</f>
        <v>COLD</v>
      </c>
      <c r="N897" s="7" t="str">
        <f t="shared" si="40"/>
        <v>Retarget with Ads</v>
      </c>
      <c r="O897" s="7" t="str">
        <f t="shared" si="41"/>
        <v>20-39</v>
      </c>
    </row>
    <row r="898" spans="1:15">
      <c r="A898" t="str">
        <v>L0897</v>
      </c>
      <c r="B898" t="str">
        <v>Ravi Decker</v>
      </c>
      <c r="C898" t="str">
        <v>HASHI CORP</v>
      </c>
      <c r="D898" t="str">
        <v>COLD_EMAIL</v>
      </c>
      <c r="E898" t="str">
        <v>SMB</v>
      </c>
      <c r="F898" s="7">
        <f>ROUND(IFERROR(model!I898/scoring_weights!$C$2,0)*scoring_weights!$B$2,1)</f>
        <v>6.3</v>
      </c>
      <c r="G898" s="7">
        <f>ROUND(IFERROR(model!J898/scoring_weights!$C$3,0)*scoring_weights!$B$3,1)</f>
        <v>8.3000000000000007</v>
      </c>
      <c r="H898" s="7">
        <f>ROUND(IFERROR(model!K898/scoring_weights!$C$4,0)*scoring_weights!$B$4,1)</f>
        <v>2.2000000000000002</v>
      </c>
      <c r="I898" s="7">
        <f>IF(model!L898="YES",scoring_weights!$B$5,0)</f>
        <v>0</v>
      </c>
      <c r="J898" s="7">
        <f>IF(model!D898="ENTERPRISE",scoring_weights!$B$6,IF(model!D898="MID-MARKET",scoring_weights!$B$6*0.75,IF(model!D898="SMB",scoring_weights!$B$6*0.5,IF(model!D898="STARTUP",scoring_weights!$B$6*0.25,0))))</f>
        <v>7.5</v>
      </c>
      <c r="K898" s="7">
        <f>ROUND(MIN(IFERROR((model!O898/10+model!P898/5+model!R898*2+model!T898+model!U898*1.5)/6,0),1)*scoring_weights!$B$7,1)</f>
        <v>1.5</v>
      </c>
      <c r="L898" s="7">
        <f t="shared" si="39"/>
        <v>25.8</v>
      </c>
      <c r="M898" s="7" t="str">
        <f>IF(L898&gt;=segment_thresholds!$B$2,"HOT",IF(L898&gt;=segment_thresholds!$B$3,"WARM","COLD"))</f>
        <v>COLD</v>
      </c>
      <c r="N898" s="7" t="str">
        <f t="shared" si="40"/>
        <v>Retarget with Ads</v>
      </c>
      <c r="O898" s="7" t="str">
        <f t="shared" si="41"/>
        <v>20-39</v>
      </c>
    </row>
    <row r="899" spans="1:15">
      <c r="A899" t="str">
        <v>L0898</v>
      </c>
      <c r="B899" t="str">
        <v>Mila Park</v>
      </c>
      <c r="C899" t="str">
        <v>DOCU SIGN</v>
      </c>
      <c r="D899" t="str">
        <v>PARTNER</v>
      </c>
      <c r="E899" t="str">
        <v>ENTERPRISE</v>
      </c>
      <c r="F899" s="7">
        <f>ROUND(IFERROR(model!I899/scoring_weights!$C$2,0)*scoring_weights!$B$2,1)</f>
        <v>2.9</v>
      </c>
      <c r="G899" s="7">
        <f>ROUND(IFERROR(model!J899/scoring_weights!$C$3,0)*scoring_weights!$B$3,1)</f>
        <v>2.2999999999999998</v>
      </c>
      <c r="H899" s="7">
        <f>ROUND(IFERROR(model!K899/scoring_weights!$C$4,0)*scoring_weights!$B$4,1)</f>
        <v>5.8</v>
      </c>
      <c r="I899" s="7">
        <f>IF(model!L899="YES",scoring_weights!$B$5,0)</f>
        <v>0</v>
      </c>
      <c r="J899" s="7">
        <f>IF(model!D899="ENTERPRISE",scoring_weights!$B$6,IF(model!D899="MID-MARKET",scoring_weights!$B$6*0.75,IF(model!D899="SMB",scoring_weights!$B$6*0.5,IF(model!D899="STARTUP",scoring_weights!$B$6*0.25,0))))</f>
        <v>15</v>
      </c>
      <c r="K899" s="7">
        <f>ROUND(MIN(IFERROR((model!O899/10+model!P899/5+model!R899*2+model!T899+model!U899*1.5)/6,0),1)*scoring_weights!$B$7,1)</f>
        <v>18.5</v>
      </c>
      <c r="L899" s="7">
        <f t="shared" ref="L899:L962" si="42">ROUND(F899+G899+H899+I899+J899+K899,1)</f>
        <v>44.5</v>
      </c>
      <c r="M899" s="7" t="str">
        <f>IF(L899&gt;=segment_thresholds!$B$2,"HOT",IF(L899&gt;=segment_thresholds!$B$3,"WARM","COLD"))</f>
        <v>WARM</v>
      </c>
      <c r="N899" s="7" t="str">
        <f t="shared" ref="N899:N962" si="43">IF(M899="HOT","Schedule Call",IF(M899="WARM","Nurture Email Drip","Retarget with Ads"))</f>
        <v>Nurture Email Drip</v>
      </c>
      <c r="O899" s="7" t="str">
        <f t="shared" ref="O899:O962" si="44">IF(L899&lt;20,"0-19",IF(L899&lt;40,"20-39",IF(L899&lt;60,"40-59",IF(L899&lt;80,"60-79","80-100"))))</f>
        <v>40-59</v>
      </c>
    </row>
    <row r="900" spans="1:15">
      <c r="A900" t="str">
        <v>L0899</v>
      </c>
      <c r="B900" t="str">
        <v>Quinlan Davis</v>
      </c>
      <c r="C900" t="str">
        <v>DROPBOX</v>
      </c>
      <c r="D900" t="str">
        <v>EVENT</v>
      </c>
      <c r="E900" t="str">
        <v>N/A</v>
      </c>
      <c r="F900" s="7">
        <f>ROUND(IFERROR(model!I900/scoring_weights!$C$2,0)*scoring_weights!$B$2,1)</f>
        <v>4.3</v>
      </c>
      <c r="G900" s="7">
        <f>ROUND(IFERROR(model!J900/scoring_weights!$C$3,0)*scoring_weights!$B$3,1)</f>
        <v>11.3</v>
      </c>
      <c r="H900" s="7">
        <f>ROUND(IFERROR(model!K900/scoring_weights!$C$4,0)*scoring_weights!$B$4,1)</f>
        <v>4</v>
      </c>
      <c r="I900" s="7">
        <f>IF(model!L900="YES",scoring_weights!$B$5,0)</f>
        <v>0</v>
      </c>
      <c r="J900" s="7">
        <f>IF(model!D900="ENTERPRISE",scoring_weights!$B$6,IF(model!D900="MID-MARKET",scoring_weights!$B$6*0.75,IF(model!D900="SMB",scoring_weights!$B$6*0.5,IF(model!D900="STARTUP",scoring_weights!$B$6*0.25,0))))</f>
        <v>0</v>
      </c>
      <c r="K900" s="7">
        <f>ROUND(MIN(IFERROR((model!O900/10+model!P900/5+model!R900*2+model!T900+model!U900*1.5)/6,0),1)*scoring_weights!$B$7,1)</f>
        <v>0</v>
      </c>
      <c r="L900" s="7">
        <f t="shared" si="42"/>
        <v>19.600000000000001</v>
      </c>
      <c r="M900" s="7" t="str">
        <f>IF(L900&gt;=segment_thresholds!$B$2,"HOT",IF(L900&gt;=segment_thresholds!$B$3,"WARM","COLD"))</f>
        <v>COLD</v>
      </c>
      <c r="N900" s="7" t="str">
        <f t="shared" si="43"/>
        <v>Retarget with Ads</v>
      </c>
      <c r="O900" s="7" t="str">
        <f t="shared" si="44"/>
        <v>0-19</v>
      </c>
    </row>
    <row r="901" spans="1:15">
      <c r="A901" t="str">
        <v>L0900</v>
      </c>
      <c r="B901" t="str">
        <v>Freya Carter</v>
      </c>
      <c r="C901" t="str">
        <v>ZSCALER</v>
      </c>
      <c r="D901" t="str">
        <v>EVENT</v>
      </c>
      <c r="E901" t="str">
        <v>STARTUP</v>
      </c>
      <c r="F901" s="7">
        <f>ROUND(IFERROR(model!I901/scoring_weights!$C$2,0)*scoring_weights!$B$2,1)</f>
        <v>8.9</v>
      </c>
      <c r="G901" s="7">
        <f>ROUND(IFERROR(model!J901/scoring_weights!$C$3,0)*scoring_weights!$B$3,1)</f>
        <v>8.3000000000000007</v>
      </c>
      <c r="H901" s="7">
        <f>ROUND(IFERROR(model!K901/scoring_weights!$C$4,0)*scoring_weights!$B$4,1)</f>
        <v>6.3</v>
      </c>
      <c r="I901" s="7">
        <f>IF(model!L901="YES",scoring_weights!$B$5,0)</f>
        <v>0</v>
      </c>
      <c r="J901" s="7">
        <f>IF(model!D901="ENTERPRISE",scoring_weights!$B$6,IF(model!D901="MID-MARKET",scoring_weights!$B$6*0.75,IF(model!D901="SMB",scoring_weights!$B$6*0.5,IF(model!D901="STARTUP",scoring_weights!$B$6*0.25,0))))</f>
        <v>3.75</v>
      </c>
      <c r="K901" s="7">
        <f>ROUND(MIN(IFERROR((model!O901/10+model!P901/5+model!R901*2+model!T901+model!U901*1.5)/6,0),1)*scoring_weights!$B$7,1)</f>
        <v>3.5</v>
      </c>
      <c r="L901" s="7">
        <f t="shared" si="42"/>
        <v>30.8</v>
      </c>
      <c r="M901" s="7" t="str">
        <f>IF(L901&gt;=segment_thresholds!$B$2,"HOT",IF(L901&gt;=segment_thresholds!$B$3,"WARM","COLD"))</f>
        <v>COLD</v>
      </c>
      <c r="N901" s="7" t="str">
        <f t="shared" si="43"/>
        <v>Retarget with Ads</v>
      </c>
      <c r="O901" s="7" t="str">
        <f t="shared" si="44"/>
        <v>20-39</v>
      </c>
    </row>
    <row r="902" spans="1:15">
      <c r="A902" t="str">
        <v>L0901</v>
      </c>
      <c r="B902" t="str">
        <v>Xavier Jones</v>
      </c>
      <c r="C902" t="str">
        <v>MICROSOFT CORP</v>
      </c>
      <c r="D902" t="str">
        <v>REFERRAL</v>
      </c>
      <c r="E902" t="str">
        <v>N/A</v>
      </c>
      <c r="F902" s="7">
        <f>ROUND(IFERROR(model!I902/scoring_weights!$C$2,0)*scoring_weights!$B$2,1)</f>
        <v>9.1</v>
      </c>
      <c r="G902" s="7">
        <f>ROUND(IFERROR(model!J902/scoring_weights!$C$3,0)*scoring_weights!$B$3,1)</f>
        <v>0</v>
      </c>
      <c r="H902" s="7">
        <f>ROUND(IFERROR(model!K902/scoring_weights!$C$4,0)*scoring_weights!$B$4,1)</f>
        <v>4.3</v>
      </c>
      <c r="I902" s="7">
        <f>IF(model!L902="YES",scoring_weights!$B$5,0)</f>
        <v>0</v>
      </c>
      <c r="J902" s="7">
        <f>IF(model!D902="ENTERPRISE",scoring_weights!$B$6,IF(model!D902="MID-MARKET",scoring_weights!$B$6*0.75,IF(model!D902="SMB",scoring_weights!$B$6*0.5,IF(model!D902="STARTUP",scoring_weights!$B$6*0.25,0))))</f>
        <v>0</v>
      </c>
      <c r="K902" s="7">
        <f>ROUND(MIN(IFERROR((model!O902/10+model!P902/5+model!R902*2+model!T902+model!U902*1.5)/6,0),1)*scoring_weights!$B$7,1)</f>
        <v>13.5</v>
      </c>
      <c r="L902" s="7">
        <f t="shared" si="42"/>
        <v>26.9</v>
      </c>
      <c r="M902" s="7" t="str">
        <f>IF(L902&gt;=segment_thresholds!$B$2,"HOT",IF(L902&gt;=segment_thresholds!$B$3,"WARM","COLD"))</f>
        <v>COLD</v>
      </c>
      <c r="N902" s="7" t="str">
        <f t="shared" si="43"/>
        <v>Retarget with Ads</v>
      </c>
      <c r="O902" s="7" t="str">
        <f t="shared" si="44"/>
        <v>20-39</v>
      </c>
    </row>
    <row r="903" spans="1:15">
      <c r="A903" t="str">
        <v>L0902</v>
      </c>
      <c r="B903" t="str">
        <v>Killian Dubois</v>
      </c>
      <c r="C903" t="str">
        <v>ZENDESK</v>
      </c>
      <c r="D903" t="str">
        <v>REFERRAL</v>
      </c>
      <c r="E903" t="str">
        <v>SMB</v>
      </c>
      <c r="F903" s="7">
        <f>ROUND(IFERROR(model!I903/scoring_weights!$C$2,0)*scoring_weights!$B$2,1)</f>
        <v>0</v>
      </c>
      <c r="G903" s="7">
        <f>ROUND(IFERROR(model!J903/scoring_weights!$C$3,0)*scoring_weights!$B$3,1)</f>
        <v>6</v>
      </c>
      <c r="H903" s="7">
        <f>ROUND(IFERROR(model!K903/scoring_weights!$C$4,0)*scoring_weights!$B$4,1)</f>
        <v>1.5</v>
      </c>
      <c r="I903" s="7">
        <f>IF(model!L903="YES",scoring_weights!$B$5,0)</f>
        <v>20</v>
      </c>
      <c r="J903" s="7">
        <f>IF(model!D903="ENTERPRISE",scoring_weights!$B$6,IF(model!D903="MID-MARKET",scoring_weights!$B$6*0.75,IF(model!D903="SMB",scoring_weights!$B$6*0.5,IF(model!D903="STARTUP",scoring_weights!$B$6*0.25,0))))</f>
        <v>7.5</v>
      </c>
      <c r="K903" s="7">
        <f>ROUND(MIN(IFERROR((model!O903/10+model!P903/5+model!R903*2+model!T903+model!U903*1.5)/6,0),1)*scoring_weights!$B$7,1)</f>
        <v>13.5</v>
      </c>
      <c r="L903" s="7">
        <f t="shared" si="42"/>
        <v>48.5</v>
      </c>
      <c r="M903" s="7" t="str">
        <f>IF(L903&gt;=segment_thresholds!$B$2,"HOT",IF(L903&gt;=segment_thresholds!$B$3,"WARM","COLD"))</f>
        <v>WARM</v>
      </c>
      <c r="N903" s="7" t="str">
        <f t="shared" si="43"/>
        <v>Nurture Email Drip</v>
      </c>
      <c r="O903" s="7" t="str">
        <f t="shared" si="44"/>
        <v>40-59</v>
      </c>
    </row>
    <row r="904" spans="1:15">
      <c r="A904" t="str">
        <v>L0903</v>
      </c>
      <c r="B904" t="str">
        <v>Noah Singh</v>
      </c>
      <c r="C904" t="str">
        <v>FIGMA</v>
      </c>
      <c r="D904" t="str">
        <v>PARTNER</v>
      </c>
      <c r="E904" t="str">
        <v>SMB</v>
      </c>
      <c r="F904" s="7">
        <f>ROUND(IFERROR(model!I904/scoring_weights!$C$2,0)*scoring_weights!$B$2,1)</f>
        <v>1.4</v>
      </c>
      <c r="G904" s="7">
        <f>ROUND(IFERROR(model!J904/scoring_weights!$C$3,0)*scoring_weights!$B$3,1)</f>
        <v>13.5</v>
      </c>
      <c r="H904" s="7">
        <f>ROUND(IFERROR(model!K904/scoring_weights!$C$4,0)*scoring_weights!$B$4,1)</f>
        <v>1.2</v>
      </c>
      <c r="I904" s="7">
        <f>IF(model!L904="YES",scoring_weights!$B$5,0)</f>
        <v>0</v>
      </c>
      <c r="J904" s="7">
        <f>IF(model!D904="ENTERPRISE",scoring_weights!$B$6,IF(model!D904="MID-MARKET",scoring_weights!$B$6*0.75,IF(model!D904="SMB",scoring_weights!$B$6*0.5,IF(model!D904="STARTUP",scoring_weights!$B$6*0.25,0))))</f>
        <v>7.5</v>
      </c>
      <c r="K904" s="7">
        <f>ROUND(MIN(IFERROR((model!O904/10+model!P904/5+model!R904*2+model!T904+model!U904*1.5)/6,0),1)*scoring_weights!$B$7,1)</f>
        <v>4.5</v>
      </c>
      <c r="L904" s="7">
        <f t="shared" si="42"/>
        <v>28.1</v>
      </c>
      <c r="M904" s="7" t="str">
        <f>IF(L904&gt;=segment_thresholds!$B$2,"HOT",IF(L904&gt;=segment_thresholds!$B$3,"WARM","COLD"))</f>
        <v>COLD</v>
      </c>
      <c r="N904" s="7" t="str">
        <f t="shared" si="43"/>
        <v>Retarget with Ads</v>
      </c>
      <c r="O904" s="7" t="str">
        <f t="shared" si="44"/>
        <v>20-39</v>
      </c>
    </row>
    <row r="905" spans="1:15">
      <c r="A905" t="str">
        <v>L0904</v>
      </c>
      <c r="B905" t="str">
        <v>Fatima Scott</v>
      </c>
      <c r="C905" t="str">
        <v>DROPBOX</v>
      </c>
      <c r="D905" t="str">
        <v>WEBINAR</v>
      </c>
      <c r="E905" t="str">
        <v>ENTERPRISE</v>
      </c>
      <c r="F905" s="7">
        <f>ROUND(IFERROR(model!I905/scoring_weights!$C$2,0)*scoring_weights!$B$2,1)</f>
        <v>2</v>
      </c>
      <c r="G905" s="7">
        <f>ROUND(IFERROR(model!J905/scoring_weights!$C$3,0)*scoring_weights!$B$3,1)</f>
        <v>13.5</v>
      </c>
      <c r="H905" s="7">
        <f>ROUND(IFERROR(model!K905/scoring_weights!$C$4,0)*scoring_weights!$B$4,1)</f>
        <v>3.2</v>
      </c>
      <c r="I905" s="7">
        <f>IF(model!L905="YES",scoring_weights!$B$5,0)</f>
        <v>0</v>
      </c>
      <c r="J905" s="7">
        <f>IF(model!D905="ENTERPRISE",scoring_weights!$B$6,IF(model!D905="MID-MARKET",scoring_weights!$B$6*0.75,IF(model!D905="SMB",scoring_weights!$B$6*0.5,IF(model!D905="STARTUP",scoring_weights!$B$6*0.25,0))))</f>
        <v>15</v>
      </c>
      <c r="K905" s="7">
        <f>ROUND(MIN(IFERROR((model!O905/10+model!P905/5+model!R905*2+model!T905+model!U905*1.5)/6,0),1)*scoring_weights!$B$7,1)</f>
        <v>13.5</v>
      </c>
      <c r="L905" s="7">
        <f t="shared" si="42"/>
        <v>47.2</v>
      </c>
      <c r="M905" s="7" t="str">
        <f>IF(L905&gt;=segment_thresholds!$B$2,"HOT",IF(L905&gt;=segment_thresholds!$B$3,"WARM","COLD"))</f>
        <v>WARM</v>
      </c>
      <c r="N905" s="7" t="str">
        <f t="shared" si="43"/>
        <v>Nurture Email Drip</v>
      </c>
      <c r="O905" s="7" t="str">
        <f t="shared" si="44"/>
        <v>40-59</v>
      </c>
    </row>
    <row r="906" spans="1:15">
      <c r="A906" t="str">
        <v>L0905</v>
      </c>
      <c r="B906" t="str">
        <v>Frank Robinson</v>
      </c>
      <c r="C906" t="str">
        <v>OKTA</v>
      </c>
      <c r="D906" t="str">
        <v>PARTNER</v>
      </c>
      <c r="E906" t="str">
        <v>SMB</v>
      </c>
      <c r="F906" s="7">
        <f>ROUND(IFERROR(model!I906/scoring_weights!$C$2,0)*scoring_weights!$B$2,1)</f>
        <v>0.9</v>
      </c>
      <c r="G906" s="7">
        <f>ROUND(IFERROR(model!J906/scoring_weights!$C$3,0)*scoring_weights!$B$3,1)</f>
        <v>6</v>
      </c>
      <c r="H906" s="7">
        <f>ROUND(IFERROR(model!K906/scoring_weights!$C$4,0)*scoring_weights!$B$4,1)</f>
        <v>0</v>
      </c>
      <c r="I906" s="7">
        <f>IF(model!L906="YES",scoring_weights!$B$5,0)</f>
        <v>20</v>
      </c>
      <c r="J906" s="7">
        <f>IF(model!D906="ENTERPRISE",scoring_weights!$B$6,IF(model!D906="MID-MARKET",scoring_weights!$B$6*0.75,IF(model!D906="SMB",scoring_weights!$B$6*0.5,IF(model!D906="STARTUP",scoring_weights!$B$6*0.25,0))))</f>
        <v>7.5</v>
      </c>
      <c r="K906" s="7">
        <f>ROUND(MIN(IFERROR((model!O906/10+model!P906/5+model!R906*2+model!T906+model!U906*1.5)/6,0),1)*scoring_weights!$B$7,1)</f>
        <v>4.5</v>
      </c>
      <c r="L906" s="7">
        <f t="shared" si="42"/>
        <v>38.9</v>
      </c>
      <c r="M906" s="7" t="str">
        <f>IF(L906&gt;=segment_thresholds!$B$2,"HOT",IF(L906&gt;=segment_thresholds!$B$3,"WARM","COLD"))</f>
        <v>WARM</v>
      </c>
      <c r="N906" s="7" t="str">
        <f t="shared" si="43"/>
        <v>Nurture Email Drip</v>
      </c>
      <c r="O906" s="7" t="str">
        <f t="shared" si="44"/>
        <v>20-39</v>
      </c>
    </row>
    <row r="907" spans="1:15">
      <c r="A907" t="str">
        <v>L0906</v>
      </c>
      <c r="B907" t="str">
        <v>Juniper Nguyen</v>
      </c>
      <c r="C907" t="str">
        <v>GOOGLE</v>
      </c>
      <c r="D907" t="str">
        <v>EVENT</v>
      </c>
      <c r="E907" t="str">
        <v>N/A</v>
      </c>
      <c r="F907" s="7">
        <f>ROUND(IFERROR(model!I907/scoring_weights!$C$2,0)*scoring_weights!$B$2,1)</f>
        <v>0.6</v>
      </c>
      <c r="G907" s="7">
        <f>ROUND(IFERROR(model!J907/scoring_weights!$C$3,0)*scoring_weights!$B$3,1)</f>
        <v>0</v>
      </c>
      <c r="H907" s="7">
        <f>ROUND(IFERROR(model!K907/scoring_weights!$C$4,0)*scoring_weights!$B$4,1)</f>
        <v>6.3</v>
      </c>
      <c r="I907" s="7">
        <f>IF(model!L907="YES",scoring_weights!$B$5,0)</f>
        <v>0</v>
      </c>
      <c r="J907" s="7">
        <f>IF(model!D907="ENTERPRISE",scoring_weights!$B$6,IF(model!D907="MID-MARKET",scoring_weights!$B$6*0.75,IF(model!D907="SMB",scoring_weights!$B$6*0.5,IF(model!D907="STARTUP",scoring_weights!$B$6*0.25,0))))</f>
        <v>0</v>
      </c>
      <c r="K907" s="7">
        <f>ROUND(MIN(IFERROR((model!O907/10+model!P907/5+model!R907*2+model!T907+model!U907*1.5)/6,0),1)*scoring_weights!$B$7,1)</f>
        <v>7.5</v>
      </c>
      <c r="L907" s="7">
        <f t="shared" si="42"/>
        <v>14.4</v>
      </c>
      <c r="M907" s="7" t="str">
        <f>IF(L907&gt;=segment_thresholds!$B$2,"HOT",IF(L907&gt;=segment_thresholds!$B$3,"WARM","COLD"))</f>
        <v>COLD</v>
      </c>
      <c r="N907" s="7" t="str">
        <f t="shared" si="43"/>
        <v>Retarget with Ads</v>
      </c>
      <c r="O907" s="7" t="str">
        <f t="shared" si="44"/>
        <v>0-19</v>
      </c>
    </row>
    <row r="908" spans="1:15">
      <c r="A908" t="str">
        <v>L0907</v>
      </c>
      <c r="B908" t="str">
        <v>Keiko Gonzalez</v>
      </c>
      <c r="C908" t="str">
        <v>WORKDAY</v>
      </c>
      <c r="D908" t="str">
        <v>PARTNER</v>
      </c>
      <c r="E908" t="str">
        <v>ENTERPRISE</v>
      </c>
      <c r="F908" s="7">
        <f>ROUND(IFERROR(model!I908/scoring_weights!$C$2,0)*scoring_weights!$B$2,1)</f>
        <v>0</v>
      </c>
      <c r="G908" s="7">
        <f>ROUND(IFERROR(model!J908/scoring_weights!$C$3,0)*scoring_weights!$B$3,1)</f>
        <v>9</v>
      </c>
      <c r="H908" s="7">
        <f>ROUND(IFERROR(model!K908/scoring_weights!$C$4,0)*scoring_weights!$B$4,1)</f>
        <v>0.2</v>
      </c>
      <c r="I908" s="7">
        <f>IF(model!L908="YES",scoring_weights!$B$5,0)</f>
        <v>20</v>
      </c>
      <c r="J908" s="7">
        <f>IF(model!D908="ENTERPRISE",scoring_weights!$B$6,IF(model!D908="MID-MARKET",scoring_weights!$B$6*0.75,IF(model!D908="SMB",scoring_weights!$B$6*0.5,IF(model!D908="STARTUP",scoring_weights!$B$6*0.25,0))))</f>
        <v>15</v>
      </c>
      <c r="K908" s="7">
        <f>ROUND(MIN(IFERROR((model!O908/10+model!P908/5+model!R908*2+model!T908+model!U908*1.5)/6,0),1)*scoring_weights!$B$7,1)</f>
        <v>20</v>
      </c>
      <c r="L908" s="7">
        <f t="shared" si="42"/>
        <v>64.2</v>
      </c>
      <c r="M908" s="7" t="str">
        <f>IF(L908&gt;=segment_thresholds!$B$2,"HOT",IF(L908&gt;=segment_thresholds!$B$3,"WARM","COLD"))</f>
        <v>HOT</v>
      </c>
      <c r="N908" s="7" t="str">
        <f t="shared" si="43"/>
        <v>Schedule Call</v>
      </c>
      <c r="O908" s="7" t="str">
        <f t="shared" si="44"/>
        <v>60-79</v>
      </c>
    </row>
    <row r="909" spans="1:15">
      <c r="A909" t="str">
        <v>L0908</v>
      </c>
      <c r="B909" t="str">
        <v>Dmitri Novak</v>
      </c>
      <c r="C909" t="str">
        <v>META</v>
      </c>
      <c r="D909" t="str">
        <v>CONTENT_SYNDICATION</v>
      </c>
      <c r="E909" t="str">
        <v>MID-MARKET</v>
      </c>
      <c r="F909" s="7">
        <f>ROUND(IFERROR(model!I909/scoring_weights!$C$2,0)*scoring_weights!$B$2,1)</f>
        <v>0.6</v>
      </c>
      <c r="G909" s="7">
        <f>ROUND(IFERROR(model!J909/scoring_weights!$C$3,0)*scoring_weights!$B$3,1)</f>
        <v>0</v>
      </c>
      <c r="H909" s="7">
        <f>ROUND(IFERROR(model!K909/scoring_weights!$C$4,0)*scoring_weights!$B$4,1)</f>
        <v>0.8</v>
      </c>
      <c r="I909" s="7">
        <f>IF(model!L909="YES",scoring_weights!$B$5,0)</f>
        <v>20</v>
      </c>
      <c r="J909" s="7">
        <f>IF(model!D909="ENTERPRISE",scoring_weights!$B$6,IF(model!D909="MID-MARKET",scoring_weights!$B$6*0.75,IF(model!D909="SMB",scoring_weights!$B$6*0.5,IF(model!D909="STARTUP",scoring_weights!$B$6*0.25,0))))</f>
        <v>11.25</v>
      </c>
      <c r="K909" s="7">
        <f>ROUND(MIN(IFERROR((model!O909/10+model!P909/5+model!R909*2+model!T909+model!U909*1.5)/6,0),1)*scoring_weights!$B$7,1)</f>
        <v>22.5</v>
      </c>
      <c r="L909" s="7">
        <f t="shared" si="42"/>
        <v>55.2</v>
      </c>
      <c r="M909" s="7" t="str">
        <f>IF(L909&gt;=segment_thresholds!$B$2,"HOT",IF(L909&gt;=segment_thresholds!$B$3,"WARM","COLD"))</f>
        <v>WARM</v>
      </c>
      <c r="N909" s="7" t="str">
        <f t="shared" si="43"/>
        <v>Nurture Email Drip</v>
      </c>
      <c r="O909" s="7" t="str">
        <f t="shared" si="44"/>
        <v>40-59</v>
      </c>
    </row>
    <row r="910" spans="1:15">
      <c r="A910" t="str">
        <v>L0909</v>
      </c>
      <c r="B910" t="str">
        <v>Sienna Castillo</v>
      </c>
      <c r="C910" t="str">
        <v>SLACK</v>
      </c>
      <c r="D910" t="str">
        <v>ORGANIC</v>
      </c>
      <c r="E910" t="str">
        <v>SMB</v>
      </c>
      <c r="F910" s="7">
        <f>ROUND(IFERROR(model!I910/scoring_weights!$C$2,0)*scoring_weights!$B$2,1)</f>
        <v>0.9</v>
      </c>
      <c r="G910" s="7">
        <f>ROUND(IFERROR(model!J910/scoring_weights!$C$3,0)*scoring_weights!$B$3,1)</f>
        <v>13.5</v>
      </c>
      <c r="H910" s="7">
        <f>ROUND(IFERROR(model!K910/scoring_weights!$C$4,0)*scoring_weights!$B$4,1)</f>
        <v>4</v>
      </c>
      <c r="I910" s="7">
        <f>IF(model!L910="YES",scoring_weights!$B$5,0)</f>
        <v>20</v>
      </c>
      <c r="J910" s="7">
        <f>IF(model!D910="ENTERPRISE",scoring_weights!$B$6,IF(model!D910="MID-MARKET",scoring_weights!$B$6*0.75,IF(model!D910="SMB",scoring_weights!$B$6*0.5,IF(model!D910="STARTUP",scoring_weights!$B$6*0.25,0))))</f>
        <v>7.5</v>
      </c>
      <c r="K910" s="7">
        <f>ROUND(MIN(IFERROR((model!O910/10+model!P910/5+model!R910*2+model!T910+model!U910*1.5)/6,0),1)*scoring_weights!$B$7,1)</f>
        <v>3</v>
      </c>
      <c r="L910" s="7">
        <f t="shared" si="42"/>
        <v>48.9</v>
      </c>
      <c r="M910" s="7" t="str">
        <f>IF(L910&gt;=segment_thresholds!$B$2,"HOT",IF(L910&gt;=segment_thresholds!$B$3,"WARM","COLD"))</f>
        <v>WARM</v>
      </c>
      <c r="N910" s="7" t="str">
        <f t="shared" si="43"/>
        <v>Nurture Email Drip</v>
      </c>
      <c r="O910" s="7" t="str">
        <f t="shared" si="44"/>
        <v>40-59</v>
      </c>
    </row>
    <row r="911" spans="1:15">
      <c r="A911" t="str">
        <v>L0910</v>
      </c>
      <c r="B911" t="str">
        <v>Noah Green</v>
      </c>
      <c r="C911" t="str">
        <v>SHOPIFY</v>
      </c>
      <c r="D911" t="str">
        <v>REFERRAL</v>
      </c>
      <c r="E911" t="str">
        <v>SMB</v>
      </c>
      <c r="F911" s="7">
        <f>ROUND(IFERROR(model!I911/scoring_weights!$C$2,0)*scoring_weights!$B$2,1)</f>
        <v>6.9</v>
      </c>
      <c r="G911" s="7">
        <f>ROUND(IFERROR(model!J911/scoring_weights!$C$3,0)*scoring_weights!$B$3,1)</f>
        <v>1.5</v>
      </c>
      <c r="H911" s="7">
        <f>ROUND(IFERROR(model!K911/scoring_weights!$C$4,0)*scoring_weights!$B$4,1)</f>
        <v>0.8</v>
      </c>
      <c r="I911" s="7">
        <f>IF(model!L911="YES",scoring_weights!$B$5,0)</f>
        <v>0</v>
      </c>
      <c r="J911" s="7">
        <f>IF(model!D911="ENTERPRISE",scoring_weights!$B$6,IF(model!D911="MID-MARKET",scoring_weights!$B$6*0.75,IF(model!D911="SMB",scoring_weights!$B$6*0.5,IF(model!D911="STARTUP",scoring_weights!$B$6*0.25,0))))</f>
        <v>7.5</v>
      </c>
      <c r="K911" s="7">
        <f>ROUND(MIN(IFERROR((model!O911/10+model!P911/5+model!R911*2+model!T911+model!U911*1.5)/6,0),1)*scoring_weights!$B$7,1)</f>
        <v>5</v>
      </c>
      <c r="L911" s="7">
        <f t="shared" si="42"/>
        <v>21.7</v>
      </c>
      <c r="M911" s="7" t="str">
        <f>IF(L911&gt;=segment_thresholds!$B$2,"HOT",IF(L911&gt;=segment_thresholds!$B$3,"WARM","COLD"))</f>
        <v>COLD</v>
      </c>
      <c r="N911" s="7" t="str">
        <f t="shared" si="43"/>
        <v>Retarget with Ads</v>
      </c>
      <c r="O911" s="7" t="str">
        <f t="shared" si="44"/>
        <v>20-39</v>
      </c>
    </row>
    <row r="912" spans="1:15">
      <c r="A912" t="str">
        <v>L0911</v>
      </c>
      <c r="B912" t="str">
        <v>Magnus Taylor</v>
      </c>
      <c r="C912" t="str">
        <v>DATABRICKS</v>
      </c>
      <c r="D912" t="str">
        <v>EVENT</v>
      </c>
      <c r="E912" t="str">
        <v>ENTERPRISE</v>
      </c>
      <c r="F912" s="7">
        <f>ROUND(IFERROR(model!I912/scoring_weights!$C$2,0)*scoring_weights!$B$2,1)</f>
        <v>10</v>
      </c>
      <c r="G912" s="7">
        <f>ROUND(IFERROR(model!J912/scoring_weights!$C$3,0)*scoring_weights!$B$3,1)</f>
        <v>8.3000000000000007</v>
      </c>
      <c r="H912" s="7">
        <f>ROUND(IFERROR(model!K912/scoring_weights!$C$4,0)*scoring_weights!$B$4,1)</f>
        <v>4.2</v>
      </c>
      <c r="I912" s="7">
        <f>IF(model!L912="YES",scoring_weights!$B$5,0)</f>
        <v>0</v>
      </c>
      <c r="J912" s="7">
        <f>IF(model!D912="ENTERPRISE",scoring_weights!$B$6,IF(model!D912="MID-MARKET",scoring_weights!$B$6*0.75,IF(model!D912="SMB",scoring_weights!$B$6*0.5,IF(model!D912="STARTUP",scoring_weights!$B$6*0.25,0))))</f>
        <v>15</v>
      </c>
      <c r="K912" s="7">
        <f>ROUND(MIN(IFERROR((model!O912/10+model!P912/5+model!R912*2+model!T912+model!U912*1.5)/6,0),1)*scoring_weights!$B$7,1)</f>
        <v>10.5</v>
      </c>
      <c r="L912" s="7">
        <f t="shared" si="42"/>
        <v>48</v>
      </c>
      <c r="M912" s="7" t="str">
        <f>IF(L912&gt;=segment_thresholds!$B$2,"HOT",IF(L912&gt;=segment_thresholds!$B$3,"WARM","COLD"))</f>
        <v>WARM</v>
      </c>
      <c r="N912" s="7" t="str">
        <f t="shared" si="43"/>
        <v>Nurture Email Drip</v>
      </c>
      <c r="O912" s="7" t="str">
        <f t="shared" si="44"/>
        <v>40-59</v>
      </c>
    </row>
    <row r="913" spans="1:15">
      <c r="A913" t="str">
        <v>L0912</v>
      </c>
      <c r="B913" t="str">
        <v>Bob Reddy</v>
      </c>
      <c r="C913" t="str">
        <v>PALO ALTO</v>
      </c>
      <c r="D913" t="str">
        <v>REFERRAL</v>
      </c>
      <c r="E913" t="str">
        <v>SMB</v>
      </c>
      <c r="F913" s="7">
        <f>ROUND(IFERROR(model!I913/scoring_weights!$C$2,0)*scoring_weights!$B$2,1)</f>
        <v>0.9</v>
      </c>
      <c r="G913" s="7">
        <f>ROUND(IFERROR(model!J913/scoring_weights!$C$3,0)*scoring_weights!$B$3,1)</f>
        <v>14.3</v>
      </c>
      <c r="H913" s="7">
        <f>ROUND(IFERROR(model!K913/scoring_weights!$C$4,0)*scoring_weights!$B$4,1)</f>
        <v>4</v>
      </c>
      <c r="I913" s="7">
        <f>IF(model!L913="YES",scoring_weights!$B$5,0)</f>
        <v>20</v>
      </c>
      <c r="J913" s="7">
        <f>IF(model!D913="ENTERPRISE",scoring_weights!$B$6,IF(model!D913="MID-MARKET",scoring_weights!$B$6*0.75,IF(model!D913="SMB",scoring_weights!$B$6*0.5,IF(model!D913="STARTUP",scoring_weights!$B$6*0.25,0))))</f>
        <v>7.5</v>
      </c>
      <c r="K913" s="7">
        <f>ROUND(MIN(IFERROR((model!O913/10+model!P913/5+model!R913*2+model!T913+model!U913*1.5)/6,0),1)*scoring_weights!$B$7,1)</f>
        <v>12.5</v>
      </c>
      <c r="L913" s="7">
        <f t="shared" si="42"/>
        <v>59.2</v>
      </c>
      <c r="M913" s="7" t="str">
        <f>IF(L913&gt;=segment_thresholds!$B$2,"HOT",IF(L913&gt;=segment_thresholds!$B$3,"WARM","COLD"))</f>
        <v>WARM</v>
      </c>
      <c r="N913" s="7" t="str">
        <f t="shared" si="43"/>
        <v>Nurture Email Drip</v>
      </c>
      <c r="O913" s="7" t="str">
        <f t="shared" si="44"/>
        <v>40-59</v>
      </c>
    </row>
    <row r="914" spans="1:15">
      <c r="A914" t="str">
        <v>L0913</v>
      </c>
      <c r="B914" t="str">
        <v>Xyla Fernandez</v>
      </c>
      <c r="C914" t="str">
        <v>LINEAR</v>
      </c>
      <c r="D914" t="str">
        <v>DIRECT</v>
      </c>
      <c r="E914" t="str">
        <v>GROWTH</v>
      </c>
      <c r="F914" s="7">
        <f>ROUND(IFERROR(model!I914/scoring_weights!$C$2,0)*scoring_weights!$B$2,1)</f>
        <v>3.4</v>
      </c>
      <c r="G914" s="7">
        <f>ROUND(IFERROR(model!J914/scoring_weights!$C$3,0)*scoring_weights!$B$3,1)</f>
        <v>6.8</v>
      </c>
      <c r="H914" s="7">
        <f>ROUND(IFERROR(model!K914/scoring_weights!$C$4,0)*scoring_weights!$B$4,1)</f>
        <v>4</v>
      </c>
      <c r="I914" s="7">
        <f>IF(model!L914="YES",scoring_weights!$B$5,0)</f>
        <v>20</v>
      </c>
      <c r="J914" s="7">
        <f>IF(model!D914="ENTERPRISE",scoring_weights!$B$6,IF(model!D914="MID-MARKET",scoring_weights!$B$6*0.75,IF(model!D914="SMB",scoring_weights!$B$6*0.5,IF(model!D914="STARTUP",scoring_weights!$B$6*0.25,0))))</f>
        <v>0</v>
      </c>
      <c r="K914" s="7">
        <f>ROUND(MIN(IFERROR((model!O914/10+model!P914/5+model!R914*2+model!T914+model!U914*1.5)/6,0),1)*scoring_weights!$B$7,1)</f>
        <v>2</v>
      </c>
      <c r="L914" s="7">
        <f t="shared" si="42"/>
        <v>36.200000000000003</v>
      </c>
      <c r="M914" s="7" t="str">
        <f>IF(L914&gt;=segment_thresholds!$B$2,"HOT",IF(L914&gt;=segment_thresholds!$B$3,"WARM","COLD"))</f>
        <v>WARM</v>
      </c>
      <c r="N914" s="7" t="str">
        <f t="shared" si="43"/>
        <v>Nurture Email Drip</v>
      </c>
      <c r="O914" s="7" t="str">
        <f t="shared" si="44"/>
        <v>20-39</v>
      </c>
    </row>
    <row r="915" spans="1:15">
      <c r="A915" t="str">
        <v>L0914</v>
      </c>
      <c r="B915" t="str">
        <v>Felix Bianchi</v>
      </c>
      <c r="C915" t="str">
        <v>ELASTIC</v>
      </c>
      <c r="D915" t="str">
        <v>REFERRAL</v>
      </c>
      <c r="E915" t="str">
        <v>MID-MARKET</v>
      </c>
      <c r="F915" s="7">
        <f>ROUND(IFERROR(model!I915/scoring_weights!$C$2,0)*scoring_weights!$B$2,1)</f>
        <v>1.1000000000000001</v>
      </c>
      <c r="G915" s="7">
        <f>ROUND(IFERROR(model!J915/scoring_weights!$C$3,0)*scoring_weights!$B$3,1)</f>
        <v>12</v>
      </c>
      <c r="H915" s="7">
        <f>ROUND(IFERROR(model!K915/scoring_weights!$C$4,0)*scoring_weights!$B$4,1)</f>
        <v>9.3000000000000007</v>
      </c>
      <c r="I915" s="7">
        <f>IF(model!L915="YES",scoring_weights!$B$5,0)</f>
        <v>0</v>
      </c>
      <c r="J915" s="7">
        <f>IF(model!D915="ENTERPRISE",scoring_weights!$B$6,IF(model!D915="MID-MARKET",scoring_weights!$B$6*0.75,IF(model!D915="SMB",scoring_weights!$B$6*0.5,IF(model!D915="STARTUP",scoring_weights!$B$6*0.25,0))))</f>
        <v>11.25</v>
      </c>
      <c r="K915" s="7">
        <f>ROUND(MIN(IFERROR((model!O915/10+model!P915/5+model!R915*2+model!T915+model!U915*1.5)/6,0),1)*scoring_weights!$B$7,1)</f>
        <v>28.5</v>
      </c>
      <c r="L915" s="7">
        <f t="shared" si="42"/>
        <v>62.2</v>
      </c>
      <c r="M915" s="7" t="str">
        <f>IF(L915&gt;=segment_thresholds!$B$2,"HOT",IF(L915&gt;=segment_thresholds!$B$3,"WARM","COLD"))</f>
        <v>HOT</v>
      </c>
      <c r="N915" s="7" t="str">
        <f t="shared" si="43"/>
        <v>Schedule Call</v>
      </c>
      <c r="O915" s="7" t="str">
        <f t="shared" si="44"/>
        <v>60-79</v>
      </c>
    </row>
    <row r="916" spans="1:15">
      <c r="A916" t="str">
        <v>L0915</v>
      </c>
      <c r="B916" t="str">
        <v>Xena Kim</v>
      </c>
      <c r="C916" t="str">
        <v>DATABRICKS</v>
      </c>
      <c r="D916" t="str">
        <v>CONTENT_SYNDICATION</v>
      </c>
      <c r="E916" t="str">
        <v>N/A</v>
      </c>
      <c r="F916" s="7">
        <f>ROUND(IFERROR(model!I916/scoring_weights!$C$2,0)*scoring_weights!$B$2,1)</f>
        <v>4.3</v>
      </c>
      <c r="G916" s="7">
        <f>ROUND(IFERROR(model!J916/scoring_weights!$C$3,0)*scoring_weights!$B$3,1)</f>
        <v>13.5</v>
      </c>
      <c r="H916" s="7">
        <f>ROUND(IFERROR(model!K916/scoring_weights!$C$4,0)*scoring_weights!$B$4,1)</f>
        <v>7.5</v>
      </c>
      <c r="I916" s="7">
        <f>IF(model!L916="YES",scoring_weights!$B$5,0)</f>
        <v>20</v>
      </c>
      <c r="J916" s="7">
        <f>IF(model!D916="ENTERPRISE",scoring_weights!$B$6,IF(model!D916="MID-MARKET",scoring_weights!$B$6*0.75,IF(model!D916="SMB",scoring_weights!$B$6*0.5,IF(model!D916="STARTUP",scoring_weights!$B$6*0.25,0))))</f>
        <v>0</v>
      </c>
      <c r="K916" s="7">
        <f>ROUND(MIN(IFERROR((model!O916/10+model!P916/5+model!R916*2+model!T916+model!U916*1.5)/6,0),1)*scoring_weights!$B$7,1)</f>
        <v>1.5</v>
      </c>
      <c r="L916" s="7">
        <f t="shared" si="42"/>
        <v>46.8</v>
      </c>
      <c r="M916" s="7" t="str">
        <f>IF(L916&gt;=segment_thresholds!$B$2,"HOT",IF(L916&gt;=segment_thresholds!$B$3,"WARM","COLD"))</f>
        <v>WARM</v>
      </c>
      <c r="N916" s="7" t="str">
        <f t="shared" si="43"/>
        <v>Nurture Email Drip</v>
      </c>
      <c r="O916" s="7" t="str">
        <f t="shared" si="44"/>
        <v>40-59</v>
      </c>
    </row>
    <row r="917" spans="1:15">
      <c r="A917" t="str">
        <v>L0916</v>
      </c>
      <c r="B917" t="str">
        <v>Gabriella Reddy</v>
      </c>
      <c r="C917" t="str">
        <v>DATABRICKS</v>
      </c>
      <c r="D917" t="str">
        <v>DIRECT</v>
      </c>
      <c r="E917" t="str">
        <v>GROWTH</v>
      </c>
      <c r="F917" s="7">
        <f>ROUND(IFERROR(model!I917/scoring_weights!$C$2,0)*scoring_weights!$B$2,1)</f>
        <v>2</v>
      </c>
      <c r="G917" s="7">
        <f>ROUND(IFERROR(model!J917/scoring_weights!$C$3,0)*scoring_weights!$B$3,1)</f>
        <v>2.2999999999999998</v>
      </c>
      <c r="H917" s="7">
        <f>ROUND(IFERROR(model!K917/scoring_weights!$C$4,0)*scoring_weights!$B$4,1)</f>
        <v>0</v>
      </c>
      <c r="I917" s="7">
        <f>IF(model!L917="YES",scoring_weights!$B$5,0)</f>
        <v>0</v>
      </c>
      <c r="J917" s="7">
        <f>IF(model!D917="ENTERPRISE",scoring_weights!$B$6,IF(model!D917="MID-MARKET",scoring_weights!$B$6*0.75,IF(model!D917="SMB",scoring_weights!$B$6*0.5,IF(model!D917="STARTUP",scoring_weights!$B$6*0.25,0))))</f>
        <v>0</v>
      </c>
      <c r="K917" s="7">
        <f>ROUND(MIN(IFERROR((model!O917/10+model!P917/5+model!R917*2+model!T917+model!U917*1.5)/6,0),1)*scoring_weights!$B$7,1)</f>
        <v>4.5</v>
      </c>
      <c r="L917" s="7">
        <f t="shared" si="42"/>
        <v>8.8000000000000007</v>
      </c>
      <c r="M917" s="7" t="str">
        <f>IF(L917&gt;=segment_thresholds!$B$2,"HOT",IF(L917&gt;=segment_thresholds!$B$3,"WARM","COLD"))</f>
        <v>COLD</v>
      </c>
      <c r="N917" s="7" t="str">
        <f t="shared" si="43"/>
        <v>Retarget with Ads</v>
      </c>
      <c r="O917" s="7" t="str">
        <f t="shared" si="44"/>
        <v>0-19</v>
      </c>
    </row>
    <row r="918" spans="1:15">
      <c r="A918" t="str">
        <v>L0917</v>
      </c>
      <c r="B918" t="str">
        <v>Liora Mishra</v>
      </c>
      <c r="C918" t="str">
        <v>SERVICENOW</v>
      </c>
      <c r="D918" t="str">
        <v>SOCIAL</v>
      </c>
      <c r="E918" t="str">
        <v>GROWTH</v>
      </c>
      <c r="F918" s="7">
        <f>ROUND(IFERROR(model!I918/scoring_weights!$C$2,0)*scoring_weights!$B$2,1)</f>
        <v>4.3</v>
      </c>
      <c r="G918" s="7">
        <f>ROUND(IFERROR(model!J918/scoring_weights!$C$3,0)*scoring_weights!$B$3,1)</f>
        <v>2.2999999999999998</v>
      </c>
      <c r="H918" s="7">
        <f>ROUND(IFERROR(model!K918/scoring_weights!$C$4,0)*scoring_weights!$B$4,1)</f>
        <v>9.3000000000000007</v>
      </c>
      <c r="I918" s="7">
        <f>IF(model!L918="YES",scoring_weights!$B$5,0)</f>
        <v>0</v>
      </c>
      <c r="J918" s="7">
        <f>IF(model!D918="ENTERPRISE",scoring_weights!$B$6,IF(model!D918="MID-MARKET",scoring_weights!$B$6*0.75,IF(model!D918="SMB",scoring_weights!$B$6*0.5,IF(model!D918="STARTUP",scoring_weights!$B$6*0.25,0))))</f>
        <v>0</v>
      </c>
      <c r="K918" s="7">
        <f>ROUND(MIN(IFERROR((model!O918/10+model!P918/5+model!R918*2+model!T918+model!U918*1.5)/6,0),1)*scoring_weights!$B$7,1)</f>
        <v>2</v>
      </c>
      <c r="L918" s="7">
        <f t="shared" si="42"/>
        <v>17.899999999999999</v>
      </c>
      <c r="M918" s="7" t="str">
        <f>IF(L918&gt;=segment_thresholds!$B$2,"HOT",IF(L918&gt;=segment_thresholds!$B$3,"WARM","COLD"))</f>
        <v>COLD</v>
      </c>
      <c r="N918" s="7" t="str">
        <f t="shared" si="43"/>
        <v>Retarget with Ads</v>
      </c>
      <c r="O918" s="7" t="str">
        <f t="shared" si="44"/>
        <v>0-19</v>
      </c>
    </row>
    <row r="919" spans="1:15">
      <c r="A919" t="str">
        <v>L0918</v>
      </c>
      <c r="B919" t="str">
        <v>Quinlan Santos</v>
      </c>
      <c r="C919" t="str">
        <v>ZOOM VIDEO</v>
      </c>
      <c r="D919" t="str">
        <v>UNKNOWN</v>
      </c>
      <c r="E919" t="str">
        <v>STARTUP</v>
      </c>
      <c r="F919" s="7">
        <f>ROUND(IFERROR(model!I919/scoring_weights!$C$2,0)*scoring_weights!$B$2,1)</f>
        <v>5.7</v>
      </c>
      <c r="G919" s="7">
        <f>ROUND(IFERROR(model!J919/scoring_weights!$C$3,0)*scoring_weights!$B$3,1)</f>
        <v>1.5</v>
      </c>
      <c r="H919" s="7">
        <f>ROUND(IFERROR(model!K919/scoring_weights!$C$4,0)*scoring_weights!$B$4,1)</f>
        <v>6.8</v>
      </c>
      <c r="I919" s="7">
        <f>IF(model!L919="YES",scoring_weights!$B$5,0)</f>
        <v>0</v>
      </c>
      <c r="J919" s="7">
        <f>IF(model!D919="ENTERPRISE",scoring_weights!$B$6,IF(model!D919="MID-MARKET",scoring_weights!$B$6*0.75,IF(model!D919="SMB",scoring_weights!$B$6*0.5,IF(model!D919="STARTUP",scoring_weights!$B$6*0.25,0))))</f>
        <v>3.75</v>
      </c>
      <c r="K919" s="7">
        <f>ROUND(MIN(IFERROR((model!O919/10+model!P919/5+model!R919*2+model!T919+model!U919*1.5)/6,0),1)*scoring_weights!$B$7,1)</f>
        <v>1.5</v>
      </c>
      <c r="L919" s="7">
        <f t="shared" si="42"/>
        <v>19.3</v>
      </c>
      <c r="M919" s="7" t="str">
        <f>IF(L919&gt;=segment_thresholds!$B$2,"HOT",IF(L919&gt;=segment_thresholds!$B$3,"WARM","COLD"))</f>
        <v>COLD</v>
      </c>
      <c r="N919" s="7" t="str">
        <f t="shared" si="43"/>
        <v>Retarget with Ads</v>
      </c>
      <c r="O919" s="7" t="str">
        <f t="shared" si="44"/>
        <v>0-19</v>
      </c>
    </row>
    <row r="920" spans="1:15">
      <c r="A920" t="str">
        <v>L0919</v>
      </c>
      <c r="B920" t="str">
        <v>Ingrid Park</v>
      </c>
      <c r="C920" t="str">
        <v>DOCUSIGN</v>
      </c>
      <c r="D920" t="str">
        <v>ORGANIC</v>
      </c>
      <c r="E920" t="str">
        <v>MID-MARKET</v>
      </c>
      <c r="F920" s="7">
        <f>ROUND(IFERROR(model!I920/scoring_weights!$C$2,0)*scoring_weights!$B$2,1)</f>
        <v>9.6999999999999993</v>
      </c>
      <c r="G920" s="7">
        <f>ROUND(IFERROR(model!J920/scoring_weights!$C$3,0)*scoring_weights!$B$3,1)</f>
        <v>0</v>
      </c>
      <c r="H920" s="7">
        <f>ROUND(IFERROR(model!K920/scoring_weights!$C$4,0)*scoring_weights!$B$4,1)</f>
        <v>2.5</v>
      </c>
      <c r="I920" s="7">
        <f>IF(model!L920="YES",scoring_weights!$B$5,0)</f>
        <v>20</v>
      </c>
      <c r="J920" s="7">
        <f>IF(model!D920="ENTERPRISE",scoring_weights!$B$6,IF(model!D920="MID-MARKET",scoring_weights!$B$6*0.75,IF(model!D920="SMB",scoring_weights!$B$6*0.5,IF(model!D920="STARTUP",scoring_weights!$B$6*0.25,0))))</f>
        <v>11.25</v>
      </c>
      <c r="K920" s="7">
        <f>ROUND(MIN(IFERROR((model!O920/10+model!P920/5+model!R920*2+model!T920+model!U920*1.5)/6,0),1)*scoring_weights!$B$7,1)</f>
        <v>6.5</v>
      </c>
      <c r="L920" s="7">
        <f t="shared" si="42"/>
        <v>50</v>
      </c>
      <c r="M920" s="7" t="str">
        <f>IF(L920&gt;=segment_thresholds!$B$2,"HOT",IF(L920&gt;=segment_thresholds!$B$3,"WARM","COLD"))</f>
        <v>WARM</v>
      </c>
      <c r="N920" s="7" t="str">
        <f t="shared" si="43"/>
        <v>Nurture Email Drip</v>
      </c>
      <c r="O920" s="7" t="str">
        <f t="shared" si="44"/>
        <v>40-59</v>
      </c>
    </row>
    <row r="921" spans="1:15">
      <c r="A921" t="str">
        <v>L0920</v>
      </c>
      <c r="B921" t="str">
        <v>Sebastian Rivera</v>
      </c>
      <c r="C921" t="str">
        <v>ELASTIC NV</v>
      </c>
      <c r="D921" t="str">
        <v>ORGANIC</v>
      </c>
      <c r="E921" t="str">
        <v>MID-MARKET</v>
      </c>
      <c r="F921" s="7">
        <f>ROUND(IFERROR(model!I921/scoring_weights!$C$2,0)*scoring_weights!$B$2,1)</f>
        <v>0</v>
      </c>
      <c r="G921" s="7">
        <f>ROUND(IFERROR(model!J921/scoring_weights!$C$3,0)*scoring_weights!$B$3,1)</f>
        <v>0</v>
      </c>
      <c r="H921" s="7">
        <f>ROUND(IFERROR(model!K921/scoring_weights!$C$4,0)*scoring_weights!$B$4,1)</f>
        <v>0.2</v>
      </c>
      <c r="I921" s="7">
        <f>IF(model!L921="YES",scoring_weights!$B$5,0)</f>
        <v>0</v>
      </c>
      <c r="J921" s="7">
        <f>IF(model!D921="ENTERPRISE",scoring_weights!$B$6,IF(model!D921="MID-MARKET",scoring_weights!$B$6*0.75,IF(model!D921="SMB",scoring_weights!$B$6*0.5,IF(model!D921="STARTUP",scoring_weights!$B$6*0.25,0))))</f>
        <v>11.25</v>
      </c>
      <c r="K921" s="7">
        <f>ROUND(MIN(IFERROR((model!O921/10+model!P921/5+model!R921*2+model!T921+model!U921*1.5)/6,0),1)*scoring_weights!$B$7,1)</f>
        <v>14</v>
      </c>
      <c r="L921" s="7">
        <f t="shared" si="42"/>
        <v>25.5</v>
      </c>
      <c r="M921" s="7" t="str">
        <f>IF(L921&gt;=segment_thresholds!$B$2,"HOT",IF(L921&gt;=segment_thresholds!$B$3,"WARM","COLD"))</f>
        <v>COLD</v>
      </c>
      <c r="N921" s="7" t="str">
        <f t="shared" si="43"/>
        <v>Retarget with Ads</v>
      </c>
      <c r="O921" s="7" t="str">
        <f t="shared" si="44"/>
        <v>20-39</v>
      </c>
    </row>
    <row r="922" spans="1:15">
      <c r="A922" t="str">
        <v>L0921</v>
      </c>
      <c r="B922" t="str">
        <v>Quinn Harris</v>
      </c>
      <c r="C922" t="str">
        <v>MICROSOFT</v>
      </c>
      <c r="D922" t="str">
        <v>DIRECT</v>
      </c>
      <c r="E922" t="str">
        <v>SMB</v>
      </c>
      <c r="F922" s="7">
        <f>ROUND(IFERROR(model!I922/scoring_weights!$C$2,0)*scoring_weights!$B$2,1)</f>
        <v>2.2999999999999998</v>
      </c>
      <c r="G922" s="7">
        <f>ROUND(IFERROR(model!J922/scoring_weights!$C$3,0)*scoring_weights!$B$3,1)</f>
        <v>3.8</v>
      </c>
      <c r="H922" s="7">
        <f>ROUND(IFERROR(model!K922/scoring_weights!$C$4,0)*scoring_weights!$B$4,1)</f>
        <v>0.5</v>
      </c>
      <c r="I922" s="7">
        <f>IF(model!L922="YES",scoring_weights!$B$5,0)</f>
        <v>20</v>
      </c>
      <c r="J922" s="7">
        <f>IF(model!D922="ENTERPRISE",scoring_weights!$B$6,IF(model!D922="MID-MARKET",scoring_weights!$B$6*0.75,IF(model!D922="SMB",scoring_weights!$B$6*0.5,IF(model!D922="STARTUP",scoring_weights!$B$6*0.25,0))))</f>
        <v>7.5</v>
      </c>
      <c r="K922" s="7">
        <f>ROUND(MIN(IFERROR((model!O922/10+model!P922/5+model!R922*2+model!T922+model!U922*1.5)/6,0),1)*scoring_weights!$B$7,1)</f>
        <v>1.5</v>
      </c>
      <c r="L922" s="7">
        <f t="shared" si="42"/>
        <v>35.6</v>
      </c>
      <c r="M922" s="7" t="str">
        <f>IF(L922&gt;=segment_thresholds!$B$2,"HOT",IF(L922&gt;=segment_thresholds!$B$3,"WARM","COLD"))</f>
        <v>WARM</v>
      </c>
      <c r="N922" s="7" t="str">
        <f t="shared" si="43"/>
        <v>Nurture Email Drip</v>
      </c>
      <c r="O922" s="7" t="str">
        <f t="shared" si="44"/>
        <v>20-39</v>
      </c>
    </row>
    <row r="923" spans="1:15">
      <c r="A923" t="str">
        <v>L0922</v>
      </c>
      <c r="B923" t="str">
        <v>Xena Torres</v>
      </c>
      <c r="C923" t="str">
        <v>DATADOG</v>
      </c>
      <c r="D923" t="str">
        <v>ORGANIC</v>
      </c>
      <c r="E923" t="str">
        <v>ENTERPRISE</v>
      </c>
      <c r="F923" s="7">
        <f>ROUND(IFERROR(model!I923/scoring_weights!$C$2,0)*scoring_weights!$B$2,1)</f>
        <v>2</v>
      </c>
      <c r="G923" s="7">
        <f>ROUND(IFERROR(model!J923/scoring_weights!$C$3,0)*scoring_weights!$B$3,1)</f>
        <v>9</v>
      </c>
      <c r="H923" s="7">
        <f>ROUND(IFERROR(model!K923/scoring_weights!$C$4,0)*scoring_weights!$B$4,1)</f>
        <v>4.5</v>
      </c>
      <c r="I923" s="7">
        <f>IF(model!L923="YES",scoring_weights!$B$5,0)</f>
        <v>0</v>
      </c>
      <c r="J923" s="7">
        <f>IF(model!D923="ENTERPRISE",scoring_weights!$B$6,IF(model!D923="MID-MARKET",scoring_weights!$B$6*0.75,IF(model!D923="SMB",scoring_weights!$B$6*0.5,IF(model!D923="STARTUP",scoring_weights!$B$6*0.25,0))))</f>
        <v>15</v>
      </c>
      <c r="K923" s="7">
        <f>ROUND(MIN(IFERROR((model!O923/10+model!P923/5+model!R923*2+model!T923+model!U923*1.5)/6,0),1)*scoring_weights!$B$7,1)</f>
        <v>3</v>
      </c>
      <c r="L923" s="7">
        <f t="shared" si="42"/>
        <v>33.5</v>
      </c>
      <c r="M923" s="7" t="str">
        <f>IF(L923&gt;=segment_thresholds!$B$2,"HOT",IF(L923&gt;=segment_thresholds!$B$3,"WARM","COLD"))</f>
        <v>COLD</v>
      </c>
      <c r="N923" s="7" t="str">
        <f t="shared" si="43"/>
        <v>Retarget with Ads</v>
      </c>
      <c r="O923" s="7" t="str">
        <f t="shared" si="44"/>
        <v>20-39</v>
      </c>
    </row>
    <row r="924" spans="1:15">
      <c r="A924" t="str">
        <v>L0923</v>
      </c>
      <c r="B924" t="str">
        <v>Eve Kumar</v>
      </c>
      <c r="C924" t="str">
        <v>GOOGLE</v>
      </c>
      <c r="D924" t="str">
        <v>PAID</v>
      </c>
      <c r="E924" t="str">
        <v>GROWTH</v>
      </c>
      <c r="F924" s="7">
        <f>ROUND(IFERROR(model!I924/scoring_weights!$C$2,0)*scoring_weights!$B$2,1)</f>
        <v>5.4</v>
      </c>
      <c r="G924" s="7">
        <f>ROUND(IFERROR(model!J924/scoring_weights!$C$3,0)*scoring_weights!$B$3,1)</f>
        <v>9.8000000000000007</v>
      </c>
      <c r="H924" s="7">
        <f>ROUND(IFERROR(model!K924/scoring_weights!$C$4,0)*scoring_weights!$B$4,1)</f>
        <v>1.7</v>
      </c>
      <c r="I924" s="7">
        <f>IF(model!L924="YES",scoring_weights!$B$5,0)</f>
        <v>20</v>
      </c>
      <c r="J924" s="7">
        <f>IF(model!D924="ENTERPRISE",scoring_weights!$B$6,IF(model!D924="MID-MARKET",scoring_weights!$B$6*0.75,IF(model!D924="SMB",scoring_weights!$B$6*0.5,IF(model!D924="STARTUP",scoring_weights!$B$6*0.25,0))))</f>
        <v>0</v>
      </c>
      <c r="K924" s="7">
        <f>ROUND(MIN(IFERROR((model!O924/10+model!P924/5+model!R924*2+model!T924+model!U924*1.5)/6,0),1)*scoring_weights!$B$7,1)</f>
        <v>1.5</v>
      </c>
      <c r="L924" s="7">
        <f t="shared" si="42"/>
        <v>38.4</v>
      </c>
      <c r="M924" s="7" t="str">
        <f>IF(L924&gt;=segment_thresholds!$B$2,"HOT",IF(L924&gt;=segment_thresholds!$B$3,"WARM","COLD"))</f>
        <v>WARM</v>
      </c>
      <c r="N924" s="7" t="str">
        <f t="shared" si="43"/>
        <v>Nurture Email Drip</v>
      </c>
      <c r="O924" s="7" t="str">
        <f t="shared" si="44"/>
        <v>20-39</v>
      </c>
    </row>
    <row r="925" spans="1:15">
      <c r="A925" t="str">
        <v>L0924</v>
      </c>
      <c r="B925" t="str">
        <v>Emilia Taylor</v>
      </c>
      <c r="C925" t="str">
        <v>SLACK</v>
      </c>
      <c r="D925" t="str">
        <v>DIRECT</v>
      </c>
      <c r="E925" t="str">
        <v>N/A</v>
      </c>
      <c r="F925" s="7">
        <f>ROUND(IFERROR(model!I925/scoring_weights!$C$2,0)*scoring_weights!$B$2,1)</f>
        <v>8.3000000000000007</v>
      </c>
      <c r="G925" s="7">
        <f>ROUND(IFERROR(model!J925/scoring_weights!$C$3,0)*scoring_weights!$B$3,1)</f>
        <v>15</v>
      </c>
      <c r="H925" s="7">
        <f>ROUND(IFERROR(model!K925/scoring_weights!$C$4,0)*scoring_weights!$B$4,1)</f>
        <v>3.7</v>
      </c>
      <c r="I925" s="7">
        <f>IF(model!L925="YES",scoring_weights!$B$5,0)</f>
        <v>20</v>
      </c>
      <c r="J925" s="7">
        <f>IF(model!D925="ENTERPRISE",scoring_weights!$B$6,IF(model!D925="MID-MARKET",scoring_weights!$B$6*0.75,IF(model!D925="SMB",scoring_weights!$B$6*0.5,IF(model!D925="STARTUP",scoring_weights!$B$6*0.25,0))))</f>
        <v>0</v>
      </c>
      <c r="K925" s="7">
        <f>ROUND(MIN(IFERROR((model!O925/10+model!P925/5+model!R925*2+model!T925+model!U925*1.5)/6,0),1)*scoring_weights!$B$7,1)</f>
        <v>17.5</v>
      </c>
      <c r="L925" s="7">
        <f t="shared" si="42"/>
        <v>64.5</v>
      </c>
      <c r="M925" s="7" t="str">
        <f>IF(L925&gt;=segment_thresholds!$B$2,"HOT",IF(L925&gt;=segment_thresholds!$B$3,"WARM","COLD"))</f>
        <v>HOT</v>
      </c>
      <c r="N925" s="7" t="str">
        <f t="shared" si="43"/>
        <v>Schedule Call</v>
      </c>
      <c r="O925" s="7" t="str">
        <f t="shared" si="44"/>
        <v>60-79</v>
      </c>
    </row>
    <row r="926" spans="1:15">
      <c r="A926" t="str">
        <v>L0925</v>
      </c>
      <c r="B926" t="str">
        <v>Derek Das</v>
      </c>
      <c r="C926" t="str">
        <v>DROPBOX</v>
      </c>
      <c r="D926" t="str">
        <v>WEBINAR</v>
      </c>
      <c r="E926" t="str">
        <v>ENTERPRISE</v>
      </c>
      <c r="F926" s="7">
        <f>ROUND(IFERROR(model!I926/scoring_weights!$C$2,0)*scoring_weights!$B$2,1)</f>
        <v>0</v>
      </c>
      <c r="G926" s="7">
        <f>ROUND(IFERROR(model!J926/scoring_weights!$C$3,0)*scoring_weights!$B$3,1)</f>
        <v>12.8</v>
      </c>
      <c r="H926" s="7">
        <f>ROUND(IFERROR(model!K926/scoring_weights!$C$4,0)*scoring_weights!$B$4,1)</f>
        <v>2.5</v>
      </c>
      <c r="I926" s="7">
        <f>IF(model!L926="YES",scoring_weights!$B$5,0)</f>
        <v>20</v>
      </c>
      <c r="J926" s="7">
        <f>IF(model!D926="ENTERPRISE",scoring_weights!$B$6,IF(model!D926="MID-MARKET",scoring_weights!$B$6*0.75,IF(model!D926="SMB",scoring_weights!$B$6*0.5,IF(model!D926="STARTUP",scoring_weights!$B$6*0.25,0))))</f>
        <v>15</v>
      </c>
      <c r="K926" s="7">
        <f>ROUND(MIN(IFERROR((model!O926/10+model!P926/5+model!R926*2+model!T926+model!U926*1.5)/6,0),1)*scoring_weights!$B$7,1)</f>
        <v>3</v>
      </c>
      <c r="L926" s="7">
        <f t="shared" si="42"/>
        <v>53.3</v>
      </c>
      <c r="M926" s="7" t="str">
        <f>IF(L926&gt;=segment_thresholds!$B$2,"HOT",IF(L926&gt;=segment_thresholds!$B$3,"WARM","COLD"))</f>
        <v>WARM</v>
      </c>
      <c r="N926" s="7" t="str">
        <f t="shared" si="43"/>
        <v>Nurture Email Drip</v>
      </c>
      <c r="O926" s="7" t="str">
        <f t="shared" si="44"/>
        <v>40-59</v>
      </c>
    </row>
    <row r="927" spans="1:15">
      <c r="A927" t="str">
        <v>L0926</v>
      </c>
      <c r="B927" t="str">
        <v>Dashiell Rao</v>
      </c>
      <c r="C927" t="str">
        <v>ZSCALER</v>
      </c>
      <c r="D927" t="str">
        <v>PARTNER</v>
      </c>
      <c r="E927" t="str">
        <v>STARTUP</v>
      </c>
      <c r="F927" s="7">
        <f>ROUND(IFERROR(model!I927/scoring_weights!$C$2,0)*scoring_weights!$B$2,1)</f>
        <v>8.9</v>
      </c>
      <c r="G927" s="7">
        <f>ROUND(IFERROR(model!J927/scoring_weights!$C$3,0)*scoring_weights!$B$3,1)</f>
        <v>1.5</v>
      </c>
      <c r="H927" s="7">
        <f>ROUND(IFERROR(model!K927/scoring_weights!$C$4,0)*scoring_weights!$B$4,1)</f>
        <v>2</v>
      </c>
      <c r="I927" s="7">
        <f>IF(model!L927="YES",scoring_weights!$B$5,0)</f>
        <v>0</v>
      </c>
      <c r="J927" s="7">
        <f>IF(model!D927="ENTERPRISE",scoring_weights!$B$6,IF(model!D927="MID-MARKET",scoring_weights!$B$6*0.75,IF(model!D927="SMB",scoring_weights!$B$6*0.5,IF(model!D927="STARTUP",scoring_weights!$B$6*0.25,0))))</f>
        <v>3.75</v>
      </c>
      <c r="K927" s="7">
        <f>ROUND(MIN(IFERROR((model!O927/10+model!P927/5+model!R927*2+model!T927+model!U927*1.5)/6,0),1)*scoring_weights!$B$7,1)</f>
        <v>0.5</v>
      </c>
      <c r="L927" s="7">
        <f t="shared" si="42"/>
        <v>16.7</v>
      </c>
      <c r="M927" s="7" t="str">
        <f>IF(L927&gt;=segment_thresholds!$B$2,"HOT",IF(L927&gt;=segment_thresholds!$B$3,"WARM","COLD"))</f>
        <v>COLD</v>
      </c>
      <c r="N927" s="7" t="str">
        <f t="shared" si="43"/>
        <v>Retarget with Ads</v>
      </c>
      <c r="O927" s="7" t="str">
        <f t="shared" si="44"/>
        <v>0-19</v>
      </c>
    </row>
    <row r="928" spans="1:15">
      <c r="A928" t="str">
        <v>L0927</v>
      </c>
      <c r="B928" t="str">
        <v>Alice Rossi</v>
      </c>
      <c r="C928" t="str">
        <v>SERVICENOW</v>
      </c>
      <c r="D928" t="str">
        <v>WEBINAR</v>
      </c>
      <c r="E928" t="str">
        <v>MID-MARKET</v>
      </c>
      <c r="F928" s="7">
        <f>ROUND(IFERROR(model!I928/scoring_weights!$C$2,0)*scoring_weights!$B$2,1)</f>
        <v>9.4</v>
      </c>
      <c r="G928" s="7">
        <f>ROUND(IFERROR(model!J928/scoring_weights!$C$3,0)*scoring_weights!$B$3,1)</f>
        <v>9</v>
      </c>
      <c r="H928" s="7">
        <f>ROUND(IFERROR(model!K928/scoring_weights!$C$4,0)*scoring_weights!$B$4,1)</f>
        <v>0</v>
      </c>
      <c r="I928" s="7">
        <f>IF(model!L928="YES",scoring_weights!$B$5,0)</f>
        <v>20</v>
      </c>
      <c r="J928" s="7">
        <f>IF(model!D928="ENTERPRISE",scoring_weights!$B$6,IF(model!D928="MID-MARKET",scoring_weights!$B$6*0.75,IF(model!D928="SMB",scoring_weights!$B$6*0.5,IF(model!D928="STARTUP",scoring_weights!$B$6*0.25,0))))</f>
        <v>11.25</v>
      </c>
      <c r="K928" s="7">
        <f>ROUND(MIN(IFERROR((model!O928/10+model!P928/5+model!R928*2+model!T928+model!U928*1.5)/6,0),1)*scoring_weights!$B$7,1)</f>
        <v>6</v>
      </c>
      <c r="L928" s="7">
        <f t="shared" si="42"/>
        <v>55.7</v>
      </c>
      <c r="M928" s="7" t="str">
        <f>IF(L928&gt;=segment_thresholds!$B$2,"HOT",IF(L928&gt;=segment_thresholds!$B$3,"WARM","COLD"))</f>
        <v>WARM</v>
      </c>
      <c r="N928" s="7" t="str">
        <f t="shared" si="43"/>
        <v>Nurture Email Drip</v>
      </c>
      <c r="O928" s="7" t="str">
        <f t="shared" si="44"/>
        <v>40-59</v>
      </c>
    </row>
    <row r="929" spans="1:15">
      <c r="A929" t="str">
        <v>L0928</v>
      </c>
      <c r="B929" t="str">
        <v>Brian Guerrero</v>
      </c>
      <c r="C929" t="str">
        <v>DATABRICKS</v>
      </c>
      <c r="D929" t="str">
        <v>EVENT</v>
      </c>
      <c r="E929" t="str">
        <v>SMB</v>
      </c>
      <c r="F929" s="7">
        <f>ROUND(IFERROR(model!I929/scoring_weights!$C$2,0)*scoring_weights!$B$2,1)</f>
        <v>4</v>
      </c>
      <c r="G929" s="7">
        <f>ROUND(IFERROR(model!J929/scoring_weights!$C$3,0)*scoring_weights!$B$3,1)</f>
        <v>11.3</v>
      </c>
      <c r="H929" s="7">
        <f>ROUND(IFERROR(model!K929/scoring_weights!$C$4,0)*scoring_weights!$B$4,1)</f>
        <v>9.3000000000000007</v>
      </c>
      <c r="I929" s="7">
        <f>IF(model!L929="YES",scoring_weights!$B$5,0)</f>
        <v>20</v>
      </c>
      <c r="J929" s="7">
        <f>IF(model!D929="ENTERPRISE",scoring_weights!$B$6,IF(model!D929="MID-MARKET",scoring_weights!$B$6*0.75,IF(model!D929="SMB",scoring_weights!$B$6*0.5,IF(model!D929="STARTUP",scoring_weights!$B$6*0.25,0))))</f>
        <v>7.5</v>
      </c>
      <c r="K929" s="7">
        <f>ROUND(MIN(IFERROR((model!O929/10+model!P929/5+model!R929*2+model!T929+model!U929*1.5)/6,0),1)*scoring_weights!$B$7,1)</f>
        <v>14.5</v>
      </c>
      <c r="L929" s="7">
        <f t="shared" si="42"/>
        <v>66.599999999999994</v>
      </c>
      <c r="M929" s="7" t="str">
        <f>IF(L929&gt;=segment_thresholds!$B$2,"HOT",IF(L929&gt;=segment_thresholds!$B$3,"WARM","COLD"))</f>
        <v>HOT</v>
      </c>
      <c r="N929" s="7" t="str">
        <f t="shared" si="43"/>
        <v>Schedule Call</v>
      </c>
      <c r="O929" s="7" t="str">
        <f t="shared" si="44"/>
        <v>60-79</v>
      </c>
    </row>
    <row r="930" spans="1:15">
      <c r="A930" t="str">
        <v>L0929</v>
      </c>
      <c r="B930" t="str">
        <v>Charlie Reyes</v>
      </c>
      <c r="C930" t="str">
        <v>DATABRICKS</v>
      </c>
      <c r="D930" t="str">
        <v>SOCIAL</v>
      </c>
      <c r="E930" t="str">
        <v>N/A</v>
      </c>
      <c r="F930" s="7">
        <f>ROUND(IFERROR(model!I930/scoring_weights!$C$2,0)*scoring_weights!$B$2,1)</f>
        <v>5.4</v>
      </c>
      <c r="G930" s="7">
        <f>ROUND(IFERROR(model!J930/scoring_weights!$C$3,0)*scoring_weights!$B$3,1)</f>
        <v>0.8</v>
      </c>
      <c r="H930" s="7">
        <f>ROUND(IFERROR(model!K930/scoring_weights!$C$4,0)*scoring_weights!$B$4,1)</f>
        <v>6.2</v>
      </c>
      <c r="I930" s="7">
        <f>IF(model!L930="YES",scoring_weights!$B$5,0)</f>
        <v>0</v>
      </c>
      <c r="J930" s="7">
        <f>IF(model!D930="ENTERPRISE",scoring_weights!$B$6,IF(model!D930="MID-MARKET",scoring_weights!$B$6*0.75,IF(model!D930="SMB",scoring_weights!$B$6*0.5,IF(model!D930="STARTUP",scoring_weights!$B$6*0.25,0))))</f>
        <v>0</v>
      </c>
      <c r="K930" s="7">
        <f>ROUND(MIN(IFERROR((model!O930/10+model!P930/5+model!R930*2+model!T930+model!U930*1.5)/6,0),1)*scoring_weights!$B$7,1)</f>
        <v>12.5</v>
      </c>
      <c r="L930" s="7">
        <f t="shared" si="42"/>
        <v>24.9</v>
      </c>
      <c r="M930" s="7" t="str">
        <f>IF(L930&gt;=segment_thresholds!$B$2,"HOT",IF(L930&gt;=segment_thresholds!$B$3,"WARM","COLD"))</f>
        <v>COLD</v>
      </c>
      <c r="N930" s="7" t="str">
        <f t="shared" si="43"/>
        <v>Retarget with Ads</v>
      </c>
      <c r="O930" s="7" t="str">
        <f t="shared" si="44"/>
        <v>20-39</v>
      </c>
    </row>
    <row r="931" spans="1:15">
      <c r="A931" t="str">
        <v>L0930</v>
      </c>
      <c r="B931" t="str">
        <v>Marcus Ali</v>
      </c>
      <c r="C931" t="str">
        <v>DATABRICKS</v>
      </c>
      <c r="D931" t="str">
        <v>CONTENT_SYNDICATION</v>
      </c>
      <c r="E931" t="str">
        <v>MID-MARKET</v>
      </c>
      <c r="F931" s="7">
        <f>ROUND(IFERROR(model!I931/scoring_weights!$C$2,0)*scoring_weights!$B$2,1)</f>
        <v>5.7</v>
      </c>
      <c r="G931" s="7">
        <f>ROUND(IFERROR(model!J931/scoring_weights!$C$3,0)*scoring_weights!$B$3,1)</f>
        <v>5.3</v>
      </c>
      <c r="H931" s="7">
        <f>ROUND(IFERROR(model!K931/scoring_weights!$C$4,0)*scoring_weights!$B$4,1)</f>
        <v>5.2</v>
      </c>
      <c r="I931" s="7">
        <f>IF(model!L931="YES",scoring_weights!$B$5,0)</f>
        <v>20</v>
      </c>
      <c r="J931" s="7">
        <f>IF(model!D931="ENTERPRISE",scoring_weights!$B$6,IF(model!D931="MID-MARKET",scoring_weights!$B$6*0.75,IF(model!D931="SMB",scoring_weights!$B$6*0.5,IF(model!D931="STARTUP",scoring_weights!$B$6*0.25,0))))</f>
        <v>11.25</v>
      </c>
      <c r="K931" s="7">
        <f>ROUND(MIN(IFERROR((model!O931/10+model!P931/5+model!R931*2+model!T931+model!U931*1.5)/6,0),1)*scoring_weights!$B$7,1)</f>
        <v>5</v>
      </c>
      <c r="L931" s="7">
        <f t="shared" si="42"/>
        <v>52.5</v>
      </c>
      <c r="M931" s="7" t="str">
        <f>IF(L931&gt;=segment_thresholds!$B$2,"HOT",IF(L931&gt;=segment_thresholds!$B$3,"WARM","COLD"))</f>
        <v>WARM</v>
      </c>
      <c r="N931" s="7" t="str">
        <f t="shared" si="43"/>
        <v>Nurture Email Drip</v>
      </c>
      <c r="O931" s="7" t="str">
        <f t="shared" si="44"/>
        <v>40-59</v>
      </c>
    </row>
    <row r="932" spans="1:15">
      <c r="A932" t="str">
        <v>L0931</v>
      </c>
      <c r="B932" t="str">
        <v>Onyx Torres</v>
      </c>
      <c r="C932" t="str">
        <v>OKTA</v>
      </c>
      <c r="D932" t="str">
        <v>ORGANIC</v>
      </c>
      <c r="E932" t="str">
        <v>MID-MARKET</v>
      </c>
      <c r="F932" s="7">
        <f>ROUND(IFERROR(model!I932/scoring_weights!$C$2,0)*scoring_weights!$B$2,1)</f>
        <v>0</v>
      </c>
      <c r="G932" s="7">
        <f>ROUND(IFERROR(model!J932/scoring_weights!$C$3,0)*scoring_weights!$B$3,1)</f>
        <v>12.8</v>
      </c>
      <c r="H932" s="7">
        <f>ROUND(IFERROR(model!K932/scoring_weights!$C$4,0)*scoring_weights!$B$4,1)</f>
        <v>6.2</v>
      </c>
      <c r="I932" s="7">
        <f>IF(model!L932="YES",scoring_weights!$B$5,0)</f>
        <v>0</v>
      </c>
      <c r="J932" s="7">
        <f>IF(model!D932="ENTERPRISE",scoring_weights!$B$6,IF(model!D932="MID-MARKET",scoring_weights!$B$6*0.75,IF(model!D932="SMB",scoring_weights!$B$6*0.5,IF(model!D932="STARTUP",scoring_weights!$B$6*0.25,0))))</f>
        <v>11.25</v>
      </c>
      <c r="K932" s="7">
        <f>ROUND(MIN(IFERROR((model!O932/10+model!P932/5+model!R932*2+model!T932+model!U932*1.5)/6,0),1)*scoring_weights!$B$7,1)</f>
        <v>0</v>
      </c>
      <c r="L932" s="7">
        <f t="shared" si="42"/>
        <v>30.3</v>
      </c>
      <c r="M932" s="7" t="str">
        <f>IF(L932&gt;=segment_thresholds!$B$2,"HOT",IF(L932&gt;=segment_thresholds!$B$3,"WARM","COLD"))</f>
        <v>COLD</v>
      </c>
      <c r="N932" s="7" t="str">
        <f t="shared" si="43"/>
        <v>Retarget with Ads</v>
      </c>
      <c r="O932" s="7" t="str">
        <f t="shared" si="44"/>
        <v>20-39</v>
      </c>
    </row>
    <row r="933" spans="1:15">
      <c r="A933" t="str">
        <v>L0932</v>
      </c>
      <c r="B933" t="str">
        <v>Winona Delgado</v>
      </c>
      <c r="C933" t="str">
        <v>HUBSPOT</v>
      </c>
      <c r="D933" t="str">
        <v>SOCIAL</v>
      </c>
      <c r="E933" t="str">
        <v>N/A</v>
      </c>
      <c r="F933" s="7">
        <f>ROUND(IFERROR(model!I933/scoring_weights!$C$2,0)*scoring_weights!$B$2,1)</f>
        <v>6</v>
      </c>
      <c r="G933" s="7">
        <f>ROUND(IFERROR(model!J933/scoring_weights!$C$3,0)*scoring_weights!$B$3,1)</f>
        <v>6.8</v>
      </c>
      <c r="H933" s="7">
        <f>ROUND(IFERROR(model!K933/scoring_weights!$C$4,0)*scoring_weights!$B$4,1)</f>
        <v>1.5</v>
      </c>
      <c r="I933" s="7">
        <f>IF(model!L933="YES",scoring_weights!$B$5,0)</f>
        <v>20</v>
      </c>
      <c r="J933" s="7">
        <f>IF(model!D933="ENTERPRISE",scoring_weights!$B$6,IF(model!D933="MID-MARKET",scoring_weights!$B$6*0.75,IF(model!D933="SMB",scoring_weights!$B$6*0.5,IF(model!D933="STARTUP",scoring_weights!$B$6*0.25,0))))</f>
        <v>0</v>
      </c>
      <c r="K933" s="7">
        <f>ROUND(MIN(IFERROR((model!O933/10+model!P933/5+model!R933*2+model!T933+model!U933*1.5)/6,0),1)*scoring_weights!$B$7,1)</f>
        <v>5</v>
      </c>
      <c r="L933" s="7">
        <f t="shared" si="42"/>
        <v>39.299999999999997</v>
      </c>
      <c r="M933" s="7" t="str">
        <f>IF(L933&gt;=segment_thresholds!$B$2,"HOT",IF(L933&gt;=segment_thresholds!$B$3,"WARM","COLD"))</f>
        <v>WARM</v>
      </c>
      <c r="N933" s="7" t="str">
        <f t="shared" si="43"/>
        <v>Nurture Email Drip</v>
      </c>
      <c r="O933" s="7" t="str">
        <f t="shared" si="44"/>
        <v>20-39</v>
      </c>
    </row>
    <row r="934" spans="1:15">
      <c r="A934" t="str">
        <v>L0933</v>
      </c>
      <c r="B934" t="str">
        <v>Elise Patel</v>
      </c>
      <c r="C934" t="str">
        <v>HUBSPOT</v>
      </c>
      <c r="D934" t="str">
        <v>COLD_EMAIL</v>
      </c>
      <c r="E934" t="str">
        <v>STARTUP</v>
      </c>
      <c r="F934" s="7">
        <f>ROUND(IFERROR(model!I934/scoring_weights!$C$2,0)*scoring_weights!$B$2,1)</f>
        <v>6.6</v>
      </c>
      <c r="G934" s="7">
        <f>ROUND(IFERROR(model!J934/scoring_weights!$C$3,0)*scoring_weights!$B$3,1)</f>
        <v>11.3</v>
      </c>
      <c r="H934" s="7">
        <f>ROUND(IFERROR(model!K934/scoring_weights!$C$4,0)*scoring_weights!$B$4,1)</f>
        <v>1.2</v>
      </c>
      <c r="I934" s="7">
        <f>IF(model!L934="YES",scoring_weights!$B$5,0)</f>
        <v>0</v>
      </c>
      <c r="J934" s="7">
        <f>IF(model!D934="ENTERPRISE",scoring_weights!$B$6,IF(model!D934="MID-MARKET",scoring_weights!$B$6*0.75,IF(model!D934="SMB",scoring_weights!$B$6*0.5,IF(model!D934="STARTUP",scoring_weights!$B$6*0.25,0))))</f>
        <v>3.75</v>
      </c>
      <c r="K934" s="7">
        <f>ROUND(MIN(IFERROR((model!O934/10+model!P934/5+model!R934*2+model!T934+model!U934*1.5)/6,0),1)*scoring_weights!$B$7,1)</f>
        <v>1.5</v>
      </c>
      <c r="L934" s="7">
        <f t="shared" si="42"/>
        <v>24.4</v>
      </c>
      <c r="M934" s="7" t="str">
        <f>IF(L934&gt;=segment_thresholds!$B$2,"HOT",IF(L934&gt;=segment_thresholds!$B$3,"WARM","COLD"))</f>
        <v>COLD</v>
      </c>
      <c r="N934" s="7" t="str">
        <f t="shared" si="43"/>
        <v>Retarget with Ads</v>
      </c>
      <c r="O934" s="7" t="str">
        <f t="shared" si="44"/>
        <v>20-39</v>
      </c>
    </row>
    <row r="935" spans="1:15">
      <c r="A935" t="str">
        <v>L0934</v>
      </c>
      <c r="B935" t="str">
        <v>Bennett Moore</v>
      </c>
      <c r="C935" t="str">
        <v>SERVICE NOW</v>
      </c>
      <c r="D935" t="str">
        <v>COLD_EMAIL</v>
      </c>
      <c r="E935" t="str">
        <v>GROWTH</v>
      </c>
      <c r="F935" s="7">
        <f>ROUND(IFERROR(model!I935/scoring_weights!$C$2,0)*scoring_weights!$B$2,1)</f>
        <v>0</v>
      </c>
      <c r="G935" s="7">
        <f>ROUND(IFERROR(model!J935/scoring_weights!$C$3,0)*scoring_weights!$B$3,1)</f>
        <v>8.3000000000000007</v>
      </c>
      <c r="H935" s="7">
        <f>ROUND(IFERROR(model!K935/scoring_weights!$C$4,0)*scoring_weights!$B$4,1)</f>
        <v>8.5</v>
      </c>
      <c r="I935" s="7">
        <f>IF(model!L935="YES",scoring_weights!$B$5,0)</f>
        <v>20</v>
      </c>
      <c r="J935" s="7">
        <f>IF(model!D935="ENTERPRISE",scoring_weights!$B$6,IF(model!D935="MID-MARKET",scoring_weights!$B$6*0.75,IF(model!D935="SMB",scoring_weights!$B$6*0.5,IF(model!D935="STARTUP",scoring_weights!$B$6*0.25,0))))</f>
        <v>0</v>
      </c>
      <c r="K935" s="7">
        <f>ROUND(MIN(IFERROR((model!O935/10+model!P935/5+model!R935*2+model!T935+model!U935*1.5)/6,0),1)*scoring_weights!$B$7,1)</f>
        <v>3</v>
      </c>
      <c r="L935" s="7">
        <f t="shared" si="42"/>
        <v>39.799999999999997</v>
      </c>
      <c r="M935" s="7" t="str">
        <f>IF(L935&gt;=segment_thresholds!$B$2,"HOT",IF(L935&gt;=segment_thresholds!$B$3,"WARM","COLD"))</f>
        <v>WARM</v>
      </c>
      <c r="N935" s="7" t="str">
        <f t="shared" si="43"/>
        <v>Nurture Email Drip</v>
      </c>
      <c r="O935" s="7" t="str">
        <f t="shared" si="44"/>
        <v>20-39</v>
      </c>
    </row>
    <row r="936" spans="1:15">
      <c r="A936" t="str">
        <v>L0935</v>
      </c>
      <c r="B936" t="str">
        <v>Nyx Perez</v>
      </c>
      <c r="C936" t="str">
        <v>HASHI CORP</v>
      </c>
      <c r="D936" t="str">
        <v>REFERRAL</v>
      </c>
      <c r="E936" t="str">
        <v>N/A</v>
      </c>
      <c r="F936" s="7">
        <f>ROUND(IFERROR(model!I936/scoring_weights!$C$2,0)*scoring_weights!$B$2,1)</f>
        <v>4.3</v>
      </c>
      <c r="G936" s="7">
        <f>ROUND(IFERROR(model!J936/scoring_weights!$C$3,0)*scoring_weights!$B$3,1)</f>
        <v>9</v>
      </c>
      <c r="H936" s="7">
        <f>ROUND(IFERROR(model!K936/scoring_weights!$C$4,0)*scoring_weights!$B$4,1)</f>
        <v>8.6999999999999993</v>
      </c>
      <c r="I936" s="7">
        <f>IF(model!L936="YES",scoring_weights!$B$5,0)</f>
        <v>0</v>
      </c>
      <c r="J936" s="7">
        <f>IF(model!D936="ENTERPRISE",scoring_weights!$B$6,IF(model!D936="MID-MARKET",scoring_weights!$B$6*0.75,IF(model!D936="SMB",scoring_weights!$B$6*0.5,IF(model!D936="STARTUP",scoring_weights!$B$6*0.25,0))))</f>
        <v>0</v>
      </c>
      <c r="K936" s="7">
        <f>ROUND(MIN(IFERROR((model!O936/10+model!P936/5+model!R936*2+model!T936+model!U936*1.5)/6,0),1)*scoring_weights!$B$7,1)</f>
        <v>20</v>
      </c>
      <c r="L936" s="7">
        <f t="shared" si="42"/>
        <v>42</v>
      </c>
      <c r="M936" s="7" t="str">
        <f>IF(L936&gt;=segment_thresholds!$B$2,"HOT",IF(L936&gt;=segment_thresholds!$B$3,"WARM","COLD"))</f>
        <v>WARM</v>
      </c>
      <c r="N936" s="7" t="str">
        <f t="shared" si="43"/>
        <v>Nurture Email Drip</v>
      </c>
      <c r="O936" s="7" t="str">
        <f t="shared" si="44"/>
        <v>40-59</v>
      </c>
    </row>
    <row r="937" spans="1:15">
      <c r="A937" t="str">
        <v>L0936</v>
      </c>
      <c r="B937" t="str">
        <v>Aisha Fernandez</v>
      </c>
      <c r="C937" t="str">
        <v>DOCUSIGN</v>
      </c>
      <c r="D937" t="str">
        <v>WEBINAR</v>
      </c>
      <c r="E937" t="str">
        <v>SMB</v>
      </c>
      <c r="F937" s="7">
        <f>ROUND(IFERROR(model!I937/scoring_weights!$C$2,0)*scoring_weights!$B$2,1)</f>
        <v>0.6</v>
      </c>
      <c r="G937" s="7">
        <f>ROUND(IFERROR(model!J937/scoring_weights!$C$3,0)*scoring_weights!$B$3,1)</f>
        <v>14.3</v>
      </c>
      <c r="H937" s="7">
        <f>ROUND(IFERROR(model!K937/scoring_weights!$C$4,0)*scoring_weights!$B$4,1)</f>
        <v>1.7</v>
      </c>
      <c r="I937" s="7">
        <f>IF(model!L937="YES",scoring_weights!$B$5,0)</f>
        <v>0</v>
      </c>
      <c r="J937" s="7">
        <f>IF(model!D937="ENTERPRISE",scoring_weights!$B$6,IF(model!D937="MID-MARKET",scoring_weights!$B$6*0.75,IF(model!D937="SMB",scoring_weights!$B$6*0.5,IF(model!D937="STARTUP",scoring_weights!$B$6*0.25,0))))</f>
        <v>7.5</v>
      </c>
      <c r="K937" s="7">
        <f>ROUND(MIN(IFERROR((model!O937/10+model!P937/5+model!R937*2+model!T937+model!U937*1.5)/6,0),1)*scoring_weights!$B$7,1)</f>
        <v>3.5</v>
      </c>
      <c r="L937" s="7">
        <f t="shared" si="42"/>
        <v>27.6</v>
      </c>
      <c r="M937" s="7" t="str">
        <f>IF(L937&gt;=segment_thresholds!$B$2,"HOT",IF(L937&gt;=segment_thresholds!$B$3,"WARM","COLD"))</f>
        <v>COLD</v>
      </c>
      <c r="N937" s="7" t="str">
        <f t="shared" si="43"/>
        <v>Retarget with Ads</v>
      </c>
      <c r="O937" s="7" t="str">
        <f t="shared" si="44"/>
        <v>20-39</v>
      </c>
    </row>
    <row r="938" spans="1:15">
      <c r="A938" t="str">
        <v>L0937</v>
      </c>
      <c r="B938" t="str">
        <v>Elowen Thompson</v>
      </c>
      <c r="C938" t="str">
        <v>FRESHWORKS</v>
      </c>
      <c r="D938" t="str">
        <v>PARTNER</v>
      </c>
      <c r="E938" t="str">
        <v>SMB</v>
      </c>
      <c r="F938" s="7">
        <f>ROUND(IFERROR(model!I938/scoring_weights!$C$2,0)*scoring_weights!$B$2,1)</f>
        <v>4.9000000000000004</v>
      </c>
      <c r="G938" s="7">
        <f>ROUND(IFERROR(model!J938/scoring_weights!$C$3,0)*scoring_weights!$B$3,1)</f>
        <v>0.8</v>
      </c>
      <c r="H938" s="7">
        <f>ROUND(IFERROR(model!K938/scoring_weights!$C$4,0)*scoring_weights!$B$4,1)</f>
        <v>6.5</v>
      </c>
      <c r="I938" s="7">
        <f>IF(model!L938="YES",scoring_weights!$B$5,0)</f>
        <v>0</v>
      </c>
      <c r="J938" s="7">
        <f>IF(model!D938="ENTERPRISE",scoring_weights!$B$6,IF(model!D938="MID-MARKET",scoring_weights!$B$6*0.75,IF(model!D938="SMB",scoring_weights!$B$6*0.5,IF(model!D938="STARTUP",scoring_weights!$B$6*0.25,0))))</f>
        <v>7.5</v>
      </c>
      <c r="K938" s="7">
        <f>ROUND(MIN(IFERROR((model!O938/10+model!P938/5+model!R938*2+model!T938+model!U938*1.5)/6,0),1)*scoring_weights!$B$7,1)</f>
        <v>3</v>
      </c>
      <c r="L938" s="7">
        <f t="shared" si="42"/>
        <v>22.7</v>
      </c>
      <c r="M938" s="7" t="str">
        <f>IF(L938&gt;=segment_thresholds!$B$2,"HOT",IF(L938&gt;=segment_thresholds!$B$3,"WARM","COLD"))</f>
        <v>COLD</v>
      </c>
      <c r="N938" s="7" t="str">
        <f t="shared" si="43"/>
        <v>Retarget with Ads</v>
      </c>
      <c r="O938" s="7" t="str">
        <f t="shared" si="44"/>
        <v>20-39</v>
      </c>
    </row>
    <row r="939" spans="1:15">
      <c r="A939" t="str">
        <v>L0938</v>
      </c>
      <c r="B939" t="str">
        <v>Uma Sanchez</v>
      </c>
      <c r="C939" t="str">
        <v>SNOWFLAKE</v>
      </c>
      <c r="D939" t="str">
        <v>ORGANIC</v>
      </c>
      <c r="E939" t="str">
        <v>STARTUP</v>
      </c>
      <c r="F939" s="7">
        <f>ROUND(IFERROR(model!I939/scoring_weights!$C$2,0)*scoring_weights!$B$2,1)</f>
        <v>7.4</v>
      </c>
      <c r="G939" s="7">
        <f>ROUND(IFERROR(model!J939/scoring_weights!$C$3,0)*scoring_weights!$B$3,1)</f>
        <v>0</v>
      </c>
      <c r="H939" s="7">
        <f>ROUND(IFERROR(model!K939/scoring_weights!$C$4,0)*scoring_weights!$B$4,1)</f>
        <v>9.3000000000000007</v>
      </c>
      <c r="I939" s="7">
        <f>IF(model!L939="YES",scoring_weights!$B$5,0)</f>
        <v>20</v>
      </c>
      <c r="J939" s="7">
        <f>IF(model!D939="ENTERPRISE",scoring_weights!$B$6,IF(model!D939="MID-MARKET",scoring_weights!$B$6*0.75,IF(model!D939="SMB",scoring_weights!$B$6*0.5,IF(model!D939="STARTUP",scoring_weights!$B$6*0.25,0))))</f>
        <v>3.75</v>
      </c>
      <c r="K939" s="7">
        <f>ROUND(MIN(IFERROR((model!O939/10+model!P939/5+model!R939*2+model!T939+model!U939*1.5)/6,0),1)*scoring_weights!$B$7,1)</f>
        <v>6</v>
      </c>
      <c r="L939" s="7">
        <f t="shared" si="42"/>
        <v>46.5</v>
      </c>
      <c r="M939" s="7" t="str">
        <f>IF(L939&gt;=segment_thresholds!$B$2,"HOT",IF(L939&gt;=segment_thresholds!$B$3,"WARM","COLD"))</f>
        <v>WARM</v>
      </c>
      <c r="N939" s="7" t="str">
        <f t="shared" si="43"/>
        <v>Nurture Email Drip</v>
      </c>
      <c r="O939" s="7" t="str">
        <f t="shared" si="44"/>
        <v>40-59</v>
      </c>
    </row>
    <row r="940" spans="1:15">
      <c r="A940" t="str">
        <v>L0939</v>
      </c>
      <c r="B940" t="str">
        <v>Diana Muller</v>
      </c>
      <c r="C940" t="str">
        <v>ZENDESK</v>
      </c>
      <c r="D940" t="str">
        <v>PAID</v>
      </c>
      <c r="E940" t="str">
        <v>STARTUP</v>
      </c>
      <c r="F940" s="7">
        <f>ROUND(IFERROR(model!I940/scoring_weights!$C$2,0)*scoring_weights!$B$2,1)</f>
        <v>9.1</v>
      </c>
      <c r="G940" s="7">
        <f>ROUND(IFERROR(model!J940/scoring_weights!$C$3,0)*scoring_weights!$B$3,1)</f>
        <v>10.5</v>
      </c>
      <c r="H940" s="7">
        <f>ROUND(IFERROR(model!K940/scoring_weights!$C$4,0)*scoring_weights!$B$4,1)</f>
        <v>1.5</v>
      </c>
      <c r="I940" s="7">
        <f>IF(model!L940="YES",scoring_weights!$B$5,0)</f>
        <v>0</v>
      </c>
      <c r="J940" s="7">
        <f>IF(model!D940="ENTERPRISE",scoring_weights!$B$6,IF(model!D940="MID-MARKET",scoring_weights!$B$6*0.75,IF(model!D940="SMB",scoring_weights!$B$6*0.5,IF(model!D940="STARTUP",scoring_weights!$B$6*0.25,0))))</f>
        <v>3.75</v>
      </c>
      <c r="K940" s="7">
        <f>ROUND(MIN(IFERROR((model!O940/10+model!P940/5+model!R940*2+model!T940+model!U940*1.5)/6,0),1)*scoring_weights!$B$7,1)</f>
        <v>9</v>
      </c>
      <c r="L940" s="7">
        <f t="shared" si="42"/>
        <v>33.9</v>
      </c>
      <c r="M940" s="7" t="str">
        <f>IF(L940&gt;=segment_thresholds!$B$2,"HOT",IF(L940&gt;=segment_thresholds!$B$3,"WARM","COLD"))</f>
        <v>COLD</v>
      </c>
      <c r="N940" s="7" t="str">
        <f t="shared" si="43"/>
        <v>Retarget with Ads</v>
      </c>
      <c r="O940" s="7" t="str">
        <f t="shared" si="44"/>
        <v>20-39</v>
      </c>
    </row>
    <row r="941" spans="1:15">
      <c r="A941" t="str">
        <v>L0940</v>
      </c>
      <c r="B941" t="str">
        <v>Alice Ali</v>
      </c>
      <c r="C941" t="str">
        <v>ASANA</v>
      </c>
      <c r="D941" t="str">
        <v>EVENT</v>
      </c>
      <c r="E941" t="str">
        <v>GROWTH</v>
      </c>
      <c r="F941" s="7">
        <f>ROUND(IFERROR(model!I941/scoring_weights!$C$2,0)*scoring_weights!$B$2,1)</f>
        <v>8.6</v>
      </c>
      <c r="G941" s="7">
        <f>ROUND(IFERROR(model!J941/scoring_weights!$C$3,0)*scoring_weights!$B$3,1)</f>
        <v>13.5</v>
      </c>
      <c r="H941" s="7">
        <f>ROUND(IFERROR(model!K941/scoring_weights!$C$4,0)*scoring_weights!$B$4,1)</f>
        <v>6.7</v>
      </c>
      <c r="I941" s="7">
        <f>IF(model!L941="YES",scoring_weights!$B$5,0)</f>
        <v>20</v>
      </c>
      <c r="J941" s="7">
        <f>IF(model!D941="ENTERPRISE",scoring_weights!$B$6,IF(model!D941="MID-MARKET",scoring_weights!$B$6*0.75,IF(model!D941="SMB",scoring_weights!$B$6*0.5,IF(model!D941="STARTUP",scoring_weights!$B$6*0.25,0))))</f>
        <v>0</v>
      </c>
      <c r="K941" s="7">
        <f>ROUND(MIN(IFERROR((model!O941/10+model!P941/5+model!R941*2+model!T941+model!U941*1.5)/6,0),1)*scoring_weights!$B$7,1)</f>
        <v>9.5</v>
      </c>
      <c r="L941" s="7">
        <f t="shared" si="42"/>
        <v>58.3</v>
      </c>
      <c r="M941" s="7" t="str">
        <f>IF(L941&gt;=segment_thresholds!$B$2,"HOT",IF(L941&gt;=segment_thresholds!$B$3,"WARM","COLD"))</f>
        <v>WARM</v>
      </c>
      <c r="N941" s="7" t="str">
        <f t="shared" si="43"/>
        <v>Nurture Email Drip</v>
      </c>
      <c r="O941" s="7" t="str">
        <f t="shared" si="44"/>
        <v>40-59</v>
      </c>
    </row>
    <row r="942" spans="1:15">
      <c r="A942" t="str">
        <v>L0941</v>
      </c>
      <c r="B942" t="str">
        <v>Victor Jensen</v>
      </c>
      <c r="C942" t="str">
        <v>FIGMA</v>
      </c>
      <c r="D942" t="str">
        <v>EVENT</v>
      </c>
      <c r="E942" t="str">
        <v>GROWTH</v>
      </c>
      <c r="F942" s="7">
        <f>ROUND(IFERROR(model!I942/scoring_weights!$C$2,0)*scoring_weights!$B$2,1)</f>
        <v>1.7</v>
      </c>
      <c r="G942" s="7">
        <f>ROUND(IFERROR(model!J942/scoring_weights!$C$3,0)*scoring_weights!$B$3,1)</f>
        <v>0.8</v>
      </c>
      <c r="H942" s="7">
        <f>ROUND(IFERROR(model!K942/scoring_weights!$C$4,0)*scoring_weights!$B$4,1)</f>
        <v>6.8</v>
      </c>
      <c r="I942" s="7">
        <f>IF(model!L942="YES",scoring_weights!$B$5,0)</f>
        <v>0</v>
      </c>
      <c r="J942" s="7">
        <f>IF(model!D942="ENTERPRISE",scoring_weights!$B$6,IF(model!D942="MID-MARKET",scoring_weights!$B$6*0.75,IF(model!D942="SMB",scoring_weights!$B$6*0.5,IF(model!D942="STARTUP",scoring_weights!$B$6*0.25,0))))</f>
        <v>0</v>
      </c>
      <c r="K942" s="7">
        <f>ROUND(MIN(IFERROR((model!O942/10+model!P942/5+model!R942*2+model!T942+model!U942*1.5)/6,0),1)*scoring_weights!$B$7,1)</f>
        <v>9</v>
      </c>
      <c r="L942" s="7">
        <f t="shared" si="42"/>
        <v>18.3</v>
      </c>
      <c r="M942" s="7" t="str">
        <f>IF(L942&gt;=segment_thresholds!$B$2,"HOT",IF(L942&gt;=segment_thresholds!$B$3,"WARM","COLD"))</f>
        <v>COLD</v>
      </c>
      <c r="N942" s="7" t="str">
        <f t="shared" si="43"/>
        <v>Retarget with Ads</v>
      </c>
      <c r="O942" s="7" t="str">
        <f t="shared" si="44"/>
        <v>0-19</v>
      </c>
    </row>
    <row r="943" spans="1:15">
      <c r="A943" t="str">
        <v>L0942</v>
      </c>
      <c r="B943" t="str">
        <v>Maya Reyes</v>
      </c>
      <c r="C943" t="str">
        <v>ATLASSIAN</v>
      </c>
      <c r="D943" t="str">
        <v>UNKNOWN</v>
      </c>
      <c r="E943" t="str">
        <v>MID-MARKET</v>
      </c>
      <c r="F943" s="7">
        <f>ROUND(IFERROR(model!I943/scoring_weights!$C$2,0)*scoring_weights!$B$2,1)</f>
        <v>6.6</v>
      </c>
      <c r="G943" s="7">
        <f>ROUND(IFERROR(model!J943/scoring_weights!$C$3,0)*scoring_weights!$B$3,1)</f>
        <v>0</v>
      </c>
      <c r="H943" s="7">
        <f>ROUND(IFERROR(model!K943/scoring_weights!$C$4,0)*scoring_weights!$B$4,1)</f>
        <v>3.8</v>
      </c>
      <c r="I943" s="7">
        <f>IF(model!L943="YES",scoring_weights!$B$5,0)</f>
        <v>20</v>
      </c>
      <c r="J943" s="7">
        <f>IF(model!D943="ENTERPRISE",scoring_weights!$B$6,IF(model!D943="MID-MARKET",scoring_weights!$B$6*0.75,IF(model!D943="SMB",scoring_weights!$B$6*0.5,IF(model!D943="STARTUP",scoring_weights!$B$6*0.25,0))))</f>
        <v>11.25</v>
      </c>
      <c r="K943" s="7">
        <f>ROUND(MIN(IFERROR((model!O943/10+model!P943/5+model!R943*2+model!T943+model!U943*1.5)/6,0),1)*scoring_weights!$B$7,1)</f>
        <v>6.5</v>
      </c>
      <c r="L943" s="7">
        <f t="shared" si="42"/>
        <v>48.2</v>
      </c>
      <c r="M943" s="7" t="str">
        <f>IF(L943&gt;=segment_thresholds!$B$2,"HOT",IF(L943&gt;=segment_thresholds!$B$3,"WARM","COLD"))</f>
        <v>WARM</v>
      </c>
      <c r="N943" s="7" t="str">
        <f t="shared" si="43"/>
        <v>Nurture Email Drip</v>
      </c>
      <c r="O943" s="7" t="str">
        <f t="shared" si="44"/>
        <v>40-59</v>
      </c>
    </row>
    <row r="944" spans="1:15">
      <c r="A944" t="str">
        <v>L0943</v>
      </c>
      <c r="B944" t="str">
        <v>Harlow Rojas</v>
      </c>
      <c r="C944" t="str">
        <v>ZSCALER</v>
      </c>
      <c r="D944" t="str">
        <v>CONTENT_SYNDICATION</v>
      </c>
      <c r="E944" t="str">
        <v>MID-MARKET</v>
      </c>
      <c r="F944" s="7">
        <f>ROUND(IFERROR(model!I944/scoring_weights!$C$2,0)*scoring_weights!$B$2,1)</f>
        <v>8</v>
      </c>
      <c r="G944" s="7">
        <f>ROUND(IFERROR(model!J944/scoring_weights!$C$3,0)*scoring_weights!$B$3,1)</f>
        <v>6</v>
      </c>
      <c r="H944" s="7">
        <f>ROUND(IFERROR(model!K944/scoring_weights!$C$4,0)*scoring_weights!$B$4,1)</f>
        <v>1.7</v>
      </c>
      <c r="I944" s="7">
        <f>IF(model!L944="YES",scoring_weights!$B$5,0)</f>
        <v>20</v>
      </c>
      <c r="J944" s="7">
        <f>IF(model!D944="ENTERPRISE",scoring_weights!$B$6,IF(model!D944="MID-MARKET",scoring_weights!$B$6*0.75,IF(model!D944="SMB",scoring_weights!$B$6*0.5,IF(model!D944="STARTUP",scoring_weights!$B$6*0.25,0))))</f>
        <v>11.25</v>
      </c>
      <c r="K944" s="7">
        <f>ROUND(MIN(IFERROR((model!O944/10+model!P944/5+model!R944*2+model!T944+model!U944*1.5)/6,0),1)*scoring_weights!$B$7,1)</f>
        <v>12.5</v>
      </c>
      <c r="L944" s="7">
        <f t="shared" si="42"/>
        <v>59.5</v>
      </c>
      <c r="M944" s="7" t="str">
        <f>IF(L944&gt;=segment_thresholds!$B$2,"HOT",IF(L944&gt;=segment_thresholds!$B$3,"WARM","COLD"))</f>
        <v>WARM</v>
      </c>
      <c r="N944" s="7" t="str">
        <f t="shared" si="43"/>
        <v>Nurture Email Drip</v>
      </c>
      <c r="O944" s="7" t="str">
        <f t="shared" si="44"/>
        <v>40-59</v>
      </c>
    </row>
    <row r="945" spans="1:15">
      <c r="A945" t="str">
        <v>L0944</v>
      </c>
      <c r="B945" t="str">
        <v>Rhea Thomas</v>
      </c>
      <c r="C945" t="str">
        <v>DATABRICKS</v>
      </c>
      <c r="D945" t="str">
        <v>PAID</v>
      </c>
      <c r="E945" t="str">
        <v>ENTERPRISE</v>
      </c>
      <c r="F945" s="7">
        <f>ROUND(IFERROR(model!I945/scoring_weights!$C$2,0)*scoring_weights!$B$2,1)</f>
        <v>6.9</v>
      </c>
      <c r="G945" s="7">
        <f>ROUND(IFERROR(model!J945/scoring_weights!$C$3,0)*scoring_weights!$B$3,1)</f>
        <v>0</v>
      </c>
      <c r="H945" s="7">
        <f>ROUND(IFERROR(model!K945/scoring_weights!$C$4,0)*scoring_weights!$B$4,1)</f>
        <v>3.3</v>
      </c>
      <c r="I945" s="7">
        <f>IF(model!L945="YES",scoring_weights!$B$5,0)</f>
        <v>20</v>
      </c>
      <c r="J945" s="7">
        <f>IF(model!D945="ENTERPRISE",scoring_weights!$B$6,IF(model!D945="MID-MARKET",scoring_weights!$B$6*0.75,IF(model!D945="SMB",scoring_weights!$B$6*0.5,IF(model!D945="STARTUP",scoring_weights!$B$6*0.25,0))))</f>
        <v>15</v>
      </c>
      <c r="K945" s="7">
        <f>ROUND(MIN(IFERROR((model!O945/10+model!P945/5+model!R945*2+model!T945+model!U945*1.5)/6,0),1)*scoring_weights!$B$7,1)</f>
        <v>25.5</v>
      </c>
      <c r="L945" s="7">
        <f t="shared" si="42"/>
        <v>70.7</v>
      </c>
      <c r="M945" s="7" t="str">
        <f>IF(L945&gt;=segment_thresholds!$B$2,"HOT",IF(L945&gt;=segment_thresholds!$B$3,"WARM","COLD"))</f>
        <v>HOT</v>
      </c>
      <c r="N945" s="7" t="str">
        <f t="shared" si="43"/>
        <v>Schedule Call</v>
      </c>
      <c r="O945" s="7" t="str">
        <f t="shared" si="44"/>
        <v>60-79</v>
      </c>
    </row>
    <row r="946" spans="1:15">
      <c r="A946" t="str">
        <v>L0945</v>
      </c>
      <c r="B946" t="str">
        <v>Elowen Jones</v>
      </c>
      <c r="C946" t="str">
        <v>ATLASSIAN</v>
      </c>
      <c r="D946" t="str">
        <v>DIRECT</v>
      </c>
      <c r="E946" t="str">
        <v>ENTERPRISE</v>
      </c>
      <c r="F946" s="7">
        <f>ROUND(IFERROR(model!I946/scoring_weights!$C$2,0)*scoring_weights!$B$2,1)</f>
        <v>3.1</v>
      </c>
      <c r="G946" s="7">
        <f>ROUND(IFERROR(model!J946/scoring_weights!$C$3,0)*scoring_weights!$B$3,1)</f>
        <v>5.3</v>
      </c>
      <c r="H946" s="7">
        <f>ROUND(IFERROR(model!K946/scoring_weights!$C$4,0)*scoring_weights!$B$4,1)</f>
        <v>4.7</v>
      </c>
      <c r="I946" s="7">
        <f>IF(model!L946="YES",scoring_weights!$B$5,0)</f>
        <v>20</v>
      </c>
      <c r="J946" s="7">
        <f>IF(model!D946="ENTERPRISE",scoring_weights!$B$6,IF(model!D946="MID-MARKET",scoring_weights!$B$6*0.75,IF(model!D946="SMB",scoring_weights!$B$6*0.5,IF(model!D946="STARTUP",scoring_weights!$B$6*0.25,0))))</f>
        <v>15</v>
      </c>
      <c r="K946" s="7">
        <f>ROUND(MIN(IFERROR((model!O946/10+model!P946/5+model!R946*2+model!T946+model!U946*1.5)/6,0),1)*scoring_weights!$B$7,1)</f>
        <v>8.5</v>
      </c>
      <c r="L946" s="7">
        <f t="shared" si="42"/>
        <v>56.6</v>
      </c>
      <c r="M946" s="7" t="str">
        <f>IF(L946&gt;=segment_thresholds!$B$2,"HOT",IF(L946&gt;=segment_thresholds!$B$3,"WARM","COLD"))</f>
        <v>WARM</v>
      </c>
      <c r="N946" s="7" t="str">
        <f t="shared" si="43"/>
        <v>Nurture Email Drip</v>
      </c>
      <c r="O946" s="7" t="str">
        <f t="shared" si="44"/>
        <v>40-59</v>
      </c>
    </row>
    <row r="947" spans="1:15">
      <c r="A947" t="str">
        <v>L0946</v>
      </c>
      <c r="B947" t="str">
        <v>Gabriella Novak</v>
      </c>
      <c r="C947" t="str">
        <v>PALANTIR</v>
      </c>
      <c r="D947" t="str">
        <v>DIRECT</v>
      </c>
      <c r="E947" t="str">
        <v>SMB</v>
      </c>
      <c r="F947" s="7">
        <f>ROUND(IFERROR(model!I947/scoring_weights!$C$2,0)*scoring_weights!$B$2,1)</f>
        <v>0</v>
      </c>
      <c r="G947" s="7">
        <f>ROUND(IFERROR(model!J947/scoring_weights!$C$3,0)*scoring_weights!$B$3,1)</f>
        <v>3</v>
      </c>
      <c r="H947" s="7">
        <f>ROUND(IFERROR(model!K947/scoring_weights!$C$4,0)*scoring_weights!$B$4,1)</f>
        <v>9</v>
      </c>
      <c r="I947" s="7">
        <f>IF(model!L947="YES",scoring_weights!$B$5,0)</f>
        <v>0</v>
      </c>
      <c r="J947" s="7">
        <f>IF(model!D947="ENTERPRISE",scoring_weights!$B$6,IF(model!D947="MID-MARKET",scoring_weights!$B$6*0.75,IF(model!D947="SMB",scoring_weights!$B$6*0.5,IF(model!D947="STARTUP",scoring_weights!$B$6*0.25,0))))</f>
        <v>7.5</v>
      </c>
      <c r="K947" s="7">
        <f>ROUND(MIN(IFERROR((model!O947/10+model!P947/5+model!R947*2+model!T947+model!U947*1.5)/6,0),1)*scoring_weights!$B$7,1)</f>
        <v>2</v>
      </c>
      <c r="L947" s="7">
        <f t="shared" si="42"/>
        <v>21.5</v>
      </c>
      <c r="M947" s="7" t="str">
        <f>IF(L947&gt;=segment_thresholds!$B$2,"HOT",IF(L947&gt;=segment_thresholds!$B$3,"WARM","COLD"))</f>
        <v>COLD</v>
      </c>
      <c r="N947" s="7" t="str">
        <f t="shared" si="43"/>
        <v>Retarget with Ads</v>
      </c>
      <c r="O947" s="7" t="str">
        <f t="shared" si="44"/>
        <v>20-39</v>
      </c>
    </row>
    <row r="948" spans="1:15">
      <c r="A948" t="str">
        <v>L0947</v>
      </c>
      <c r="B948" t="str">
        <v>Elowen Thompson</v>
      </c>
      <c r="C948" t="str">
        <v>DOCU SIGN</v>
      </c>
      <c r="D948" t="str">
        <v>SOCIAL</v>
      </c>
      <c r="E948" t="str">
        <v>MID-MARKET</v>
      </c>
      <c r="F948" s="7">
        <f>ROUND(IFERROR(model!I948/scoring_weights!$C$2,0)*scoring_weights!$B$2,1)</f>
        <v>1.7</v>
      </c>
      <c r="G948" s="7">
        <f>ROUND(IFERROR(model!J948/scoring_weights!$C$3,0)*scoring_weights!$B$3,1)</f>
        <v>12.8</v>
      </c>
      <c r="H948" s="7">
        <f>ROUND(IFERROR(model!K948/scoring_weights!$C$4,0)*scoring_weights!$B$4,1)</f>
        <v>7.2</v>
      </c>
      <c r="I948" s="7">
        <f>IF(model!L948="YES",scoring_weights!$B$5,0)</f>
        <v>0</v>
      </c>
      <c r="J948" s="7">
        <f>IF(model!D948="ENTERPRISE",scoring_weights!$B$6,IF(model!D948="MID-MARKET",scoring_weights!$B$6*0.75,IF(model!D948="SMB",scoring_weights!$B$6*0.5,IF(model!D948="STARTUP",scoring_weights!$B$6*0.25,0))))</f>
        <v>11.25</v>
      </c>
      <c r="K948" s="7">
        <f>ROUND(MIN(IFERROR((model!O948/10+model!P948/5+model!R948*2+model!T948+model!U948*1.5)/6,0),1)*scoring_weights!$B$7,1)</f>
        <v>15.5</v>
      </c>
      <c r="L948" s="7">
        <f t="shared" si="42"/>
        <v>48.5</v>
      </c>
      <c r="M948" s="7" t="str">
        <f>IF(L948&gt;=segment_thresholds!$B$2,"HOT",IF(L948&gt;=segment_thresholds!$B$3,"WARM","COLD"))</f>
        <v>WARM</v>
      </c>
      <c r="N948" s="7" t="str">
        <f t="shared" si="43"/>
        <v>Nurture Email Drip</v>
      </c>
      <c r="O948" s="7" t="str">
        <f t="shared" si="44"/>
        <v>40-59</v>
      </c>
    </row>
    <row r="949" spans="1:15">
      <c r="A949" t="str">
        <v>L0948</v>
      </c>
      <c r="B949" t="str">
        <v>Marisol Iyer</v>
      </c>
      <c r="C949" t="str">
        <v>DROPBOX</v>
      </c>
      <c r="D949" t="str">
        <v>UNKNOWN</v>
      </c>
      <c r="E949" t="str">
        <v>SMB</v>
      </c>
      <c r="F949" s="7">
        <f>ROUND(IFERROR(model!I949/scoring_weights!$C$2,0)*scoring_weights!$B$2,1)</f>
        <v>8</v>
      </c>
      <c r="G949" s="7">
        <f>ROUND(IFERROR(model!J949/scoring_weights!$C$3,0)*scoring_weights!$B$3,1)</f>
        <v>1.5</v>
      </c>
      <c r="H949" s="7">
        <f>ROUND(IFERROR(model!K949/scoring_weights!$C$4,0)*scoring_weights!$B$4,1)</f>
        <v>0</v>
      </c>
      <c r="I949" s="7">
        <f>IF(model!L949="YES",scoring_weights!$B$5,0)</f>
        <v>0</v>
      </c>
      <c r="J949" s="7">
        <f>IF(model!D949="ENTERPRISE",scoring_weights!$B$6,IF(model!D949="MID-MARKET",scoring_weights!$B$6*0.75,IF(model!D949="SMB",scoring_weights!$B$6*0.5,IF(model!D949="STARTUP",scoring_weights!$B$6*0.25,0))))</f>
        <v>7.5</v>
      </c>
      <c r="K949" s="7">
        <f>ROUND(MIN(IFERROR((model!O949/10+model!P949/5+model!R949*2+model!T949+model!U949*1.5)/6,0),1)*scoring_weights!$B$7,1)</f>
        <v>3</v>
      </c>
      <c r="L949" s="7">
        <f t="shared" si="42"/>
        <v>20</v>
      </c>
      <c r="M949" s="7" t="str">
        <f>IF(L949&gt;=segment_thresholds!$B$2,"HOT",IF(L949&gt;=segment_thresholds!$B$3,"WARM","COLD"))</f>
        <v>COLD</v>
      </c>
      <c r="N949" s="7" t="str">
        <f t="shared" si="43"/>
        <v>Retarget with Ads</v>
      </c>
      <c r="O949" s="7" t="str">
        <f t="shared" si="44"/>
        <v>20-39</v>
      </c>
    </row>
    <row r="950" spans="1:15">
      <c r="A950" t="str">
        <v>L0949</v>
      </c>
      <c r="B950" t="str">
        <v>Quinn Diaz</v>
      </c>
      <c r="C950" t="str">
        <v>DROPBOX</v>
      </c>
      <c r="D950" t="str">
        <v>SOCIAL</v>
      </c>
      <c r="E950" t="str">
        <v>MID-MARKET</v>
      </c>
      <c r="F950" s="7">
        <f>ROUND(IFERROR(model!I950/scoring_weights!$C$2,0)*scoring_weights!$B$2,1)</f>
        <v>6.3</v>
      </c>
      <c r="G950" s="7">
        <f>ROUND(IFERROR(model!J950/scoring_weights!$C$3,0)*scoring_weights!$B$3,1)</f>
        <v>1.5</v>
      </c>
      <c r="H950" s="7">
        <f>ROUND(IFERROR(model!K950/scoring_weights!$C$4,0)*scoring_weights!$B$4,1)</f>
        <v>4.3</v>
      </c>
      <c r="I950" s="7">
        <f>IF(model!L950="YES",scoring_weights!$B$5,0)</f>
        <v>0</v>
      </c>
      <c r="J950" s="7">
        <f>IF(model!D950="ENTERPRISE",scoring_weights!$B$6,IF(model!D950="MID-MARKET",scoring_weights!$B$6*0.75,IF(model!D950="SMB",scoring_weights!$B$6*0.5,IF(model!D950="STARTUP",scoring_weights!$B$6*0.25,0))))</f>
        <v>11.25</v>
      </c>
      <c r="K950" s="7">
        <f>ROUND(MIN(IFERROR((model!O950/10+model!P950/5+model!R950*2+model!T950+model!U950*1.5)/6,0),1)*scoring_weights!$B$7,1)</f>
        <v>19</v>
      </c>
      <c r="L950" s="7">
        <f t="shared" si="42"/>
        <v>42.4</v>
      </c>
      <c r="M950" s="7" t="str">
        <f>IF(L950&gt;=segment_thresholds!$B$2,"HOT",IF(L950&gt;=segment_thresholds!$B$3,"WARM","COLD"))</f>
        <v>WARM</v>
      </c>
      <c r="N950" s="7" t="str">
        <f t="shared" si="43"/>
        <v>Nurture Email Drip</v>
      </c>
      <c r="O950" s="7" t="str">
        <f t="shared" si="44"/>
        <v>40-59</v>
      </c>
    </row>
    <row r="951" spans="1:15">
      <c r="A951" t="str">
        <v>L0950</v>
      </c>
      <c r="B951" t="str">
        <v>Umar Jones</v>
      </c>
      <c r="C951" t="str">
        <v>SNOWFLAKE</v>
      </c>
      <c r="D951" t="str">
        <v>CONTENT_SYNDICATION</v>
      </c>
      <c r="E951" t="str">
        <v>ENTERPRISE</v>
      </c>
      <c r="F951" s="7">
        <f>ROUND(IFERROR(model!I951/scoring_weights!$C$2,0)*scoring_weights!$B$2,1)</f>
        <v>2.9</v>
      </c>
      <c r="G951" s="7">
        <f>ROUND(IFERROR(model!J951/scoring_weights!$C$3,0)*scoring_weights!$B$3,1)</f>
        <v>10.5</v>
      </c>
      <c r="H951" s="7">
        <f>ROUND(IFERROR(model!K951/scoring_weights!$C$4,0)*scoring_weights!$B$4,1)</f>
        <v>3.7</v>
      </c>
      <c r="I951" s="7">
        <f>IF(model!L951="YES",scoring_weights!$B$5,0)</f>
        <v>0</v>
      </c>
      <c r="J951" s="7">
        <f>IF(model!D951="ENTERPRISE",scoring_weights!$B$6,IF(model!D951="MID-MARKET",scoring_weights!$B$6*0.75,IF(model!D951="SMB",scoring_weights!$B$6*0.5,IF(model!D951="STARTUP",scoring_weights!$B$6*0.25,0))))</f>
        <v>15</v>
      </c>
      <c r="K951" s="7">
        <f>ROUND(MIN(IFERROR((model!O951/10+model!P951/5+model!R951*2+model!T951+model!U951*1.5)/6,0),1)*scoring_weights!$B$7,1)</f>
        <v>5</v>
      </c>
      <c r="L951" s="7">
        <f t="shared" si="42"/>
        <v>37.1</v>
      </c>
      <c r="M951" s="7" t="str">
        <f>IF(L951&gt;=segment_thresholds!$B$2,"HOT",IF(L951&gt;=segment_thresholds!$B$3,"WARM","COLD"))</f>
        <v>WARM</v>
      </c>
      <c r="N951" s="7" t="str">
        <f t="shared" si="43"/>
        <v>Nurture Email Drip</v>
      </c>
      <c r="O951" s="7" t="str">
        <f t="shared" si="44"/>
        <v>20-39</v>
      </c>
    </row>
    <row r="952" spans="1:15">
      <c r="A952" t="str">
        <v>L0951</v>
      </c>
      <c r="B952" t="str">
        <v>Mona Joshi</v>
      </c>
      <c r="C952" t="str">
        <v>SNOWFLAKE</v>
      </c>
      <c r="D952" t="str">
        <v>SOCIAL</v>
      </c>
      <c r="E952" t="str">
        <v>GROWTH</v>
      </c>
      <c r="F952" s="7">
        <f>ROUND(IFERROR(model!I952/scoring_weights!$C$2,0)*scoring_weights!$B$2,1)</f>
        <v>0</v>
      </c>
      <c r="G952" s="7">
        <f>ROUND(IFERROR(model!J952/scoring_weights!$C$3,0)*scoring_weights!$B$3,1)</f>
        <v>3.8</v>
      </c>
      <c r="H952" s="7">
        <f>ROUND(IFERROR(model!K952/scoring_weights!$C$4,0)*scoring_weights!$B$4,1)</f>
        <v>5.8</v>
      </c>
      <c r="I952" s="7">
        <f>IF(model!L952="YES",scoring_weights!$B$5,0)</f>
        <v>0</v>
      </c>
      <c r="J952" s="7">
        <f>IF(model!D952="ENTERPRISE",scoring_weights!$B$6,IF(model!D952="MID-MARKET",scoring_weights!$B$6*0.75,IF(model!D952="SMB",scoring_weights!$B$6*0.5,IF(model!D952="STARTUP",scoring_weights!$B$6*0.25,0))))</f>
        <v>0</v>
      </c>
      <c r="K952" s="7">
        <f>ROUND(MIN(IFERROR((model!O952/10+model!P952/5+model!R952*2+model!T952+model!U952*1.5)/6,0),1)*scoring_weights!$B$7,1)</f>
        <v>3</v>
      </c>
      <c r="L952" s="7">
        <f t="shared" si="42"/>
        <v>12.6</v>
      </c>
      <c r="M952" s="7" t="str">
        <f>IF(L952&gt;=segment_thresholds!$B$2,"HOT",IF(L952&gt;=segment_thresholds!$B$3,"WARM","COLD"))</f>
        <v>COLD</v>
      </c>
      <c r="N952" s="7" t="str">
        <f t="shared" si="43"/>
        <v>Retarget with Ads</v>
      </c>
      <c r="O952" s="7" t="str">
        <f t="shared" si="44"/>
        <v>0-19</v>
      </c>
    </row>
    <row r="953" spans="1:15">
      <c r="A953" t="str">
        <v>L0952</v>
      </c>
      <c r="B953" t="str">
        <v>Dashiell Berg</v>
      </c>
      <c r="C953" t="str">
        <v>SLACK</v>
      </c>
      <c r="D953" t="str">
        <v>PAID</v>
      </c>
      <c r="E953" t="str">
        <v>SMB</v>
      </c>
      <c r="F953" s="7">
        <f>ROUND(IFERROR(model!I953/scoring_weights!$C$2,0)*scoring_weights!$B$2,1)</f>
        <v>2.9</v>
      </c>
      <c r="G953" s="7">
        <f>ROUND(IFERROR(model!J953/scoring_weights!$C$3,0)*scoring_weights!$B$3,1)</f>
        <v>12.8</v>
      </c>
      <c r="H953" s="7">
        <f>ROUND(IFERROR(model!K953/scoring_weights!$C$4,0)*scoring_weights!$B$4,1)</f>
        <v>9.5</v>
      </c>
      <c r="I953" s="7">
        <f>IF(model!L953="YES",scoring_weights!$B$5,0)</f>
        <v>0</v>
      </c>
      <c r="J953" s="7">
        <f>IF(model!D953="ENTERPRISE",scoring_weights!$B$6,IF(model!D953="MID-MARKET",scoring_weights!$B$6*0.75,IF(model!D953="SMB",scoring_weights!$B$6*0.5,IF(model!D953="STARTUP",scoring_weights!$B$6*0.25,0))))</f>
        <v>7.5</v>
      </c>
      <c r="K953" s="7">
        <f>ROUND(MIN(IFERROR((model!O953/10+model!P953/5+model!R953*2+model!T953+model!U953*1.5)/6,0),1)*scoring_weights!$B$7,1)</f>
        <v>7.5</v>
      </c>
      <c r="L953" s="7">
        <f t="shared" si="42"/>
        <v>40.200000000000003</v>
      </c>
      <c r="M953" s="7" t="str">
        <f>IF(L953&gt;=segment_thresholds!$B$2,"HOT",IF(L953&gt;=segment_thresholds!$B$3,"WARM","COLD"))</f>
        <v>WARM</v>
      </c>
      <c r="N953" s="7" t="str">
        <f t="shared" si="43"/>
        <v>Nurture Email Drip</v>
      </c>
      <c r="O953" s="7" t="str">
        <f t="shared" si="44"/>
        <v>40-59</v>
      </c>
    </row>
    <row r="954" spans="1:15">
      <c r="A954" t="str">
        <v>L0953</v>
      </c>
      <c r="B954" t="str">
        <v>Vivian Silva</v>
      </c>
      <c r="C954" t="str">
        <v>PALO ALTO</v>
      </c>
      <c r="D954" t="str">
        <v>UNKNOWN</v>
      </c>
      <c r="E954" t="str">
        <v>ENTERPRISE</v>
      </c>
      <c r="F954" s="7">
        <f>ROUND(IFERROR(model!I954/scoring_weights!$C$2,0)*scoring_weights!$B$2,1)</f>
        <v>8.6</v>
      </c>
      <c r="G954" s="7">
        <f>ROUND(IFERROR(model!J954/scoring_weights!$C$3,0)*scoring_weights!$B$3,1)</f>
        <v>5.3</v>
      </c>
      <c r="H954" s="7">
        <f>ROUND(IFERROR(model!K954/scoring_weights!$C$4,0)*scoring_weights!$B$4,1)</f>
        <v>4.7</v>
      </c>
      <c r="I954" s="7">
        <f>IF(model!L954="YES",scoring_weights!$B$5,0)</f>
        <v>20</v>
      </c>
      <c r="J954" s="7">
        <f>IF(model!D954="ENTERPRISE",scoring_weights!$B$6,IF(model!D954="MID-MARKET",scoring_weights!$B$6*0.75,IF(model!D954="SMB",scoring_weights!$B$6*0.5,IF(model!D954="STARTUP",scoring_weights!$B$6*0.25,0))))</f>
        <v>15</v>
      </c>
      <c r="K954" s="7">
        <f>ROUND(MIN(IFERROR((model!O954/10+model!P954/5+model!R954*2+model!T954+model!U954*1.5)/6,0),1)*scoring_weights!$B$7,1)</f>
        <v>16</v>
      </c>
      <c r="L954" s="7">
        <f t="shared" si="42"/>
        <v>69.599999999999994</v>
      </c>
      <c r="M954" s="7" t="str">
        <f>IF(L954&gt;=segment_thresholds!$B$2,"HOT",IF(L954&gt;=segment_thresholds!$B$3,"WARM","COLD"))</f>
        <v>HOT</v>
      </c>
      <c r="N954" s="7" t="str">
        <f t="shared" si="43"/>
        <v>Schedule Call</v>
      </c>
      <c r="O954" s="7" t="str">
        <f t="shared" si="44"/>
        <v>60-79</v>
      </c>
    </row>
    <row r="955" spans="1:15">
      <c r="A955" t="str">
        <v>L0954</v>
      </c>
      <c r="B955" t="str">
        <v>Luna Ali</v>
      </c>
      <c r="C955" t="str">
        <v>SALESFORCE.COM</v>
      </c>
      <c r="D955" t="str">
        <v>WEBINAR</v>
      </c>
      <c r="E955" t="str">
        <v>SMB</v>
      </c>
      <c r="F955" s="7">
        <f>ROUND(IFERROR(model!I955/scoring_weights!$C$2,0)*scoring_weights!$B$2,1)</f>
        <v>6.3</v>
      </c>
      <c r="G955" s="7">
        <f>ROUND(IFERROR(model!J955/scoring_weights!$C$3,0)*scoring_weights!$B$3,1)</f>
        <v>11.3</v>
      </c>
      <c r="H955" s="7">
        <f>ROUND(IFERROR(model!K955/scoring_weights!$C$4,0)*scoring_weights!$B$4,1)</f>
        <v>10</v>
      </c>
      <c r="I955" s="7">
        <f>IF(model!L955="YES",scoring_weights!$B$5,0)</f>
        <v>0</v>
      </c>
      <c r="J955" s="7">
        <f>IF(model!D955="ENTERPRISE",scoring_weights!$B$6,IF(model!D955="MID-MARKET",scoring_weights!$B$6*0.75,IF(model!D955="SMB",scoring_weights!$B$6*0.5,IF(model!D955="STARTUP",scoring_weights!$B$6*0.25,0))))</f>
        <v>7.5</v>
      </c>
      <c r="K955" s="7">
        <f>ROUND(MIN(IFERROR((model!O955/10+model!P955/5+model!R955*2+model!T955+model!U955*1.5)/6,0),1)*scoring_weights!$B$7,1)</f>
        <v>24.5</v>
      </c>
      <c r="L955" s="7">
        <f t="shared" si="42"/>
        <v>59.6</v>
      </c>
      <c r="M955" s="7" t="str">
        <f>IF(L955&gt;=segment_thresholds!$B$2,"HOT",IF(L955&gt;=segment_thresholds!$B$3,"WARM","COLD"))</f>
        <v>WARM</v>
      </c>
      <c r="N955" s="7" t="str">
        <f t="shared" si="43"/>
        <v>Nurture Email Drip</v>
      </c>
      <c r="O955" s="7" t="str">
        <f t="shared" si="44"/>
        <v>40-59</v>
      </c>
    </row>
    <row r="956" spans="1:15">
      <c r="A956" t="str">
        <v>L0955</v>
      </c>
      <c r="B956" t="str">
        <v>Noah Ahmed</v>
      </c>
      <c r="C956" t="str">
        <v>DATABRICKS</v>
      </c>
      <c r="D956" t="str">
        <v>PAID</v>
      </c>
      <c r="E956" t="str">
        <v>MID-MARKET</v>
      </c>
      <c r="F956" s="7">
        <f>ROUND(IFERROR(model!I956/scoring_weights!$C$2,0)*scoring_weights!$B$2,1)</f>
        <v>10</v>
      </c>
      <c r="G956" s="7">
        <f>ROUND(IFERROR(model!J956/scoring_weights!$C$3,0)*scoring_weights!$B$3,1)</f>
        <v>1.5</v>
      </c>
      <c r="H956" s="7">
        <f>ROUND(IFERROR(model!K956/scoring_weights!$C$4,0)*scoring_weights!$B$4,1)</f>
        <v>6.2</v>
      </c>
      <c r="I956" s="7">
        <f>IF(model!L956="YES",scoring_weights!$B$5,0)</f>
        <v>0</v>
      </c>
      <c r="J956" s="7">
        <f>IF(model!D956="ENTERPRISE",scoring_weights!$B$6,IF(model!D956="MID-MARKET",scoring_weights!$B$6*0.75,IF(model!D956="SMB",scoring_weights!$B$6*0.5,IF(model!D956="STARTUP",scoring_weights!$B$6*0.25,0))))</f>
        <v>11.25</v>
      </c>
      <c r="K956" s="7">
        <f>ROUND(MIN(IFERROR((model!O956/10+model!P956/5+model!R956*2+model!T956+model!U956*1.5)/6,0),1)*scoring_weights!$B$7,1)</f>
        <v>2</v>
      </c>
      <c r="L956" s="7">
        <f t="shared" si="42"/>
        <v>31</v>
      </c>
      <c r="M956" s="7" t="str">
        <f>IF(L956&gt;=segment_thresholds!$B$2,"HOT",IF(L956&gt;=segment_thresholds!$B$3,"WARM","COLD"))</f>
        <v>COLD</v>
      </c>
      <c r="N956" s="7" t="str">
        <f t="shared" si="43"/>
        <v>Retarget with Ads</v>
      </c>
      <c r="O956" s="7" t="str">
        <f t="shared" si="44"/>
        <v>20-39</v>
      </c>
    </row>
    <row r="957" spans="1:15">
      <c r="A957" t="str">
        <v>L0956</v>
      </c>
      <c r="B957" t="str">
        <v>Tallulah Tanaka</v>
      </c>
      <c r="C957" t="str">
        <v>STRIPE</v>
      </c>
      <c r="D957" t="str">
        <v>PARTNER</v>
      </c>
      <c r="E957" t="str">
        <v>N/A</v>
      </c>
      <c r="F957" s="7">
        <f>ROUND(IFERROR(model!I957/scoring_weights!$C$2,0)*scoring_weights!$B$2,1)</f>
        <v>0</v>
      </c>
      <c r="G957" s="7">
        <f>ROUND(IFERROR(model!J957/scoring_weights!$C$3,0)*scoring_weights!$B$3,1)</f>
        <v>9.8000000000000007</v>
      </c>
      <c r="H957" s="7">
        <f>ROUND(IFERROR(model!K957/scoring_weights!$C$4,0)*scoring_weights!$B$4,1)</f>
        <v>2.5</v>
      </c>
      <c r="I957" s="7">
        <f>IF(model!L957="YES",scoring_weights!$B$5,0)</f>
        <v>0</v>
      </c>
      <c r="J957" s="7">
        <f>IF(model!D957="ENTERPRISE",scoring_weights!$B$6,IF(model!D957="MID-MARKET",scoring_weights!$B$6*0.75,IF(model!D957="SMB",scoring_weights!$B$6*0.5,IF(model!D957="STARTUP",scoring_weights!$B$6*0.25,0))))</f>
        <v>0</v>
      </c>
      <c r="K957" s="7">
        <f>ROUND(MIN(IFERROR((model!O957/10+model!P957/5+model!R957*2+model!T957+model!U957*1.5)/6,0),1)*scoring_weights!$B$7,1)</f>
        <v>6</v>
      </c>
      <c r="L957" s="7">
        <f t="shared" si="42"/>
        <v>18.3</v>
      </c>
      <c r="M957" s="7" t="str">
        <f>IF(L957&gt;=segment_thresholds!$B$2,"HOT",IF(L957&gt;=segment_thresholds!$B$3,"WARM","COLD"))</f>
        <v>COLD</v>
      </c>
      <c r="N957" s="7" t="str">
        <f t="shared" si="43"/>
        <v>Retarget with Ads</v>
      </c>
      <c r="O957" s="7" t="str">
        <f t="shared" si="44"/>
        <v>0-19</v>
      </c>
    </row>
    <row r="958" spans="1:15">
      <c r="A958" t="str">
        <v>L0957</v>
      </c>
      <c r="B958" t="str">
        <v>Mona Allen</v>
      </c>
      <c r="C958" t="str">
        <v>ZSCALER</v>
      </c>
      <c r="D958" t="str">
        <v>REFERRAL</v>
      </c>
      <c r="E958" t="str">
        <v>STARTUP</v>
      </c>
      <c r="F958" s="7">
        <f>ROUND(IFERROR(model!I958/scoring_weights!$C$2,0)*scoring_weights!$B$2,1)</f>
        <v>4.3</v>
      </c>
      <c r="G958" s="7">
        <f>ROUND(IFERROR(model!J958/scoring_weights!$C$3,0)*scoring_weights!$B$3,1)</f>
        <v>12.8</v>
      </c>
      <c r="H958" s="7">
        <f>ROUND(IFERROR(model!K958/scoring_weights!$C$4,0)*scoring_weights!$B$4,1)</f>
        <v>3.3</v>
      </c>
      <c r="I958" s="7">
        <f>IF(model!L958="YES",scoring_weights!$B$5,0)</f>
        <v>0</v>
      </c>
      <c r="J958" s="7">
        <f>IF(model!D958="ENTERPRISE",scoring_weights!$B$6,IF(model!D958="MID-MARKET",scoring_weights!$B$6*0.75,IF(model!D958="SMB",scoring_weights!$B$6*0.5,IF(model!D958="STARTUP",scoring_weights!$B$6*0.25,0))))</f>
        <v>3.75</v>
      </c>
      <c r="K958" s="7">
        <f>ROUND(MIN(IFERROR((model!O958/10+model!P958/5+model!R958*2+model!T958+model!U958*1.5)/6,0),1)*scoring_weights!$B$7,1)</f>
        <v>1.5</v>
      </c>
      <c r="L958" s="7">
        <f t="shared" si="42"/>
        <v>25.7</v>
      </c>
      <c r="M958" s="7" t="str">
        <f>IF(L958&gt;=segment_thresholds!$B$2,"HOT",IF(L958&gt;=segment_thresholds!$B$3,"WARM","COLD"))</f>
        <v>COLD</v>
      </c>
      <c r="N958" s="7" t="str">
        <f t="shared" si="43"/>
        <v>Retarget with Ads</v>
      </c>
      <c r="O958" s="7" t="str">
        <f t="shared" si="44"/>
        <v>20-39</v>
      </c>
    </row>
    <row r="959" spans="1:15">
      <c r="A959" t="str">
        <v>L0958</v>
      </c>
      <c r="B959" t="str">
        <v>Nico Moreau</v>
      </c>
      <c r="C959" t="str">
        <v>TWILIO</v>
      </c>
      <c r="D959" t="str">
        <v>COLD_EMAIL</v>
      </c>
      <c r="E959" t="str">
        <v>N/A</v>
      </c>
      <c r="F959" s="7">
        <f>ROUND(IFERROR(model!I959/scoring_weights!$C$2,0)*scoring_weights!$B$2,1)</f>
        <v>6.6</v>
      </c>
      <c r="G959" s="7">
        <f>ROUND(IFERROR(model!J959/scoring_weights!$C$3,0)*scoring_weights!$B$3,1)</f>
        <v>0</v>
      </c>
      <c r="H959" s="7">
        <f>ROUND(IFERROR(model!K959/scoring_weights!$C$4,0)*scoring_weights!$B$4,1)</f>
        <v>3.3</v>
      </c>
      <c r="I959" s="7">
        <f>IF(model!L959="YES",scoring_weights!$B$5,0)</f>
        <v>20</v>
      </c>
      <c r="J959" s="7">
        <f>IF(model!D959="ENTERPRISE",scoring_weights!$B$6,IF(model!D959="MID-MARKET",scoring_weights!$B$6*0.75,IF(model!D959="SMB",scoring_weights!$B$6*0.5,IF(model!D959="STARTUP",scoring_weights!$B$6*0.25,0))))</f>
        <v>0</v>
      </c>
      <c r="K959" s="7">
        <f>ROUND(MIN(IFERROR((model!O959/10+model!P959/5+model!R959*2+model!T959+model!U959*1.5)/6,0),1)*scoring_weights!$B$7,1)</f>
        <v>1.5</v>
      </c>
      <c r="L959" s="7">
        <f t="shared" si="42"/>
        <v>31.4</v>
      </c>
      <c r="M959" s="7" t="str">
        <f>IF(L959&gt;=segment_thresholds!$B$2,"HOT",IF(L959&gt;=segment_thresholds!$B$3,"WARM","COLD"))</f>
        <v>COLD</v>
      </c>
      <c r="N959" s="7" t="str">
        <f t="shared" si="43"/>
        <v>Retarget with Ads</v>
      </c>
      <c r="O959" s="7" t="str">
        <f t="shared" si="44"/>
        <v>20-39</v>
      </c>
    </row>
    <row r="960" spans="1:15">
      <c r="A960" t="str">
        <v>L0959</v>
      </c>
      <c r="B960" t="str">
        <v>Elise Lee</v>
      </c>
      <c r="C960" t="str">
        <v>AMAZON</v>
      </c>
      <c r="D960" t="str">
        <v>COLD_EMAIL</v>
      </c>
      <c r="E960" t="str">
        <v>ENTERPRISE</v>
      </c>
      <c r="F960" s="7">
        <f>ROUND(IFERROR(model!I960/scoring_weights!$C$2,0)*scoring_weights!$B$2,1)</f>
        <v>0</v>
      </c>
      <c r="G960" s="7">
        <f>ROUND(IFERROR(model!J960/scoring_weights!$C$3,0)*scoring_weights!$B$3,1)</f>
        <v>0</v>
      </c>
      <c r="H960" s="7">
        <f>ROUND(IFERROR(model!K960/scoring_weights!$C$4,0)*scoring_weights!$B$4,1)</f>
        <v>1.8</v>
      </c>
      <c r="I960" s="7">
        <f>IF(model!L960="YES",scoring_weights!$B$5,0)</f>
        <v>20</v>
      </c>
      <c r="J960" s="7">
        <f>IF(model!D960="ENTERPRISE",scoring_weights!$B$6,IF(model!D960="MID-MARKET",scoring_weights!$B$6*0.75,IF(model!D960="SMB",scoring_weights!$B$6*0.5,IF(model!D960="STARTUP",scoring_weights!$B$6*0.25,0))))</f>
        <v>15</v>
      </c>
      <c r="K960" s="7">
        <f>ROUND(MIN(IFERROR((model!O960/10+model!P960/5+model!R960*2+model!T960+model!U960*1.5)/6,0),1)*scoring_weights!$B$7,1)</f>
        <v>4.5</v>
      </c>
      <c r="L960" s="7">
        <f t="shared" si="42"/>
        <v>41.3</v>
      </c>
      <c r="M960" s="7" t="str">
        <f>IF(L960&gt;=segment_thresholds!$B$2,"HOT",IF(L960&gt;=segment_thresholds!$B$3,"WARM","COLD"))</f>
        <v>WARM</v>
      </c>
      <c r="N960" s="7" t="str">
        <f t="shared" si="43"/>
        <v>Nurture Email Drip</v>
      </c>
      <c r="O960" s="7" t="str">
        <f t="shared" si="44"/>
        <v>40-59</v>
      </c>
    </row>
    <row r="961" spans="1:15">
      <c r="A961" t="str">
        <v>L0960</v>
      </c>
      <c r="B961" t="str">
        <v>Quentin Robinson</v>
      </c>
      <c r="C961" t="str">
        <v>SNOWFLAKE</v>
      </c>
      <c r="D961" t="str">
        <v>SOCIAL</v>
      </c>
      <c r="E961" t="str">
        <v>MID-MARKET</v>
      </c>
      <c r="F961" s="7">
        <f>ROUND(IFERROR(model!I961/scoring_weights!$C$2,0)*scoring_weights!$B$2,1)</f>
        <v>5.0999999999999996</v>
      </c>
      <c r="G961" s="7">
        <f>ROUND(IFERROR(model!J961/scoring_weights!$C$3,0)*scoring_weights!$B$3,1)</f>
        <v>0</v>
      </c>
      <c r="H961" s="7">
        <f>ROUND(IFERROR(model!K961/scoring_weights!$C$4,0)*scoring_weights!$B$4,1)</f>
        <v>6.2</v>
      </c>
      <c r="I961" s="7">
        <f>IF(model!L961="YES",scoring_weights!$B$5,0)</f>
        <v>20</v>
      </c>
      <c r="J961" s="7">
        <f>IF(model!D961="ENTERPRISE",scoring_weights!$B$6,IF(model!D961="MID-MARKET",scoring_weights!$B$6*0.75,IF(model!D961="SMB",scoring_weights!$B$6*0.5,IF(model!D961="STARTUP",scoring_weights!$B$6*0.25,0))))</f>
        <v>11.25</v>
      </c>
      <c r="K961" s="7">
        <f>ROUND(MIN(IFERROR((model!O961/10+model!P961/5+model!R961*2+model!T961+model!U961*1.5)/6,0),1)*scoring_weights!$B$7,1)</f>
        <v>0</v>
      </c>
      <c r="L961" s="7">
        <f t="shared" si="42"/>
        <v>42.6</v>
      </c>
      <c r="M961" s="7" t="str">
        <f>IF(L961&gt;=segment_thresholds!$B$2,"HOT",IF(L961&gt;=segment_thresholds!$B$3,"WARM","COLD"))</f>
        <v>WARM</v>
      </c>
      <c r="N961" s="7" t="str">
        <f t="shared" si="43"/>
        <v>Nurture Email Drip</v>
      </c>
      <c r="O961" s="7" t="str">
        <f t="shared" si="44"/>
        <v>40-59</v>
      </c>
    </row>
    <row r="962" spans="1:15">
      <c r="A962" t="str">
        <v>L0961</v>
      </c>
      <c r="B962" t="str">
        <v>Quinlan Sanchez</v>
      </c>
      <c r="C962" t="str">
        <v>AMAZON</v>
      </c>
      <c r="D962" t="str">
        <v>SOCIAL</v>
      </c>
      <c r="E962" t="str">
        <v>ENTERPRISE</v>
      </c>
      <c r="F962" s="7">
        <f>ROUND(IFERROR(model!I962/scoring_weights!$C$2,0)*scoring_weights!$B$2,1)</f>
        <v>5.7</v>
      </c>
      <c r="G962" s="7">
        <f>ROUND(IFERROR(model!J962/scoring_weights!$C$3,0)*scoring_weights!$B$3,1)</f>
        <v>0</v>
      </c>
      <c r="H962" s="7">
        <f>ROUND(IFERROR(model!K962/scoring_weights!$C$4,0)*scoring_weights!$B$4,1)</f>
        <v>9.5</v>
      </c>
      <c r="I962" s="7">
        <f>IF(model!L962="YES",scoring_weights!$B$5,0)</f>
        <v>0</v>
      </c>
      <c r="J962" s="7">
        <f>IF(model!D962="ENTERPRISE",scoring_weights!$B$6,IF(model!D962="MID-MARKET",scoring_weights!$B$6*0.75,IF(model!D962="SMB",scoring_weights!$B$6*0.5,IF(model!D962="STARTUP",scoring_weights!$B$6*0.25,0))))</f>
        <v>15</v>
      </c>
      <c r="K962" s="7">
        <f>ROUND(MIN(IFERROR((model!O962/10+model!P962/5+model!R962*2+model!T962+model!U962*1.5)/6,0),1)*scoring_weights!$B$7,1)</f>
        <v>16.5</v>
      </c>
      <c r="L962" s="7">
        <f t="shared" si="42"/>
        <v>46.7</v>
      </c>
      <c r="M962" s="7" t="str">
        <f>IF(L962&gt;=segment_thresholds!$B$2,"HOT",IF(L962&gt;=segment_thresholds!$B$3,"WARM","COLD"))</f>
        <v>WARM</v>
      </c>
      <c r="N962" s="7" t="str">
        <f t="shared" si="43"/>
        <v>Nurture Email Drip</v>
      </c>
      <c r="O962" s="7" t="str">
        <f t="shared" si="44"/>
        <v>40-59</v>
      </c>
    </row>
    <row r="963" spans="1:15">
      <c r="A963" t="str">
        <v>L0962</v>
      </c>
      <c r="B963" t="str">
        <v>Xanthe Santos</v>
      </c>
      <c r="C963" t="str">
        <v>WORKDAY</v>
      </c>
      <c r="D963" t="str">
        <v>REFERRAL</v>
      </c>
      <c r="E963" t="str">
        <v>ENTERPRISE</v>
      </c>
      <c r="F963" s="7">
        <f>ROUND(IFERROR(model!I963/scoring_weights!$C$2,0)*scoring_weights!$B$2,1)</f>
        <v>3.7</v>
      </c>
      <c r="G963" s="7">
        <f>ROUND(IFERROR(model!J963/scoring_weights!$C$3,0)*scoring_weights!$B$3,1)</f>
        <v>5.3</v>
      </c>
      <c r="H963" s="7">
        <f>ROUND(IFERROR(model!K963/scoring_weights!$C$4,0)*scoring_weights!$B$4,1)</f>
        <v>0</v>
      </c>
      <c r="I963" s="7">
        <f>IF(model!L963="YES",scoring_weights!$B$5,0)</f>
        <v>0</v>
      </c>
      <c r="J963" s="7">
        <f>IF(model!D963="ENTERPRISE",scoring_weights!$B$6,IF(model!D963="MID-MARKET",scoring_weights!$B$6*0.75,IF(model!D963="SMB",scoring_weights!$B$6*0.5,IF(model!D963="STARTUP",scoring_weights!$B$6*0.25,0))))</f>
        <v>15</v>
      </c>
      <c r="K963" s="7">
        <f>ROUND(MIN(IFERROR((model!O963/10+model!P963/5+model!R963*2+model!T963+model!U963*1.5)/6,0),1)*scoring_weights!$B$7,1)</f>
        <v>4.5</v>
      </c>
      <c r="L963" s="7">
        <f t="shared" ref="L963:L1001" si="45">ROUND(F963+G963+H963+I963+J963+K963,1)</f>
        <v>28.5</v>
      </c>
      <c r="M963" s="7" t="str">
        <f>IF(L963&gt;=segment_thresholds!$B$2,"HOT",IF(L963&gt;=segment_thresholds!$B$3,"WARM","COLD"))</f>
        <v>COLD</v>
      </c>
      <c r="N963" s="7" t="str">
        <f t="shared" ref="N963:N1001" si="46">IF(M963="HOT","Schedule Call",IF(M963="WARM","Nurture Email Drip","Retarget with Ads"))</f>
        <v>Retarget with Ads</v>
      </c>
      <c r="O963" s="7" t="str">
        <f t="shared" ref="O963:O1001" si="47">IF(L963&lt;20,"0-19",IF(L963&lt;40,"20-39",IF(L963&lt;60,"40-59",IF(L963&lt;80,"60-79","80-100"))))</f>
        <v>20-39</v>
      </c>
    </row>
    <row r="964" spans="1:15">
      <c r="A964" t="str">
        <v>L0963</v>
      </c>
      <c r="B964" t="str">
        <v>Uriel Moore</v>
      </c>
      <c r="C964" t="str">
        <v>HUB SPOT</v>
      </c>
      <c r="D964" t="str">
        <v>REFERRAL</v>
      </c>
      <c r="E964" t="str">
        <v>N/A</v>
      </c>
      <c r="F964" s="7">
        <f>ROUND(IFERROR(model!I964/scoring_weights!$C$2,0)*scoring_weights!$B$2,1)</f>
        <v>7.7</v>
      </c>
      <c r="G964" s="7">
        <f>ROUND(IFERROR(model!J964/scoring_weights!$C$3,0)*scoring_weights!$B$3,1)</f>
        <v>15</v>
      </c>
      <c r="H964" s="7">
        <f>ROUND(IFERROR(model!K964/scoring_weights!$C$4,0)*scoring_weights!$B$4,1)</f>
        <v>0.5</v>
      </c>
      <c r="I964" s="7">
        <f>IF(model!L964="YES",scoring_weights!$B$5,0)</f>
        <v>0</v>
      </c>
      <c r="J964" s="7">
        <f>IF(model!D964="ENTERPRISE",scoring_weights!$B$6,IF(model!D964="MID-MARKET",scoring_weights!$B$6*0.75,IF(model!D964="SMB",scoring_weights!$B$6*0.5,IF(model!D964="STARTUP",scoring_weights!$B$6*0.25,0))))</f>
        <v>0</v>
      </c>
      <c r="K964" s="7">
        <f>ROUND(MIN(IFERROR((model!O964/10+model!P964/5+model!R964*2+model!T964+model!U964*1.5)/6,0),1)*scoring_weights!$B$7,1)</f>
        <v>5.5</v>
      </c>
      <c r="L964" s="7">
        <f t="shared" si="45"/>
        <v>28.7</v>
      </c>
      <c r="M964" s="7" t="str">
        <f>IF(L964&gt;=segment_thresholds!$B$2,"HOT",IF(L964&gt;=segment_thresholds!$B$3,"WARM","COLD"))</f>
        <v>COLD</v>
      </c>
      <c r="N964" s="7" t="str">
        <f t="shared" si="46"/>
        <v>Retarget with Ads</v>
      </c>
      <c r="O964" s="7" t="str">
        <f t="shared" si="47"/>
        <v>20-39</v>
      </c>
    </row>
    <row r="965" spans="1:15">
      <c r="A965" t="str">
        <v>L0964</v>
      </c>
      <c r="B965" t="str">
        <v>Yvonne Jones</v>
      </c>
      <c r="C965" t="str">
        <v>HASHICORP</v>
      </c>
      <c r="D965" t="str">
        <v>CONTENT_SYNDICATION</v>
      </c>
      <c r="E965" t="str">
        <v>STARTUP</v>
      </c>
      <c r="F965" s="7">
        <f>ROUND(IFERROR(model!I965/scoring_weights!$C$2,0)*scoring_weights!$B$2,1)</f>
        <v>0</v>
      </c>
      <c r="G965" s="7">
        <f>ROUND(IFERROR(model!J965/scoring_weights!$C$3,0)*scoring_weights!$B$3,1)</f>
        <v>6</v>
      </c>
      <c r="H965" s="7">
        <f>ROUND(IFERROR(model!K965/scoring_weights!$C$4,0)*scoring_weights!$B$4,1)</f>
        <v>5</v>
      </c>
      <c r="I965" s="7">
        <f>IF(model!L965="YES",scoring_weights!$B$5,0)</f>
        <v>0</v>
      </c>
      <c r="J965" s="7">
        <f>IF(model!D965="ENTERPRISE",scoring_weights!$B$6,IF(model!D965="MID-MARKET",scoring_weights!$B$6*0.75,IF(model!D965="SMB",scoring_weights!$B$6*0.5,IF(model!D965="STARTUP",scoring_weights!$B$6*0.25,0))))</f>
        <v>3.75</v>
      </c>
      <c r="K965" s="7">
        <f>ROUND(MIN(IFERROR((model!O965/10+model!P965/5+model!R965*2+model!T965+model!U965*1.5)/6,0),1)*scoring_weights!$B$7,1)</f>
        <v>2</v>
      </c>
      <c r="L965" s="7">
        <f t="shared" si="45"/>
        <v>16.8</v>
      </c>
      <c r="M965" s="7" t="str">
        <f>IF(L965&gt;=segment_thresholds!$B$2,"HOT",IF(L965&gt;=segment_thresholds!$B$3,"WARM","COLD"))</f>
        <v>COLD</v>
      </c>
      <c r="N965" s="7" t="str">
        <f t="shared" si="46"/>
        <v>Retarget with Ads</v>
      </c>
      <c r="O965" s="7" t="str">
        <f t="shared" si="47"/>
        <v>0-19</v>
      </c>
    </row>
    <row r="966" spans="1:15">
      <c r="A966" t="str">
        <v>L0965</v>
      </c>
      <c r="B966" t="str">
        <v>Zara Ramos</v>
      </c>
      <c r="C966" t="str">
        <v>MICROSOFT</v>
      </c>
      <c r="D966" t="str">
        <v>WEBINAR</v>
      </c>
      <c r="E966" t="str">
        <v>ENTERPRISE</v>
      </c>
      <c r="F966" s="7">
        <f>ROUND(IFERROR(model!I966/scoring_weights!$C$2,0)*scoring_weights!$B$2,1)</f>
        <v>6.9</v>
      </c>
      <c r="G966" s="7">
        <f>ROUND(IFERROR(model!J966/scoring_weights!$C$3,0)*scoring_weights!$B$3,1)</f>
        <v>4.5</v>
      </c>
      <c r="H966" s="7">
        <f>ROUND(IFERROR(model!K966/scoring_weights!$C$4,0)*scoring_weights!$B$4,1)</f>
        <v>0</v>
      </c>
      <c r="I966" s="7">
        <f>IF(model!L966="YES",scoring_weights!$B$5,0)</f>
        <v>0</v>
      </c>
      <c r="J966" s="7">
        <f>IF(model!D966="ENTERPRISE",scoring_weights!$B$6,IF(model!D966="MID-MARKET",scoring_weights!$B$6*0.75,IF(model!D966="SMB",scoring_weights!$B$6*0.5,IF(model!D966="STARTUP",scoring_weights!$B$6*0.25,0))))</f>
        <v>15</v>
      </c>
      <c r="K966" s="7">
        <f>ROUND(MIN(IFERROR((model!O966/10+model!P966/5+model!R966*2+model!T966+model!U966*1.5)/6,0),1)*scoring_weights!$B$7,1)</f>
        <v>4.5</v>
      </c>
      <c r="L966" s="7">
        <f t="shared" si="45"/>
        <v>30.9</v>
      </c>
      <c r="M966" s="7" t="str">
        <f>IF(L966&gt;=segment_thresholds!$B$2,"HOT",IF(L966&gt;=segment_thresholds!$B$3,"WARM","COLD"))</f>
        <v>COLD</v>
      </c>
      <c r="N966" s="7" t="str">
        <f t="shared" si="46"/>
        <v>Retarget with Ads</v>
      </c>
      <c r="O966" s="7" t="str">
        <f t="shared" si="47"/>
        <v>20-39</v>
      </c>
    </row>
    <row r="967" spans="1:15">
      <c r="A967" t="str">
        <v>L0966</v>
      </c>
      <c r="B967" t="str">
        <v>Paul Brown</v>
      </c>
      <c r="C967" t="str">
        <v>GOOGLE</v>
      </c>
      <c r="D967" t="str">
        <v>ORGANIC</v>
      </c>
      <c r="E967" t="str">
        <v>ENTERPRISE</v>
      </c>
      <c r="F967" s="7">
        <f>ROUND(IFERROR(model!I967/scoring_weights!$C$2,0)*scoring_weights!$B$2,1)</f>
        <v>3.4</v>
      </c>
      <c r="G967" s="7">
        <f>ROUND(IFERROR(model!J967/scoring_weights!$C$3,0)*scoring_weights!$B$3,1)</f>
        <v>4.5</v>
      </c>
      <c r="H967" s="7">
        <f>ROUND(IFERROR(model!K967/scoring_weights!$C$4,0)*scoring_weights!$B$4,1)</f>
        <v>9</v>
      </c>
      <c r="I967" s="7">
        <f>IF(model!L967="YES",scoring_weights!$B$5,0)</f>
        <v>20</v>
      </c>
      <c r="J967" s="7">
        <f>IF(model!D967="ENTERPRISE",scoring_weights!$B$6,IF(model!D967="MID-MARKET",scoring_weights!$B$6*0.75,IF(model!D967="SMB",scoring_weights!$B$6*0.5,IF(model!D967="STARTUP",scoring_weights!$B$6*0.25,0))))</f>
        <v>15</v>
      </c>
      <c r="K967" s="7">
        <f>ROUND(MIN(IFERROR((model!O967/10+model!P967/5+model!R967*2+model!T967+model!U967*1.5)/6,0),1)*scoring_weights!$B$7,1)</f>
        <v>10</v>
      </c>
      <c r="L967" s="7">
        <f t="shared" si="45"/>
        <v>61.9</v>
      </c>
      <c r="M967" s="7" t="str">
        <f>IF(L967&gt;=segment_thresholds!$B$2,"HOT",IF(L967&gt;=segment_thresholds!$B$3,"WARM","COLD"))</f>
        <v>HOT</v>
      </c>
      <c r="N967" s="7" t="str">
        <f t="shared" si="46"/>
        <v>Schedule Call</v>
      </c>
      <c r="O967" s="7" t="str">
        <f t="shared" si="47"/>
        <v>60-79</v>
      </c>
    </row>
    <row r="968" spans="1:15">
      <c r="A968" t="str">
        <v>L0967</v>
      </c>
      <c r="B968" t="str">
        <v>Jamal Novak</v>
      </c>
      <c r="C968" t="str">
        <v>HUBSPOT</v>
      </c>
      <c r="D968" t="str">
        <v>SOCIAL</v>
      </c>
      <c r="E968" t="str">
        <v>SMB</v>
      </c>
      <c r="F968" s="7">
        <f>ROUND(IFERROR(model!I968/scoring_weights!$C$2,0)*scoring_weights!$B$2,1)</f>
        <v>2</v>
      </c>
      <c r="G968" s="7">
        <f>ROUND(IFERROR(model!J968/scoring_weights!$C$3,0)*scoring_weights!$B$3,1)</f>
        <v>2.2999999999999998</v>
      </c>
      <c r="H968" s="7">
        <f>ROUND(IFERROR(model!K968/scoring_weights!$C$4,0)*scoring_weights!$B$4,1)</f>
        <v>4.3</v>
      </c>
      <c r="I968" s="7">
        <f>IF(model!L968="YES",scoring_weights!$B$5,0)</f>
        <v>20</v>
      </c>
      <c r="J968" s="7">
        <f>IF(model!D968="ENTERPRISE",scoring_weights!$B$6,IF(model!D968="MID-MARKET",scoring_weights!$B$6*0.75,IF(model!D968="SMB",scoring_weights!$B$6*0.5,IF(model!D968="STARTUP",scoring_weights!$B$6*0.25,0))))</f>
        <v>7.5</v>
      </c>
      <c r="K968" s="7">
        <f>ROUND(MIN(IFERROR((model!O968/10+model!P968/5+model!R968*2+model!T968+model!U968*1.5)/6,0),1)*scoring_weights!$B$7,1)</f>
        <v>6.5</v>
      </c>
      <c r="L968" s="7">
        <f t="shared" si="45"/>
        <v>42.6</v>
      </c>
      <c r="M968" s="7" t="str">
        <f>IF(L968&gt;=segment_thresholds!$B$2,"HOT",IF(L968&gt;=segment_thresholds!$B$3,"WARM","COLD"))</f>
        <v>WARM</v>
      </c>
      <c r="N968" s="7" t="str">
        <f t="shared" si="46"/>
        <v>Nurture Email Drip</v>
      </c>
      <c r="O968" s="7" t="str">
        <f t="shared" si="47"/>
        <v>40-59</v>
      </c>
    </row>
    <row r="969" spans="1:15">
      <c r="A969" t="str">
        <v>L0968</v>
      </c>
      <c r="B969" t="str">
        <v>Yusuf Thompson</v>
      </c>
      <c r="C969" t="str">
        <v>ZSCALER</v>
      </c>
      <c r="D969" t="str">
        <v>PARTNER</v>
      </c>
      <c r="E969" t="str">
        <v>STARTUP</v>
      </c>
      <c r="F969" s="7">
        <f>ROUND(IFERROR(model!I969/scoring_weights!$C$2,0)*scoring_weights!$B$2,1)</f>
        <v>4.9000000000000004</v>
      </c>
      <c r="G969" s="7">
        <f>ROUND(IFERROR(model!J969/scoring_weights!$C$3,0)*scoring_weights!$B$3,1)</f>
        <v>0</v>
      </c>
      <c r="H969" s="7">
        <f>ROUND(IFERROR(model!K969/scoring_weights!$C$4,0)*scoring_weights!$B$4,1)</f>
        <v>8.1999999999999993</v>
      </c>
      <c r="I969" s="7">
        <f>IF(model!L969="YES",scoring_weights!$B$5,0)</f>
        <v>20</v>
      </c>
      <c r="J969" s="7">
        <f>IF(model!D969="ENTERPRISE",scoring_weights!$B$6,IF(model!D969="MID-MARKET",scoring_weights!$B$6*0.75,IF(model!D969="SMB",scoring_weights!$B$6*0.5,IF(model!D969="STARTUP",scoring_weights!$B$6*0.25,0))))</f>
        <v>3.75</v>
      </c>
      <c r="K969" s="7">
        <f>ROUND(MIN(IFERROR((model!O969/10+model!P969/5+model!R969*2+model!T969+model!U969*1.5)/6,0),1)*scoring_weights!$B$7,1)</f>
        <v>2</v>
      </c>
      <c r="L969" s="7">
        <f t="shared" si="45"/>
        <v>38.9</v>
      </c>
      <c r="M969" s="7" t="str">
        <f>IF(L969&gt;=segment_thresholds!$B$2,"HOT",IF(L969&gt;=segment_thresholds!$B$3,"WARM","COLD"))</f>
        <v>WARM</v>
      </c>
      <c r="N969" s="7" t="str">
        <f t="shared" si="46"/>
        <v>Nurture Email Drip</v>
      </c>
      <c r="O969" s="7" t="str">
        <f t="shared" si="47"/>
        <v>20-39</v>
      </c>
    </row>
    <row r="970" spans="1:15">
      <c r="A970" t="str">
        <v>L0969</v>
      </c>
      <c r="B970" t="str">
        <v>Pedro Nakamura</v>
      </c>
      <c r="C970" t="str">
        <v>FIGMA</v>
      </c>
      <c r="D970" t="str">
        <v>PAID</v>
      </c>
      <c r="E970" t="str">
        <v>STARTUP</v>
      </c>
      <c r="F970" s="7">
        <f>ROUND(IFERROR(model!I970/scoring_weights!$C$2,0)*scoring_weights!$B$2,1)</f>
        <v>0</v>
      </c>
      <c r="G970" s="7">
        <f>ROUND(IFERROR(model!J970/scoring_weights!$C$3,0)*scoring_weights!$B$3,1)</f>
        <v>2.2999999999999998</v>
      </c>
      <c r="H970" s="7">
        <f>ROUND(IFERROR(model!K970/scoring_weights!$C$4,0)*scoring_weights!$B$4,1)</f>
        <v>4</v>
      </c>
      <c r="I970" s="7">
        <f>IF(model!L970="YES",scoring_weights!$B$5,0)</f>
        <v>20</v>
      </c>
      <c r="J970" s="7">
        <f>IF(model!D970="ENTERPRISE",scoring_weights!$B$6,IF(model!D970="MID-MARKET",scoring_weights!$B$6*0.75,IF(model!D970="SMB",scoring_weights!$B$6*0.5,IF(model!D970="STARTUP",scoring_weights!$B$6*0.25,0))))</f>
        <v>3.75</v>
      </c>
      <c r="K970" s="7">
        <f>ROUND(MIN(IFERROR((model!O970/10+model!P970/5+model!R970*2+model!T970+model!U970*1.5)/6,0),1)*scoring_weights!$B$7,1)</f>
        <v>12</v>
      </c>
      <c r="L970" s="7">
        <f t="shared" si="45"/>
        <v>42.1</v>
      </c>
      <c r="M970" s="7" t="str">
        <f>IF(L970&gt;=segment_thresholds!$B$2,"HOT",IF(L970&gt;=segment_thresholds!$B$3,"WARM","COLD"))</f>
        <v>WARM</v>
      </c>
      <c r="N970" s="7" t="str">
        <f t="shared" si="46"/>
        <v>Nurture Email Drip</v>
      </c>
      <c r="O970" s="7" t="str">
        <f t="shared" si="47"/>
        <v>40-59</v>
      </c>
    </row>
    <row r="971" spans="1:15">
      <c r="A971" t="str">
        <v>L0970</v>
      </c>
      <c r="B971" t="str">
        <v>Nolan Mishra</v>
      </c>
      <c r="C971" t="str">
        <v>NOTION</v>
      </c>
      <c r="D971" t="str">
        <v>ORGANIC</v>
      </c>
      <c r="E971" t="str">
        <v>SMB</v>
      </c>
      <c r="F971" s="7">
        <f>ROUND(IFERROR(model!I971/scoring_weights!$C$2,0)*scoring_weights!$B$2,1)</f>
        <v>4.9000000000000004</v>
      </c>
      <c r="G971" s="7">
        <f>ROUND(IFERROR(model!J971/scoring_weights!$C$3,0)*scoring_weights!$B$3,1)</f>
        <v>7.5</v>
      </c>
      <c r="H971" s="7">
        <f>ROUND(IFERROR(model!K971/scoring_weights!$C$4,0)*scoring_weights!$B$4,1)</f>
        <v>3.5</v>
      </c>
      <c r="I971" s="7">
        <f>IF(model!L971="YES",scoring_weights!$B$5,0)</f>
        <v>20</v>
      </c>
      <c r="J971" s="7">
        <f>IF(model!D971="ENTERPRISE",scoring_weights!$B$6,IF(model!D971="MID-MARKET",scoring_weights!$B$6*0.75,IF(model!D971="SMB",scoring_weights!$B$6*0.5,IF(model!D971="STARTUP",scoring_weights!$B$6*0.25,0))))</f>
        <v>7.5</v>
      </c>
      <c r="K971" s="7">
        <f>ROUND(MIN(IFERROR((model!O971/10+model!P971/5+model!R971*2+model!T971+model!U971*1.5)/6,0),1)*scoring_weights!$B$7,1)</f>
        <v>1.5</v>
      </c>
      <c r="L971" s="7">
        <f t="shared" si="45"/>
        <v>44.9</v>
      </c>
      <c r="M971" s="7" t="str">
        <f>IF(L971&gt;=segment_thresholds!$B$2,"HOT",IF(L971&gt;=segment_thresholds!$B$3,"WARM","COLD"))</f>
        <v>WARM</v>
      </c>
      <c r="N971" s="7" t="str">
        <f t="shared" si="46"/>
        <v>Nurture Email Drip</v>
      </c>
      <c r="O971" s="7" t="str">
        <f t="shared" si="47"/>
        <v>40-59</v>
      </c>
    </row>
    <row r="972" spans="1:15">
      <c r="A972" t="str">
        <v>L0971</v>
      </c>
      <c r="B972" t="str">
        <v>Florian Singh</v>
      </c>
      <c r="C972" t="str">
        <v>SALESFORCE.COM</v>
      </c>
      <c r="D972" t="str">
        <v>WEBINAR</v>
      </c>
      <c r="E972" t="str">
        <v>N/A</v>
      </c>
      <c r="F972" s="7">
        <f>ROUND(IFERROR(model!I972/scoring_weights!$C$2,0)*scoring_weights!$B$2,1)</f>
        <v>0.9</v>
      </c>
      <c r="G972" s="7">
        <f>ROUND(IFERROR(model!J972/scoring_weights!$C$3,0)*scoring_weights!$B$3,1)</f>
        <v>7.5</v>
      </c>
      <c r="H972" s="7">
        <f>ROUND(IFERROR(model!K972/scoring_weights!$C$4,0)*scoring_weights!$B$4,1)</f>
        <v>6.7</v>
      </c>
      <c r="I972" s="7">
        <f>IF(model!L972="YES",scoring_weights!$B$5,0)</f>
        <v>0</v>
      </c>
      <c r="J972" s="7">
        <f>IF(model!D972="ENTERPRISE",scoring_weights!$B$6,IF(model!D972="MID-MARKET",scoring_weights!$B$6*0.75,IF(model!D972="SMB",scoring_weights!$B$6*0.5,IF(model!D972="STARTUP",scoring_weights!$B$6*0.25,0))))</f>
        <v>0</v>
      </c>
      <c r="K972" s="7">
        <f>ROUND(MIN(IFERROR((model!O972/10+model!P972/5+model!R972*2+model!T972+model!U972*1.5)/6,0),1)*scoring_weights!$B$7,1)</f>
        <v>3.5</v>
      </c>
      <c r="L972" s="7">
        <f t="shared" si="45"/>
        <v>18.600000000000001</v>
      </c>
      <c r="M972" s="7" t="str">
        <f>IF(L972&gt;=segment_thresholds!$B$2,"HOT",IF(L972&gt;=segment_thresholds!$B$3,"WARM","COLD"))</f>
        <v>COLD</v>
      </c>
      <c r="N972" s="7" t="str">
        <f t="shared" si="46"/>
        <v>Retarget with Ads</v>
      </c>
      <c r="O972" s="7" t="str">
        <f t="shared" si="47"/>
        <v>0-19</v>
      </c>
    </row>
    <row r="973" spans="1:15">
      <c r="A973" t="str">
        <v>L0972</v>
      </c>
      <c r="B973" t="str">
        <v>Rachel Lewis</v>
      </c>
      <c r="C973" t="str">
        <v>MIRO</v>
      </c>
      <c r="D973" t="str">
        <v>PARTNER</v>
      </c>
      <c r="E973" t="str">
        <v>GROWTH</v>
      </c>
      <c r="F973" s="7">
        <f>ROUND(IFERROR(model!I973/scoring_weights!$C$2,0)*scoring_weights!$B$2,1)</f>
        <v>0.6</v>
      </c>
      <c r="G973" s="7">
        <f>ROUND(IFERROR(model!J973/scoring_weights!$C$3,0)*scoring_weights!$B$3,1)</f>
        <v>0</v>
      </c>
      <c r="H973" s="7">
        <f>ROUND(IFERROR(model!K973/scoring_weights!$C$4,0)*scoring_weights!$B$4,1)</f>
        <v>8.5</v>
      </c>
      <c r="I973" s="7">
        <f>IF(model!L973="YES",scoring_weights!$B$5,0)</f>
        <v>0</v>
      </c>
      <c r="J973" s="7">
        <f>IF(model!D973="ENTERPRISE",scoring_weights!$B$6,IF(model!D973="MID-MARKET",scoring_weights!$B$6*0.75,IF(model!D973="SMB",scoring_weights!$B$6*0.5,IF(model!D973="STARTUP",scoring_weights!$B$6*0.25,0))))</f>
        <v>0</v>
      </c>
      <c r="K973" s="7">
        <f>ROUND(MIN(IFERROR((model!O973/10+model!P973/5+model!R973*2+model!T973+model!U973*1.5)/6,0),1)*scoring_weights!$B$7,1)</f>
        <v>12</v>
      </c>
      <c r="L973" s="7">
        <f t="shared" si="45"/>
        <v>21.1</v>
      </c>
      <c r="M973" s="7" t="str">
        <f>IF(L973&gt;=segment_thresholds!$B$2,"HOT",IF(L973&gt;=segment_thresholds!$B$3,"WARM","COLD"))</f>
        <v>COLD</v>
      </c>
      <c r="N973" s="7" t="str">
        <f t="shared" si="46"/>
        <v>Retarget with Ads</v>
      </c>
      <c r="O973" s="7" t="str">
        <f t="shared" si="47"/>
        <v>20-39</v>
      </c>
    </row>
    <row r="974" spans="1:15">
      <c r="A974" t="str">
        <v>L0973</v>
      </c>
      <c r="B974" t="str">
        <v>Zachary Perez</v>
      </c>
      <c r="C974" t="str">
        <v>FRESHWORKS</v>
      </c>
      <c r="D974" t="str">
        <v>ORGANIC</v>
      </c>
      <c r="E974" t="str">
        <v>ENTERPRISE</v>
      </c>
      <c r="F974" s="7">
        <f>ROUND(IFERROR(model!I974/scoring_weights!$C$2,0)*scoring_weights!$B$2,1)</f>
        <v>1.1000000000000001</v>
      </c>
      <c r="G974" s="7">
        <f>ROUND(IFERROR(model!J974/scoring_weights!$C$3,0)*scoring_weights!$B$3,1)</f>
        <v>10.5</v>
      </c>
      <c r="H974" s="7">
        <f>ROUND(IFERROR(model!K974/scoring_weights!$C$4,0)*scoring_weights!$B$4,1)</f>
        <v>3.2</v>
      </c>
      <c r="I974" s="7">
        <f>IF(model!L974="YES",scoring_weights!$B$5,0)</f>
        <v>0</v>
      </c>
      <c r="J974" s="7">
        <f>IF(model!D974="ENTERPRISE",scoring_weights!$B$6,IF(model!D974="MID-MARKET",scoring_weights!$B$6*0.75,IF(model!D974="SMB",scoring_weights!$B$6*0.5,IF(model!D974="STARTUP",scoring_weights!$B$6*0.25,0))))</f>
        <v>15</v>
      </c>
      <c r="K974" s="7">
        <f>ROUND(MIN(IFERROR((model!O974/10+model!P974/5+model!R974*2+model!T974+model!U974*1.5)/6,0),1)*scoring_weights!$B$7,1)</f>
        <v>1.5</v>
      </c>
      <c r="L974" s="7">
        <f t="shared" si="45"/>
        <v>31.3</v>
      </c>
      <c r="M974" s="7" t="str">
        <f>IF(L974&gt;=segment_thresholds!$B$2,"HOT",IF(L974&gt;=segment_thresholds!$B$3,"WARM","COLD"))</f>
        <v>COLD</v>
      </c>
      <c r="N974" s="7" t="str">
        <f t="shared" si="46"/>
        <v>Retarget with Ads</v>
      </c>
      <c r="O974" s="7" t="str">
        <f t="shared" si="47"/>
        <v>20-39</v>
      </c>
    </row>
    <row r="975" spans="1:15">
      <c r="A975" t="str">
        <v>L0974</v>
      </c>
      <c r="B975" t="str">
        <v>Dorian Eriksson</v>
      </c>
      <c r="C975" t="str">
        <v>META</v>
      </c>
      <c r="D975" t="str">
        <v>COLD_EMAIL</v>
      </c>
      <c r="E975" t="str">
        <v>ENTERPRISE</v>
      </c>
      <c r="F975" s="7">
        <f>ROUND(IFERROR(model!I975/scoring_weights!$C$2,0)*scoring_weights!$B$2,1)</f>
        <v>1.1000000000000001</v>
      </c>
      <c r="G975" s="7">
        <f>ROUND(IFERROR(model!J975/scoring_weights!$C$3,0)*scoring_weights!$B$3,1)</f>
        <v>5.3</v>
      </c>
      <c r="H975" s="7">
        <f>ROUND(IFERROR(model!K975/scoring_weights!$C$4,0)*scoring_weights!$B$4,1)</f>
        <v>0</v>
      </c>
      <c r="I975" s="7">
        <f>IF(model!L975="YES",scoring_weights!$B$5,0)</f>
        <v>20</v>
      </c>
      <c r="J975" s="7">
        <f>IF(model!D975="ENTERPRISE",scoring_weights!$B$6,IF(model!D975="MID-MARKET",scoring_weights!$B$6*0.75,IF(model!D975="SMB",scoring_weights!$B$6*0.5,IF(model!D975="STARTUP",scoring_weights!$B$6*0.25,0))))</f>
        <v>15</v>
      </c>
      <c r="K975" s="7">
        <f>ROUND(MIN(IFERROR((model!O975/10+model!P975/5+model!R975*2+model!T975+model!U975*1.5)/6,0),1)*scoring_weights!$B$7,1)</f>
        <v>5.5</v>
      </c>
      <c r="L975" s="7">
        <f t="shared" si="45"/>
        <v>46.9</v>
      </c>
      <c r="M975" s="7" t="str">
        <f>IF(L975&gt;=segment_thresholds!$B$2,"HOT",IF(L975&gt;=segment_thresholds!$B$3,"WARM","COLD"))</f>
        <v>WARM</v>
      </c>
      <c r="N975" s="7" t="str">
        <f t="shared" si="46"/>
        <v>Nurture Email Drip</v>
      </c>
      <c r="O975" s="7" t="str">
        <f t="shared" si="47"/>
        <v>40-59</v>
      </c>
    </row>
    <row r="976" spans="1:15">
      <c r="A976" t="str">
        <v>L0975</v>
      </c>
      <c r="B976" t="str">
        <v>Liora Young</v>
      </c>
      <c r="C976" t="str">
        <v>HASHICORP</v>
      </c>
      <c r="D976" t="str">
        <v>CONTENT_SYNDICATION</v>
      </c>
      <c r="E976" t="str">
        <v>MID-MARKET</v>
      </c>
      <c r="F976" s="7">
        <f>ROUND(IFERROR(model!I976/scoring_weights!$C$2,0)*scoring_weights!$B$2,1)</f>
        <v>6.9</v>
      </c>
      <c r="G976" s="7">
        <f>ROUND(IFERROR(model!J976/scoring_weights!$C$3,0)*scoring_weights!$B$3,1)</f>
        <v>10.5</v>
      </c>
      <c r="H976" s="7">
        <f>ROUND(IFERROR(model!K976/scoring_weights!$C$4,0)*scoring_weights!$B$4,1)</f>
        <v>5</v>
      </c>
      <c r="I976" s="7">
        <f>IF(model!L976="YES",scoring_weights!$B$5,0)</f>
        <v>0</v>
      </c>
      <c r="J976" s="7">
        <f>IF(model!D976="ENTERPRISE",scoring_weights!$B$6,IF(model!D976="MID-MARKET",scoring_weights!$B$6*0.75,IF(model!D976="SMB",scoring_weights!$B$6*0.5,IF(model!D976="STARTUP",scoring_weights!$B$6*0.25,0))))</f>
        <v>11.25</v>
      </c>
      <c r="K976" s="7">
        <f>ROUND(MIN(IFERROR((model!O976/10+model!P976/5+model!R976*2+model!T976+model!U976*1.5)/6,0),1)*scoring_weights!$B$7,1)</f>
        <v>2</v>
      </c>
      <c r="L976" s="7">
        <f t="shared" si="45"/>
        <v>35.700000000000003</v>
      </c>
      <c r="M976" s="7" t="str">
        <f>IF(L976&gt;=segment_thresholds!$B$2,"HOT",IF(L976&gt;=segment_thresholds!$B$3,"WARM","COLD"))</f>
        <v>WARM</v>
      </c>
      <c r="N976" s="7" t="str">
        <f t="shared" si="46"/>
        <v>Nurture Email Drip</v>
      </c>
      <c r="O976" s="7" t="str">
        <f t="shared" si="47"/>
        <v>20-39</v>
      </c>
    </row>
    <row r="977" spans="1:15">
      <c r="A977" t="str">
        <v>L0976</v>
      </c>
      <c r="B977" t="str">
        <v>Alice Moreau</v>
      </c>
      <c r="C977" t="str">
        <v>SALESFORCE</v>
      </c>
      <c r="D977" t="str">
        <v>SOCIAL</v>
      </c>
      <c r="E977" t="str">
        <v>N/A</v>
      </c>
      <c r="F977" s="7">
        <f>ROUND(IFERROR(model!I977/scoring_weights!$C$2,0)*scoring_weights!$B$2,1)</f>
        <v>0</v>
      </c>
      <c r="G977" s="7">
        <f>ROUND(IFERROR(model!J977/scoring_weights!$C$3,0)*scoring_weights!$B$3,1)</f>
        <v>8.3000000000000007</v>
      </c>
      <c r="H977" s="7">
        <f>ROUND(IFERROR(model!K977/scoring_weights!$C$4,0)*scoring_weights!$B$4,1)</f>
        <v>1.8</v>
      </c>
      <c r="I977" s="7">
        <f>IF(model!L977="YES",scoring_weights!$B$5,0)</f>
        <v>0</v>
      </c>
      <c r="J977" s="7">
        <f>IF(model!D977="ENTERPRISE",scoring_weights!$B$6,IF(model!D977="MID-MARKET",scoring_weights!$B$6*0.75,IF(model!D977="SMB",scoring_weights!$B$6*0.5,IF(model!D977="STARTUP",scoring_weights!$B$6*0.25,0))))</f>
        <v>0</v>
      </c>
      <c r="K977" s="7">
        <f>ROUND(MIN(IFERROR((model!O977/10+model!P977/5+model!R977*2+model!T977+model!U977*1.5)/6,0),1)*scoring_weights!$B$7,1)</f>
        <v>1.5</v>
      </c>
      <c r="L977" s="7">
        <f t="shared" si="45"/>
        <v>11.6</v>
      </c>
      <c r="M977" s="7" t="str">
        <f>IF(L977&gt;=segment_thresholds!$B$2,"HOT",IF(L977&gt;=segment_thresholds!$B$3,"WARM","COLD"))</f>
        <v>COLD</v>
      </c>
      <c r="N977" s="7" t="str">
        <f t="shared" si="46"/>
        <v>Retarget with Ads</v>
      </c>
      <c r="O977" s="7" t="str">
        <f t="shared" si="47"/>
        <v>0-19</v>
      </c>
    </row>
    <row r="978" spans="1:15">
      <c r="A978" t="str">
        <v>L0977</v>
      </c>
      <c r="B978" t="str">
        <v>Sebastian Fischer</v>
      </c>
      <c r="C978" t="str">
        <v>NOTION</v>
      </c>
      <c r="D978" t="str">
        <v>REFERRAL</v>
      </c>
      <c r="E978" t="str">
        <v>MID-MARKET</v>
      </c>
      <c r="F978" s="7">
        <f>ROUND(IFERROR(model!I978/scoring_weights!$C$2,0)*scoring_weights!$B$2,1)</f>
        <v>0.9</v>
      </c>
      <c r="G978" s="7">
        <f>ROUND(IFERROR(model!J978/scoring_weights!$C$3,0)*scoring_weights!$B$3,1)</f>
        <v>9</v>
      </c>
      <c r="H978" s="7">
        <f>ROUND(IFERROR(model!K978/scoring_weights!$C$4,0)*scoring_weights!$B$4,1)</f>
        <v>0.2</v>
      </c>
      <c r="I978" s="7">
        <f>IF(model!L978="YES",scoring_weights!$B$5,0)</f>
        <v>0</v>
      </c>
      <c r="J978" s="7">
        <f>IF(model!D978="ENTERPRISE",scoring_weights!$B$6,IF(model!D978="MID-MARKET",scoring_weights!$B$6*0.75,IF(model!D978="SMB",scoring_weights!$B$6*0.5,IF(model!D978="STARTUP",scoring_weights!$B$6*0.25,0))))</f>
        <v>11.25</v>
      </c>
      <c r="K978" s="7">
        <f>ROUND(MIN(IFERROR((model!O978/10+model!P978/5+model!R978*2+model!T978+model!U978*1.5)/6,0),1)*scoring_weights!$B$7,1)</f>
        <v>3</v>
      </c>
      <c r="L978" s="7">
        <f t="shared" si="45"/>
        <v>24.4</v>
      </c>
      <c r="M978" s="7" t="str">
        <f>IF(L978&gt;=segment_thresholds!$B$2,"HOT",IF(L978&gt;=segment_thresholds!$B$3,"WARM","COLD"))</f>
        <v>COLD</v>
      </c>
      <c r="N978" s="7" t="str">
        <f t="shared" si="46"/>
        <v>Retarget with Ads</v>
      </c>
      <c r="O978" s="7" t="str">
        <f t="shared" si="47"/>
        <v>20-39</v>
      </c>
    </row>
    <row r="979" spans="1:15">
      <c r="A979" t="str">
        <v>L0978</v>
      </c>
      <c r="B979" t="str">
        <v>Brian Delgado</v>
      </c>
      <c r="C979" t="str">
        <v>MIRO</v>
      </c>
      <c r="D979" t="str">
        <v>UNKNOWN</v>
      </c>
      <c r="E979" t="str">
        <v>SMB</v>
      </c>
      <c r="F979" s="7">
        <f>ROUND(IFERROR(model!I979/scoring_weights!$C$2,0)*scoring_weights!$B$2,1)</f>
        <v>0.9</v>
      </c>
      <c r="G979" s="7">
        <f>ROUND(IFERROR(model!J979/scoring_weights!$C$3,0)*scoring_weights!$B$3,1)</f>
        <v>12</v>
      </c>
      <c r="H979" s="7">
        <f>ROUND(IFERROR(model!K979/scoring_weights!$C$4,0)*scoring_weights!$B$4,1)</f>
        <v>4.3</v>
      </c>
      <c r="I979" s="7">
        <f>IF(model!L979="YES",scoring_weights!$B$5,0)</f>
        <v>0</v>
      </c>
      <c r="J979" s="7">
        <f>IF(model!D979="ENTERPRISE",scoring_weights!$B$6,IF(model!D979="MID-MARKET",scoring_weights!$B$6*0.75,IF(model!D979="SMB",scoring_weights!$B$6*0.5,IF(model!D979="STARTUP",scoring_weights!$B$6*0.25,0))))</f>
        <v>7.5</v>
      </c>
      <c r="K979" s="7">
        <f>ROUND(MIN(IFERROR((model!O979/10+model!P979/5+model!R979*2+model!T979+model!U979*1.5)/6,0),1)*scoring_weights!$B$7,1)</f>
        <v>1.5</v>
      </c>
      <c r="L979" s="7">
        <f t="shared" si="45"/>
        <v>26.2</v>
      </c>
      <c r="M979" s="7" t="str">
        <f>IF(L979&gt;=segment_thresholds!$B$2,"HOT",IF(L979&gt;=segment_thresholds!$B$3,"WARM","COLD"))</f>
        <v>COLD</v>
      </c>
      <c r="N979" s="7" t="str">
        <f t="shared" si="46"/>
        <v>Retarget with Ads</v>
      </c>
      <c r="O979" s="7" t="str">
        <f t="shared" si="47"/>
        <v>20-39</v>
      </c>
    </row>
    <row r="980" spans="1:15">
      <c r="A980" t="str">
        <v>L0979</v>
      </c>
      <c r="B980" t="str">
        <v>Xiomara Vargas</v>
      </c>
      <c r="C980" t="str">
        <v>CROWD STRIKE</v>
      </c>
      <c r="D980" t="str">
        <v>EVENT</v>
      </c>
      <c r="E980" t="str">
        <v>SMB</v>
      </c>
      <c r="F980" s="7">
        <f>ROUND(IFERROR(model!I980/scoring_weights!$C$2,0)*scoring_weights!$B$2,1)</f>
        <v>2.2999999999999998</v>
      </c>
      <c r="G980" s="7">
        <f>ROUND(IFERROR(model!J980/scoring_weights!$C$3,0)*scoring_weights!$B$3,1)</f>
        <v>9</v>
      </c>
      <c r="H980" s="7">
        <f>ROUND(IFERROR(model!K980/scoring_weights!$C$4,0)*scoring_weights!$B$4,1)</f>
        <v>2.8</v>
      </c>
      <c r="I980" s="7">
        <f>IF(model!L980="YES",scoring_weights!$B$5,0)</f>
        <v>20</v>
      </c>
      <c r="J980" s="7">
        <f>IF(model!D980="ENTERPRISE",scoring_weights!$B$6,IF(model!D980="MID-MARKET",scoring_weights!$B$6*0.75,IF(model!D980="SMB",scoring_weights!$B$6*0.5,IF(model!D980="STARTUP",scoring_weights!$B$6*0.25,0))))</f>
        <v>7.5</v>
      </c>
      <c r="K980" s="7">
        <f>ROUND(MIN(IFERROR((model!O980/10+model!P980/5+model!R980*2+model!T980+model!U980*1.5)/6,0),1)*scoring_weights!$B$7,1)</f>
        <v>1.5</v>
      </c>
      <c r="L980" s="7">
        <f t="shared" si="45"/>
        <v>43.1</v>
      </c>
      <c r="M980" s="7" t="str">
        <f>IF(L980&gt;=segment_thresholds!$B$2,"HOT",IF(L980&gt;=segment_thresholds!$B$3,"WARM","COLD"))</f>
        <v>WARM</v>
      </c>
      <c r="N980" s="7" t="str">
        <f t="shared" si="46"/>
        <v>Nurture Email Drip</v>
      </c>
      <c r="O980" s="7" t="str">
        <f t="shared" si="47"/>
        <v>40-59</v>
      </c>
    </row>
    <row r="981" spans="1:15">
      <c r="A981" t="str">
        <v>L0980</v>
      </c>
      <c r="B981" t="str">
        <v>Hassan Ruiz</v>
      </c>
      <c r="C981" t="str">
        <v>OKTA</v>
      </c>
      <c r="D981" t="str">
        <v>EVENT</v>
      </c>
      <c r="E981" t="str">
        <v>GROWTH</v>
      </c>
      <c r="F981" s="7">
        <f>ROUND(IFERROR(model!I981/scoring_weights!$C$2,0)*scoring_weights!$B$2,1)</f>
        <v>4.5999999999999996</v>
      </c>
      <c r="G981" s="7">
        <f>ROUND(IFERROR(model!J981/scoring_weights!$C$3,0)*scoring_weights!$B$3,1)</f>
        <v>8.3000000000000007</v>
      </c>
      <c r="H981" s="7">
        <f>ROUND(IFERROR(model!K981/scoring_weights!$C$4,0)*scoring_weights!$B$4,1)</f>
        <v>2.2999999999999998</v>
      </c>
      <c r="I981" s="7">
        <f>IF(model!L981="YES",scoring_weights!$B$5,0)</f>
        <v>0</v>
      </c>
      <c r="J981" s="7">
        <f>IF(model!D981="ENTERPRISE",scoring_weights!$B$6,IF(model!D981="MID-MARKET",scoring_weights!$B$6*0.75,IF(model!D981="SMB",scoring_weights!$B$6*0.5,IF(model!D981="STARTUP",scoring_weights!$B$6*0.25,0))))</f>
        <v>0</v>
      </c>
      <c r="K981" s="7">
        <f>ROUND(MIN(IFERROR((model!O981/10+model!P981/5+model!R981*2+model!T981+model!U981*1.5)/6,0),1)*scoring_weights!$B$7,1)</f>
        <v>4.5</v>
      </c>
      <c r="L981" s="7">
        <f t="shared" si="45"/>
        <v>19.7</v>
      </c>
      <c r="M981" s="7" t="str">
        <f>IF(L981&gt;=segment_thresholds!$B$2,"HOT",IF(L981&gt;=segment_thresholds!$B$3,"WARM","COLD"))</f>
        <v>COLD</v>
      </c>
      <c r="N981" s="7" t="str">
        <f t="shared" si="46"/>
        <v>Retarget with Ads</v>
      </c>
      <c r="O981" s="7" t="str">
        <f t="shared" si="47"/>
        <v>0-19</v>
      </c>
    </row>
    <row r="982" spans="1:15">
      <c r="A982" t="str">
        <v>L0981</v>
      </c>
      <c r="B982" t="str">
        <v>Dorian Ali</v>
      </c>
      <c r="C982" t="str">
        <v>MIRO</v>
      </c>
      <c r="D982" t="str">
        <v>COLD_EMAIL</v>
      </c>
      <c r="E982" t="str">
        <v>GROWTH</v>
      </c>
      <c r="F982" s="7">
        <f>ROUND(IFERROR(model!I982/scoring_weights!$C$2,0)*scoring_weights!$B$2,1)</f>
        <v>3.7</v>
      </c>
      <c r="G982" s="7">
        <f>ROUND(IFERROR(model!J982/scoring_weights!$C$3,0)*scoring_weights!$B$3,1)</f>
        <v>9.8000000000000007</v>
      </c>
      <c r="H982" s="7">
        <f>ROUND(IFERROR(model!K982/scoring_weights!$C$4,0)*scoring_weights!$B$4,1)</f>
        <v>2.2000000000000002</v>
      </c>
      <c r="I982" s="7">
        <f>IF(model!L982="YES",scoring_weights!$B$5,0)</f>
        <v>20</v>
      </c>
      <c r="J982" s="7">
        <f>IF(model!D982="ENTERPRISE",scoring_weights!$B$6,IF(model!D982="MID-MARKET",scoring_weights!$B$6*0.75,IF(model!D982="SMB",scoring_weights!$B$6*0.5,IF(model!D982="STARTUP",scoring_weights!$B$6*0.25,0))))</f>
        <v>0</v>
      </c>
      <c r="K982" s="7">
        <f>ROUND(MIN(IFERROR((model!O982/10+model!P982/5+model!R982*2+model!T982+model!U982*1.5)/6,0),1)*scoring_weights!$B$7,1)</f>
        <v>13.5</v>
      </c>
      <c r="L982" s="7">
        <f t="shared" si="45"/>
        <v>49.2</v>
      </c>
      <c r="M982" s="7" t="str">
        <f>IF(L982&gt;=segment_thresholds!$B$2,"HOT",IF(L982&gt;=segment_thresholds!$B$3,"WARM","COLD"))</f>
        <v>WARM</v>
      </c>
      <c r="N982" s="7" t="str">
        <f t="shared" si="46"/>
        <v>Nurture Email Drip</v>
      </c>
      <c r="O982" s="7" t="str">
        <f t="shared" si="47"/>
        <v>40-59</v>
      </c>
    </row>
    <row r="983" spans="1:15">
      <c r="A983" t="str">
        <v>L0982</v>
      </c>
      <c r="B983" t="str">
        <v>Fatima Bianchi</v>
      </c>
      <c r="C983" t="str">
        <v>SHOPIFY</v>
      </c>
      <c r="D983" t="str">
        <v>COLD_EMAIL</v>
      </c>
      <c r="E983" t="str">
        <v>ENTERPRISE</v>
      </c>
      <c r="F983" s="7">
        <f>ROUND(IFERROR(model!I983/scoring_weights!$C$2,0)*scoring_weights!$B$2,1)</f>
        <v>3.7</v>
      </c>
      <c r="G983" s="7">
        <f>ROUND(IFERROR(model!J983/scoring_weights!$C$3,0)*scoring_weights!$B$3,1)</f>
        <v>0.8</v>
      </c>
      <c r="H983" s="7">
        <f>ROUND(IFERROR(model!K983/scoring_weights!$C$4,0)*scoring_weights!$B$4,1)</f>
        <v>4.7</v>
      </c>
      <c r="I983" s="7">
        <f>IF(model!L983="YES",scoring_weights!$B$5,0)</f>
        <v>20</v>
      </c>
      <c r="J983" s="7">
        <f>IF(model!D983="ENTERPRISE",scoring_weights!$B$6,IF(model!D983="MID-MARKET",scoring_weights!$B$6*0.75,IF(model!D983="SMB",scoring_weights!$B$6*0.5,IF(model!D983="STARTUP",scoring_weights!$B$6*0.25,0))))</f>
        <v>15</v>
      </c>
      <c r="K983" s="7">
        <f>ROUND(MIN(IFERROR((model!O983/10+model!P983/5+model!R983*2+model!T983+model!U983*1.5)/6,0),1)*scoring_weights!$B$7,1)</f>
        <v>1.5</v>
      </c>
      <c r="L983" s="7">
        <f t="shared" si="45"/>
        <v>45.7</v>
      </c>
      <c r="M983" s="7" t="str">
        <f>IF(L983&gt;=segment_thresholds!$B$2,"HOT",IF(L983&gt;=segment_thresholds!$B$3,"WARM","COLD"))</f>
        <v>WARM</v>
      </c>
      <c r="N983" s="7" t="str">
        <f t="shared" si="46"/>
        <v>Nurture Email Drip</v>
      </c>
      <c r="O983" s="7" t="str">
        <f t="shared" si="47"/>
        <v>40-59</v>
      </c>
    </row>
    <row r="984" spans="1:15">
      <c r="A984" t="str">
        <v>L0983</v>
      </c>
      <c r="B984" t="str">
        <v>Wesley Rao</v>
      </c>
      <c r="C984" t="str">
        <v>ZOOM</v>
      </c>
      <c r="D984" t="str">
        <v>EVENT</v>
      </c>
      <c r="E984" t="str">
        <v>STARTUP</v>
      </c>
      <c r="F984" s="7">
        <f>ROUND(IFERROR(model!I984/scoring_weights!$C$2,0)*scoring_weights!$B$2,1)</f>
        <v>6.9</v>
      </c>
      <c r="G984" s="7">
        <f>ROUND(IFERROR(model!J984/scoring_weights!$C$3,0)*scoring_weights!$B$3,1)</f>
        <v>8.3000000000000007</v>
      </c>
      <c r="H984" s="7">
        <f>ROUND(IFERROR(model!K984/scoring_weights!$C$4,0)*scoring_weights!$B$4,1)</f>
        <v>7.7</v>
      </c>
      <c r="I984" s="7">
        <f>IF(model!L984="YES",scoring_weights!$B$5,0)</f>
        <v>0</v>
      </c>
      <c r="J984" s="7">
        <f>IF(model!D984="ENTERPRISE",scoring_weights!$B$6,IF(model!D984="MID-MARKET",scoring_weights!$B$6*0.75,IF(model!D984="SMB",scoring_weights!$B$6*0.5,IF(model!D984="STARTUP",scoring_weights!$B$6*0.25,0))))</f>
        <v>3.75</v>
      </c>
      <c r="K984" s="7">
        <f>ROUND(MIN(IFERROR((model!O984/10+model!P984/5+model!R984*2+model!T984+model!U984*1.5)/6,0),1)*scoring_weights!$B$7,1)</f>
        <v>1.5</v>
      </c>
      <c r="L984" s="7">
        <f t="shared" si="45"/>
        <v>28.2</v>
      </c>
      <c r="M984" s="7" t="str">
        <f>IF(L984&gt;=segment_thresholds!$B$2,"HOT",IF(L984&gt;=segment_thresholds!$B$3,"WARM","COLD"))</f>
        <v>COLD</v>
      </c>
      <c r="N984" s="7" t="str">
        <f t="shared" si="46"/>
        <v>Retarget with Ads</v>
      </c>
      <c r="O984" s="7" t="str">
        <f t="shared" si="47"/>
        <v>20-39</v>
      </c>
    </row>
    <row r="985" spans="1:15">
      <c r="A985" t="str">
        <v>L0984</v>
      </c>
      <c r="B985" t="str">
        <v>Henrik Hoffman</v>
      </c>
      <c r="C985" t="str">
        <v>SALESFORCE.COM</v>
      </c>
      <c r="D985" t="str">
        <v>PARTNER</v>
      </c>
      <c r="E985" t="str">
        <v>MID-MARKET</v>
      </c>
      <c r="F985" s="7">
        <f>ROUND(IFERROR(model!I985/scoring_weights!$C$2,0)*scoring_weights!$B$2,1)</f>
        <v>9.4</v>
      </c>
      <c r="G985" s="7">
        <f>ROUND(IFERROR(model!J985/scoring_weights!$C$3,0)*scoring_weights!$B$3,1)</f>
        <v>4.5</v>
      </c>
      <c r="H985" s="7">
        <f>ROUND(IFERROR(model!K985/scoring_weights!$C$4,0)*scoring_weights!$B$4,1)</f>
        <v>3.8</v>
      </c>
      <c r="I985" s="7">
        <f>IF(model!L985="YES",scoring_weights!$B$5,0)</f>
        <v>20</v>
      </c>
      <c r="J985" s="7">
        <f>IF(model!D985="ENTERPRISE",scoring_weights!$B$6,IF(model!D985="MID-MARKET",scoring_weights!$B$6*0.75,IF(model!D985="SMB",scoring_weights!$B$6*0.5,IF(model!D985="STARTUP",scoring_weights!$B$6*0.25,0))))</f>
        <v>11.25</v>
      </c>
      <c r="K985" s="7">
        <f>ROUND(MIN(IFERROR((model!O985/10+model!P985/5+model!R985*2+model!T985+model!U985*1.5)/6,0),1)*scoring_weights!$B$7,1)</f>
        <v>8</v>
      </c>
      <c r="L985" s="7">
        <f t="shared" si="45"/>
        <v>57</v>
      </c>
      <c r="M985" s="7" t="str">
        <f>IF(L985&gt;=segment_thresholds!$B$2,"HOT",IF(L985&gt;=segment_thresholds!$B$3,"WARM","COLD"))</f>
        <v>WARM</v>
      </c>
      <c r="N985" s="7" t="str">
        <f t="shared" si="46"/>
        <v>Nurture Email Drip</v>
      </c>
      <c r="O985" s="7" t="str">
        <f t="shared" si="47"/>
        <v>40-59</v>
      </c>
    </row>
    <row r="986" spans="1:15">
      <c r="A986" t="str">
        <v>L0985</v>
      </c>
      <c r="B986" t="str">
        <v>Isla Smith</v>
      </c>
      <c r="C986" t="str">
        <v>SPLUNK</v>
      </c>
      <c r="D986" t="str">
        <v>PARTNER</v>
      </c>
      <c r="E986" t="str">
        <v>STARTUP</v>
      </c>
      <c r="F986" s="7">
        <f>ROUND(IFERROR(model!I986/scoring_weights!$C$2,0)*scoring_weights!$B$2,1)</f>
        <v>0</v>
      </c>
      <c r="G986" s="7">
        <f>ROUND(IFERROR(model!J986/scoring_weights!$C$3,0)*scoring_weights!$B$3,1)</f>
        <v>13.5</v>
      </c>
      <c r="H986" s="7">
        <f>ROUND(IFERROR(model!K986/scoring_weights!$C$4,0)*scoring_weights!$B$4,1)</f>
        <v>5.7</v>
      </c>
      <c r="I986" s="7">
        <f>IF(model!L986="YES",scoring_weights!$B$5,0)</f>
        <v>0</v>
      </c>
      <c r="J986" s="7">
        <f>IF(model!D986="ENTERPRISE",scoring_weights!$B$6,IF(model!D986="MID-MARKET",scoring_weights!$B$6*0.75,IF(model!D986="SMB",scoring_weights!$B$6*0.5,IF(model!D986="STARTUP",scoring_weights!$B$6*0.25,0))))</f>
        <v>3.75</v>
      </c>
      <c r="K986" s="7">
        <f>ROUND(MIN(IFERROR((model!O986/10+model!P986/5+model!R986*2+model!T986+model!U986*1.5)/6,0),1)*scoring_weights!$B$7,1)</f>
        <v>3</v>
      </c>
      <c r="L986" s="7">
        <f t="shared" si="45"/>
        <v>26</v>
      </c>
      <c r="M986" s="7" t="str">
        <f>IF(L986&gt;=segment_thresholds!$B$2,"HOT",IF(L986&gt;=segment_thresholds!$B$3,"WARM","COLD"))</f>
        <v>COLD</v>
      </c>
      <c r="N986" s="7" t="str">
        <f t="shared" si="46"/>
        <v>Retarget with Ads</v>
      </c>
      <c r="O986" s="7" t="str">
        <f t="shared" si="47"/>
        <v>20-39</v>
      </c>
    </row>
    <row r="987" spans="1:15">
      <c r="A987" t="str">
        <v>L0986</v>
      </c>
      <c r="B987" t="str">
        <v>Aisha Khan</v>
      </c>
      <c r="C987" t="str">
        <v>CROWDSTRIKE</v>
      </c>
      <c r="D987" t="str">
        <v>SOCIAL</v>
      </c>
      <c r="E987" t="str">
        <v>SMB</v>
      </c>
      <c r="F987" s="7">
        <f>ROUND(IFERROR(model!I987/scoring_weights!$C$2,0)*scoring_weights!$B$2,1)</f>
        <v>0</v>
      </c>
      <c r="G987" s="7">
        <f>ROUND(IFERROR(model!J987/scoring_weights!$C$3,0)*scoring_weights!$B$3,1)</f>
        <v>8.3000000000000007</v>
      </c>
      <c r="H987" s="7">
        <f>ROUND(IFERROR(model!K987/scoring_weights!$C$4,0)*scoring_weights!$B$4,1)</f>
        <v>7.8</v>
      </c>
      <c r="I987" s="7">
        <f>IF(model!L987="YES",scoring_weights!$B$5,0)</f>
        <v>0</v>
      </c>
      <c r="J987" s="7">
        <f>IF(model!D987="ENTERPRISE",scoring_weights!$B$6,IF(model!D987="MID-MARKET",scoring_weights!$B$6*0.75,IF(model!D987="SMB",scoring_weights!$B$6*0.5,IF(model!D987="STARTUP",scoring_weights!$B$6*0.25,0))))</f>
        <v>7.5</v>
      </c>
      <c r="K987" s="7">
        <f>ROUND(MIN(IFERROR((model!O987/10+model!P987/5+model!R987*2+model!T987+model!U987*1.5)/6,0),1)*scoring_weights!$B$7,1)</f>
        <v>9</v>
      </c>
      <c r="L987" s="7">
        <f t="shared" si="45"/>
        <v>32.6</v>
      </c>
      <c r="M987" s="7" t="str">
        <f>IF(L987&gt;=segment_thresholds!$B$2,"HOT",IF(L987&gt;=segment_thresholds!$B$3,"WARM","COLD"))</f>
        <v>COLD</v>
      </c>
      <c r="N987" s="7" t="str">
        <f t="shared" si="46"/>
        <v>Retarget with Ads</v>
      </c>
      <c r="O987" s="7" t="str">
        <f t="shared" si="47"/>
        <v>20-39</v>
      </c>
    </row>
    <row r="988" spans="1:15">
      <c r="A988" t="str">
        <v>L0987</v>
      </c>
      <c r="B988" t="str">
        <v>Xander Williams</v>
      </c>
      <c r="C988" t="str">
        <v>SHOPIFY</v>
      </c>
      <c r="D988" t="str">
        <v>WEBINAR</v>
      </c>
      <c r="E988" t="str">
        <v>N/A</v>
      </c>
      <c r="F988" s="7">
        <f>ROUND(IFERROR(model!I988/scoring_weights!$C$2,0)*scoring_weights!$B$2,1)</f>
        <v>3.1</v>
      </c>
      <c r="G988" s="7">
        <f>ROUND(IFERROR(model!J988/scoring_weights!$C$3,0)*scoring_weights!$B$3,1)</f>
        <v>4.5</v>
      </c>
      <c r="H988" s="7">
        <f>ROUND(IFERROR(model!K988/scoring_weights!$C$4,0)*scoring_weights!$B$4,1)</f>
        <v>5.3</v>
      </c>
      <c r="I988" s="7">
        <f>IF(model!L988="YES",scoring_weights!$B$5,0)</f>
        <v>0</v>
      </c>
      <c r="J988" s="7">
        <f>IF(model!D988="ENTERPRISE",scoring_weights!$B$6,IF(model!D988="MID-MARKET",scoring_weights!$B$6*0.75,IF(model!D988="SMB",scoring_weights!$B$6*0.5,IF(model!D988="STARTUP",scoring_weights!$B$6*0.25,0))))</f>
        <v>0</v>
      </c>
      <c r="K988" s="7">
        <f>ROUND(MIN(IFERROR((model!O988/10+model!P988/5+model!R988*2+model!T988+model!U988*1.5)/6,0),1)*scoring_weights!$B$7,1)</f>
        <v>14.5</v>
      </c>
      <c r="L988" s="7">
        <f t="shared" si="45"/>
        <v>27.4</v>
      </c>
      <c r="M988" s="7" t="str">
        <f>IF(L988&gt;=segment_thresholds!$B$2,"HOT",IF(L988&gt;=segment_thresholds!$B$3,"WARM","COLD"))</f>
        <v>COLD</v>
      </c>
      <c r="N988" s="7" t="str">
        <f t="shared" si="46"/>
        <v>Retarget with Ads</v>
      </c>
      <c r="O988" s="7" t="str">
        <f t="shared" si="47"/>
        <v>20-39</v>
      </c>
    </row>
    <row r="989" spans="1:15">
      <c r="A989" t="str">
        <v>L0988</v>
      </c>
      <c r="B989" t="str">
        <v>Esmeralda Tanaka</v>
      </c>
      <c r="C989" t="str">
        <v>INTERCOM</v>
      </c>
      <c r="D989" t="str">
        <v>UNKNOWN</v>
      </c>
      <c r="E989" t="str">
        <v>N/A</v>
      </c>
      <c r="F989" s="7">
        <f>ROUND(IFERROR(model!I989/scoring_weights!$C$2,0)*scoring_weights!$B$2,1)</f>
        <v>6.6</v>
      </c>
      <c r="G989" s="7">
        <f>ROUND(IFERROR(model!J989/scoring_weights!$C$3,0)*scoring_weights!$B$3,1)</f>
        <v>6</v>
      </c>
      <c r="H989" s="7">
        <f>ROUND(IFERROR(model!K989/scoring_weights!$C$4,0)*scoring_weights!$B$4,1)</f>
        <v>4.5</v>
      </c>
      <c r="I989" s="7">
        <f>IF(model!L989="YES",scoring_weights!$B$5,0)</f>
        <v>20</v>
      </c>
      <c r="J989" s="7">
        <f>IF(model!D989="ENTERPRISE",scoring_weights!$B$6,IF(model!D989="MID-MARKET",scoring_weights!$B$6*0.75,IF(model!D989="SMB",scoring_weights!$B$6*0.5,IF(model!D989="STARTUP",scoring_weights!$B$6*0.25,0))))</f>
        <v>0</v>
      </c>
      <c r="K989" s="7">
        <f>ROUND(MIN(IFERROR((model!O989/10+model!P989/5+model!R989*2+model!T989+model!U989*1.5)/6,0),1)*scoring_weights!$B$7,1)</f>
        <v>0.5</v>
      </c>
      <c r="L989" s="7">
        <f t="shared" si="45"/>
        <v>37.6</v>
      </c>
      <c r="M989" s="7" t="str">
        <f>IF(L989&gt;=segment_thresholds!$B$2,"HOT",IF(L989&gt;=segment_thresholds!$B$3,"WARM","COLD"))</f>
        <v>WARM</v>
      </c>
      <c r="N989" s="7" t="str">
        <f t="shared" si="46"/>
        <v>Nurture Email Drip</v>
      </c>
      <c r="O989" s="7" t="str">
        <f t="shared" si="47"/>
        <v>20-39</v>
      </c>
    </row>
    <row r="990" spans="1:15">
      <c r="A990" t="str">
        <v>L0989</v>
      </c>
      <c r="B990" t="str">
        <v>Diana Baker</v>
      </c>
      <c r="C990" t="str">
        <v>DATADOG</v>
      </c>
      <c r="D990" t="str">
        <v>DIRECT</v>
      </c>
      <c r="E990" t="str">
        <v>SMB</v>
      </c>
      <c r="F990" s="7">
        <f>ROUND(IFERROR(model!I990/scoring_weights!$C$2,0)*scoring_weights!$B$2,1)</f>
        <v>10</v>
      </c>
      <c r="G990" s="7">
        <f>ROUND(IFERROR(model!J990/scoring_weights!$C$3,0)*scoring_weights!$B$3,1)</f>
        <v>7.5</v>
      </c>
      <c r="H990" s="7">
        <f>ROUND(IFERROR(model!K990/scoring_weights!$C$4,0)*scoring_weights!$B$4,1)</f>
        <v>10</v>
      </c>
      <c r="I990" s="7">
        <f>IF(model!L990="YES",scoring_weights!$B$5,0)</f>
        <v>20</v>
      </c>
      <c r="J990" s="7">
        <f>IF(model!D990="ENTERPRISE",scoring_weights!$B$6,IF(model!D990="MID-MARKET",scoring_weights!$B$6*0.75,IF(model!D990="SMB",scoring_weights!$B$6*0.5,IF(model!D990="STARTUP",scoring_weights!$B$6*0.25,0))))</f>
        <v>7.5</v>
      </c>
      <c r="K990" s="7">
        <f>ROUND(MIN(IFERROR((model!O990/10+model!P990/5+model!R990*2+model!T990+model!U990*1.5)/6,0),1)*scoring_weights!$B$7,1)</f>
        <v>6</v>
      </c>
      <c r="L990" s="7">
        <f t="shared" si="45"/>
        <v>61</v>
      </c>
      <c r="M990" s="7" t="str">
        <f>IF(L990&gt;=segment_thresholds!$B$2,"HOT",IF(L990&gt;=segment_thresholds!$B$3,"WARM","COLD"))</f>
        <v>HOT</v>
      </c>
      <c r="N990" s="7" t="str">
        <f t="shared" si="46"/>
        <v>Schedule Call</v>
      </c>
      <c r="O990" s="7" t="str">
        <f t="shared" si="47"/>
        <v>60-79</v>
      </c>
    </row>
    <row r="991" spans="1:15">
      <c r="A991" t="str">
        <v>L0990</v>
      </c>
      <c r="B991" t="str">
        <v>Xander Petrov</v>
      </c>
      <c r="C991" t="str">
        <v>INTERCOM</v>
      </c>
      <c r="D991" t="str">
        <v>UNKNOWN</v>
      </c>
      <c r="E991" t="str">
        <v>MID-MARKET</v>
      </c>
      <c r="F991" s="7">
        <f>ROUND(IFERROR(model!I991/scoring_weights!$C$2,0)*scoring_weights!$B$2,1)</f>
        <v>0</v>
      </c>
      <c r="G991" s="7">
        <f>ROUND(IFERROR(model!J991/scoring_weights!$C$3,0)*scoring_weights!$B$3,1)</f>
        <v>7.5</v>
      </c>
      <c r="H991" s="7">
        <f>ROUND(IFERROR(model!K991/scoring_weights!$C$4,0)*scoring_weights!$B$4,1)</f>
        <v>0</v>
      </c>
      <c r="I991" s="7">
        <f>IF(model!L991="YES",scoring_weights!$B$5,0)</f>
        <v>0</v>
      </c>
      <c r="J991" s="7">
        <f>IF(model!D991="ENTERPRISE",scoring_weights!$B$6,IF(model!D991="MID-MARKET",scoring_weights!$B$6*0.75,IF(model!D991="SMB",scoring_weights!$B$6*0.5,IF(model!D991="STARTUP",scoring_weights!$B$6*0.25,0))))</f>
        <v>11.25</v>
      </c>
      <c r="K991" s="7">
        <f>ROUND(MIN(IFERROR((model!O991/10+model!P991/5+model!R991*2+model!T991+model!U991*1.5)/6,0),1)*scoring_weights!$B$7,1)</f>
        <v>3</v>
      </c>
      <c r="L991" s="7">
        <f t="shared" si="45"/>
        <v>21.8</v>
      </c>
      <c r="M991" s="7" t="str">
        <f>IF(L991&gt;=segment_thresholds!$B$2,"HOT",IF(L991&gt;=segment_thresholds!$B$3,"WARM","COLD"))</f>
        <v>COLD</v>
      </c>
      <c r="N991" s="7" t="str">
        <f t="shared" si="46"/>
        <v>Retarget with Ads</v>
      </c>
      <c r="O991" s="7" t="str">
        <f t="shared" si="47"/>
        <v>20-39</v>
      </c>
    </row>
    <row r="992" spans="1:15">
      <c r="A992" t="str">
        <v>L0991</v>
      </c>
      <c r="B992" t="str">
        <v>Bennett Novak</v>
      </c>
      <c r="C992" t="str">
        <v>MICROSOFT CORP</v>
      </c>
      <c r="D992" t="str">
        <v>WEBINAR</v>
      </c>
      <c r="E992" t="str">
        <v>ENTERPRISE</v>
      </c>
      <c r="F992" s="7">
        <f>ROUND(IFERROR(model!I992/scoring_weights!$C$2,0)*scoring_weights!$B$2,1)</f>
        <v>5.4</v>
      </c>
      <c r="G992" s="7">
        <f>ROUND(IFERROR(model!J992/scoring_weights!$C$3,0)*scoring_weights!$B$3,1)</f>
        <v>6.8</v>
      </c>
      <c r="H992" s="7">
        <f>ROUND(IFERROR(model!K992/scoring_weights!$C$4,0)*scoring_weights!$B$4,1)</f>
        <v>0</v>
      </c>
      <c r="I992" s="7">
        <f>IF(model!L992="YES",scoring_weights!$B$5,0)</f>
        <v>0</v>
      </c>
      <c r="J992" s="7">
        <f>IF(model!D992="ENTERPRISE",scoring_weights!$B$6,IF(model!D992="MID-MARKET",scoring_weights!$B$6*0.75,IF(model!D992="SMB",scoring_weights!$B$6*0.5,IF(model!D992="STARTUP",scoring_weights!$B$6*0.25,0))))</f>
        <v>15</v>
      </c>
      <c r="K992" s="7">
        <f>ROUND(MIN(IFERROR((model!O992/10+model!P992/5+model!R992*2+model!T992+model!U992*1.5)/6,0),1)*scoring_weights!$B$7,1)</f>
        <v>0</v>
      </c>
      <c r="L992" s="7">
        <f t="shared" si="45"/>
        <v>27.2</v>
      </c>
      <c r="M992" s="7" t="str">
        <f>IF(L992&gt;=segment_thresholds!$B$2,"HOT",IF(L992&gt;=segment_thresholds!$B$3,"WARM","COLD"))</f>
        <v>COLD</v>
      </c>
      <c r="N992" s="7" t="str">
        <f t="shared" si="46"/>
        <v>Retarget with Ads</v>
      </c>
      <c r="O992" s="7" t="str">
        <f t="shared" si="47"/>
        <v>20-39</v>
      </c>
    </row>
    <row r="993" spans="1:15">
      <c r="A993" t="str">
        <v>L0992</v>
      </c>
      <c r="B993" t="str">
        <v>Usman Jackson</v>
      </c>
      <c r="C993" t="str">
        <v>AIRTABLE</v>
      </c>
      <c r="D993" t="str">
        <v>PAID</v>
      </c>
      <c r="E993" t="str">
        <v>N/A</v>
      </c>
      <c r="F993" s="7">
        <f>ROUND(IFERROR(model!I993/scoring_weights!$C$2,0)*scoring_weights!$B$2,1)</f>
        <v>0.6</v>
      </c>
      <c r="G993" s="7">
        <f>ROUND(IFERROR(model!J993/scoring_weights!$C$3,0)*scoring_weights!$B$3,1)</f>
        <v>0</v>
      </c>
      <c r="H993" s="7">
        <f>ROUND(IFERROR(model!K993/scoring_weights!$C$4,0)*scoring_weights!$B$4,1)</f>
        <v>1.2</v>
      </c>
      <c r="I993" s="7">
        <f>IF(model!L993="YES",scoring_weights!$B$5,0)</f>
        <v>20</v>
      </c>
      <c r="J993" s="7">
        <f>IF(model!D993="ENTERPRISE",scoring_weights!$B$6,IF(model!D993="MID-MARKET",scoring_weights!$B$6*0.75,IF(model!D993="SMB",scoring_weights!$B$6*0.5,IF(model!D993="STARTUP",scoring_weights!$B$6*0.25,0))))</f>
        <v>0</v>
      </c>
      <c r="K993" s="7">
        <f>ROUND(MIN(IFERROR((model!O993/10+model!P993/5+model!R993*2+model!T993+model!U993*1.5)/6,0),1)*scoring_weights!$B$7,1)</f>
        <v>5</v>
      </c>
      <c r="L993" s="7">
        <f t="shared" si="45"/>
        <v>26.8</v>
      </c>
      <c r="M993" s="7" t="str">
        <f>IF(L993&gt;=segment_thresholds!$B$2,"HOT",IF(L993&gt;=segment_thresholds!$B$3,"WARM","COLD"))</f>
        <v>COLD</v>
      </c>
      <c r="N993" s="7" t="str">
        <f t="shared" si="46"/>
        <v>Retarget with Ads</v>
      </c>
      <c r="O993" s="7" t="str">
        <f t="shared" si="47"/>
        <v>20-39</v>
      </c>
    </row>
    <row r="994" spans="1:15">
      <c r="A994" t="str">
        <v>L0993</v>
      </c>
      <c r="B994" t="str">
        <v>Elise Mitchell</v>
      </c>
      <c r="C994" t="str">
        <v>CONFLUENT</v>
      </c>
      <c r="D994" t="str">
        <v>SOCIAL</v>
      </c>
      <c r="E994" t="str">
        <v>MID-MARKET</v>
      </c>
      <c r="F994" s="7">
        <f>ROUND(IFERROR(model!I994/scoring_weights!$C$2,0)*scoring_weights!$B$2,1)</f>
        <v>8.3000000000000007</v>
      </c>
      <c r="G994" s="7">
        <f>ROUND(IFERROR(model!J994/scoring_weights!$C$3,0)*scoring_weights!$B$3,1)</f>
        <v>0</v>
      </c>
      <c r="H994" s="7">
        <f>ROUND(IFERROR(model!K994/scoring_weights!$C$4,0)*scoring_weights!$B$4,1)</f>
        <v>9.6999999999999993</v>
      </c>
      <c r="I994" s="7">
        <f>IF(model!L994="YES",scoring_weights!$B$5,0)</f>
        <v>20</v>
      </c>
      <c r="J994" s="7">
        <f>IF(model!D994="ENTERPRISE",scoring_weights!$B$6,IF(model!D994="MID-MARKET",scoring_weights!$B$6*0.75,IF(model!D994="SMB",scoring_weights!$B$6*0.5,IF(model!D994="STARTUP",scoring_weights!$B$6*0.25,0))))</f>
        <v>11.25</v>
      </c>
      <c r="K994" s="7">
        <f>ROUND(MIN(IFERROR((model!O994/10+model!P994/5+model!R994*2+model!T994+model!U994*1.5)/6,0),1)*scoring_weights!$B$7,1)</f>
        <v>13</v>
      </c>
      <c r="L994" s="7">
        <f t="shared" si="45"/>
        <v>62.3</v>
      </c>
      <c r="M994" s="7" t="str">
        <f>IF(L994&gt;=segment_thresholds!$B$2,"HOT",IF(L994&gt;=segment_thresholds!$B$3,"WARM","COLD"))</f>
        <v>HOT</v>
      </c>
      <c r="N994" s="7" t="str">
        <f t="shared" si="46"/>
        <v>Schedule Call</v>
      </c>
      <c r="O994" s="7" t="str">
        <f t="shared" si="47"/>
        <v>60-79</v>
      </c>
    </row>
    <row r="995" spans="1:15">
      <c r="A995" t="str">
        <v>L0994</v>
      </c>
      <c r="B995" t="str">
        <v>Pedro Ali</v>
      </c>
      <c r="C995" t="str">
        <v>CONFLUENT</v>
      </c>
      <c r="D995" t="str">
        <v>ORGANIC</v>
      </c>
      <c r="E995" t="str">
        <v>N/A</v>
      </c>
      <c r="F995" s="7">
        <f>ROUND(IFERROR(model!I995/scoring_weights!$C$2,0)*scoring_weights!$B$2,1)</f>
        <v>5.4</v>
      </c>
      <c r="G995" s="7">
        <f>ROUND(IFERROR(model!J995/scoring_weights!$C$3,0)*scoring_weights!$B$3,1)</f>
        <v>3</v>
      </c>
      <c r="H995" s="7">
        <f>ROUND(IFERROR(model!K995/scoring_weights!$C$4,0)*scoring_weights!$B$4,1)</f>
        <v>2.2000000000000002</v>
      </c>
      <c r="I995" s="7">
        <f>IF(model!L995="YES",scoring_weights!$B$5,0)</f>
        <v>0</v>
      </c>
      <c r="J995" s="7">
        <f>IF(model!D995="ENTERPRISE",scoring_weights!$B$6,IF(model!D995="MID-MARKET",scoring_weights!$B$6*0.75,IF(model!D995="SMB",scoring_weights!$B$6*0.5,IF(model!D995="STARTUP",scoring_weights!$B$6*0.25,0))))</f>
        <v>0</v>
      </c>
      <c r="K995" s="7">
        <f>ROUND(MIN(IFERROR((model!O995/10+model!P995/5+model!R995*2+model!T995+model!U995*1.5)/6,0),1)*scoring_weights!$B$7,1)</f>
        <v>17.5</v>
      </c>
      <c r="L995" s="7">
        <f t="shared" si="45"/>
        <v>28.1</v>
      </c>
      <c r="M995" s="7" t="str">
        <f>IF(L995&gt;=segment_thresholds!$B$2,"HOT",IF(L995&gt;=segment_thresholds!$B$3,"WARM","COLD"))</f>
        <v>COLD</v>
      </c>
      <c r="N995" s="7" t="str">
        <f t="shared" si="46"/>
        <v>Retarget with Ads</v>
      </c>
      <c r="O995" s="7" t="str">
        <f t="shared" si="47"/>
        <v>20-39</v>
      </c>
    </row>
    <row r="996" spans="1:15">
      <c r="A996" t="str">
        <v>L0995</v>
      </c>
      <c r="B996" t="str">
        <v>Zephyr Allen</v>
      </c>
      <c r="C996" t="str">
        <v>DATADOG</v>
      </c>
      <c r="D996" t="str">
        <v>ORGANIC</v>
      </c>
      <c r="E996" t="str">
        <v>MID-MARKET</v>
      </c>
      <c r="F996" s="7">
        <f>ROUND(IFERROR(model!I996/scoring_weights!$C$2,0)*scoring_weights!$B$2,1)</f>
        <v>3.7</v>
      </c>
      <c r="G996" s="7">
        <f>ROUND(IFERROR(model!J996/scoring_weights!$C$3,0)*scoring_weights!$B$3,1)</f>
        <v>1.5</v>
      </c>
      <c r="H996" s="7">
        <f>ROUND(IFERROR(model!K996/scoring_weights!$C$4,0)*scoring_weights!$B$4,1)</f>
        <v>5</v>
      </c>
      <c r="I996" s="7">
        <f>IF(model!L996="YES",scoring_weights!$B$5,0)</f>
        <v>0</v>
      </c>
      <c r="J996" s="7">
        <f>IF(model!D996="ENTERPRISE",scoring_weights!$B$6,IF(model!D996="MID-MARKET",scoring_weights!$B$6*0.75,IF(model!D996="SMB",scoring_weights!$B$6*0.5,IF(model!D996="STARTUP",scoring_weights!$B$6*0.25,0))))</f>
        <v>11.25</v>
      </c>
      <c r="K996" s="7">
        <f>ROUND(MIN(IFERROR((model!O996/10+model!P996/5+model!R996*2+model!T996+model!U996*1.5)/6,0),1)*scoring_weights!$B$7,1)</f>
        <v>3</v>
      </c>
      <c r="L996" s="7">
        <f t="shared" si="45"/>
        <v>24.5</v>
      </c>
      <c r="M996" s="7" t="str">
        <f>IF(L996&gt;=segment_thresholds!$B$2,"HOT",IF(L996&gt;=segment_thresholds!$B$3,"WARM","COLD"))</f>
        <v>COLD</v>
      </c>
      <c r="N996" s="7" t="str">
        <f t="shared" si="46"/>
        <v>Retarget with Ads</v>
      </c>
      <c r="O996" s="7" t="str">
        <f t="shared" si="47"/>
        <v>20-39</v>
      </c>
    </row>
    <row r="997" spans="1:15">
      <c r="A997" t="str">
        <v>L0996</v>
      </c>
      <c r="B997" t="str">
        <v>Hassan Vargas</v>
      </c>
      <c r="C997" t="str">
        <v>OKTA</v>
      </c>
      <c r="D997" t="str">
        <v>PAID</v>
      </c>
      <c r="E997" t="str">
        <v>MID-MARKET</v>
      </c>
      <c r="F997" s="7">
        <f>ROUND(IFERROR(model!I997/scoring_weights!$C$2,0)*scoring_weights!$B$2,1)</f>
        <v>0.9</v>
      </c>
      <c r="G997" s="7">
        <f>ROUND(IFERROR(model!J997/scoring_weights!$C$3,0)*scoring_weights!$B$3,1)</f>
        <v>1.5</v>
      </c>
      <c r="H997" s="7">
        <f>ROUND(IFERROR(model!K997/scoring_weights!$C$4,0)*scoring_weights!$B$4,1)</f>
        <v>9.5</v>
      </c>
      <c r="I997" s="7">
        <f>IF(model!L997="YES",scoring_weights!$B$5,0)</f>
        <v>0</v>
      </c>
      <c r="J997" s="7">
        <f>IF(model!D997="ENTERPRISE",scoring_weights!$B$6,IF(model!D997="MID-MARKET",scoring_weights!$B$6*0.75,IF(model!D997="SMB",scoring_weights!$B$6*0.5,IF(model!D997="STARTUP",scoring_weights!$B$6*0.25,0))))</f>
        <v>11.25</v>
      </c>
      <c r="K997" s="7">
        <f>ROUND(MIN(IFERROR((model!O997/10+model!P997/5+model!R997*2+model!T997+model!U997*1.5)/6,0),1)*scoring_weights!$B$7,1)</f>
        <v>9</v>
      </c>
      <c r="L997" s="7">
        <f t="shared" si="45"/>
        <v>32.200000000000003</v>
      </c>
      <c r="M997" s="7" t="str">
        <f>IF(L997&gt;=segment_thresholds!$B$2,"HOT",IF(L997&gt;=segment_thresholds!$B$3,"WARM","COLD"))</f>
        <v>COLD</v>
      </c>
      <c r="N997" s="7" t="str">
        <f t="shared" si="46"/>
        <v>Retarget with Ads</v>
      </c>
      <c r="O997" s="7" t="str">
        <f t="shared" si="47"/>
        <v>20-39</v>
      </c>
    </row>
    <row r="998" spans="1:15">
      <c r="A998" t="str">
        <v>L0997</v>
      </c>
      <c r="B998" t="str">
        <v>Paul Park</v>
      </c>
      <c r="C998" t="str">
        <v>PALO ALTO</v>
      </c>
      <c r="D998" t="str">
        <v>EVENT</v>
      </c>
      <c r="E998" t="str">
        <v>ENTERPRISE</v>
      </c>
      <c r="F998" s="7">
        <f>ROUND(IFERROR(model!I998/scoring_weights!$C$2,0)*scoring_weights!$B$2,1)</f>
        <v>7.1</v>
      </c>
      <c r="G998" s="7">
        <f>ROUND(IFERROR(model!J998/scoring_weights!$C$3,0)*scoring_weights!$B$3,1)</f>
        <v>0.8</v>
      </c>
      <c r="H998" s="7">
        <f>ROUND(IFERROR(model!K998/scoring_weights!$C$4,0)*scoring_weights!$B$4,1)</f>
        <v>3.7</v>
      </c>
      <c r="I998" s="7">
        <f>IF(model!L998="YES",scoring_weights!$B$5,0)</f>
        <v>20</v>
      </c>
      <c r="J998" s="7">
        <f>IF(model!D998="ENTERPRISE",scoring_weights!$B$6,IF(model!D998="MID-MARKET",scoring_weights!$B$6*0.75,IF(model!D998="SMB",scoring_weights!$B$6*0.5,IF(model!D998="STARTUP",scoring_weights!$B$6*0.25,0))))</f>
        <v>15</v>
      </c>
      <c r="K998" s="7">
        <f>ROUND(MIN(IFERROR((model!O998/10+model!P998/5+model!R998*2+model!T998+model!U998*1.5)/6,0),1)*scoring_weights!$B$7,1)</f>
        <v>3</v>
      </c>
      <c r="L998" s="7">
        <f t="shared" si="45"/>
        <v>49.6</v>
      </c>
      <c r="M998" s="7" t="str">
        <f>IF(L998&gt;=segment_thresholds!$B$2,"HOT",IF(L998&gt;=segment_thresholds!$B$3,"WARM","COLD"))</f>
        <v>WARM</v>
      </c>
      <c r="N998" s="7" t="str">
        <f t="shared" si="46"/>
        <v>Nurture Email Drip</v>
      </c>
      <c r="O998" s="7" t="str">
        <f t="shared" si="47"/>
        <v>40-59</v>
      </c>
    </row>
    <row r="999" spans="1:15">
      <c r="A999" t="str">
        <v>L0998</v>
      </c>
      <c r="B999" t="str">
        <v>Yuki Kapoor</v>
      </c>
      <c r="C999" t="str">
        <v>ZENDESK</v>
      </c>
      <c r="D999" t="str">
        <v>SOCIAL</v>
      </c>
      <c r="E999" t="str">
        <v>ENTERPRISE</v>
      </c>
      <c r="F999" s="7">
        <f>ROUND(IFERROR(model!I999/scoring_weights!$C$2,0)*scoring_weights!$B$2,1)</f>
        <v>5.7</v>
      </c>
      <c r="G999" s="7">
        <f>ROUND(IFERROR(model!J999/scoring_weights!$C$3,0)*scoring_weights!$B$3,1)</f>
        <v>13.5</v>
      </c>
      <c r="H999" s="7">
        <f>ROUND(IFERROR(model!K999/scoring_weights!$C$4,0)*scoring_weights!$B$4,1)</f>
        <v>0.2</v>
      </c>
      <c r="I999" s="7">
        <f>IF(model!L999="YES",scoring_weights!$B$5,0)</f>
        <v>0</v>
      </c>
      <c r="J999" s="7">
        <f>IF(model!D999="ENTERPRISE",scoring_weights!$B$6,IF(model!D999="MID-MARKET",scoring_weights!$B$6*0.75,IF(model!D999="SMB",scoring_weights!$B$6*0.5,IF(model!D999="STARTUP",scoring_weights!$B$6*0.25,0))))</f>
        <v>15</v>
      </c>
      <c r="K999" s="7">
        <f>ROUND(MIN(IFERROR((model!O999/10+model!P999/5+model!R999*2+model!T999+model!U999*1.5)/6,0),1)*scoring_weights!$B$7,1)</f>
        <v>4</v>
      </c>
      <c r="L999" s="7">
        <f t="shared" si="45"/>
        <v>38.4</v>
      </c>
      <c r="M999" s="7" t="str">
        <f>IF(L999&gt;=segment_thresholds!$B$2,"HOT",IF(L999&gt;=segment_thresholds!$B$3,"WARM","COLD"))</f>
        <v>WARM</v>
      </c>
      <c r="N999" s="7" t="str">
        <f t="shared" si="46"/>
        <v>Nurture Email Drip</v>
      </c>
      <c r="O999" s="7" t="str">
        <f t="shared" si="47"/>
        <v>20-39</v>
      </c>
    </row>
    <row r="1000" spans="1:15">
      <c r="A1000" t="str">
        <v>L0999</v>
      </c>
      <c r="B1000" t="str">
        <v>Imani Novak</v>
      </c>
      <c r="C1000" t="str">
        <v>MONGODB</v>
      </c>
      <c r="D1000" t="str">
        <v>ORGANIC</v>
      </c>
      <c r="E1000" t="str">
        <v>MID-MARKET</v>
      </c>
      <c r="F1000" s="7">
        <f>ROUND(IFERROR(model!I1000/scoring_weights!$C$2,0)*scoring_weights!$B$2,1)</f>
        <v>6.3</v>
      </c>
      <c r="G1000" s="7">
        <f>ROUND(IFERROR(model!J1000/scoring_weights!$C$3,0)*scoring_weights!$B$3,1)</f>
        <v>15</v>
      </c>
      <c r="H1000" s="7">
        <f>ROUND(IFERROR(model!K1000/scoring_weights!$C$4,0)*scoring_weights!$B$4,1)</f>
        <v>4.5</v>
      </c>
      <c r="I1000" s="7">
        <f>IF(model!L1000="YES",scoring_weights!$B$5,0)</f>
        <v>0</v>
      </c>
      <c r="J1000" s="7">
        <f>IF(model!D1000="ENTERPRISE",scoring_weights!$B$6,IF(model!D1000="MID-MARKET",scoring_weights!$B$6*0.75,IF(model!D1000="SMB",scoring_weights!$B$6*0.5,IF(model!D1000="STARTUP",scoring_weights!$B$6*0.25,0))))</f>
        <v>11.25</v>
      </c>
      <c r="K1000" s="7">
        <f>ROUND(MIN(IFERROR((model!O1000/10+model!P1000/5+model!R1000*2+model!T1000+model!U1000*1.5)/6,0),1)*scoring_weights!$B$7,1)</f>
        <v>10</v>
      </c>
      <c r="L1000" s="7">
        <f t="shared" si="45"/>
        <v>47.1</v>
      </c>
      <c r="M1000" s="7" t="str">
        <f>IF(L1000&gt;=segment_thresholds!$B$2,"HOT",IF(L1000&gt;=segment_thresholds!$B$3,"WARM","COLD"))</f>
        <v>WARM</v>
      </c>
      <c r="N1000" s="7" t="str">
        <f t="shared" si="46"/>
        <v>Nurture Email Drip</v>
      </c>
      <c r="O1000" s="7" t="str">
        <f t="shared" si="47"/>
        <v>40-59</v>
      </c>
    </row>
    <row r="1001" spans="1:15">
      <c r="A1001" t="str">
        <v>L1000</v>
      </c>
      <c r="B1001" t="str">
        <v>Leo Taylor</v>
      </c>
      <c r="C1001" t="str">
        <v>HUBSPOT</v>
      </c>
      <c r="D1001" t="str">
        <v>ORGANIC</v>
      </c>
      <c r="E1001" t="str">
        <v>SMB</v>
      </c>
      <c r="F1001" s="7">
        <f>ROUND(IFERROR(model!I1001/scoring_weights!$C$2,0)*scoring_weights!$B$2,1)</f>
        <v>6.9</v>
      </c>
      <c r="G1001" s="7">
        <f>ROUND(IFERROR(model!J1001/scoring_weights!$C$3,0)*scoring_weights!$B$3,1)</f>
        <v>10.5</v>
      </c>
      <c r="H1001" s="7">
        <f>ROUND(IFERROR(model!K1001/scoring_weights!$C$4,0)*scoring_weights!$B$4,1)</f>
        <v>0.8</v>
      </c>
      <c r="I1001" s="7">
        <f>IF(model!L1001="YES",scoring_weights!$B$5,0)</f>
        <v>0</v>
      </c>
      <c r="J1001" s="7">
        <f>IF(model!D1001="ENTERPRISE",scoring_weights!$B$6,IF(model!D1001="MID-MARKET",scoring_weights!$B$6*0.75,IF(model!D1001="SMB",scoring_weights!$B$6*0.5,IF(model!D1001="STARTUP",scoring_weights!$B$6*0.25,0))))</f>
        <v>7.5</v>
      </c>
      <c r="K1001" s="7">
        <f>ROUND(MIN(IFERROR((model!O1001/10+model!P1001/5+model!R1001*2+model!T1001+model!U1001*1.5)/6,0),1)*scoring_weights!$B$7,1)</f>
        <v>5</v>
      </c>
      <c r="L1001" s="7">
        <f t="shared" si="45"/>
        <v>30.7</v>
      </c>
      <c r="M1001" s="7" t="str">
        <f>IF(L1001&gt;=segment_thresholds!$B$2,"HOT",IF(L1001&gt;=segment_thresholds!$B$3,"WARM","COLD"))</f>
        <v>COLD</v>
      </c>
      <c r="N1001" s="7" t="str">
        <f t="shared" si="46"/>
        <v>Retarget with Ads</v>
      </c>
      <c r="O1001" s="7" t="str">
        <f t="shared" si="47"/>
        <v>20-39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4A7B-18E2-4C8F-A6ED-3B69133F2D1D}">
  <dimension ref="A1:Y1001"/>
  <sheetViews>
    <sheetView workbookViewId="0">
      <selection activeCell="N13" sqref="A10:XFD13"/>
    </sheetView>
  </sheetViews>
  <sheetFormatPr defaultRowHeight="14.4"/>
  <cols>
    <col min="1" max="25" width="15.77734375" customWidth="1"/>
  </cols>
  <sheetData>
    <row r="1" spans="1:25">
      <c r="A1" s="6" t="s">
        <v>0</v>
      </c>
      <c r="B1" s="6" t="s">
        <v>19</v>
      </c>
      <c r="C1" s="6" t="s">
        <v>22</v>
      </c>
      <c r="D1" s="6" t="s">
        <v>2</v>
      </c>
      <c r="E1" s="6" t="s">
        <v>4</v>
      </c>
      <c r="F1" s="6" t="s">
        <v>27</v>
      </c>
      <c r="G1" s="6" t="s">
        <v>28</v>
      </c>
      <c r="H1" s="6" t="s">
        <v>29</v>
      </c>
      <c r="I1" s="6" t="s">
        <v>23</v>
      </c>
      <c r="J1" s="6" t="s">
        <v>1</v>
      </c>
      <c r="K1" s="6" t="s">
        <v>24</v>
      </c>
      <c r="L1" s="6" t="s">
        <v>25</v>
      </c>
      <c r="M1" s="6" t="s">
        <v>26</v>
      </c>
      <c r="N1" s="6" t="s">
        <v>8144</v>
      </c>
      <c r="O1" s="6" t="s">
        <v>8145</v>
      </c>
      <c r="P1" s="6" t="s">
        <v>8146</v>
      </c>
      <c r="Q1" s="6" t="s">
        <v>8147</v>
      </c>
      <c r="R1" s="6" t="s">
        <v>8148</v>
      </c>
      <c r="S1" s="6" t="s">
        <v>8149</v>
      </c>
      <c r="T1" s="6" t="s">
        <v>8150</v>
      </c>
      <c r="U1" s="6" t="s">
        <v>8151</v>
      </c>
      <c r="V1" s="6" t="s">
        <v>8152</v>
      </c>
      <c r="W1" s="6" t="s">
        <v>8153</v>
      </c>
      <c r="X1" s="6" t="s">
        <v>8154</v>
      </c>
      <c r="Y1" s="6" t="s">
        <v>8155</v>
      </c>
    </row>
    <row r="2" spans="1:25">
      <c r="A2" t="str" cm="1">
        <f t="array" ref="A2:A1001">clean_leads!A2:A1001</f>
        <v>L0001</v>
      </c>
      <c r="B2" t="str" cm="1">
        <f t="array" ref="B2:B1001">clean_leads!B2:B1001</f>
        <v>Liora Jackson</v>
      </c>
      <c r="C2" s="7" t="str" cm="1">
        <f t="array" ref="C2:C1001">clean_leads!E2:E1001</f>
        <v>AIRTABLE</v>
      </c>
      <c r="D2" s="7" t="str" cm="1">
        <f t="array" ref="D2:D1001">clean_leads!F2:F1001</f>
        <v>SMB</v>
      </c>
      <c r="E2" s="7" t="str" cm="1">
        <f t="array" ref="E2:E1001">clean_leads!G2:G1001</f>
        <v>UNKNOWN</v>
      </c>
      <c r="F2" s="7" t="str" cm="1">
        <f t="array" ref="F2:F1001">clean_leads!N2:N1001</f>
        <v>Saas</v>
      </c>
      <c r="G2" s="7" t="str" cm="1">
        <f t="array" ref="G2:G1001">clean_leads!O2:O1001</f>
        <v>Product Manager</v>
      </c>
      <c r="H2" s="7" t="str" cm="1">
        <f t="array" ref="H2:H1001">clean_leads!P2:P1001</f>
        <v>Thailand</v>
      </c>
      <c r="I2" s="7" cm="1">
        <f t="array" ref="I2:I1001">clean_leads!H2:H1001</f>
        <v>35</v>
      </c>
      <c r="J2" s="7" cm="1">
        <f t="array" ref="J2:J1001">clean_leads!I2:I1001</f>
        <v>20</v>
      </c>
      <c r="K2" s="7" cm="1">
        <f t="array" ref="K2:K1001">clean_leads!J2:J1001</f>
        <v>26</v>
      </c>
      <c r="L2" s="7" t="str" cm="1">
        <f t="array" ref="L2:L1001">clean_leads!K2:K1001</f>
        <v>NO</v>
      </c>
      <c r="M2" s="7" t="str" cm="1">
        <f t="array" ref="M2:M1001">clean_leads!M2:M1001</f>
        <v>ENGAGED</v>
      </c>
      <c r="N2" t="str">
        <f>IF(COUNTBLANK(clean_leads!B2:S2)&gt;=8,"LOW",IF(COUNTBLANK(clean_leads!B2:S2)&gt;=4,"MEDIUM","HIGH"))</f>
        <v>HIGH</v>
      </c>
      <c r="O2">
        <f>COUNTIF(clean_interactions!B:B,A2)</f>
        <v>6</v>
      </c>
      <c r="P2">
        <f>COUNTIFS(clean_interactions!B:B,A2,clean_interactions!N:N,"HIGH")</f>
        <v>5</v>
      </c>
      <c r="Q2">
        <f>ROUND(SUMIF(clean_interactions!B:B,A2,clean_interactions!M:M),1)</f>
        <v>125.4</v>
      </c>
      <c r="R2">
        <f>COUNTIFS(clean_interactions!B:B,A2,clean_interactions!C:C,"DEMO_REQUEST")</f>
        <v>1</v>
      </c>
      <c r="S2">
        <f>COUNTIFS(clean_interactions!B:B,A2,clean_interactions!C:C,"CONTENT_DOWNLOAD")</f>
        <v>0</v>
      </c>
      <c r="T2">
        <f>COUNTIFS(clean_interactions!B:B,A2,clean_interactions!C:C,"WEBINAR_ATTENDED")</f>
        <v>0</v>
      </c>
      <c r="U2">
        <f>COUNTIFS(clean_interactions!B:B,A2,clean_interactions!C:C,"PRICING_PAGE_VIEW")</f>
        <v>0</v>
      </c>
      <c r="V2">
        <f>SUMIF(clean_spend!D:D,E2,clean_spend!F:F)</f>
        <v>0</v>
      </c>
      <c r="W2">
        <f>SUMIF(clean_spend!D:D,E2,clean_spend!J:J)</f>
        <v>0</v>
      </c>
      <c r="X2" s="17">
        <f>IFERROR(V2/W2,0)</f>
        <v>0</v>
      </c>
      <c r="Y2">
        <f>IFERROR(SUMIF(clean_spend!D:D,E2,clean_spend!L:L)/V2,0)</f>
        <v>0</v>
      </c>
    </row>
    <row r="3" spans="1:25">
      <c r="A3" t="str">
        <v>L0002</v>
      </c>
      <c r="B3" t="str">
        <v>Yara Malik</v>
      </c>
      <c r="C3" t="str">
        <v>AIRTABLE</v>
      </c>
      <c r="D3" t="str">
        <v>SMB</v>
      </c>
      <c r="E3" t="str">
        <v>EVENT</v>
      </c>
      <c r="F3" t="str">
        <v>Retail</v>
      </c>
      <c r="G3" t="str">
        <v>Sales Engineer</v>
      </c>
      <c r="H3" t="str">
        <v>IN</v>
      </c>
      <c r="I3">
        <v>4</v>
      </c>
      <c r="J3">
        <v>0</v>
      </c>
      <c r="K3">
        <v>18</v>
      </c>
      <c r="L3" t="str">
        <v>YES</v>
      </c>
      <c r="M3" t="str">
        <v>QUALIFIED</v>
      </c>
      <c r="N3" s="7" t="str">
        <f>IF(COUNTBLANK(clean_leads!B3:S3)&gt;=8,"LOW",IF(COUNTBLANK(clean_leads!B3:S3)&gt;=4,"MEDIUM","HIGH"))</f>
        <v>HIGH</v>
      </c>
      <c r="O3" s="7">
        <f>COUNTIF(clean_interactions!B:B,A3)</f>
        <v>1</v>
      </c>
      <c r="P3" s="7">
        <f>COUNTIFS(clean_interactions!B:B,A3,clean_interactions!N:N,"HIGH")</f>
        <v>1</v>
      </c>
      <c r="Q3" s="7">
        <f>ROUND(SUMIF(clean_interactions!B:B,A3,clean_interactions!M:M),1)</f>
        <v>32.4</v>
      </c>
      <c r="R3" s="7">
        <f>COUNTIFS(clean_interactions!B:B,A3,clean_interactions!C:C,"DEMO_REQUEST")</f>
        <v>0</v>
      </c>
      <c r="S3" s="7">
        <f>COUNTIFS(clean_interactions!B:B,A3,clean_interactions!C:C,"CONTENT_DOWNLOAD")</f>
        <v>0</v>
      </c>
      <c r="T3" s="7">
        <f>COUNTIFS(clean_interactions!B:B,A3,clean_interactions!C:C,"WEBINAR_ATTENDED")</f>
        <v>0</v>
      </c>
      <c r="U3" s="7">
        <f>COUNTIFS(clean_interactions!B:B,A3,clean_interactions!C:C,"PRICING_PAGE_VIEW")</f>
        <v>0</v>
      </c>
      <c r="V3" s="7">
        <f>SUMIF(clean_spend!D:D,E3,clean_spend!F:F)</f>
        <v>130023</v>
      </c>
      <c r="W3" s="7">
        <f>SUMIF(clean_spend!D:D,E3,clean_spend!J:J)</f>
        <v>322</v>
      </c>
      <c r="X3" s="17">
        <f t="shared" ref="X3:X66" si="0">IFERROR(V3/W3,0)</f>
        <v>403.79813664596276</v>
      </c>
      <c r="Y3" s="7">
        <f>IFERROR(SUMIF(clean_spend!D:D,E3,clean_spend!L:L)/V3,0)</f>
        <v>1.3116294809379878</v>
      </c>
    </row>
    <row r="4" spans="1:25">
      <c r="A4" t="str">
        <v>L0003</v>
      </c>
      <c r="B4" t="str">
        <v>Luna Harris</v>
      </c>
      <c r="C4" t="str">
        <v>CROWD STRIKE</v>
      </c>
      <c r="D4" t="str">
        <v>SMB</v>
      </c>
      <c r="E4" t="str">
        <v>EVENT</v>
      </c>
      <c r="F4" t="str">
        <v>AI/ML</v>
      </c>
      <c r="G4" t="str">
        <v>Business Development Rep</v>
      </c>
      <c r="H4" t="str">
        <v>AU</v>
      </c>
      <c r="I4">
        <v>13</v>
      </c>
      <c r="J4">
        <v>18</v>
      </c>
      <c r="K4">
        <v>20</v>
      </c>
      <c r="L4" t="str">
        <v>YES</v>
      </c>
      <c r="M4" t="str">
        <v>QUALIFIED</v>
      </c>
      <c r="N4" s="7" t="str">
        <f>IF(COUNTBLANK(clean_leads!B4:S4)&gt;=8,"LOW",IF(COUNTBLANK(clean_leads!B4:S4)&gt;=4,"MEDIUM","HIGH"))</f>
        <v>HIGH</v>
      </c>
      <c r="O4" s="7">
        <f>COUNTIF(clean_interactions!B:B,A4)</f>
        <v>7</v>
      </c>
      <c r="P4" s="7">
        <f>COUNTIFS(clean_interactions!B:B,A4,clean_interactions!N:N,"HIGH")</f>
        <v>6</v>
      </c>
      <c r="Q4" s="7">
        <f>ROUND(SUMIF(clean_interactions!B:B,A4,clean_interactions!M:M),1)</f>
        <v>136.80000000000001</v>
      </c>
      <c r="R4" s="7">
        <f>COUNTIFS(clean_interactions!B:B,A4,clean_interactions!C:C,"DEMO_REQUEST")</f>
        <v>0</v>
      </c>
      <c r="S4" s="7">
        <f>COUNTIFS(clean_interactions!B:B,A4,clean_interactions!C:C,"CONTENT_DOWNLOAD")</f>
        <v>1</v>
      </c>
      <c r="T4" s="7">
        <f>COUNTIFS(clean_interactions!B:B,A4,clean_interactions!C:C,"WEBINAR_ATTENDED")</f>
        <v>0</v>
      </c>
      <c r="U4" s="7">
        <f>COUNTIFS(clean_interactions!B:B,A4,clean_interactions!C:C,"PRICING_PAGE_VIEW")</f>
        <v>0</v>
      </c>
      <c r="V4" s="7">
        <f>SUMIF(clean_spend!D:D,E4,clean_spend!F:F)</f>
        <v>130023</v>
      </c>
      <c r="W4" s="7">
        <f>SUMIF(clean_spend!D:D,E4,clean_spend!J:J)</f>
        <v>322</v>
      </c>
      <c r="X4" s="17">
        <f t="shared" si="0"/>
        <v>403.79813664596276</v>
      </c>
      <c r="Y4" s="7">
        <f>IFERROR(SUMIF(clean_spend!D:D,E4,clean_spend!L:L)/V4,0)</f>
        <v>1.3116294809379878</v>
      </c>
    </row>
    <row r="5" spans="1:25">
      <c r="A5" t="str">
        <v>L0004</v>
      </c>
      <c r="B5" t="str">
        <v>James Nakamura</v>
      </c>
      <c r="C5" t="str">
        <v>HUB SPOT</v>
      </c>
      <c r="D5" t="str">
        <v>STARTUP</v>
      </c>
      <c r="E5" t="str">
        <v>PARTNER</v>
      </c>
      <c r="F5" t="str">
        <v>Logistics</v>
      </c>
      <c r="G5" t="str">
        <v>Revops Manager</v>
      </c>
      <c r="H5" t="str">
        <v>Netherlands</v>
      </c>
      <c r="I5">
        <v>35</v>
      </c>
      <c r="J5">
        <v>0</v>
      </c>
      <c r="K5">
        <v>7</v>
      </c>
      <c r="L5" t="str">
        <v>NO</v>
      </c>
      <c r="M5" t="str">
        <v>NEW</v>
      </c>
      <c r="N5" s="7" t="str">
        <f>IF(COUNTBLANK(clean_leads!B5:S5)&gt;=8,"LOW",IF(COUNTBLANK(clean_leads!B5:S5)&gt;=4,"MEDIUM","HIGH"))</f>
        <v>HIGH</v>
      </c>
      <c r="O5" s="7">
        <f>COUNTIF(clean_interactions!B:B,A5)</f>
        <v>3</v>
      </c>
      <c r="P5" s="7">
        <f>COUNTIFS(clean_interactions!B:B,A5,clean_interactions!N:N,"HIGH")</f>
        <v>2</v>
      </c>
      <c r="Q5" s="7">
        <f>ROUND(SUMIF(clean_interactions!B:B,A5,clean_interactions!M:M),1)</f>
        <v>44.1</v>
      </c>
      <c r="R5" s="7">
        <f>COUNTIFS(clean_interactions!B:B,A5,clean_interactions!C:C,"DEMO_REQUEST")</f>
        <v>0</v>
      </c>
      <c r="S5" s="7">
        <f>COUNTIFS(clean_interactions!B:B,A5,clean_interactions!C:C,"CONTENT_DOWNLOAD")</f>
        <v>0</v>
      </c>
      <c r="T5" s="7">
        <f>COUNTIFS(clean_interactions!B:B,A5,clean_interactions!C:C,"WEBINAR_ATTENDED")</f>
        <v>0</v>
      </c>
      <c r="U5" s="7">
        <f>COUNTIFS(clean_interactions!B:B,A5,clean_interactions!C:C,"PRICING_PAGE_VIEW")</f>
        <v>1</v>
      </c>
      <c r="V5" s="7">
        <f>SUMIF(clean_spend!D:D,E5,clean_spend!F:F)</f>
        <v>0</v>
      </c>
      <c r="W5" s="7">
        <f>SUMIF(clean_spend!D:D,E5,clean_spend!J:J)</f>
        <v>0</v>
      </c>
      <c r="X5" s="17">
        <f t="shared" si="0"/>
        <v>0</v>
      </c>
      <c r="Y5" s="7">
        <f>IFERROR(SUMIF(clean_spend!D:D,E5,clean_spend!L:L)/V5,0)</f>
        <v>0</v>
      </c>
    </row>
    <row r="6" spans="1:25">
      <c r="A6" t="str">
        <v>L0005</v>
      </c>
      <c r="B6" t="str">
        <v>Bastian Mishra</v>
      </c>
      <c r="C6" t="str">
        <v>DROPBOX</v>
      </c>
      <c r="D6" t="str">
        <v>SMB</v>
      </c>
      <c r="E6" t="str">
        <v>UNKNOWN</v>
      </c>
      <c r="F6" t="str">
        <v>Healthcare</v>
      </c>
      <c r="G6" t="str">
        <v>Cto</v>
      </c>
      <c r="H6" t="str">
        <v>AU</v>
      </c>
      <c r="I6">
        <v>0</v>
      </c>
      <c r="J6">
        <v>9</v>
      </c>
      <c r="K6">
        <v>15</v>
      </c>
      <c r="L6" t="str">
        <v>YES</v>
      </c>
      <c r="M6" t="str">
        <v>NURTURING</v>
      </c>
      <c r="N6" s="7" t="str">
        <f>IF(COUNTBLANK(clean_leads!B6:S6)&gt;=8,"LOW",IF(COUNTBLANK(clean_leads!B6:S6)&gt;=4,"MEDIUM","HIGH"))</f>
        <v>HIGH</v>
      </c>
      <c r="O6" s="7">
        <f>COUNTIF(clean_interactions!B:B,A6)</f>
        <v>5</v>
      </c>
      <c r="P6" s="7">
        <f>COUNTIFS(clean_interactions!B:B,A6,clean_interactions!N:N,"HIGH")</f>
        <v>4</v>
      </c>
      <c r="Q6" s="7">
        <f>ROUND(SUMIF(clean_interactions!B:B,A6,clean_interactions!M:M),1)</f>
        <v>119.4</v>
      </c>
      <c r="R6" s="7">
        <f>COUNTIFS(clean_interactions!B:B,A6,clean_interactions!C:C,"DEMO_REQUEST")</f>
        <v>1</v>
      </c>
      <c r="S6" s="7">
        <f>COUNTIFS(clean_interactions!B:B,A6,clean_interactions!C:C,"CONTENT_DOWNLOAD")</f>
        <v>1</v>
      </c>
      <c r="T6" s="7">
        <f>COUNTIFS(clean_interactions!B:B,A6,clean_interactions!C:C,"WEBINAR_ATTENDED")</f>
        <v>0</v>
      </c>
      <c r="U6" s="7">
        <f>COUNTIFS(clean_interactions!B:B,A6,clean_interactions!C:C,"PRICING_PAGE_VIEW")</f>
        <v>0</v>
      </c>
      <c r="V6" s="7">
        <f>SUMIF(clean_spend!D:D,E6,clean_spend!F:F)</f>
        <v>0</v>
      </c>
      <c r="W6" s="7">
        <f>SUMIF(clean_spend!D:D,E6,clean_spend!J:J)</f>
        <v>0</v>
      </c>
      <c r="X6" s="17">
        <f t="shared" si="0"/>
        <v>0</v>
      </c>
      <c r="Y6" s="7">
        <f>IFERROR(SUMIF(clean_spend!D:D,E6,clean_spend!L:L)/V6,0)</f>
        <v>0</v>
      </c>
    </row>
    <row r="7" spans="1:25">
      <c r="A7" t="str">
        <v>L0006</v>
      </c>
      <c r="B7" t="str">
        <v>Yuki Robinson</v>
      </c>
      <c r="C7" t="str">
        <v>CLOUDFLARE</v>
      </c>
      <c r="D7" t="str">
        <v>SMB</v>
      </c>
      <c r="E7" t="str">
        <v>ORGANIC</v>
      </c>
      <c r="F7" t="str">
        <v>Fintech</v>
      </c>
      <c r="G7" t="str">
        <v>Program Manager</v>
      </c>
      <c r="H7" t="str">
        <v>CA</v>
      </c>
      <c r="I7">
        <v>14</v>
      </c>
      <c r="J7">
        <v>0</v>
      </c>
      <c r="K7">
        <v>0</v>
      </c>
      <c r="L7" t="str">
        <v>YES</v>
      </c>
      <c r="M7" t="str">
        <v>QUALIFIED</v>
      </c>
      <c r="N7" s="7" t="str">
        <f>IF(COUNTBLANK(clean_leads!B7:S7)&gt;=8,"LOW",IF(COUNTBLANK(clean_leads!B7:S7)&gt;=4,"MEDIUM","HIGH"))</f>
        <v>HIGH</v>
      </c>
      <c r="O7" s="7">
        <f>COUNTIF(clean_interactions!B:B,A7)</f>
        <v>3</v>
      </c>
      <c r="P7" s="7">
        <f>COUNTIFS(clean_interactions!B:B,A7,clean_interactions!N:N,"HIGH")</f>
        <v>2</v>
      </c>
      <c r="Q7" s="7">
        <f>ROUND(SUMIF(clean_interactions!B:B,A7,clean_interactions!M:M),1)</f>
        <v>54.2</v>
      </c>
      <c r="R7" s="7">
        <f>COUNTIFS(clean_interactions!B:B,A7,clean_interactions!C:C,"DEMO_REQUEST")</f>
        <v>0</v>
      </c>
      <c r="S7" s="7">
        <f>COUNTIFS(clean_interactions!B:B,A7,clean_interactions!C:C,"CONTENT_DOWNLOAD")</f>
        <v>0</v>
      </c>
      <c r="T7" s="7">
        <f>COUNTIFS(clean_interactions!B:B,A7,clean_interactions!C:C,"WEBINAR_ATTENDED")</f>
        <v>0</v>
      </c>
      <c r="U7" s="7">
        <f>COUNTIFS(clean_interactions!B:B,A7,clean_interactions!C:C,"PRICING_PAGE_VIEW")</f>
        <v>1</v>
      </c>
      <c r="V7" s="7">
        <f>SUMIF(clean_spend!D:D,E7,clean_spend!F:F)</f>
        <v>46997</v>
      </c>
      <c r="W7" s="7">
        <f>SUMIF(clean_spend!D:D,E7,clean_spend!J:J)</f>
        <v>970</v>
      </c>
      <c r="X7" s="17">
        <f t="shared" si="0"/>
        <v>48.450515463917526</v>
      </c>
      <c r="Y7" s="7">
        <f>IFERROR(SUMIF(clean_spend!D:D,E7,clean_spend!L:L)/V7,0)</f>
        <v>13.494180479605081</v>
      </c>
    </row>
    <row r="8" spans="1:25">
      <c r="A8" t="str">
        <v>L0007</v>
      </c>
      <c r="B8" t="str">
        <v>Uriel Jensen</v>
      </c>
      <c r="C8" t="str">
        <v>STRIPE INC</v>
      </c>
      <c r="D8" t="str">
        <v>STARTUP</v>
      </c>
      <c r="E8" t="str">
        <v>COLD_EMAIL</v>
      </c>
      <c r="F8" t="str">
        <v>E-Commerce</v>
      </c>
      <c r="G8" t="str">
        <v>Sales Operations</v>
      </c>
      <c r="H8" t="str">
        <v>DE</v>
      </c>
      <c r="I8">
        <v>6</v>
      </c>
      <c r="J8">
        <v>6</v>
      </c>
      <c r="K8">
        <v>8</v>
      </c>
      <c r="L8" t="str">
        <v>NO</v>
      </c>
      <c r="M8" t="str">
        <v>ENGAGED</v>
      </c>
      <c r="N8" s="7" t="str">
        <f>IF(COUNTBLANK(clean_leads!B8:S8)&gt;=8,"LOW",IF(COUNTBLANK(clean_leads!B8:S8)&gt;=4,"MEDIUM","HIGH"))</f>
        <v>HIGH</v>
      </c>
      <c r="O8" s="7">
        <f>COUNTIF(clean_interactions!B:B,A8)</f>
        <v>4</v>
      </c>
      <c r="P8" s="7">
        <f>COUNTIFS(clean_interactions!B:B,A8,clean_interactions!N:N,"HIGH")</f>
        <v>2</v>
      </c>
      <c r="Q8" s="7">
        <f>ROUND(SUMIF(clean_interactions!B:B,A8,clean_interactions!M:M),1)</f>
        <v>58.8</v>
      </c>
      <c r="R8" s="7">
        <f>COUNTIFS(clean_interactions!B:B,A8,clean_interactions!C:C,"DEMO_REQUEST")</f>
        <v>0</v>
      </c>
      <c r="S8" s="7">
        <f>COUNTIFS(clean_interactions!B:B,A8,clean_interactions!C:C,"CONTENT_DOWNLOAD")</f>
        <v>0</v>
      </c>
      <c r="T8" s="7">
        <f>COUNTIFS(clean_interactions!B:B,A8,clean_interactions!C:C,"WEBINAR_ATTENDED")</f>
        <v>0</v>
      </c>
      <c r="U8" s="7">
        <f>COUNTIFS(clean_interactions!B:B,A8,clean_interactions!C:C,"PRICING_PAGE_VIEW")</f>
        <v>2</v>
      </c>
      <c r="V8" s="7">
        <f>SUMIF(clean_spend!D:D,E8,clean_spend!F:F)</f>
        <v>63789</v>
      </c>
      <c r="W8" s="7">
        <f>SUMIF(clean_spend!D:D,E8,clean_spend!J:J)</f>
        <v>306</v>
      </c>
      <c r="X8" s="17">
        <f t="shared" si="0"/>
        <v>208.4607843137255</v>
      </c>
      <c r="Y8" s="7">
        <f>IFERROR(SUMIF(clean_spend!D:D,E8,clean_spend!L:L)/V8,0)</f>
        <v>3.0610920378121618</v>
      </c>
    </row>
    <row r="9" spans="1:25">
      <c r="A9" t="str">
        <v>L0008</v>
      </c>
      <c r="B9" t="str">
        <v>Vivian Young</v>
      </c>
      <c r="C9" t="str">
        <v>GOOGLE</v>
      </c>
      <c r="D9" t="str">
        <v>MID-MARKET</v>
      </c>
      <c r="E9" t="str">
        <v>SOCIAL</v>
      </c>
      <c r="F9" t="str">
        <v>Automotive</v>
      </c>
      <c r="G9" t="str">
        <v>Intern</v>
      </c>
      <c r="H9" t="str">
        <v>IN</v>
      </c>
      <c r="I9">
        <v>3</v>
      </c>
      <c r="J9">
        <v>17</v>
      </c>
      <c r="K9">
        <v>0</v>
      </c>
      <c r="L9" t="str">
        <v>YES</v>
      </c>
      <c r="M9" t="str">
        <v>NEW</v>
      </c>
      <c r="N9" s="7" t="str">
        <f>IF(COUNTBLANK(clean_leads!B9:S9)&gt;=8,"LOW",IF(COUNTBLANK(clean_leads!B9:S9)&gt;=4,"MEDIUM","HIGH"))</f>
        <v>HIGH</v>
      </c>
      <c r="O9" s="7">
        <f>COUNTIF(clean_interactions!B:B,A9)</f>
        <v>4</v>
      </c>
      <c r="P9" s="7">
        <f>COUNTIFS(clean_interactions!B:B,A9,clean_interactions!N:N,"HIGH")</f>
        <v>4</v>
      </c>
      <c r="Q9" s="7">
        <f>ROUND(SUMIF(clean_interactions!B:B,A9,clean_interactions!M:M),1)</f>
        <v>63.1</v>
      </c>
      <c r="R9" s="7">
        <f>COUNTIFS(clean_interactions!B:B,A9,clean_interactions!C:C,"DEMO_REQUEST")</f>
        <v>0</v>
      </c>
      <c r="S9" s="7">
        <f>COUNTIFS(clean_interactions!B:B,A9,clean_interactions!C:C,"CONTENT_DOWNLOAD")</f>
        <v>0</v>
      </c>
      <c r="T9" s="7">
        <f>COUNTIFS(clean_interactions!B:B,A9,clean_interactions!C:C,"WEBINAR_ATTENDED")</f>
        <v>0</v>
      </c>
      <c r="U9" s="7">
        <f>COUNTIFS(clean_interactions!B:B,A9,clean_interactions!C:C,"PRICING_PAGE_VIEW")</f>
        <v>0</v>
      </c>
      <c r="V9" s="7">
        <f>SUMIF(clean_spend!D:D,E9,clean_spend!F:F)</f>
        <v>198205</v>
      </c>
      <c r="W9" s="7">
        <f>SUMIF(clean_spend!D:D,E9,clean_spend!J:J)</f>
        <v>961</v>
      </c>
      <c r="X9" s="17">
        <f t="shared" si="0"/>
        <v>206.2486992715921</v>
      </c>
      <c r="Y9" s="7">
        <f>IFERROR(SUMIF(clean_spend!D:D,E9,clean_spend!L:L)/V9,0)</f>
        <v>2.499992432077899</v>
      </c>
    </row>
    <row r="10" spans="1:25">
      <c r="A10" t="str">
        <v>L0009</v>
      </c>
      <c r="B10" t="str">
        <v>Elena Pandey</v>
      </c>
      <c r="C10" t="str">
        <v>ELASTIC</v>
      </c>
      <c r="D10" t="str">
        <v>SMB</v>
      </c>
      <c r="E10" t="str">
        <v>EVENT</v>
      </c>
      <c r="F10" t="str">
        <v>Legal Tech</v>
      </c>
      <c r="G10" t="str">
        <v>Intern</v>
      </c>
      <c r="H10" t="str">
        <v>N/A</v>
      </c>
      <c r="I10">
        <v>19</v>
      </c>
      <c r="J10">
        <v>2</v>
      </c>
      <c r="K10">
        <v>0</v>
      </c>
      <c r="L10" t="str">
        <v>NO</v>
      </c>
      <c r="M10" t="str">
        <v>CONVERTED</v>
      </c>
      <c r="N10" s="7" t="str">
        <f>IF(COUNTBLANK(clean_leads!B10:S10)&gt;=8,"LOW",IF(COUNTBLANK(clean_leads!B10:S10)&gt;=4,"MEDIUM","HIGH"))</f>
        <v>HIGH</v>
      </c>
      <c r="O10" s="7">
        <f>COUNTIF(clean_interactions!B:B,A10)</f>
        <v>3</v>
      </c>
      <c r="P10" s="7">
        <f>COUNTIFS(clean_interactions!B:B,A10,clean_interactions!N:N,"HIGH")</f>
        <v>3</v>
      </c>
      <c r="Q10" s="7">
        <f>ROUND(SUMIF(clean_interactions!B:B,A10,clean_interactions!M:M),1)</f>
        <v>66.7</v>
      </c>
      <c r="R10" s="7">
        <f>COUNTIFS(clean_interactions!B:B,A10,clean_interactions!C:C,"DEMO_REQUEST")</f>
        <v>0</v>
      </c>
      <c r="S10" s="7">
        <f>COUNTIFS(clean_interactions!B:B,A10,clean_interactions!C:C,"CONTENT_DOWNLOAD")</f>
        <v>0</v>
      </c>
      <c r="T10" s="7">
        <f>COUNTIFS(clean_interactions!B:B,A10,clean_interactions!C:C,"WEBINAR_ATTENDED")</f>
        <v>0</v>
      </c>
      <c r="U10" s="7">
        <f>COUNTIFS(clean_interactions!B:B,A10,clean_interactions!C:C,"PRICING_PAGE_VIEW")</f>
        <v>0</v>
      </c>
      <c r="V10" s="7">
        <f>SUMIF(clean_spend!D:D,E10,clean_spend!F:F)</f>
        <v>130023</v>
      </c>
      <c r="W10" s="7">
        <f>SUMIF(clean_spend!D:D,E10,clean_spend!J:J)</f>
        <v>322</v>
      </c>
      <c r="X10" s="17">
        <f t="shared" si="0"/>
        <v>403.79813664596276</v>
      </c>
      <c r="Y10" s="7">
        <f>IFERROR(SUMIF(clean_spend!D:D,E10,clean_spend!L:L)/V10,0)</f>
        <v>1.3116294809379878</v>
      </c>
    </row>
    <row r="11" spans="1:25">
      <c r="A11" t="str">
        <v>L0010</v>
      </c>
      <c r="B11" t="str">
        <v>Priya Muller</v>
      </c>
      <c r="C11" t="str">
        <v>PALO ALTO</v>
      </c>
      <c r="D11" t="str">
        <v>MID-MARKET</v>
      </c>
      <c r="E11" t="str">
        <v>PAID</v>
      </c>
      <c r="F11" t="str">
        <v>Proptech</v>
      </c>
      <c r="G11" t="str">
        <v>Head Of Growth</v>
      </c>
      <c r="H11" t="str">
        <v>DE</v>
      </c>
      <c r="I11">
        <v>9</v>
      </c>
      <c r="J11">
        <v>19</v>
      </c>
      <c r="K11">
        <v>21</v>
      </c>
      <c r="L11" t="str">
        <v>YES</v>
      </c>
      <c r="M11" t="str">
        <v>NURTURING</v>
      </c>
      <c r="N11" s="7" t="str">
        <f>IF(COUNTBLANK(clean_leads!B11:S11)&gt;=8,"LOW",IF(COUNTBLANK(clean_leads!B11:S11)&gt;=4,"MEDIUM","HIGH"))</f>
        <v>HIGH</v>
      </c>
      <c r="O11" s="7">
        <f>COUNTIF(clean_interactions!B:B,A11)</f>
        <v>5</v>
      </c>
      <c r="P11" s="7">
        <f>COUNTIFS(clean_interactions!B:B,A11,clean_interactions!N:N,"HIGH")</f>
        <v>3</v>
      </c>
      <c r="Q11" s="7">
        <f>ROUND(SUMIF(clean_interactions!B:B,A11,clean_interactions!M:M),1)</f>
        <v>103.7</v>
      </c>
      <c r="R11" s="7">
        <f>COUNTIFS(clean_interactions!B:B,A11,clean_interactions!C:C,"DEMO_REQUEST")</f>
        <v>0</v>
      </c>
      <c r="S11" s="7">
        <f>COUNTIFS(clean_interactions!B:B,A11,clean_interactions!C:C,"CONTENT_DOWNLOAD")</f>
        <v>1</v>
      </c>
      <c r="T11" s="7">
        <f>COUNTIFS(clean_interactions!B:B,A11,clean_interactions!C:C,"WEBINAR_ATTENDED")</f>
        <v>0</v>
      </c>
      <c r="U11" s="7">
        <f>COUNTIFS(clean_interactions!B:B,A11,clean_interactions!C:C,"PRICING_PAGE_VIEW")</f>
        <v>0</v>
      </c>
      <c r="V11" s="7">
        <f>SUMIF(clean_spend!D:D,E11,clean_spend!F:F)</f>
        <v>149793</v>
      </c>
      <c r="W11" s="7">
        <f>SUMIF(clean_spend!D:D,E11,clean_spend!J:J)</f>
        <v>1090</v>
      </c>
      <c r="X11" s="17">
        <f t="shared" si="0"/>
        <v>137.42477064220182</v>
      </c>
      <c r="Y11" s="7">
        <f>IFERROR(SUMIF(clean_spend!D:D,E11,clean_spend!L:L)/V11,0)</f>
        <v>3.422997069288952</v>
      </c>
    </row>
    <row r="12" spans="1:25">
      <c r="A12" t="str">
        <v>L0011</v>
      </c>
      <c r="B12" t="str">
        <v>Landon Rossi</v>
      </c>
      <c r="C12" t="str">
        <v>CROWD STRIKE</v>
      </c>
      <c r="D12" t="str">
        <v>SMB</v>
      </c>
      <c r="E12" t="str">
        <v>EVENT</v>
      </c>
      <c r="F12" t="str">
        <v>AI/ML</v>
      </c>
      <c r="G12" t="str">
        <v>Growth Hacker</v>
      </c>
      <c r="H12" t="str">
        <v>IN</v>
      </c>
      <c r="I12">
        <v>2</v>
      </c>
      <c r="J12">
        <v>6</v>
      </c>
      <c r="K12">
        <v>42</v>
      </c>
      <c r="L12" t="str">
        <v>NO</v>
      </c>
      <c r="M12" t="str">
        <v>CONTACTED</v>
      </c>
      <c r="N12" s="7" t="str">
        <f>IF(COUNTBLANK(clean_leads!B12:S12)&gt;=8,"LOW",IF(COUNTBLANK(clean_leads!B12:S12)&gt;=4,"MEDIUM","HIGH"))</f>
        <v>HIGH</v>
      </c>
      <c r="O12" s="7">
        <f>COUNTIF(clean_interactions!B:B,A12)</f>
        <v>8</v>
      </c>
      <c r="P12" s="7">
        <f>COUNTIFS(clean_interactions!B:B,A12,clean_interactions!N:N,"HIGH")</f>
        <v>7</v>
      </c>
      <c r="Q12" s="7">
        <f>ROUND(SUMIF(clean_interactions!B:B,A12,clean_interactions!M:M),1)</f>
        <v>100.3</v>
      </c>
      <c r="R12" s="7">
        <f>COUNTIFS(clean_interactions!B:B,A12,clean_interactions!C:C,"DEMO_REQUEST")</f>
        <v>0</v>
      </c>
      <c r="S12" s="7">
        <f>COUNTIFS(clean_interactions!B:B,A12,clean_interactions!C:C,"CONTENT_DOWNLOAD")</f>
        <v>0</v>
      </c>
      <c r="T12" s="7">
        <f>COUNTIFS(clean_interactions!B:B,A12,clean_interactions!C:C,"WEBINAR_ATTENDED")</f>
        <v>1</v>
      </c>
      <c r="U12" s="7">
        <f>COUNTIFS(clean_interactions!B:B,A12,clean_interactions!C:C,"PRICING_PAGE_VIEW")</f>
        <v>0</v>
      </c>
      <c r="V12" s="7">
        <f>SUMIF(clean_spend!D:D,E12,clean_spend!F:F)</f>
        <v>130023</v>
      </c>
      <c r="W12" s="7">
        <f>SUMIF(clean_spend!D:D,E12,clean_spend!J:J)</f>
        <v>322</v>
      </c>
      <c r="X12" s="17">
        <f t="shared" si="0"/>
        <v>403.79813664596276</v>
      </c>
      <c r="Y12" s="7">
        <f>IFERROR(SUMIF(clean_spend!D:D,E12,clean_spend!L:L)/V12,0)</f>
        <v>1.3116294809379878</v>
      </c>
    </row>
    <row r="13" spans="1:25">
      <c r="A13" t="str">
        <v>L0012</v>
      </c>
      <c r="B13" t="str">
        <v>Jamal Soto</v>
      </c>
      <c r="C13" t="str">
        <v>NOTION</v>
      </c>
      <c r="D13" t="str">
        <v>N/A</v>
      </c>
      <c r="E13" t="str">
        <v>COLD_EMAIL</v>
      </c>
      <c r="F13" t="str">
        <v>Energy</v>
      </c>
      <c r="G13" t="str">
        <v>Pr Manager</v>
      </c>
      <c r="H13" t="str">
        <v>Mexico</v>
      </c>
      <c r="I13">
        <v>14</v>
      </c>
      <c r="J13">
        <v>6</v>
      </c>
      <c r="K13">
        <v>17</v>
      </c>
      <c r="L13" t="str">
        <v>YES</v>
      </c>
      <c r="M13" t="str">
        <v>NEW</v>
      </c>
      <c r="N13" s="7" t="str">
        <f>IF(COUNTBLANK(clean_leads!B13:S13)&gt;=8,"LOW",IF(COUNTBLANK(clean_leads!B13:S13)&gt;=4,"MEDIUM","HIGH"))</f>
        <v>HIGH</v>
      </c>
      <c r="O13" s="7">
        <f>COUNTIF(clean_interactions!B:B,A13)</f>
        <v>5</v>
      </c>
      <c r="P13" s="7">
        <f>COUNTIFS(clean_interactions!B:B,A13,clean_interactions!N:N,"HIGH")</f>
        <v>4</v>
      </c>
      <c r="Q13" s="7">
        <f>ROUND(SUMIF(clean_interactions!B:B,A13,clean_interactions!M:M),1)</f>
        <v>71.7</v>
      </c>
      <c r="R13" s="7">
        <f>COUNTIFS(clean_interactions!B:B,A13,clean_interactions!C:C,"DEMO_REQUEST")</f>
        <v>3</v>
      </c>
      <c r="S13" s="7">
        <f>COUNTIFS(clean_interactions!B:B,A13,clean_interactions!C:C,"CONTENT_DOWNLOAD")</f>
        <v>0</v>
      </c>
      <c r="T13" s="7">
        <f>COUNTIFS(clean_interactions!B:B,A13,clean_interactions!C:C,"WEBINAR_ATTENDED")</f>
        <v>0</v>
      </c>
      <c r="U13" s="7">
        <f>COUNTIFS(clean_interactions!B:B,A13,clean_interactions!C:C,"PRICING_PAGE_VIEW")</f>
        <v>0</v>
      </c>
      <c r="V13" s="7">
        <f>SUMIF(clean_spend!D:D,E13,clean_spend!F:F)</f>
        <v>63789</v>
      </c>
      <c r="W13" s="7">
        <f>SUMIF(clean_spend!D:D,E13,clean_spend!J:J)</f>
        <v>306</v>
      </c>
      <c r="X13" s="17">
        <f t="shared" si="0"/>
        <v>208.4607843137255</v>
      </c>
      <c r="Y13" s="7">
        <f>IFERROR(SUMIF(clean_spend!D:D,E13,clean_spend!L:L)/V13,0)</f>
        <v>3.0610920378121618</v>
      </c>
    </row>
    <row r="14" spans="1:25">
      <c r="A14" t="str">
        <v>L0013</v>
      </c>
      <c r="B14" t="str">
        <v>Julian Shah</v>
      </c>
      <c r="C14" t="str">
        <v>DROPBOX</v>
      </c>
      <c r="D14" t="str">
        <v>STARTUP</v>
      </c>
      <c r="E14" t="str">
        <v>ORGANIC</v>
      </c>
      <c r="F14" t="str">
        <v>Cybersecurity</v>
      </c>
      <c r="G14" t="str">
        <v>Marketing Coordinator</v>
      </c>
      <c r="H14" t="str">
        <v>Ireland</v>
      </c>
      <c r="I14">
        <v>34</v>
      </c>
      <c r="J14">
        <v>6</v>
      </c>
      <c r="K14">
        <v>4</v>
      </c>
      <c r="L14" t="str">
        <v>NO</v>
      </c>
      <c r="M14" t="str">
        <v>CONTACTED</v>
      </c>
      <c r="N14" s="7" t="str">
        <f>IF(COUNTBLANK(clean_leads!B14:S14)&gt;=8,"LOW",IF(COUNTBLANK(clean_leads!B14:S14)&gt;=4,"MEDIUM","HIGH"))</f>
        <v>HIGH</v>
      </c>
      <c r="O14" s="7">
        <f>COUNTIF(clean_interactions!B:B,A14)</f>
        <v>2</v>
      </c>
      <c r="P14" s="7">
        <f>COUNTIFS(clean_interactions!B:B,A14,clean_interactions!N:N,"HIGH")</f>
        <v>2</v>
      </c>
      <c r="Q14" s="7">
        <f>ROUND(SUMIF(clean_interactions!B:B,A14,clean_interactions!M:M),1)</f>
        <v>56.3</v>
      </c>
      <c r="R14" s="7">
        <f>COUNTIFS(clean_interactions!B:B,A14,clean_interactions!C:C,"DEMO_REQUEST")</f>
        <v>1</v>
      </c>
      <c r="S14" s="7">
        <f>COUNTIFS(clean_interactions!B:B,A14,clean_interactions!C:C,"CONTENT_DOWNLOAD")</f>
        <v>0</v>
      </c>
      <c r="T14" s="7">
        <f>COUNTIFS(clean_interactions!B:B,A14,clean_interactions!C:C,"WEBINAR_ATTENDED")</f>
        <v>0</v>
      </c>
      <c r="U14" s="7">
        <f>COUNTIFS(clean_interactions!B:B,A14,clean_interactions!C:C,"PRICING_PAGE_VIEW")</f>
        <v>0</v>
      </c>
      <c r="V14" s="7">
        <f>SUMIF(clean_spend!D:D,E14,clean_spend!F:F)</f>
        <v>46997</v>
      </c>
      <c r="W14" s="7">
        <f>SUMIF(clean_spend!D:D,E14,clean_spend!J:J)</f>
        <v>970</v>
      </c>
      <c r="X14" s="17">
        <f t="shared" si="0"/>
        <v>48.450515463917526</v>
      </c>
      <c r="Y14" s="7">
        <f>IFERROR(SUMIF(clean_spend!D:D,E14,clean_spend!L:L)/V14,0)</f>
        <v>13.494180479605081</v>
      </c>
    </row>
    <row r="15" spans="1:25">
      <c r="A15" t="str">
        <v>L0014</v>
      </c>
      <c r="B15" t="str">
        <v>Finn Torres</v>
      </c>
      <c r="C15" t="str">
        <v>DATABRICKS</v>
      </c>
      <c r="D15" t="str">
        <v>N/A</v>
      </c>
      <c r="E15" t="str">
        <v>PARTNER</v>
      </c>
      <c r="F15" t="str">
        <v>Insurtech</v>
      </c>
      <c r="G15" t="str">
        <v>Marketing Analyst</v>
      </c>
      <c r="H15" t="str">
        <v>BR</v>
      </c>
      <c r="I15">
        <v>32</v>
      </c>
      <c r="J15">
        <v>5</v>
      </c>
      <c r="K15">
        <v>18</v>
      </c>
      <c r="L15" t="str">
        <v>YES</v>
      </c>
      <c r="M15" t="str">
        <v>QUALIFIED</v>
      </c>
      <c r="N15" s="7" t="str">
        <f>IF(COUNTBLANK(clean_leads!B15:S15)&gt;=8,"LOW",IF(COUNTBLANK(clean_leads!B15:S15)&gt;=4,"MEDIUM","HIGH"))</f>
        <v>HIGH</v>
      </c>
      <c r="O15" s="7">
        <f>COUNTIF(clean_interactions!B:B,A15)</f>
        <v>3</v>
      </c>
      <c r="P15" s="7">
        <f>COUNTIFS(clean_interactions!B:B,A15,clean_interactions!N:N,"HIGH")</f>
        <v>2</v>
      </c>
      <c r="Q15" s="7">
        <f>ROUND(SUMIF(clean_interactions!B:B,A15,clean_interactions!M:M),1)</f>
        <v>46</v>
      </c>
      <c r="R15" s="7">
        <f>COUNTIFS(clean_interactions!B:B,A15,clean_interactions!C:C,"DEMO_REQUEST")</f>
        <v>0</v>
      </c>
      <c r="S15" s="7">
        <f>COUNTIFS(clean_interactions!B:B,A15,clean_interactions!C:C,"CONTENT_DOWNLOAD")</f>
        <v>0</v>
      </c>
      <c r="T15" s="7">
        <f>COUNTIFS(clean_interactions!B:B,A15,clean_interactions!C:C,"WEBINAR_ATTENDED")</f>
        <v>0</v>
      </c>
      <c r="U15" s="7">
        <f>COUNTIFS(clean_interactions!B:B,A15,clean_interactions!C:C,"PRICING_PAGE_VIEW")</f>
        <v>0</v>
      </c>
      <c r="V15" s="7">
        <f>SUMIF(clean_spend!D:D,E15,clean_spend!F:F)</f>
        <v>0</v>
      </c>
      <c r="W15" s="7">
        <f>SUMIF(clean_spend!D:D,E15,clean_spend!J:J)</f>
        <v>0</v>
      </c>
      <c r="X15" s="17">
        <f t="shared" si="0"/>
        <v>0</v>
      </c>
      <c r="Y15" s="7">
        <f>IFERROR(SUMIF(clean_spend!D:D,E15,clean_spend!L:L)/V15,0)</f>
        <v>0</v>
      </c>
    </row>
    <row r="16" spans="1:25">
      <c r="A16" t="str">
        <v>L0015</v>
      </c>
      <c r="B16" t="str">
        <v>Tatiana Dubois</v>
      </c>
      <c r="C16" t="str">
        <v>ELASTIC</v>
      </c>
      <c r="D16" t="str">
        <v>MID-MARKET</v>
      </c>
      <c r="E16" t="str">
        <v>CONTENT_SYNDICATION</v>
      </c>
      <c r="F16" t="str">
        <v>Unknown</v>
      </c>
      <c r="G16" t="str">
        <v>Sales Operations</v>
      </c>
      <c r="H16" t="str">
        <v>Thailand</v>
      </c>
      <c r="I16">
        <v>33</v>
      </c>
      <c r="J16">
        <v>17</v>
      </c>
      <c r="K16">
        <v>54</v>
      </c>
      <c r="L16" t="str">
        <v>NO</v>
      </c>
      <c r="M16" t="str">
        <v>LOST</v>
      </c>
      <c r="N16" s="7" t="str">
        <f>IF(COUNTBLANK(clean_leads!B16:S16)&gt;=8,"LOW",IF(COUNTBLANK(clean_leads!B16:S16)&gt;=4,"MEDIUM","HIGH"))</f>
        <v>HIGH</v>
      </c>
      <c r="O16" s="7">
        <f>COUNTIF(clean_interactions!B:B,A16)</f>
        <v>6</v>
      </c>
      <c r="P16" s="7">
        <f>COUNTIFS(clean_interactions!B:B,A16,clean_interactions!N:N,"HIGH")</f>
        <v>5</v>
      </c>
      <c r="Q16" s="7">
        <f>ROUND(SUMIF(clean_interactions!B:B,A16,clean_interactions!M:M),1)</f>
        <v>99.6</v>
      </c>
      <c r="R16" s="7">
        <f>COUNTIFS(clean_interactions!B:B,A16,clean_interactions!C:C,"DEMO_REQUEST")</f>
        <v>1</v>
      </c>
      <c r="S16" s="7">
        <f>COUNTIFS(clean_interactions!B:B,A16,clean_interactions!C:C,"CONTENT_DOWNLOAD")</f>
        <v>1</v>
      </c>
      <c r="T16" s="7">
        <f>COUNTIFS(clean_interactions!B:B,A16,clean_interactions!C:C,"WEBINAR_ATTENDED")</f>
        <v>0</v>
      </c>
      <c r="U16" s="7">
        <f>COUNTIFS(clean_interactions!B:B,A16,clean_interactions!C:C,"PRICING_PAGE_VIEW")</f>
        <v>0</v>
      </c>
      <c r="V16" s="7">
        <f>SUMIF(clean_spend!D:D,E16,clean_spend!F:F)</f>
        <v>56772</v>
      </c>
      <c r="W16" s="7">
        <f>SUMIF(clean_spend!D:D,E16,clean_spend!J:J)</f>
        <v>216</v>
      </c>
      <c r="X16" s="17">
        <f t="shared" si="0"/>
        <v>262.83333333333331</v>
      </c>
      <c r="Y16" s="7">
        <f>IFERROR(SUMIF(clean_spend!D:D,E16,clean_spend!L:L)/V16,0)</f>
        <v>1.3824068202635102</v>
      </c>
    </row>
    <row r="17" spans="1:25">
      <c r="A17" t="str">
        <v>L0016</v>
      </c>
      <c r="B17" t="str">
        <v>Liora Adams</v>
      </c>
      <c r="C17" t="str">
        <v>DATADOG</v>
      </c>
      <c r="D17" t="str">
        <v>SMB</v>
      </c>
      <c r="E17" t="str">
        <v>EVENT</v>
      </c>
      <c r="F17" t="str">
        <v>Supply Chain</v>
      </c>
      <c r="G17" t="str">
        <v>Cmo</v>
      </c>
      <c r="H17" t="str">
        <v>South Africa</v>
      </c>
      <c r="I17">
        <v>13</v>
      </c>
      <c r="J17">
        <v>0</v>
      </c>
      <c r="K17">
        <v>34</v>
      </c>
      <c r="L17" t="str">
        <v>NO</v>
      </c>
      <c r="M17" t="str">
        <v>CONTACTED</v>
      </c>
      <c r="N17" s="7" t="str">
        <f>IF(COUNTBLANK(clean_leads!B17:S17)&gt;=8,"LOW",IF(COUNTBLANK(clean_leads!B17:S17)&gt;=4,"MEDIUM","HIGH"))</f>
        <v>HIGH</v>
      </c>
      <c r="O17" s="7">
        <f>COUNTIF(clean_interactions!B:B,A17)</f>
        <v>5</v>
      </c>
      <c r="P17" s="7">
        <f>COUNTIFS(clean_interactions!B:B,A17,clean_interactions!N:N,"HIGH")</f>
        <v>3</v>
      </c>
      <c r="Q17" s="7">
        <f>ROUND(SUMIF(clean_interactions!B:B,A17,clean_interactions!M:M),1)</f>
        <v>66.599999999999994</v>
      </c>
      <c r="R17" s="7">
        <f>COUNTIFS(clean_interactions!B:B,A17,clean_interactions!C:C,"DEMO_REQUEST")</f>
        <v>0</v>
      </c>
      <c r="S17" s="7">
        <f>COUNTIFS(clean_interactions!B:B,A17,clean_interactions!C:C,"CONTENT_DOWNLOAD")</f>
        <v>1</v>
      </c>
      <c r="T17" s="7">
        <f>COUNTIFS(clean_interactions!B:B,A17,clean_interactions!C:C,"WEBINAR_ATTENDED")</f>
        <v>0</v>
      </c>
      <c r="U17" s="7">
        <f>COUNTIFS(clean_interactions!B:B,A17,clean_interactions!C:C,"PRICING_PAGE_VIEW")</f>
        <v>0</v>
      </c>
      <c r="V17" s="7">
        <f>SUMIF(clean_spend!D:D,E17,clean_spend!F:F)</f>
        <v>130023</v>
      </c>
      <c r="W17" s="7">
        <f>SUMIF(clean_spend!D:D,E17,clean_spend!J:J)</f>
        <v>322</v>
      </c>
      <c r="X17" s="17">
        <f t="shared" si="0"/>
        <v>403.79813664596276</v>
      </c>
      <c r="Y17" s="7">
        <f>IFERROR(SUMIF(clean_spend!D:D,E17,clean_spend!L:L)/V17,0)</f>
        <v>1.3116294809379878</v>
      </c>
    </row>
    <row r="18" spans="1:25">
      <c r="A18" t="str">
        <v>L0017</v>
      </c>
      <c r="B18" t="str">
        <v>Margaux Aguilar</v>
      </c>
      <c r="C18" t="str">
        <v>ASANA</v>
      </c>
      <c r="D18" t="str">
        <v>MID-MARKET</v>
      </c>
      <c r="E18" t="str">
        <v>DIRECT</v>
      </c>
      <c r="F18" t="str">
        <v>Cleantech</v>
      </c>
      <c r="G18" t="str">
        <v>Channel Manager</v>
      </c>
      <c r="H18" t="str">
        <v>South Korea</v>
      </c>
      <c r="I18">
        <v>0</v>
      </c>
      <c r="J18">
        <v>18</v>
      </c>
      <c r="K18">
        <v>5</v>
      </c>
      <c r="L18" t="str">
        <v>YES</v>
      </c>
      <c r="M18" t="str">
        <v>CONTACTED</v>
      </c>
      <c r="N18" s="7" t="str">
        <f>IF(COUNTBLANK(clean_leads!B18:S18)&gt;=8,"LOW",IF(COUNTBLANK(clean_leads!B18:S18)&gt;=4,"MEDIUM","HIGH"))</f>
        <v>HIGH</v>
      </c>
      <c r="O18" s="7">
        <f>COUNTIF(clean_interactions!B:B,A18)</f>
        <v>0</v>
      </c>
      <c r="P18" s="7">
        <f>COUNTIFS(clean_interactions!B:B,A18,clean_interactions!N:N,"HIGH")</f>
        <v>0</v>
      </c>
      <c r="Q18" s="7">
        <f>ROUND(SUMIF(clean_interactions!B:B,A18,clean_interactions!M:M),1)</f>
        <v>0</v>
      </c>
      <c r="R18" s="7">
        <f>COUNTIFS(clean_interactions!B:B,A18,clean_interactions!C:C,"DEMO_REQUEST")</f>
        <v>0</v>
      </c>
      <c r="S18" s="7">
        <f>COUNTIFS(clean_interactions!B:B,A18,clean_interactions!C:C,"CONTENT_DOWNLOAD")</f>
        <v>0</v>
      </c>
      <c r="T18" s="7">
        <f>COUNTIFS(clean_interactions!B:B,A18,clean_interactions!C:C,"WEBINAR_ATTENDED")</f>
        <v>0</v>
      </c>
      <c r="U18" s="7">
        <f>COUNTIFS(clean_interactions!B:B,A18,clean_interactions!C:C,"PRICING_PAGE_VIEW")</f>
        <v>0</v>
      </c>
      <c r="V18" s="7">
        <f>SUMIF(clean_spend!D:D,E18,clean_spend!F:F)</f>
        <v>0</v>
      </c>
      <c r="W18" s="7">
        <f>SUMIF(clean_spend!D:D,E18,clean_spend!J:J)</f>
        <v>0</v>
      </c>
      <c r="X18" s="17">
        <f t="shared" si="0"/>
        <v>0</v>
      </c>
      <c r="Y18" s="7">
        <f>IFERROR(SUMIF(clean_spend!D:D,E18,clean_spend!L:L)/V18,0)</f>
        <v>0</v>
      </c>
    </row>
    <row r="19" spans="1:25">
      <c r="A19" t="str">
        <v>L0018</v>
      </c>
      <c r="B19" t="str">
        <v>Eve Mendoza</v>
      </c>
      <c r="C19" t="str">
        <v>SPLUNK</v>
      </c>
      <c r="D19" t="str">
        <v>SMB</v>
      </c>
      <c r="E19" t="str">
        <v>WEBINAR</v>
      </c>
      <c r="F19" t="str">
        <v>Martech</v>
      </c>
      <c r="G19" t="str">
        <v>Revops Manager</v>
      </c>
      <c r="H19" t="str">
        <v>IN</v>
      </c>
      <c r="I19">
        <v>9</v>
      </c>
      <c r="J19">
        <v>15</v>
      </c>
      <c r="K19">
        <v>36</v>
      </c>
      <c r="L19" t="str">
        <v>YES</v>
      </c>
      <c r="M19" t="str">
        <v>CONVERTED</v>
      </c>
      <c r="N19" s="7" t="str">
        <f>IF(COUNTBLANK(clean_leads!B19:S19)&gt;=8,"LOW",IF(COUNTBLANK(clean_leads!B19:S19)&gt;=4,"MEDIUM","HIGH"))</f>
        <v>HIGH</v>
      </c>
      <c r="O19" s="7">
        <f>COUNTIF(clean_interactions!B:B,A19)</f>
        <v>1</v>
      </c>
      <c r="P19" s="7">
        <f>COUNTIFS(clean_interactions!B:B,A19,clean_interactions!N:N,"HIGH")</f>
        <v>1</v>
      </c>
      <c r="Q19" s="7">
        <f>ROUND(SUMIF(clean_interactions!B:B,A19,clean_interactions!M:M),1)</f>
        <v>25.7</v>
      </c>
      <c r="R19" s="7">
        <f>COUNTIFS(clean_interactions!B:B,A19,clean_interactions!C:C,"DEMO_REQUEST")</f>
        <v>0</v>
      </c>
      <c r="S19" s="7">
        <f>COUNTIFS(clean_interactions!B:B,A19,clean_interactions!C:C,"CONTENT_DOWNLOAD")</f>
        <v>0</v>
      </c>
      <c r="T19" s="7">
        <f>COUNTIFS(clean_interactions!B:B,A19,clean_interactions!C:C,"WEBINAR_ATTENDED")</f>
        <v>1</v>
      </c>
      <c r="U19" s="7">
        <f>COUNTIFS(clean_interactions!B:B,A19,clean_interactions!C:C,"PRICING_PAGE_VIEW")</f>
        <v>0</v>
      </c>
      <c r="V19" s="7">
        <f>SUMIF(clean_spend!D:D,E19,clean_spend!F:F)</f>
        <v>74983</v>
      </c>
      <c r="W19" s="7">
        <f>SUMIF(clean_spend!D:D,E19,clean_spend!J:J)</f>
        <v>879</v>
      </c>
      <c r="X19" s="17">
        <f t="shared" si="0"/>
        <v>85.304891922639356</v>
      </c>
      <c r="Y19" s="7">
        <f>IFERROR(SUMIF(clean_spend!D:D,E19,clean_spend!L:L)/V19,0)</f>
        <v>7.3541336036168197</v>
      </c>
    </row>
    <row r="20" spans="1:25">
      <c r="A20" t="str">
        <v>L0019</v>
      </c>
      <c r="B20" t="str">
        <v>Tina Petrov</v>
      </c>
      <c r="C20" t="str">
        <v>LINEAR</v>
      </c>
      <c r="D20" t="str">
        <v>ENTERPRISE</v>
      </c>
      <c r="E20" t="str">
        <v>CONTENT_SYNDICATION</v>
      </c>
      <c r="F20" t="str">
        <v>Retail</v>
      </c>
      <c r="G20" t="str">
        <v>Co-Founder</v>
      </c>
      <c r="H20" t="str">
        <v>Vietnam</v>
      </c>
      <c r="I20">
        <v>4</v>
      </c>
      <c r="J20">
        <v>10</v>
      </c>
      <c r="K20">
        <v>0</v>
      </c>
      <c r="L20" t="str">
        <v>NO</v>
      </c>
      <c r="M20" t="str">
        <v>CONVERTED</v>
      </c>
      <c r="N20" s="7" t="str">
        <f>IF(COUNTBLANK(clean_leads!B20:S20)&gt;=8,"LOW",IF(COUNTBLANK(clean_leads!B20:S20)&gt;=4,"MEDIUM","HIGH"))</f>
        <v>HIGH</v>
      </c>
      <c r="O20" s="7">
        <f>COUNTIF(clean_interactions!B:B,A20)</f>
        <v>5</v>
      </c>
      <c r="P20" s="7">
        <f>COUNTIFS(clean_interactions!B:B,A20,clean_interactions!N:N,"HIGH")</f>
        <v>4</v>
      </c>
      <c r="Q20" s="7">
        <f>ROUND(SUMIF(clean_interactions!B:B,A20,clean_interactions!M:M),1)</f>
        <v>101.7</v>
      </c>
      <c r="R20" s="7">
        <f>COUNTIFS(clean_interactions!B:B,A20,clean_interactions!C:C,"DEMO_REQUEST")</f>
        <v>0</v>
      </c>
      <c r="S20" s="7">
        <f>COUNTIFS(clean_interactions!B:B,A20,clean_interactions!C:C,"CONTENT_DOWNLOAD")</f>
        <v>0</v>
      </c>
      <c r="T20" s="7">
        <f>COUNTIFS(clean_interactions!B:B,A20,clean_interactions!C:C,"WEBINAR_ATTENDED")</f>
        <v>0</v>
      </c>
      <c r="U20" s="7">
        <f>COUNTIFS(clean_interactions!B:B,A20,clean_interactions!C:C,"PRICING_PAGE_VIEW")</f>
        <v>1</v>
      </c>
      <c r="V20" s="7">
        <f>SUMIF(clean_spend!D:D,E20,clean_spend!F:F)</f>
        <v>56772</v>
      </c>
      <c r="W20" s="7">
        <f>SUMIF(clean_spend!D:D,E20,clean_spend!J:J)</f>
        <v>216</v>
      </c>
      <c r="X20" s="17">
        <f t="shared" si="0"/>
        <v>262.83333333333331</v>
      </c>
      <c r="Y20" s="7">
        <f>IFERROR(SUMIF(clean_spend!D:D,E20,clean_spend!L:L)/V20,0)</f>
        <v>1.3824068202635102</v>
      </c>
    </row>
    <row r="21" spans="1:25">
      <c r="A21" t="str">
        <v>L0020</v>
      </c>
      <c r="B21" t="str">
        <v>Julian Mehta</v>
      </c>
      <c r="C21" t="str">
        <v>MICROSOFT</v>
      </c>
      <c r="D21" t="str">
        <v>N/A</v>
      </c>
      <c r="E21" t="str">
        <v>COLD_EMAIL</v>
      </c>
      <c r="F21" t="str">
        <v>Hrtech</v>
      </c>
      <c r="G21" t="str">
        <v>Sdr Manager</v>
      </c>
      <c r="H21" t="str">
        <v>BR</v>
      </c>
      <c r="I21">
        <v>13</v>
      </c>
      <c r="J21">
        <v>8</v>
      </c>
      <c r="K21">
        <v>56</v>
      </c>
      <c r="L21" t="str">
        <v>NO</v>
      </c>
      <c r="M21" t="str">
        <v>NEW</v>
      </c>
      <c r="N21" s="7" t="str">
        <f>IF(COUNTBLANK(clean_leads!B21:S21)&gt;=8,"LOW",IF(COUNTBLANK(clean_leads!B21:S21)&gt;=4,"MEDIUM","HIGH"))</f>
        <v>HIGH</v>
      </c>
      <c r="O21" s="7">
        <f>COUNTIF(clean_interactions!B:B,A21)</f>
        <v>2</v>
      </c>
      <c r="P21" s="7">
        <f>COUNTIFS(clean_interactions!B:B,A21,clean_interactions!N:N,"HIGH")</f>
        <v>2</v>
      </c>
      <c r="Q21" s="7">
        <f>ROUND(SUMIF(clean_interactions!B:B,A21,clean_interactions!M:M),1)</f>
        <v>29.5</v>
      </c>
      <c r="R21" s="7">
        <f>COUNTIFS(clean_interactions!B:B,A21,clean_interactions!C:C,"DEMO_REQUEST")</f>
        <v>0</v>
      </c>
      <c r="S21" s="7">
        <f>COUNTIFS(clean_interactions!B:B,A21,clean_interactions!C:C,"CONTENT_DOWNLOAD")</f>
        <v>0</v>
      </c>
      <c r="T21" s="7">
        <f>COUNTIFS(clean_interactions!B:B,A21,clean_interactions!C:C,"WEBINAR_ATTENDED")</f>
        <v>0</v>
      </c>
      <c r="U21" s="7">
        <f>COUNTIFS(clean_interactions!B:B,A21,clean_interactions!C:C,"PRICING_PAGE_VIEW")</f>
        <v>0</v>
      </c>
      <c r="V21" s="7">
        <f>SUMIF(clean_spend!D:D,E21,clean_spend!F:F)</f>
        <v>63789</v>
      </c>
      <c r="W21" s="7">
        <f>SUMIF(clean_spend!D:D,E21,clean_spend!J:J)</f>
        <v>306</v>
      </c>
      <c r="X21" s="17">
        <f t="shared" si="0"/>
        <v>208.4607843137255</v>
      </c>
      <c r="Y21" s="7">
        <f>IFERROR(SUMIF(clean_spend!D:D,E21,clean_spend!L:L)/V21,0)</f>
        <v>3.0610920378121618</v>
      </c>
    </row>
    <row r="22" spans="1:25">
      <c r="A22" t="str">
        <v>L0021</v>
      </c>
      <c r="B22" t="str">
        <v>Zachary Allen</v>
      </c>
      <c r="C22" t="str">
        <v>CLOUDFLARE</v>
      </c>
      <c r="D22" t="str">
        <v>SMB</v>
      </c>
      <c r="E22" t="str">
        <v>SOCIAL</v>
      </c>
      <c r="F22" t="str">
        <v>Biotech</v>
      </c>
      <c r="G22" t="str">
        <v>Head Of Sales</v>
      </c>
      <c r="H22" t="str">
        <v>SG</v>
      </c>
      <c r="I22">
        <v>12</v>
      </c>
      <c r="J22">
        <v>17</v>
      </c>
      <c r="K22">
        <v>44</v>
      </c>
      <c r="L22" t="str">
        <v>NO</v>
      </c>
      <c r="M22" t="str">
        <v>QUALIFIED</v>
      </c>
      <c r="N22" s="7" t="str">
        <f>IF(COUNTBLANK(clean_leads!B22:S22)&gt;=8,"LOW",IF(COUNTBLANK(clean_leads!B22:S22)&gt;=4,"MEDIUM","HIGH"))</f>
        <v>HIGH</v>
      </c>
      <c r="O22" s="7">
        <f>COUNTIF(clean_interactions!B:B,A22)</f>
        <v>1</v>
      </c>
      <c r="P22" s="7">
        <f>COUNTIFS(clean_interactions!B:B,A22,clean_interactions!N:N,"HIGH")</f>
        <v>0</v>
      </c>
      <c r="Q22" s="7">
        <f>ROUND(SUMIF(clean_interactions!B:B,A22,clean_interactions!M:M),1)</f>
        <v>0</v>
      </c>
      <c r="R22" s="7">
        <f>COUNTIFS(clean_interactions!B:B,A22,clean_interactions!C:C,"DEMO_REQUEST")</f>
        <v>0</v>
      </c>
      <c r="S22" s="7">
        <f>COUNTIFS(clean_interactions!B:B,A22,clean_interactions!C:C,"CONTENT_DOWNLOAD")</f>
        <v>0</v>
      </c>
      <c r="T22" s="7">
        <f>COUNTIFS(clean_interactions!B:B,A22,clean_interactions!C:C,"WEBINAR_ATTENDED")</f>
        <v>0</v>
      </c>
      <c r="U22" s="7">
        <f>COUNTIFS(clean_interactions!B:B,A22,clean_interactions!C:C,"PRICING_PAGE_VIEW")</f>
        <v>0</v>
      </c>
      <c r="V22" s="7">
        <f>SUMIF(clean_spend!D:D,E22,clean_spend!F:F)</f>
        <v>198205</v>
      </c>
      <c r="W22" s="7">
        <f>SUMIF(clean_spend!D:D,E22,clean_spend!J:J)</f>
        <v>961</v>
      </c>
      <c r="X22" s="17">
        <f t="shared" si="0"/>
        <v>206.2486992715921</v>
      </c>
      <c r="Y22" s="7">
        <f>IFERROR(SUMIF(clean_spend!D:D,E22,clean_spend!L:L)/V22,0)</f>
        <v>2.499992432077899</v>
      </c>
    </row>
    <row r="23" spans="1:25">
      <c r="A23" t="str">
        <v>L0022</v>
      </c>
      <c r="B23" t="str">
        <v>Yvonne Diaz</v>
      </c>
      <c r="C23" t="str">
        <v>MICROSOFT CORP</v>
      </c>
      <c r="D23" t="str">
        <v>N/A</v>
      </c>
      <c r="E23" t="str">
        <v>PAID</v>
      </c>
      <c r="F23" t="str">
        <v>Proptech</v>
      </c>
      <c r="G23" t="str">
        <v>Ceo</v>
      </c>
      <c r="H23" t="str">
        <v>Indonesia</v>
      </c>
      <c r="I23">
        <v>25</v>
      </c>
      <c r="J23">
        <v>18</v>
      </c>
      <c r="K23">
        <v>3</v>
      </c>
      <c r="L23" t="str">
        <v>NO</v>
      </c>
      <c r="M23" t="str">
        <v>QUALIFIED</v>
      </c>
      <c r="N23" s="7" t="str">
        <f>IF(COUNTBLANK(clean_leads!B23:S23)&gt;=8,"LOW",IF(COUNTBLANK(clean_leads!B23:S23)&gt;=4,"MEDIUM","HIGH"))</f>
        <v>HIGH</v>
      </c>
      <c r="O23" s="7">
        <f>COUNTIF(clean_interactions!B:B,A23)</f>
        <v>3</v>
      </c>
      <c r="P23" s="7">
        <f>COUNTIFS(clean_interactions!B:B,A23,clean_interactions!N:N,"HIGH")</f>
        <v>3</v>
      </c>
      <c r="Q23" s="7">
        <f>ROUND(SUMIF(clean_interactions!B:B,A23,clean_interactions!M:M),1)</f>
        <v>29.2</v>
      </c>
      <c r="R23" s="7">
        <f>COUNTIFS(clean_interactions!B:B,A23,clean_interactions!C:C,"DEMO_REQUEST")</f>
        <v>0</v>
      </c>
      <c r="S23" s="7">
        <f>COUNTIFS(clean_interactions!B:B,A23,clean_interactions!C:C,"CONTENT_DOWNLOAD")</f>
        <v>0</v>
      </c>
      <c r="T23" s="7">
        <f>COUNTIFS(clean_interactions!B:B,A23,clean_interactions!C:C,"WEBINAR_ATTENDED")</f>
        <v>1</v>
      </c>
      <c r="U23" s="7">
        <f>COUNTIFS(clean_interactions!B:B,A23,clean_interactions!C:C,"PRICING_PAGE_VIEW")</f>
        <v>0</v>
      </c>
      <c r="V23" s="7">
        <f>SUMIF(clean_spend!D:D,E23,clean_spend!F:F)</f>
        <v>149793</v>
      </c>
      <c r="W23" s="7">
        <f>SUMIF(clean_spend!D:D,E23,clean_spend!J:J)</f>
        <v>1090</v>
      </c>
      <c r="X23" s="17">
        <f t="shared" si="0"/>
        <v>137.42477064220182</v>
      </c>
      <c r="Y23" s="7">
        <f>IFERROR(SUMIF(clean_spend!D:D,E23,clean_spend!L:L)/V23,0)</f>
        <v>3.422997069288952</v>
      </c>
    </row>
    <row r="24" spans="1:25">
      <c r="A24" t="str">
        <v>L0023</v>
      </c>
      <c r="B24" t="str">
        <v>Camila Decker</v>
      </c>
      <c r="C24" t="str">
        <v>LINEAR</v>
      </c>
      <c r="D24" t="str">
        <v>MID-MARKET</v>
      </c>
      <c r="E24" t="str">
        <v>DIRECT</v>
      </c>
      <c r="F24" t="str">
        <v>Biotech</v>
      </c>
      <c r="G24" t="str">
        <v>Chief Growth Officer</v>
      </c>
      <c r="H24" t="str">
        <v>CA</v>
      </c>
      <c r="I24">
        <v>0</v>
      </c>
      <c r="J24">
        <v>0</v>
      </c>
      <c r="K24">
        <v>38</v>
      </c>
      <c r="L24" t="str">
        <v>NO</v>
      </c>
      <c r="M24" t="str">
        <v>DISQUALIFIED</v>
      </c>
      <c r="N24" s="7" t="str">
        <f>IF(COUNTBLANK(clean_leads!B24:S24)&gt;=8,"LOW",IF(COUNTBLANK(clean_leads!B24:S24)&gt;=4,"MEDIUM","HIGH"))</f>
        <v>HIGH</v>
      </c>
      <c r="O24" s="7">
        <f>COUNTIF(clean_interactions!B:B,A24)</f>
        <v>2</v>
      </c>
      <c r="P24" s="7">
        <f>COUNTIFS(clean_interactions!B:B,A24,clean_interactions!N:N,"HIGH")</f>
        <v>2</v>
      </c>
      <c r="Q24" s="7">
        <f>ROUND(SUMIF(clean_interactions!B:B,A24,clean_interactions!M:M),1)</f>
        <v>33.799999999999997</v>
      </c>
      <c r="R24" s="7">
        <f>COUNTIFS(clean_interactions!B:B,A24,clean_interactions!C:C,"DEMO_REQUEST")</f>
        <v>1</v>
      </c>
      <c r="S24" s="7">
        <f>COUNTIFS(clean_interactions!B:B,A24,clean_interactions!C:C,"CONTENT_DOWNLOAD")</f>
        <v>0</v>
      </c>
      <c r="T24" s="7">
        <f>COUNTIFS(clean_interactions!B:B,A24,clean_interactions!C:C,"WEBINAR_ATTENDED")</f>
        <v>0</v>
      </c>
      <c r="U24" s="7">
        <f>COUNTIFS(clean_interactions!B:B,A24,clean_interactions!C:C,"PRICING_PAGE_VIEW")</f>
        <v>0</v>
      </c>
      <c r="V24" s="7">
        <f>SUMIF(clean_spend!D:D,E24,clean_spend!F:F)</f>
        <v>0</v>
      </c>
      <c r="W24" s="7">
        <f>SUMIF(clean_spend!D:D,E24,clean_spend!J:J)</f>
        <v>0</v>
      </c>
      <c r="X24" s="17">
        <f t="shared" si="0"/>
        <v>0</v>
      </c>
      <c r="Y24" s="7">
        <f>IFERROR(SUMIF(clean_spend!D:D,E24,clean_spend!L:L)/V24,0)</f>
        <v>0</v>
      </c>
    </row>
    <row r="25" spans="1:25">
      <c r="A25" t="str">
        <v>L0024</v>
      </c>
      <c r="B25" t="str">
        <v>George Reyes</v>
      </c>
      <c r="C25" t="str">
        <v>AMAZON</v>
      </c>
      <c r="D25" t="str">
        <v>GROWTH</v>
      </c>
      <c r="E25" t="str">
        <v>COLD_EMAIL</v>
      </c>
      <c r="F25" t="str">
        <v>Proptech</v>
      </c>
      <c r="G25" t="str">
        <v>Director Of Marketing</v>
      </c>
      <c r="H25" t="str">
        <v>DE</v>
      </c>
      <c r="I25">
        <v>17</v>
      </c>
      <c r="J25">
        <v>15</v>
      </c>
      <c r="K25">
        <v>38</v>
      </c>
      <c r="L25" t="str">
        <v>YES</v>
      </c>
      <c r="M25" t="str">
        <v>NEW</v>
      </c>
      <c r="N25" s="7" t="str">
        <f>IF(COUNTBLANK(clean_leads!B25:S25)&gt;=8,"LOW",IF(COUNTBLANK(clean_leads!B25:S25)&gt;=4,"MEDIUM","HIGH"))</f>
        <v>HIGH</v>
      </c>
      <c r="O25" s="7">
        <f>COUNTIF(clean_interactions!B:B,A25)</f>
        <v>4</v>
      </c>
      <c r="P25" s="7">
        <f>COUNTIFS(clean_interactions!B:B,A25,clean_interactions!N:N,"HIGH")</f>
        <v>3</v>
      </c>
      <c r="Q25" s="7">
        <f>ROUND(SUMIF(clean_interactions!B:B,A25,clean_interactions!M:M),1)</f>
        <v>60.3</v>
      </c>
      <c r="R25" s="7">
        <f>COUNTIFS(clean_interactions!B:B,A25,clean_interactions!C:C,"DEMO_REQUEST")</f>
        <v>1</v>
      </c>
      <c r="S25" s="7">
        <f>COUNTIFS(clean_interactions!B:B,A25,clean_interactions!C:C,"CONTENT_DOWNLOAD")</f>
        <v>1</v>
      </c>
      <c r="T25" s="7">
        <f>COUNTIFS(clean_interactions!B:B,A25,clean_interactions!C:C,"WEBINAR_ATTENDED")</f>
        <v>0</v>
      </c>
      <c r="U25" s="7">
        <f>COUNTIFS(clean_interactions!B:B,A25,clean_interactions!C:C,"PRICING_PAGE_VIEW")</f>
        <v>0</v>
      </c>
      <c r="V25" s="7">
        <f>SUMIF(clean_spend!D:D,E25,clean_spend!F:F)</f>
        <v>63789</v>
      </c>
      <c r="W25" s="7">
        <f>SUMIF(clean_spend!D:D,E25,clean_spend!J:J)</f>
        <v>306</v>
      </c>
      <c r="X25" s="17">
        <f t="shared" si="0"/>
        <v>208.4607843137255</v>
      </c>
      <c r="Y25" s="7">
        <f>IFERROR(SUMIF(clean_spend!D:D,E25,clean_spend!L:L)/V25,0)</f>
        <v>3.0610920378121618</v>
      </c>
    </row>
    <row r="26" spans="1:25">
      <c r="A26" t="str">
        <v>L0025</v>
      </c>
      <c r="B26" t="str">
        <v>Karen Ortiz</v>
      </c>
      <c r="C26" t="str">
        <v>DATADOG</v>
      </c>
      <c r="D26" t="str">
        <v>SMB</v>
      </c>
      <c r="E26" t="str">
        <v>COLD_EMAIL</v>
      </c>
      <c r="F26" t="str">
        <v>E-Commerce</v>
      </c>
      <c r="G26" t="str">
        <v>Data Analyst</v>
      </c>
      <c r="H26" t="str">
        <v>N/A</v>
      </c>
      <c r="I26">
        <v>10</v>
      </c>
      <c r="J26">
        <v>15</v>
      </c>
      <c r="K26">
        <v>60</v>
      </c>
      <c r="L26" t="str">
        <v>NO</v>
      </c>
      <c r="M26" t="str">
        <v>QUALIFIED</v>
      </c>
      <c r="N26" s="7" t="str">
        <f>IF(COUNTBLANK(clean_leads!B26:S26)&gt;=8,"LOW",IF(COUNTBLANK(clean_leads!B26:S26)&gt;=4,"MEDIUM","HIGH"))</f>
        <v>HIGH</v>
      </c>
      <c r="O26" s="7">
        <f>COUNTIF(clean_interactions!B:B,A26)</f>
        <v>5</v>
      </c>
      <c r="P26" s="7">
        <f>COUNTIFS(clean_interactions!B:B,A26,clean_interactions!N:N,"HIGH")</f>
        <v>3</v>
      </c>
      <c r="Q26" s="7">
        <f>ROUND(SUMIF(clean_interactions!B:B,A26,clean_interactions!M:M),1)</f>
        <v>84.2</v>
      </c>
      <c r="R26" s="7">
        <f>COUNTIFS(clean_interactions!B:B,A26,clean_interactions!C:C,"DEMO_REQUEST")</f>
        <v>0</v>
      </c>
      <c r="S26" s="7">
        <f>COUNTIFS(clean_interactions!B:B,A26,clean_interactions!C:C,"CONTENT_DOWNLOAD")</f>
        <v>1</v>
      </c>
      <c r="T26" s="7">
        <f>COUNTIFS(clean_interactions!B:B,A26,clean_interactions!C:C,"WEBINAR_ATTENDED")</f>
        <v>0</v>
      </c>
      <c r="U26" s="7">
        <f>COUNTIFS(clean_interactions!B:B,A26,clean_interactions!C:C,"PRICING_PAGE_VIEW")</f>
        <v>0</v>
      </c>
      <c r="V26" s="7">
        <f>SUMIF(clean_spend!D:D,E26,clean_spend!F:F)</f>
        <v>63789</v>
      </c>
      <c r="W26" s="7">
        <f>SUMIF(clean_spend!D:D,E26,clean_spend!J:J)</f>
        <v>306</v>
      </c>
      <c r="X26" s="17">
        <f t="shared" si="0"/>
        <v>208.4607843137255</v>
      </c>
      <c r="Y26" s="7">
        <f>IFERROR(SUMIF(clean_spend!D:D,E26,clean_spend!L:L)/V26,0)</f>
        <v>3.0610920378121618</v>
      </c>
    </row>
    <row r="27" spans="1:25">
      <c r="A27" t="str">
        <v>L0026</v>
      </c>
      <c r="B27" t="str">
        <v>Dante Martinez</v>
      </c>
      <c r="C27" t="str">
        <v>ELASTIC</v>
      </c>
      <c r="D27" t="str">
        <v>SMB</v>
      </c>
      <c r="E27" t="str">
        <v>PARTNER</v>
      </c>
      <c r="F27" t="str">
        <v>E-Commerce</v>
      </c>
      <c r="G27" t="str">
        <v>Digital Marketing Manager</v>
      </c>
      <c r="H27" t="str">
        <v>FR</v>
      </c>
      <c r="I27">
        <v>31</v>
      </c>
      <c r="J27">
        <v>20</v>
      </c>
      <c r="K27">
        <v>15</v>
      </c>
      <c r="L27" t="str">
        <v>NO</v>
      </c>
      <c r="M27" t="str">
        <v>CONTACTED</v>
      </c>
      <c r="N27" s="7" t="str">
        <f>IF(COUNTBLANK(clean_leads!B27:S27)&gt;=8,"LOW",IF(COUNTBLANK(clean_leads!B27:S27)&gt;=4,"MEDIUM","HIGH"))</f>
        <v>HIGH</v>
      </c>
      <c r="O27" s="7">
        <f>COUNTIF(clean_interactions!B:B,A27)</f>
        <v>6</v>
      </c>
      <c r="P27" s="7">
        <f>COUNTIFS(clean_interactions!B:B,A27,clean_interactions!N:N,"HIGH")</f>
        <v>3</v>
      </c>
      <c r="Q27" s="7">
        <f>ROUND(SUMIF(clean_interactions!B:B,A27,clean_interactions!M:M),1)</f>
        <v>67.8</v>
      </c>
      <c r="R27" s="7">
        <f>COUNTIFS(clean_interactions!B:B,A27,clean_interactions!C:C,"DEMO_REQUEST")</f>
        <v>1</v>
      </c>
      <c r="S27" s="7">
        <f>COUNTIFS(clean_interactions!B:B,A27,clean_interactions!C:C,"CONTENT_DOWNLOAD")</f>
        <v>0</v>
      </c>
      <c r="T27" s="7">
        <f>COUNTIFS(clean_interactions!B:B,A27,clean_interactions!C:C,"WEBINAR_ATTENDED")</f>
        <v>0</v>
      </c>
      <c r="U27" s="7">
        <f>COUNTIFS(clean_interactions!B:B,A27,clean_interactions!C:C,"PRICING_PAGE_VIEW")</f>
        <v>1</v>
      </c>
      <c r="V27" s="7">
        <f>SUMIF(clean_spend!D:D,E27,clean_spend!F:F)</f>
        <v>0</v>
      </c>
      <c r="W27" s="7">
        <f>SUMIF(clean_spend!D:D,E27,clean_spend!J:J)</f>
        <v>0</v>
      </c>
      <c r="X27" s="17">
        <f t="shared" si="0"/>
        <v>0</v>
      </c>
      <c r="Y27" s="7">
        <f>IFERROR(SUMIF(clean_spend!D:D,E27,clean_spend!L:L)/V27,0)</f>
        <v>0</v>
      </c>
    </row>
    <row r="28" spans="1:25">
      <c r="A28" t="str">
        <v>L0027</v>
      </c>
      <c r="B28" t="str">
        <v>Emilia Gupta</v>
      </c>
      <c r="C28" t="str">
        <v>HUBSPOT</v>
      </c>
      <c r="D28" t="str">
        <v>N/A</v>
      </c>
      <c r="E28" t="str">
        <v>SOCIAL</v>
      </c>
      <c r="F28" t="str">
        <v>Logistics</v>
      </c>
      <c r="G28" t="str">
        <v>Program Manager</v>
      </c>
      <c r="H28" t="str">
        <v>South Africa</v>
      </c>
      <c r="I28">
        <v>18</v>
      </c>
      <c r="J28">
        <v>18</v>
      </c>
      <c r="K28">
        <v>42</v>
      </c>
      <c r="L28" t="str">
        <v>NO</v>
      </c>
      <c r="M28" t="str">
        <v>NURTURING</v>
      </c>
      <c r="N28" s="7" t="str">
        <f>IF(COUNTBLANK(clean_leads!B28:S28)&gt;=8,"LOW",IF(COUNTBLANK(clean_leads!B28:S28)&gt;=4,"MEDIUM","HIGH"))</f>
        <v>HIGH</v>
      </c>
      <c r="O28" s="7">
        <f>COUNTIF(clean_interactions!B:B,A28)</f>
        <v>4</v>
      </c>
      <c r="P28" s="7">
        <f>COUNTIFS(clean_interactions!B:B,A28,clean_interactions!N:N,"HIGH")</f>
        <v>3</v>
      </c>
      <c r="Q28" s="7">
        <f>ROUND(SUMIF(clean_interactions!B:B,A28,clean_interactions!M:M),1)</f>
        <v>52.7</v>
      </c>
      <c r="R28" s="7">
        <f>COUNTIFS(clean_interactions!B:B,A28,clean_interactions!C:C,"DEMO_REQUEST")</f>
        <v>0</v>
      </c>
      <c r="S28" s="7">
        <f>COUNTIFS(clean_interactions!B:B,A28,clean_interactions!C:C,"CONTENT_DOWNLOAD")</f>
        <v>0</v>
      </c>
      <c r="T28" s="7">
        <f>COUNTIFS(clean_interactions!B:B,A28,clean_interactions!C:C,"WEBINAR_ATTENDED")</f>
        <v>1</v>
      </c>
      <c r="U28" s="7">
        <f>COUNTIFS(clean_interactions!B:B,A28,clean_interactions!C:C,"PRICING_PAGE_VIEW")</f>
        <v>0</v>
      </c>
      <c r="V28" s="7">
        <f>SUMIF(clean_spend!D:D,E28,clean_spend!F:F)</f>
        <v>198205</v>
      </c>
      <c r="W28" s="7">
        <f>SUMIF(clean_spend!D:D,E28,clean_spend!J:J)</f>
        <v>961</v>
      </c>
      <c r="X28" s="17">
        <f t="shared" si="0"/>
        <v>206.2486992715921</v>
      </c>
      <c r="Y28" s="7">
        <f>IFERROR(SUMIF(clean_spend!D:D,E28,clean_spend!L:L)/V28,0)</f>
        <v>2.499992432077899</v>
      </c>
    </row>
    <row r="29" spans="1:25">
      <c r="A29" t="str">
        <v>L0028</v>
      </c>
      <c r="B29" t="str">
        <v>Farhan Mendoza</v>
      </c>
      <c r="C29" t="str">
        <v>PALO ALTO</v>
      </c>
      <c r="D29" t="str">
        <v>MID-MARKET</v>
      </c>
      <c r="E29" t="str">
        <v>PARTNER</v>
      </c>
      <c r="F29" t="str">
        <v>Cleantech</v>
      </c>
      <c r="G29" t="str">
        <v>Technical Lead</v>
      </c>
      <c r="H29" t="str">
        <v>Argentina</v>
      </c>
      <c r="I29">
        <v>0</v>
      </c>
      <c r="J29">
        <v>0</v>
      </c>
      <c r="K29">
        <v>26</v>
      </c>
      <c r="L29" t="str">
        <v>YES</v>
      </c>
      <c r="M29" t="str">
        <v>ENGAGED</v>
      </c>
      <c r="N29" s="7" t="str">
        <f>IF(COUNTBLANK(clean_leads!B29:S29)&gt;=8,"LOW",IF(COUNTBLANK(clean_leads!B29:S29)&gt;=4,"MEDIUM","HIGH"))</f>
        <v>HIGH</v>
      </c>
      <c r="O29" s="7">
        <f>COUNTIF(clean_interactions!B:B,A29)</f>
        <v>0</v>
      </c>
      <c r="P29" s="7">
        <f>COUNTIFS(clean_interactions!B:B,A29,clean_interactions!N:N,"HIGH")</f>
        <v>0</v>
      </c>
      <c r="Q29" s="7">
        <f>ROUND(SUMIF(clean_interactions!B:B,A29,clean_interactions!M:M),1)</f>
        <v>0</v>
      </c>
      <c r="R29" s="7">
        <f>COUNTIFS(clean_interactions!B:B,A29,clean_interactions!C:C,"DEMO_REQUEST")</f>
        <v>0</v>
      </c>
      <c r="S29" s="7">
        <f>COUNTIFS(clean_interactions!B:B,A29,clean_interactions!C:C,"CONTENT_DOWNLOAD")</f>
        <v>0</v>
      </c>
      <c r="T29" s="7">
        <f>COUNTIFS(clean_interactions!B:B,A29,clean_interactions!C:C,"WEBINAR_ATTENDED")</f>
        <v>0</v>
      </c>
      <c r="U29" s="7">
        <f>COUNTIFS(clean_interactions!B:B,A29,clean_interactions!C:C,"PRICING_PAGE_VIEW")</f>
        <v>0</v>
      </c>
      <c r="V29" s="7">
        <f>SUMIF(clean_spend!D:D,E29,clean_spend!F:F)</f>
        <v>0</v>
      </c>
      <c r="W29" s="7">
        <f>SUMIF(clean_spend!D:D,E29,clean_spend!J:J)</f>
        <v>0</v>
      </c>
      <c r="X29" s="17">
        <f t="shared" si="0"/>
        <v>0</v>
      </c>
      <c r="Y29" s="7">
        <f>IFERROR(SUMIF(clean_spend!D:D,E29,clean_spend!L:L)/V29,0)</f>
        <v>0</v>
      </c>
    </row>
    <row r="30" spans="1:25">
      <c r="A30" t="str">
        <v>L0029</v>
      </c>
      <c r="B30" t="str">
        <v>Leandro Jones</v>
      </c>
      <c r="C30" t="str">
        <v>DATADOG</v>
      </c>
      <c r="D30" t="str">
        <v>ENTERPRISE</v>
      </c>
      <c r="E30" t="str">
        <v>PAID</v>
      </c>
      <c r="F30" t="str">
        <v>Media</v>
      </c>
      <c r="G30" t="str">
        <v>Unknown</v>
      </c>
      <c r="H30" t="str">
        <v>IN</v>
      </c>
      <c r="I30">
        <v>19</v>
      </c>
      <c r="J30">
        <v>1</v>
      </c>
      <c r="K30">
        <v>3</v>
      </c>
      <c r="L30" t="str">
        <v>NO</v>
      </c>
      <c r="M30" t="str">
        <v>CONTACTED</v>
      </c>
      <c r="N30" s="7" t="str">
        <f>IF(COUNTBLANK(clean_leads!B30:S30)&gt;=8,"LOW",IF(COUNTBLANK(clean_leads!B30:S30)&gt;=4,"MEDIUM","HIGH"))</f>
        <v>HIGH</v>
      </c>
      <c r="O30" s="7">
        <f>COUNTIF(clean_interactions!B:B,A30)</f>
        <v>6</v>
      </c>
      <c r="P30" s="7">
        <f>COUNTIFS(clean_interactions!B:B,A30,clean_interactions!N:N,"HIGH")</f>
        <v>6</v>
      </c>
      <c r="Q30" s="7">
        <f>ROUND(SUMIF(clean_interactions!B:B,A30,clean_interactions!M:M),1)</f>
        <v>126.4</v>
      </c>
      <c r="R30" s="7">
        <f>COUNTIFS(clean_interactions!B:B,A30,clean_interactions!C:C,"DEMO_REQUEST")</f>
        <v>1</v>
      </c>
      <c r="S30" s="7">
        <f>COUNTIFS(clean_interactions!B:B,A30,clean_interactions!C:C,"CONTENT_DOWNLOAD")</f>
        <v>0</v>
      </c>
      <c r="T30" s="7">
        <f>COUNTIFS(clean_interactions!B:B,A30,clean_interactions!C:C,"WEBINAR_ATTENDED")</f>
        <v>0</v>
      </c>
      <c r="U30" s="7">
        <f>COUNTIFS(clean_interactions!B:B,A30,clean_interactions!C:C,"PRICING_PAGE_VIEW")</f>
        <v>0</v>
      </c>
      <c r="V30" s="7">
        <f>SUMIF(clean_spend!D:D,E30,clean_spend!F:F)</f>
        <v>149793</v>
      </c>
      <c r="W30" s="7">
        <f>SUMIF(clean_spend!D:D,E30,clean_spend!J:J)</f>
        <v>1090</v>
      </c>
      <c r="X30" s="17">
        <f t="shared" si="0"/>
        <v>137.42477064220182</v>
      </c>
      <c r="Y30" s="7">
        <f>IFERROR(SUMIF(clean_spend!D:D,E30,clean_spend!L:L)/V30,0)</f>
        <v>3.422997069288952</v>
      </c>
    </row>
    <row r="31" spans="1:25">
      <c r="A31" t="str">
        <v>L0030</v>
      </c>
      <c r="B31" t="str">
        <v>Xyla Thompson</v>
      </c>
      <c r="C31" t="str">
        <v>PALO ALTO NETWORKS</v>
      </c>
      <c r="D31" t="str">
        <v>SMB</v>
      </c>
      <c r="E31" t="str">
        <v>COLD_EMAIL</v>
      </c>
      <c r="F31" t="str">
        <v>Logistics</v>
      </c>
      <c r="G31" t="str">
        <v>Vp Revenue</v>
      </c>
      <c r="H31" t="str">
        <v>Netherlands</v>
      </c>
      <c r="I31">
        <v>27</v>
      </c>
      <c r="J31">
        <v>14</v>
      </c>
      <c r="K31">
        <v>12</v>
      </c>
      <c r="L31" t="str">
        <v>NO</v>
      </c>
      <c r="M31" t="str">
        <v>NEW</v>
      </c>
      <c r="N31" s="7" t="str">
        <f>IF(COUNTBLANK(clean_leads!B31:S31)&gt;=8,"LOW",IF(COUNTBLANK(clean_leads!B31:S31)&gt;=4,"MEDIUM","HIGH"))</f>
        <v>HIGH</v>
      </c>
      <c r="O31" s="7">
        <f>COUNTIF(clean_interactions!B:B,A31)</f>
        <v>0</v>
      </c>
      <c r="P31" s="7">
        <f>COUNTIFS(clean_interactions!B:B,A31,clean_interactions!N:N,"HIGH")</f>
        <v>0</v>
      </c>
      <c r="Q31" s="7">
        <f>ROUND(SUMIF(clean_interactions!B:B,A31,clean_interactions!M:M),1)</f>
        <v>0</v>
      </c>
      <c r="R31" s="7">
        <f>COUNTIFS(clean_interactions!B:B,A31,clean_interactions!C:C,"DEMO_REQUEST")</f>
        <v>0</v>
      </c>
      <c r="S31" s="7">
        <f>COUNTIFS(clean_interactions!B:B,A31,clean_interactions!C:C,"CONTENT_DOWNLOAD")</f>
        <v>0</v>
      </c>
      <c r="T31" s="7">
        <f>COUNTIFS(clean_interactions!B:B,A31,clean_interactions!C:C,"WEBINAR_ATTENDED")</f>
        <v>0</v>
      </c>
      <c r="U31" s="7">
        <f>COUNTIFS(clean_interactions!B:B,A31,clean_interactions!C:C,"PRICING_PAGE_VIEW")</f>
        <v>0</v>
      </c>
      <c r="V31" s="7">
        <f>SUMIF(clean_spend!D:D,E31,clean_spend!F:F)</f>
        <v>63789</v>
      </c>
      <c r="W31" s="7">
        <f>SUMIF(clean_spend!D:D,E31,clean_spend!J:J)</f>
        <v>306</v>
      </c>
      <c r="X31" s="17">
        <f t="shared" si="0"/>
        <v>208.4607843137255</v>
      </c>
      <c r="Y31" s="7">
        <f>IFERROR(SUMIF(clean_spend!D:D,E31,clean_spend!L:L)/V31,0)</f>
        <v>3.0610920378121618</v>
      </c>
    </row>
    <row r="32" spans="1:25">
      <c r="A32" t="str">
        <v>L0031</v>
      </c>
      <c r="B32" t="str">
        <v>Xanthe Vega</v>
      </c>
      <c r="C32" t="str">
        <v>CANVA</v>
      </c>
      <c r="D32" t="str">
        <v>STARTUP</v>
      </c>
      <c r="E32" t="str">
        <v>WEBINAR</v>
      </c>
      <c r="F32" t="str">
        <v>Fintech</v>
      </c>
      <c r="G32" t="str">
        <v>Sales Engineer</v>
      </c>
      <c r="H32" t="str">
        <v>AU</v>
      </c>
      <c r="I32">
        <v>16</v>
      </c>
      <c r="J32">
        <v>4</v>
      </c>
      <c r="K32">
        <v>57</v>
      </c>
      <c r="L32" t="str">
        <v>YES</v>
      </c>
      <c r="M32" t="str">
        <v>QUALIFIED</v>
      </c>
      <c r="N32" s="7" t="str">
        <f>IF(COUNTBLANK(clean_leads!B32:S32)&gt;=8,"LOW",IF(COUNTBLANK(clean_leads!B32:S32)&gt;=4,"MEDIUM","HIGH"))</f>
        <v>HIGH</v>
      </c>
      <c r="O32" s="7">
        <f>COUNTIF(clean_interactions!B:B,A32)</f>
        <v>5</v>
      </c>
      <c r="P32" s="7">
        <f>COUNTIFS(clean_interactions!B:B,A32,clean_interactions!N:N,"HIGH")</f>
        <v>4</v>
      </c>
      <c r="Q32" s="7">
        <f>ROUND(SUMIF(clean_interactions!B:B,A32,clean_interactions!M:M),1)</f>
        <v>100.7</v>
      </c>
      <c r="R32" s="7">
        <f>COUNTIFS(clean_interactions!B:B,A32,clean_interactions!C:C,"DEMO_REQUEST")</f>
        <v>0</v>
      </c>
      <c r="S32" s="7">
        <f>COUNTIFS(clean_interactions!B:B,A32,clean_interactions!C:C,"CONTENT_DOWNLOAD")</f>
        <v>1</v>
      </c>
      <c r="T32" s="7">
        <f>COUNTIFS(clean_interactions!B:B,A32,clean_interactions!C:C,"WEBINAR_ATTENDED")</f>
        <v>0</v>
      </c>
      <c r="U32" s="7">
        <f>COUNTIFS(clean_interactions!B:B,A32,clean_interactions!C:C,"PRICING_PAGE_VIEW")</f>
        <v>0</v>
      </c>
      <c r="V32" s="7">
        <f>SUMIF(clean_spend!D:D,E32,clean_spend!F:F)</f>
        <v>74983</v>
      </c>
      <c r="W32" s="7">
        <f>SUMIF(clean_spend!D:D,E32,clean_spend!J:J)</f>
        <v>879</v>
      </c>
      <c r="X32" s="17">
        <f t="shared" si="0"/>
        <v>85.304891922639356</v>
      </c>
      <c r="Y32" s="7">
        <f>IFERROR(SUMIF(clean_spend!D:D,E32,clean_spend!L:L)/V32,0)</f>
        <v>7.3541336036168197</v>
      </c>
    </row>
    <row r="33" spans="1:25">
      <c r="A33" t="str">
        <v>L0032</v>
      </c>
      <c r="B33" t="str">
        <v>Hassan Soto</v>
      </c>
      <c r="C33" t="str">
        <v>DATADOG</v>
      </c>
      <c r="D33" t="str">
        <v>MID-MARKET</v>
      </c>
      <c r="E33" t="str">
        <v>PARTNER</v>
      </c>
      <c r="F33" t="str">
        <v>Gaming</v>
      </c>
      <c r="G33" t="str">
        <v>Vp Marketing</v>
      </c>
      <c r="H33" t="str">
        <v>N/A</v>
      </c>
      <c r="I33">
        <v>9</v>
      </c>
      <c r="J33">
        <v>7</v>
      </c>
      <c r="K33">
        <v>46</v>
      </c>
      <c r="L33" t="str">
        <v>NO</v>
      </c>
      <c r="M33" t="str">
        <v>QUALIFIED</v>
      </c>
      <c r="N33" s="7" t="str">
        <f>IF(COUNTBLANK(clean_leads!B33:S33)&gt;=8,"LOW",IF(COUNTBLANK(clean_leads!B33:S33)&gt;=4,"MEDIUM","HIGH"))</f>
        <v>HIGH</v>
      </c>
      <c r="O33" s="7">
        <f>COUNTIF(clean_interactions!B:B,A33)</f>
        <v>3</v>
      </c>
      <c r="P33" s="7">
        <f>COUNTIFS(clean_interactions!B:B,A33,clean_interactions!N:N,"HIGH")</f>
        <v>2</v>
      </c>
      <c r="Q33" s="7">
        <f>ROUND(SUMIF(clean_interactions!B:B,A33,clean_interactions!M:M),1)</f>
        <v>42.3</v>
      </c>
      <c r="R33" s="7">
        <f>COUNTIFS(clean_interactions!B:B,A33,clean_interactions!C:C,"DEMO_REQUEST")</f>
        <v>2</v>
      </c>
      <c r="S33" s="7">
        <f>COUNTIFS(clean_interactions!B:B,A33,clean_interactions!C:C,"CONTENT_DOWNLOAD")</f>
        <v>0</v>
      </c>
      <c r="T33" s="7">
        <f>COUNTIFS(clean_interactions!B:B,A33,clean_interactions!C:C,"WEBINAR_ATTENDED")</f>
        <v>0</v>
      </c>
      <c r="U33" s="7">
        <f>COUNTIFS(clean_interactions!B:B,A33,clean_interactions!C:C,"PRICING_PAGE_VIEW")</f>
        <v>0</v>
      </c>
      <c r="V33" s="7">
        <f>SUMIF(clean_spend!D:D,E33,clean_spend!F:F)</f>
        <v>0</v>
      </c>
      <c r="W33" s="7">
        <f>SUMIF(clean_spend!D:D,E33,clean_spend!J:J)</f>
        <v>0</v>
      </c>
      <c r="X33" s="17">
        <f t="shared" si="0"/>
        <v>0</v>
      </c>
      <c r="Y33" s="7">
        <f>IFERROR(SUMIF(clean_spend!D:D,E33,clean_spend!L:L)/V33,0)</f>
        <v>0</v>
      </c>
    </row>
    <row r="34" spans="1:25">
      <c r="A34" t="str">
        <v>L0033</v>
      </c>
      <c r="B34" t="str">
        <v>Valentina Mehta</v>
      </c>
      <c r="C34" t="str">
        <v>DOCU SIGN</v>
      </c>
      <c r="D34" t="str">
        <v>N/A</v>
      </c>
      <c r="E34" t="str">
        <v>COLD_EMAIL</v>
      </c>
      <c r="F34" t="str">
        <v>Retail</v>
      </c>
      <c r="G34" t="str">
        <v>Partnerships Manager</v>
      </c>
      <c r="H34" t="str">
        <v>Indonesia</v>
      </c>
      <c r="I34">
        <v>7</v>
      </c>
      <c r="J34">
        <v>1</v>
      </c>
      <c r="K34">
        <v>31</v>
      </c>
      <c r="L34" t="str">
        <v>NO</v>
      </c>
      <c r="M34" t="str">
        <v>NEW</v>
      </c>
      <c r="N34" s="7" t="str">
        <f>IF(COUNTBLANK(clean_leads!B34:S34)&gt;=8,"LOW",IF(COUNTBLANK(clean_leads!B34:S34)&gt;=4,"MEDIUM","HIGH"))</f>
        <v>HIGH</v>
      </c>
      <c r="O34" s="7">
        <f>COUNTIF(clean_interactions!B:B,A34)</f>
        <v>2</v>
      </c>
      <c r="P34" s="7">
        <f>COUNTIFS(clean_interactions!B:B,A34,clean_interactions!N:N,"HIGH")</f>
        <v>1</v>
      </c>
      <c r="Q34" s="7">
        <f>ROUND(SUMIF(clean_interactions!B:B,A34,clean_interactions!M:M),1)</f>
        <v>42.5</v>
      </c>
      <c r="R34" s="7">
        <f>COUNTIFS(clean_interactions!B:B,A34,clean_interactions!C:C,"DEMO_REQUEST")</f>
        <v>0</v>
      </c>
      <c r="S34" s="7">
        <f>COUNTIFS(clean_interactions!B:B,A34,clean_interactions!C:C,"CONTENT_DOWNLOAD")</f>
        <v>0</v>
      </c>
      <c r="T34" s="7">
        <f>COUNTIFS(clean_interactions!B:B,A34,clean_interactions!C:C,"WEBINAR_ATTENDED")</f>
        <v>0</v>
      </c>
      <c r="U34" s="7">
        <f>COUNTIFS(clean_interactions!B:B,A34,clean_interactions!C:C,"PRICING_PAGE_VIEW")</f>
        <v>0</v>
      </c>
      <c r="V34" s="7">
        <f>SUMIF(clean_spend!D:D,E34,clean_spend!F:F)</f>
        <v>63789</v>
      </c>
      <c r="W34" s="7">
        <f>SUMIF(clean_spend!D:D,E34,clean_spend!J:J)</f>
        <v>306</v>
      </c>
      <c r="X34" s="17">
        <f t="shared" si="0"/>
        <v>208.4607843137255</v>
      </c>
      <c r="Y34" s="7">
        <f>IFERROR(SUMIF(clean_spend!D:D,E34,clean_spend!L:L)/V34,0)</f>
        <v>3.0610920378121618</v>
      </c>
    </row>
    <row r="35" spans="1:25">
      <c r="A35" t="str">
        <v>L0034</v>
      </c>
      <c r="B35" t="str">
        <v>Xiomara Dubois</v>
      </c>
      <c r="C35" t="str">
        <v>CLOUDFLARE</v>
      </c>
      <c r="D35" t="str">
        <v>STARTUP</v>
      </c>
      <c r="E35" t="str">
        <v>ORGANIC</v>
      </c>
      <c r="F35" t="str">
        <v>Fintech</v>
      </c>
      <c r="G35" t="str">
        <v>Customer Success Manager</v>
      </c>
      <c r="H35" t="str">
        <v>AU</v>
      </c>
      <c r="I35">
        <v>12</v>
      </c>
      <c r="J35">
        <v>14</v>
      </c>
      <c r="K35">
        <v>13</v>
      </c>
      <c r="L35" t="str">
        <v>YES</v>
      </c>
      <c r="M35" t="str">
        <v>ENGAGED</v>
      </c>
      <c r="N35" s="7" t="str">
        <f>IF(COUNTBLANK(clean_leads!B35:S35)&gt;=8,"LOW",IF(COUNTBLANK(clean_leads!B35:S35)&gt;=4,"MEDIUM","HIGH"))</f>
        <v>HIGH</v>
      </c>
      <c r="O35" s="7">
        <f>COUNTIF(clean_interactions!B:B,A35)</f>
        <v>1</v>
      </c>
      <c r="P35" s="7">
        <f>COUNTIFS(clean_interactions!B:B,A35,clean_interactions!N:N,"HIGH")</f>
        <v>1</v>
      </c>
      <c r="Q35" s="7">
        <f>ROUND(SUMIF(clean_interactions!B:B,A35,clean_interactions!M:M),1)</f>
        <v>5.6</v>
      </c>
      <c r="R35" s="7">
        <f>COUNTIFS(clean_interactions!B:B,A35,clean_interactions!C:C,"DEMO_REQUEST")</f>
        <v>0</v>
      </c>
      <c r="S35" s="7">
        <f>COUNTIFS(clean_interactions!B:B,A35,clean_interactions!C:C,"CONTENT_DOWNLOAD")</f>
        <v>0</v>
      </c>
      <c r="T35" s="7">
        <f>COUNTIFS(clean_interactions!B:B,A35,clean_interactions!C:C,"WEBINAR_ATTENDED")</f>
        <v>0</v>
      </c>
      <c r="U35" s="7">
        <f>COUNTIFS(clean_interactions!B:B,A35,clean_interactions!C:C,"PRICING_PAGE_VIEW")</f>
        <v>0</v>
      </c>
      <c r="V35" s="7">
        <f>SUMIF(clean_spend!D:D,E35,clean_spend!F:F)</f>
        <v>46997</v>
      </c>
      <c r="W35" s="7">
        <f>SUMIF(clean_spend!D:D,E35,clean_spend!J:J)</f>
        <v>970</v>
      </c>
      <c r="X35" s="17">
        <f t="shared" si="0"/>
        <v>48.450515463917526</v>
      </c>
      <c r="Y35" s="7">
        <f>IFERROR(SUMIF(clean_spend!D:D,E35,clean_spend!L:L)/V35,0)</f>
        <v>13.494180479605081</v>
      </c>
    </row>
    <row r="36" spans="1:25">
      <c r="A36" t="str">
        <v>L0035</v>
      </c>
      <c r="B36" t="str">
        <v>Alice Adams</v>
      </c>
      <c r="C36" t="str">
        <v>NOTION LABS</v>
      </c>
      <c r="D36" t="str">
        <v>STARTUP</v>
      </c>
      <c r="E36" t="str">
        <v>SOCIAL</v>
      </c>
      <c r="F36" t="str">
        <v>Devops</v>
      </c>
      <c r="G36" t="str">
        <v>Associate</v>
      </c>
      <c r="H36" t="str">
        <v>FR</v>
      </c>
      <c r="I36">
        <v>1</v>
      </c>
      <c r="J36">
        <v>1</v>
      </c>
      <c r="K36">
        <v>26</v>
      </c>
      <c r="L36" t="str">
        <v>YES</v>
      </c>
      <c r="M36" t="str">
        <v>QUALIFIED</v>
      </c>
      <c r="N36" s="7" t="str">
        <f>IF(COUNTBLANK(clean_leads!B36:S36)&gt;=8,"LOW",IF(COUNTBLANK(clean_leads!B36:S36)&gt;=4,"MEDIUM","HIGH"))</f>
        <v>HIGH</v>
      </c>
      <c r="O36" s="7">
        <f>COUNTIF(clean_interactions!B:B,A36)</f>
        <v>4</v>
      </c>
      <c r="P36" s="7">
        <f>COUNTIFS(clean_interactions!B:B,A36,clean_interactions!N:N,"HIGH")</f>
        <v>4</v>
      </c>
      <c r="Q36" s="7">
        <f>ROUND(SUMIF(clean_interactions!B:B,A36,clean_interactions!M:M),1)</f>
        <v>105.3</v>
      </c>
      <c r="R36" s="7">
        <f>COUNTIFS(clean_interactions!B:B,A36,clean_interactions!C:C,"DEMO_REQUEST")</f>
        <v>0</v>
      </c>
      <c r="S36" s="7">
        <f>COUNTIFS(clean_interactions!B:B,A36,clean_interactions!C:C,"CONTENT_DOWNLOAD")</f>
        <v>0</v>
      </c>
      <c r="T36" s="7">
        <f>COUNTIFS(clean_interactions!B:B,A36,clean_interactions!C:C,"WEBINAR_ATTENDED")</f>
        <v>1</v>
      </c>
      <c r="U36" s="7">
        <f>COUNTIFS(clean_interactions!B:B,A36,clean_interactions!C:C,"PRICING_PAGE_VIEW")</f>
        <v>0</v>
      </c>
      <c r="V36" s="7">
        <f>SUMIF(clean_spend!D:D,E36,clean_spend!F:F)</f>
        <v>198205</v>
      </c>
      <c r="W36" s="7">
        <f>SUMIF(clean_spend!D:D,E36,clean_spend!J:J)</f>
        <v>961</v>
      </c>
      <c r="X36" s="17">
        <f t="shared" si="0"/>
        <v>206.2486992715921</v>
      </c>
      <c r="Y36" s="7">
        <f>IFERROR(SUMIF(clean_spend!D:D,E36,clean_spend!L:L)/V36,0)</f>
        <v>2.499992432077899</v>
      </c>
    </row>
    <row r="37" spans="1:25">
      <c r="A37" t="str">
        <v>L0036</v>
      </c>
      <c r="B37" t="str">
        <v>Magnus Malhotra</v>
      </c>
      <c r="C37" t="str">
        <v>ASANA</v>
      </c>
      <c r="D37" t="str">
        <v>ENTERPRISE</v>
      </c>
      <c r="E37" t="str">
        <v>COLD_EMAIL</v>
      </c>
      <c r="F37" t="str">
        <v>Retail</v>
      </c>
      <c r="G37" t="str">
        <v>Intern</v>
      </c>
      <c r="H37" t="str">
        <v>Vietnam</v>
      </c>
      <c r="I37">
        <v>4</v>
      </c>
      <c r="J37">
        <v>19</v>
      </c>
      <c r="K37">
        <v>35</v>
      </c>
      <c r="L37" t="str">
        <v>YES</v>
      </c>
      <c r="M37" t="str">
        <v>NURTURING</v>
      </c>
      <c r="N37" s="7" t="str">
        <f>IF(COUNTBLANK(clean_leads!B37:S37)&gt;=8,"LOW",IF(COUNTBLANK(clean_leads!B37:S37)&gt;=4,"MEDIUM","HIGH"))</f>
        <v>HIGH</v>
      </c>
      <c r="O37" s="7">
        <f>COUNTIF(clean_interactions!B:B,A37)</f>
        <v>3</v>
      </c>
      <c r="P37" s="7">
        <f>COUNTIFS(clean_interactions!B:B,A37,clean_interactions!N:N,"HIGH")</f>
        <v>2</v>
      </c>
      <c r="Q37" s="7">
        <f>ROUND(SUMIF(clean_interactions!B:B,A37,clean_interactions!M:M),1)</f>
        <v>31.3</v>
      </c>
      <c r="R37" s="7">
        <f>COUNTIFS(clean_interactions!B:B,A37,clean_interactions!C:C,"DEMO_REQUEST")</f>
        <v>0</v>
      </c>
      <c r="S37" s="7">
        <f>COUNTIFS(clean_interactions!B:B,A37,clean_interactions!C:C,"CONTENT_DOWNLOAD")</f>
        <v>0</v>
      </c>
      <c r="T37" s="7">
        <f>COUNTIFS(clean_interactions!B:B,A37,clean_interactions!C:C,"WEBINAR_ATTENDED")</f>
        <v>0</v>
      </c>
      <c r="U37" s="7">
        <f>COUNTIFS(clean_interactions!B:B,A37,clean_interactions!C:C,"PRICING_PAGE_VIEW")</f>
        <v>0</v>
      </c>
      <c r="V37" s="7">
        <f>SUMIF(clean_spend!D:D,E37,clean_spend!F:F)</f>
        <v>63789</v>
      </c>
      <c r="W37" s="7">
        <f>SUMIF(clean_spend!D:D,E37,clean_spend!J:J)</f>
        <v>306</v>
      </c>
      <c r="X37" s="17">
        <f t="shared" si="0"/>
        <v>208.4607843137255</v>
      </c>
      <c r="Y37" s="7">
        <f>IFERROR(SUMIF(clean_spend!D:D,E37,clean_spend!L:L)/V37,0)</f>
        <v>3.0610920378121618</v>
      </c>
    </row>
    <row r="38" spans="1:25">
      <c r="A38" t="str">
        <v>L0037</v>
      </c>
      <c r="B38" t="str">
        <v>Nico Kapoor</v>
      </c>
      <c r="C38" t="str">
        <v>ZENDESK</v>
      </c>
      <c r="D38" t="str">
        <v>ENTERPRISE</v>
      </c>
      <c r="E38" t="str">
        <v>PAID</v>
      </c>
      <c r="F38" t="str">
        <v>Fintech</v>
      </c>
      <c r="G38" t="str">
        <v>Ceo</v>
      </c>
      <c r="H38" t="str">
        <v>Colombia</v>
      </c>
      <c r="I38">
        <v>0</v>
      </c>
      <c r="J38">
        <v>0</v>
      </c>
      <c r="K38">
        <v>51</v>
      </c>
      <c r="L38" t="str">
        <v>NO</v>
      </c>
      <c r="M38" t="str">
        <v>CONVERTED</v>
      </c>
      <c r="N38" s="7" t="str">
        <f>IF(COUNTBLANK(clean_leads!B38:S38)&gt;=8,"LOW",IF(COUNTBLANK(clean_leads!B38:S38)&gt;=4,"MEDIUM","HIGH"))</f>
        <v>HIGH</v>
      </c>
      <c r="O38" s="7">
        <f>COUNTIF(clean_interactions!B:B,A38)</f>
        <v>5</v>
      </c>
      <c r="P38" s="7">
        <f>COUNTIFS(clean_interactions!B:B,A38,clean_interactions!N:N,"HIGH")</f>
        <v>3</v>
      </c>
      <c r="Q38" s="7">
        <f>ROUND(SUMIF(clean_interactions!B:B,A38,clean_interactions!M:M),1)</f>
        <v>71.900000000000006</v>
      </c>
      <c r="R38" s="7">
        <f>COUNTIFS(clean_interactions!B:B,A38,clean_interactions!C:C,"DEMO_REQUEST")</f>
        <v>0</v>
      </c>
      <c r="S38" s="7">
        <f>COUNTIFS(clean_interactions!B:B,A38,clean_interactions!C:C,"CONTENT_DOWNLOAD")</f>
        <v>0</v>
      </c>
      <c r="T38" s="7">
        <f>COUNTIFS(clean_interactions!B:B,A38,clean_interactions!C:C,"WEBINAR_ATTENDED")</f>
        <v>0</v>
      </c>
      <c r="U38" s="7">
        <f>COUNTIFS(clean_interactions!B:B,A38,clean_interactions!C:C,"PRICING_PAGE_VIEW")</f>
        <v>0</v>
      </c>
      <c r="V38" s="7">
        <f>SUMIF(clean_spend!D:D,E38,clean_spend!F:F)</f>
        <v>149793</v>
      </c>
      <c r="W38" s="7">
        <f>SUMIF(clean_spend!D:D,E38,clean_spend!J:J)</f>
        <v>1090</v>
      </c>
      <c r="X38" s="17">
        <f t="shared" si="0"/>
        <v>137.42477064220182</v>
      </c>
      <c r="Y38" s="7">
        <f>IFERROR(SUMIF(clean_spend!D:D,E38,clean_spend!L:L)/V38,0)</f>
        <v>3.422997069288952</v>
      </c>
    </row>
    <row r="39" spans="1:25">
      <c r="A39" t="str">
        <v>L0038</v>
      </c>
      <c r="B39" t="str">
        <v>Dmitri Malik</v>
      </c>
      <c r="C39" t="str">
        <v>FRESHWORKS</v>
      </c>
      <c r="D39" t="str">
        <v>STARTUP</v>
      </c>
      <c r="E39" t="str">
        <v>DIRECT</v>
      </c>
      <c r="F39" t="str">
        <v>Unknown</v>
      </c>
      <c r="G39" t="str">
        <v>Technical Lead</v>
      </c>
      <c r="H39" t="str">
        <v>Italy</v>
      </c>
      <c r="I39">
        <v>35</v>
      </c>
      <c r="J39">
        <v>0</v>
      </c>
      <c r="K39">
        <v>53</v>
      </c>
      <c r="L39" t="str">
        <v>YES</v>
      </c>
      <c r="M39" t="str">
        <v>QUALIFIED</v>
      </c>
      <c r="N39" s="7" t="str">
        <f>IF(COUNTBLANK(clean_leads!B39:S39)&gt;=8,"LOW",IF(COUNTBLANK(clean_leads!B39:S39)&gt;=4,"MEDIUM","HIGH"))</f>
        <v>HIGH</v>
      </c>
      <c r="O39" s="7">
        <f>COUNTIF(clean_interactions!B:B,A39)</f>
        <v>0</v>
      </c>
      <c r="P39" s="7">
        <f>COUNTIFS(clean_interactions!B:B,A39,clean_interactions!N:N,"HIGH")</f>
        <v>0</v>
      </c>
      <c r="Q39" s="7">
        <f>ROUND(SUMIF(clean_interactions!B:B,A39,clean_interactions!M:M),1)</f>
        <v>0</v>
      </c>
      <c r="R39" s="7">
        <f>COUNTIFS(clean_interactions!B:B,A39,clean_interactions!C:C,"DEMO_REQUEST")</f>
        <v>0</v>
      </c>
      <c r="S39" s="7">
        <f>COUNTIFS(clean_interactions!B:B,A39,clean_interactions!C:C,"CONTENT_DOWNLOAD")</f>
        <v>0</v>
      </c>
      <c r="T39" s="7">
        <f>COUNTIFS(clean_interactions!B:B,A39,clean_interactions!C:C,"WEBINAR_ATTENDED")</f>
        <v>0</v>
      </c>
      <c r="U39" s="7">
        <f>COUNTIFS(clean_interactions!B:B,A39,clean_interactions!C:C,"PRICING_PAGE_VIEW")</f>
        <v>0</v>
      </c>
      <c r="V39" s="7">
        <f>SUMIF(clean_spend!D:D,E39,clean_spend!F:F)</f>
        <v>0</v>
      </c>
      <c r="W39" s="7">
        <f>SUMIF(clean_spend!D:D,E39,clean_spend!J:J)</f>
        <v>0</v>
      </c>
      <c r="X39" s="17">
        <f t="shared" si="0"/>
        <v>0</v>
      </c>
      <c r="Y39" s="7">
        <f>IFERROR(SUMIF(clean_spend!D:D,E39,clean_spend!L:L)/V39,0)</f>
        <v>0</v>
      </c>
    </row>
    <row r="40" spans="1:25">
      <c r="A40" t="str">
        <v>L0039</v>
      </c>
      <c r="B40" t="str">
        <v>Xander Mendoza</v>
      </c>
      <c r="C40" t="str">
        <v>SLACK</v>
      </c>
      <c r="D40" t="str">
        <v>MID-MARKET</v>
      </c>
      <c r="E40" t="str">
        <v>ORGANIC</v>
      </c>
      <c r="F40" t="str">
        <v>Telecom</v>
      </c>
      <c r="G40" t="str">
        <v>Revops Manager</v>
      </c>
      <c r="H40" t="str">
        <v>UK</v>
      </c>
      <c r="I40">
        <v>17</v>
      </c>
      <c r="J40">
        <v>13</v>
      </c>
      <c r="K40">
        <v>28</v>
      </c>
      <c r="L40" t="str">
        <v>NO</v>
      </c>
      <c r="M40" t="str">
        <v>CONVERTED</v>
      </c>
      <c r="N40" s="7" t="str">
        <f>IF(COUNTBLANK(clean_leads!B40:S40)&gt;=8,"LOW",IF(COUNTBLANK(clean_leads!B40:S40)&gt;=4,"MEDIUM","HIGH"))</f>
        <v>HIGH</v>
      </c>
      <c r="O40" s="7">
        <f>COUNTIF(clean_interactions!B:B,A40)</f>
        <v>5</v>
      </c>
      <c r="P40" s="7">
        <f>COUNTIFS(clean_interactions!B:B,A40,clean_interactions!N:N,"HIGH")</f>
        <v>5</v>
      </c>
      <c r="Q40" s="7">
        <f>ROUND(SUMIF(clean_interactions!B:B,A40,clean_interactions!M:M),1)</f>
        <v>81.099999999999994</v>
      </c>
      <c r="R40" s="7">
        <f>COUNTIFS(clean_interactions!B:B,A40,clean_interactions!C:C,"DEMO_REQUEST")</f>
        <v>0</v>
      </c>
      <c r="S40" s="7">
        <f>COUNTIFS(clean_interactions!B:B,A40,clean_interactions!C:C,"CONTENT_DOWNLOAD")</f>
        <v>0</v>
      </c>
      <c r="T40" s="7">
        <f>COUNTIFS(clean_interactions!B:B,A40,clean_interactions!C:C,"WEBINAR_ATTENDED")</f>
        <v>0</v>
      </c>
      <c r="U40" s="7">
        <f>COUNTIFS(clean_interactions!B:B,A40,clean_interactions!C:C,"PRICING_PAGE_VIEW")</f>
        <v>1</v>
      </c>
      <c r="V40" s="7">
        <f>SUMIF(clean_spend!D:D,E40,clean_spend!F:F)</f>
        <v>46997</v>
      </c>
      <c r="W40" s="7">
        <f>SUMIF(clean_spend!D:D,E40,clean_spend!J:J)</f>
        <v>970</v>
      </c>
      <c r="X40" s="17">
        <f t="shared" si="0"/>
        <v>48.450515463917526</v>
      </c>
      <c r="Y40" s="7">
        <f>IFERROR(SUMIF(clean_spend!D:D,E40,clean_spend!L:L)/V40,0)</f>
        <v>13.494180479605081</v>
      </c>
    </row>
    <row r="41" spans="1:25">
      <c r="A41" t="str">
        <v>L0040</v>
      </c>
      <c r="B41" t="str">
        <v>Zion Novak</v>
      </c>
      <c r="C41" t="str">
        <v>LINEAR</v>
      </c>
      <c r="D41" t="str">
        <v>GROWTH</v>
      </c>
      <c r="E41" t="str">
        <v>CONTENT_SYNDICATION</v>
      </c>
      <c r="F41" t="str">
        <v>Fintech</v>
      </c>
      <c r="G41" t="str">
        <v>Marketing Operations</v>
      </c>
      <c r="H41" t="str">
        <v>US</v>
      </c>
      <c r="I41">
        <v>24</v>
      </c>
      <c r="J41">
        <v>7</v>
      </c>
      <c r="K41">
        <v>53</v>
      </c>
      <c r="L41" t="str">
        <v>NO</v>
      </c>
      <c r="M41" t="str">
        <v>ENGAGED</v>
      </c>
      <c r="N41" s="7" t="str">
        <f>IF(COUNTBLANK(clean_leads!B41:S41)&gt;=8,"LOW",IF(COUNTBLANK(clean_leads!B41:S41)&gt;=4,"MEDIUM","HIGH"))</f>
        <v>HIGH</v>
      </c>
      <c r="O41" s="7">
        <f>COUNTIF(clean_interactions!B:B,A41)</f>
        <v>0</v>
      </c>
      <c r="P41" s="7">
        <f>COUNTIFS(clean_interactions!B:B,A41,clean_interactions!N:N,"HIGH")</f>
        <v>0</v>
      </c>
      <c r="Q41" s="7">
        <f>ROUND(SUMIF(clean_interactions!B:B,A41,clean_interactions!M:M),1)</f>
        <v>0</v>
      </c>
      <c r="R41" s="7">
        <f>COUNTIFS(clean_interactions!B:B,A41,clean_interactions!C:C,"DEMO_REQUEST")</f>
        <v>0</v>
      </c>
      <c r="S41" s="7">
        <f>COUNTIFS(clean_interactions!B:B,A41,clean_interactions!C:C,"CONTENT_DOWNLOAD")</f>
        <v>0</v>
      </c>
      <c r="T41" s="7">
        <f>COUNTIFS(clean_interactions!B:B,A41,clean_interactions!C:C,"WEBINAR_ATTENDED")</f>
        <v>0</v>
      </c>
      <c r="U41" s="7">
        <f>COUNTIFS(clean_interactions!B:B,A41,clean_interactions!C:C,"PRICING_PAGE_VIEW")</f>
        <v>0</v>
      </c>
      <c r="V41" s="7">
        <f>SUMIF(clean_spend!D:D,E41,clean_spend!F:F)</f>
        <v>56772</v>
      </c>
      <c r="W41" s="7">
        <f>SUMIF(clean_spend!D:D,E41,clean_spend!J:J)</f>
        <v>216</v>
      </c>
      <c r="X41" s="17">
        <f t="shared" si="0"/>
        <v>262.83333333333331</v>
      </c>
      <c r="Y41" s="7">
        <f>IFERROR(SUMIF(clean_spend!D:D,E41,clean_spend!L:L)/V41,0)</f>
        <v>1.3824068202635102</v>
      </c>
    </row>
    <row r="42" spans="1:25">
      <c r="A42" t="str">
        <v>L0041</v>
      </c>
      <c r="B42" t="str">
        <v>Bennett Williams</v>
      </c>
      <c r="C42" t="str">
        <v>DOCUSIGN</v>
      </c>
      <c r="D42" t="str">
        <v>ENTERPRISE</v>
      </c>
      <c r="E42" t="str">
        <v>EVENT</v>
      </c>
      <c r="F42" t="str">
        <v>Logistics</v>
      </c>
      <c r="G42" t="str">
        <v>Engineering Manager</v>
      </c>
      <c r="H42" t="str">
        <v>AU</v>
      </c>
      <c r="I42">
        <v>21</v>
      </c>
      <c r="J42">
        <v>5</v>
      </c>
      <c r="K42">
        <v>0</v>
      </c>
      <c r="L42" t="str">
        <v>YES</v>
      </c>
      <c r="M42" t="str">
        <v>DISQUALIFIED</v>
      </c>
      <c r="N42" s="7" t="str">
        <f>IF(COUNTBLANK(clean_leads!B42:S42)&gt;=8,"LOW",IF(COUNTBLANK(clean_leads!B42:S42)&gt;=4,"MEDIUM","HIGH"))</f>
        <v>HIGH</v>
      </c>
      <c r="O42" s="7">
        <f>COUNTIF(clean_interactions!B:B,A42)</f>
        <v>6</v>
      </c>
      <c r="P42" s="7">
        <f>COUNTIFS(clean_interactions!B:B,A42,clean_interactions!N:N,"HIGH")</f>
        <v>6</v>
      </c>
      <c r="Q42" s="7">
        <f>ROUND(SUMIF(clean_interactions!B:B,A42,clean_interactions!M:M),1)</f>
        <v>150.30000000000001</v>
      </c>
      <c r="R42" s="7">
        <f>COUNTIFS(clean_interactions!B:B,A42,clean_interactions!C:C,"DEMO_REQUEST")</f>
        <v>1</v>
      </c>
      <c r="S42" s="7">
        <f>COUNTIFS(clean_interactions!B:B,A42,clean_interactions!C:C,"CONTENT_DOWNLOAD")</f>
        <v>1</v>
      </c>
      <c r="T42" s="7">
        <f>COUNTIFS(clean_interactions!B:B,A42,clean_interactions!C:C,"WEBINAR_ATTENDED")</f>
        <v>0</v>
      </c>
      <c r="U42" s="7">
        <f>COUNTIFS(clean_interactions!B:B,A42,clean_interactions!C:C,"PRICING_PAGE_VIEW")</f>
        <v>1</v>
      </c>
      <c r="V42" s="7">
        <f>SUMIF(clean_spend!D:D,E42,clean_spend!F:F)</f>
        <v>130023</v>
      </c>
      <c r="W42" s="7">
        <f>SUMIF(clean_spend!D:D,E42,clean_spend!J:J)</f>
        <v>322</v>
      </c>
      <c r="X42" s="17">
        <f t="shared" si="0"/>
        <v>403.79813664596276</v>
      </c>
      <c r="Y42" s="7">
        <f>IFERROR(SUMIF(clean_spend!D:D,E42,clean_spend!L:L)/V42,0)</f>
        <v>1.3116294809379878</v>
      </c>
    </row>
    <row r="43" spans="1:25">
      <c r="A43" t="str">
        <v>L0042</v>
      </c>
      <c r="B43" t="str">
        <v>Perseus Wilson</v>
      </c>
      <c r="C43" t="str">
        <v>MIRO</v>
      </c>
      <c r="D43" t="str">
        <v>ENTERPRISE</v>
      </c>
      <c r="E43" t="str">
        <v>COLD_EMAIL</v>
      </c>
      <c r="F43" t="str">
        <v>E-Commerce</v>
      </c>
      <c r="G43" t="str">
        <v>Marketing Analyst</v>
      </c>
      <c r="H43" t="str">
        <v>Bangladesh</v>
      </c>
      <c r="I43">
        <v>4</v>
      </c>
      <c r="J43">
        <v>20</v>
      </c>
      <c r="K43">
        <v>17</v>
      </c>
      <c r="L43" t="str">
        <v>YES</v>
      </c>
      <c r="M43" t="str">
        <v>LOST</v>
      </c>
      <c r="N43" s="7" t="str">
        <f>IF(COUNTBLANK(clean_leads!B43:S43)&gt;=8,"LOW",IF(COUNTBLANK(clean_leads!B43:S43)&gt;=4,"MEDIUM","HIGH"))</f>
        <v>HIGH</v>
      </c>
      <c r="O43" s="7">
        <f>COUNTIF(clean_interactions!B:B,A43)</f>
        <v>3</v>
      </c>
      <c r="P43" s="7">
        <f>COUNTIFS(clean_interactions!B:B,A43,clean_interactions!N:N,"HIGH")</f>
        <v>3</v>
      </c>
      <c r="Q43" s="7">
        <f>ROUND(SUMIF(clean_interactions!B:B,A43,clean_interactions!M:M),1)</f>
        <v>54.7</v>
      </c>
      <c r="R43" s="7">
        <f>COUNTIFS(clean_interactions!B:B,A43,clean_interactions!C:C,"DEMO_REQUEST")</f>
        <v>0</v>
      </c>
      <c r="S43" s="7">
        <f>COUNTIFS(clean_interactions!B:B,A43,clean_interactions!C:C,"CONTENT_DOWNLOAD")</f>
        <v>1</v>
      </c>
      <c r="T43" s="7">
        <f>COUNTIFS(clean_interactions!B:B,A43,clean_interactions!C:C,"WEBINAR_ATTENDED")</f>
        <v>0</v>
      </c>
      <c r="U43" s="7">
        <f>COUNTIFS(clean_interactions!B:B,A43,clean_interactions!C:C,"PRICING_PAGE_VIEW")</f>
        <v>0</v>
      </c>
      <c r="V43" s="7">
        <f>SUMIF(clean_spend!D:D,E43,clean_spend!F:F)</f>
        <v>63789</v>
      </c>
      <c r="W43" s="7">
        <f>SUMIF(clean_spend!D:D,E43,clean_spend!J:J)</f>
        <v>306</v>
      </c>
      <c r="X43" s="17">
        <f t="shared" si="0"/>
        <v>208.4607843137255</v>
      </c>
      <c r="Y43" s="7">
        <f>IFERROR(SUMIF(clean_spend!D:D,E43,clean_spend!L:L)/V43,0)</f>
        <v>3.0610920378121618</v>
      </c>
    </row>
    <row r="44" spans="1:25">
      <c r="A44" t="str">
        <v>L0043</v>
      </c>
      <c r="B44" t="str">
        <v>Winston Costa</v>
      </c>
      <c r="C44" t="str">
        <v>META</v>
      </c>
      <c r="D44" t="str">
        <v>N/A</v>
      </c>
      <c r="E44" t="str">
        <v>PAID</v>
      </c>
      <c r="F44" t="str">
        <v>AI/ML</v>
      </c>
      <c r="G44" t="str">
        <v>Sales Engineer</v>
      </c>
      <c r="H44" t="str">
        <v>Saudi Arabia</v>
      </c>
      <c r="I44">
        <v>21</v>
      </c>
      <c r="J44">
        <v>2</v>
      </c>
      <c r="K44">
        <v>11</v>
      </c>
      <c r="L44" t="str">
        <v>YES</v>
      </c>
      <c r="M44" t="str">
        <v>LOST</v>
      </c>
      <c r="N44" s="7" t="str">
        <f>IF(COUNTBLANK(clean_leads!B44:S44)&gt;=8,"LOW",IF(COUNTBLANK(clean_leads!B44:S44)&gt;=4,"MEDIUM","HIGH"))</f>
        <v>HIGH</v>
      </c>
      <c r="O44" s="7">
        <f>COUNTIF(clean_interactions!B:B,A44)</f>
        <v>6</v>
      </c>
      <c r="P44" s="7">
        <f>COUNTIFS(clean_interactions!B:B,A44,clean_interactions!N:N,"HIGH")</f>
        <v>4</v>
      </c>
      <c r="Q44" s="7">
        <f>ROUND(SUMIF(clean_interactions!B:B,A44,clean_interactions!M:M),1)</f>
        <v>47.5</v>
      </c>
      <c r="R44" s="7">
        <f>COUNTIFS(clean_interactions!B:B,A44,clean_interactions!C:C,"DEMO_REQUEST")</f>
        <v>1</v>
      </c>
      <c r="S44" s="7">
        <f>COUNTIFS(clean_interactions!B:B,A44,clean_interactions!C:C,"CONTENT_DOWNLOAD")</f>
        <v>0</v>
      </c>
      <c r="T44" s="7">
        <f>COUNTIFS(clean_interactions!B:B,A44,clean_interactions!C:C,"WEBINAR_ATTENDED")</f>
        <v>1</v>
      </c>
      <c r="U44" s="7">
        <f>COUNTIFS(clean_interactions!B:B,A44,clean_interactions!C:C,"PRICING_PAGE_VIEW")</f>
        <v>1</v>
      </c>
      <c r="V44" s="7">
        <f>SUMIF(clean_spend!D:D,E44,clean_spend!F:F)</f>
        <v>149793</v>
      </c>
      <c r="W44" s="7">
        <f>SUMIF(clean_spend!D:D,E44,clean_spend!J:J)</f>
        <v>1090</v>
      </c>
      <c r="X44" s="17">
        <f t="shared" si="0"/>
        <v>137.42477064220182</v>
      </c>
      <c r="Y44" s="7">
        <f>IFERROR(SUMIF(clean_spend!D:D,E44,clean_spend!L:L)/V44,0)</f>
        <v>3.422997069288952</v>
      </c>
    </row>
    <row r="45" spans="1:25">
      <c r="A45" t="str">
        <v>L0044</v>
      </c>
      <c r="B45" t="str">
        <v>Isla Taylor</v>
      </c>
      <c r="C45" t="str">
        <v>PALO ALTO NETWORKS</v>
      </c>
      <c r="D45" t="str">
        <v>MID-MARKET</v>
      </c>
      <c r="E45" t="str">
        <v>REFERRAL</v>
      </c>
      <c r="F45" t="str">
        <v>Fintech</v>
      </c>
      <c r="G45" t="str">
        <v>Cto</v>
      </c>
      <c r="H45" t="str">
        <v>DE</v>
      </c>
      <c r="I45">
        <v>19</v>
      </c>
      <c r="J45">
        <v>12</v>
      </c>
      <c r="K45">
        <v>45</v>
      </c>
      <c r="L45" t="str">
        <v>YES</v>
      </c>
      <c r="M45" t="str">
        <v>ENGAGED</v>
      </c>
      <c r="N45" s="7" t="str">
        <f>IF(COUNTBLANK(clean_leads!B45:S45)&gt;=8,"LOW",IF(COUNTBLANK(clean_leads!B45:S45)&gt;=4,"MEDIUM","HIGH"))</f>
        <v>HIGH</v>
      </c>
      <c r="O45" s="7">
        <f>COUNTIF(clean_interactions!B:B,A45)</f>
        <v>1</v>
      </c>
      <c r="P45" s="7">
        <f>COUNTIFS(clean_interactions!B:B,A45,clean_interactions!N:N,"HIGH")</f>
        <v>0</v>
      </c>
      <c r="Q45" s="7">
        <f>ROUND(SUMIF(clean_interactions!B:B,A45,clean_interactions!M:M),1)</f>
        <v>0</v>
      </c>
      <c r="R45" s="7">
        <f>COUNTIFS(clean_interactions!B:B,A45,clean_interactions!C:C,"DEMO_REQUEST")</f>
        <v>0</v>
      </c>
      <c r="S45" s="7">
        <f>COUNTIFS(clean_interactions!B:B,A45,clean_interactions!C:C,"CONTENT_DOWNLOAD")</f>
        <v>0</v>
      </c>
      <c r="T45" s="7">
        <f>COUNTIFS(clean_interactions!B:B,A45,clean_interactions!C:C,"WEBINAR_ATTENDED")</f>
        <v>0</v>
      </c>
      <c r="U45" s="7">
        <f>COUNTIFS(clean_interactions!B:B,A45,clean_interactions!C:C,"PRICING_PAGE_VIEW")</f>
        <v>0</v>
      </c>
      <c r="V45" s="7">
        <f>SUMIF(clean_spend!D:D,E45,clean_spend!F:F)</f>
        <v>37889</v>
      </c>
      <c r="W45" s="7">
        <f>SUMIF(clean_spend!D:D,E45,clean_spend!J:J)</f>
        <v>865</v>
      </c>
      <c r="X45" s="17">
        <f t="shared" si="0"/>
        <v>43.802312138728325</v>
      </c>
      <c r="Y45" s="7">
        <f>IFERROR(SUMIF(clean_spend!D:D,E45,clean_spend!L:L)/V45,0)</f>
        <v>9.6104674179841112</v>
      </c>
    </row>
    <row r="46" spans="1:25">
      <c r="A46" t="str">
        <v>L0045</v>
      </c>
      <c r="B46" t="str">
        <v>Deepa Ali</v>
      </c>
      <c r="C46" t="str">
        <v>HUBSPOT</v>
      </c>
      <c r="D46" t="str">
        <v>MID-MARKET</v>
      </c>
      <c r="E46" t="str">
        <v>COLD_EMAIL</v>
      </c>
      <c r="F46" t="str">
        <v>Fintech</v>
      </c>
      <c r="G46" t="str">
        <v>Events Manager</v>
      </c>
      <c r="H46" t="str">
        <v>Uae</v>
      </c>
      <c r="I46">
        <v>8</v>
      </c>
      <c r="J46">
        <v>4</v>
      </c>
      <c r="K46">
        <v>53</v>
      </c>
      <c r="L46" t="str">
        <v>NO</v>
      </c>
      <c r="M46" t="str">
        <v>QUALIFIED</v>
      </c>
      <c r="N46" s="7" t="str">
        <f>IF(COUNTBLANK(clean_leads!B46:S46)&gt;=8,"LOW",IF(COUNTBLANK(clean_leads!B46:S46)&gt;=4,"MEDIUM","HIGH"))</f>
        <v>HIGH</v>
      </c>
      <c r="O46" s="7">
        <f>COUNTIF(clean_interactions!B:B,A46)</f>
        <v>2</v>
      </c>
      <c r="P46" s="7">
        <f>COUNTIFS(clean_interactions!B:B,A46,clean_interactions!N:N,"HIGH")</f>
        <v>1</v>
      </c>
      <c r="Q46" s="7">
        <f>ROUND(SUMIF(clean_interactions!B:B,A46,clean_interactions!M:M),1)</f>
        <v>37.700000000000003</v>
      </c>
      <c r="R46" s="7">
        <f>COUNTIFS(clean_interactions!B:B,A46,clean_interactions!C:C,"DEMO_REQUEST")</f>
        <v>0</v>
      </c>
      <c r="S46" s="7">
        <f>COUNTIFS(clean_interactions!B:B,A46,clean_interactions!C:C,"CONTENT_DOWNLOAD")</f>
        <v>0</v>
      </c>
      <c r="T46" s="7">
        <f>COUNTIFS(clean_interactions!B:B,A46,clean_interactions!C:C,"WEBINAR_ATTENDED")</f>
        <v>0</v>
      </c>
      <c r="U46" s="7">
        <f>COUNTIFS(clean_interactions!B:B,A46,clean_interactions!C:C,"PRICING_PAGE_VIEW")</f>
        <v>0</v>
      </c>
      <c r="V46" s="7">
        <f>SUMIF(clean_spend!D:D,E46,clean_spend!F:F)</f>
        <v>63789</v>
      </c>
      <c r="W46" s="7">
        <f>SUMIF(clean_spend!D:D,E46,clean_spend!J:J)</f>
        <v>306</v>
      </c>
      <c r="X46" s="17">
        <f t="shared" si="0"/>
        <v>208.4607843137255</v>
      </c>
      <c r="Y46" s="7">
        <f>IFERROR(SUMIF(clean_spend!D:D,E46,clean_spend!L:L)/V46,0)</f>
        <v>3.0610920378121618</v>
      </c>
    </row>
    <row r="47" spans="1:25">
      <c r="A47" t="str">
        <v>L0046</v>
      </c>
      <c r="B47" t="str">
        <v>Dmitri Malhotra</v>
      </c>
      <c r="C47" t="str">
        <v>CLOUDFLARE</v>
      </c>
      <c r="D47" t="str">
        <v>STARTUP</v>
      </c>
      <c r="E47" t="str">
        <v>REFERRAL</v>
      </c>
      <c r="F47" t="str">
        <v>Cybersecurity</v>
      </c>
      <c r="G47" t="str">
        <v>Vp Sales</v>
      </c>
      <c r="H47" t="str">
        <v>DE</v>
      </c>
      <c r="I47">
        <v>8</v>
      </c>
      <c r="J47">
        <v>1</v>
      </c>
      <c r="K47">
        <v>55</v>
      </c>
      <c r="L47" t="str">
        <v>YES</v>
      </c>
      <c r="M47" t="str">
        <v>ENGAGED</v>
      </c>
      <c r="N47" s="7" t="str">
        <f>IF(COUNTBLANK(clean_leads!B47:S47)&gt;=8,"LOW",IF(COUNTBLANK(clean_leads!B47:S47)&gt;=4,"MEDIUM","HIGH"))</f>
        <v>HIGH</v>
      </c>
      <c r="O47" s="7">
        <f>COUNTIF(clean_interactions!B:B,A47)</f>
        <v>1</v>
      </c>
      <c r="P47" s="7">
        <f>COUNTIFS(clean_interactions!B:B,A47,clean_interactions!N:N,"HIGH")</f>
        <v>1</v>
      </c>
      <c r="Q47" s="7">
        <f>ROUND(SUMIF(clean_interactions!B:B,A47,clean_interactions!M:M),1)</f>
        <v>21.8</v>
      </c>
      <c r="R47" s="7">
        <f>COUNTIFS(clean_interactions!B:B,A47,clean_interactions!C:C,"DEMO_REQUEST")</f>
        <v>0</v>
      </c>
      <c r="S47" s="7">
        <f>COUNTIFS(clean_interactions!B:B,A47,clean_interactions!C:C,"CONTENT_DOWNLOAD")</f>
        <v>0</v>
      </c>
      <c r="T47" s="7">
        <f>COUNTIFS(clean_interactions!B:B,A47,clean_interactions!C:C,"WEBINAR_ATTENDED")</f>
        <v>0</v>
      </c>
      <c r="U47" s="7">
        <f>COUNTIFS(clean_interactions!B:B,A47,clean_interactions!C:C,"PRICING_PAGE_VIEW")</f>
        <v>0</v>
      </c>
      <c r="V47" s="7">
        <f>SUMIF(clean_spend!D:D,E47,clean_spend!F:F)</f>
        <v>37889</v>
      </c>
      <c r="W47" s="7">
        <f>SUMIF(clean_spend!D:D,E47,clean_spend!J:J)</f>
        <v>865</v>
      </c>
      <c r="X47" s="17">
        <f t="shared" si="0"/>
        <v>43.802312138728325</v>
      </c>
      <c r="Y47" s="7">
        <f>IFERROR(SUMIF(clean_spend!D:D,E47,clean_spend!L:L)/V47,0)</f>
        <v>9.6104674179841112</v>
      </c>
    </row>
    <row r="48" spans="1:25">
      <c r="A48" t="str">
        <v>L0047</v>
      </c>
      <c r="B48" t="str">
        <v>Nolan Tiwari</v>
      </c>
      <c r="C48" t="str">
        <v>NOTION</v>
      </c>
      <c r="D48" t="str">
        <v>MID-MARKET</v>
      </c>
      <c r="E48" t="str">
        <v>REFERRAL</v>
      </c>
      <c r="F48" t="str">
        <v>Proptech</v>
      </c>
      <c r="G48" t="str">
        <v>Director Of Demand Gen</v>
      </c>
      <c r="H48" t="str">
        <v>IN</v>
      </c>
      <c r="I48">
        <v>0</v>
      </c>
      <c r="J48">
        <v>15</v>
      </c>
      <c r="K48">
        <v>8</v>
      </c>
      <c r="L48" t="str">
        <v>NO</v>
      </c>
      <c r="M48" t="str">
        <v>NEW</v>
      </c>
      <c r="N48" s="7" t="str">
        <f>IF(COUNTBLANK(clean_leads!B48:S48)&gt;=8,"LOW",IF(COUNTBLANK(clean_leads!B48:S48)&gt;=4,"MEDIUM","HIGH"))</f>
        <v>HIGH</v>
      </c>
      <c r="O48" s="7">
        <f>COUNTIF(clean_interactions!B:B,A48)</f>
        <v>3</v>
      </c>
      <c r="P48" s="7">
        <f>COUNTIFS(clean_interactions!B:B,A48,clean_interactions!N:N,"HIGH")</f>
        <v>3</v>
      </c>
      <c r="Q48" s="7">
        <f>ROUND(SUMIF(clean_interactions!B:B,A48,clean_interactions!M:M),1)</f>
        <v>38.1</v>
      </c>
      <c r="R48" s="7">
        <f>COUNTIFS(clean_interactions!B:B,A48,clean_interactions!C:C,"DEMO_REQUEST")</f>
        <v>0</v>
      </c>
      <c r="S48" s="7">
        <f>COUNTIFS(clean_interactions!B:B,A48,clean_interactions!C:C,"CONTENT_DOWNLOAD")</f>
        <v>1</v>
      </c>
      <c r="T48" s="7">
        <f>COUNTIFS(clean_interactions!B:B,A48,clean_interactions!C:C,"WEBINAR_ATTENDED")</f>
        <v>0</v>
      </c>
      <c r="U48" s="7">
        <f>COUNTIFS(clean_interactions!B:B,A48,clean_interactions!C:C,"PRICING_PAGE_VIEW")</f>
        <v>0</v>
      </c>
      <c r="V48" s="7">
        <f>SUMIF(clean_spend!D:D,E48,clean_spend!F:F)</f>
        <v>37889</v>
      </c>
      <c r="W48" s="7">
        <f>SUMIF(clean_spend!D:D,E48,clean_spend!J:J)</f>
        <v>865</v>
      </c>
      <c r="X48" s="17">
        <f t="shared" si="0"/>
        <v>43.802312138728325</v>
      </c>
      <c r="Y48" s="7">
        <f>IFERROR(SUMIF(clean_spend!D:D,E48,clean_spend!L:L)/V48,0)</f>
        <v>9.6104674179841112</v>
      </c>
    </row>
    <row r="49" spans="1:25">
      <c r="A49" t="str">
        <v>L0048</v>
      </c>
      <c r="B49" t="str">
        <v>Kevin Chen</v>
      </c>
      <c r="C49" t="str">
        <v>CANVA</v>
      </c>
      <c r="D49" t="str">
        <v>MID-MARKET</v>
      </c>
      <c r="E49" t="str">
        <v>SOCIAL</v>
      </c>
      <c r="F49" t="str">
        <v>Energy</v>
      </c>
      <c r="G49" t="str">
        <v>Intern</v>
      </c>
      <c r="H49" t="str">
        <v>US</v>
      </c>
      <c r="I49">
        <v>22</v>
      </c>
      <c r="J49">
        <v>13</v>
      </c>
      <c r="K49">
        <v>42</v>
      </c>
      <c r="L49" t="str">
        <v>YES</v>
      </c>
      <c r="M49" t="str">
        <v>LOST</v>
      </c>
      <c r="N49" s="7" t="str">
        <f>IF(COUNTBLANK(clean_leads!B49:S49)&gt;=8,"LOW",IF(COUNTBLANK(clean_leads!B49:S49)&gt;=4,"MEDIUM","HIGH"))</f>
        <v>HIGH</v>
      </c>
      <c r="O49" s="7">
        <f>COUNTIF(clean_interactions!B:B,A49)</f>
        <v>2</v>
      </c>
      <c r="P49" s="7">
        <f>COUNTIFS(clean_interactions!B:B,A49,clean_interactions!N:N,"HIGH")</f>
        <v>0</v>
      </c>
      <c r="Q49" s="7">
        <f>ROUND(SUMIF(clean_interactions!B:B,A49,clean_interactions!M:M),1)</f>
        <v>1.5</v>
      </c>
      <c r="R49" s="7">
        <f>COUNTIFS(clean_interactions!B:B,A49,clean_interactions!C:C,"DEMO_REQUEST")</f>
        <v>0</v>
      </c>
      <c r="S49" s="7">
        <f>COUNTIFS(clean_interactions!B:B,A49,clean_interactions!C:C,"CONTENT_DOWNLOAD")</f>
        <v>1</v>
      </c>
      <c r="T49" s="7">
        <f>COUNTIFS(clean_interactions!B:B,A49,clean_interactions!C:C,"WEBINAR_ATTENDED")</f>
        <v>0</v>
      </c>
      <c r="U49" s="7">
        <f>COUNTIFS(clean_interactions!B:B,A49,clean_interactions!C:C,"PRICING_PAGE_VIEW")</f>
        <v>0</v>
      </c>
      <c r="V49" s="7">
        <f>SUMIF(clean_spend!D:D,E49,clean_spend!F:F)</f>
        <v>198205</v>
      </c>
      <c r="W49" s="7">
        <f>SUMIF(clean_spend!D:D,E49,clean_spend!J:J)</f>
        <v>961</v>
      </c>
      <c r="X49" s="17">
        <f t="shared" si="0"/>
        <v>206.2486992715921</v>
      </c>
      <c r="Y49" s="7">
        <f>IFERROR(SUMIF(clean_spend!D:D,E49,clean_spend!L:L)/V49,0)</f>
        <v>2.499992432077899</v>
      </c>
    </row>
    <row r="50" spans="1:25">
      <c r="A50" t="str">
        <v>L0049</v>
      </c>
      <c r="B50" t="str">
        <v>Thea Hill</v>
      </c>
      <c r="C50" t="str">
        <v>NOTION</v>
      </c>
      <c r="D50" t="str">
        <v>ENTERPRISE</v>
      </c>
      <c r="E50" t="str">
        <v>COLD_EMAIL</v>
      </c>
      <c r="F50" t="str">
        <v>Retail</v>
      </c>
      <c r="G50" t="str">
        <v>Growth Lead</v>
      </c>
      <c r="H50" t="str">
        <v>Netherlands</v>
      </c>
      <c r="I50">
        <v>11</v>
      </c>
      <c r="J50">
        <v>14</v>
      </c>
      <c r="K50">
        <v>30</v>
      </c>
      <c r="L50" t="str">
        <v>YES</v>
      </c>
      <c r="M50" t="str">
        <v>DISQUALIFIED</v>
      </c>
      <c r="N50" s="7" t="str">
        <f>IF(COUNTBLANK(clean_leads!B50:S50)&gt;=8,"LOW",IF(COUNTBLANK(clean_leads!B50:S50)&gt;=4,"MEDIUM","HIGH"))</f>
        <v>HIGH</v>
      </c>
      <c r="O50" s="7">
        <f>COUNTIF(clean_interactions!B:B,A50)</f>
        <v>4</v>
      </c>
      <c r="P50" s="7">
        <f>COUNTIFS(clean_interactions!B:B,A50,clean_interactions!N:N,"HIGH")</f>
        <v>4</v>
      </c>
      <c r="Q50" s="7">
        <f>ROUND(SUMIF(clean_interactions!B:B,A50,clean_interactions!M:M),1)</f>
        <v>84.7</v>
      </c>
      <c r="R50" s="7">
        <f>COUNTIFS(clean_interactions!B:B,A50,clean_interactions!C:C,"DEMO_REQUEST")</f>
        <v>0</v>
      </c>
      <c r="S50" s="7">
        <f>COUNTIFS(clean_interactions!B:B,A50,clean_interactions!C:C,"CONTENT_DOWNLOAD")</f>
        <v>0</v>
      </c>
      <c r="T50" s="7">
        <f>COUNTIFS(clean_interactions!B:B,A50,clean_interactions!C:C,"WEBINAR_ATTENDED")</f>
        <v>0</v>
      </c>
      <c r="U50" s="7">
        <f>COUNTIFS(clean_interactions!B:B,A50,clean_interactions!C:C,"PRICING_PAGE_VIEW")</f>
        <v>1</v>
      </c>
      <c r="V50" s="7">
        <f>SUMIF(clean_spend!D:D,E50,clean_spend!F:F)</f>
        <v>63789</v>
      </c>
      <c r="W50" s="7">
        <f>SUMIF(clean_spend!D:D,E50,clean_spend!J:J)</f>
        <v>306</v>
      </c>
      <c r="X50" s="17">
        <f t="shared" si="0"/>
        <v>208.4607843137255</v>
      </c>
      <c r="Y50" s="7">
        <f>IFERROR(SUMIF(clean_spend!D:D,E50,clean_spend!L:L)/V50,0)</f>
        <v>3.0610920378121618</v>
      </c>
    </row>
    <row r="51" spans="1:25">
      <c r="A51" t="str">
        <v>L0050</v>
      </c>
      <c r="B51" t="str">
        <v>Nadia Jones</v>
      </c>
      <c r="C51" t="str">
        <v>META</v>
      </c>
      <c r="D51" t="str">
        <v>SMB</v>
      </c>
      <c r="E51" t="str">
        <v>REFERRAL</v>
      </c>
      <c r="F51" t="str">
        <v>Biotech</v>
      </c>
      <c r="G51" t="str">
        <v>Operations Manager</v>
      </c>
      <c r="H51" t="str">
        <v>FR</v>
      </c>
      <c r="I51">
        <v>31</v>
      </c>
      <c r="J51">
        <v>16</v>
      </c>
      <c r="K51">
        <v>5</v>
      </c>
      <c r="L51" t="str">
        <v>NO</v>
      </c>
      <c r="M51" t="str">
        <v>CONVERTED</v>
      </c>
      <c r="N51" s="7" t="str">
        <f>IF(COUNTBLANK(clean_leads!B51:S51)&gt;=8,"LOW",IF(COUNTBLANK(clean_leads!B51:S51)&gt;=4,"MEDIUM","HIGH"))</f>
        <v>HIGH</v>
      </c>
      <c r="O51" s="7">
        <f>COUNTIF(clean_interactions!B:B,A51)</f>
        <v>3</v>
      </c>
      <c r="P51" s="7">
        <f>COUNTIFS(clean_interactions!B:B,A51,clean_interactions!N:N,"HIGH")</f>
        <v>3</v>
      </c>
      <c r="Q51" s="7">
        <f>ROUND(SUMIF(clean_interactions!B:B,A51,clean_interactions!M:M),1)</f>
        <v>71.900000000000006</v>
      </c>
      <c r="R51" s="7">
        <f>COUNTIFS(clean_interactions!B:B,A51,clean_interactions!C:C,"DEMO_REQUEST")</f>
        <v>0</v>
      </c>
      <c r="S51" s="7">
        <f>COUNTIFS(clean_interactions!B:B,A51,clean_interactions!C:C,"CONTENT_DOWNLOAD")</f>
        <v>0</v>
      </c>
      <c r="T51" s="7">
        <f>COUNTIFS(clean_interactions!B:B,A51,clean_interactions!C:C,"WEBINAR_ATTENDED")</f>
        <v>0</v>
      </c>
      <c r="U51" s="7">
        <f>COUNTIFS(clean_interactions!B:B,A51,clean_interactions!C:C,"PRICING_PAGE_VIEW")</f>
        <v>0</v>
      </c>
      <c r="V51" s="7">
        <f>SUMIF(clean_spend!D:D,E51,clean_spend!F:F)</f>
        <v>37889</v>
      </c>
      <c r="W51" s="7">
        <f>SUMIF(clean_spend!D:D,E51,clean_spend!J:J)</f>
        <v>865</v>
      </c>
      <c r="X51" s="17">
        <f t="shared" si="0"/>
        <v>43.802312138728325</v>
      </c>
      <c r="Y51" s="7">
        <f>IFERROR(SUMIF(clean_spend!D:D,E51,clean_spend!L:L)/V51,0)</f>
        <v>9.6104674179841112</v>
      </c>
    </row>
    <row r="52" spans="1:25">
      <c r="A52" t="str">
        <v>L0051</v>
      </c>
      <c r="B52" t="str">
        <v>Nolan Johansson</v>
      </c>
      <c r="C52" t="str">
        <v>ASANA</v>
      </c>
      <c r="D52" t="str">
        <v>ENTERPRISE</v>
      </c>
      <c r="E52" t="str">
        <v>EVENT</v>
      </c>
      <c r="F52" t="str">
        <v>Insurtech</v>
      </c>
      <c r="G52" t="str">
        <v>Sales Engineer</v>
      </c>
      <c r="H52" t="str">
        <v>Uae</v>
      </c>
      <c r="I52">
        <v>10</v>
      </c>
      <c r="J52">
        <v>4</v>
      </c>
      <c r="K52">
        <v>43</v>
      </c>
      <c r="L52" t="str">
        <v>NO</v>
      </c>
      <c r="M52" t="str">
        <v>QUALIFIED</v>
      </c>
      <c r="N52" s="7" t="str">
        <f>IF(COUNTBLANK(clean_leads!B52:S52)&gt;=8,"LOW",IF(COUNTBLANK(clean_leads!B52:S52)&gt;=4,"MEDIUM","HIGH"))</f>
        <v>HIGH</v>
      </c>
      <c r="O52" s="7">
        <f>COUNTIF(clean_interactions!B:B,A52)</f>
        <v>3</v>
      </c>
      <c r="P52" s="7">
        <f>COUNTIFS(clean_interactions!B:B,A52,clean_interactions!N:N,"HIGH")</f>
        <v>2</v>
      </c>
      <c r="Q52" s="7">
        <f>ROUND(SUMIF(clean_interactions!B:B,A52,clean_interactions!M:M),1)</f>
        <v>38.1</v>
      </c>
      <c r="R52" s="7">
        <f>COUNTIFS(clean_interactions!B:B,A52,clean_interactions!C:C,"DEMO_REQUEST")</f>
        <v>0</v>
      </c>
      <c r="S52" s="7">
        <f>COUNTIFS(clean_interactions!B:B,A52,clean_interactions!C:C,"CONTENT_DOWNLOAD")</f>
        <v>0</v>
      </c>
      <c r="T52" s="7">
        <f>COUNTIFS(clean_interactions!B:B,A52,clean_interactions!C:C,"WEBINAR_ATTENDED")</f>
        <v>0</v>
      </c>
      <c r="U52" s="7">
        <f>COUNTIFS(clean_interactions!B:B,A52,clean_interactions!C:C,"PRICING_PAGE_VIEW")</f>
        <v>0</v>
      </c>
      <c r="V52" s="7">
        <f>SUMIF(clean_spend!D:D,E52,clean_spend!F:F)</f>
        <v>130023</v>
      </c>
      <c r="W52" s="7">
        <f>SUMIF(clean_spend!D:D,E52,clean_spend!J:J)</f>
        <v>322</v>
      </c>
      <c r="X52" s="17">
        <f t="shared" si="0"/>
        <v>403.79813664596276</v>
      </c>
      <c r="Y52" s="7">
        <f>IFERROR(SUMIF(clean_spend!D:D,E52,clean_spend!L:L)/V52,0)</f>
        <v>1.3116294809379878</v>
      </c>
    </row>
    <row r="53" spans="1:25">
      <c r="A53" t="str">
        <v>L0052</v>
      </c>
      <c r="B53" t="str">
        <v>Nico Verma</v>
      </c>
      <c r="C53" t="str">
        <v>HUBSPOT</v>
      </c>
      <c r="D53" t="str">
        <v>MID-MARKET</v>
      </c>
      <c r="E53" t="str">
        <v>ORGANIC</v>
      </c>
      <c r="F53" t="str">
        <v>Automotive</v>
      </c>
      <c r="G53" t="str">
        <v>Vp Marketing</v>
      </c>
      <c r="H53" t="str">
        <v>FR</v>
      </c>
      <c r="I53">
        <v>31</v>
      </c>
      <c r="J53">
        <v>17</v>
      </c>
      <c r="K53">
        <v>49</v>
      </c>
      <c r="L53" t="str">
        <v>YES</v>
      </c>
      <c r="M53" t="str">
        <v>NURTURING</v>
      </c>
      <c r="N53" s="7" t="str">
        <f>IF(COUNTBLANK(clean_leads!B53:S53)&gt;=8,"LOW",IF(COUNTBLANK(clean_leads!B53:S53)&gt;=4,"MEDIUM","HIGH"))</f>
        <v>HIGH</v>
      </c>
      <c r="O53" s="7">
        <f>COUNTIF(clean_interactions!B:B,A53)</f>
        <v>1</v>
      </c>
      <c r="P53" s="7">
        <f>COUNTIFS(clean_interactions!B:B,A53,clean_interactions!N:N,"HIGH")</f>
        <v>0</v>
      </c>
      <c r="Q53" s="7">
        <f>ROUND(SUMIF(clean_interactions!B:B,A53,clean_interactions!M:M),1)</f>
        <v>0.2</v>
      </c>
      <c r="R53" s="7">
        <f>COUNTIFS(clean_interactions!B:B,A53,clean_interactions!C:C,"DEMO_REQUEST")</f>
        <v>0</v>
      </c>
      <c r="S53" s="7">
        <f>COUNTIFS(clean_interactions!B:B,A53,clean_interactions!C:C,"CONTENT_DOWNLOAD")</f>
        <v>0</v>
      </c>
      <c r="T53" s="7">
        <f>COUNTIFS(clean_interactions!B:B,A53,clean_interactions!C:C,"WEBINAR_ATTENDED")</f>
        <v>0</v>
      </c>
      <c r="U53" s="7">
        <f>COUNTIFS(clean_interactions!B:B,A53,clean_interactions!C:C,"PRICING_PAGE_VIEW")</f>
        <v>0</v>
      </c>
      <c r="V53" s="7">
        <f>SUMIF(clean_spend!D:D,E53,clean_spend!F:F)</f>
        <v>46997</v>
      </c>
      <c r="W53" s="7">
        <f>SUMIF(clean_spend!D:D,E53,clean_spend!J:J)</f>
        <v>970</v>
      </c>
      <c r="X53" s="17">
        <f t="shared" si="0"/>
        <v>48.450515463917526</v>
      </c>
      <c r="Y53" s="7">
        <f>IFERROR(SUMIF(clean_spend!D:D,E53,clean_spend!L:L)/V53,0)</f>
        <v>13.494180479605081</v>
      </c>
    </row>
    <row r="54" spans="1:25">
      <c r="A54" t="str">
        <v>L0053</v>
      </c>
      <c r="B54" t="str">
        <v>Soren Shah</v>
      </c>
      <c r="C54" t="str">
        <v>SNOWFLAKE</v>
      </c>
      <c r="D54" t="str">
        <v>MID-MARKET</v>
      </c>
      <c r="E54" t="str">
        <v>REFERRAL</v>
      </c>
      <c r="F54" t="str">
        <v>E-Commerce</v>
      </c>
      <c r="G54" t="str">
        <v>Vp Of Marketing</v>
      </c>
      <c r="H54" t="str">
        <v>Ireland</v>
      </c>
      <c r="I54">
        <v>31</v>
      </c>
      <c r="J54">
        <v>0</v>
      </c>
      <c r="K54">
        <v>23</v>
      </c>
      <c r="L54" t="str">
        <v>NO</v>
      </c>
      <c r="M54" t="str">
        <v>NEW</v>
      </c>
      <c r="N54" s="7" t="str">
        <f>IF(COUNTBLANK(clean_leads!B54:S54)&gt;=8,"LOW",IF(COUNTBLANK(clean_leads!B54:S54)&gt;=4,"MEDIUM","HIGH"))</f>
        <v>HIGH</v>
      </c>
      <c r="O54" s="7">
        <f>COUNTIF(clean_interactions!B:B,A54)</f>
        <v>2</v>
      </c>
      <c r="P54" s="7">
        <f>COUNTIFS(clean_interactions!B:B,A54,clean_interactions!N:N,"HIGH")</f>
        <v>1</v>
      </c>
      <c r="Q54" s="7">
        <f>ROUND(SUMIF(clean_interactions!B:B,A54,clean_interactions!M:M),1)</f>
        <v>18.2</v>
      </c>
      <c r="R54" s="7">
        <f>COUNTIFS(clean_interactions!B:B,A54,clean_interactions!C:C,"DEMO_REQUEST")</f>
        <v>0</v>
      </c>
      <c r="S54" s="7">
        <f>COUNTIFS(clean_interactions!B:B,A54,clean_interactions!C:C,"CONTENT_DOWNLOAD")</f>
        <v>0</v>
      </c>
      <c r="T54" s="7">
        <f>COUNTIFS(clean_interactions!B:B,A54,clean_interactions!C:C,"WEBINAR_ATTENDED")</f>
        <v>0</v>
      </c>
      <c r="U54" s="7">
        <f>COUNTIFS(clean_interactions!B:B,A54,clean_interactions!C:C,"PRICING_PAGE_VIEW")</f>
        <v>0</v>
      </c>
      <c r="V54" s="7">
        <f>SUMIF(clean_spend!D:D,E54,clean_spend!F:F)</f>
        <v>37889</v>
      </c>
      <c r="W54" s="7">
        <f>SUMIF(clean_spend!D:D,E54,clean_spend!J:J)</f>
        <v>865</v>
      </c>
      <c r="X54" s="17">
        <f t="shared" si="0"/>
        <v>43.802312138728325</v>
      </c>
      <c r="Y54" s="7">
        <f>IFERROR(SUMIF(clean_spend!D:D,E54,clean_spend!L:L)/V54,0)</f>
        <v>9.6104674179841112</v>
      </c>
    </row>
    <row r="55" spans="1:25">
      <c r="A55" t="str">
        <v>L0054</v>
      </c>
      <c r="B55" t="str">
        <v>Magnus Wilson</v>
      </c>
      <c r="C55" t="str">
        <v>WORKDAY</v>
      </c>
      <c r="D55" t="str">
        <v>MID-MARKET</v>
      </c>
      <c r="E55" t="str">
        <v>COLD_EMAIL</v>
      </c>
      <c r="F55" t="str">
        <v>Biotech</v>
      </c>
      <c r="G55" t="str">
        <v>Cto</v>
      </c>
      <c r="H55" t="str">
        <v>Sweden</v>
      </c>
      <c r="I55">
        <v>20</v>
      </c>
      <c r="J55">
        <v>7</v>
      </c>
      <c r="K55">
        <v>60</v>
      </c>
      <c r="L55" t="str">
        <v>YES</v>
      </c>
      <c r="M55" t="str">
        <v>NEW</v>
      </c>
      <c r="N55" s="7" t="str">
        <f>IF(COUNTBLANK(clean_leads!B55:S55)&gt;=8,"LOW",IF(COUNTBLANK(clean_leads!B55:S55)&gt;=4,"MEDIUM","HIGH"))</f>
        <v>HIGH</v>
      </c>
      <c r="O55" s="7">
        <f>COUNTIF(clean_interactions!B:B,A55)</f>
        <v>4</v>
      </c>
      <c r="P55" s="7">
        <f>COUNTIFS(clean_interactions!B:B,A55,clean_interactions!N:N,"HIGH")</f>
        <v>2</v>
      </c>
      <c r="Q55" s="7">
        <f>ROUND(SUMIF(clean_interactions!B:B,A55,clean_interactions!M:M),1)</f>
        <v>68.900000000000006</v>
      </c>
      <c r="R55" s="7">
        <f>COUNTIFS(clean_interactions!B:B,A55,clean_interactions!C:C,"DEMO_REQUEST")</f>
        <v>1</v>
      </c>
      <c r="S55" s="7">
        <f>COUNTIFS(clean_interactions!B:B,A55,clean_interactions!C:C,"CONTENT_DOWNLOAD")</f>
        <v>0</v>
      </c>
      <c r="T55" s="7">
        <f>COUNTIFS(clean_interactions!B:B,A55,clean_interactions!C:C,"WEBINAR_ATTENDED")</f>
        <v>0</v>
      </c>
      <c r="U55" s="7">
        <f>COUNTIFS(clean_interactions!B:B,A55,clean_interactions!C:C,"PRICING_PAGE_VIEW")</f>
        <v>0</v>
      </c>
      <c r="V55" s="7">
        <f>SUMIF(clean_spend!D:D,E55,clean_spend!F:F)</f>
        <v>63789</v>
      </c>
      <c r="W55" s="7">
        <f>SUMIF(clean_spend!D:D,E55,clean_spend!J:J)</f>
        <v>306</v>
      </c>
      <c r="X55" s="17">
        <f t="shared" si="0"/>
        <v>208.4607843137255</v>
      </c>
      <c r="Y55" s="7">
        <f>IFERROR(SUMIF(clean_spend!D:D,E55,clean_spend!L:L)/V55,0)</f>
        <v>3.0610920378121618</v>
      </c>
    </row>
    <row r="56" spans="1:25">
      <c r="A56" t="str">
        <v>L0055</v>
      </c>
      <c r="B56" t="str">
        <v>Cordelia Ali</v>
      </c>
      <c r="C56" t="str">
        <v>GOOGLE INC</v>
      </c>
      <c r="D56" t="str">
        <v>ENTERPRISE</v>
      </c>
      <c r="E56" t="str">
        <v>ORGANIC</v>
      </c>
      <c r="F56" t="str">
        <v>Healthcare</v>
      </c>
      <c r="G56" t="str">
        <v>Product Manager</v>
      </c>
      <c r="H56" t="str">
        <v>Philippines</v>
      </c>
      <c r="I56">
        <v>34</v>
      </c>
      <c r="J56">
        <v>9</v>
      </c>
      <c r="K56">
        <v>51</v>
      </c>
      <c r="L56" t="str">
        <v>NO</v>
      </c>
      <c r="M56" t="str">
        <v>DISQUALIFIED</v>
      </c>
      <c r="N56" s="7" t="str">
        <f>IF(COUNTBLANK(clean_leads!B56:S56)&gt;=8,"LOW",IF(COUNTBLANK(clean_leads!B56:S56)&gt;=4,"MEDIUM","HIGH"))</f>
        <v>HIGH</v>
      </c>
      <c r="O56" s="7">
        <f>COUNTIF(clean_interactions!B:B,A56)</f>
        <v>3</v>
      </c>
      <c r="P56" s="7">
        <f>COUNTIFS(clean_interactions!B:B,A56,clean_interactions!N:N,"HIGH")</f>
        <v>2</v>
      </c>
      <c r="Q56" s="7">
        <f>ROUND(SUMIF(clean_interactions!B:B,A56,clean_interactions!M:M),1)</f>
        <v>54.9</v>
      </c>
      <c r="R56" s="7">
        <f>COUNTIFS(clean_interactions!B:B,A56,clean_interactions!C:C,"DEMO_REQUEST")</f>
        <v>0</v>
      </c>
      <c r="S56" s="7">
        <f>COUNTIFS(clean_interactions!B:B,A56,clean_interactions!C:C,"CONTENT_DOWNLOAD")</f>
        <v>0</v>
      </c>
      <c r="T56" s="7">
        <f>COUNTIFS(clean_interactions!B:B,A56,clean_interactions!C:C,"WEBINAR_ATTENDED")</f>
        <v>0</v>
      </c>
      <c r="U56" s="7">
        <f>COUNTIFS(clean_interactions!B:B,A56,clean_interactions!C:C,"PRICING_PAGE_VIEW")</f>
        <v>0</v>
      </c>
      <c r="V56" s="7">
        <f>SUMIF(clean_spend!D:D,E56,clean_spend!F:F)</f>
        <v>46997</v>
      </c>
      <c r="W56" s="7">
        <f>SUMIF(clean_spend!D:D,E56,clean_spend!J:J)</f>
        <v>970</v>
      </c>
      <c r="X56" s="17">
        <f t="shared" si="0"/>
        <v>48.450515463917526</v>
      </c>
      <c r="Y56" s="7">
        <f>IFERROR(SUMIF(clean_spend!D:D,E56,clean_spend!L:L)/V56,0)</f>
        <v>13.494180479605081</v>
      </c>
    </row>
    <row r="57" spans="1:25">
      <c r="A57" t="str">
        <v>L0056</v>
      </c>
      <c r="B57" t="str">
        <v>Farhan Castillo</v>
      </c>
      <c r="C57" t="str">
        <v>LINEAR</v>
      </c>
      <c r="D57" t="str">
        <v>MID-MARKET</v>
      </c>
      <c r="E57" t="str">
        <v>ORGANIC</v>
      </c>
      <c r="F57" t="str">
        <v>Hrtech</v>
      </c>
      <c r="G57" t="str">
        <v>Product Manager</v>
      </c>
      <c r="H57" t="str">
        <v>Turkey</v>
      </c>
      <c r="I57">
        <v>24</v>
      </c>
      <c r="J57">
        <v>13</v>
      </c>
      <c r="K57">
        <v>55</v>
      </c>
      <c r="L57" t="str">
        <v>NO</v>
      </c>
      <c r="M57" t="str">
        <v>LOST</v>
      </c>
      <c r="N57" s="7" t="str">
        <f>IF(COUNTBLANK(clean_leads!B57:S57)&gt;=8,"LOW",IF(COUNTBLANK(clean_leads!B57:S57)&gt;=4,"MEDIUM","HIGH"))</f>
        <v>HIGH</v>
      </c>
      <c r="O57" s="7">
        <f>COUNTIF(clean_interactions!B:B,A57)</f>
        <v>2</v>
      </c>
      <c r="P57" s="7">
        <f>COUNTIFS(clean_interactions!B:B,A57,clean_interactions!N:N,"HIGH")</f>
        <v>1</v>
      </c>
      <c r="Q57" s="7">
        <f>ROUND(SUMIF(clean_interactions!B:B,A57,clean_interactions!M:M),1)</f>
        <v>39.5</v>
      </c>
      <c r="R57" s="7">
        <f>COUNTIFS(clean_interactions!B:B,A57,clean_interactions!C:C,"DEMO_REQUEST")</f>
        <v>0</v>
      </c>
      <c r="S57" s="7">
        <f>COUNTIFS(clean_interactions!B:B,A57,clean_interactions!C:C,"CONTENT_DOWNLOAD")</f>
        <v>0</v>
      </c>
      <c r="T57" s="7">
        <f>COUNTIFS(clean_interactions!B:B,A57,clean_interactions!C:C,"WEBINAR_ATTENDED")</f>
        <v>1</v>
      </c>
      <c r="U57" s="7">
        <f>COUNTIFS(clean_interactions!B:B,A57,clean_interactions!C:C,"PRICING_PAGE_VIEW")</f>
        <v>0</v>
      </c>
      <c r="V57" s="7">
        <f>SUMIF(clean_spend!D:D,E57,clean_spend!F:F)</f>
        <v>46997</v>
      </c>
      <c r="W57" s="7">
        <f>SUMIF(clean_spend!D:D,E57,clean_spend!J:J)</f>
        <v>970</v>
      </c>
      <c r="X57" s="17">
        <f t="shared" si="0"/>
        <v>48.450515463917526</v>
      </c>
      <c r="Y57" s="7">
        <f>IFERROR(SUMIF(clean_spend!D:D,E57,clean_spend!L:L)/V57,0)</f>
        <v>13.494180479605081</v>
      </c>
    </row>
    <row r="58" spans="1:25">
      <c r="A58" t="str">
        <v>L0057</v>
      </c>
      <c r="B58" t="str">
        <v>Yasmin Schneider</v>
      </c>
      <c r="C58" t="str">
        <v>META</v>
      </c>
      <c r="D58" t="str">
        <v>MID-MARKET</v>
      </c>
      <c r="E58" t="str">
        <v>CONTENT_SYNDICATION</v>
      </c>
      <c r="F58" t="str">
        <v>Biotech</v>
      </c>
      <c r="G58" t="str">
        <v>Chief Marketing Officer</v>
      </c>
      <c r="H58" t="str">
        <v>New Zealand</v>
      </c>
      <c r="I58">
        <v>16</v>
      </c>
      <c r="J58">
        <v>12</v>
      </c>
      <c r="K58">
        <v>25</v>
      </c>
      <c r="L58" t="str">
        <v>YES</v>
      </c>
      <c r="M58" t="str">
        <v>CONVERTED</v>
      </c>
      <c r="N58" s="7" t="str">
        <f>IF(COUNTBLANK(clean_leads!B58:S58)&gt;=8,"LOW",IF(COUNTBLANK(clean_leads!B58:S58)&gt;=4,"MEDIUM","HIGH"))</f>
        <v>HIGH</v>
      </c>
      <c r="O58" s="7">
        <f>COUNTIF(clean_interactions!B:B,A58)</f>
        <v>4</v>
      </c>
      <c r="P58" s="7">
        <f>COUNTIFS(clean_interactions!B:B,A58,clean_interactions!N:N,"HIGH")</f>
        <v>3</v>
      </c>
      <c r="Q58" s="7">
        <f>ROUND(SUMIF(clean_interactions!B:B,A58,clean_interactions!M:M),1)</f>
        <v>56.9</v>
      </c>
      <c r="R58" s="7">
        <f>COUNTIFS(clean_interactions!B:B,A58,clean_interactions!C:C,"DEMO_REQUEST")</f>
        <v>0</v>
      </c>
      <c r="S58" s="7">
        <f>COUNTIFS(clean_interactions!B:B,A58,clean_interactions!C:C,"CONTENT_DOWNLOAD")</f>
        <v>0</v>
      </c>
      <c r="T58" s="7">
        <f>COUNTIFS(clean_interactions!B:B,A58,clean_interactions!C:C,"WEBINAR_ATTENDED")</f>
        <v>0</v>
      </c>
      <c r="U58" s="7">
        <f>COUNTIFS(clean_interactions!B:B,A58,clean_interactions!C:C,"PRICING_PAGE_VIEW")</f>
        <v>1</v>
      </c>
      <c r="V58" s="7">
        <f>SUMIF(clean_spend!D:D,E58,clean_spend!F:F)</f>
        <v>56772</v>
      </c>
      <c r="W58" s="7">
        <f>SUMIF(clean_spend!D:D,E58,clean_spend!J:J)</f>
        <v>216</v>
      </c>
      <c r="X58" s="17">
        <f t="shared" si="0"/>
        <v>262.83333333333331</v>
      </c>
      <c r="Y58" s="7">
        <f>IFERROR(SUMIF(clean_spend!D:D,E58,clean_spend!L:L)/V58,0)</f>
        <v>1.3824068202635102</v>
      </c>
    </row>
    <row r="59" spans="1:25">
      <c r="A59" t="str">
        <v>L0058</v>
      </c>
      <c r="B59" t="str">
        <v>Katrina Fischer</v>
      </c>
      <c r="C59" t="str">
        <v>DROPBOX</v>
      </c>
      <c r="D59" t="str">
        <v>MID-MARKET</v>
      </c>
      <c r="E59" t="str">
        <v>UNKNOWN</v>
      </c>
      <c r="F59" t="str">
        <v>Unknown</v>
      </c>
      <c r="G59" t="str">
        <v>Head Of Strategy</v>
      </c>
      <c r="H59" t="str">
        <v>US</v>
      </c>
      <c r="I59">
        <v>20</v>
      </c>
      <c r="J59">
        <v>19</v>
      </c>
      <c r="K59">
        <v>19</v>
      </c>
      <c r="L59" t="str">
        <v>YES</v>
      </c>
      <c r="M59" t="str">
        <v>NURTURING</v>
      </c>
      <c r="N59" s="7" t="str">
        <f>IF(COUNTBLANK(clean_leads!B59:S59)&gt;=8,"LOW",IF(COUNTBLANK(clean_leads!B59:S59)&gt;=4,"MEDIUM","HIGH"))</f>
        <v>HIGH</v>
      </c>
      <c r="O59" s="7">
        <f>COUNTIF(clean_interactions!B:B,A59)</f>
        <v>3</v>
      </c>
      <c r="P59" s="7">
        <f>COUNTIFS(clean_interactions!B:B,A59,clean_interactions!N:N,"HIGH")</f>
        <v>2</v>
      </c>
      <c r="Q59" s="7">
        <f>ROUND(SUMIF(clean_interactions!B:B,A59,clean_interactions!M:M),1)</f>
        <v>44.4</v>
      </c>
      <c r="R59" s="7">
        <f>COUNTIFS(clean_interactions!B:B,A59,clean_interactions!C:C,"DEMO_REQUEST")</f>
        <v>0</v>
      </c>
      <c r="S59" s="7">
        <f>COUNTIFS(clean_interactions!B:B,A59,clean_interactions!C:C,"CONTENT_DOWNLOAD")</f>
        <v>0</v>
      </c>
      <c r="T59" s="7">
        <f>COUNTIFS(clean_interactions!B:B,A59,clean_interactions!C:C,"WEBINAR_ATTENDED")</f>
        <v>0</v>
      </c>
      <c r="U59" s="7">
        <f>COUNTIFS(clean_interactions!B:B,A59,clean_interactions!C:C,"PRICING_PAGE_VIEW")</f>
        <v>0</v>
      </c>
      <c r="V59" s="7">
        <f>SUMIF(clean_spend!D:D,E59,clean_spend!F:F)</f>
        <v>0</v>
      </c>
      <c r="W59" s="7">
        <f>SUMIF(clean_spend!D:D,E59,clean_spend!J:J)</f>
        <v>0</v>
      </c>
      <c r="X59" s="17">
        <f t="shared" si="0"/>
        <v>0</v>
      </c>
      <c r="Y59" s="7">
        <f>IFERROR(SUMIF(clean_spend!D:D,E59,clean_spend!L:L)/V59,0)</f>
        <v>0</v>
      </c>
    </row>
    <row r="60" spans="1:25">
      <c r="A60" t="str">
        <v>L0059</v>
      </c>
      <c r="B60" t="str">
        <v>Yuki Ivanov</v>
      </c>
      <c r="C60" t="str">
        <v>PALANTIR TECHNOLOGIES</v>
      </c>
      <c r="D60" t="str">
        <v>ENTERPRISE</v>
      </c>
      <c r="E60" t="str">
        <v>EVENT</v>
      </c>
      <c r="F60" t="str">
        <v>Media</v>
      </c>
      <c r="G60" t="str">
        <v>Co-Founder</v>
      </c>
      <c r="H60" t="str">
        <v>Colombia</v>
      </c>
      <c r="I60">
        <v>15</v>
      </c>
      <c r="J60">
        <v>0</v>
      </c>
      <c r="K60">
        <v>7</v>
      </c>
      <c r="L60" t="str">
        <v>YES</v>
      </c>
      <c r="M60" t="str">
        <v>LOST</v>
      </c>
      <c r="N60" s="7" t="str">
        <f>IF(COUNTBLANK(clean_leads!B60:S60)&gt;=8,"LOW",IF(COUNTBLANK(clean_leads!B60:S60)&gt;=4,"MEDIUM","HIGH"))</f>
        <v>HIGH</v>
      </c>
      <c r="O60" s="7">
        <f>COUNTIF(clean_interactions!B:B,A60)</f>
        <v>2</v>
      </c>
      <c r="P60" s="7">
        <f>COUNTIFS(clean_interactions!B:B,A60,clean_interactions!N:N,"HIGH")</f>
        <v>1</v>
      </c>
      <c r="Q60" s="7">
        <f>ROUND(SUMIF(clean_interactions!B:B,A60,clean_interactions!M:M),1)</f>
        <v>10.8</v>
      </c>
      <c r="R60" s="7">
        <f>COUNTIFS(clean_interactions!B:B,A60,clean_interactions!C:C,"DEMO_REQUEST")</f>
        <v>0</v>
      </c>
      <c r="S60" s="7">
        <f>COUNTIFS(clean_interactions!B:B,A60,clean_interactions!C:C,"CONTENT_DOWNLOAD")</f>
        <v>0</v>
      </c>
      <c r="T60" s="7">
        <f>COUNTIFS(clean_interactions!B:B,A60,clean_interactions!C:C,"WEBINAR_ATTENDED")</f>
        <v>1</v>
      </c>
      <c r="U60" s="7">
        <f>COUNTIFS(clean_interactions!B:B,A60,clean_interactions!C:C,"PRICING_PAGE_VIEW")</f>
        <v>0</v>
      </c>
      <c r="V60" s="7">
        <f>SUMIF(clean_spend!D:D,E60,clean_spend!F:F)</f>
        <v>130023</v>
      </c>
      <c r="W60" s="7">
        <f>SUMIF(clean_spend!D:D,E60,clean_spend!J:J)</f>
        <v>322</v>
      </c>
      <c r="X60" s="17">
        <f t="shared" si="0"/>
        <v>403.79813664596276</v>
      </c>
      <c r="Y60" s="7">
        <f>IFERROR(SUMIF(clean_spend!D:D,E60,clean_spend!L:L)/V60,0)</f>
        <v>1.3116294809379878</v>
      </c>
    </row>
    <row r="61" spans="1:25">
      <c r="A61" t="str">
        <v>L0060</v>
      </c>
      <c r="B61" t="str">
        <v>Carlos Fischer</v>
      </c>
      <c r="C61" t="str">
        <v>TWILIO</v>
      </c>
      <c r="D61" t="str">
        <v>N/A</v>
      </c>
      <c r="E61" t="str">
        <v>WEBINAR</v>
      </c>
      <c r="F61" t="str">
        <v>Unknown</v>
      </c>
      <c r="G61" t="str">
        <v>Director Of Analytics</v>
      </c>
      <c r="H61" t="str">
        <v>Italy</v>
      </c>
      <c r="I61">
        <v>17</v>
      </c>
      <c r="J61">
        <v>7</v>
      </c>
      <c r="K61">
        <v>19</v>
      </c>
      <c r="L61" t="str">
        <v>NO</v>
      </c>
      <c r="M61" t="str">
        <v>NURTURING</v>
      </c>
      <c r="N61" s="7" t="str">
        <f>IF(COUNTBLANK(clean_leads!B61:S61)&gt;=8,"LOW",IF(COUNTBLANK(clean_leads!B61:S61)&gt;=4,"MEDIUM","HIGH"))</f>
        <v>HIGH</v>
      </c>
      <c r="O61" s="7">
        <f>COUNTIF(clean_interactions!B:B,A61)</f>
        <v>2</v>
      </c>
      <c r="P61" s="7">
        <f>COUNTIFS(clean_interactions!B:B,A61,clean_interactions!N:N,"HIGH")</f>
        <v>1</v>
      </c>
      <c r="Q61" s="7">
        <f>ROUND(SUMIF(clean_interactions!B:B,A61,clean_interactions!M:M),1)</f>
        <v>27.6</v>
      </c>
      <c r="R61" s="7">
        <f>COUNTIFS(clean_interactions!B:B,A61,clean_interactions!C:C,"DEMO_REQUEST")</f>
        <v>0</v>
      </c>
      <c r="S61" s="7">
        <f>COUNTIFS(clean_interactions!B:B,A61,clean_interactions!C:C,"CONTENT_DOWNLOAD")</f>
        <v>0</v>
      </c>
      <c r="T61" s="7">
        <f>COUNTIFS(clean_interactions!B:B,A61,clean_interactions!C:C,"WEBINAR_ATTENDED")</f>
        <v>0</v>
      </c>
      <c r="U61" s="7">
        <f>COUNTIFS(clean_interactions!B:B,A61,clean_interactions!C:C,"PRICING_PAGE_VIEW")</f>
        <v>0</v>
      </c>
      <c r="V61" s="7">
        <f>SUMIF(clean_spend!D:D,E61,clean_spend!F:F)</f>
        <v>74983</v>
      </c>
      <c r="W61" s="7">
        <f>SUMIF(clean_spend!D:D,E61,clean_spend!J:J)</f>
        <v>879</v>
      </c>
      <c r="X61" s="17">
        <f t="shared" si="0"/>
        <v>85.304891922639356</v>
      </c>
      <c r="Y61" s="7">
        <f>IFERROR(SUMIF(clean_spend!D:D,E61,clean_spend!L:L)/V61,0)</f>
        <v>7.3541336036168197</v>
      </c>
    </row>
    <row r="62" spans="1:25">
      <c r="A62" t="str">
        <v>L0061</v>
      </c>
      <c r="B62" t="str">
        <v>Liam Gonzalez</v>
      </c>
      <c r="C62" t="str">
        <v>INTERCOM</v>
      </c>
      <c r="D62" t="str">
        <v>MID-MARKET</v>
      </c>
      <c r="E62" t="str">
        <v>SOCIAL</v>
      </c>
      <c r="F62" t="str">
        <v>Cybersecurity</v>
      </c>
      <c r="G62" t="str">
        <v>Marketing Manager</v>
      </c>
      <c r="H62" t="str">
        <v>IN</v>
      </c>
      <c r="I62">
        <v>33</v>
      </c>
      <c r="J62">
        <v>7</v>
      </c>
      <c r="K62">
        <v>0</v>
      </c>
      <c r="L62" t="str">
        <v>NO</v>
      </c>
      <c r="M62" t="str">
        <v>CONTACTED</v>
      </c>
      <c r="N62" s="7" t="str">
        <f>IF(COUNTBLANK(clean_leads!B62:S62)&gt;=8,"LOW",IF(COUNTBLANK(clean_leads!B62:S62)&gt;=4,"MEDIUM","HIGH"))</f>
        <v>HIGH</v>
      </c>
      <c r="O62" s="7">
        <f>COUNTIF(clean_interactions!B:B,A62)</f>
        <v>2</v>
      </c>
      <c r="P62" s="7">
        <f>COUNTIFS(clean_interactions!B:B,A62,clean_interactions!N:N,"HIGH")</f>
        <v>2</v>
      </c>
      <c r="Q62" s="7">
        <f>ROUND(SUMIF(clean_interactions!B:B,A62,clean_interactions!M:M),1)</f>
        <v>38.6</v>
      </c>
      <c r="R62" s="7">
        <f>COUNTIFS(clean_interactions!B:B,A62,clean_interactions!C:C,"DEMO_REQUEST")</f>
        <v>1</v>
      </c>
      <c r="S62" s="7">
        <f>COUNTIFS(clean_interactions!B:B,A62,clean_interactions!C:C,"CONTENT_DOWNLOAD")</f>
        <v>0</v>
      </c>
      <c r="T62" s="7">
        <f>COUNTIFS(clean_interactions!B:B,A62,clean_interactions!C:C,"WEBINAR_ATTENDED")</f>
        <v>0</v>
      </c>
      <c r="U62" s="7">
        <f>COUNTIFS(clean_interactions!B:B,A62,clean_interactions!C:C,"PRICING_PAGE_VIEW")</f>
        <v>1</v>
      </c>
      <c r="V62" s="7">
        <f>SUMIF(clean_spend!D:D,E62,clean_spend!F:F)</f>
        <v>198205</v>
      </c>
      <c r="W62" s="7">
        <f>SUMIF(clean_spend!D:D,E62,clean_spend!J:J)</f>
        <v>961</v>
      </c>
      <c r="X62" s="17">
        <f t="shared" si="0"/>
        <v>206.2486992715921</v>
      </c>
      <c r="Y62" s="7">
        <f>IFERROR(SUMIF(clean_spend!D:D,E62,clean_spend!L:L)/V62,0)</f>
        <v>2.499992432077899</v>
      </c>
    </row>
    <row r="63" spans="1:25">
      <c r="A63" t="str">
        <v>L0062</v>
      </c>
      <c r="B63" t="str">
        <v>Wendy Cruz</v>
      </c>
      <c r="C63" t="str">
        <v>META</v>
      </c>
      <c r="D63" t="str">
        <v>ENTERPRISE</v>
      </c>
      <c r="E63" t="str">
        <v>EVENT</v>
      </c>
      <c r="F63" t="str">
        <v>Retail</v>
      </c>
      <c r="G63" t="str">
        <v>Junior Analyst</v>
      </c>
      <c r="H63" t="str">
        <v>AU</v>
      </c>
      <c r="I63">
        <v>11</v>
      </c>
      <c r="J63">
        <v>9</v>
      </c>
      <c r="K63">
        <v>0</v>
      </c>
      <c r="L63" t="str">
        <v>NO</v>
      </c>
      <c r="M63" t="str">
        <v>NURTURING</v>
      </c>
      <c r="N63" s="7" t="str">
        <f>IF(COUNTBLANK(clean_leads!B63:S63)&gt;=8,"LOW",IF(COUNTBLANK(clean_leads!B63:S63)&gt;=4,"MEDIUM","HIGH"))</f>
        <v>HIGH</v>
      </c>
      <c r="O63" s="7">
        <f>COUNTIF(clean_interactions!B:B,A63)</f>
        <v>3</v>
      </c>
      <c r="P63" s="7">
        <f>COUNTIFS(clean_interactions!B:B,A63,clean_interactions!N:N,"HIGH")</f>
        <v>0</v>
      </c>
      <c r="Q63" s="7">
        <f>ROUND(SUMIF(clean_interactions!B:B,A63,clean_interactions!M:M),1)</f>
        <v>1.3</v>
      </c>
      <c r="R63" s="7">
        <f>COUNTIFS(clean_interactions!B:B,A63,clean_interactions!C:C,"DEMO_REQUEST")</f>
        <v>0</v>
      </c>
      <c r="S63" s="7">
        <f>COUNTIFS(clean_interactions!B:B,A63,clean_interactions!C:C,"CONTENT_DOWNLOAD")</f>
        <v>0</v>
      </c>
      <c r="T63" s="7">
        <f>COUNTIFS(clean_interactions!B:B,A63,clean_interactions!C:C,"WEBINAR_ATTENDED")</f>
        <v>0</v>
      </c>
      <c r="U63" s="7">
        <f>COUNTIFS(clean_interactions!B:B,A63,clean_interactions!C:C,"PRICING_PAGE_VIEW")</f>
        <v>0</v>
      </c>
      <c r="V63" s="7">
        <f>SUMIF(clean_spend!D:D,E63,clean_spend!F:F)</f>
        <v>130023</v>
      </c>
      <c r="W63" s="7">
        <f>SUMIF(clean_spend!D:D,E63,clean_spend!J:J)</f>
        <v>322</v>
      </c>
      <c r="X63" s="17">
        <f t="shared" si="0"/>
        <v>403.79813664596276</v>
      </c>
      <c r="Y63" s="7">
        <f>IFERROR(SUMIF(clean_spend!D:D,E63,clean_spend!L:L)/V63,0)</f>
        <v>1.3116294809379878</v>
      </c>
    </row>
    <row r="64" spans="1:25">
      <c r="A64" t="str">
        <v>L0063</v>
      </c>
      <c r="B64" t="str">
        <v>Penelope Reyes</v>
      </c>
      <c r="C64" t="str">
        <v>SNOWFLAKE</v>
      </c>
      <c r="D64" t="str">
        <v>SMB</v>
      </c>
      <c r="E64" t="str">
        <v>PAID</v>
      </c>
      <c r="F64" t="str">
        <v>Insurtech</v>
      </c>
      <c r="G64" t="str">
        <v>Gtm Lead</v>
      </c>
      <c r="H64" t="str">
        <v>US</v>
      </c>
      <c r="I64">
        <v>6</v>
      </c>
      <c r="J64">
        <v>4</v>
      </c>
      <c r="K64">
        <v>59</v>
      </c>
      <c r="L64" t="str">
        <v>NO</v>
      </c>
      <c r="M64" t="str">
        <v>NEW</v>
      </c>
      <c r="N64" s="7" t="str">
        <f>IF(COUNTBLANK(clean_leads!B64:S64)&gt;=8,"LOW",IF(COUNTBLANK(clean_leads!B64:S64)&gt;=4,"MEDIUM","HIGH"))</f>
        <v>HIGH</v>
      </c>
      <c r="O64" s="7">
        <f>COUNTIF(clean_interactions!B:B,A64)</f>
        <v>6</v>
      </c>
      <c r="P64" s="7">
        <f>COUNTIFS(clean_interactions!B:B,A64,clean_interactions!N:N,"HIGH")</f>
        <v>3</v>
      </c>
      <c r="Q64" s="7">
        <f>ROUND(SUMIF(clean_interactions!B:B,A64,clean_interactions!M:M),1)</f>
        <v>61.3</v>
      </c>
      <c r="R64" s="7">
        <f>COUNTIFS(clean_interactions!B:B,A64,clean_interactions!C:C,"DEMO_REQUEST")</f>
        <v>1</v>
      </c>
      <c r="S64" s="7">
        <f>COUNTIFS(clean_interactions!B:B,A64,clean_interactions!C:C,"CONTENT_DOWNLOAD")</f>
        <v>1</v>
      </c>
      <c r="T64" s="7">
        <f>COUNTIFS(clean_interactions!B:B,A64,clean_interactions!C:C,"WEBINAR_ATTENDED")</f>
        <v>0</v>
      </c>
      <c r="U64" s="7">
        <f>COUNTIFS(clean_interactions!B:B,A64,clean_interactions!C:C,"PRICING_PAGE_VIEW")</f>
        <v>0</v>
      </c>
      <c r="V64" s="7">
        <f>SUMIF(clean_spend!D:D,E64,clean_spend!F:F)</f>
        <v>149793</v>
      </c>
      <c r="W64" s="7">
        <f>SUMIF(clean_spend!D:D,E64,clean_spend!J:J)</f>
        <v>1090</v>
      </c>
      <c r="X64" s="17">
        <f t="shared" si="0"/>
        <v>137.42477064220182</v>
      </c>
      <c r="Y64" s="7">
        <f>IFERROR(SUMIF(clean_spend!D:D,E64,clean_spend!L:L)/V64,0)</f>
        <v>3.422997069288952</v>
      </c>
    </row>
    <row r="65" spans="1:25">
      <c r="A65" t="str">
        <v>L0064</v>
      </c>
      <c r="B65" t="str">
        <v>Qasim Gomez</v>
      </c>
      <c r="C65" t="str">
        <v>SLACK</v>
      </c>
      <c r="D65" t="str">
        <v>SMB</v>
      </c>
      <c r="E65" t="str">
        <v>EVENT</v>
      </c>
      <c r="F65" t="str">
        <v>Legal Tech</v>
      </c>
      <c r="G65" t="str">
        <v>Customer Success Manager</v>
      </c>
      <c r="H65" t="str">
        <v>DE</v>
      </c>
      <c r="I65">
        <v>14</v>
      </c>
      <c r="J65">
        <v>15</v>
      </c>
      <c r="K65">
        <v>47</v>
      </c>
      <c r="L65" t="str">
        <v>NO</v>
      </c>
      <c r="M65" t="str">
        <v>NURTURING</v>
      </c>
      <c r="N65" s="7" t="str">
        <f>IF(COUNTBLANK(clean_leads!B65:S65)&gt;=8,"LOW",IF(COUNTBLANK(clean_leads!B65:S65)&gt;=4,"MEDIUM","HIGH"))</f>
        <v>HIGH</v>
      </c>
      <c r="O65" s="7">
        <f>COUNTIF(clean_interactions!B:B,A65)</f>
        <v>2</v>
      </c>
      <c r="P65" s="7">
        <f>COUNTIFS(clean_interactions!B:B,A65,clean_interactions!N:N,"HIGH")</f>
        <v>2</v>
      </c>
      <c r="Q65" s="7">
        <f>ROUND(SUMIF(clean_interactions!B:B,A65,clean_interactions!M:M),1)</f>
        <v>34</v>
      </c>
      <c r="R65" s="7">
        <f>COUNTIFS(clean_interactions!B:B,A65,clean_interactions!C:C,"DEMO_REQUEST")</f>
        <v>1</v>
      </c>
      <c r="S65" s="7">
        <f>COUNTIFS(clean_interactions!B:B,A65,clean_interactions!C:C,"CONTENT_DOWNLOAD")</f>
        <v>0</v>
      </c>
      <c r="T65" s="7">
        <f>COUNTIFS(clean_interactions!B:B,A65,clean_interactions!C:C,"WEBINAR_ATTENDED")</f>
        <v>0</v>
      </c>
      <c r="U65" s="7">
        <f>COUNTIFS(clean_interactions!B:B,A65,clean_interactions!C:C,"PRICING_PAGE_VIEW")</f>
        <v>0</v>
      </c>
      <c r="V65" s="7">
        <f>SUMIF(clean_spend!D:D,E65,clean_spend!F:F)</f>
        <v>130023</v>
      </c>
      <c r="W65" s="7">
        <f>SUMIF(clean_spend!D:D,E65,clean_spend!J:J)</f>
        <v>322</v>
      </c>
      <c r="X65" s="17">
        <f t="shared" si="0"/>
        <v>403.79813664596276</v>
      </c>
      <c r="Y65" s="7">
        <f>IFERROR(SUMIF(clean_spend!D:D,E65,clean_spend!L:L)/V65,0)</f>
        <v>1.3116294809379878</v>
      </c>
    </row>
    <row r="66" spans="1:25">
      <c r="A66" t="str">
        <v>L0065</v>
      </c>
      <c r="B66" t="str">
        <v>Nikolai Joshi</v>
      </c>
      <c r="C66" t="str">
        <v>ATLASSIAN</v>
      </c>
      <c r="D66" t="str">
        <v>ENTERPRISE</v>
      </c>
      <c r="E66" t="str">
        <v>PARTNER</v>
      </c>
      <c r="F66" t="str">
        <v>Saas</v>
      </c>
      <c r="G66" t="str">
        <v>Director Of Demand Gen</v>
      </c>
      <c r="H66" t="str">
        <v>CA</v>
      </c>
      <c r="I66">
        <v>26</v>
      </c>
      <c r="J66">
        <v>1</v>
      </c>
      <c r="K66">
        <v>43</v>
      </c>
      <c r="L66" t="str">
        <v>NO</v>
      </c>
      <c r="M66" t="str">
        <v>ENGAGED</v>
      </c>
      <c r="N66" s="7" t="str">
        <f>IF(COUNTBLANK(clean_leads!B66:S66)&gt;=8,"LOW",IF(COUNTBLANK(clean_leads!B66:S66)&gt;=4,"MEDIUM","HIGH"))</f>
        <v>HIGH</v>
      </c>
      <c r="O66" s="7">
        <f>COUNTIF(clean_interactions!B:B,A66)</f>
        <v>4</v>
      </c>
      <c r="P66" s="7">
        <f>COUNTIFS(clean_interactions!B:B,A66,clean_interactions!N:N,"HIGH")</f>
        <v>2</v>
      </c>
      <c r="Q66" s="7">
        <f>ROUND(SUMIF(clean_interactions!B:B,A66,clean_interactions!M:M),1)</f>
        <v>30.3</v>
      </c>
      <c r="R66" s="7">
        <f>COUNTIFS(clean_interactions!B:B,A66,clean_interactions!C:C,"DEMO_REQUEST")</f>
        <v>0</v>
      </c>
      <c r="S66" s="7">
        <f>COUNTIFS(clean_interactions!B:B,A66,clean_interactions!C:C,"CONTENT_DOWNLOAD")</f>
        <v>0</v>
      </c>
      <c r="T66" s="7">
        <f>COUNTIFS(clean_interactions!B:B,A66,clean_interactions!C:C,"WEBINAR_ATTENDED")</f>
        <v>0</v>
      </c>
      <c r="U66" s="7">
        <f>COUNTIFS(clean_interactions!B:B,A66,clean_interactions!C:C,"PRICING_PAGE_VIEW")</f>
        <v>0</v>
      </c>
      <c r="V66" s="7">
        <f>SUMIF(clean_spend!D:D,E66,clean_spend!F:F)</f>
        <v>0</v>
      </c>
      <c r="W66" s="7">
        <f>SUMIF(clean_spend!D:D,E66,clean_spend!J:J)</f>
        <v>0</v>
      </c>
      <c r="X66" s="17">
        <f t="shared" si="0"/>
        <v>0</v>
      </c>
      <c r="Y66" s="7">
        <f>IFERROR(SUMIF(clean_spend!D:D,E66,clean_spend!L:L)/V66,0)</f>
        <v>0</v>
      </c>
    </row>
    <row r="67" spans="1:25">
      <c r="A67" t="str">
        <v>L0066</v>
      </c>
      <c r="B67" t="str">
        <v>Xavier Kim</v>
      </c>
      <c r="C67" t="str">
        <v>AIRTABLE</v>
      </c>
      <c r="D67" t="str">
        <v>MID-MARKET</v>
      </c>
      <c r="E67" t="str">
        <v>DIRECT</v>
      </c>
      <c r="F67" t="str">
        <v>Saas</v>
      </c>
      <c r="G67" t="str">
        <v>Marketing Coordinator</v>
      </c>
      <c r="H67" t="str">
        <v>Bangladesh</v>
      </c>
      <c r="I67">
        <v>22</v>
      </c>
      <c r="J67">
        <v>0</v>
      </c>
      <c r="K67">
        <v>25</v>
      </c>
      <c r="L67" t="str">
        <v>YES</v>
      </c>
      <c r="M67" t="str">
        <v>NEW</v>
      </c>
      <c r="N67" s="7" t="str">
        <f>IF(COUNTBLANK(clean_leads!B67:S67)&gt;=8,"LOW",IF(COUNTBLANK(clean_leads!B67:S67)&gt;=4,"MEDIUM","HIGH"))</f>
        <v>HIGH</v>
      </c>
      <c r="O67" s="7">
        <f>COUNTIF(clean_interactions!B:B,A67)</f>
        <v>2</v>
      </c>
      <c r="P67" s="7">
        <f>COUNTIFS(clean_interactions!B:B,A67,clean_interactions!N:N,"HIGH")</f>
        <v>2</v>
      </c>
      <c r="Q67" s="7">
        <f>ROUND(SUMIF(clean_interactions!B:B,A67,clean_interactions!M:M),1)</f>
        <v>57.3</v>
      </c>
      <c r="R67" s="7">
        <f>COUNTIFS(clean_interactions!B:B,A67,clean_interactions!C:C,"DEMO_REQUEST")</f>
        <v>0</v>
      </c>
      <c r="S67" s="7">
        <f>COUNTIFS(clean_interactions!B:B,A67,clean_interactions!C:C,"CONTENT_DOWNLOAD")</f>
        <v>1</v>
      </c>
      <c r="T67" s="7">
        <f>COUNTIFS(clean_interactions!B:B,A67,clean_interactions!C:C,"WEBINAR_ATTENDED")</f>
        <v>0</v>
      </c>
      <c r="U67" s="7">
        <f>COUNTIFS(clean_interactions!B:B,A67,clean_interactions!C:C,"PRICING_PAGE_VIEW")</f>
        <v>0</v>
      </c>
      <c r="V67" s="7">
        <f>SUMIF(clean_spend!D:D,E67,clean_spend!F:F)</f>
        <v>0</v>
      </c>
      <c r="W67" s="7">
        <f>SUMIF(clean_spend!D:D,E67,clean_spend!J:J)</f>
        <v>0</v>
      </c>
      <c r="X67" s="17">
        <f t="shared" ref="X67:X130" si="1">IFERROR(V67/W67,0)</f>
        <v>0</v>
      </c>
      <c r="Y67" s="7">
        <f>IFERROR(SUMIF(clean_spend!D:D,E67,clean_spend!L:L)/V67,0)</f>
        <v>0</v>
      </c>
    </row>
    <row r="68" spans="1:25">
      <c r="A68" t="str">
        <v>L0067</v>
      </c>
      <c r="B68" t="str">
        <v>Penelope Shah</v>
      </c>
      <c r="C68" t="str">
        <v>LINEAR</v>
      </c>
      <c r="D68" t="str">
        <v>MID-MARKET</v>
      </c>
      <c r="E68" t="str">
        <v>ORGANIC</v>
      </c>
      <c r="F68" t="str">
        <v>Biotech</v>
      </c>
      <c r="G68" t="str">
        <v>Content Marketing Lead</v>
      </c>
      <c r="H68" t="str">
        <v>Israel</v>
      </c>
      <c r="I68">
        <v>3</v>
      </c>
      <c r="J68">
        <v>1</v>
      </c>
      <c r="K68">
        <v>14</v>
      </c>
      <c r="L68" t="str">
        <v>NO</v>
      </c>
      <c r="M68" t="str">
        <v>LOST</v>
      </c>
      <c r="N68" s="7" t="str">
        <f>IF(COUNTBLANK(clean_leads!B68:S68)&gt;=8,"LOW",IF(COUNTBLANK(clean_leads!B68:S68)&gt;=4,"MEDIUM","HIGH"))</f>
        <v>HIGH</v>
      </c>
      <c r="O68" s="7">
        <f>COUNTIF(clean_interactions!B:B,A68)</f>
        <v>0</v>
      </c>
      <c r="P68" s="7">
        <f>COUNTIFS(clean_interactions!B:B,A68,clean_interactions!N:N,"HIGH")</f>
        <v>0</v>
      </c>
      <c r="Q68" s="7">
        <f>ROUND(SUMIF(clean_interactions!B:B,A68,clean_interactions!M:M),1)</f>
        <v>0</v>
      </c>
      <c r="R68" s="7">
        <f>COUNTIFS(clean_interactions!B:B,A68,clean_interactions!C:C,"DEMO_REQUEST")</f>
        <v>0</v>
      </c>
      <c r="S68" s="7">
        <f>COUNTIFS(clean_interactions!B:B,A68,clean_interactions!C:C,"CONTENT_DOWNLOAD")</f>
        <v>0</v>
      </c>
      <c r="T68" s="7">
        <f>COUNTIFS(clean_interactions!B:B,A68,clean_interactions!C:C,"WEBINAR_ATTENDED")</f>
        <v>0</v>
      </c>
      <c r="U68" s="7">
        <f>COUNTIFS(clean_interactions!B:B,A68,clean_interactions!C:C,"PRICING_PAGE_VIEW")</f>
        <v>0</v>
      </c>
      <c r="V68" s="7">
        <f>SUMIF(clean_spend!D:D,E68,clean_spend!F:F)</f>
        <v>46997</v>
      </c>
      <c r="W68" s="7">
        <f>SUMIF(clean_spend!D:D,E68,clean_spend!J:J)</f>
        <v>970</v>
      </c>
      <c r="X68" s="17">
        <f t="shared" si="1"/>
        <v>48.450515463917526</v>
      </c>
      <c r="Y68" s="7">
        <f>IFERROR(SUMIF(clean_spend!D:D,E68,clean_spend!L:L)/V68,0)</f>
        <v>13.494180479605081</v>
      </c>
    </row>
    <row r="69" spans="1:25">
      <c r="A69" t="str">
        <v>L0068</v>
      </c>
      <c r="B69" t="str">
        <v>Kira Ramos</v>
      </c>
      <c r="C69" t="str">
        <v>WORKDAY</v>
      </c>
      <c r="D69" t="str">
        <v>STARTUP</v>
      </c>
      <c r="E69" t="str">
        <v>EVENT</v>
      </c>
      <c r="F69" t="str">
        <v>Legal Tech</v>
      </c>
      <c r="G69" t="str">
        <v>Marketing Coordinator</v>
      </c>
      <c r="H69" t="str">
        <v>AU</v>
      </c>
      <c r="I69">
        <v>20</v>
      </c>
      <c r="J69">
        <v>13</v>
      </c>
      <c r="K69">
        <v>24</v>
      </c>
      <c r="L69" t="str">
        <v>NO</v>
      </c>
      <c r="M69" t="str">
        <v>ENGAGED</v>
      </c>
      <c r="N69" s="7" t="str">
        <f>IF(COUNTBLANK(clean_leads!B69:S69)&gt;=8,"LOW",IF(COUNTBLANK(clean_leads!B69:S69)&gt;=4,"MEDIUM","HIGH"))</f>
        <v>HIGH</v>
      </c>
      <c r="O69" s="7">
        <f>COUNTIF(clean_interactions!B:B,A69)</f>
        <v>2</v>
      </c>
      <c r="P69" s="7">
        <f>COUNTIFS(clean_interactions!B:B,A69,clean_interactions!N:N,"HIGH")</f>
        <v>2</v>
      </c>
      <c r="Q69" s="7">
        <f>ROUND(SUMIF(clean_interactions!B:B,A69,clean_interactions!M:M),1)</f>
        <v>36</v>
      </c>
      <c r="R69" s="7">
        <f>COUNTIFS(clean_interactions!B:B,A69,clean_interactions!C:C,"DEMO_REQUEST")</f>
        <v>0</v>
      </c>
      <c r="S69" s="7">
        <f>COUNTIFS(clean_interactions!B:B,A69,clean_interactions!C:C,"CONTENT_DOWNLOAD")</f>
        <v>0</v>
      </c>
      <c r="T69" s="7">
        <f>COUNTIFS(clean_interactions!B:B,A69,clean_interactions!C:C,"WEBINAR_ATTENDED")</f>
        <v>0</v>
      </c>
      <c r="U69" s="7">
        <f>COUNTIFS(clean_interactions!B:B,A69,clean_interactions!C:C,"PRICING_PAGE_VIEW")</f>
        <v>0</v>
      </c>
      <c r="V69" s="7">
        <f>SUMIF(clean_spend!D:D,E69,clean_spend!F:F)</f>
        <v>130023</v>
      </c>
      <c r="W69" s="7">
        <f>SUMIF(clean_spend!D:D,E69,clean_spend!J:J)</f>
        <v>322</v>
      </c>
      <c r="X69" s="17">
        <f t="shared" si="1"/>
        <v>403.79813664596276</v>
      </c>
      <c r="Y69" s="7">
        <f>IFERROR(SUMIF(clean_spend!D:D,E69,clean_spend!L:L)/V69,0)</f>
        <v>1.3116294809379878</v>
      </c>
    </row>
    <row r="70" spans="1:25">
      <c r="A70" t="str">
        <v>L0069</v>
      </c>
      <c r="B70" t="str">
        <v>Isla Reyes</v>
      </c>
      <c r="C70" t="str">
        <v>SERVICE NOW</v>
      </c>
      <c r="D70" t="str">
        <v>SMB</v>
      </c>
      <c r="E70" t="str">
        <v>DIRECT</v>
      </c>
      <c r="F70" t="str">
        <v>Automotive</v>
      </c>
      <c r="G70" t="str">
        <v>Customer Success Manager</v>
      </c>
      <c r="H70" t="str">
        <v>JP</v>
      </c>
      <c r="I70">
        <v>13</v>
      </c>
      <c r="J70">
        <v>10</v>
      </c>
      <c r="K70">
        <v>58</v>
      </c>
      <c r="L70" t="str">
        <v>YES</v>
      </c>
      <c r="M70" t="str">
        <v>NURTURING</v>
      </c>
      <c r="N70" s="7" t="str">
        <f>IF(COUNTBLANK(clean_leads!B70:S70)&gt;=8,"LOW",IF(COUNTBLANK(clean_leads!B70:S70)&gt;=4,"MEDIUM","HIGH"))</f>
        <v>HIGH</v>
      </c>
      <c r="O70" s="7">
        <f>COUNTIF(clean_interactions!B:B,A70)</f>
        <v>6</v>
      </c>
      <c r="P70" s="7">
        <f>COUNTIFS(clean_interactions!B:B,A70,clean_interactions!N:N,"HIGH")</f>
        <v>5</v>
      </c>
      <c r="Q70" s="7">
        <f>ROUND(SUMIF(clean_interactions!B:B,A70,clean_interactions!M:M),1)</f>
        <v>124.1</v>
      </c>
      <c r="R70" s="7">
        <f>COUNTIFS(clean_interactions!B:B,A70,clean_interactions!C:C,"DEMO_REQUEST")</f>
        <v>0</v>
      </c>
      <c r="S70" s="7">
        <f>COUNTIFS(clean_interactions!B:B,A70,clean_interactions!C:C,"CONTENT_DOWNLOAD")</f>
        <v>1</v>
      </c>
      <c r="T70" s="7">
        <f>COUNTIFS(clean_interactions!B:B,A70,clean_interactions!C:C,"WEBINAR_ATTENDED")</f>
        <v>0</v>
      </c>
      <c r="U70" s="7">
        <f>COUNTIFS(clean_interactions!B:B,A70,clean_interactions!C:C,"PRICING_PAGE_VIEW")</f>
        <v>0</v>
      </c>
      <c r="V70" s="7">
        <f>SUMIF(clean_spend!D:D,E70,clean_spend!F:F)</f>
        <v>0</v>
      </c>
      <c r="W70" s="7">
        <f>SUMIF(clean_spend!D:D,E70,clean_spend!J:J)</f>
        <v>0</v>
      </c>
      <c r="X70" s="17">
        <f t="shared" si="1"/>
        <v>0</v>
      </c>
      <c r="Y70" s="7">
        <f>IFERROR(SUMIF(clean_spend!D:D,E70,clean_spend!L:L)/V70,0)</f>
        <v>0</v>
      </c>
    </row>
    <row r="71" spans="1:25">
      <c r="A71" t="str">
        <v>L0070</v>
      </c>
      <c r="B71" t="str">
        <v>Qasim Nakamura</v>
      </c>
      <c r="C71" t="str">
        <v>HASHICORP</v>
      </c>
      <c r="D71" t="str">
        <v>MID-MARKET</v>
      </c>
      <c r="E71" t="str">
        <v>ORGANIC</v>
      </c>
      <c r="F71" t="str">
        <v>Logistics</v>
      </c>
      <c r="G71" t="str">
        <v>Account Executive</v>
      </c>
      <c r="H71" t="str">
        <v>Egypt</v>
      </c>
      <c r="I71">
        <v>26</v>
      </c>
      <c r="J71">
        <v>6</v>
      </c>
      <c r="K71">
        <v>24</v>
      </c>
      <c r="L71" t="str">
        <v>YES</v>
      </c>
      <c r="M71" t="str">
        <v>NEW</v>
      </c>
      <c r="N71" s="7" t="str">
        <f>IF(COUNTBLANK(clean_leads!B71:S71)&gt;=8,"LOW",IF(COUNTBLANK(clean_leads!B71:S71)&gt;=4,"MEDIUM","HIGH"))</f>
        <v>HIGH</v>
      </c>
      <c r="O71" s="7">
        <f>COUNTIF(clean_interactions!B:B,A71)</f>
        <v>6</v>
      </c>
      <c r="P71" s="7">
        <f>COUNTIFS(clean_interactions!B:B,A71,clean_interactions!N:N,"HIGH")</f>
        <v>3</v>
      </c>
      <c r="Q71" s="7">
        <f>ROUND(SUMIF(clean_interactions!B:B,A71,clean_interactions!M:M),1)</f>
        <v>55.3</v>
      </c>
      <c r="R71" s="7">
        <f>COUNTIFS(clean_interactions!B:B,A71,clean_interactions!C:C,"DEMO_REQUEST")</f>
        <v>1</v>
      </c>
      <c r="S71" s="7">
        <f>COUNTIFS(clean_interactions!B:B,A71,clean_interactions!C:C,"CONTENT_DOWNLOAD")</f>
        <v>0</v>
      </c>
      <c r="T71" s="7">
        <f>COUNTIFS(clean_interactions!B:B,A71,clean_interactions!C:C,"WEBINAR_ATTENDED")</f>
        <v>1</v>
      </c>
      <c r="U71" s="7">
        <f>COUNTIFS(clean_interactions!B:B,A71,clean_interactions!C:C,"PRICING_PAGE_VIEW")</f>
        <v>0</v>
      </c>
      <c r="V71" s="7">
        <f>SUMIF(clean_spend!D:D,E71,clean_spend!F:F)</f>
        <v>46997</v>
      </c>
      <c r="W71" s="7">
        <f>SUMIF(clean_spend!D:D,E71,clean_spend!J:J)</f>
        <v>970</v>
      </c>
      <c r="X71" s="17">
        <f t="shared" si="1"/>
        <v>48.450515463917526</v>
      </c>
      <c r="Y71" s="7">
        <f>IFERROR(SUMIF(clean_spend!D:D,E71,clean_spend!L:L)/V71,0)</f>
        <v>13.494180479605081</v>
      </c>
    </row>
    <row r="72" spans="1:25">
      <c r="A72" t="str">
        <v>L0071</v>
      </c>
      <c r="B72" t="str">
        <v>Margaux Moreau</v>
      </c>
      <c r="C72" t="str">
        <v>AMAZON</v>
      </c>
      <c r="D72" t="str">
        <v>MID-MARKET</v>
      </c>
      <c r="E72" t="str">
        <v>WEBINAR</v>
      </c>
      <c r="F72" t="str">
        <v>Automotive</v>
      </c>
      <c r="G72" t="str">
        <v>Cmo</v>
      </c>
      <c r="H72" t="str">
        <v>US</v>
      </c>
      <c r="I72">
        <v>0</v>
      </c>
      <c r="J72">
        <v>6</v>
      </c>
      <c r="K72">
        <v>23</v>
      </c>
      <c r="L72" t="str">
        <v>YES</v>
      </c>
      <c r="M72" t="str">
        <v>NURTURING</v>
      </c>
      <c r="N72" s="7" t="str">
        <f>IF(COUNTBLANK(clean_leads!B72:S72)&gt;=8,"LOW",IF(COUNTBLANK(clean_leads!B72:S72)&gt;=4,"MEDIUM","HIGH"))</f>
        <v>HIGH</v>
      </c>
      <c r="O72" s="7">
        <f>COUNTIF(clean_interactions!B:B,A72)</f>
        <v>3</v>
      </c>
      <c r="P72" s="7">
        <f>COUNTIFS(clean_interactions!B:B,A72,clean_interactions!N:N,"HIGH")</f>
        <v>2</v>
      </c>
      <c r="Q72" s="7">
        <f>ROUND(SUMIF(clean_interactions!B:B,A72,clean_interactions!M:M),1)</f>
        <v>29.8</v>
      </c>
      <c r="R72" s="7">
        <f>COUNTIFS(clean_interactions!B:B,A72,clean_interactions!C:C,"DEMO_REQUEST")</f>
        <v>0</v>
      </c>
      <c r="S72" s="7">
        <f>COUNTIFS(clean_interactions!B:B,A72,clean_interactions!C:C,"CONTENT_DOWNLOAD")</f>
        <v>0</v>
      </c>
      <c r="T72" s="7">
        <f>COUNTIFS(clean_interactions!B:B,A72,clean_interactions!C:C,"WEBINAR_ATTENDED")</f>
        <v>0</v>
      </c>
      <c r="U72" s="7">
        <f>COUNTIFS(clean_interactions!B:B,A72,clean_interactions!C:C,"PRICING_PAGE_VIEW")</f>
        <v>0</v>
      </c>
      <c r="V72" s="7">
        <f>SUMIF(clean_spend!D:D,E72,clean_spend!F:F)</f>
        <v>74983</v>
      </c>
      <c r="W72" s="7">
        <f>SUMIF(clean_spend!D:D,E72,clean_spend!J:J)</f>
        <v>879</v>
      </c>
      <c r="X72" s="17">
        <f t="shared" si="1"/>
        <v>85.304891922639356</v>
      </c>
      <c r="Y72" s="7">
        <f>IFERROR(SUMIF(clean_spend!D:D,E72,clean_spend!L:L)/V72,0)</f>
        <v>7.3541336036168197</v>
      </c>
    </row>
    <row r="73" spans="1:25">
      <c r="A73" t="str">
        <v>L0072</v>
      </c>
      <c r="B73" t="str">
        <v>Adeline Chandra</v>
      </c>
      <c r="C73" t="str">
        <v>STRIPE</v>
      </c>
      <c r="D73" t="str">
        <v>N/A</v>
      </c>
      <c r="E73" t="str">
        <v>SOCIAL</v>
      </c>
      <c r="F73" t="str">
        <v>E-Commerce</v>
      </c>
      <c r="G73" t="str">
        <v>Growth Lead</v>
      </c>
      <c r="H73" t="str">
        <v>DE</v>
      </c>
      <c r="I73">
        <v>17</v>
      </c>
      <c r="J73">
        <v>2</v>
      </c>
      <c r="K73">
        <v>25</v>
      </c>
      <c r="L73" t="str">
        <v>NO</v>
      </c>
      <c r="M73" t="str">
        <v>NURTURING</v>
      </c>
      <c r="N73" s="7" t="str">
        <f>IF(COUNTBLANK(clean_leads!B73:S73)&gt;=8,"LOW",IF(COUNTBLANK(clean_leads!B73:S73)&gt;=4,"MEDIUM","HIGH"))</f>
        <v>HIGH</v>
      </c>
      <c r="O73" s="7">
        <f>COUNTIF(clean_interactions!B:B,A73)</f>
        <v>2</v>
      </c>
      <c r="P73" s="7">
        <f>COUNTIFS(clean_interactions!B:B,A73,clean_interactions!N:N,"HIGH")</f>
        <v>2</v>
      </c>
      <c r="Q73" s="7">
        <f>ROUND(SUMIF(clean_interactions!B:B,A73,clean_interactions!M:M),1)</f>
        <v>56.5</v>
      </c>
      <c r="R73" s="7">
        <f>COUNTIFS(clean_interactions!B:B,A73,clean_interactions!C:C,"DEMO_REQUEST")</f>
        <v>0</v>
      </c>
      <c r="S73" s="7">
        <f>COUNTIFS(clean_interactions!B:B,A73,clean_interactions!C:C,"CONTENT_DOWNLOAD")</f>
        <v>0</v>
      </c>
      <c r="T73" s="7">
        <f>COUNTIFS(clean_interactions!B:B,A73,clean_interactions!C:C,"WEBINAR_ATTENDED")</f>
        <v>0</v>
      </c>
      <c r="U73" s="7">
        <f>COUNTIFS(clean_interactions!B:B,A73,clean_interactions!C:C,"PRICING_PAGE_VIEW")</f>
        <v>0</v>
      </c>
      <c r="V73" s="7">
        <f>SUMIF(clean_spend!D:D,E73,clean_spend!F:F)</f>
        <v>198205</v>
      </c>
      <c r="W73" s="7">
        <f>SUMIF(clean_spend!D:D,E73,clean_spend!J:J)</f>
        <v>961</v>
      </c>
      <c r="X73" s="17">
        <f t="shared" si="1"/>
        <v>206.2486992715921</v>
      </c>
      <c r="Y73" s="7">
        <f>IFERROR(SUMIF(clean_spend!D:D,E73,clean_spend!L:L)/V73,0)</f>
        <v>2.499992432077899</v>
      </c>
    </row>
    <row r="74" spans="1:25">
      <c r="A74" t="str">
        <v>L0073</v>
      </c>
      <c r="B74" t="str">
        <v>Samir Anderson</v>
      </c>
      <c r="C74" t="str">
        <v>PALANTIR</v>
      </c>
      <c r="D74" t="str">
        <v>ENTERPRISE</v>
      </c>
      <c r="E74" t="str">
        <v>PAID</v>
      </c>
      <c r="F74" t="str">
        <v>AI/ML</v>
      </c>
      <c r="G74" t="str">
        <v>Communications Director</v>
      </c>
      <c r="H74" t="str">
        <v>CA</v>
      </c>
      <c r="I74">
        <v>17</v>
      </c>
      <c r="J74">
        <v>18</v>
      </c>
      <c r="K74">
        <v>11</v>
      </c>
      <c r="L74" t="str">
        <v>YES</v>
      </c>
      <c r="M74" t="str">
        <v>NEW</v>
      </c>
      <c r="N74" s="7" t="str">
        <f>IF(COUNTBLANK(clean_leads!B74:S74)&gt;=8,"LOW",IF(COUNTBLANK(clean_leads!B74:S74)&gt;=4,"MEDIUM","HIGH"))</f>
        <v>HIGH</v>
      </c>
      <c r="O74" s="7">
        <f>COUNTIF(clean_interactions!B:B,A74)</f>
        <v>4</v>
      </c>
      <c r="P74" s="7">
        <f>COUNTIFS(clean_interactions!B:B,A74,clean_interactions!N:N,"HIGH")</f>
        <v>3</v>
      </c>
      <c r="Q74" s="7">
        <f>ROUND(SUMIF(clean_interactions!B:B,A74,clean_interactions!M:M),1)</f>
        <v>80.099999999999994</v>
      </c>
      <c r="R74" s="7">
        <f>COUNTIFS(clean_interactions!B:B,A74,clean_interactions!C:C,"DEMO_REQUEST")</f>
        <v>0</v>
      </c>
      <c r="S74" s="7">
        <f>COUNTIFS(clean_interactions!B:B,A74,clean_interactions!C:C,"CONTENT_DOWNLOAD")</f>
        <v>0</v>
      </c>
      <c r="T74" s="7">
        <f>COUNTIFS(clean_interactions!B:B,A74,clean_interactions!C:C,"WEBINAR_ATTENDED")</f>
        <v>0</v>
      </c>
      <c r="U74" s="7">
        <f>COUNTIFS(clean_interactions!B:B,A74,clean_interactions!C:C,"PRICING_PAGE_VIEW")</f>
        <v>1</v>
      </c>
      <c r="V74" s="7">
        <f>SUMIF(clean_spend!D:D,E74,clean_spend!F:F)</f>
        <v>149793</v>
      </c>
      <c r="W74" s="7">
        <f>SUMIF(clean_spend!D:D,E74,clean_spend!J:J)</f>
        <v>1090</v>
      </c>
      <c r="X74" s="17">
        <f t="shared" si="1"/>
        <v>137.42477064220182</v>
      </c>
      <c r="Y74" s="7">
        <f>IFERROR(SUMIF(clean_spend!D:D,E74,clean_spend!L:L)/V74,0)</f>
        <v>3.422997069288952</v>
      </c>
    </row>
    <row r="75" spans="1:25">
      <c r="A75" t="str">
        <v>L0074</v>
      </c>
      <c r="B75" t="str">
        <v>James Rojas</v>
      </c>
      <c r="C75" t="str">
        <v>MONGODB</v>
      </c>
      <c r="D75" t="str">
        <v>SMB</v>
      </c>
      <c r="E75" t="str">
        <v>ORGANIC</v>
      </c>
      <c r="F75" t="str">
        <v>E-Commerce</v>
      </c>
      <c r="G75" t="str">
        <v>Vp Revenue</v>
      </c>
      <c r="H75" t="str">
        <v>N/A</v>
      </c>
      <c r="I75">
        <v>28</v>
      </c>
      <c r="J75">
        <v>11</v>
      </c>
      <c r="K75">
        <v>24</v>
      </c>
      <c r="L75" t="str">
        <v>NO</v>
      </c>
      <c r="M75" t="str">
        <v>NEW</v>
      </c>
      <c r="N75" s="7" t="str">
        <f>IF(COUNTBLANK(clean_leads!B75:S75)&gt;=8,"LOW",IF(COUNTBLANK(clean_leads!B75:S75)&gt;=4,"MEDIUM","HIGH"))</f>
        <v>HIGH</v>
      </c>
      <c r="O75" s="7">
        <f>COUNTIF(clean_interactions!B:B,A75)</f>
        <v>1</v>
      </c>
      <c r="P75" s="7">
        <f>COUNTIFS(clean_interactions!B:B,A75,clean_interactions!N:N,"HIGH")</f>
        <v>1</v>
      </c>
      <c r="Q75" s="7">
        <f>ROUND(SUMIF(clean_interactions!B:B,A75,clean_interactions!M:M),1)</f>
        <v>16.899999999999999</v>
      </c>
      <c r="R75" s="7">
        <f>COUNTIFS(clean_interactions!B:B,A75,clean_interactions!C:C,"DEMO_REQUEST")</f>
        <v>0</v>
      </c>
      <c r="S75" s="7">
        <f>COUNTIFS(clean_interactions!B:B,A75,clean_interactions!C:C,"CONTENT_DOWNLOAD")</f>
        <v>0</v>
      </c>
      <c r="T75" s="7">
        <f>COUNTIFS(clean_interactions!B:B,A75,clean_interactions!C:C,"WEBINAR_ATTENDED")</f>
        <v>0</v>
      </c>
      <c r="U75" s="7">
        <f>COUNTIFS(clean_interactions!B:B,A75,clean_interactions!C:C,"PRICING_PAGE_VIEW")</f>
        <v>0</v>
      </c>
      <c r="V75" s="7">
        <f>SUMIF(clean_spend!D:D,E75,clean_spend!F:F)</f>
        <v>46997</v>
      </c>
      <c r="W75" s="7">
        <f>SUMIF(clean_spend!D:D,E75,clean_spend!J:J)</f>
        <v>970</v>
      </c>
      <c r="X75" s="17">
        <f t="shared" si="1"/>
        <v>48.450515463917526</v>
      </c>
      <c r="Y75" s="7">
        <f>IFERROR(SUMIF(clean_spend!D:D,E75,clean_spend!L:L)/V75,0)</f>
        <v>13.494180479605081</v>
      </c>
    </row>
    <row r="76" spans="1:25">
      <c r="A76" t="str">
        <v>L0075</v>
      </c>
      <c r="B76" t="str">
        <v>Qasim Moore</v>
      </c>
      <c r="C76" t="str">
        <v>LINEAR</v>
      </c>
      <c r="D76" t="str">
        <v>ENTERPRISE</v>
      </c>
      <c r="E76" t="str">
        <v>PAID</v>
      </c>
      <c r="F76" t="str">
        <v>Proptech</v>
      </c>
      <c r="G76" t="str">
        <v>Senior Associate</v>
      </c>
      <c r="H76" t="str">
        <v>IN</v>
      </c>
      <c r="I76">
        <v>5</v>
      </c>
      <c r="J76">
        <v>10</v>
      </c>
      <c r="K76">
        <v>0</v>
      </c>
      <c r="L76" t="str">
        <v>NO</v>
      </c>
      <c r="M76" t="str">
        <v>CONVERTED</v>
      </c>
      <c r="N76" s="7" t="str">
        <f>IF(COUNTBLANK(clean_leads!B76:S76)&gt;=8,"LOW",IF(COUNTBLANK(clean_leads!B76:S76)&gt;=4,"MEDIUM","HIGH"))</f>
        <v>HIGH</v>
      </c>
      <c r="O76" s="7">
        <f>COUNTIF(clean_interactions!B:B,A76)</f>
        <v>3</v>
      </c>
      <c r="P76" s="7">
        <f>COUNTIFS(clean_interactions!B:B,A76,clean_interactions!N:N,"HIGH")</f>
        <v>2</v>
      </c>
      <c r="Q76" s="7">
        <f>ROUND(SUMIF(clean_interactions!B:B,A76,clean_interactions!M:M),1)</f>
        <v>51.8</v>
      </c>
      <c r="R76" s="7">
        <f>COUNTIFS(clean_interactions!B:B,A76,clean_interactions!C:C,"DEMO_REQUEST")</f>
        <v>0</v>
      </c>
      <c r="S76" s="7">
        <f>COUNTIFS(clean_interactions!B:B,A76,clean_interactions!C:C,"CONTENT_DOWNLOAD")</f>
        <v>0</v>
      </c>
      <c r="T76" s="7">
        <f>COUNTIFS(clean_interactions!B:B,A76,clean_interactions!C:C,"WEBINAR_ATTENDED")</f>
        <v>1</v>
      </c>
      <c r="U76" s="7">
        <f>COUNTIFS(clean_interactions!B:B,A76,clean_interactions!C:C,"PRICING_PAGE_VIEW")</f>
        <v>0</v>
      </c>
      <c r="V76" s="7">
        <f>SUMIF(clean_spend!D:D,E76,clean_spend!F:F)</f>
        <v>149793</v>
      </c>
      <c r="W76" s="7">
        <f>SUMIF(clean_spend!D:D,E76,clean_spend!J:J)</f>
        <v>1090</v>
      </c>
      <c r="X76" s="17">
        <f t="shared" si="1"/>
        <v>137.42477064220182</v>
      </c>
      <c r="Y76" s="7">
        <f>IFERROR(SUMIF(clean_spend!D:D,E76,clean_spend!L:L)/V76,0)</f>
        <v>3.422997069288952</v>
      </c>
    </row>
    <row r="77" spans="1:25">
      <c r="A77" t="str">
        <v>L0076</v>
      </c>
      <c r="B77" t="str">
        <v>Finn Nelson</v>
      </c>
      <c r="C77" t="str">
        <v>NOTION</v>
      </c>
      <c r="D77" t="str">
        <v>SMB</v>
      </c>
      <c r="E77" t="str">
        <v>EVENT</v>
      </c>
      <c r="F77" t="str">
        <v>Hrtech</v>
      </c>
      <c r="G77" t="str">
        <v>Director Of Analytics</v>
      </c>
      <c r="H77" t="str">
        <v>Israel</v>
      </c>
      <c r="I77">
        <v>21</v>
      </c>
      <c r="J77">
        <v>13</v>
      </c>
      <c r="K77">
        <v>55</v>
      </c>
      <c r="L77" t="str">
        <v>YES</v>
      </c>
      <c r="M77" t="str">
        <v>LOST</v>
      </c>
      <c r="N77" s="7" t="str">
        <f>IF(COUNTBLANK(clean_leads!B77:S77)&gt;=8,"LOW",IF(COUNTBLANK(clean_leads!B77:S77)&gt;=4,"MEDIUM","HIGH"))</f>
        <v>HIGH</v>
      </c>
      <c r="O77" s="7">
        <f>COUNTIF(clean_interactions!B:B,A77)</f>
        <v>3</v>
      </c>
      <c r="P77" s="7">
        <f>COUNTIFS(clean_interactions!B:B,A77,clean_interactions!N:N,"HIGH")</f>
        <v>2</v>
      </c>
      <c r="Q77" s="7">
        <f>ROUND(SUMIF(clean_interactions!B:B,A77,clean_interactions!M:M),1)</f>
        <v>75.400000000000006</v>
      </c>
      <c r="R77" s="7">
        <f>COUNTIFS(clean_interactions!B:B,A77,clean_interactions!C:C,"DEMO_REQUEST")</f>
        <v>0</v>
      </c>
      <c r="S77" s="7">
        <f>COUNTIFS(clean_interactions!B:B,A77,clean_interactions!C:C,"CONTENT_DOWNLOAD")</f>
        <v>0</v>
      </c>
      <c r="T77" s="7">
        <f>COUNTIFS(clean_interactions!B:B,A77,clean_interactions!C:C,"WEBINAR_ATTENDED")</f>
        <v>0</v>
      </c>
      <c r="U77" s="7">
        <f>COUNTIFS(clean_interactions!B:B,A77,clean_interactions!C:C,"PRICING_PAGE_VIEW")</f>
        <v>0</v>
      </c>
      <c r="V77" s="7">
        <f>SUMIF(clean_spend!D:D,E77,clean_spend!F:F)</f>
        <v>130023</v>
      </c>
      <c r="W77" s="7">
        <f>SUMIF(clean_spend!D:D,E77,clean_spend!J:J)</f>
        <v>322</v>
      </c>
      <c r="X77" s="17">
        <f t="shared" si="1"/>
        <v>403.79813664596276</v>
      </c>
      <c r="Y77" s="7">
        <f>IFERROR(SUMIF(clean_spend!D:D,E77,clean_spend!L:L)/V77,0)</f>
        <v>1.3116294809379878</v>
      </c>
    </row>
    <row r="78" spans="1:25">
      <c r="A78" t="str">
        <v>L0077</v>
      </c>
      <c r="B78" t="str">
        <v>Hugo Singh</v>
      </c>
      <c r="C78" t="str">
        <v>PALANTIR</v>
      </c>
      <c r="D78" t="str">
        <v>MID-MARKET</v>
      </c>
      <c r="E78" t="str">
        <v>PARTNER</v>
      </c>
      <c r="F78" t="str">
        <v>Telecom</v>
      </c>
      <c r="G78" t="str">
        <v>Channel Manager</v>
      </c>
      <c r="H78" t="str">
        <v>CA</v>
      </c>
      <c r="I78">
        <v>4</v>
      </c>
      <c r="J78">
        <v>13</v>
      </c>
      <c r="K78">
        <v>8</v>
      </c>
      <c r="L78" t="str">
        <v>YES</v>
      </c>
      <c r="M78" t="str">
        <v>LOST</v>
      </c>
      <c r="N78" s="7" t="str">
        <f>IF(COUNTBLANK(clean_leads!B78:S78)&gt;=8,"LOW",IF(COUNTBLANK(clean_leads!B78:S78)&gt;=4,"MEDIUM","HIGH"))</f>
        <v>HIGH</v>
      </c>
      <c r="O78" s="7">
        <f>COUNTIF(clean_interactions!B:B,A78)</f>
        <v>4</v>
      </c>
      <c r="P78" s="7">
        <f>COUNTIFS(clean_interactions!B:B,A78,clean_interactions!N:N,"HIGH")</f>
        <v>2</v>
      </c>
      <c r="Q78" s="7">
        <f>ROUND(SUMIF(clean_interactions!B:B,A78,clean_interactions!M:M),1)</f>
        <v>52.9</v>
      </c>
      <c r="R78" s="7">
        <f>COUNTIFS(clean_interactions!B:B,A78,clean_interactions!C:C,"DEMO_REQUEST")</f>
        <v>0</v>
      </c>
      <c r="S78" s="7">
        <f>COUNTIFS(clean_interactions!B:B,A78,clean_interactions!C:C,"CONTENT_DOWNLOAD")</f>
        <v>0</v>
      </c>
      <c r="T78" s="7">
        <f>COUNTIFS(clean_interactions!B:B,A78,clean_interactions!C:C,"WEBINAR_ATTENDED")</f>
        <v>1</v>
      </c>
      <c r="U78" s="7">
        <f>COUNTIFS(clean_interactions!B:B,A78,clean_interactions!C:C,"PRICING_PAGE_VIEW")</f>
        <v>0</v>
      </c>
      <c r="V78" s="7">
        <f>SUMIF(clean_spend!D:D,E78,clean_spend!F:F)</f>
        <v>0</v>
      </c>
      <c r="W78" s="7">
        <f>SUMIF(clean_spend!D:D,E78,clean_spend!J:J)</f>
        <v>0</v>
      </c>
      <c r="X78" s="17">
        <f t="shared" si="1"/>
        <v>0</v>
      </c>
      <c r="Y78" s="7">
        <f>IFERROR(SUMIF(clean_spend!D:D,E78,clean_spend!L:L)/V78,0)</f>
        <v>0</v>
      </c>
    </row>
    <row r="79" spans="1:25">
      <c r="A79" t="str">
        <v>L0078</v>
      </c>
      <c r="B79" t="str">
        <v>Qasim Diaz</v>
      </c>
      <c r="C79" t="str">
        <v>AMAZON INC</v>
      </c>
      <c r="D79" t="str">
        <v>MID-MARKET</v>
      </c>
      <c r="E79" t="str">
        <v>ORGANIC</v>
      </c>
      <c r="F79" t="str">
        <v>Legal Tech</v>
      </c>
      <c r="G79" t="str">
        <v>Associate</v>
      </c>
      <c r="H79" t="str">
        <v>BR</v>
      </c>
      <c r="I79">
        <v>25</v>
      </c>
      <c r="J79">
        <v>10</v>
      </c>
      <c r="K79">
        <v>27</v>
      </c>
      <c r="L79" t="str">
        <v>NO</v>
      </c>
      <c r="M79" t="str">
        <v>QUALIFIED</v>
      </c>
      <c r="N79" s="7" t="str">
        <f>IF(COUNTBLANK(clean_leads!B79:S79)&gt;=8,"LOW",IF(COUNTBLANK(clean_leads!B79:S79)&gt;=4,"MEDIUM","HIGH"))</f>
        <v>HIGH</v>
      </c>
      <c r="O79" s="7">
        <f>COUNTIF(clean_interactions!B:B,A79)</f>
        <v>1</v>
      </c>
      <c r="P79" s="7">
        <f>COUNTIFS(clean_interactions!B:B,A79,clean_interactions!N:N,"HIGH")</f>
        <v>1</v>
      </c>
      <c r="Q79" s="7">
        <f>ROUND(SUMIF(clean_interactions!B:B,A79,clean_interactions!M:M),1)</f>
        <v>26.7</v>
      </c>
      <c r="R79" s="7">
        <f>COUNTIFS(clean_interactions!B:B,A79,clean_interactions!C:C,"DEMO_REQUEST")</f>
        <v>0</v>
      </c>
      <c r="S79" s="7">
        <f>COUNTIFS(clean_interactions!B:B,A79,clean_interactions!C:C,"CONTENT_DOWNLOAD")</f>
        <v>0</v>
      </c>
      <c r="T79" s="7">
        <f>COUNTIFS(clean_interactions!B:B,A79,clean_interactions!C:C,"WEBINAR_ATTENDED")</f>
        <v>0</v>
      </c>
      <c r="U79" s="7">
        <f>COUNTIFS(clean_interactions!B:B,A79,clean_interactions!C:C,"PRICING_PAGE_VIEW")</f>
        <v>0</v>
      </c>
      <c r="V79" s="7">
        <f>SUMIF(clean_spend!D:D,E79,clean_spend!F:F)</f>
        <v>46997</v>
      </c>
      <c r="W79" s="7">
        <f>SUMIF(clean_spend!D:D,E79,clean_spend!J:J)</f>
        <v>970</v>
      </c>
      <c r="X79" s="17">
        <f t="shared" si="1"/>
        <v>48.450515463917526</v>
      </c>
      <c r="Y79" s="7">
        <f>IFERROR(SUMIF(clean_spend!D:D,E79,clean_spend!L:L)/V79,0)</f>
        <v>13.494180479605081</v>
      </c>
    </row>
    <row r="80" spans="1:25">
      <c r="A80" t="str">
        <v>L0079</v>
      </c>
      <c r="B80" t="str">
        <v>Aisha Gonzalez</v>
      </c>
      <c r="C80" t="str">
        <v>AIRTABLE</v>
      </c>
      <c r="D80" t="str">
        <v>N/A</v>
      </c>
      <c r="E80" t="str">
        <v>COLD_EMAIL</v>
      </c>
      <c r="F80" t="str">
        <v>Logistics</v>
      </c>
      <c r="G80" t="str">
        <v>Revenue Operations</v>
      </c>
      <c r="H80" t="str">
        <v>IN</v>
      </c>
      <c r="I80">
        <v>28</v>
      </c>
      <c r="J80">
        <v>14</v>
      </c>
      <c r="K80">
        <v>19</v>
      </c>
      <c r="L80" t="str">
        <v>YES</v>
      </c>
      <c r="M80" t="str">
        <v>ENGAGED</v>
      </c>
      <c r="N80" s="7" t="str">
        <f>IF(COUNTBLANK(clean_leads!B80:S80)&gt;=8,"LOW",IF(COUNTBLANK(clean_leads!B80:S80)&gt;=4,"MEDIUM","HIGH"))</f>
        <v>HIGH</v>
      </c>
      <c r="O80" s="7">
        <f>COUNTIF(clean_interactions!B:B,A80)</f>
        <v>5</v>
      </c>
      <c r="P80" s="7">
        <f>COUNTIFS(clean_interactions!B:B,A80,clean_interactions!N:N,"HIGH")</f>
        <v>3</v>
      </c>
      <c r="Q80" s="7">
        <f>ROUND(SUMIF(clean_interactions!B:B,A80,clean_interactions!M:M),1)</f>
        <v>70.2</v>
      </c>
      <c r="R80" s="7">
        <f>COUNTIFS(clean_interactions!B:B,A80,clean_interactions!C:C,"DEMO_REQUEST")</f>
        <v>1</v>
      </c>
      <c r="S80" s="7">
        <f>COUNTIFS(clean_interactions!B:B,A80,clean_interactions!C:C,"CONTENT_DOWNLOAD")</f>
        <v>0</v>
      </c>
      <c r="T80" s="7">
        <f>COUNTIFS(clean_interactions!B:B,A80,clean_interactions!C:C,"WEBINAR_ATTENDED")</f>
        <v>0</v>
      </c>
      <c r="U80" s="7">
        <f>COUNTIFS(clean_interactions!B:B,A80,clean_interactions!C:C,"PRICING_PAGE_VIEW")</f>
        <v>0</v>
      </c>
      <c r="V80" s="7">
        <f>SUMIF(clean_spend!D:D,E80,clean_spend!F:F)</f>
        <v>63789</v>
      </c>
      <c r="W80" s="7">
        <f>SUMIF(clean_spend!D:D,E80,clean_spend!J:J)</f>
        <v>306</v>
      </c>
      <c r="X80" s="17">
        <f t="shared" si="1"/>
        <v>208.4607843137255</v>
      </c>
      <c r="Y80" s="7">
        <f>IFERROR(SUMIF(clean_spend!D:D,E80,clean_spend!L:L)/V80,0)</f>
        <v>3.0610920378121618</v>
      </c>
    </row>
    <row r="81" spans="1:25">
      <c r="A81" t="str">
        <v>L0080</v>
      </c>
      <c r="B81" t="str">
        <v>Raphael Park</v>
      </c>
      <c r="C81" t="str">
        <v>STRIPE</v>
      </c>
      <c r="D81" t="str">
        <v>ENTERPRISE</v>
      </c>
      <c r="E81" t="str">
        <v>WEBINAR</v>
      </c>
      <c r="F81" t="str">
        <v>Automotive</v>
      </c>
      <c r="G81" t="str">
        <v>Data Analyst</v>
      </c>
      <c r="H81" t="str">
        <v>New Zealand</v>
      </c>
      <c r="I81">
        <v>4</v>
      </c>
      <c r="J81">
        <v>17</v>
      </c>
      <c r="K81">
        <v>20</v>
      </c>
      <c r="L81" t="str">
        <v>YES</v>
      </c>
      <c r="M81" t="str">
        <v>ENGAGED</v>
      </c>
      <c r="N81" s="7" t="str">
        <f>IF(COUNTBLANK(clean_leads!B81:S81)&gt;=8,"LOW",IF(COUNTBLANK(clean_leads!B81:S81)&gt;=4,"MEDIUM","HIGH"))</f>
        <v>HIGH</v>
      </c>
      <c r="O81" s="7">
        <f>COUNTIF(clean_interactions!B:B,A81)</f>
        <v>2</v>
      </c>
      <c r="P81" s="7">
        <f>COUNTIFS(clean_interactions!B:B,A81,clean_interactions!N:N,"HIGH")</f>
        <v>2</v>
      </c>
      <c r="Q81" s="7">
        <f>ROUND(SUMIF(clean_interactions!B:B,A81,clean_interactions!M:M),1)</f>
        <v>57.2</v>
      </c>
      <c r="R81" s="7">
        <f>COUNTIFS(clean_interactions!B:B,A81,clean_interactions!C:C,"DEMO_REQUEST")</f>
        <v>0</v>
      </c>
      <c r="S81" s="7">
        <f>COUNTIFS(clean_interactions!B:B,A81,clean_interactions!C:C,"CONTENT_DOWNLOAD")</f>
        <v>1</v>
      </c>
      <c r="T81" s="7">
        <f>COUNTIFS(clean_interactions!B:B,A81,clean_interactions!C:C,"WEBINAR_ATTENDED")</f>
        <v>0</v>
      </c>
      <c r="U81" s="7">
        <f>COUNTIFS(clean_interactions!B:B,A81,clean_interactions!C:C,"PRICING_PAGE_VIEW")</f>
        <v>0</v>
      </c>
      <c r="V81" s="7">
        <f>SUMIF(clean_spend!D:D,E81,clean_spend!F:F)</f>
        <v>74983</v>
      </c>
      <c r="W81" s="7">
        <f>SUMIF(clean_spend!D:D,E81,clean_spend!J:J)</f>
        <v>879</v>
      </c>
      <c r="X81" s="17">
        <f t="shared" si="1"/>
        <v>85.304891922639356</v>
      </c>
      <c r="Y81" s="7">
        <f>IFERROR(SUMIF(clean_spend!D:D,E81,clean_spend!L:L)/V81,0)</f>
        <v>7.3541336036168197</v>
      </c>
    </row>
    <row r="82" spans="1:25">
      <c r="A82" t="str">
        <v>L0081</v>
      </c>
      <c r="B82" t="str">
        <v>Amara Das</v>
      </c>
      <c r="C82" t="str">
        <v>SALESFORCE</v>
      </c>
      <c r="D82" t="str">
        <v>STARTUP</v>
      </c>
      <c r="E82" t="str">
        <v>CONTENT_SYNDICATION</v>
      </c>
      <c r="F82" t="str">
        <v>Automotive</v>
      </c>
      <c r="G82" t="str">
        <v>Vp Sales</v>
      </c>
      <c r="H82" t="str">
        <v>AU</v>
      </c>
      <c r="I82">
        <v>24</v>
      </c>
      <c r="J82">
        <v>15</v>
      </c>
      <c r="K82">
        <v>44</v>
      </c>
      <c r="L82" t="str">
        <v>YES</v>
      </c>
      <c r="M82" t="str">
        <v>CONVERTED</v>
      </c>
      <c r="N82" s="7" t="str">
        <f>IF(COUNTBLANK(clean_leads!B82:S82)&gt;=8,"LOW",IF(COUNTBLANK(clean_leads!B82:S82)&gt;=4,"MEDIUM","HIGH"))</f>
        <v>HIGH</v>
      </c>
      <c r="O82" s="7">
        <f>COUNTIF(clean_interactions!B:B,A82)</f>
        <v>4</v>
      </c>
      <c r="P82" s="7">
        <f>COUNTIFS(clean_interactions!B:B,A82,clean_interactions!N:N,"HIGH")</f>
        <v>4</v>
      </c>
      <c r="Q82" s="7">
        <f>ROUND(SUMIF(clean_interactions!B:B,A82,clean_interactions!M:M),1)</f>
        <v>84.5</v>
      </c>
      <c r="R82" s="7">
        <f>COUNTIFS(clean_interactions!B:B,A82,clean_interactions!C:C,"DEMO_REQUEST")</f>
        <v>0</v>
      </c>
      <c r="S82" s="7">
        <f>COUNTIFS(clean_interactions!B:B,A82,clean_interactions!C:C,"CONTENT_DOWNLOAD")</f>
        <v>1</v>
      </c>
      <c r="T82" s="7">
        <f>COUNTIFS(clean_interactions!B:B,A82,clean_interactions!C:C,"WEBINAR_ATTENDED")</f>
        <v>0</v>
      </c>
      <c r="U82" s="7">
        <f>COUNTIFS(clean_interactions!B:B,A82,clean_interactions!C:C,"PRICING_PAGE_VIEW")</f>
        <v>0</v>
      </c>
      <c r="V82" s="7">
        <f>SUMIF(clean_spend!D:D,E82,clean_spend!F:F)</f>
        <v>56772</v>
      </c>
      <c r="W82" s="7">
        <f>SUMIF(clean_spend!D:D,E82,clean_spend!J:J)</f>
        <v>216</v>
      </c>
      <c r="X82" s="17">
        <f t="shared" si="1"/>
        <v>262.83333333333331</v>
      </c>
      <c r="Y82" s="7">
        <f>IFERROR(SUMIF(clean_spend!D:D,E82,clean_spend!L:L)/V82,0)</f>
        <v>1.3824068202635102</v>
      </c>
    </row>
    <row r="83" spans="1:25">
      <c r="A83" t="str">
        <v>L0082</v>
      </c>
      <c r="B83" t="str">
        <v>Charlie Moreau</v>
      </c>
      <c r="C83" t="str">
        <v>DROPBOX</v>
      </c>
      <c r="D83" t="str">
        <v>SMB</v>
      </c>
      <c r="E83" t="str">
        <v>ORGANIC</v>
      </c>
      <c r="F83" t="str">
        <v>Energy</v>
      </c>
      <c r="G83" t="str">
        <v>Associate</v>
      </c>
      <c r="H83" t="str">
        <v>FR</v>
      </c>
      <c r="I83">
        <v>14</v>
      </c>
      <c r="J83">
        <v>8</v>
      </c>
      <c r="K83">
        <v>18</v>
      </c>
      <c r="L83" t="str">
        <v>NO</v>
      </c>
      <c r="M83" t="str">
        <v>DISQUALIFIED</v>
      </c>
      <c r="N83" s="7" t="str">
        <f>IF(COUNTBLANK(clean_leads!B83:S83)&gt;=8,"LOW",IF(COUNTBLANK(clean_leads!B83:S83)&gt;=4,"MEDIUM","HIGH"))</f>
        <v>HIGH</v>
      </c>
      <c r="O83" s="7">
        <f>COUNTIF(clean_interactions!B:B,A83)</f>
        <v>3</v>
      </c>
      <c r="P83" s="7">
        <f>COUNTIFS(clean_interactions!B:B,A83,clean_interactions!N:N,"HIGH")</f>
        <v>2</v>
      </c>
      <c r="Q83" s="7">
        <f>ROUND(SUMIF(clean_interactions!B:B,A83,clean_interactions!M:M),1)</f>
        <v>34</v>
      </c>
      <c r="R83" s="7">
        <f>COUNTIFS(clean_interactions!B:B,A83,clean_interactions!C:C,"DEMO_REQUEST")</f>
        <v>0</v>
      </c>
      <c r="S83" s="7">
        <f>COUNTIFS(clean_interactions!B:B,A83,clean_interactions!C:C,"CONTENT_DOWNLOAD")</f>
        <v>0</v>
      </c>
      <c r="T83" s="7">
        <f>COUNTIFS(clean_interactions!B:B,A83,clean_interactions!C:C,"WEBINAR_ATTENDED")</f>
        <v>0</v>
      </c>
      <c r="U83" s="7">
        <f>COUNTIFS(clean_interactions!B:B,A83,clean_interactions!C:C,"PRICING_PAGE_VIEW")</f>
        <v>0</v>
      </c>
      <c r="V83" s="7">
        <f>SUMIF(clean_spend!D:D,E83,clean_spend!F:F)</f>
        <v>46997</v>
      </c>
      <c r="W83" s="7">
        <f>SUMIF(clean_spend!D:D,E83,clean_spend!J:J)</f>
        <v>970</v>
      </c>
      <c r="X83" s="17">
        <f t="shared" si="1"/>
        <v>48.450515463917526</v>
      </c>
      <c r="Y83" s="7">
        <f>IFERROR(SUMIF(clean_spend!D:D,E83,clean_spend!L:L)/V83,0)</f>
        <v>13.494180479605081</v>
      </c>
    </row>
    <row r="84" spans="1:25">
      <c r="A84" t="str">
        <v>L0083</v>
      </c>
      <c r="B84" t="str">
        <v>Margaux Young</v>
      </c>
      <c r="C84" t="str">
        <v>MIRO</v>
      </c>
      <c r="D84" t="str">
        <v>SMB</v>
      </c>
      <c r="E84" t="str">
        <v>WEBINAR</v>
      </c>
      <c r="F84" t="str">
        <v>Healthcare</v>
      </c>
      <c r="G84" t="str">
        <v>Engineering Manager</v>
      </c>
      <c r="H84" t="str">
        <v>US</v>
      </c>
      <c r="I84">
        <v>22</v>
      </c>
      <c r="J84">
        <v>19</v>
      </c>
      <c r="K84">
        <v>10</v>
      </c>
      <c r="L84" t="str">
        <v>NO</v>
      </c>
      <c r="M84" t="str">
        <v>NEW</v>
      </c>
      <c r="N84" s="7" t="str">
        <f>IF(COUNTBLANK(clean_leads!B84:S84)&gt;=8,"LOW",IF(COUNTBLANK(clean_leads!B84:S84)&gt;=4,"MEDIUM","HIGH"))</f>
        <v>HIGH</v>
      </c>
      <c r="O84" s="7">
        <f>COUNTIF(clean_interactions!B:B,A84)</f>
        <v>4</v>
      </c>
      <c r="P84" s="7">
        <f>COUNTIFS(clean_interactions!B:B,A84,clean_interactions!N:N,"HIGH")</f>
        <v>4</v>
      </c>
      <c r="Q84" s="7">
        <f>ROUND(SUMIF(clean_interactions!B:B,A84,clean_interactions!M:M),1)</f>
        <v>101.7</v>
      </c>
      <c r="R84" s="7">
        <f>COUNTIFS(clean_interactions!B:B,A84,clean_interactions!C:C,"DEMO_REQUEST")</f>
        <v>0</v>
      </c>
      <c r="S84" s="7">
        <f>COUNTIFS(clean_interactions!B:B,A84,clean_interactions!C:C,"CONTENT_DOWNLOAD")</f>
        <v>2</v>
      </c>
      <c r="T84" s="7">
        <f>COUNTIFS(clean_interactions!B:B,A84,clean_interactions!C:C,"WEBINAR_ATTENDED")</f>
        <v>0</v>
      </c>
      <c r="U84" s="7">
        <f>COUNTIFS(clean_interactions!B:B,A84,clean_interactions!C:C,"PRICING_PAGE_VIEW")</f>
        <v>1</v>
      </c>
      <c r="V84" s="7">
        <f>SUMIF(clean_spend!D:D,E84,clean_spend!F:F)</f>
        <v>74983</v>
      </c>
      <c r="W84" s="7">
        <f>SUMIF(clean_spend!D:D,E84,clean_spend!J:J)</f>
        <v>879</v>
      </c>
      <c r="X84" s="17">
        <f t="shared" si="1"/>
        <v>85.304891922639356</v>
      </c>
      <c r="Y84" s="7">
        <f>IFERROR(SUMIF(clean_spend!D:D,E84,clean_spend!L:L)/V84,0)</f>
        <v>7.3541336036168197</v>
      </c>
    </row>
    <row r="85" spans="1:25">
      <c r="A85" t="str">
        <v>L0084</v>
      </c>
      <c r="B85" t="str">
        <v>Sophie Verma</v>
      </c>
      <c r="C85" t="str">
        <v>MICROSOFT</v>
      </c>
      <c r="D85" t="str">
        <v>SMB</v>
      </c>
      <c r="E85" t="str">
        <v>REFERRAL</v>
      </c>
      <c r="F85" t="str">
        <v>Cleantech</v>
      </c>
      <c r="G85" t="str">
        <v>Field Marketing Manager</v>
      </c>
      <c r="H85" t="str">
        <v>South Africa</v>
      </c>
      <c r="I85">
        <v>8</v>
      </c>
      <c r="J85">
        <v>10</v>
      </c>
      <c r="K85">
        <v>48</v>
      </c>
      <c r="L85" t="str">
        <v>NO</v>
      </c>
      <c r="M85" t="str">
        <v>NEW</v>
      </c>
      <c r="N85" s="7" t="str">
        <f>IF(COUNTBLANK(clean_leads!B85:S85)&gt;=8,"LOW",IF(COUNTBLANK(clean_leads!B85:S85)&gt;=4,"MEDIUM","HIGH"))</f>
        <v>HIGH</v>
      </c>
      <c r="O85" s="7">
        <f>COUNTIF(clean_interactions!B:B,A85)</f>
        <v>2</v>
      </c>
      <c r="P85" s="7">
        <f>COUNTIFS(clean_interactions!B:B,A85,clean_interactions!N:N,"HIGH")</f>
        <v>2</v>
      </c>
      <c r="Q85" s="7">
        <f>ROUND(SUMIF(clean_interactions!B:B,A85,clean_interactions!M:M),1)</f>
        <v>58.9</v>
      </c>
      <c r="R85" s="7">
        <f>COUNTIFS(clean_interactions!B:B,A85,clean_interactions!C:C,"DEMO_REQUEST")</f>
        <v>0</v>
      </c>
      <c r="S85" s="7">
        <f>COUNTIFS(clean_interactions!B:B,A85,clean_interactions!C:C,"CONTENT_DOWNLOAD")</f>
        <v>0</v>
      </c>
      <c r="T85" s="7">
        <f>COUNTIFS(clean_interactions!B:B,A85,clean_interactions!C:C,"WEBINAR_ATTENDED")</f>
        <v>0</v>
      </c>
      <c r="U85" s="7">
        <f>COUNTIFS(clean_interactions!B:B,A85,clean_interactions!C:C,"PRICING_PAGE_VIEW")</f>
        <v>0</v>
      </c>
      <c r="V85" s="7">
        <f>SUMIF(clean_spend!D:D,E85,clean_spend!F:F)</f>
        <v>37889</v>
      </c>
      <c r="W85" s="7">
        <f>SUMIF(clean_spend!D:D,E85,clean_spend!J:J)</f>
        <v>865</v>
      </c>
      <c r="X85" s="17">
        <f t="shared" si="1"/>
        <v>43.802312138728325</v>
      </c>
      <c r="Y85" s="7">
        <f>IFERROR(SUMIF(clean_spend!D:D,E85,clean_spend!L:L)/V85,0)</f>
        <v>9.6104674179841112</v>
      </c>
    </row>
    <row r="86" spans="1:25">
      <c r="A86" t="str">
        <v>L0085</v>
      </c>
      <c r="B86" t="str">
        <v>Wesley Khan</v>
      </c>
      <c r="C86" t="str">
        <v>MICROSOFT</v>
      </c>
      <c r="D86" t="str">
        <v>MID-MARKET</v>
      </c>
      <c r="E86" t="str">
        <v>CONTENT_SYNDICATION</v>
      </c>
      <c r="F86" t="str">
        <v>Healthcare</v>
      </c>
      <c r="G86" t="str">
        <v>Demand Gen Manager</v>
      </c>
      <c r="H86" t="str">
        <v>DE</v>
      </c>
      <c r="I86">
        <v>31</v>
      </c>
      <c r="J86">
        <v>9</v>
      </c>
      <c r="K86">
        <v>36</v>
      </c>
      <c r="L86" t="str">
        <v>NO</v>
      </c>
      <c r="M86" t="str">
        <v>LOST</v>
      </c>
      <c r="N86" s="7" t="str">
        <f>IF(COUNTBLANK(clean_leads!B86:S86)&gt;=8,"LOW",IF(COUNTBLANK(clean_leads!B86:S86)&gt;=4,"MEDIUM","HIGH"))</f>
        <v>HIGH</v>
      </c>
      <c r="O86" s="7">
        <f>COUNTIF(clean_interactions!B:B,A86)</f>
        <v>3</v>
      </c>
      <c r="P86" s="7">
        <f>COUNTIFS(clean_interactions!B:B,A86,clean_interactions!N:N,"HIGH")</f>
        <v>2</v>
      </c>
      <c r="Q86" s="7">
        <f>ROUND(SUMIF(clean_interactions!B:B,A86,clean_interactions!M:M),1)</f>
        <v>58.5</v>
      </c>
      <c r="R86" s="7">
        <f>COUNTIFS(clean_interactions!B:B,A86,clean_interactions!C:C,"DEMO_REQUEST")</f>
        <v>0</v>
      </c>
      <c r="S86" s="7">
        <f>COUNTIFS(clean_interactions!B:B,A86,clean_interactions!C:C,"CONTENT_DOWNLOAD")</f>
        <v>0</v>
      </c>
      <c r="T86" s="7">
        <f>COUNTIFS(clean_interactions!B:B,A86,clean_interactions!C:C,"WEBINAR_ATTENDED")</f>
        <v>0</v>
      </c>
      <c r="U86" s="7">
        <f>COUNTIFS(clean_interactions!B:B,A86,clean_interactions!C:C,"PRICING_PAGE_VIEW")</f>
        <v>0</v>
      </c>
      <c r="V86" s="7">
        <f>SUMIF(clean_spend!D:D,E86,clean_spend!F:F)</f>
        <v>56772</v>
      </c>
      <c r="W86" s="7">
        <f>SUMIF(clean_spend!D:D,E86,clean_spend!J:J)</f>
        <v>216</v>
      </c>
      <c r="X86" s="17">
        <f t="shared" si="1"/>
        <v>262.83333333333331</v>
      </c>
      <c r="Y86" s="7">
        <f>IFERROR(SUMIF(clean_spend!D:D,E86,clean_spend!L:L)/V86,0)</f>
        <v>1.3824068202635102</v>
      </c>
    </row>
    <row r="87" spans="1:25">
      <c r="A87" t="str">
        <v>L0086</v>
      </c>
      <c r="B87" t="str">
        <v>Orion Johnson</v>
      </c>
      <c r="C87" t="str">
        <v>SALESFORCE.COM</v>
      </c>
      <c r="D87" t="str">
        <v>ENTERPRISE</v>
      </c>
      <c r="E87" t="str">
        <v>EVENT</v>
      </c>
      <c r="F87" t="str">
        <v>Saas</v>
      </c>
      <c r="G87" t="str">
        <v>Director Of Demand Gen</v>
      </c>
      <c r="H87" t="str">
        <v>Kenya</v>
      </c>
      <c r="I87">
        <v>10</v>
      </c>
      <c r="J87">
        <v>0</v>
      </c>
      <c r="K87">
        <v>46</v>
      </c>
      <c r="L87" t="str">
        <v>NO</v>
      </c>
      <c r="M87" t="str">
        <v>NURTURING</v>
      </c>
      <c r="N87" s="7" t="str">
        <f>IF(COUNTBLANK(clean_leads!B87:S87)&gt;=8,"LOW",IF(COUNTBLANK(clean_leads!B87:S87)&gt;=4,"MEDIUM","HIGH"))</f>
        <v>HIGH</v>
      </c>
      <c r="O87" s="7">
        <f>COUNTIF(clean_interactions!B:B,A87)</f>
        <v>6</v>
      </c>
      <c r="P87" s="7">
        <f>COUNTIFS(clean_interactions!B:B,A87,clean_interactions!N:N,"HIGH")</f>
        <v>3</v>
      </c>
      <c r="Q87" s="7">
        <f>ROUND(SUMIF(clean_interactions!B:B,A87,clean_interactions!M:M),1)</f>
        <v>61.8</v>
      </c>
      <c r="R87" s="7">
        <f>COUNTIFS(clean_interactions!B:B,A87,clean_interactions!C:C,"DEMO_REQUEST")</f>
        <v>0</v>
      </c>
      <c r="S87" s="7">
        <f>COUNTIFS(clean_interactions!B:B,A87,clean_interactions!C:C,"CONTENT_DOWNLOAD")</f>
        <v>0</v>
      </c>
      <c r="T87" s="7">
        <f>COUNTIFS(clean_interactions!B:B,A87,clean_interactions!C:C,"WEBINAR_ATTENDED")</f>
        <v>1</v>
      </c>
      <c r="U87" s="7">
        <f>COUNTIFS(clean_interactions!B:B,A87,clean_interactions!C:C,"PRICING_PAGE_VIEW")</f>
        <v>0</v>
      </c>
      <c r="V87" s="7">
        <f>SUMIF(clean_spend!D:D,E87,clean_spend!F:F)</f>
        <v>130023</v>
      </c>
      <c r="W87" s="7">
        <f>SUMIF(clean_spend!D:D,E87,clean_spend!J:J)</f>
        <v>322</v>
      </c>
      <c r="X87" s="17">
        <f t="shared" si="1"/>
        <v>403.79813664596276</v>
      </c>
      <c r="Y87" s="7">
        <f>IFERROR(SUMIF(clean_spend!D:D,E87,clean_spend!L:L)/V87,0)</f>
        <v>1.3116294809379878</v>
      </c>
    </row>
    <row r="88" spans="1:25">
      <c r="A88" t="str">
        <v>L0087</v>
      </c>
      <c r="B88" t="str">
        <v>Genevieve Gomez</v>
      </c>
      <c r="C88" t="str">
        <v>AIRTABLE</v>
      </c>
      <c r="D88" t="str">
        <v>MID-MARKET</v>
      </c>
      <c r="E88" t="str">
        <v>REFERRAL</v>
      </c>
      <c r="F88" t="str">
        <v>Media</v>
      </c>
      <c r="G88" t="str">
        <v>Sales Operations</v>
      </c>
      <c r="H88" t="str">
        <v>JP</v>
      </c>
      <c r="I88">
        <v>0</v>
      </c>
      <c r="J88">
        <v>19</v>
      </c>
      <c r="K88">
        <v>28</v>
      </c>
      <c r="L88" t="str">
        <v>YES</v>
      </c>
      <c r="M88" t="str">
        <v>LOST</v>
      </c>
      <c r="N88" s="7" t="str">
        <f>IF(COUNTBLANK(clean_leads!B88:S88)&gt;=8,"LOW",IF(COUNTBLANK(clean_leads!B88:S88)&gt;=4,"MEDIUM","HIGH"))</f>
        <v>HIGH</v>
      </c>
      <c r="O88" s="7">
        <f>COUNTIF(clean_interactions!B:B,A88)</f>
        <v>4</v>
      </c>
      <c r="P88" s="7">
        <f>COUNTIFS(clean_interactions!B:B,A88,clean_interactions!N:N,"HIGH")</f>
        <v>4</v>
      </c>
      <c r="Q88" s="7">
        <f>ROUND(SUMIF(clean_interactions!B:B,A88,clean_interactions!M:M),1)</f>
        <v>73.099999999999994</v>
      </c>
      <c r="R88" s="7">
        <f>COUNTIFS(clean_interactions!B:B,A88,clean_interactions!C:C,"DEMO_REQUEST")</f>
        <v>0</v>
      </c>
      <c r="S88" s="7">
        <f>COUNTIFS(clean_interactions!B:B,A88,clean_interactions!C:C,"CONTENT_DOWNLOAD")</f>
        <v>0</v>
      </c>
      <c r="T88" s="7">
        <f>COUNTIFS(clean_interactions!B:B,A88,clean_interactions!C:C,"WEBINAR_ATTENDED")</f>
        <v>0</v>
      </c>
      <c r="U88" s="7">
        <f>COUNTIFS(clean_interactions!B:B,A88,clean_interactions!C:C,"PRICING_PAGE_VIEW")</f>
        <v>0</v>
      </c>
      <c r="V88" s="7">
        <f>SUMIF(clean_spend!D:D,E88,clean_spend!F:F)</f>
        <v>37889</v>
      </c>
      <c r="W88" s="7">
        <f>SUMIF(clean_spend!D:D,E88,clean_spend!J:J)</f>
        <v>865</v>
      </c>
      <c r="X88" s="17">
        <f t="shared" si="1"/>
        <v>43.802312138728325</v>
      </c>
      <c r="Y88" s="7">
        <f>IFERROR(SUMIF(clean_spend!D:D,E88,clean_spend!L:L)/V88,0)</f>
        <v>9.6104674179841112</v>
      </c>
    </row>
    <row r="89" spans="1:25">
      <c r="A89" t="str">
        <v>L0088</v>
      </c>
      <c r="B89" t="str">
        <v>James Lopez</v>
      </c>
      <c r="C89" t="str">
        <v>DATABRICKS</v>
      </c>
      <c r="D89" t="str">
        <v>MID-MARKET</v>
      </c>
      <c r="E89" t="str">
        <v>COLD_EMAIL</v>
      </c>
      <c r="F89" t="str">
        <v>E-Commerce</v>
      </c>
      <c r="G89" t="str">
        <v>Vp Marketing</v>
      </c>
      <c r="H89" t="str">
        <v>Uae</v>
      </c>
      <c r="I89">
        <v>32</v>
      </c>
      <c r="J89">
        <v>12</v>
      </c>
      <c r="K89">
        <v>3</v>
      </c>
      <c r="L89" t="str">
        <v>NO</v>
      </c>
      <c r="M89" t="str">
        <v>NURTURING</v>
      </c>
      <c r="N89" s="7" t="str">
        <f>IF(COUNTBLANK(clean_leads!B89:S89)&gt;=8,"LOW",IF(COUNTBLANK(clean_leads!B89:S89)&gt;=4,"MEDIUM","HIGH"))</f>
        <v>HIGH</v>
      </c>
      <c r="O89" s="7">
        <f>COUNTIF(clean_interactions!B:B,A89)</f>
        <v>2</v>
      </c>
      <c r="P89" s="7">
        <f>COUNTIFS(clean_interactions!B:B,A89,clean_interactions!N:N,"HIGH")</f>
        <v>2</v>
      </c>
      <c r="Q89" s="7">
        <f>ROUND(SUMIF(clean_interactions!B:B,A89,clean_interactions!M:M),1)</f>
        <v>46.1</v>
      </c>
      <c r="R89" s="7">
        <f>COUNTIFS(clean_interactions!B:B,A89,clean_interactions!C:C,"DEMO_REQUEST")</f>
        <v>0</v>
      </c>
      <c r="S89" s="7">
        <f>COUNTIFS(clean_interactions!B:B,A89,clean_interactions!C:C,"CONTENT_DOWNLOAD")</f>
        <v>0</v>
      </c>
      <c r="T89" s="7">
        <f>COUNTIFS(clean_interactions!B:B,A89,clean_interactions!C:C,"WEBINAR_ATTENDED")</f>
        <v>0</v>
      </c>
      <c r="U89" s="7">
        <f>COUNTIFS(clean_interactions!B:B,A89,clean_interactions!C:C,"PRICING_PAGE_VIEW")</f>
        <v>1</v>
      </c>
      <c r="V89" s="7">
        <f>SUMIF(clean_spend!D:D,E89,clean_spend!F:F)</f>
        <v>63789</v>
      </c>
      <c r="W89" s="7">
        <f>SUMIF(clean_spend!D:D,E89,clean_spend!J:J)</f>
        <v>306</v>
      </c>
      <c r="X89" s="17">
        <f t="shared" si="1"/>
        <v>208.4607843137255</v>
      </c>
      <c r="Y89" s="7">
        <f>IFERROR(SUMIF(clean_spend!D:D,E89,clean_spend!L:L)/V89,0)</f>
        <v>3.0610920378121618</v>
      </c>
    </row>
    <row r="90" spans="1:25">
      <c r="A90" t="str">
        <v>L0089</v>
      </c>
      <c r="B90" t="str">
        <v>Winona Clark</v>
      </c>
      <c r="C90" t="str">
        <v>GOOGLE</v>
      </c>
      <c r="D90" t="str">
        <v>GROWTH</v>
      </c>
      <c r="E90" t="str">
        <v>UNKNOWN</v>
      </c>
      <c r="F90" t="str">
        <v>Energy</v>
      </c>
      <c r="G90" t="str">
        <v>Marketing Manager</v>
      </c>
      <c r="H90" t="str">
        <v>IN</v>
      </c>
      <c r="I90">
        <v>27</v>
      </c>
      <c r="J90">
        <v>2</v>
      </c>
      <c r="K90">
        <v>34</v>
      </c>
      <c r="L90" t="str">
        <v>NO</v>
      </c>
      <c r="M90" t="str">
        <v>QUALIFIED</v>
      </c>
      <c r="N90" s="7" t="str">
        <f>IF(COUNTBLANK(clean_leads!B90:S90)&gt;=8,"LOW",IF(COUNTBLANK(clean_leads!B90:S90)&gt;=4,"MEDIUM","HIGH"))</f>
        <v>HIGH</v>
      </c>
      <c r="O90" s="7">
        <f>COUNTIF(clean_interactions!B:B,A90)</f>
        <v>2</v>
      </c>
      <c r="P90" s="7">
        <f>COUNTIFS(clean_interactions!B:B,A90,clean_interactions!N:N,"HIGH")</f>
        <v>1</v>
      </c>
      <c r="Q90" s="7">
        <f>ROUND(SUMIF(clean_interactions!B:B,A90,clean_interactions!M:M),1)</f>
        <v>8.6999999999999993</v>
      </c>
      <c r="R90" s="7">
        <f>COUNTIFS(clean_interactions!B:B,A90,clean_interactions!C:C,"DEMO_REQUEST")</f>
        <v>0</v>
      </c>
      <c r="S90" s="7">
        <f>COUNTIFS(clean_interactions!B:B,A90,clean_interactions!C:C,"CONTENT_DOWNLOAD")</f>
        <v>0</v>
      </c>
      <c r="T90" s="7">
        <f>COUNTIFS(clean_interactions!B:B,A90,clean_interactions!C:C,"WEBINAR_ATTENDED")</f>
        <v>0</v>
      </c>
      <c r="U90" s="7">
        <f>COUNTIFS(clean_interactions!B:B,A90,clean_interactions!C:C,"PRICING_PAGE_VIEW")</f>
        <v>0</v>
      </c>
      <c r="V90" s="7">
        <f>SUMIF(clean_spend!D:D,E90,clean_spend!F:F)</f>
        <v>0</v>
      </c>
      <c r="W90" s="7">
        <f>SUMIF(clean_spend!D:D,E90,clean_spend!J:J)</f>
        <v>0</v>
      </c>
      <c r="X90" s="17">
        <f t="shared" si="1"/>
        <v>0</v>
      </c>
      <c r="Y90" s="7">
        <f>IFERROR(SUMIF(clean_spend!D:D,E90,clean_spend!L:L)/V90,0)</f>
        <v>0</v>
      </c>
    </row>
    <row r="91" spans="1:25">
      <c r="A91" t="str">
        <v>L0090</v>
      </c>
      <c r="B91" t="str">
        <v>Kevin Davis</v>
      </c>
      <c r="C91" t="str">
        <v>DATABRICKS</v>
      </c>
      <c r="D91" t="str">
        <v>ENTERPRISE</v>
      </c>
      <c r="E91" t="str">
        <v>REFERRAL</v>
      </c>
      <c r="F91" t="str">
        <v>Fintech</v>
      </c>
      <c r="G91" t="str">
        <v>Abm Manager</v>
      </c>
      <c r="H91" t="str">
        <v>US</v>
      </c>
      <c r="I91">
        <v>22</v>
      </c>
      <c r="J91">
        <v>8</v>
      </c>
      <c r="K91">
        <v>8</v>
      </c>
      <c r="L91" t="str">
        <v>YES</v>
      </c>
      <c r="M91" t="str">
        <v>NEW</v>
      </c>
      <c r="N91" s="7" t="str">
        <f>IF(COUNTBLANK(clean_leads!B91:S91)&gt;=8,"LOW",IF(COUNTBLANK(clean_leads!B91:S91)&gt;=4,"MEDIUM","HIGH"))</f>
        <v>HIGH</v>
      </c>
      <c r="O91" s="7">
        <f>COUNTIF(clean_interactions!B:B,A91)</f>
        <v>2</v>
      </c>
      <c r="P91" s="7">
        <f>COUNTIFS(clean_interactions!B:B,A91,clean_interactions!N:N,"HIGH")</f>
        <v>1</v>
      </c>
      <c r="Q91" s="7">
        <f>ROUND(SUMIF(clean_interactions!B:B,A91,clean_interactions!M:M),1)</f>
        <v>17.899999999999999</v>
      </c>
      <c r="R91" s="7">
        <f>COUNTIFS(clean_interactions!B:B,A91,clean_interactions!C:C,"DEMO_REQUEST")</f>
        <v>0</v>
      </c>
      <c r="S91" s="7">
        <f>COUNTIFS(clean_interactions!B:B,A91,clean_interactions!C:C,"CONTENT_DOWNLOAD")</f>
        <v>0</v>
      </c>
      <c r="T91" s="7">
        <f>COUNTIFS(clean_interactions!B:B,A91,clean_interactions!C:C,"WEBINAR_ATTENDED")</f>
        <v>1</v>
      </c>
      <c r="U91" s="7">
        <f>COUNTIFS(clean_interactions!B:B,A91,clean_interactions!C:C,"PRICING_PAGE_VIEW")</f>
        <v>0</v>
      </c>
      <c r="V91" s="7">
        <f>SUMIF(clean_spend!D:D,E91,clean_spend!F:F)</f>
        <v>37889</v>
      </c>
      <c r="W91" s="7">
        <f>SUMIF(clean_spend!D:D,E91,clean_spend!J:J)</f>
        <v>865</v>
      </c>
      <c r="X91" s="17">
        <f t="shared" si="1"/>
        <v>43.802312138728325</v>
      </c>
      <c r="Y91" s="7">
        <f>IFERROR(SUMIF(clean_spend!D:D,E91,clean_spend!L:L)/V91,0)</f>
        <v>9.6104674179841112</v>
      </c>
    </row>
    <row r="92" spans="1:25">
      <c r="A92" t="str">
        <v>L0091</v>
      </c>
      <c r="B92" t="str">
        <v>Orion Nakamura</v>
      </c>
      <c r="C92" t="str">
        <v>CLOUDFLARE</v>
      </c>
      <c r="D92" t="str">
        <v>ENTERPRISE</v>
      </c>
      <c r="E92" t="str">
        <v>ORGANIC</v>
      </c>
      <c r="F92" t="str">
        <v>Media</v>
      </c>
      <c r="G92" t="str">
        <v>Digital Marketing Manager</v>
      </c>
      <c r="H92" t="str">
        <v>South Korea</v>
      </c>
      <c r="I92">
        <v>30</v>
      </c>
      <c r="J92">
        <v>4</v>
      </c>
      <c r="K92">
        <v>54</v>
      </c>
      <c r="L92" t="str">
        <v>YES</v>
      </c>
      <c r="M92" t="str">
        <v>NEW</v>
      </c>
      <c r="N92" s="7" t="str">
        <f>IF(COUNTBLANK(clean_leads!B92:S92)&gt;=8,"LOW",IF(COUNTBLANK(clean_leads!B92:S92)&gt;=4,"MEDIUM","HIGH"))</f>
        <v>HIGH</v>
      </c>
      <c r="O92" s="7">
        <f>COUNTIF(clean_interactions!B:B,A92)</f>
        <v>6</v>
      </c>
      <c r="P92" s="7">
        <f>COUNTIFS(clean_interactions!B:B,A92,clean_interactions!N:N,"HIGH")</f>
        <v>5</v>
      </c>
      <c r="Q92" s="7">
        <f>ROUND(SUMIF(clean_interactions!B:B,A92,clean_interactions!M:M),1)</f>
        <v>128.5</v>
      </c>
      <c r="R92" s="7">
        <f>COUNTIFS(clean_interactions!B:B,A92,clean_interactions!C:C,"DEMO_REQUEST")</f>
        <v>0</v>
      </c>
      <c r="S92" s="7">
        <f>COUNTIFS(clean_interactions!B:B,A92,clean_interactions!C:C,"CONTENT_DOWNLOAD")</f>
        <v>0</v>
      </c>
      <c r="T92" s="7">
        <f>COUNTIFS(clean_interactions!B:B,A92,clean_interactions!C:C,"WEBINAR_ATTENDED")</f>
        <v>1</v>
      </c>
      <c r="U92" s="7">
        <f>COUNTIFS(clean_interactions!B:B,A92,clean_interactions!C:C,"PRICING_PAGE_VIEW")</f>
        <v>0</v>
      </c>
      <c r="V92" s="7">
        <f>SUMIF(clean_spend!D:D,E92,clean_spend!F:F)</f>
        <v>46997</v>
      </c>
      <c r="W92" s="7">
        <f>SUMIF(clean_spend!D:D,E92,clean_spend!J:J)</f>
        <v>970</v>
      </c>
      <c r="X92" s="17">
        <f t="shared" si="1"/>
        <v>48.450515463917526</v>
      </c>
      <c r="Y92" s="7">
        <f>IFERROR(SUMIF(clean_spend!D:D,E92,clean_spend!L:L)/V92,0)</f>
        <v>13.494180479605081</v>
      </c>
    </row>
    <row r="93" spans="1:25">
      <c r="A93" t="str">
        <v>L0092</v>
      </c>
      <c r="B93" t="str">
        <v>Adeline Flores</v>
      </c>
      <c r="C93" t="str">
        <v>META</v>
      </c>
      <c r="D93" t="str">
        <v>N/A</v>
      </c>
      <c r="E93" t="str">
        <v>ORGANIC</v>
      </c>
      <c r="F93" t="str">
        <v>Hrtech</v>
      </c>
      <c r="G93" t="str">
        <v>Customer Success Manager</v>
      </c>
      <c r="H93" t="str">
        <v>IN</v>
      </c>
      <c r="I93">
        <v>18</v>
      </c>
      <c r="J93">
        <v>9</v>
      </c>
      <c r="K93">
        <v>15</v>
      </c>
      <c r="L93" t="str">
        <v>NO</v>
      </c>
      <c r="M93" t="str">
        <v>DISQUALIFIED</v>
      </c>
      <c r="N93" s="7" t="str">
        <f>IF(COUNTBLANK(clean_leads!B93:S93)&gt;=8,"LOW",IF(COUNTBLANK(clean_leads!B93:S93)&gt;=4,"MEDIUM","HIGH"))</f>
        <v>HIGH</v>
      </c>
      <c r="O93" s="7">
        <f>COUNTIF(clean_interactions!B:B,A93)</f>
        <v>4</v>
      </c>
      <c r="P93" s="7">
        <f>COUNTIFS(clean_interactions!B:B,A93,clean_interactions!N:N,"HIGH")</f>
        <v>2</v>
      </c>
      <c r="Q93" s="7">
        <f>ROUND(SUMIF(clean_interactions!B:B,A93,clean_interactions!M:M),1)</f>
        <v>40.1</v>
      </c>
      <c r="R93" s="7">
        <f>COUNTIFS(clean_interactions!B:B,A93,clean_interactions!C:C,"DEMO_REQUEST")</f>
        <v>0</v>
      </c>
      <c r="S93" s="7">
        <f>COUNTIFS(clean_interactions!B:B,A93,clean_interactions!C:C,"CONTENT_DOWNLOAD")</f>
        <v>0</v>
      </c>
      <c r="T93" s="7">
        <f>COUNTIFS(clean_interactions!B:B,A93,clean_interactions!C:C,"WEBINAR_ATTENDED")</f>
        <v>1</v>
      </c>
      <c r="U93" s="7">
        <f>COUNTIFS(clean_interactions!B:B,A93,clean_interactions!C:C,"PRICING_PAGE_VIEW")</f>
        <v>0</v>
      </c>
      <c r="V93" s="7">
        <f>SUMIF(clean_spend!D:D,E93,clean_spend!F:F)</f>
        <v>46997</v>
      </c>
      <c r="W93" s="7">
        <f>SUMIF(clean_spend!D:D,E93,clean_spend!J:J)</f>
        <v>970</v>
      </c>
      <c r="X93" s="17">
        <f t="shared" si="1"/>
        <v>48.450515463917526</v>
      </c>
      <c r="Y93" s="7">
        <f>IFERROR(SUMIF(clean_spend!D:D,E93,clean_spend!L:L)/V93,0)</f>
        <v>13.494180479605081</v>
      </c>
    </row>
    <row r="94" spans="1:25">
      <c r="A94" t="str">
        <v>L0093</v>
      </c>
      <c r="B94" t="str">
        <v>Zinnia Chopra</v>
      </c>
      <c r="C94" t="str">
        <v>CLOUDFLARE</v>
      </c>
      <c r="D94" t="str">
        <v>MID-MARKET</v>
      </c>
      <c r="E94" t="str">
        <v>SOCIAL</v>
      </c>
      <c r="F94" t="str">
        <v>Edtech</v>
      </c>
      <c r="G94" t="str">
        <v>Intern</v>
      </c>
      <c r="H94" t="str">
        <v>AU</v>
      </c>
      <c r="I94">
        <v>0</v>
      </c>
      <c r="J94">
        <v>16</v>
      </c>
      <c r="K94">
        <v>57</v>
      </c>
      <c r="L94" t="str">
        <v>YES</v>
      </c>
      <c r="M94" t="str">
        <v>NEW</v>
      </c>
      <c r="N94" s="7" t="str">
        <f>IF(COUNTBLANK(clean_leads!B94:S94)&gt;=8,"LOW",IF(COUNTBLANK(clean_leads!B94:S94)&gt;=4,"MEDIUM","HIGH"))</f>
        <v>HIGH</v>
      </c>
      <c r="O94" s="7">
        <f>COUNTIF(clean_interactions!B:B,A94)</f>
        <v>1</v>
      </c>
      <c r="P94" s="7">
        <f>COUNTIFS(clean_interactions!B:B,A94,clean_interactions!N:N,"HIGH")</f>
        <v>1</v>
      </c>
      <c r="Q94" s="7">
        <f>ROUND(SUMIF(clean_interactions!B:B,A94,clean_interactions!M:M),1)</f>
        <v>21.4</v>
      </c>
      <c r="R94" s="7">
        <f>COUNTIFS(clean_interactions!B:B,A94,clean_interactions!C:C,"DEMO_REQUEST")</f>
        <v>1</v>
      </c>
      <c r="S94" s="7">
        <f>COUNTIFS(clean_interactions!B:B,A94,clean_interactions!C:C,"CONTENT_DOWNLOAD")</f>
        <v>0</v>
      </c>
      <c r="T94" s="7">
        <f>COUNTIFS(clean_interactions!B:B,A94,clean_interactions!C:C,"WEBINAR_ATTENDED")</f>
        <v>0</v>
      </c>
      <c r="U94" s="7">
        <f>COUNTIFS(clean_interactions!B:B,A94,clean_interactions!C:C,"PRICING_PAGE_VIEW")</f>
        <v>0</v>
      </c>
      <c r="V94" s="7">
        <f>SUMIF(clean_spend!D:D,E94,clean_spend!F:F)</f>
        <v>198205</v>
      </c>
      <c r="W94" s="7">
        <f>SUMIF(clean_spend!D:D,E94,clean_spend!J:J)</f>
        <v>961</v>
      </c>
      <c r="X94" s="17">
        <f t="shared" si="1"/>
        <v>206.2486992715921</v>
      </c>
      <c r="Y94" s="7">
        <f>IFERROR(SUMIF(clean_spend!D:D,E94,clean_spend!L:L)/V94,0)</f>
        <v>2.499992432077899</v>
      </c>
    </row>
    <row r="95" spans="1:25">
      <c r="A95" t="str">
        <v>L0094</v>
      </c>
      <c r="B95" t="str">
        <v>Elise Saxena</v>
      </c>
      <c r="C95" t="str">
        <v>TWILIO</v>
      </c>
      <c r="D95" t="str">
        <v>SMB</v>
      </c>
      <c r="E95" t="str">
        <v>PAID</v>
      </c>
      <c r="F95" t="str">
        <v>Retail</v>
      </c>
      <c r="G95" t="str">
        <v>Business Development Rep</v>
      </c>
      <c r="H95" t="str">
        <v>FR</v>
      </c>
      <c r="I95">
        <v>10</v>
      </c>
      <c r="J95">
        <v>10</v>
      </c>
      <c r="K95">
        <v>34</v>
      </c>
      <c r="L95" t="str">
        <v>YES</v>
      </c>
      <c r="M95" t="str">
        <v>NURTURING</v>
      </c>
      <c r="N95" s="7" t="str">
        <f>IF(COUNTBLANK(clean_leads!B95:S95)&gt;=8,"LOW",IF(COUNTBLANK(clean_leads!B95:S95)&gt;=4,"MEDIUM","HIGH"))</f>
        <v>HIGH</v>
      </c>
      <c r="O95" s="7">
        <f>COUNTIF(clean_interactions!B:B,A95)</f>
        <v>6</v>
      </c>
      <c r="P95" s="7">
        <f>COUNTIFS(clean_interactions!B:B,A95,clean_interactions!N:N,"HIGH")</f>
        <v>5</v>
      </c>
      <c r="Q95" s="7">
        <f>ROUND(SUMIF(clean_interactions!B:B,A95,clean_interactions!M:M),1)</f>
        <v>133.5</v>
      </c>
      <c r="R95" s="7">
        <f>COUNTIFS(clean_interactions!B:B,A95,clean_interactions!C:C,"DEMO_REQUEST")</f>
        <v>0</v>
      </c>
      <c r="S95" s="7">
        <f>COUNTIFS(clean_interactions!B:B,A95,clean_interactions!C:C,"CONTENT_DOWNLOAD")</f>
        <v>0</v>
      </c>
      <c r="T95" s="7">
        <f>COUNTIFS(clean_interactions!B:B,A95,clean_interactions!C:C,"WEBINAR_ATTENDED")</f>
        <v>0</v>
      </c>
      <c r="U95" s="7">
        <f>COUNTIFS(clean_interactions!B:B,A95,clean_interactions!C:C,"PRICING_PAGE_VIEW")</f>
        <v>1</v>
      </c>
      <c r="V95" s="7">
        <f>SUMIF(clean_spend!D:D,E95,clean_spend!F:F)</f>
        <v>149793</v>
      </c>
      <c r="W95" s="7">
        <f>SUMIF(clean_spend!D:D,E95,clean_spend!J:J)</f>
        <v>1090</v>
      </c>
      <c r="X95" s="17">
        <f t="shared" si="1"/>
        <v>137.42477064220182</v>
      </c>
      <c r="Y95" s="7">
        <f>IFERROR(SUMIF(clean_spend!D:D,E95,clean_spend!L:L)/V95,0)</f>
        <v>3.422997069288952</v>
      </c>
    </row>
    <row r="96" spans="1:25">
      <c r="A96" t="str">
        <v>L0095</v>
      </c>
      <c r="B96" t="str">
        <v>Liam Thomas</v>
      </c>
      <c r="C96" t="str">
        <v>META</v>
      </c>
      <c r="D96" t="str">
        <v>STARTUP</v>
      </c>
      <c r="E96" t="str">
        <v>PARTNER</v>
      </c>
      <c r="F96" t="str">
        <v>Legal Tech</v>
      </c>
      <c r="G96" t="str">
        <v>Cto</v>
      </c>
      <c r="H96" t="str">
        <v>JP</v>
      </c>
      <c r="I96">
        <v>35</v>
      </c>
      <c r="J96">
        <v>14</v>
      </c>
      <c r="K96">
        <v>50</v>
      </c>
      <c r="L96" t="str">
        <v>NO</v>
      </c>
      <c r="M96" t="str">
        <v>DISQUALIFIED</v>
      </c>
      <c r="N96" s="7" t="str">
        <f>IF(COUNTBLANK(clean_leads!B96:S96)&gt;=8,"LOW",IF(COUNTBLANK(clean_leads!B96:S96)&gt;=4,"MEDIUM","HIGH"))</f>
        <v>HIGH</v>
      </c>
      <c r="O96" s="7">
        <f>COUNTIF(clean_interactions!B:B,A96)</f>
        <v>4</v>
      </c>
      <c r="P96" s="7">
        <f>COUNTIFS(clean_interactions!B:B,A96,clean_interactions!N:N,"HIGH")</f>
        <v>3</v>
      </c>
      <c r="Q96" s="7">
        <f>ROUND(SUMIF(clean_interactions!B:B,A96,clean_interactions!M:M),1)</f>
        <v>58.5</v>
      </c>
      <c r="R96" s="7">
        <f>COUNTIFS(clean_interactions!B:B,A96,clean_interactions!C:C,"DEMO_REQUEST")</f>
        <v>0</v>
      </c>
      <c r="S96" s="7">
        <f>COUNTIFS(clean_interactions!B:B,A96,clean_interactions!C:C,"CONTENT_DOWNLOAD")</f>
        <v>0</v>
      </c>
      <c r="T96" s="7">
        <f>COUNTIFS(clean_interactions!B:B,A96,clean_interactions!C:C,"WEBINAR_ATTENDED")</f>
        <v>0</v>
      </c>
      <c r="U96" s="7">
        <f>COUNTIFS(clean_interactions!B:B,A96,clean_interactions!C:C,"PRICING_PAGE_VIEW")</f>
        <v>0</v>
      </c>
      <c r="V96" s="7">
        <f>SUMIF(clean_spend!D:D,E96,clean_spend!F:F)</f>
        <v>0</v>
      </c>
      <c r="W96" s="7">
        <f>SUMIF(clean_spend!D:D,E96,clean_spend!J:J)</f>
        <v>0</v>
      </c>
      <c r="X96" s="17">
        <f t="shared" si="1"/>
        <v>0</v>
      </c>
      <c r="Y96" s="7">
        <f>IFERROR(SUMIF(clean_spend!D:D,E96,clean_spend!L:L)/V96,0)</f>
        <v>0</v>
      </c>
    </row>
    <row r="97" spans="1:25">
      <c r="A97" t="str">
        <v>L0096</v>
      </c>
      <c r="B97" t="str">
        <v>Quinn Robinson</v>
      </c>
      <c r="C97" t="str">
        <v>ATLASSIAN</v>
      </c>
      <c r="D97" t="str">
        <v>ENTERPRISE</v>
      </c>
      <c r="E97" t="str">
        <v>EVENT</v>
      </c>
      <c r="F97" t="str">
        <v>Proptech</v>
      </c>
      <c r="G97" t="str">
        <v>Vp Revenue</v>
      </c>
      <c r="H97" t="str">
        <v>Turkey</v>
      </c>
      <c r="I97">
        <v>11</v>
      </c>
      <c r="J97">
        <v>5</v>
      </c>
      <c r="K97">
        <v>28</v>
      </c>
      <c r="L97" t="str">
        <v>NO</v>
      </c>
      <c r="M97" t="str">
        <v>NEW</v>
      </c>
      <c r="N97" s="7" t="str">
        <f>IF(COUNTBLANK(clean_leads!B97:S97)&gt;=8,"LOW",IF(COUNTBLANK(clean_leads!B97:S97)&gt;=4,"MEDIUM","HIGH"))</f>
        <v>HIGH</v>
      </c>
      <c r="O97" s="7">
        <f>COUNTIF(clean_interactions!B:B,A97)</f>
        <v>2</v>
      </c>
      <c r="P97" s="7">
        <f>COUNTIFS(clean_interactions!B:B,A97,clean_interactions!N:N,"HIGH")</f>
        <v>1</v>
      </c>
      <c r="Q97" s="7">
        <f>ROUND(SUMIF(clean_interactions!B:B,A97,clean_interactions!M:M),1)</f>
        <v>34</v>
      </c>
      <c r="R97" s="7">
        <f>COUNTIFS(clean_interactions!B:B,A97,clean_interactions!C:C,"DEMO_REQUEST")</f>
        <v>0</v>
      </c>
      <c r="S97" s="7">
        <f>COUNTIFS(clean_interactions!B:B,A97,clean_interactions!C:C,"CONTENT_DOWNLOAD")</f>
        <v>0</v>
      </c>
      <c r="T97" s="7">
        <f>COUNTIFS(clean_interactions!B:B,A97,clean_interactions!C:C,"WEBINAR_ATTENDED")</f>
        <v>0</v>
      </c>
      <c r="U97" s="7">
        <f>COUNTIFS(clean_interactions!B:B,A97,clean_interactions!C:C,"PRICING_PAGE_VIEW")</f>
        <v>0</v>
      </c>
      <c r="V97" s="7">
        <f>SUMIF(clean_spend!D:D,E97,clean_spend!F:F)</f>
        <v>130023</v>
      </c>
      <c r="W97" s="7">
        <f>SUMIF(clean_spend!D:D,E97,clean_spend!J:J)</f>
        <v>322</v>
      </c>
      <c r="X97" s="17">
        <f t="shared" si="1"/>
        <v>403.79813664596276</v>
      </c>
      <c r="Y97" s="7">
        <f>IFERROR(SUMIF(clean_spend!D:D,E97,clean_spend!L:L)/V97,0)</f>
        <v>1.3116294809379878</v>
      </c>
    </row>
    <row r="98" spans="1:25">
      <c r="A98" t="str">
        <v>L0097</v>
      </c>
      <c r="B98" t="str">
        <v>Finn Robinson</v>
      </c>
      <c r="C98" t="str">
        <v>WORKDAY</v>
      </c>
      <c r="D98" t="str">
        <v>SMB</v>
      </c>
      <c r="E98" t="str">
        <v>UNKNOWN</v>
      </c>
      <c r="F98" t="str">
        <v>Logistics</v>
      </c>
      <c r="G98" t="str">
        <v>Content Marketing Lead</v>
      </c>
      <c r="H98" t="str">
        <v>IN</v>
      </c>
      <c r="I98">
        <v>17</v>
      </c>
      <c r="J98">
        <v>10</v>
      </c>
      <c r="K98">
        <v>1</v>
      </c>
      <c r="L98" t="str">
        <v>YES</v>
      </c>
      <c r="M98" t="str">
        <v>NURTURING</v>
      </c>
      <c r="N98" s="7" t="str">
        <f>IF(COUNTBLANK(clean_leads!B98:S98)&gt;=8,"LOW",IF(COUNTBLANK(clean_leads!B98:S98)&gt;=4,"MEDIUM","HIGH"))</f>
        <v>HIGH</v>
      </c>
      <c r="O98" s="7">
        <f>COUNTIF(clean_interactions!B:B,A98)</f>
        <v>2</v>
      </c>
      <c r="P98" s="7">
        <f>COUNTIFS(clean_interactions!B:B,A98,clean_interactions!N:N,"HIGH")</f>
        <v>1</v>
      </c>
      <c r="Q98" s="7">
        <f>ROUND(SUMIF(clean_interactions!B:B,A98,clean_interactions!M:M),1)</f>
        <v>9</v>
      </c>
      <c r="R98" s="7">
        <f>COUNTIFS(clean_interactions!B:B,A98,clean_interactions!C:C,"DEMO_REQUEST")</f>
        <v>0</v>
      </c>
      <c r="S98" s="7">
        <f>COUNTIFS(clean_interactions!B:B,A98,clean_interactions!C:C,"CONTENT_DOWNLOAD")</f>
        <v>0</v>
      </c>
      <c r="T98" s="7">
        <f>COUNTIFS(clean_interactions!B:B,A98,clean_interactions!C:C,"WEBINAR_ATTENDED")</f>
        <v>0</v>
      </c>
      <c r="U98" s="7">
        <f>COUNTIFS(clean_interactions!B:B,A98,clean_interactions!C:C,"PRICING_PAGE_VIEW")</f>
        <v>0</v>
      </c>
      <c r="V98" s="7">
        <f>SUMIF(clean_spend!D:D,E98,clean_spend!F:F)</f>
        <v>0</v>
      </c>
      <c r="W98" s="7">
        <f>SUMIF(clean_spend!D:D,E98,clean_spend!J:J)</f>
        <v>0</v>
      </c>
      <c r="X98" s="17">
        <f t="shared" si="1"/>
        <v>0</v>
      </c>
      <c r="Y98" s="7">
        <f>IFERROR(SUMIF(clean_spend!D:D,E98,clean_spend!L:L)/V98,0)</f>
        <v>0</v>
      </c>
    </row>
    <row r="99" spans="1:25">
      <c r="A99" t="str">
        <v>L0098</v>
      </c>
      <c r="B99" t="str">
        <v>Ximena Malik</v>
      </c>
      <c r="C99" t="str">
        <v>NOTION</v>
      </c>
      <c r="D99" t="str">
        <v>SMB</v>
      </c>
      <c r="E99" t="str">
        <v>REFERRAL</v>
      </c>
      <c r="F99" t="str">
        <v>Insurtech</v>
      </c>
      <c r="G99" t="str">
        <v>Digital Marketing Manager</v>
      </c>
      <c r="H99" t="str">
        <v>US</v>
      </c>
      <c r="I99">
        <v>12</v>
      </c>
      <c r="J99">
        <v>15</v>
      </c>
      <c r="K99">
        <v>11</v>
      </c>
      <c r="L99" t="str">
        <v>NO</v>
      </c>
      <c r="M99" t="str">
        <v>CONTACTED</v>
      </c>
      <c r="N99" s="7" t="str">
        <f>IF(COUNTBLANK(clean_leads!B99:S99)&gt;=8,"LOW",IF(COUNTBLANK(clean_leads!B99:S99)&gt;=4,"MEDIUM","HIGH"))</f>
        <v>HIGH</v>
      </c>
      <c r="O99" s="7">
        <f>COUNTIF(clean_interactions!B:B,A99)</f>
        <v>4</v>
      </c>
      <c r="P99" s="7">
        <f>COUNTIFS(clean_interactions!B:B,A99,clean_interactions!N:N,"HIGH")</f>
        <v>2</v>
      </c>
      <c r="Q99" s="7">
        <f>ROUND(SUMIF(clean_interactions!B:B,A99,clean_interactions!M:M),1)</f>
        <v>54.3</v>
      </c>
      <c r="R99" s="7">
        <f>COUNTIFS(clean_interactions!B:B,A99,clean_interactions!C:C,"DEMO_REQUEST")</f>
        <v>0</v>
      </c>
      <c r="S99" s="7">
        <f>COUNTIFS(clean_interactions!B:B,A99,clean_interactions!C:C,"CONTENT_DOWNLOAD")</f>
        <v>0</v>
      </c>
      <c r="T99" s="7">
        <f>COUNTIFS(clean_interactions!B:B,A99,clean_interactions!C:C,"WEBINAR_ATTENDED")</f>
        <v>0</v>
      </c>
      <c r="U99" s="7">
        <f>COUNTIFS(clean_interactions!B:B,A99,clean_interactions!C:C,"PRICING_PAGE_VIEW")</f>
        <v>0</v>
      </c>
      <c r="V99" s="7">
        <f>SUMIF(clean_spend!D:D,E99,clean_spend!F:F)</f>
        <v>37889</v>
      </c>
      <c r="W99" s="7">
        <f>SUMIF(clean_spend!D:D,E99,clean_spend!J:J)</f>
        <v>865</v>
      </c>
      <c r="X99" s="17">
        <f t="shared" si="1"/>
        <v>43.802312138728325</v>
      </c>
      <c r="Y99" s="7">
        <f>IFERROR(SUMIF(clean_spend!D:D,E99,clean_spend!L:L)/V99,0)</f>
        <v>9.6104674179841112</v>
      </c>
    </row>
    <row r="100" spans="1:25">
      <c r="A100" t="str">
        <v>L0099</v>
      </c>
      <c r="B100" t="str">
        <v>Paul Williams</v>
      </c>
      <c r="C100" t="str">
        <v>SALESFORCE</v>
      </c>
      <c r="D100" t="str">
        <v>SMB</v>
      </c>
      <c r="E100" t="str">
        <v>COLD_EMAIL</v>
      </c>
      <c r="F100" t="str">
        <v>Logistics</v>
      </c>
      <c r="G100" t="str">
        <v>Digital Marketing Manager</v>
      </c>
      <c r="H100" t="str">
        <v>SG</v>
      </c>
      <c r="I100">
        <v>10</v>
      </c>
      <c r="J100">
        <v>13</v>
      </c>
      <c r="K100">
        <v>31</v>
      </c>
      <c r="L100" t="str">
        <v>YES</v>
      </c>
      <c r="M100" t="str">
        <v>DISQUALIFIED</v>
      </c>
      <c r="N100" s="7" t="str">
        <f>IF(COUNTBLANK(clean_leads!B100:S100)&gt;=8,"LOW",IF(COUNTBLANK(clean_leads!B100:S100)&gt;=4,"MEDIUM","HIGH"))</f>
        <v>HIGH</v>
      </c>
      <c r="O100" s="7">
        <f>COUNTIF(clean_interactions!B:B,A100)</f>
        <v>11</v>
      </c>
      <c r="P100" s="7">
        <f>COUNTIFS(clean_interactions!B:B,A100,clean_interactions!N:N,"HIGH")</f>
        <v>7</v>
      </c>
      <c r="Q100" s="7">
        <f>ROUND(SUMIF(clean_interactions!B:B,A100,clean_interactions!M:M),1)</f>
        <v>208.3</v>
      </c>
      <c r="R100" s="7">
        <f>COUNTIFS(clean_interactions!B:B,A100,clean_interactions!C:C,"DEMO_REQUEST")</f>
        <v>1</v>
      </c>
      <c r="S100" s="7">
        <f>COUNTIFS(clean_interactions!B:B,A100,clean_interactions!C:C,"CONTENT_DOWNLOAD")</f>
        <v>1</v>
      </c>
      <c r="T100" s="7">
        <f>COUNTIFS(clean_interactions!B:B,A100,clean_interactions!C:C,"WEBINAR_ATTENDED")</f>
        <v>0</v>
      </c>
      <c r="U100" s="7">
        <f>COUNTIFS(clean_interactions!B:B,A100,clean_interactions!C:C,"PRICING_PAGE_VIEW")</f>
        <v>0</v>
      </c>
      <c r="V100" s="7">
        <f>SUMIF(clean_spend!D:D,E100,clean_spend!F:F)</f>
        <v>63789</v>
      </c>
      <c r="W100" s="7">
        <f>SUMIF(clean_spend!D:D,E100,clean_spend!J:J)</f>
        <v>306</v>
      </c>
      <c r="X100" s="17">
        <f t="shared" si="1"/>
        <v>208.4607843137255</v>
      </c>
      <c r="Y100" s="7">
        <f>IFERROR(SUMIF(clean_spend!D:D,E100,clean_spend!L:L)/V100,0)</f>
        <v>3.0610920378121618</v>
      </c>
    </row>
    <row r="101" spans="1:25">
      <c r="A101" t="str">
        <v>L0100</v>
      </c>
      <c r="B101" t="str">
        <v>Ivy Ramirez</v>
      </c>
      <c r="C101" t="str">
        <v>ZOOM</v>
      </c>
      <c r="D101" t="str">
        <v>MID-MARKET</v>
      </c>
      <c r="E101" t="str">
        <v>PAID</v>
      </c>
      <c r="F101" t="str">
        <v>Healthcare</v>
      </c>
      <c r="G101" t="str">
        <v>Brand Manager</v>
      </c>
      <c r="H101" t="str">
        <v>Philippines</v>
      </c>
      <c r="I101">
        <v>21</v>
      </c>
      <c r="J101">
        <v>8</v>
      </c>
      <c r="K101">
        <v>44</v>
      </c>
      <c r="L101" t="str">
        <v>YES</v>
      </c>
      <c r="M101" t="str">
        <v>NEW</v>
      </c>
      <c r="N101" s="7" t="str">
        <f>IF(COUNTBLANK(clean_leads!B101:S101)&gt;=8,"LOW",IF(COUNTBLANK(clean_leads!B101:S101)&gt;=4,"MEDIUM","HIGH"))</f>
        <v>HIGH</v>
      </c>
      <c r="O101" s="7">
        <f>COUNTIF(clean_interactions!B:B,A101)</f>
        <v>6</v>
      </c>
      <c r="P101" s="7">
        <f>COUNTIFS(clean_interactions!B:B,A101,clean_interactions!N:N,"HIGH")</f>
        <v>4</v>
      </c>
      <c r="Q101" s="7">
        <f>ROUND(SUMIF(clean_interactions!B:B,A101,clean_interactions!M:M),1)</f>
        <v>125.3</v>
      </c>
      <c r="R101" s="7">
        <f>COUNTIFS(clean_interactions!B:B,A101,clean_interactions!C:C,"DEMO_REQUEST")</f>
        <v>0</v>
      </c>
      <c r="S101" s="7">
        <f>COUNTIFS(clean_interactions!B:B,A101,clean_interactions!C:C,"CONTENT_DOWNLOAD")</f>
        <v>0</v>
      </c>
      <c r="T101" s="7">
        <f>COUNTIFS(clean_interactions!B:B,A101,clean_interactions!C:C,"WEBINAR_ATTENDED")</f>
        <v>0</v>
      </c>
      <c r="U101" s="7">
        <f>COUNTIFS(clean_interactions!B:B,A101,clean_interactions!C:C,"PRICING_PAGE_VIEW")</f>
        <v>0</v>
      </c>
      <c r="V101" s="7">
        <f>SUMIF(clean_spend!D:D,E101,clean_spend!F:F)</f>
        <v>149793</v>
      </c>
      <c r="W101" s="7">
        <f>SUMIF(clean_spend!D:D,E101,clean_spend!J:J)</f>
        <v>1090</v>
      </c>
      <c r="X101" s="17">
        <f t="shared" si="1"/>
        <v>137.42477064220182</v>
      </c>
      <c r="Y101" s="7">
        <f>IFERROR(SUMIF(clean_spend!D:D,E101,clean_spend!L:L)/V101,0)</f>
        <v>3.422997069288952</v>
      </c>
    </row>
    <row r="102" spans="1:25">
      <c r="A102" t="str">
        <v>L0101</v>
      </c>
      <c r="B102" t="str">
        <v>Umar Taylor</v>
      </c>
      <c r="C102" t="str">
        <v>LINEAR</v>
      </c>
      <c r="D102" t="str">
        <v>MID-MARKET</v>
      </c>
      <c r="E102" t="str">
        <v>PAID</v>
      </c>
      <c r="F102" t="str">
        <v>Fintech</v>
      </c>
      <c r="G102" t="str">
        <v>Marketing Operations</v>
      </c>
      <c r="H102" t="str">
        <v>IN</v>
      </c>
      <c r="I102">
        <v>24</v>
      </c>
      <c r="J102">
        <v>2</v>
      </c>
      <c r="K102">
        <v>57</v>
      </c>
      <c r="L102" t="str">
        <v>YES</v>
      </c>
      <c r="M102" t="str">
        <v>DISQUALIFIED</v>
      </c>
      <c r="N102" s="7" t="str">
        <f>IF(COUNTBLANK(clean_leads!B102:S102)&gt;=8,"LOW",IF(COUNTBLANK(clean_leads!B102:S102)&gt;=4,"MEDIUM","HIGH"))</f>
        <v>HIGH</v>
      </c>
      <c r="O102" s="7">
        <f>COUNTIF(clean_interactions!B:B,A102)</f>
        <v>3</v>
      </c>
      <c r="P102" s="7">
        <f>COUNTIFS(clean_interactions!B:B,A102,clean_interactions!N:N,"HIGH")</f>
        <v>3</v>
      </c>
      <c r="Q102" s="7">
        <f>ROUND(SUMIF(clean_interactions!B:B,A102,clean_interactions!M:M),1)</f>
        <v>107.7</v>
      </c>
      <c r="R102" s="7">
        <f>COUNTIFS(clean_interactions!B:B,A102,clean_interactions!C:C,"DEMO_REQUEST")</f>
        <v>0</v>
      </c>
      <c r="S102" s="7">
        <f>COUNTIFS(clean_interactions!B:B,A102,clean_interactions!C:C,"CONTENT_DOWNLOAD")</f>
        <v>0</v>
      </c>
      <c r="T102" s="7">
        <f>COUNTIFS(clean_interactions!B:B,A102,clean_interactions!C:C,"WEBINAR_ATTENDED")</f>
        <v>2</v>
      </c>
      <c r="U102" s="7">
        <f>COUNTIFS(clean_interactions!B:B,A102,clean_interactions!C:C,"PRICING_PAGE_VIEW")</f>
        <v>1</v>
      </c>
      <c r="V102" s="7">
        <f>SUMIF(clean_spend!D:D,E102,clean_spend!F:F)</f>
        <v>149793</v>
      </c>
      <c r="W102" s="7">
        <f>SUMIF(clean_spend!D:D,E102,clean_spend!J:J)</f>
        <v>1090</v>
      </c>
      <c r="X102" s="17">
        <f t="shared" si="1"/>
        <v>137.42477064220182</v>
      </c>
      <c r="Y102" s="7">
        <f>IFERROR(SUMIF(clean_spend!D:D,E102,clean_spend!L:L)/V102,0)</f>
        <v>3.422997069288952</v>
      </c>
    </row>
    <row r="103" spans="1:25">
      <c r="A103" t="str">
        <v>L0102</v>
      </c>
      <c r="B103" t="str">
        <v>Xena Kim</v>
      </c>
      <c r="C103" t="str">
        <v>FIGMA</v>
      </c>
      <c r="D103" t="str">
        <v>ENTERPRISE</v>
      </c>
      <c r="E103" t="str">
        <v>EVENT</v>
      </c>
      <c r="F103" t="str">
        <v>Martech</v>
      </c>
      <c r="G103" t="str">
        <v>Vp Revenue</v>
      </c>
      <c r="H103" t="str">
        <v>DE</v>
      </c>
      <c r="I103">
        <v>0</v>
      </c>
      <c r="J103">
        <v>0</v>
      </c>
      <c r="K103">
        <v>40</v>
      </c>
      <c r="L103" t="str">
        <v>NO</v>
      </c>
      <c r="M103" t="str">
        <v>NEW</v>
      </c>
      <c r="N103" s="7" t="str">
        <f>IF(COUNTBLANK(clean_leads!B103:S103)&gt;=8,"LOW",IF(COUNTBLANK(clean_leads!B103:S103)&gt;=4,"MEDIUM","HIGH"))</f>
        <v>HIGH</v>
      </c>
      <c r="O103" s="7">
        <f>COUNTIF(clean_interactions!B:B,A103)</f>
        <v>3</v>
      </c>
      <c r="P103" s="7">
        <f>COUNTIFS(clean_interactions!B:B,A103,clean_interactions!N:N,"HIGH")</f>
        <v>2</v>
      </c>
      <c r="Q103" s="7">
        <f>ROUND(SUMIF(clean_interactions!B:B,A103,clean_interactions!M:M),1)</f>
        <v>75.7</v>
      </c>
      <c r="R103" s="7">
        <f>COUNTIFS(clean_interactions!B:B,A103,clean_interactions!C:C,"DEMO_REQUEST")</f>
        <v>2</v>
      </c>
      <c r="S103" s="7">
        <f>COUNTIFS(clean_interactions!B:B,A103,clean_interactions!C:C,"CONTENT_DOWNLOAD")</f>
        <v>0</v>
      </c>
      <c r="T103" s="7">
        <f>COUNTIFS(clean_interactions!B:B,A103,clean_interactions!C:C,"WEBINAR_ATTENDED")</f>
        <v>0</v>
      </c>
      <c r="U103" s="7">
        <f>COUNTIFS(clean_interactions!B:B,A103,clean_interactions!C:C,"PRICING_PAGE_VIEW")</f>
        <v>0</v>
      </c>
      <c r="V103" s="7">
        <f>SUMIF(clean_spend!D:D,E103,clean_spend!F:F)</f>
        <v>130023</v>
      </c>
      <c r="W103" s="7">
        <f>SUMIF(clean_spend!D:D,E103,clean_spend!J:J)</f>
        <v>322</v>
      </c>
      <c r="X103" s="17">
        <f t="shared" si="1"/>
        <v>403.79813664596276</v>
      </c>
      <c r="Y103" s="7">
        <f>IFERROR(SUMIF(clean_spend!D:D,E103,clean_spend!L:L)/V103,0)</f>
        <v>1.3116294809379878</v>
      </c>
    </row>
    <row r="104" spans="1:25">
      <c r="A104" t="str">
        <v>L0103</v>
      </c>
      <c r="B104" t="str">
        <v>Margaux Kumar</v>
      </c>
      <c r="C104" t="str">
        <v>INTERCOM</v>
      </c>
      <c r="D104" t="str">
        <v>GROWTH</v>
      </c>
      <c r="E104" t="str">
        <v>PAID</v>
      </c>
      <c r="F104" t="str">
        <v>Media</v>
      </c>
      <c r="G104" t="str">
        <v>Head Of Strategy</v>
      </c>
      <c r="H104" t="str">
        <v>BR</v>
      </c>
      <c r="I104">
        <v>0</v>
      </c>
      <c r="J104">
        <v>17</v>
      </c>
      <c r="K104">
        <v>48</v>
      </c>
      <c r="L104" t="str">
        <v>YES</v>
      </c>
      <c r="M104" t="str">
        <v>NEW</v>
      </c>
      <c r="N104" s="7" t="str">
        <f>IF(COUNTBLANK(clean_leads!B104:S104)&gt;=8,"LOW",IF(COUNTBLANK(clean_leads!B104:S104)&gt;=4,"MEDIUM","HIGH"))</f>
        <v>HIGH</v>
      </c>
      <c r="O104" s="7">
        <f>COUNTIF(clean_interactions!B:B,A104)</f>
        <v>5</v>
      </c>
      <c r="P104" s="7">
        <f>COUNTIFS(clean_interactions!B:B,A104,clean_interactions!N:N,"HIGH")</f>
        <v>4</v>
      </c>
      <c r="Q104" s="7">
        <f>ROUND(SUMIF(clean_interactions!B:B,A104,clean_interactions!M:M),1)</f>
        <v>91.4</v>
      </c>
      <c r="R104" s="7">
        <f>COUNTIFS(clean_interactions!B:B,A104,clean_interactions!C:C,"DEMO_REQUEST")</f>
        <v>0</v>
      </c>
      <c r="S104" s="7">
        <f>COUNTIFS(clean_interactions!B:B,A104,clean_interactions!C:C,"CONTENT_DOWNLOAD")</f>
        <v>0</v>
      </c>
      <c r="T104" s="7">
        <f>COUNTIFS(clean_interactions!B:B,A104,clean_interactions!C:C,"WEBINAR_ATTENDED")</f>
        <v>0</v>
      </c>
      <c r="U104" s="7">
        <f>COUNTIFS(clean_interactions!B:B,A104,clean_interactions!C:C,"PRICING_PAGE_VIEW")</f>
        <v>0</v>
      </c>
      <c r="V104" s="7">
        <f>SUMIF(clean_spend!D:D,E104,clean_spend!F:F)</f>
        <v>149793</v>
      </c>
      <c r="W104" s="7">
        <f>SUMIF(clean_spend!D:D,E104,clean_spend!J:J)</f>
        <v>1090</v>
      </c>
      <c r="X104" s="17">
        <f t="shared" si="1"/>
        <v>137.42477064220182</v>
      </c>
      <c r="Y104" s="7">
        <f>IFERROR(SUMIF(clean_spend!D:D,E104,clean_spend!L:L)/V104,0)</f>
        <v>3.422997069288952</v>
      </c>
    </row>
    <row r="105" spans="1:25">
      <c r="A105" t="str">
        <v>L0104</v>
      </c>
      <c r="B105" t="str">
        <v>Gideon Thompson</v>
      </c>
      <c r="C105" t="str">
        <v>SLACK</v>
      </c>
      <c r="D105" t="str">
        <v>ENTERPRISE</v>
      </c>
      <c r="E105" t="str">
        <v>REFERRAL</v>
      </c>
      <c r="F105" t="str">
        <v>Saas</v>
      </c>
      <c r="G105" t="str">
        <v>Senior Associate</v>
      </c>
      <c r="H105" t="str">
        <v>Indonesia</v>
      </c>
      <c r="I105">
        <v>16</v>
      </c>
      <c r="J105">
        <v>2</v>
      </c>
      <c r="K105">
        <v>35</v>
      </c>
      <c r="L105" t="str">
        <v>NO</v>
      </c>
      <c r="M105" t="str">
        <v>QUALIFIED</v>
      </c>
      <c r="N105" s="7" t="str">
        <f>IF(COUNTBLANK(clean_leads!B105:S105)&gt;=8,"LOW",IF(COUNTBLANK(clean_leads!B105:S105)&gt;=4,"MEDIUM","HIGH"))</f>
        <v>HIGH</v>
      </c>
      <c r="O105" s="7">
        <f>COUNTIF(clean_interactions!B:B,A105)</f>
        <v>1</v>
      </c>
      <c r="P105" s="7">
        <f>COUNTIFS(clean_interactions!B:B,A105,clean_interactions!N:N,"HIGH")</f>
        <v>1</v>
      </c>
      <c r="Q105" s="7">
        <f>ROUND(SUMIF(clean_interactions!B:B,A105,clean_interactions!M:M),1)</f>
        <v>10.9</v>
      </c>
      <c r="R105" s="7">
        <f>COUNTIFS(clean_interactions!B:B,A105,clean_interactions!C:C,"DEMO_REQUEST")</f>
        <v>0</v>
      </c>
      <c r="S105" s="7">
        <f>COUNTIFS(clean_interactions!B:B,A105,clean_interactions!C:C,"CONTENT_DOWNLOAD")</f>
        <v>0</v>
      </c>
      <c r="T105" s="7">
        <f>COUNTIFS(clean_interactions!B:B,A105,clean_interactions!C:C,"WEBINAR_ATTENDED")</f>
        <v>0</v>
      </c>
      <c r="U105" s="7">
        <f>COUNTIFS(clean_interactions!B:B,A105,clean_interactions!C:C,"PRICING_PAGE_VIEW")</f>
        <v>0</v>
      </c>
      <c r="V105" s="7">
        <f>SUMIF(clean_spend!D:D,E105,clean_spend!F:F)</f>
        <v>37889</v>
      </c>
      <c r="W105" s="7">
        <f>SUMIF(clean_spend!D:D,E105,clean_spend!J:J)</f>
        <v>865</v>
      </c>
      <c r="X105" s="17">
        <f t="shared" si="1"/>
        <v>43.802312138728325</v>
      </c>
      <c r="Y105" s="7">
        <f>IFERROR(SUMIF(clean_spend!D:D,E105,clean_spend!L:L)/V105,0)</f>
        <v>9.6104674179841112</v>
      </c>
    </row>
    <row r="106" spans="1:25">
      <c r="A106" t="str">
        <v>L0105</v>
      </c>
      <c r="B106" t="str">
        <v>Zane Soto</v>
      </c>
      <c r="C106" t="str">
        <v>ZENDESK</v>
      </c>
      <c r="D106" t="str">
        <v>MID-MARKET</v>
      </c>
      <c r="E106" t="str">
        <v>EVENT</v>
      </c>
      <c r="F106" t="str">
        <v>Unknown</v>
      </c>
      <c r="G106" t="str">
        <v>Marketing Analyst</v>
      </c>
      <c r="H106" t="str">
        <v>US</v>
      </c>
      <c r="I106">
        <v>0</v>
      </c>
      <c r="J106">
        <v>10</v>
      </c>
      <c r="K106">
        <v>3</v>
      </c>
      <c r="L106" t="str">
        <v>NO</v>
      </c>
      <c r="M106" t="str">
        <v>LOST</v>
      </c>
      <c r="N106" s="7" t="str">
        <f>IF(COUNTBLANK(clean_leads!B106:S106)&gt;=8,"LOW",IF(COUNTBLANK(clean_leads!B106:S106)&gt;=4,"MEDIUM","HIGH"))</f>
        <v>HIGH</v>
      </c>
      <c r="O106" s="7">
        <f>COUNTIF(clean_interactions!B:B,A106)</f>
        <v>5</v>
      </c>
      <c r="P106" s="7">
        <f>COUNTIFS(clean_interactions!B:B,A106,clean_interactions!N:N,"HIGH")</f>
        <v>3</v>
      </c>
      <c r="Q106" s="7">
        <f>ROUND(SUMIF(clean_interactions!B:B,A106,clean_interactions!M:M),1)</f>
        <v>59.3</v>
      </c>
      <c r="R106" s="7">
        <f>COUNTIFS(clean_interactions!B:B,A106,clean_interactions!C:C,"DEMO_REQUEST")</f>
        <v>0</v>
      </c>
      <c r="S106" s="7">
        <f>COUNTIFS(clean_interactions!B:B,A106,clean_interactions!C:C,"CONTENT_DOWNLOAD")</f>
        <v>1</v>
      </c>
      <c r="T106" s="7">
        <f>COUNTIFS(clean_interactions!B:B,A106,clean_interactions!C:C,"WEBINAR_ATTENDED")</f>
        <v>0</v>
      </c>
      <c r="U106" s="7">
        <f>COUNTIFS(clean_interactions!B:B,A106,clean_interactions!C:C,"PRICING_PAGE_VIEW")</f>
        <v>0</v>
      </c>
      <c r="V106" s="7">
        <f>SUMIF(clean_spend!D:D,E106,clean_spend!F:F)</f>
        <v>130023</v>
      </c>
      <c r="W106" s="7">
        <f>SUMIF(clean_spend!D:D,E106,clean_spend!J:J)</f>
        <v>322</v>
      </c>
      <c r="X106" s="17">
        <f t="shared" si="1"/>
        <v>403.79813664596276</v>
      </c>
      <c r="Y106" s="7">
        <f>IFERROR(SUMIF(clean_spend!D:D,E106,clean_spend!L:L)/V106,0)</f>
        <v>1.3116294809379878</v>
      </c>
    </row>
    <row r="107" spans="1:25">
      <c r="A107" t="str">
        <v>L0106</v>
      </c>
      <c r="B107" t="str">
        <v>Landon Vega</v>
      </c>
      <c r="C107" t="str">
        <v>SPLUNK</v>
      </c>
      <c r="D107" t="str">
        <v>STARTUP</v>
      </c>
      <c r="E107" t="str">
        <v>ORGANIC</v>
      </c>
      <c r="F107" t="str">
        <v>Martech</v>
      </c>
      <c r="G107" t="str">
        <v>Unknown</v>
      </c>
      <c r="H107" t="str">
        <v>JP</v>
      </c>
      <c r="I107">
        <v>10</v>
      </c>
      <c r="J107">
        <v>0</v>
      </c>
      <c r="K107">
        <v>25</v>
      </c>
      <c r="L107" t="str">
        <v>NO</v>
      </c>
      <c r="M107" t="str">
        <v>NEW</v>
      </c>
      <c r="N107" s="7" t="str">
        <f>IF(COUNTBLANK(clean_leads!B107:S107)&gt;=8,"LOW",IF(COUNTBLANK(clean_leads!B107:S107)&gt;=4,"MEDIUM","HIGH"))</f>
        <v>HIGH</v>
      </c>
      <c r="O107" s="7">
        <f>COUNTIF(clean_interactions!B:B,A107)</f>
        <v>2</v>
      </c>
      <c r="P107" s="7">
        <f>COUNTIFS(clean_interactions!B:B,A107,clean_interactions!N:N,"HIGH")</f>
        <v>2</v>
      </c>
      <c r="Q107" s="7">
        <f>ROUND(SUMIF(clean_interactions!B:B,A107,clean_interactions!M:M),1)</f>
        <v>22.4</v>
      </c>
      <c r="R107" s="7">
        <f>COUNTIFS(clean_interactions!B:B,A107,clean_interactions!C:C,"DEMO_REQUEST")</f>
        <v>0</v>
      </c>
      <c r="S107" s="7">
        <f>COUNTIFS(clean_interactions!B:B,A107,clean_interactions!C:C,"CONTENT_DOWNLOAD")</f>
        <v>0</v>
      </c>
      <c r="T107" s="7">
        <f>COUNTIFS(clean_interactions!B:B,A107,clean_interactions!C:C,"WEBINAR_ATTENDED")</f>
        <v>0</v>
      </c>
      <c r="U107" s="7">
        <f>COUNTIFS(clean_interactions!B:B,A107,clean_interactions!C:C,"PRICING_PAGE_VIEW")</f>
        <v>0</v>
      </c>
      <c r="V107" s="7">
        <f>SUMIF(clean_spend!D:D,E107,clean_spend!F:F)</f>
        <v>46997</v>
      </c>
      <c r="W107" s="7">
        <f>SUMIF(clean_spend!D:D,E107,clean_spend!J:J)</f>
        <v>970</v>
      </c>
      <c r="X107" s="17">
        <f t="shared" si="1"/>
        <v>48.450515463917526</v>
      </c>
      <c r="Y107" s="7">
        <f>IFERROR(SUMIF(clean_spend!D:D,E107,clean_spend!L:L)/V107,0)</f>
        <v>13.494180479605081</v>
      </c>
    </row>
    <row r="108" spans="1:25">
      <c r="A108" t="str">
        <v>L0107</v>
      </c>
      <c r="B108" t="str">
        <v>Qasim Herrera</v>
      </c>
      <c r="C108" t="str">
        <v>OKTA</v>
      </c>
      <c r="D108" t="str">
        <v>N/A</v>
      </c>
      <c r="E108" t="str">
        <v>DIRECT</v>
      </c>
      <c r="F108" t="str">
        <v>Legal Tech</v>
      </c>
      <c r="G108" t="str">
        <v>Digital Marketing Manager</v>
      </c>
      <c r="H108" t="str">
        <v>BR</v>
      </c>
      <c r="I108">
        <v>10</v>
      </c>
      <c r="J108">
        <v>8</v>
      </c>
      <c r="K108">
        <v>44</v>
      </c>
      <c r="L108" t="str">
        <v>YES</v>
      </c>
      <c r="M108" t="str">
        <v>CONVERTED</v>
      </c>
      <c r="N108" s="7" t="str">
        <f>IF(COUNTBLANK(clean_leads!B108:S108)&gt;=8,"LOW",IF(COUNTBLANK(clean_leads!B108:S108)&gt;=4,"MEDIUM","HIGH"))</f>
        <v>HIGH</v>
      </c>
      <c r="O108" s="7">
        <f>COUNTIF(clean_interactions!B:B,A108)</f>
        <v>2</v>
      </c>
      <c r="P108" s="7">
        <f>COUNTIFS(clean_interactions!B:B,A108,clean_interactions!N:N,"HIGH")</f>
        <v>1</v>
      </c>
      <c r="Q108" s="7">
        <f>ROUND(SUMIF(clean_interactions!B:B,A108,clean_interactions!M:M),1)</f>
        <v>36.799999999999997</v>
      </c>
      <c r="R108" s="7">
        <f>COUNTIFS(clean_interactions!B:B,A108,clean_interactions!C:C,"DEMO_REQUEST")</f>
        <v>1</v>
      </c>
      <c r="S108" s="7">
        <f>COUNTIFS(clean_interactions!B:B,A108,clean_interactions!C:C,"CONTENT_DOWNLOAD")</f>
        <v>0</v>
      </c>
      <c r="T108" s="7">
        <f>COUNTIFS(clean_interactions!B:B,A108,clean_interactions!C:C,"WEBINAR_ATTENDED")</f>
        <v>0</v>
      </c>
      <c r="U108" s="7">
        <f>COUNTIFS(clean_interactions!B:B,A108,clean_interactions!C:C,"PRICING_PAGE_VIEW")</f>
        <v>0</v>
      </c>
      <c r="V108" s="7">
        <f>SUMIF(clean_spend!D:D,E108,clean_spend!F:F)</f>
        <v>0</v>
      </c>
      <c r="W108" s="7">
        <f>SUMIF(clean_spend!D:D,E108,clean_spend!J:J)</f>
        <v>0</v>
      </c>
      <c r="X108" s="17">
        <f t="shared" si="1"/>
        <v>0</v>
      </c>
      <c r="Y108" s="7">
        <f>IFERROR(SUMIF(clean_spend!D:D,E108,clean_spend!L:L)/V108,0)</f>
        <v>0</v>
      </c>
    </row>
    <row r="109" spans="1:25">
      <c r="A109" t="str">
        <v>L0108</v>
      </c>
      <c r="B109" t="str">
        <v>Nyx Clark</v>
      </c>
      <c r="C109" t="str">
        <v>SNOWFLAKE INC</v>
      </c>
      <c r="D109" t="str">
        <v>N/A</v>
      </c>
      <c r="E109" t="str">
        <v>COLD_EMAIL</v>
      </c>
      <c r="F109" t="str">
        <v>Unknown</v>
      </c>
      <c r="G109" t="str">
        <v>Revenue Operations</v>
      </c>
      <c r="H109" t="str">
        <v>Kenya</v>
      </c>
      <c r="I109">
        <v>25</v>
      </c>
      <c r="J109">
        <v>0</v>
      </c>
      <c r="K109">
        <v>42</v>
      </c>
      <c r="L109" t="str">
        <v>YES</v>
      </c>
      <c r="M109" t="str">
        <v>NURTURING</v>
      </c>
      <c r="N109" s="7" t="str">
        <f>IF(COUNTBLANK(clean_leads!B109:S109)&gt;=8,"LOW",IF(COUNTBLANK(clean_leads!B109:S109)&gt;=4,"MEDIUM","HIGH"))</f>
        <v>HIGH</v>
      </c>
      <c r="O109" s="7">
        <f>COUNTIF(clean_interactions!B:B,A109)</f>
        <v>5</v>
      </c>
      <c r="P109" s="7">
        <f>COUNTIFS(clean_interactions!B:B,A109,clean_interactions!N:N,"HIGH")</f>
        <v>4</v>
      </c>
      <c r="Q109" s="7">
        <f>ROUND(SUMIF(clean_interactions!B:B,A109,clean_interactions!M:M),1)</f>
        <v>106.3</v>
      </c>
      <c r="R109" s="7">
        <f>COUNTIFS(clean_interactions!B:B,A109,clean_interactions!C:C,"DEMO_REQUEST")</f>
        <v>0</v>
      </c>
      <c r="S109" s="7">
        <f>COUNTIFS(clean_interactions!B:B,A109,clean_interactions!C:C,"CONTENT_DOWNLOAD")</f>
        <v>1</v>
      </c>
      <c r="T109" s="7">
        <f>COUNTIFS(clean_interactions!B:B,A109,clean_interactions!C:C,"WEBINAR_ATTENDED")</f>
        <v>0</v>
      </c>
      <c r="U109" s="7">
        <f>COUNTIFS(clean_interactions!B:B,A109,clean_interactions!C:C,"PRICING_PAGE_VIEW")</f>
        <v>1</v>
      </c>
      <c r="V109" s="7">
        <f>SUMIF(clean_spend!D:D,E109,clean_spend!F:F)</f>
        <v>63789</v>
      </c>
      <c r="W109" s="7">
        <f>SUMIF(clean_spend!D:D,E109,clean_spend!J:J)</f>
        <v>306</v>
      </c>
      <c r="X109" s="17">
        <f t="shared" si="1"/>
        <v>208.4607843137255</v>
      </c>
      <c r="Y109" s="7">
        <f>IFERROR(SUMIF(clean_spend!D:D,E109,clean_spend!L:L)/V109,0)</f>
        <v>3.0610920378121618</v>
      </c>
    </row>
    <row r="110" spans="1:25">
      <c r="A110" t="str">
        <v>L0109</v>
      </c>
      <c r="B110" t="str">
        <v>Amara Lewis</v>
      </c>
      <c r="C110" t="str">
        <v>DATABRICKS</v>
      </c>
      <c r="D110" t="str">
        <v>N/A</v>
      </c>
      <c r="E110" t="str">
        <v>SOCIAL</v>
      </c>
      <c r="F110" t="str">
        <v>Retail</v>
      </c>
      <c r="G110" t="str">
        <v>Solutions Architect</v>
      </c>
      <c r="H110" t="str">
        <v>Sweden</v>
      </c>
      <c r="I110">
        <v>26</v>
      </c>
      <c r="J110">
        <v>1</v>
      </c>
      <c r="K110">
        <v>36</v>
      </c>
      <c r="L110" t="str">
        <v>YES</v>
      </c>
      <c r="M110" t="str">
        <v>CONTACTED</v>
      </c>
      <c r="N110" s="7" t="str">
        <f>IF(COUNTBLANK(clean_leads!B110:S110)&gt;=8,"LOW",IF(COUNTBLANK(clean_leads!B110:S110)&gt;=4,"MEDIUM","HIGH"))</f>
        <v>HIGH</v>
      </c>
      <c r="O110" s="7">
        <f>COUNTIF(clean_interactions!B:B,A110)</f>
        <v>5</v>
      </c>
      <c r="P110" s="7">
        <f>COUNTIFS(clean_interactions!B:B,A110,clean_interactions!N:N,"HIGH")</f>
        <v>5</v>
      </c>
      <c r="Q110" s="7">
        <f>ROUND(SUMIF(clean_interactions!B:B,A110,clean_interactions!M:M),1)</f>
        <v>62.3</v>
      </c>
      <c r="R110" s="7">
        <f>COUNTIFS(clean_interactions!B:B,A110,clean_interactions!C:C,"DEMO_REQUEST")</f>
        <v>0</v>
      </c>
      <c r="S110" s="7">
        <f>COUNTIFS(clean_interactions!B:B,A110,clean_interactions!C:C,"CONTENT_DOWNLOAD")</f>
        <v>1</v>
      </c>
      <c r="T110" s="7">
        <f>COUNTIFS(clean_interactions!B:B,A110,clean_interactions!C:C,"WEBINAR_ATTENDED")</f>
        <v>0</v>
      </c>
      <c r="U110" s="7">
        <f>COUNTIFS(clean_interactions!B:B,A110,clean_interactions!C:C,"PRICING_PAGE_VIEW")</f>
        <v>0</v>
      </c>
      <c r="V110" s="7">
        <f>SUMIF(clean_spend!D:D,E110,clean_spend!F:F)</f>
        <v>198205</v>
      </c>
      <c r="W110" s="7">
        <f>SUMIF(clean_spend!D:D,E110,clean_spend!J:J)</f>
        <v>961</v>
      </c>
      <c r="X110" s="17">
        <f t="shared" si="1"/>
        <v>206.2486992715921</v>
      </c>
      <c r="Y110" s="7">
        <f>IFERROR(SUMIF(clean_spend!D:D,E110,clean_spend!L:L)/V110,0)</f>
        <v>2.499992432077899</v>
      </c>
    </row>
    <row r="111" spans="1:25">
      <c r="A111" t="str">
        <v>L0110</v>
      </c>
      <c r="B111" t="str">
        <v>Sebastian Lee</v>
      </c>
      <c r="C111" t="str">
        <v>STRIPE</v>
      </c>
      <c r="D111" t="str">
        <v>SMB</v>
      </c>
      <c r="E111" t="str">
        <v>COLD_EMAIL</v>
      </c>
      <c r="F111" t="str">
        <v>E-Commerce</v>
      </c>
      <c r="G111" t="str">
        <v>Head Of Strategy</v>
      </c>
      <c r="H111" t="str">
        <v>SG</v>
      </c>
      <c r="I111">
        <v>21</v>
      </c>
      <c r="J111">
        <v>18</v>
      </c>
      <c r="K111">
        <v>54</v>
      </c>
      <c r="L111" t="str">
        <v>NO</v>
      </c>
      <c r="M111" t="str">
        <v>NEW</v>
      </c>
      <c r="N111" s="7" t="str">
        <f>IF(COUNTBLANK(clean_leads!B111:S111)&gt;=8,"LOW",IF(COUNTBLANK(clean_leads!B111:S111)&gt;=4,"MEDIUM","HIGH"))</f>
        <v>HIGH</v>
      </c>
      <c r="O111" s="7">
        <f>COUNTIF(clean_interactions!B:B,A111)</f>
        <v>2</v>
      </c>
      <c r="P111" s="7">
        <f>COUNTIFS(clean_interactions!B:B,A111,clean_interactions!N:N,"HIGH")</f>
        <v>2</v>
      </c>
      <c r="Q111" s="7">
        <f>ROUND(SUMIF(clean_interactions!B:B,A111,clean_interactions!M:M),1)</f>
        <v>20.8</v>
      </c>
      <c r="R111" s="7">
        <f>COUNTIFS(clean_interactions!B:B,A111,clean_interactions!C:C,"DEMO_REQUEST")</f>
        <v>0</v>
      </c>
      <c r="S111" s="7">
        <f>COUNTIFS(clean_interactions!B:B,A111,clean_interactions!C:C,"CONTENT_DOWNLOAD")</f>
        <v>0</v>
      </c>
      <c r="T111" s="7">
        <f>COUNTIFS(clean_interactions!B:B,A111,clean_interactions!C:C,"WEBINAR_ATTENDED")</f>
        <v>1</v>
      </c>
      <c r="U111" s="7">
        <f>COUNTIFS(clean_interactions!B:B,A111,clean_interactions!C:C,"PRICING_PAGE_VIEW")</f>
        <v>0</v>
      </c>
      <c r="V111" s="7">
        <f>SUMIF(clean_spend!D:D,E111,clean_spend!F:F)</f>
        <v>63789</v>
      </c>
      <c r="W111" s="7">
        <f>SUMIF(clean_spend!D:D,E111,clean_spend!J:J)</f>
        <v>306</v>
      </c>
      <c r="X111" s="17">
        <f t="shared" si="1"/>
        <v>208.4607843137255</v>
      </c>
      <c r="Y111" s="7">
        <f>IFERROR(SUMIF(clean_spend!D:D,E111,clean_spend!L:L)/V111,0)</f>
        <v>3.0610920378121618</v>
      </c>
    </row>
    <row r="112" spans="1:25">
      <c r="A112" t="str">
        <v>L0111</v>
      </c>
      <c r="B112" t="str">
        <v>Maya Perez</v>
      </c>
      <c r="C112" t="str">
        <v>DOCUSIGN</v>
      </c>
      <c r="D112" t="str">
        <v>SMB</v>
      </c>
      <c r="E112" t="str">
        <v>REFERRAL</v>
      </c>
      <c r="F112" t="str">
        <v>E-Commerce</v>
      </c>
      <c r="G112" t="str">
        <v>Cto</v>
      </c>
      <c r="H112" t="str">
        <v>Vietnam</v>
      </c>
      <c r="I112">
        <v>3</v>
      </c>
      <c r="J112">
        <v>0</v>
      </c>
      <c r="K112">
        <v>48</v>
      </c>
      <c r="L112" t="str">
        <v>NO</v>
      </c>
      <c r="M112" t="str">
        <v>ENGAGED</v>
      </c>
      <c r="N112" s="7" t="str">
        <f>IF(COUNTBLANK(clean_leads!B112:S112)&gt;=8,"LOW",IF(COUNTBLANK(clean_leads!B112:S112)&gt;=4,"MEDIUM","HIGH"))</f>
        <v>HIGH</v>
      </c>
      <c r="O112" s="7">
        <f>COUNTIF(clean_interactions!B:B,A112)</f>
        <v>3</v>
      </c>
      <c r="P112" s="7">
        <f>COUNTIFS(clean_interactions!B:B,A112,clean_interactions!N:N,"HIGH")</f>
        <v>2</v>
      </c>
      <c r="Q112" s="7">
        <f>ROUND(SUMIF(clean_interactions!B:B,A112,clean_interactions!M:M),1)</f>
        <v>62.6</v>
      </c>
      <c r="R112" s="7">
        <f>COUNTIFS(clean_interactions!B:B,A112,clean_interactions!C:C,"DEMO_REQUEST")</f>
        <v>0</v>
      </c>
      <c r="S112" s="7">
        <f>COUNTIFS(clean_interactions!B:B,A112,clean_interactions!C:C,"CONTENT_DOWNLOAD")</f>
        <v>0</v>
      </c>
      <c r="T112" s="7">
        <f>COUNTIFS(clean_interactions!B:B,A112,clean_interactions!C:C,"WEBINAR_ATTENDED")</f>
        <v>0</v>
      </c>
      <c r="U112" s="7">
        <f>COUNTIFS(clean_interactions!B:B,A112,clean_interactions!C:C,"PRICING_PAGE_VIEW")</f>
        <v>0</v>
      </c>
      <c r="V112" s="7">
        <f>SUMIF(clean_spend!D:D,E112,clean_spend!F:F)</f>
        <v>37889</v>
      </c>
      <c r="W112" s="7">
        <f>SUMIF(clean_spend!D:D,E112,clean_spend!J:J)</f>
        <v>865</v>
      </c>
      <c r="X112" s="17">
        <f t="shared" si="1"/>
        <v>43.802312138728325</v>
      </c>
      <c r="Y112" s="7">
        <f>IFERROR(SUMIF(clean_spend!D:D,E112,clean_spend!L:L)/V112,0)</f>
        <v>9.6104674179841112</v>
      </c>
    </row>
    <row r="113" spans="1:25">
      <c r="A113" t="str">
        <v>L0112</v>
      </c>
      <c r="B113" t="str">
        <v>Joaquin Robinson</v>
      </c>
      <c r="C113" t="str">
        <v>MIRO</v>
      </c>
      <c r="D113" t="str">
        <v>MID-MARKET</v>
      </c>
      <c r="E113" t="str">
        <v>PAID</v>
      </c>
      <c r="F113" t="str">
        <v>Telecom</v>
      </c>
      <c r="G113" t="str">
        <v>Coo</v>
      </c>
      <c r="H113" t="str">
        <v>Spain</v>
      </c>
      <c r="I113">
        <v>19</v>
      </c>
      <c r="J113">
        <v>1</v>
      </c>
      <c r="K113">
        <v>18</v>
      </c>
      <c r="L113" t="str">
        <v>NO</v>
      </c>
      <c r="M113" t="str">
        <v>LOST</v>
      </c>
      <c r="N113" s="7" t="str">
        <f>IF(COUNTBLANK(clean_leads!B113:S113)&gt;=8,"LOW",IF(COUNTBLANK(clean_leads!B113:S113)&gt;=4,"MEDIUM","HIGH"))</f>
        <v>HIGH</v>
      </c>
      <c r="O113" s="7">
        <f>COUNTIF(clean_interactions!B:B,A113)</f>
        <v>5</v>
      </c>
      <c r="P113" s="7">
        <f>COUNTIFS(clean_interactions!B:B,A113,clean_interactions!N:N,"HIGH")</f>
        <v>4</v>
      </c>
      <c r="Q113" s="7">
        <f>ROUND(SUMIF(clean_interactions!B:B,A113,clean_interactions!M:M),1)</f>
        <v>85</v>
      </c>
      <c r="R113" s="7">
        <f>COUNTIFS(clean_interactions!B:B,A113,clean_interactions!C:C,"DEMO_REQUEST")</f>
        <v>0</v>
      </c>
      <c r="S113" s="7">
        <f>COUNTIFS(clean_interactions!B:B,A113,clean_interactions!C:C,"CONTENT_DOWNLOAD")</f>
        <v>0</v>
      </c>
      <c r="T113" s="7">
        <f>COUNTIFS(clean_interactions!B:B,A113,clean_interactions!C:C,"WEBINAR_ATTENDED")</f>
        <v>0</v>
      </c>
      <c r="U113" s="7">
        <f>COUNTIFS(clean_interactions!B:B,A113,clean_interactions!C:C,"PRICING_PAGE_VIEW")</f>
        <v>0</v>
      </c>
      <c r="V113" s="7">
        <f>SUMIF(clean_spend!D:D,E113,clean_spend!F:F)</f>
        <v>149793</v>
      </c>
      <c r="W113" s="7">
        <f>SUMIF(clean_spend!D:D,E113,clean_spend!J:J)</f>
        <v>1090</v>
      </c>
      <c r="X113" s="17">
        <f t="shared" si="1"/>
        <v>137.42477064220182</v>
      </c>
      <c r="Y113" s="7">
        <f>IFERROR(SUMIF(clean_spend!D:D,E113,clean_spend!L:L)/V113,0)</f>
        <v>3.422997069288952</v>
      </c>
    </row>
    <row r="114" spans="1:25">
      <c r="A114" t="str">
        <v>L0113</v>
      </c>
      <c r="B114" t="str">
        <v>Hassan Young</v>
      </c>
      <c r="C114" t="str">
        <v>CLOUDFLARE</v>
      </c>
      <c r="D114" t="str">
        <v>ENTERPRISE</v>
      </c>
      <c r="E114" t="str">
        <v>PAID</v>
      </c>
      <c r="F114" t="str">
        <v>AI/ML</v>
      </c>
      <c r="G114" t="str">
        <v>Marketing Manager</v>
      </c>
      <c r="H114" t="str">
        <v>US</v>
      </c>
      <c r="I114">
        <v>1</v>
      </c>
      <c r="J114">
        <v>0</v>
      </c>
      <c r="K114">
        <v>28</v>
      </c>
      <c r="L114" t="str">
        <v>NO</v>
      </c>
      <c r="M114" t="str">
        <v>DISQUALIFIED</v>
      </c>
      <c r="N114" s="7" t="str">
        <f>IF(COUNTBLANK(clean_leads!B114:S114)&gt;=8,"LOW",IF(COUNTBLANK(clean_leads!B114:S114)&gt;=4,"MEDIUM","HIGH"))</f>
        <v>HIGH</v>
      </c>
      <c r="O114" s="7">
        <f>COUNTIF(clean_interactions!B:B,A114)</f>
        <v>2</v>
      </c>
      <c r="P114" s="7">
        <f>COUNTIFS(clean_interactions!B:B,A114,clean_interactions!N:N,"HIGH")</f>
        <v>2</v>
      </c>
      <c r="Q114" s="7">
        <f>ROUND(SUMIF(clean_interactions!B:B,A114,clean_interactions!M:M),1)</f>
        <v>64.900000000000006</v>
      </c>
      <c r="R114" s="7">
        <f>COUNTIFS(clean_interactions!B:B,A114,clean_interactions!C:C,"DEMO_REQUEST")</f>
        <v>1</v>
      </c>
      <c r="S114" s="7">
        <f>COUNTIFS(clean_interactions!B:B,A114,clean_interactions!C:C,"CONTENT_DOWNLOAD")</f>
        <v>0</v>
      </c>
      <c r="T114" s="7">
        <f>COUNTIFS(clean_interactions!B:B,A114,clean_interactions!C:C,"WEBINAR_ATTENDED")</f>
        <v>0</v>
      </c>
      <c r="U114" s="7">
        <f>COUNTIFS(clean_interactions!B:B,A114,clean_interactions!C:C,"PRICING_PAGE_VIEW")</f>
        <v>0</v>
      </c>
      <c r="V114" s="7">
        <f>SUMIF(clean_spend!D:D,E114,clean_spend!F:F)</f>
        <v>149793</v>
      </c>
      <c r="W114" s="7">
        <f>SUMIF(clean_spend!D:D,E114,clean_spend!J:J)</f>
        <v>1090</v>
      </c>
      <c r="X114" s="17">
        <f t="shared" si="1"/>
        <v>137.42477064220182</v>
      </c>
      <c r="Y114" s="7">
        <f>IFERROR(SUMIF(clean_spend!D:D,E114,clean_spend!L:L)/V114,0)</f>
        <v>3.422997069288952</v>
      </c>
    </row>
    <row r="115" spans="1:25">
      <c r="A115" t="str">
        <v>L0114</v>
      </c>
      <c r="B115" t="str">
        <v>Gideon Martin</v>
      </c>
      <c r="C115" t="str">
        <v>DATABRICKS</v>
      </c>
      <c r="D115" t="str">
        <v>GROWTH</v>
      </c>
      <c r="E115" t="str">
        <v>CONTENT_SYNDICATION</v>
      </c>
      <c r="F115" t="str">
        <v>Edtech</v>
      </c>
      <c r="G115" t="str">
        <v>Junior Analyst</v>
      </c>
      <c r="H115" t="str">
        <v>IN</v>
      </c>
      <c r="I115">
        <v>2</v>
      </c>
      <c r="J115">
        <v>6</v>
      </c>
      <c r="K115">
        <v>30</v>
      </c>
      <c r="L115" t="str">
        <v>YES</v>
      </c>
      <c r="M115" t="str">
        <v>QUALIFIED</v>
      </c>
      <c r="N115" s="7" t="str">
        <f>IF(COUNTBLANK(clean_leads!B115:S115)&gt;=8,"LOW",IF(COUNTBLANK(clean_leads!B115:S115)&gt;=4,"MEDIUM","HIGH"))</f>
        <v>HIGH</v>
      </c>
      <c r="O115" s="7">
        <f>COUNTIF(clean_interactions!B:B,A115)</f>
        <v>6</v>
      </c>
      <c r="P115" s="7">
        <f>COUNTIFS(clean_interactions!B:B,A115,clean_interactions!N:N,"HIGH")</f>
        <v>5</v>
      </c>
      <c r="Q115" s="7">
        <f>ROUND(SUMIF(clean_interactions!B:B,A115,clean_interactions!M:M),1)</f>
        <v>144.1</v>
      </c>
      <c r="R115" s="7">
        <f>COUNTIFS(clean_interactions!B:B,A115,clean_interactions!C:C,"DEMO_REQUEST")</f>
        <v>0</v>
      </c>
      <c r="S115" s="7">
        <f>COUNTIFS(clean_interactions!B:B,A115,clean_interactions!C:C,"CONTENT_DOWNLOAD")</f>
        <v>0</v>
      </c>
      <c r="T115" s="7">
        <f>COUNTIFS(clean_interactions!B:B,A115,clean_interactions!C:C,"WEBINAR_ATTENDED")</f>
        <v>0</v>
      </c>
      <c r="U115" s="7">
        <f>COUNTIFS(clean_interactions!B:B,A115,clean_interactions!C:C,"PRICING_PAGE_VIEW")</f>
        <v>0</v>
      </c>
      <c r="V115" s="7">
        <f>SUMIF(clean_spend!D:D,E115,clean_spend!F:F)</f>
        <v>56772</v>
      </c>
      <c r="W115" s="7">
        <f>SUMIF(clean_spend!D:D,E115,clean_spend!J:J)</f>
        <v>216</v>
      </c>
      <c r="X115" s="17">
        <f t="shared" si="1"/>
        <v>262.83333333333331</v>
      </c>
      <c r="Y115" s="7">
        <f>IFERROR(SUMIF(clean_spend!D:D,E115,clean_spend!L:L)/V115,0)</f>
        <v>1.3824068202635102</v>
      </c>
    </row>
    <row r="116" spans="1:25">
      <c r="A116" t="str">
        <v>L0115</v>
      </c>
      <c r="B116" t="str">
        <v>Oscar Reyes</v>
      </c>
      <c r="C116" t="str">
        <v>DOCUSIGN</v>
      </c>
      <c r="D116" t="str">
        <v>GROWTH</v>
      </c>
      <c r="E116" t="str">
        <v>PAID</v>
      </c>
      <c r="F116" t="str">
        <v>Manufacturing</v>
      </c>
      <c r="G116" t="str">
        <v>Head Of Partnerships</v>
      </c>
      <c r="H116" t="str">
        <v>DE</v>
      </c>
      <c r="I116">
        <v>0</v>
      </c>
      <c r="J116">
        <v>1</v>
      </c>
      <c r="K116">
        <v>0</v>
      </c>
      <c r="L116" t="str">
        <v>NO</v>
      </c>
      <c r="M116" t="str">
        <v>CONVERTED</v>
      </c>
      <c r="N116" s="7" t="str">
        <f>IF(COUNTBLANK(clean_leads!B116:S116)&gt;=8,"LOW",IF(COUNTBLANK(clean_leads!B116:S116)&gt;=4,"MEDIUM","HIGH"))</f>
        <v>HIGH</v>
      </c>
      <c r="O116" s="7">
        <f>COUNTIF(clean_interactions!B:B,A116)</f>
        <v>4</v>
      </c>
      <c r="P116" s="7">
        <f>COUNTIFS(clean_interactions!B:B,A116,clean_interactions!N:N,"HIGH")</f>
        <v>2</v>
      </c>
      <c r="Q116" s="7">
        <f>ROUND(SUMIF(clean_interactions!B:B,A116,clean_interactions!M:M),1)</f>
        <v>58.9</v>
      </c>
      <c r="R116" s="7">
        <f>COUNTIFS(clean_interactions!B:B,A116,clean_interactions!C:C,"DEMO_REQUEST")</f>
        <v>0</v>
      </c>
      <c r="S116" s="7">
        <f>COUNTIFS(clean_interactions!B:B,A116,clean_interactions!C:C,"CONTENT_DOWNLOAD")</f>
        <v>0</v>
      </c>
      <c r="T116" s="7">
        <f>COUNTIFS(clean_interactions!B:B,A116,clean_interactions!C:C,"WEBINAR_ATTENDED")</f>
        <v>1</v>
      </c>
      <c r="U116" s="7">
        <f>COUNTIFS(clean_interactions!B:B,A116,clean_interactions!C:C,"PRICING_PAGE_VIEW")</f>
        <v>0</v>
      </c>
      <c r="V116" s="7">
        <f>SUMIF(clean_spend!D:D,E116,clean_spend!F:F)</f>
        <v>149793</v>
      </c>
      <c r="W116" s="7">
        <f>SUMIF(clean_spend!D:D,E116,clean_spend!J:J)</f>
        <v>1090</v>
      </c>
      <c r="X116" s="17">
        <f t="shared" si="1"/>
        <v>137.42477064220182</v>
      </c>
      <c r="Y116" s="7">
        <f>IFERROR(SUMIF(clean_spend!D:D,E116,clean_spend!L:L)/V116,0)</f>
        <v>3.422997069288952</v>
      </c>
    </row>
    <row r="117" spans="1:25">
      <c r="A117" t="str">
        <v>L0116</v>
      </c>
      <c r="B117" t="str">
        <v>Ulrich Aguilar</v>
      </c>
      <c r="C117" t="str">
        <v>SALESFORCE.COM</v>
      </c>
      <c r="D117" t="str">
        <v>STARTUP</v>
      </c>
      <c r="E117" t="str">
        <v>PARTNER</v>
      </c>
      <c r="F117" t="str">
        <v>Automotive</v>
      </c>
      <c r="G117" t="str">
        <v>Revops Manager</v>
      </c>
      <c r="H117" t="str">
        <v>Colombia</v>
      </c>
      <c r="I117">
        <v>28</v>
      </c>
      <c r="J117">
        <v>12</v>
      </c>
      <c r="K117">
        <v>39</v>
      </c>
      <c r="L117" t="str">
        <v>YES</v>
      </c>
      <c r="M117" t="str">
        <v>NURTURING</v>
      </c>
      <c r="N117" s="7" t="str">
        <f>IF(COUNTBLANK(clean_leads!B117:S117)&gt;=8,"LOW",IF(COUNTBLANK(clean_leads!B117:S117)&gt;=4,"MEDIUM","HIGH"))</f>
        <v>HIGH</v>
      </c>
      <c r="O117" s="7">
        <f>COUNTIF(clean_interactions!B:B,A117)</f>
        <v>1</v>
      </c>
      <c r="P117" s="7">
        <f>COUNTIFS(clean_interactions!B:B,A117,clean_interactions!N:N,"HIGH")</f>
        <v>0</v>
      </c>
      <c r="Q117" s="7">
        <f>ROUND(SUMIF(clean_interactions!B:B,A117,clean_interactions!M:M),1)</f>
        <v>0</v>
      </c>
      <c r="R117" s="7">
        <f>COUNTIFS(clean_interactions!B:B,A117,clean_interactions!C:C,"DEMO_REQUEST")</f>
        <v>0</v>
      </c>
      <c r="S117" s="7">
        <f>COUNTIFS(clean_interactions!B:B,A117,clean_interactions!C:C,"CONTENT_DOWNLOAD")</f>
        <v>0</v>
      </c>
      <c r="T117" s="7">
        <f>COUNTIFS(clean_interactions!B:B,A117,clean_interactions!C:C,"WEBINAR_ATTENDED")</f>
        <v>0</v>
      </c>
      <c r="U117" s="7">
        <f>COUNTIFS(clean_interactions!B:B,A117,clean_interactions!C:C,"PRICING_PAGE_VIEW")</f>
        <v>0</v>
      </c>
      <c r="V117" s="7">
        <f>SUMIF(clean_spend!D:D,E117,clean_spend!F:F)</f>
        <v>0</v>
      </c>
      <c r="W117" s="7">
        <f>SUMIF(clean_spend!D:D,E117,clean_spend!J:J)</f>
        <v>0</v>
      </c>
      <c r="X117" s="17">
        <f t="shared" si="1"/>
        <v>0</v>
      </c>
      <c r="Y117" s="7">
        <f>IFERROR(SUMIF(clean_spend!D:D,E117,clean_spend!L:L)/V117,0)</f>
        <v>0</v>
      </c>
    </row>
    <row r="118" spans="1:25">
      <c r="A118" t="str">
        <v>L0117</v>
      </c>
      <c r="B118" t="str">
        <v>Vesper Vargas</v>
      </c>
      <c r="C118" t="str">
        <v>ATLASSIAN</v>
      </c>
      <c r="D118" t="str">
        <v>MID-MARKET</v>
      </c>
      <c r="E118" t="str">
        <v>EVENT</v>
      </c>
      <c r="F118" t="str">
        <v>Energy</v>
      </c>
      <c r="G118" t="str">
        <v>Head Of Product</v>
      </c>
      <c r="H118" t="str">
        <v>CA</v>
      </c>
      <c r="I118">
        <v>35</v>
      </c>
      <c r="J118">
        <v>19</v>
      </c>
      <c r="K118">
        <v>0</v>
      </c>
      <c r="L118" t="str">
        <v>YES</v>
      </c>
      <c r="M118" t="str">
        <v>NURTURING</v>
      </c>
      <c r="N118" s="7" t="str">
        <f>IF(COUNTBLANK(clean_leads!B118:S118)&gt;=8,"LOW",IF(COUNTBLANK(clean_leads!B118:S118)&gt;=4,"MEDIUM","HIGH"))</f>
        <v>HIGH</v>
      </c>
      <c r="O118" s="7">
        <f>COUNTIF(clean_interactions!B:B,A118)</f>
        <v>2</v>
      </c>
      <c r="P118" s="7">
        <f>COUNTIFS(clean_interactions!B:B,A118,clean_interactions!N:N,"HIGH")</f>
        <v>0</v>
      </c>
      <c r="Q118" s="7">
        <f>ROUND(SUMIF(clean_interactions!B:B,A118,clean_interactions!M:M),1)</f>
        <v>0</v>
      </c>
      <c r="R118" s="7">
        <f>COUNTIFS(clean_interactions!B:B,A118,clean_interactions!C:C,"DEMO_REQUEST")</f>
        <v>0</v>
      </c>
      <c r="S118" s="7">
        <f>COUNTIFS(clean_interactions!B:B,A118,clean_interactions!C:C,"CONTENT_DOWNLOAD")</f>
        <v>0</v>
      </c>
      <c r="T118" s="7">
        <f>COUNTIFS(clean_interactions!B:B,A118,clean_interactions!C:C,"WEBINAR_ATTENDED")</f>
        <v>0</v>
      </c>
      <c r="U118" s="7">
        <f>COUNTIFS(clean_interactions!B:B,A118,clean_interactions!C:C,"PRICING_PAGE_VIEW")</f>
        <v>0</v>
      </c>
      <c r="V118" s="7">
        <f>SUMIF(clean_spend!D:D,E118,clean_spend!F:F)</f>
        <v>130023</v>
      </c>
      <c r="W118" s="7">
        <f>SUMIF(clean_spend!D:D,E118,clean_spend!J:J)</f>
        <v>322</v>
      </c>
      <c r="X118" s="17">
        <f t="shared" si="1"/>
        <v>403.79813664596276</v>
      </c>
      <c r="Y118" s="7">
        <f>IFERROR(SUMIF(clean_spend!D:D,E118,clean_spend!L:L)/V118,0)</f>
        <v>1.3116294809379878</v>
      </c>
    </row>
    <row r="119" spans="1:25">
      <c r="A119" t="str">
        <v>L0118</v>
      </c>
      <c r="B119" t="str">
        <v>Jasmine Anderson</v>
      </c>
      <c r="C119" t="str">
        <v>CANVA</v>
      </c>
      <c r="D119" t="str">
        <v>ENTERPRISE</v>
      </c>
      <c r="E119" t="str">
        <v>DIRECT</v>
      </c>
      <c r="F119" t="str">
        <v>Retail</v>
      </c>
      <c r="G119" t="str">
        <v>Technical Lead</v>
      </c>
      <c r="H119" t="str">
        <v>Uae</v>
      </c>
      <c r="I119">
        <v>0</v>
      </c>
      <c r="J119">
        <v>0</v>
      </c>
      <c r="K119">
        <v>39</v>
      </c>
      <c r="L119" t="str">
        <v>YES</v>
      </c>
      <c r="M119" t="str">
        <v>NEW</v>
      </c>
      <c r="N119" s="7" t="str">
        <f>IF(COUNTBLANK(clean_leads!B119:S119)&gt;=8,"LOW",IF(COUNTBLANK(clean_leads!B119:S119)&gt;=4,"MEDIUM","HIGH"))</f>
        <v>HIGH</v>
      </c>
      <c r="O119" s="7">
        <f>COUNTIF(clean_interactions!B:B,A119)</f>
        <v>4</v>
      </c>
      <c r="P119" s="7">
        <f>COUNTIFS(clean_interactions!B:B,A119,clean_interactions!N:N,"HIGH")</f>
        <v>3</v>
      </c>
      <c r="Q119" s="7">
        <f>ROUND(SUMIF(clean_interactions!B:B,A119,clean_interactions!M:M),1)</f>
        <v>58.9</v>
      </c>
      <c r="R119" s="7">
        <f>COUNTIFS(clean_interactions!B:B,A119,clean_interactions!C:C,"DEMO_REQUEST")</f>
        <v>0</v>
      </c>
      <c r="S119" s="7">
        <f>COUNTIFS(clean_interactions!B:B,A119,clean_interactions!C:C,"CONTENT_DOWNLOAD")</f>
        <v>0</v>
      </c>
      <c r="T119" s="7">
        <f>COUNTIFS(clean_interactions!B:B,A119,clean_interactions!C:C,"WEBINAR_ATTENDED")</f>
        <v>0</v>
      </c>
      <c r="U119" s="7">
        <f>COUNTIFS(clean_interactions!B:B,A119,clean_interactions!C:C,"PRICING_PAGE_VIEW")</f>
        <v>0</v>
      </c>
      <c r="V119" s="7">
        <f>SUMIF(clean_spend!D:D,E119,clean_spend!F:F)</f>
        <v>0</v>
      </c>
      <c r="W119" s="7">
        <f>SUMIF(clean_spend!D:D,E119,clean_spend!J:J)</f>
        <v>0</v>
      </c>
      <c r="X119" s="17">
        <f t="shared" si="1"/>
        <v>0</v>
      </c>
      <c r="Y119" s="7">
        <f>IFERROR(SUMIF(clean_spend!D:D,E119,clean_spend!L:L)/V119,0)</f>
        <v>0</v>
      </c>
    </row>
    <row r="120" spans="1:25">
      <c r="A120" t="str">
        <v>L0119</v>
      </c>
      <c r="B120" t="str">
        <v>Quinlan Hussain</v>
      </c>
      <c r="C120" t="str">
        <v>ZOOM</v>
      </c>
      <c r="D120" t="str">
        <v>MID-MARKET</v>
      </c>
      <c r="E120" t="str">
        <v>ORGANIC</v>
      </c>
      <c r="F120" t="str">
        <v>Hrtech</v>
      </c>
      <c r="G120" t="str">
        <v>Technical Lead</v>
      </c>
      <c r="H120" t="str">
        <v>FR</v>
      </c>
      <c r="I120">
        <v>31</v>
      </c>
      <c r="J120">
        <v>13</v>
      </c>
      <c r="K120">
        <v>39</v>
      </c>
      <c r="L120" t="str">
        <v>YES</v>
      </c>
      <c r="M120" t="str">
        <v>QUALIFIED</v>
      </c>
      <c r="N120" s="7" t="str">
        <f>IF(COUNTBLANK(clean_leads!B120:S120)&gt;=8,"LOW",IF(COUNTBLANK(clean_leads!B120:S120)&gt;=4,"MEDIUM","HIGH"))</f>
        <v>HIGH</v>
      </c>
      <c r="O120" s="7">
        <f>COUNTIF(clean_interactions!B:B,A120)</f>
        <v>2</v>
      </c>
      <c r="P120" s="7">
        <f>COUNTIFS(clean_interactions!B:B,A120,clean_interactions!N:N,"HIGH")</f>
        <v>0</v>
      </c>
      <c r="Q120" s="7">
        <f>ROUND(SUMIF(clean_interactions!B:B,A120,clean_interactions!M:M),1)</f>
        <v>0</v>
      </c>
      <c r="R120" s="7">
        <f>COUNTIFS(clean_interactions!B:B,A120,clean_interactions!C:C,"DEMO_REQUEST")</f>
        <v>0</v>
      </c>
      <c r="S120" s="7">
        <f>COUNTIFS(clean_interactions!B:B,A120,clean_interactions!C:C,"CONTENT_DOWNLOAD")</f>
        <v>0</v>
      </c>
      <c r="T120" s="7">
        <f>COUNTIFS(clean_interactions!B:B,A120,clean_interactions!C:C,"WEBINAR_ATTENDED")</f>
        <v>0</v>
      </c>
      <c r="U120" s="7">
        <f>COUNTIFS(clean_interactions!B:B,A120,clean_interactions!C:C,"PRICING_PAGE_VIEW")</f>
        <v>0</v>
      </c>
      <c r="V120" s="7">
        <f>SUMIF(clean_spend!D:D,E120,clean_spend!F:F)</f>
        <v>46997</v>
      </c>
      <c r="W120" s="7">
        <f>SUMIF(clean_spend!D:D,E120,clean_spend!J:J)</f>
        <v>970</v>
      </c>
      <c r="X120" s="17">
        <f t="shared" si="1"/>
        <v>48.450515463917526</v>
      </c>
      <c r="Y120" s="7">
        <f>IFERROR(SUMIF(clean_spend!D:D,E120,clean_spend!L:L)/V120,0)</f>
        <v>13.494180479605081</v>
      </c>
    </row>
    <row r="121" spans="1:25">
      <c r="A121" t="str">
        <v>L0120</v>
      </c>
      <c r="B121" t="str">
        <v>Nico Fernandez</v>
      </c>
      <c r="C121" t="str">
        <v>CANVA</v>
      </c>
      <c r="D121" t="str">
        <v>MID-MARKET</v>
      </c>
      <c r="E121" t="str">
        <v>REFERRAL</v>
      </c>
      <c r="F121" t="str">
        <v>Proptech</v>
      </c>
      <c r="G121" t="str">
        <v>Chief Revenue Officer</v>
      </c>
      <c r="H121" t="str">
        <v>Argentina</v>
      </c>
      <c r="I121">
        <v>8</v>
      </c>
      <c r="J121">
        <v>0</v>
      </c>
      <c r="K121">
        <v>38</v>
      </c>
      <c r="L121" t="str">
        <v>YES</v>
      </c>
      <c r="M121" t="str">
        <v>NEW</v>
      </c>
      <c r="N121" s="7" t="str">
        <f>IF(COUNTBLANK(clean_leads!B121:S121)&gt;=8,"LOW",IF(COUNTBLANK(clean_leads!B121:S121)&gt;=4,"MEDIUM","HIGH"))</f>
        <v>HIGH</v>
      </c>
      <c r="O121" s="7">
        <f>COUNTIF(clean_interactions!B:B,A121)</f>
        <v>3</v>
      </c>
      <c r="P121" s="7">
        <f>COUNTIFS(clean_interactions!B:B,A121,clean_interactions!N:N,"HIGH")</f>
        <v>3</v>
      </c>
      <c r="Q121" s="7">
        <f>ROUND(SUMIF(clean_interactions!B:B,A121,clean_interactions!M:M),1)</f>
        <v>89.1</v>
      </c>
      <c r="R121" s="7">
        <f>COUNTIFS(clean_interactions!B:B,A121,clean_interactions!C:C,"DEMO_REQUEST")</f>
        <v>1</v>
      </c>
      <c r="S121" s="7">
        <f>COUNTIFS(clean_interactions!B:B,A121,clean_interactions!C:C,"CONTENT_DOWNLOAD")</f>
        <v>0</v>
      </c>
      <c r="T121" s="7">
        <f>COUNTIFS(clean_interactions!B:B,A121,clean_interactions!C:C,"WEBINAR_ATTENDED")</f>
        <v>0</v>
      </c>
      <c r="U121" s="7">
        <f>COUNTIFS(clean_interactions!B:B,A121,clean_interactions!C:C,"PRICING_PAGE_VIEW")</f>
        <v>1</v>
      </c>
      <c r="V121" s="7">
        <f>SUMIF(clean_spend!D:D,E121,clean_spend!F:F)</f>
        <v>37889</v>
      </c>
      <c r="W121" s="7">
        <f>SUMIF(clean_spend!D:D,E121,clean_spend!J:J)</f>
        <v>865</v>
      </c>
      <c r="X121" s="17">
        <f t="shared" si="1"/>
        <v>43.802312138728325</v>
      </c>
      <c r="Y121" s="7">
        <f>IFERROR(SUMIF(clean_spend!D:D,E121,clean_spend!L:L)/V121,0)</f>
        <v>9.6104674179841112</v>
      </c>
    </row>
    <row r="122" spans="1:25">
      <c r="A122" t="str">
        <v>L0121</v>
      </c>
      <c r="B122" t="str">
        <v>Elise Medina</v>
      </c>
      <c r="C122" t="str">
        <v>SHOPIFY</v>
      </c>
      <c r="D122" t="str">
        <v>ENTERPRISE</v>
      </c>
      <c r="E122" t="str">
        <v>COLD_EMAIL</v>
      </c>
      <c r="F122" t="str">
        <v>Telecom</v>
      </c>
      <c r="G122" t="str">
        <v>Vp Marketing</v>
      </c>
      <c r="H122" t="str">
        <v>FR</v>
      </c>
      <c r="I122">
        <v>22</v>
      </c>
      <c r="J122">
        <v>18</v>
      </c>
      <c r="K122">
        <v>42</v>
      </c>
      <c r="L122" t="str">
        <v>NO</v>
      </c>
      <c r="M122" t="str">
        <v>ENGAGED</v>
      </c>
      <c r="N122" s="7" t="str">
        <f>IF(COUNTBLANK(clean_leads!B122:S122)&gt;=8,"LOW",IF(COUNTBLANK(clean_leads!B122:S122)&gt;=4,"MEDIUM","HIGH"))</f>
        <v>HIGH</v>
      </c>
      <c r="O122" s="7">
        <f>COUNTIF(clean_interactions!B:B,A122)</f>
        <v>5</v>
      </c>
      <c r="P122" s="7">
        <f>COUNTIFS(clean_interactions!B:B,A122,clean_interactions!N:N,"HIGH")</f>
        <v>3</v>
      </c>
      <c r="Q122" s="7">
        <f>ROUND(SUMIF(clean_interactions!B:B,A122,clean_interactions!M:M),1)</f>
        <v>83.9</v>
      </c>
      <c r="R122" s="7">
        <f>COUNTIFS(clean_interactions!B:B,A122,clean_interactions!C:C,"DEMO_REQUEST")</f>
        <v>0</v>
      </c>
      <c r="S122" s="7">
        <f>COUNTIFS(clean_interactions!B:B,A122,clean_interactions!C:C,"CONTENT_DOWNLOAD")</f>
        <v>0</v>
      </c>
      <c r="T122" s="7">
        <f>COUNTIFS(clean_interactions!B:B,A122,clean_interactions!C:C,"WEBINAR_ATTENDED")</f>
        <v>0</v>
      </c>
      <c r="U122" s="7">
        <f>COUNTIFS(clean_interactions!B:B,A122,clean_interactions!C:C,"PRICING_PAGE_VIEW")</f>
        <v>1</v>
      </c>
      <c r="V122" s="7">
        <f>SUMIF(clean_spend!D:D,E122,clean_spend!F:F)</f>
        <v>63789</v>
      </c>
      <c r="W122" s="7">
        <f>SUMIF(clean_spend!D:D,E122,clean_spend!J:J)</f>
        <v>306</v>
      </c>
      <c r="X122" s="17">
        <f t="shared" si="1"/>
        <v>208.4607843137255</v>
      </c>
      <c r="Y122" s="7">
        <f>IFERROR(SUMIF(clean_spend!D:D,E122,clean_spend!L:L)/V122,0)</f>
        <v>3.0610920378121618</v>
      </c>
    </row>
    <row r="123" spans="1:25">
      <c r="A123" t="str">
        <v>L0122</v>
      </c>
      <c r="B123" t="str">
        <v>Omar Baker</v>
      </c>
      <c r="C123" t="str">
        <v>SNOWFLAKE</v>
      </c>
      <c r="D123" t="str">
        <v>ENTERPRISE</v>
      </c>
      <c r="E123" t="str">
        <v>DIRECT</v>
      </c>
      <c r="F123" t="str">
        <v>Healthcare</v>
      </c>
      <c r="G123" t="str">
        <v>Vp Marketing</v>
      </c>
      <c r="H123" t="str">
        <v>N/A</v>
      </c>
      <c r="I123">
        <v>32</v>
      </c>
      <c r="J123">
        <v>9</v>
      </c>
      <c r="K123">
        <v>3</v>
      </c>
      <c r="L123" t="str">
        <v>NO</v>
      </c>
      <c r="M123" t="str">
        <v>CONVERTED</v>
      </c>
      <c r="N123" s="7" t="str">
        <f>IF(COUNTBLANK(clean_leads!B123:S123)&gt;=8,"LOW",IF(COUNTBLANK(clean_leads!B123:S123)&gt;=4,"MEDIUM","HIGH"))</f>
        <v>HIGH</v>
      </c>
      <c r="O123" s="7">
        <f>COUNTIF(clean_interactions!B:B,A123)</f>
        <v>2</v>
      </c>
      <c r="P123" s="7">
        <f>COUNTIFS(clean_interactions!B:B,A123,clean_interactions!N:N,"HIGH")</f>
        <v>2</v>
      </c>
      <c r="Q123" s="7">
        <f>ROUND(SUMIF(clean_interactions!B:B,A123,clean_interactions!M:M),1)</f>
        <v>23.5</v>
      </c>
      <c r="R123" s="7">
        <f>COUNTIFS(clean_interactions!B:B,A123,clean_interactions!C:C,"DEMO_REQUEST")</f>
        <v>0</v>
      </c>
      <c r="S123" s="7">
        <f>COUNTIFS(clean_interactions!B:B,A123,clean_interactions!C:C,"CONTENT_DOWNLOAD")</f>
        <v>0</v>
      </c>
      <c r="T123" s="7">
        <f>COUNTIFS(clean_interactions!B:B,A123,clean_interactions!C:C,"WEBINAR_ATTENDED")</f>
        <v>0</v>
      </c>
      <c r="U123" s="7">
        <f>COUNTIFS(clean_interactions!B:B,A123,clean_interactions!C:C,"PRICING_PAGE_VIEW")</f>
        <v>0</v>
      </c>
      <c r="V123" s="7">
        <f>SUMIF(clean_spend!D:D,E123,clean_spend!F:F)</f>
        <v>0</v>
      </c>
      <c r="W123" s="7">
        <f>SUMIF(clean_spend!D:D,E123,clean_spend!J:J)</f>
        <v>0</v>
      </c>
      <c r="X123" s="17">
        <f t="shared" si="1"/>
        <v>0</v>
      </c>
      <c r="Y123" s="7">
        <f>IFERROR(SUMIF(clean_spend!D:D,E123,clean_spend!L:L)/V123,0)</f>
        <v>0</v>
      </c>
    </row>
    <row r="124" spans="1:25">
      <c r="A124" t="str">
        <v>L0123</v>
      </c>
      <c r="B124" t="str">
        <v>Killian Herrera</v>
      </c>
      <c r="C124" t="str">
        <v>AIRTABLE</v>
      </c>
      <c r="D124" t="str">
        <v>MID-MARKET</v>
      </c>
      <c r="E124" t="str">
        <v>UNKNOWN</v>
      </c>
      <c r="F124" t="str">
        <v>AI/ML</v>
      </c>
      <c r="G124" t="str">
        <v>Demand Gen Manager</v>
      </c>
      <c r="H124" t="str">
        <v>IN</v>
      </c>
      <c r="I124">
        <v>2</v>
      </c>
      <c r="J124">
        <v>17</v>
      </c>
      <c r="K124">
        <v>10</v>
      </c>
      <c r="L124" t="str">
        <v>YES</v>
      </c>
      <c r="M124" t="str">
        <v>QUALIFIED</v>
      </c>
      <c r="N124" s="7" t="str">
        <f>IF(COUNTBLANK(clean_leads!B124:S124)&gt;=8,"LOW",IF(COUNTBLANK(clean_leads!B124:S124)&gt;=4,"MEDIUM","HIGH"))</f>
        <v>HIGH</v>
      </c>
      <c r="O124" s="7">
        <f>COUNTIF(clean_interactions!B:B,A124)</f>
        <v>3</v>
      </c>
      <c r="P124" s="7">
        <f>COUNTIFS(clean_interactions!B:B,A124,clean_interactions!N:N,"HIGH")</f>
        <v>2</v>
      </c>
      <c r="Q124" s="7">
        <f>ROUND(SUMIF(clean_interactions!B:B,A124,clean_interactions!M:M),1)</f>
        <v>41.8</v>
      </c>
      <c r="R124" s="7">
        <f>COUNTIFS(clean_interactions!B:B,A124,clean_interactions!C:C,"DEMO_REQUEST")</f>
        <v>1</v>
      </c>
      <c r="S124" s="7">
        <f>COUNTIFS(clean_interactions!B:B,A124,clean_interactions!C:C,"CONTENT_DOWNLOAD")</f>
        <v>0</v>
      </c>
      <c r="T124" s="7">
        <f>COUNTIFS(clean_interactions!B:B,A124,clean_interactions!C:C,"WEBINAR_ATTENDED")</f>
        <v>0</v>
      </c>
      <c r="U124" s="7">
        <f>COUNTIFS(clean_interactions!B:B,A124,clean_interactions!C:C,"PRICING_PAGE_VIEW")</f>
        <v>0</v>
      </c>
      <c r="V124" s="7">
        <f>SUMIF(clean_spend!D:D,E124,clean_spend!F:F)</f>
        <v>0</v>
      </c>
      <c r="W124" s="7">
        <f>SUMIF(clean_spend!D:D,E124,clean_spend!J:J)</f>
        <v>0</v>
      </c>
      <c r="X124" s="17">
        <f t="shared" si="1"/>
        <v>0</v>
      </c>
      <c r="Y124" s="7">
        <f>IFERROR(SUMIF(clean_spend!D:D,E124,clean_spend!L:L)/V124,0)</f>
        <v>0</v>
      </c>
    </row>
    <row r="125" spans="1:25">
      <c r="A125" t="str">
        <v>L0124</v>
      </c>
      <c r="B125" t="str">
        <v>Xiomara Rojas</v>
      </c>
      <c r="C125" t="str">
        <v>TWILIO</v>
      </c>
      <c r="D125" t="str">
        <v>STARTUP</v>
      </c>
      <c r="E125" t="str">
        <v>PAID</v>
      </c>
      <c r="F125" t="str">
        <v>Saas</v>
      </c>
      <c r="G125" t="str">
        <v>Revops Manager</v>
      </c>
      <c r="H125" t="str">
        <v>Italy</v>
      </c>
      <c r="I125">
        <v>13</v>
      </c>
      <c r="J125">
        <v>10</v>
      </c>
      <c r="K125">
        <v>13</v>
      </c>
      <c r="L125" t="str">
        <v>NO</v>
      </c>
      <c r="M125" t="str">
        <v>DISQUALIFIED</v>
      </c>
      <c r="N125" s="7" t="str">
        <f>IF(COUNTBLANK(clean_leads!B125:S125)&gt;=8,"LOW",IF(COUNTBLANK(clean_leads!B125:S125)&gt;=4,"MEDIUM","HIGH"))</f>
        <v>HIGH</v>
      </c>
      <c r="O125" s="7">
        <f>COUNTIF(clean_interactions!B:B,A125)</f>
        <v>2</v>
      </c>
      <c r="P125" s="7">
        <f>COUNTIFS(clean_interactions!B:B,A125,clean_interactions!N:N,"HIGH")</f>
        <v>1</v>
      </c>
      <c r="Q125" s="7">
        <f>ROUND(SUMIF(clean_interactions!B:B,A125,clean_interactions!M:M),1)</f>
        <v>43.2</v>
      </c>
      <c r="R125" s="7">
        <f>COUNTIFS(clean_interactions!B:B,A125,clean_interactions!C:C,"DEMO_REQUEST")</f>
        <v>0</v>
      </c>
      <c r="S125" s="7">
        <f>COUNTIFS(clean_interactions!B:B,A125,clean_interactions!C:C,"CONTENT_DOWNLOAD")</f>
        <v>0</v>
      </c>
      <c r="T125" s="7">
        <f>COUNTIFS(clean_interactions!B:B,A125,clean_interactions!C:C,"WEBINAR_ATTENDED")</f>
        <v>0</v>
      </c>
      <c r="U125" s="7">
        <f>COUNTIFS(clean_interactions!B:B,A125,clean_interactions!C:C,"PRICING_PAGE_VIEW")</f>
        <v>0</v>
      </c>
      <c r="V125" s="7">
        <f>SUMIF(clean_spend!D:D,E125,clean_spend!F:F)</f>
        <v>149793</v>
      </c>
      <c r="W125" s="7">
        <f>SUMIF(clean_spend!D:D,E125,clean_spend!J:J)</f>
        <v>1090</v>
      </c>
      <c r="X125" s="17">
        <f t="shared" si="1"/>
        <v>137.42477064220182</v>
      </c>
      <c r="Y125" s="7">
        <f>IFERROR(SUMIF(clean_spend!D:D,E125,clean_spend!L:L)/V125,0)</f>
        <v>3.422997069288952</v>
      </c>
    </row>
    <row r="126" spans="1:25">
      <c r="A126" t="str">
        <v>L0125</v>
      </c>
      <c r="B126" t="str">
        <v>Derek Kumar</v>
      </c>
      <c r="C126" t="str">
        <v>DROPBOX</v>
      </c>
      <c r="D126" t="str">
        <v>N/A</v>
      </c>
      <c r="E126" t="str">
        <v>PAID</v>
      </c>
      <c r="F126" t="str">
        <v>Telecom</v>
      </c>
      <c r="G126" t="str">
        <v>Revenue Operations</v>
      </c>
      <c r="H126" t="str">
        <v>JP</v>
      </c>
      <c r="I126">
        <v>10</v>
      </c>
      <c r="J126">
        <v>17</v>
      </c>
      <c r="K126">
        <v>40</v>
      </c>
      <c r="L126" t="str">
        <v>YES</v>
      </c>
      <c r="M126" t="str">
        <v>NEW</v>
      </c>
      <c r="N126" s="7" t="str">
        <f>IF(COUNTBLANK(clean_leads!B126:S126)&gt;=8,"LOW",IF(COUNTBLANK(clean_leads!B126:S126)&gt;=4,"MEDIUM","HIGH"))</f>
        <v>HIGH</v>
      </c>
      <c r="O126" s="7">
        <f>COUNTIF(clean_interactions!B:B,A126)</f>
        <v>3</v>
      </c>
      <c r="P126" s="7">
        <f>COUNTIFS(clean_interactions!B:B,A126,clean_interactions!N:N,"HIGH")</f>
        <v>1</v>
      </c>
      <c r="Q126" s="7">
        <f>ROUND(SUMIF(clean_interactions!B:B,A126,clean_interactions!M:M),1)</f>
        <v>37.9</v>
      </c>
      <c r="R126" s="7">
        <f>COUNTIFS(clean_interactions!B:B,A126,clean_interactions!C:C,"DEMO_REQUEST")</f>
        <v>1</v>
      </c>
      <c r="S126" s="7">
        <f>COUNTIFS(clean_interactions!B:B,A126,clean_interactions!C:C,"CONTENT_DOWNLOAD")</f>
        <v>1</v>
      </c>
      <c r="T126" s="7">
        <f>COUNTIFS(clean_interactions!B:B,A126,clean_interactions!C:C,"WEBINAR_ATTENDED")</f>
        <v>0</v>
      </c>
      <c r="U126" s="7">
        <f>COUNTIFS(clean_interactions!B:B,A126,clean_interactions!C:C,"PRICING_PAGE_VIEW")</f>
        <v>1</v>
      </c>
      <c r="V126" s="7">
        <f>SUMIF(clean_spend!D:D,E126,clean_spend!F:F)</f>
        <v>149793</v>
      </c>
      <c r="W126" s="7">
        <f>SUMIF(clean_spend!D:D,E126,clean_spend!J:J)</f>
        <v>1090</v>
      </c>
      <c r="X126" s="17">
        <f t="shared" si="1"/>
        <v>137.42477064220182</v>
      </c>
      <c r="Y126" s="7">
        <f>IFERROR(SUMIF(clean_spend!D:D,E126,clean_spend!L:L)/V126,0)</f>
        <v>3.422997069288952</v>
      </c>
    </row>
    <row r="127" spans="1:25">
      <c r="A127" t="str">
        <v>L0126</v>
      </c>
      <c r="B127" t="str">
        <v>Grace Fernandez</v>
      </c>
      <c r="C127" t="str">
        <v>STRIPE</v>
      </c>
      <c r="D127" t="str">
        <v>SMB</v>
      </c>
      <c r="E127" t="str">
        <v>CONTENT_SYNDICATION</v>
      </c>
      <c r="F127" t="str">
        <v>Healthcare</v>
      </c>
      <c r="G127" t="str">
        <v>Demand Gen Manager</v>
      </c>
      <c r="H127" t="str">
        <v>CA</v>
      </c>
      <c r="I127">
        <v>25</v>
      </c>
      <c r="J127">
        <v>0</v>
      </c>
      <c r="K127">
        <v>7</v>
      </c>
      <c r="L127" t="str">
        <v>NO</v>
      </c>
      <c r="M127" t="str">
        <v>DISQUALIFIED</v>
      </c>
      <c r="N127" s="7" t="str">
        <f>IF(COUNTBLANK(clean_leads!B127:S127)&gt;=8,"LOW",IF(COUNTBLANK(clean_leads!B127:S127)&gt;=4,"MEDIUM","HIGH"))</f>
        <v>HIGH</v>
      </c>
      <c r="O127" s="7">
        <f>COUNTIF(clean_interactions!B:B,A127)</f>
        <v>2</v>
      </c>
      <c r="P127" s="7">
        <f>COUNTIFS(clean_interactions!B:B,A127,clean_interactions!N:N,"HIGH")</f>
        <v>1</v>
      </c>
      <c r="Q127" s="7">
        <f>ROUND(SUMIF(clean_interactions!B:B,A127,clean_interactions!M:M),1)</f>
        <v>35</v>
      </c>
      <c r="R127" s="7">
        <f>COUNTIFS(clean_interactions!B:B,A127,clean_interactions!C:C,"DEMO_REQUEST")</f>
        <v>0</v>
      </c>
      <c r="S127" s="7">
        <f>COUNTIFS(clean_interactions!B:B,A127,clean_interactions!C:C,"CONTENT_DOWNLOAD")</f>
        <v>0</v>
      </c>
      <c r="T127" s="7">
        <f>COUNTIFS(clean_interactions!B:B,A127,clean_interactions!C:C,"WEBINAR_ATTENDED")</f>
        <v>1</v>
      </c>
      <c r="U127" s="7">
        <f>COUNTIFS(clean_interactions!B:B,A127,clean_interactions!C:C,"PRICING_PAGE_VIEW")</f>
        <v>0</v>
      </c>
      <c r="V127" s="7">
        <f>SUMIF(clean_spend!D:D,E127,clean_spend!F:F)</f>
        <v>56772</v>
      </c>
      <c r="W127" s="7">
        <f>SUMIF(clean_spend!D:D,E127,clean_spend!J:J)</f>
        <v>216</v>
      </c>
      <c r="X127" s="17">
        <f t="shared" si="1"/>
        <v>262.83333333333331</v>
      </c>
      <c r="Y127" s="7">
        <f>IFERROR(SUMIF(clean_spend!D:D,E127,clean_spend!L:L)/V127,0)</f>
        <v>1.3824068202635102</v>
      </c>
    </row>
    <row r="128" spans="1:25">
      <c r="A128" t="str">
        <v>L0127</v>
      </c>
      <c r="B128" t="str">
        <v>Zion Mehta</v>
      </c>
      <c r="C128" t="str">
        <v>HUBSPOT</v>
      </c>
      <c r="D128" t="str">
        <v>GROWTH</v>
      </c>
      <c r="E128" t="str">
        <v>EVENT</v>
      </c>
      <c r="F128" t="str">
        <v>E-Commerce</v>
      </c>
      <c r="G128" t="str">
        <v>Marketing Analyst</v>
      </c>
      <c r="H128" t="str">
        <v>JP</v>
      </c>
      <c r="I128">
        <v>0</v>
      </c>
      <c r="J128">
        <v>17</v>
      </c>
      <c r="K128">
        <v>2</v>
      </c>
      <c r="L128" t="str">
        <v>YES</v>
      </c>
      <c r="M128" t="str">
        <v>CONVERTED</v>
      </c>
      <c r="N128" s="7" t="str">
        <f>IF(COUNTBLANK(clean_leads!B128:S128)&gt;=8,"LOW",IF(COUNTBLANK(clean_leads!B128:S128)&gt;=4,"MEDIUM","HIGH"))</f>
        <v>HIGH</v>
      </c>
      <c r="O128" s="7">
        <f>COUNTIF(clean_interactions!B:B,A128)</f>
        <v>2</v>
      </c>
      <c r="P128" s="7">
        <f>COUNTIFS(clean_interactions!B:B,A128,clean_interactions!N:N,"HIGH")</f>
        <v>2</v>
      </c>
      <c r="Q128" s="7">
        <f>ROUND(SUMIF(clean_interactions!B:B,A128,clean_interactions!M:M),1)</f>
        <v>50.1</v>
      </c>
      <c r="R128" s="7">
        <f>COUNTIFS(clean_interactions!B:B,A128,clean_interactions!C:C,"DEMO_REQUEST")</f>
        <v>0</v>
      </c>
      <c r="S128" s="7">
        <f>COUNTIFS(clean_interactions!B:B,A128,clean_interactions!C:C,"CONTENT_DOWNLOAD")</f>
        <v>0</v>
      </c>
      <c r="T128" s="7">
        <f>COUNTIFS(clean_interactions!B:B,A128,clean_interactions!C:C,"WEBINAR_ATTENDED")</f>
        <v>1</v>
      </c>
      <c r="U128" s="7">
        <f>COUNTIFS(clean_interactions!B:B,A128,clean_interactions!C:C,"PRICING_PAGE_VIEW")</f>
        <v>0</v>
      </c>
      <c r="V128" s="7">
        <f>SUMIF(clean_spend!D:D,E128,clean_spend!F:F)</f>
        <v>130023</v>
      </c>
      <c r="W128" s="7">
        <f>SUMIF(clean_spend!D:D,E128,clean_spend!J:J)</f>
        <v>322</v>
      </c>
      <c r="X128" s="17">
        <f t="shared" si="1"/>
        <v>403.79813664596276</v>
      </c>
      <c r="Y128" s="7">
        <f>IFERROR(SUMIF(clean_spend!D:D,E128,clean_spend!L:L)/V128,0)</f>
        <v>1.3116294809379878</v>
      </c>
    </row>
    <row r="129" spans="1:25">
      <c r="A129" t="str">
        <v>L0128</v>
      </c>
      <c r="B129" t="str">
        <v>Freya Gupta</v>
      </c>
      <c r="C129" t="str">
        <v>PALANTIR</v>
      </c>
      <c r="D129" t="str">
        <v>MID-MARKET</v>
      </c>
      <c r="E129" t="str">
        <v>PAID</v>
      </c>
      <c r="F129" t="str">
        <v>Healthcare</v>
      </c>
      <c r="G129" t="str">
        <v>Unknown</v>
      </c>
      <c r="H129" t="str">
        <v>Israel</v>
      </c>
      <c r="I129">
        <v>12</v>
      </c>
      <c r="J129">
        <v>15</v>
      </c>
      <c r="K129">
        <v>22</v>
      </c>
      <c r="L129" t="str">
        <v>NO</v>
      </c>
      <c r="M129" t="str">
        <v>NURTURING</v>
      </c>
      <c r="N129" s="7" t="str">
        <f>IF(COUNTBLANK(clean_leads!B129:S129)&gt;=8,"LOW",IF(COUNTBLANK(clean_leads!B129:S129)&gt;=4,"MEDIUM","HIGH"))</f>
        <v>HIGH</v>
      </c>
      <c r="O129" s="7">
        <f>COUNTIF(clean_interactions!B:B,A129)</f>
        <v>1</v>
      </c>
      <c r="P129" s="7">
        <f>COUNTIFS(clean_interactions!B:B,A129,clean_interactions!N:N,"HIGH")</f>
        <v>0</v>
      </c>
      <c r="Q129" s="7">
        <f>ROUND(SUMIF(clean_interactions!B:B,A129,clean_interactions!M:M),1)</f>
        <v>0</v>
      </c>
      <c r="R129" s="7">
        <f>COUNTIFS(clean_interactions!B:B,A129,clean_interactions!C:C,"DEMO_REQUEST")</f>
        <v>0</v>
      </c>
      <c r="S129" s="7">
        <f>COUNTIFS(clean_interactions!B:B,A129,clean_interactions!C:C,"CONTENT_DOWNLOAD")</f>
        <v>0</v>
      </c>
      <c r="T129" s="7">
        <f>COUNTIFS(clean_interactions!B:B,A129,clean_interactions!C:C,"WEBINAR_ATTENDED")</f>
        <v>0</v>
      </c>
      <c r="U129" s="7">
        <f>COUNTIFS(clean_interactions!B:B,A129,clean_interactions!C:C,"PRICING_PAGE_VIEW")</f>
        <v>0</v>
      </c>
      <c r="V129" s="7">
        <f>SUMIF(clean_spend!D:D,E129,clean_spend!F:F)</f>
        <v>149793</v>
      </c>
      <c r="W129" s="7">
        <f>SUMIF(clean_spend!D:D,E129,clean_spend!J:J)</f>
        <v>1090</v>
      </c>
      <c r="X129" s="17">
        <f t="shared" si="1"/>
        <v>137.42477064220182</v>
      </c>
      <c r="Y129" s="7">
        <f>IFERROR(SUMIF(clean_spend!D:D,E129,clean_spend!L:L)/V129,0)</f>
        <v>3.422997069288952</v>
      </c>
    </row>
    <row r="130" spans="1:25">
      <c r="A130" t="str">
        <v>L0129</v>
      </c>
      <c r="B130" t="str">
        <v>Henrik Sanchez</v>
      </c>
      <c r="C130" t="str">
        <v>AIRTABLE</v>
      </c>
      <c r="D130" t="str">
        <v>N/A</v>
      </c>
      <c r="E130" t="str">
        <v>COLD_EMAIL</v>
      </c>
      <c r="F130" t="str">
        <v>Cleantech</v>
      </c>
      <c r="G130" t="str">
        <v>Chief Marketing Officer</v>
      </c>
      <c r="H130" t="str">
        <v>CA</v>
      </c>
      <c r="I130">
        <v>31</v>
      </c>
      <c r="J130">
        <v>5</v>
      </c>
      <c r="K130">
        <v>5</v>
      </c>
      <c r="L130" t="str">
        <v>YES</v>
      </c>
      <c r="M130" t="str">
        <v>NEW</v>
      </c>
      <c r="N130" s="7" t="str">
        <f>IF(COUNTBLANK(clean_leads!B130:S130)&gt;=8,"LOW",IF(COUNTBLANK(clean_leads!B130:S130)&gt;=4,"MEDIUM","HIGH"))</f>
        <v>HIGH</v>
      </c>
      <c r="O130" s="7">
        <f>COUNTIF(clean_interactions!B:B,A130)</f>
        <v>2</v>
      </c>
      <c r="P130" s="7">
        <f>COUNTIFS(clean_interactions!B:B,A130,clean_interactions!N:N,"HIGH")</f>
        <v>1</v>
      </c>
      <c r="Q130" s="7">
        <f>ROUND(SUMIF(clean_interactions!B:B,A130,clean_interactions!M:M),1)</f>
        <v>40.5</v>
      </c>
      <c r="R130" s="7">
        <f>COUNTIFS(clean_interactions!B:B,A130,clean_interactions!C:C,"DEMO_REQUEST")</f>
        <v>0</v>
      </c>
      <c r="S130" s="7">
        <f>COUNTIFS(clean_interactions!B:B,A130,clean_interactions!C:C,"CONTENT_DOWNLOAD")</f>
        <v>0</v>
      </c>
      <c r="T130" s="7">
        <f>COUNTIFS(clean_interactions!B:B,A130,clean_interactions!C:C,"WEBINAR_ATTENDED")</f>
        <v>0</v>
      </c>
      <c r="U130" s="7">
        <f>COUNTIFS(clean_interactions!B:B,A130,clean_interactions!C:C,"PRICING_PAGE_VIEW")</f>
        <v>0</v>
      </c>
      <c r="V130" s="7">
        <f>SUMIF(clean_spend!D:D,E130,clean_spend!F:F)</f>
        <v>63789</v>
      </c>
      <c r="W130" s="7">
        <f>SUMIF(clean_spend!D:D,E130,clean_spend!J:J)</f>
        <v>306</v>
      </c>
      <c r="X130" s="17">
        <f t="shared" si="1"/>
        <v>208.4607843137255</v>
      </c>
      <c r="Y130" s="7">
        <f>IFERROR(SUMIF(clean_spend!D:D,E130,clean_spend!L:L)/V130,0)</f>
        <v>3.0610920378121618</v>
      </c>
    </row>
    <row r="131" spans="1:25">
      <c r="A131" t="str">
        <v>L0130</v>
      </c>
      <c r="B131" t="str">
        <v>Piper Silva</v>
      </c>
      <c r="C131" t="str">
        <v>HUBSPOT</v>
      </c>
      <c r="D131" t="str">
        <v>N/A</v>
      </c>
      <c r="E131" t="str">
        <v>PAID</v>
      </c>
      <c r="F131" t="str">
        <v>AI/ML</v>
      </c>
      <c r="G131" t="str">
        <v>Unknown</v>
      </c>
      <c r="H131" t="str">
        <v>AU</v>
      </c>
      <c r="I131">
        <v>32</v>
      </c>
      <c r="J131">
        <v>0</v>
      </c>
      <c r="K131">
        <v>51</v>
      </c>
      <c r="L131" t="str">
        <v>NO</v>
      </c>
      <c r="M131" t="str">
        <v>QUALIFIED</v>
      </c>
      <c r="N131" s="7" t="str">
        <f>IF(COUNTBLANK(clean_leads!B131:S131)&gt;=8,"LOW",IF(COUNTBLANK(clean_leads!B131:S131)&gt;=4,"MEDIUM","HIGH"))</f>
        <v>HIGH</v>
      </c>
      <c r="O131" s="7">
        <f>COUNTIF(clean_interactions!B:B,A131)</f>
        <v>1</v>
      </c>
      <c r="P131" s="7">
        <f>COUNTIFS(clean_interactions!B:B,A131,clean_interactions!N:N,"HIGH")</f>
        <v>1</v>
      </c>
      <c r="Q131" s="7">
        <f>ROUND(SUMIF(clean_interactions!B:B,A131,clean_interactions!M:M),1)</f>
        <v>15.4</v>
      </c>
      <c r="R131" s="7">
        <f>COUNTIFS(clean_interactions!B:B,A131,clean_interactions!C:C,"DEMO_REQUEST")</f>
        <v>0</v>
      </c>
      <c r="S131" s="7">
        <f>COUNTIFS(clean_interactions!B:B,A131,clean_interactions!C:C,"CONTENT_DOWNLOAD")</f>
        <v>0</v>
      </c>
      <c r="T131" s="7">
        <f>COUNTIFS(clean_interactions!B:B,A131,clean_interactions!C:C,"WEBINAR_ATTENDED")</f>
        <v>0</v>
      </c>
      <c r="U131" s="7">
        <f>COUNTIFS(clean_interactions!B:B,A131,clean_interactions!C:C,"PRICING_PAGE_VIEW")</f>
        <v>0</v>
      </c>
      <c r="V131" s="7">
        <f>SUMIF(clean_spend!D:D,E131,clean_spend!F:F)</f>
        <v>149793</v>
      </c>
      <c r="W131" s="7">
        <f>SUMIF(clean_spend!D:D,E131,clean_spend!J:J)</f>
        <v>1090</v>
      </c>
      <c r="X131" s="17">
        <f t="shared" ref="X131:X194" si="2">IFERROR(V131/W131,0)</f>
        <v>137.42477064220182</v>
      </c>
      <c r="Y131" s="7">
        <f>IFERROR(SUMIF(clean_spend!D:D,E131,clean_spend!L:L)/V131,0)</f>
        <v>3.422997069288952</v>
      </c>
    </row>
    <row r="132" spans="1:25">
      <c r="A132" t="str">
        <v>L0131</v>
      </c>
      <c r="B132" t="str">
        <v>Ivan Garcia</v>
      </c>
      <c r="C132" t="str">
        <v>OKTA</v>
      </c>
      <c r="D132" t="str">
        <v>SMB</v>
      </c>
      <c r="E132" t="str">
        <v>SOCIAL</v>
      </c>
      <c r="F132" t="str">
        <v>Gaming</v>
      </c>
      <c r="G132" t="str">
        <v>Solutions Architect</v>
      </c>
      <c r="H132" t="str">
        <v>Italy</v>
      </c>
      <c r="I132">
        <v>11</v>
      </c>
      <c r="J132">
        <v>12</v>
      </c>
      <c r="K132">
        <v>41</v>
      </c>
      <c r="L132" t="str">
        <v>YES</v>
      </c>
      <c r="M132" t="str">
        <v>LOST</v>
      </c>
      <c r="N132" s="7" t="str">
        <f>IF(COUNTBLANK(clean_leads!B132:S132)&gt;=8,"LOW",IF(COUNTBLANK(clean_leads!B132:S132)&gt;=4,"MEDIUM","HIGH"))</f>
        <v>HIGH</v>
      </c>
      <c r="O132" s="7">
        <f>COUNTIF(clean_interactions!B:B,A132)</f>
        <v>5</v>
      </c>
      <c r="P132" s="7">
        <f>COUNTIFS(clean_interactions!B:B,A132,clean_interactions!N:N,"HIGH")</f>
        <v>5</v>
      </c>
      <c r="Q132" s="7">
        <f>ROUND(SUMIF(clean_interactions!B:B,A132,clean_interactions!M:M),1)</f>
        <v>121.1</v>
      </c>
      <c r="R132" s="7">
        <f>COUNTIFS(clean_interactions!B:B,A132,clean_interactions!C:C,"DEMO_REQUEST")</f>
        <v>1</v>
      </c>
      <c r="S132" s="7">
        <f>COUNTIFS(clean_interactions!B:B,A132,clean_interactions!C:C,"CONTENT_DOWNLOAD")</f>
        <v>0</v>
      </c>
      <c r="T132" s="7">
        <f>COUNTIFS(clean_interactions!B:B,A132,clean_interactions!C:C,"WEBINAR_ATTENDED")</f>
        <v>0</v>
      </c>
      <c r="U132" s="7">
        <f>COUNTIFS(clean_interactions!B:B,A132,clean_interactions!C:C,"PRICING_PAGE_VIEW")</f>
        <v>0</v>
      </c>
      <c r="V132" s="7">
        <f>SUMIF(clean_spend!D:D,E132,clean_spend!F:F)</f>
        <v>198205</v>
      </c>
      <c r="W132" s="7">
        <f>SUMIF(clean_spend!D:D,E132,clean_spend!J:J)</f>
        <v>961</v>
      </c>
      <c r="X132" s="17">
        <f t="shared" si="2"/>
        <v>206.2486992715921</v>
      </c>
      <c r="Y132" s="7">
        <f>IFERROR(SUMIF(clean_spend!D:D,E132,clean_spend!L:L)/V132,0)</f>
        <v>2.499992432077899</v>
      </c>
    </row>
    <row r="133" spans="1:25">
      <c r="A133" t="str">
        <v>L0132</v>
      </c>
      <c r="B133" t="str">
        <v>Dorian Reyes</v>
      </c>
      <c r="C133" t="str">
        <v>DATABRICKS</v>
      </c>
      <c r="D133" t="str">
        <v>N/A</v>
      </c>
      <c r="E133" t="str">
        <v>PARTNER</v>
      </c>
      <c r="F133" t="str">
        <v>Energy</v>
      </c>
      <c r="G133" t="str">
        <v>Demand Gen Manager</v>
      </c>
      <c r="H133" t="str">
        <v>AU</v>
      </c>
      <c r="I133">
        <v>10</v>
      </c>
      <c r="J133">
        <v>13</v>
      </c>
      <c r="K133">
        <v>0</v>
      </c>
      <c r="L133" t="str">
        <v>YES</v>
      </c>
      <c r="M133" t="str">
        <v>LOST</v>
      </c>
      <c r="N133" s="7" t="str">
        <f>IF(COUNTBLANK(clean_leads!B133:S133)&gt;=8,"LOW",IF(COUNTBLANK(clean_leads!B133:S133)&gt;=4,"MEDIUM","HIGH"))</f>
        <v>HIGH</v>
      </c>
      <c r="O133" s="7">
        <f>COUNTIF(clean_interactions!B:B,A133)</f>
        <v>4</v>
      </c>
      <c r="P133" s="7">
        <f>COUNTIFS(clean_interactions!B:B,A133,clean_interactions!N:N,"HIGH")</f>
        <v>3</v>
      </c>
      <c r="Q133" s="7">
        <f>ROUND(SUMIF(clean_interactions!B:B,A133,clean_interactions!M:M),1)</f>
        <v>76.599999999999994</v>
      </c>
      <c r="R133" s="7">
        <f>COUNTIFS(clean_interactions!B:B,A133,clean_interactions!C:C,"DEMO_REQUEST")</f>
        <v>1</v>
      </c>
      <c r="S133" s="7">
        <f>COUNTIFS(clean_interactions!B:B,A133,clean_interactions!C:C,"CONTENT_DOWNLOAD")</f>
        <v>0</v>
      </c>
      <c r="T133" s="7">
        <f>COUNTIFS(clean_interactions!B:B,A133,clean_interactions!C:C,"WEBINAR_ATTENDED")</f>
        <v>0</v>
      </c>
      <c r="U133" s="7">
        <f>COUNTIFS(clean_interactions!B:B,A133,clean_interactions!C:C,"PRICING_PAGE_VIEW")</f>
        <v>0</v>
      </c>
      <c r="V133" s="7">
        <f>SUMIF(clean_spend!D:D,E133,clean_spend!F:F)</f>
        <v>0</v>
      </c>
      <c r="W133" s="7">
        <f>SUMIF(clean_spend!D:D,E133,clean_spend!J:J)</f>
        <v>0</v>
      </c>
      <c r="X133" s="17">
        <f t="shared" si="2"/>
        <v>0</v>
      </c>
      <c r="Y133" s="7">
        <f>IFERROR(SUMIF(clean_spend!D:D,E133,clean_spend!L:L)/V133,0)</f>
        <v>0</v>
      </c>
    </row>
    <row r="134" spans="1:25">
      <c r="A134" t="str">
        <v>L0133</v>
      </c>
      <c r="B134" t="str">
        <v>Reverie Mehta</v>
      </c>
      <c r="C134" t="str">
        <v>DOCU SIGN</v>
      </c>
      <c r="D134" t="str">
        <v>MID-MARKET</v>
      </c>
      <c r="E134" t="str">
        <v>UNKNOWN</v>
      </c>
      <c r="F134" t="str">
        <v>Energy</v>
      </c>
      <c r="G134" t="str">
        <v>Field Marketing Manager</v>
      </c>
      <c r="H134" t="str">
        <v>IN</v>
      </c>
      <c r="I134">
        <v>21</v>
      </c>
      <c r="J134">
        <v>19</v>
      </c>
      <c r="K134">
        <v>14</v>
      </c>
      <c r="L134" t="str">
        <v>NO</v>
      </c>
      <c r="M134" t="str">
        <v>NEW</v>
      </c>
      <c r="N134" s="7" t="str">
        <f>IF(COUNTBLANK(clean_leads!B134:S134)&gt;=8,"LOW",IF(COUNTBLANK(clean_leads!B134:S134)&gt;=4,"MEDIUM","HIGH"))</f>
        <v>HIGH</v>
      </c>
      <c r="O134" s="7">
        <f>COUNTIF(clean_interactions!B:B,A134)</f>
        <v>2</v>
      </c>
      <c r="P134" s="7">
        <f>COUNTIFS(clean_interactions!B:B,A134,clean_interactions!N:N,"HIGH")</f>
        <v>2</v>
      </c>
      <c r="Q134" s="7">
        <f>ROUND(SUMIF(clean_interactions!B:B,A134,clean_interactions!M:M),1)</f>
        <v>46.8</v>
      </c>
      <c r="R134" s="7">
        <f>COUNTIFS(clean_interactions!B:B,A134,clean_interactions!C:C,"DEMO_REQUEST")</f>
        <v>0</v>
      </c>
      <c r="S134" s="7">
        <f>COUNTIFS(clean_interactions!B:B,A134,clean_interactions!C:C,"CONTENT_DOWNLOAD")</f>
        <v>0</v>
      </c>
      <c r="T134" s="7">
        <f>COUNTIFS(clean_interactions!B:B,A134,clean_interactions!C:C,"WEBINAR_ATTENDED")</f>
        <v>0</v>
      </c>
      <c r="U134" s="7">
        <f>COUNTIFS(clean_interactions!B:B,A134,clean_interactions!C:C,"PRICING_PAGE_VIEW")</f>
        <v>0</v>
      </c>
      <c r="V134" s="7">
        <f>SUMIF(clean_spend!D:D,E134,clean_spend!F:F)</f>
        <v>0</v>
      </c>
      <c r="W134" s="7">
        <f>SUMIF(clean_spend!D:D,E134,clean_spend!J:J)</f>
        <v>0</v>
      </c>
      <c r="X134" s="17">
        <f t="shared" si="2"/>
        <v>0</v>
      </c>
      <c r="Y134" s="7">
        <f>IFERROR(SUMIF(clean_spend!D:D,E134,clean_spend!L:L)/V134,0)</f>
        <v>0</v>
      </c>
    </row>
    <row r="135" spans="1:25">
      <c r="A135" t="str">
        <v>L0134</v>
      </c>
      <c r="B135" t="str">
        <v>Joaquin Schneider</v>
      </c>
      <c r="C135" t="str">
        <v>DATABRICKS</v>
      </c>
      <c r="D135" t="str">
        <v>ENTERPRISE</v>
      </c>
      <c r="E135" t="str">
        <v>DIRECT</v>
      </c>
      <c r="F135" t="str">
        <v>Insurtech</v>
      </c>
      <c r="G135" t="str">
        <v>Sdr Manager</v>
      </c>
      <c r="H135" t="str">
        <v>UK</v>
      </c>
      <c r="I135">
        <v>30</v>
      </c>
      <c r="J135">
        <v>12</v>
      </c>
      <c r="K135">
        <v>51</v>
      </c>
      <c r="L135" t="str">
        <v>YES</v>
      </c>
      <c r="M135" t="str">
        <v>NURTURING</v>
      </c>
      <c r="N135" s="7" t="str">
        <f>IF(COUNTBLANK(clean_leads!B135:S135)&gt;=8,"LOW",IF(COUNTBLANK(clean_leads!B135:S135)&gt;=4,"MEDIUM","HIGH"))</f>
        <v>HIGH</v>
      </c>
      <c r="O135" s="7">
        <f>COUNTIF(clean_interactions!B:B,A135)</f>
        <v>1</v>
      </c>
      <c r="P135" s="7">
        <f>COUNTIFS(clean_interactions!B:B,A135,clean_interactions!N:N,"HIGH")</f>
        <v>1</v>
      </c>
      <c r="Q135" s="7">
        <f>ROUND(SUMIF(clean_interactions!B:B,A135,clean_interactions!M:M),1)</f>
        <v>19.100000000000001</v>
      </c>
      <c r="R135" s="7">
        <f>COUNTIFS(clean_interactions!B:B,A135,clean_interactions!C:C,"DEMO_REQUEST")</f>
        <v>0</v>
      </c>
      <c r="S135" s="7">
        <f>COUNTIFS(clean_interactions!B:B,A135,clean_interactions!C:C,"CONTENT_DOWNLOAD")</f>
        <v>1</v>
      </c>
      <c r="T135" s="7">
        <f>COUNTIFS(clean_interactions!B:B,A135,clean_interactions!C:C,"WEBINAR_ATTENDED")</f>
        <v>0</v>
      </c>
      <c r="U135" s="7">
        <f>COUNTIFS(clean_interactions!B:B,A135,clean_interactions!C:C,"PRICING_PAGE_VIEW")</f>
        <v>0</v>
      </c>
      <c r="V135" s="7">
        <f>SUMIF(clean_spend!D:D,E135,clean_spend!F:F)</f>
        <v>0</v>
      </c>
      <c r="W135" s="7">
        <f>SUMIF(clean_spend!D:D,E135,clean_spend!J:J)</f>
        <v>0</v>
      </c>
      <c r="X135" s="17">
        <f t="shared" si="2"/>
        <v>0</v>
      </c>
      <c r="Y135" s="7">
        <f>IFERROR(SUMIF(clean_spend!D:D,E135,clean_spend!L:L)/V135,0)</f>
        <v>0</v>
      </c>
    </row>
    <row r="136" spans="1:25">
      <c r="A136" t="str">
        <v>L0135</v>
      </c>
      <c r="B136" t="str">
        <v>Florian Johnson</v>
      </c>
      <c r="C136" t="str">
        <v>ZENDESK</v>
      </c>
      <c r="D136" t="str">
        <v>SMB</v>
      </c>
      <c r="E136" t="str">
        <v>EVENT</v>
      </c>
      <c r="F136" t="str">
        <v>Logistics</v>
      </c>
      <c r="G136" t="str">
        <v>Communications Director</v>
      </c>
      <c r="H136" t="str">
        <v>AU</v>
      </c>
      <c r="I136">
        <v>26</v>
      </c>
      <c r="J136">
        <v>17</v>
      </c>
      <c r="K136">
        <v>23</v>
      </c>
      <c r="L136" t="str">
        <v>NO</v>
      </c>
      <c r="M136" t="str">
        <v>NEW</v>
      </c>
      <c r="N136" s="7" t="str">
        <f>IF(COUNTBLANK(clean_leads!B136:S136)&gt;=8,"LOW",IF(COUNTBLANK(clean_leads!B136:S136)&gt;=4,"MEDIUM","HIGH"))</f>
        <v>HIGH</v>
      </c>
      <c r="O136" s="7">
        <f>COUNTIF(clean_interactions!B:B,A136)</f>
        <v>4</v>
      </c>
      <c r="P136" s="7">
        <f>COUNTIFS(clean_interactions!B:B,A136,clean_interactions!N:N,"HIGH")</f>
        <v>2</v>
      </c>
      <c r="Q136" s="7">
        <f>ROUND(SUMIF(clean_interactions!B:B,A136,clean_interactions!M:M),1)</f>
        <v>68.2</v>
      </c>
      <c r="R136" s="7">
        <f>COUNTIFS(clean_interactions!B:B,A136,clean_interactions!C:C,"DEMO_REQUEST")</f>
        <v>1</v>
      </c>
      <c r="S136" s="7">
        <f>COUNTIFS(clean_interactions!B:B,A136,clean_interactions!C:C,"CONTENT_DOWNLOAD")</f>
        <v>0</v>
      </c>
      <c r="T136" s="7">
        <f>COUNTIFS(clean_interactions!B:B,A136,clean_interactions!C:C,"WEBINAR_ATTENDED")</f>
        <v>0</v>
      </c>
      <c r="U136" s="7">
        <f>COUNTIFS(clean_interactions!B:B,A136,clean_interactions!C:C,"PRICING_PAGE_VIEW")</f>
        <v>1</v>
      </c>
      <c r="V136" s="7">
        <f>SUMIF(clean_spend!D:D,E136,clean_spend!F:F)</f>
        <v>130023</v>
      </c>
      <c r="W136" s="7">
        <f>SUMIF(clean_spend!D:D,E136,clean_spend!J:J)</f>
        <v>322</v>
      </c>
      <c r="X136" s="17">
        <f t="shared" si="2"/>
        <v>403.79813664596276</v>
      </c>
      <c r="Y136" s="7">
        <f>IFERROR(SUMIF(clean_spend!D:D,E136,clean_spend!L:L)/V136,0)</f>
        <v>1.3116294809379878</v>
      </c>
    </row>
    <row r="137" spans="1:25">
      <c r="A137" t="str">
        <v>L0136</v>
      </c>
      <c r="B137" t="str">
        <v>Aria Soto</v>
      </c>
      <c r="C137" t="str">
        <v>ZSCALER</v>
      </c>
      <c r="D137" t="str">
        <v>ENTERPRISE</v>
      </c>
      <c r="E137" t="str">
        <v>SOCIAL</v>
      </c>
      <c r="F137" t="str">
        <v>Healthcare</v>
      </c>
      <c r="G137" t="str">
        <v>Unknown</v>
      </c>
      <c r="H137" t="str">
        <v>Turkey</v>
      </c>
      <c r="I137">
        <v>5</v>
      </c>
      <c r="J137">
        <v>12</v>
      </c>
      <c r="K137">
        <v>25</v>
      </c>
      <c r="L137" t="str">
        <v>NO</v>
      </c>
      <c r="M137" t="str">
        <v>NEW</v>
      </c>
      <c r="N137" s="7" t="str">
        <f>IF(COUNTBLANK(clean_leads!B137:S137)&gt;=8,"LOW",IF(COUNTBLANK(clean_leads!B137:S137)&gt;=4,"MEDIUM","HIGH"))</f>
        <v>HIGH</v>
      </c>
      <c r="O137" s="7">
        <f>COUNTIF(clean_interactions!B:B,A137)</f>
        <v>2</v>
      </c>
      <c r="P137" s="7">
        <f>COUNTIFS(clean_interactions!B:B,A137,clean_interactions!N:N,"HIGH")</f>
        <v>2</v>
      </c>
      <c r="Q137" s="7">
        <f>ROUND(SUMIF(clean_interactions!B:B,A137,clean_interactions!M:M),1)</f>
        <v>33.700000000000003</v>
      </c>
      <c r="R137" s="7">
        <f>COUNTIFS(clean_interactions!B:B,A137,clean_interactions!C:C,"DEMO_REQUEST")</f>
        <v>0</v>
      </c>
      <c r="S137" s="7">
        <f>COUNTIFS(clean_interactions!B:B,A137,clean_interactions!C:C,"CONTENT_DOWNLOAD")</f>
        <v>0</v>
      </c>
      <c r="T137" s="7">
        <f>COUNTIFS(clean_interactions!B:B,A137,clean_interactions!C:C,"WEBINAR_ATTENDED")</f>
        <v>0</v>
      </c>
      <c r="U137" s="7">
        <f>COUNTIFS(clean_interactions!B:B,A137,clean_interactions!C:C,"PRICING_PAGE_VIEW")</f>
        <v>0</v>
      </c>
      <c r="V137" s="7">
        <f>SUMIF(clean_spend!D:D,E137,clean_spend!F:F)</f>
        <v>198205</v>
      </c>
      <c r="W137" s="7">
        <f>SUMIF(clean_spend!D:D,E137,clean_spend!J:J)</f>
        <v>961</v>
      </c>
      <c r="X137" s="17">
        <f t="shared" si="2"/>
        <v>206.2486992715921</v>
      </c>
      <c r="Y137" s="7">
        <f>IFERROR(SUMIF(clean_spend!D:D,E137,clean_spend!L:L)/V137,0)</f>
        <v>2.499992432077899</v>
      </c>
    </row>
    <row r="138" spans="1:25">
      <c r="A138" t="str">
        <v>L0137</v>
      </c>
      <c r="B138" t="str">
        <v>Bodhi Nakamura</v>
      </c>
      <c r="C138" t="str">
        <v>META</v>
      </c>
      <c r="D138" t="str">
        <v>SMB</v>
      </c>
      <c r="E138" t="str">
        <v>EVENT</v>
      </c>
      <c r="F138" t="str">
        <v>Logistics</v>
      </c>
      <c r="G138" t="str">
        <v>Engineering Manager</v>
      </c>
      <c r="H138" t="str">
        <v>US</v>
      </c>
      <c r="I138">
        <v>25</v>
      </c>
      <c r="J138">
        <v>6</v>
      </c>
      <c r="K138">
        <v>47</v>
      </c>
      <c r="L138" t="str">
        <v>YES</v>
      </c>
      <c r="M138" t="str">
        <v>DISQUALIFIED</v>
      </c>
      <c r="N138" s="7" t="str">
        <f>IF(COUNTBLANK(clean_leads!B138:S138)&gt;=8,"LOW",IF(COUNTBLANK(clean_leads!B138:S138)&gt;=4,"MEDIUM","HIGH"))</f>
        <v>HIGH</v>
      </c>
      <c r="O138" s="7">
        <f>COUNTIF(clean_interactions!B:B,A138)</f>
        <v>5</v>
      </c>
      <c r="P138" s="7">
        <f>COUNTIFS(clean_interactions!B:B,A138,clean_interactions!N:N,"HIGH")</f>
        <v>4</v>
      </c>
      <c r="Q138" s="7">
        <f>ROUND(SUMIF(clean_interactions!B:B,A138,clean_interactions!M:M),1)</f>
        <v>87.1</v>
      </c>
      <c r="R138" s="7">
        <f>COUNTIFS(clean_interactions!B:B,A138,clean_interactions!C:C,"DEMO_REQUEST")</f>
        <v>0</v>
      </c>
      <c r="S138" s="7">
        <f>COUNTIFS(clean_interactions!B:B,A138,clean_interactions!C:C,"CONTENT_DOWNLOAD")</f>
        <v>0</v>
      </c>
      <c r="T138" s="7">
        <f>COUNTIFS(clean_interactions!B:B,A138,clean_interactions!C:C,"WEBINAR_ATTENDED")</f>
        <v>1</v>
      </c>
      <c r="U138" s="7">
        <f>COUNTIFS(clean_interactions!B:B,A138,clean_interactions!C:C,"PRICING_PAGE_VIEW")</f>
        <v>1</v>
      </c>
      <c r="V138" s="7">
        <f>SUMIF(clean_spend!D:D,E138,clean_spend!F:F)</f>
        <v>130023</v>
      </c>
      <c r="W138" s="7">
        <f>SUMIF(clean_spend!D:D,E138,clean_spend!J:J)</f>
        <v>322</v>
      </c>
      <c r="X138" s="17">
        <f t="shared" si="2"/>
        <v>403.79813664596276</v>
      </c>
      <c r="Y138" s="7">
        <f>IFERROR(SUMIF(clean_spend!D:D,E138,clean_spend!L:L)/V138,0)</f>
        <v>1.3116294809379878</v>
      </c>
    </row>
    <row r="139" spans="1:25">
      <c r="A139" t="str">
        <v>L0138</v>
      </c>
      <c r="B139" t="str">
        <v>Tara Kim</v>
      </c>
      <c r="C139" t="str">
        <v>ATLASSIAN CORP</v>
      </c>
      <c r="D139" t="str">
        <v>SMB</v>
      </c>
      <c r="E139" t="str">
        <v>PARTNER</v>
      </c>
      <c r="F139" t="str">
        <v>Healthcare</v>
      </c>
      <c r="G139" t="str">
        <v>Channel Manager</v>
      </c>
      <c r="H139" t="str">
        <v>BR</v>
      </c>
      <c r="I139">
        <v>21</v>
      </c>
      <c r="J139">
        <v>14</v>
      </c>
      <c r="K139">
        <v>57</v>
      </c>
      <c r="L139" t="str">
        <v>YES</v>
      </c>
      <c r="M139" t="str">
        <v>QUALIFIED</v>
      </c>
      <c r="N139" s="7" t="str">
        <f>IF(COUNTBLANK(clean_leads!B139:S139)&gt;=8,"LOW",IF(COUNTBLANK(clean_leads!B139:S139)&gt;=4,"MEDIUM","HIGH"))</f>
        <v>HIGH</v>
      </c>
      <c r="O139" s="7">
        <f>COUNTIF(clean_interactions!B:B,A139)</f>
        <v>6</v>
      </c>
      <c r="P139" s="7">
        <f>COUNTIFS(clean_interactions!B:B,A139,clean_interactions!N:N,"HIGH")</f>
        <v>4</v>
      </c>
      <c r="Q139" s="7">
        <f>ROUND(SUMIF(clean_interactions!B:B,A139,clean_interactions!M:M),1)</f>
        <v>101.4</v>
      </c>
      <c r="R139" s="7">
        <f>COUNTIFS(clean_interactions!B:B,A139,clean_interactions!C:C,"DEMO_REQUEST")</f>
        <v>0</v>
      </c>
      <c r="S139" s="7">
        <f>COUNTIFS(clean_interactions!B:B,A139,clean_interactions!C:C,"CONTENT_DOWNLOAD")</f>
        <v>0</v>
      </c>
      <c r="T139" s="7">
        <f>COUNTIFS(clean_interactions!B:B,A139,clean_interactions!C:C,"WEBINAR_ATTENDED")</f>
        <v>0</v>
      </c>
      <c r="U139" s="7">
        <f>COUNTIFS(clean_interactions!B:B,A139,clean_interactions!C:C,"PRICING_PAGE_VIEW")</f>
        <v>0</v>
      </c>
      <c r="V139" s="7">
        <f>SUMIF(clean_spend!D:D,E139,clean_spend!F:F)</f>
        <v>0</v>
      </c>
      <c r="W139" s="7">
        <f>SUMIF(clean_spend!D:D,E139,clean_spend!J:J)</f>
        <v>0</v>
      </c>
      <c r="X139" s="17">
        <f t="shared" si="2"/>
        <v>0</v>
      </c>
      <c r="Y139" s="7">
        <f>IFERROR(SUMIF(clean_spend!D:D,E139,clean_spend!L:L)/V139,0)</f>
        <v>0</v>
      </c>
    </row>
    <row r="140" spans="1:25">
      <c r="A140" t="str">
        <v>L0139</v>
      </c>
      <c r="B140" t="str">
        <v>Xavier Thomas</v>
      </c>
      <c r="C140" t="str">
        <v>WORKDAY</v>
      </c>
      <c r="D140" t="str">
        <v>GROWTH</v>
      </c>
      <c r="E140" t="str">
        <v>WEBINAR</v>
      </c>
      <c r="F140" t="str">
        <v>Edtech</v>
      </c>
      <c r="G140" t="str">
        <v>Ceo</v>
      </c>
      <c r="H140" t="str">
        <v>DE</v>
      </c>
      <c r="I140">
        <v>15</v>
      </c>
      <c r="J140">
        <v>6</v>
      </c>
      <c r="K140">
        <v>53</v>
      </c>
      <c r="L140" t="str">
        <v>NO</v>
      </c>
      <c r="M140" t="str">
        <v>DISQUALIFIED</v>
      </c>
      <c r="N140" s="7" t="str">
        <f>IF(COUNTBLANK(clean_leads!B140:S140)&gt;=8,"LOW",IF(COUNTBLANK(clean_leads!B140:S140)&gt;=4,"MEDIUM","HIGH"))</f>
        <v>HIGH</v>
      </c>
      <c r="O140" s="7">
        <f>COUNTIF(clean_interactions!B:B,A140)</f>
        <v>3</v>
      </c>
      <c r="P140" s="7">
        <f>COUNTIFS(clean_interactions!B:B,A140,clean_interactions!N:N,"HIGH")</f>
        <v>3</v>
      </c>
      <c r="Q140" s="7">
        <f>ROUND(SUMIF(clean_interactions!B:B,A140,clean_interactions!M:M),1)</f>
        <v>65.400000000000006</v>
      </c>
      <c r="R140" s="7">
        <f>COUNTIFS(clean_interactions!B:B,A140,clean_interactions!C:C,"DEMO_REQUEST")</f>
        <v>0</v>
      </c>
      <c r="S140" s="7">
        <f>COUNTIFS(clean_interactions!B:B,A140,clean_interactions!C:C,"CONTENT_DOWNLOAD")</f>
        <v>0</v>
      </c>
      <c r="T140" s="7">
        <f>COUNTIFS(clean_interactions!B:B,A140,clean_interactions!C:C,"WEBINAR_ATTENDED")</f>
        <v>0</v>
      </c>
      <c r="U140" s="7">
        <f>COUNTIFS(clean_interactions!B:B,A140,clean_interactions!C:C,"PRICING_PAGE_VIEW")</f>
        <v>0</v>
      </c>
      <c r="V140" s="7">
        <f>SUMIF(clean_spend!D:D,E140,clean_spend!F:F)</f>
        <v>74983</v>
      </c>
      <c r="W140" s="7">
        <f>SUMIF(clean_spend!D:D,E140,clean_spend!J:J)</f>
        <v>879</v>
      </c>
      <c r="X140" s="17">
        <f t="shared" si="2"/>
        <v>85.304891922639356</v>
      </c>
      <c r="Y140" s="7">
        <f>IFERROR(SUMIF(clean_spend!D:D,E140,clean_spend!L:L)/V140,0)</f>
        <v>7.3541336036168197</v>
      </c>
    </row>
    <row r="141" spans="1:25">
      <c r="A141" t="str">
        <v>L0140</v>
      </c>
      <c r="B141" t="str">
        <v>Gideon Mitchell</v>
      </c>
      <c r="C141" t="str">
        <v>DATADOG</v>
      </c>
      <c r="D141" t="str">
        <v>N/A</v>
      </c>
      <c r="E141" t="str">
        <v>CONTENT_SYNDICATION</v>
      </c>
      <c r="F141" t="str">
        <v>Retail</v>
      </c>
      <c r="G141" t="str">
        <v>Data Analyst</v>
      </c>
      <c r="H141" t="str">
        <v>US</v>
      </c>
      <c r="I141">
        <v>34</v>
      </c>
      <c r="J141">
        <v>0</v>
      </c>
      <c r="K141">
        <v>55</v>
      </c>
      <c r="L141" t="str">
        <v>NO</v>
      </c>
      <c r="M141" t="str">
        <v>DISQUALIFIED</v>
      </c>
      <c r="N141" s="7" t="str">
        <f>IF(COUNTBLANK(clean_leads!B141:S141)&gt;=8,"LOW",IF(COUNTBLANK(clean_leads!B141:S141)&gt;=4,"MEDIUM","HIGH"))</f>
        <v>HIGH</v>
      </c>
      <c r="O141" s="7">
        <f>COUNTIF(clean_interactions!B:B,A141)</f>
        <v>3</v>
      </c>
      <c r="P141" s="7">
        <f>COUNTIFS(clean_interactions!B:B,A141,clean_interactions!N:N,"HIGH")</f>
        <v>3</v>
      </c>
      <c r="Q141" s="7">
        <f>ROUND(SUMIF(clean_interactions!B:B,A141,clean_interactions!M:M),1)</f>
        <v>29.4</v>
      </c>
      <c r="R141" s="7">
        <f>COUNTIFS(clean_interactions!B:B,A141,clean_interactions!C:C,"DEMO_REQUEST")</f>
        <v>1</v>
      </c>
      <c r="S141" s="7">
        <f>COUNTIFS(clean_interactions!B:B,A141,clean_interactions!C:C,"CONTENT_DOWNLOAD")</f>
        <v>0</v>
      </c>
      <c r="T141" s="7">
        <f>COUNTIFS(clean_interactions!B:B,A141,clean_interactions!C:C,"WEBINAR_ATTENDED")</f>
        <v>1</v>
      </c>
      <c r="U141" s="7">
        <f>COUNTIFS(clean_interactions!B:B,A141,clean_interactions!C:C,"PRICING_PAGE_VIEW")</f>
        <v>0</v>
      </c>
      <c r="V141" s="7">
        <f>SUMIF(clean_spend!D:D,E141,clean_spend!F:F)</f>
        <v>56772</v>
      </c>
      <c r="W141" s="7">
        <f>SUMIF(clean_spend!D:D,E141,clean_spend!J:J)</f>
        <v>216</v>
      </c>
      <c r="X141" s="17">
        <f t="shared" si="2"/>
        <v>262.83333333333331</v>
      </c>
      <c r="Y141" s="7">
        <f>IFERROR(SUMIF(clean_spend!D:D,E141,clean_spend!L:L)/V141,0)</f>
        <v>1.3824068202635102</v>
      </c>
    </row>
    <row r="142" spans="1:25">
      <c r="A142" t="str">
        <v>L0141</v>
      </c>
      <c r="B142" t="str">
        <v>Elowen Iyer</v>
      </c>
      <c r="C142" t="str">
        <v>DOCU SIGN</v>
      </c>
      <c r="D142" t="str">
        <v>STARTUP</v>
      </c>
      <c r="E142" t="str">
        <v>SOCIAL</v>
      </c>
      <c r="F142" t="str">
        <v>Supply Chain</v>
      </c>
      <c r="G142" t="str">
        <v>Vp Marketing</v>
      </c>
      <c r="H142" t="str">
        <v>AU</v>
      </c>
      <c r="I142">
        <v>8</v>
      </c>
      <c r="J142">
        <v>7</v>
      </c>
      <c r="K142">
        <v>46</v>
      </c>
      <c r="L142" t="str">
        <v>YES</v>
      </c>
      <c r="M142" t="str">
        <v>ENGAGED</v>
      </c>
      <c r="N142" s="7" t="str">
        <f>IF(COUNTBLANK(clean_leads!B142:S142)&gt;=8,"LOW",IF(COUNTBLANK(clean_leads!B142:S142)&gt;=4,"MEDIUM","HIGH"))</f>
        <v>HIGH</v>
      </c>
      <c r="O142" s="7">
        <f>COUNTIF(clean_interactions!B:B,A142)</f>
        <v>3</v>
      </c>
      <c r="P142" s="7">
        <f>COUNTIFS(clean_interactions!B:B,A142,clean_interactions!N:N,"HIGH")</f>
        <v>3</v>
      </c>
      <c r="Q142" s="7">
        <f>ROUND(SUMIF(clean_interactions!B:B,A142,clean_interactions!M:M),1)</f>
        <v>101.8</v>
      </c>
      <c r="R142" s="7">
        <f>COUNTIFS(clean_interactions!B:B,A142,clean_interactions!C:C,"DEMO_REQUEST")</f>
        <v>1</v>
      </c>
      <c r="S142" s="7">
        <f>COUNTIFS(clean_interactions!B:B,A142,clean_interactions!C:C,"CONTENT_DOWNLOAD")</f>
        <v>0</v>
      </c>
      <c r="T142" s="7">
        <f>COUNTIFS(clean_interactions!B:B,A142,clean_interactions!C:C,"WEBINAR_ATTENDED")</f>
        <v>0</v>
      </c>
      <c r="U142" s="7">
        <f>COUNTIFS(clean_interactions!B:B,A142,clean_interactions!C:C,"PRICING_PAGE_VIEW")</f>
        <v>0</v>
      </c>
      <c r="V142" s="7">
        <f>SUMIF(clean_spend!D:D,E142,clean_spend!F:F)</f>
        <v>198205</v>
      </c>
      <c r="W142" s="7">
        <f>SUMIF(clean_spend!D:D,E142,clean_spend!J:J)</f>
        <v>961</v>
      </c>
      <c r="X142" s="17">
        <f t="shared" si="2"/>
        <v>206.2486992715921</v>
      </c>
      <c r="Y142" s="7">
        <f>IFERROR(SUMIF(clean_spend!D:D,E142,clean_spend!L:L)/V142,0)</f>
        <v>2.499992432077899</v>
      </c>
    </row>
    <row r="143" spans="1:25">
      <c r="A143" t="str">
        <v>L0142</v>
      </c>
      <c r="B143" t="str">
        <v>Joaquin Vargas</v>
      </c>
      <c r="C143" t="str">
        <v>PALANTIR</v>
      </c>
      <c r="D143" t="str">
        <v>SMB</v>
      </c>
      <c r="E143" t="str">
        <v>PARTNER</v>
      </c>
      <c r="F143" t="str">
        <v>Media</v>
      </c>
      <c r="G143" t="str">
        <v>Ceo</v>
      </c>
      <c r="H143" t="str">
        <v>Italy</v>
      </c>
      <c r="I143">
        <v>6</v>
      </c>
      <c r="J143">
        <v>10</v>
      </c>
      <c r="K143">
        <v>23</v>
      </c>
      <c r="L143" t="str">
        <v>NO</v>
      </c>
      <c r="M143" t="str">
        <v>NEW</v>
      </c>
      <c r="N143" s="7" t="str">
        <f>IF(COUNTBLANK(clean_leads!B143:S143)&gt;=8,"LOW",IF(COUNTBLANK(clean_leads!B143:S143)&gt;=4,"MEDIUM","HIGH"))</f>
        <v>HIGH</v>
      </c>
      <c r="O143" s="7">
        <f>COUNTIF(clean_interactions!B:B,A143)</f>
        <v>3</v>
      </c>
      <c r="P143" s="7">
        <f>COUNTIFS(clean_interactions!B:B,A143,clean_interactions!N:N,"HIGH")</f>
        <v>1</v>
      </c>
      <c r="Q143" s="7">
        <f>ROUND(SUMIF(clean_interactions!B:B,A143,clean_interactions!M:M),1)</f>
        <v>6.2</v>
      </c>
      <c r="R143" s="7">
        <f>COUNTIFS(clean_interactions!B:B,A143,clean_interactions!C:C,"DEMO_REQUEST")</f>
        <v>1</v>
      </c>
      <c r="S143" s="7">
        <f>COUNTIFS(clean_interactions!B:B,A143,clean_interactions!C:C,"CONTENT_DOWNLOAD")</f>
        <v>1</v>
      </c>
      <c r="T143" s="7">
        <f>COUNTIFS(clean_interactions!B:B,A143,clean_interactions!C:C,"WEBINAR_ATTENDED")</f>
        <v>0</v>
      </c>
      <c r="U143" s="7">
        <f>COUNTIFS(clean_interactions!B:B,A143,clean_interactions!C:C,"PRICING_PAGE_VIEW")</f>
        <v>0</v>
      </c>
      <c r="V143" s="7">
        <f>SUMIF(clean_spend!D:D,E143,clean_spend!F:F)</f>
        <v>0</v>
      </c>
      <c r="W143" s="7">
        <f>SUMIF(clean_spend!D:D,E143,clean_spend!J:J)</f>
        <v>0</v>
      </c>
      <c r="X143" s="17">
        <f t="shared" si="2"/>
        <v>0</v>
      </c>
      <c r="Y143" s="7">
        <f>IFERROR(SUMIF(clean_spend!D:D,E143,clean_spend!L:L)/V143,0)</f>
        <v>0</v>
      </c>
    </row>
    <row r="144" spans="1:25">
      <c r="A144" t="str">
        <v>L0143</v>
      </c>
      <c r="B144" t="str">
        <v>Hugo Flores</v>
      </c>
      <c r="C144" t="str">
        <v>AMAZON INC</v>
      </c>
      <c r="D144" t="str">
        <v>MID-MARKET</v>
      </c>
      <c r="E144" t="str">
        <v>COLD_EMAIL</v>
      </c>
      <c r="F144" t="str">
        <v>Cleantech</v>
      </c>
      <c r="G144" t="str">
        <v>Communications Director</v>
      </c>
      <c r="H144" t="str">
        <v>US</v>
      </c>
      <c r="I144">
        <v>25</v>
      </c>
      <c r="J144">
        <v>2</v>
      </c>
      <c r="K144">
        <v>0</v>
      </c>
      <c r="L144" t="str">
        <v>YES</v>
      </c>
      <c r="M144" t="str">
        <v>NURTURING</v>
      </c>
      <c r="N144" s="7" t="str">
        <f>IF(COUNTBLANK(clean_leads!B144:S144)&gt;=8,"LOW",IF(COUNTBLANK(clean_leads!B144:S144)&gt;=4,"MEDIUM","HIGH"))</f>
        <v>HIGH</v>
      </c>
      <c r="O144" s="7">
        <f>COUNTIF(clean_interactions!B:B,A144)</f>
        <v>0</v>
      </c>
      <c r="P144" s="7">
        <f>COUNTIFS(clean_interactions!B:B,A144,clean_interactions!N:N,"HIGH")</f>
        <v>0</v>
      </c>
      <c r="Q144" s="7">
        <f>ROUND(SUMIF(clean_interactions!B:B,A144,clean_interactions!M:M),1)</f>
        <v>0</v>
      </c>
      <c r="R144" s="7">
        <f>COUNTIFS(clean_interactions!B:B,A144,clean_interactions!C:C,"DEMO_REQUEST")</f>
        <v>0</v>
      </c>
      <c r="S144" s="7">
        <f>COUNTIFS(clean_interactions!B:B,A144,clean_interactions!C:C,"CONTENT_DOWNLOAD")</f>
        <v>0</v>
      </c>
      <c r="T144" s="7">
        <f>COUNTIFS(clean_interactions!B:B,A144,clean_interactions!C:C,"WEBINAR_ATTENDED")</f>
        <v>0</v>
      </c>
      <c r="U144" s="7">
        <f>COUNTIFS(clean_interactions!B:B,A144,clean_interactions!C:C,"PRICING_PAGE_VIEW")</f>
        <v>0</v>
      </c>
      <c r="V144" s="7">
        <f>SUMIF(clean_spend!D:D,E144,clean_spend!F:F)</f>
        <v>63789</v>
      </c>
      <c r="W144" s="7">
        <f>SUMIF(clean_spend!D:D,E144,clean_spend!J:J)</f>
        <v>306</v>
      </c>
      <c r="X144" s="17">
        <f t="shared" si="2"/>
        <v>208.4607843137255</v>
      </c>
      <c r="Y144" s="7">
        <f>IFERROR(SUMIF(clean_spend!D:D,E144,clean_spend!L:L)/V144,0)</f>
        <v>3.0610920378121618</v>
      </c>
    </row>
    <row r="145" spans="1:25">
      <c r="A145" t="str">
        <v>L0144</v>
      </c>
      <c r="B145" t="str">
        <v>Frank Lee</v>
      </c>
      <c r="C145" t="str">
        <v>ZSCALER</v>
      </c>
      <c r="D145" t="str">
        <v>N/A</v>
      </c>
      <c r="E145" t="str">
        <v>DIRECT</v>
      </c>
      <c r="F145" t="str">
        <v>Supply Chain</v>
      </c>
      <c r="G145" t="str">
        <v>Marketing Analyst</v>
      </c>
      <c r="H145" t="str">
        <v>BR</v>
      </c>
      <c r="I145">
        <v>0</v>
      </c>
      <c r="J145">
        <v>16</v>
      </c>
      <c r="K145">
        <v>5</v>
      </c>
      <c r="L145" t="str">
        <v>NO</v>
      </c>
      <c r="M145" t="str">
        <v>NEW</v>
      </c>
      <c r="N145" s="7" t="str">
        <f>IF(COUNTBLANK(clean_leads!B145:S145)&gt;=8,"LOW",IF(COUNTBLANK(clean_leads!B145:S145)&gt;=4,"MEDIUM","HIGH"))</f>
        <v>HIGH</v>
      </c>
      <c r="O145" s="7">
        <f>COUNTIF(clean_interactions!B:B,A145)</f>
        <v>4</v>
      </c>
      <c r="P145" s="7">
        <f>COUNTIFS(clean_interactions!B:B,A145,clean_interactions!N:N,"HIGH")</f>
        <v>2</v>
      </c>
      <c r="Q145" s="7">
        <f>ROUND(SUMIF(clean_interactions!B:B,A145,clean_interactions!M:M),1)</f>
        <v>58.4</v>
      </c>
      <c r="R145" s="7">
        <f>COUNTIFS(clean_interactions!B:B,A145,clean_interactions!C:C,"DEMO_REQUEST")</f>
        <v>0</v>
      </c>
      <c r="S145" s="7">
        <f>COUNTIFS(clean_interactions!B:B,A145,clean_interactions!C:C,"CONTENT_DOWNLOAD")</f>
        <v>0</v>
      </c>
      <c r="T145" s="7">
        <f>COUNTIFS(clean_interactions!B:B,A145,clean_interactions!C:C,"WEBINAR_ATTENDED")</f>
        <v>0</v>
      </c>
      <c r="U145" s="7">
        <f>COUNTIFS(clean_interactions!B:B,A145,clean_interactions!C:C,"PRICING_PAGE_VIEW")</f>
        <v>0</v>
      </c>
      <c r="V145" s="7">
        <f>SUMIF(clean_spend!D:D,E145,clean_spend!F:F)</f>
        <v>0</v>
      </c>
      <c r="W145" s="7">
        <f>SUMIF(clean_spend!D:D,E145,clean_spend!J:J)</f>
        <v>0</v>
      </c>
      <c r="X145" s="17">
        <f t="shared" si="2"/>
        <v>0</v>
      </c>
      <c r="Y145" s="7">
        <f>IFERROR(SUMIF(clean_spend!D:D,E145,clean_spend!L:L)/V145,0)</f>
        <v>0</v>
      </c>
    </row>
    <row r="146" spans="1:25">
      <c r="A146" t="str">
        <v>L0145</v>
      </c>
      <c r="B146" t="str">
        <v>Pedro Iyer</v>
      </c>
      <c r="C146" t="str">
        <v>SERVICE NOW</v>
      </c>
      <c r="D146" t="str">
        <v>GROWTH</v>
      </c>
      <c r="E146" t="str">
        <v>CONTENT_SYNDICATION</v>
      </c>
      <c r="F146" t="str">
        <v>AI/ML</v>
      </c>
      <c r="G146" t="str">
        <v>Marketing Coordinator</v>
      </c>
      <c r="H146" t="str">
        <v>US</v>
      </c>
      <c r="I146">
        <v>34</v>
      </c>
      <c r="J146">
        <v>11</v>
      </c>
      <c r="K146">
        <v>14</v>
      </c>
      <c r="L146" t="str">
        <v>YES</v>
      </c>
      <c r="M146" t="str">
        <v>QUALIFIED</v>
      </c>
      <c r="N146" s="7" t="str">
        <f>IF(COUNTBLANK(clean_leads!B146:S146)&gt;=8,"LOW",IF(COUNTBLANK(clean_leads!B146:S146)&gt;=4,"MEDIUM","HIGH"))</f>
        <v>HIGH</v>
      </c>
      <c r="O146" s="7">
        <f>COUNTIF(clean_interactions!B:B,A146)</f>
        <v>2</v>
      </c>
      <c r="P146" s="7">
        <f>COUNTIFS(clean_interactions!B:B,A146,clean_interactions!N:N,"HIGH")</f>
        <v>2</v>
      </c>
      <c r="Q146" s="7">
        <f>ROUND(SUMIF(clean_interactions!B:B,A146,clean_interactions!M:M),1)</f>
        <v>42.9</v>
      </c>
      <c r="R146" s="7">
        <f>COUNTIFS(clean_interactions!B:B,A146,clean_interactions!C:C,"DEMO_REQUEST")</f>
        <v>0</v>
      </c>
      <c r="S146" s="7">
        <f>COUNTIFS(clean_interactions!B:B,A146,clean_interactions!C:C,"CONTENT_DOWNLOAD")</f>
        <v>0</v>
      </c>
      <c r="T146" s="7">
        <f>COUNTIFS(clean_interactions!B:B,A146,clean_interactions!C:C,"WEBINAR_ATTENDED")</f>
        <v>0</v>
      </c>
      <c r="U146" s="7">
        <f>COUNTIFS(clean_interactions!B:B,A146,clean_interactions!C:C,"PRICING_PAGE_VIEW")</f>
        <v>0</v>
      </c>
      <c r="V146" s="7">
        <f>SUMIF(clean_spend!D:D,E146,clean_spend!F:F)</f>
        <v>56772</v>
      </c>
      <c r="W146" s="7">
        <f>SUMIF(clean_spend!D:D,E146,clean_spend!J:J)</f>
        <v>216</v>
      </c>
      <c r="X146" s="17">
        <f t="shared" si="2"/>
        <v>262.83333333333331</v>
      </c>
      <c r="Y146" s="7">
        <f>IFERROR(SUMIF(clean_spend!D:D,E146,clean_spend!L:L)/V146,0)</f>
        <v>1.3824068202635102</v>
      </c>
    </row>
    <row r="147" spans="1:25">
      <c r="A147" t="str">
        <v>L0146</v>
      </c>
      <c r="B147" t="str">
        <v>Joaquin Smith</v>
      </c>
      <c r="C147" t="str">
        <v>SNOWFLAKE</v>
      </c>
      <c r="D147" t="str">
        <v>ENTERPRISE</v>
      </c>
      <c r="E147" t="str">
        <v>DIRECT</v>
      </c>
      <c r="F147" t="str">
        <v>E-Commerce</v>
      </c>
      <c r="G147" t="str">
        <v>Abm Manager</v>
      </c>
      <c r="H147" t="str">
        <v>BR</v>
      </c>
      <c r="I147">
        <v>26</v>
      </c>
      <c r="J147">
        <v>13</v>
      </c>
      <c r="K147">
        <v>10</v>
      </c>
      <c r="L147" t="str">
        <v>YES</v>
      </c>
      <c r="M147" t="str">
        <v>QUALIFIED</v>
      </c>
      <c r="N147" s="7" t="str">
        <f>IF(COUNTBLANK(clean_leads!B147:S147)&gt;=8,"LOW",IF(COUNTBLANK(clean_leads!B147:S147)&gt;=4,"MEDIUM","HIGH"))</f>
        <v>HIGH</v>
      </c>
      <c r="O147" s="7">
        <f>COUNTIF(clean_interactions!B:B,A147)</f>
        <v>2</v>
      </c>
      <c r="P147" s="7">
        <f>COUNTIFS(clean_interactions!B:B,A147,clean_interactions!N:N,"HIGH")</f>
        <v>2</v>
      </c>
      <c r="Q147" s="7">
        <f>ROUND(SUMIF(clean_interactions!B:B,A147,clean_interactions!M:M),1)</f>
        <v>45.2</v>
      </c>
      <c r="R147" s="7">
        <f>COUNTIFS(clean_interactions!B:B,A147,clean_interactions!C:C,"DEMO_REQUEST")</f>
        <v>0</v>
      </c>
      <c r="S147" s="7">
        <f>COUNTIFS(clean_interactions!B:B,A147,clean_interactions!C:C,"CONTENT_DOWNLOAD")</f>
        <v>0</v>
      </c>
      <c r="T147" s="7">
        <f>COUNTIFS(clean_interactions!B:B,A147,clean_interactions!C:C,"WEBINAR_ATTENDED")</f>
        <v>0</v>
      </c>
      <c r="U147" s="7">
        <f>COUNTIFS(clean_interactions!B:B,A147,clean_interactions!C:C,"PRICING_PAGE_VIEW")</f>
        <v>0</v>
      </c>
      <c r="V147" s="7">
        <f>SUMIF(clean_spend!D:D,E147,clean_spend!F:F)</f>
        <v>0</v>
      </c>
      <c r="W147" s="7">
        <f>SUMIF(clean_spend!D:D,E147,clean_spend!J:J)</f>
        <v>0</v>
      </c>
      <c r="X147" s="17">
        <f t="shared" si="2"/>
        <v>0</v>
      </c>
      <c r="Y147" s="7">
        <f>IFERROR(SUMIF(clean_spend!D:D,E147,clean_spend!L:L)/V147,0)</f>
        <v>0</v>
      </c>
    </row>
    <row r="148" spans="1:25">
      <c r="A148" t="str">
        <v>L0147</v>
      </c>
      <c r="B148" t="str">
        <v>Onyx Mendoza</v>
      </c>
      <c r="C148" t="str">
        <v>AMAZON</v>
      </c>
      <c r="D148" t="str">
        <v>SMB</v>
      </c>
      <c r="E148" t="str">
        <v>ORGANIC</v>
      </c>
      <c r="F148" t="str">
        <v>Insurtech</v>
      </c>
      <c r="G148" t="str">
        <v>Sales Director</v>
      </c>
      <c r="H148" t="str">
        <v>IN</v>
      </c>
      <c r="I148">
        <v>34</v>
      </c>
      <c r="J148">
        <v>0</v>
      </c>
      <c r="K148">
        <v>18</v>
      </c>
      <c r="L148" t="str">
        <v>YES</v>
      </c>
      <c r="M148" t="str">
        <v>NEW</v>
      </c>
      <c r="N148" s="7" t="str">
        <f>IF(COUNTBLANK(clean_leads!B148:S148)&gt;=8,"LOW",IF(COUNTBLANK(clean_leads!B148:S148)&gt;=4,"MEDIUM","HIGH"))</f>
        <v>HIGH</v>
      </c>
      <c r="O148" s="7">
        <f>COUNTIF(clean_interactions!B:B,A148)</f>
        <v>1</v>
      </c>
      <c r="P148" s="7">
        <f>COUNTIFS(clean_interactions!B:B,A148,clean_interactions!N:N,"HIGH")</f>
        <v>0</v>
      </c>
      <c r="Q148" s="7">
        <f>ROUND(SUMIF(clean_interactions!B:B,A148,clean_interactions!M:M),1)</f>
        <v>0</v>
      </c>
      <c r="R148" s="7">
        <f>COUNTIFS(clean_interactions!B:B,A148,clean_interactions!C:C,"DEMO_REQUEST")</f>
        <v>0</v>
      </c>
      <c r="S148" s="7">
        <f>COUNTIFS(clean_interactions!B:B,A148,clean_interactions!C:C,"CONTENT_DOWNLOAD")</f>
        <v>0</v>
      </c>
      <c r="T148" s="7">
        <f>COUNTIFS(clean_interactions!B:B,A148,clean_interactions!C:C,"WEBINAR_ATTENDED")</f>
        <v>0</v>
      </c>
      <c r="U148" s="7">
        <f>COUNTIFS(clean_interactions!B:B,A148,clean_interactions!C:C,"PRICING_PAGE_VIEW")</f>
        <v>0</v>
      </c>
      <c r="V148" s="7">
        <f>SUMIF(clean_spend!D:D,E148,clean_spend!F:F)</f>
        <v>46997</v>
      </c>
      <c r="W148" s="7">
        <f>SUMIF(clean_spend!D:D,E148,clean_spend!J:J)</f>
        <v>970</v>
      </c>
      <c r="X148" s="17">
        <f t="shared" si="2"/>
        <v>48.450515463917526</v>
      </c>
      <c r="Y148" s="7">
        <f>IFERROR(SUMIF(clean_spend!D:D,E148,clean_spend!L:L)/V148,0)</f>
        <v>13.494180479605081</v>
      </c>
    </row>
    <row r="149" spans="1:25">
      <c r="A149" t="str">
        <v>L0148</v>
      </c>
      <c r="B149" t="str">
        <v>Ivy Ahmed</v>
      </c>
      <c r="C149" t="str">
        <v>FIGMA</v>
      </c>
      <c r="D149" t="str">
        <v>SMB</v>
      </c>
      <c r="E149" t="str">
        <v>EVENT</v>
      </c>
      <c r="F149" t="str">
        <v>Edtech</v>
      </c>
      <c r="G149" t="str">
        <v>Senior Associate</v>
      </c>
      <c r="H149" t="str">
        <v>JP</v>
      </c>
      <c r="I149">
        <v>7</v>
      </c>
      <c r="J149">
        <v>7</v>
      </c>
      <c r="K149">
        <v>28</v>
      </c>
      <c r="L149" t="str">
        <v>NO</v>
      </c>
      <c r="M149" t="str">
        <v>QUALIFIED</v>
      </c>
      <c r="N149" s="7" t="str">
        <f>IF(COUNTBLANK(clean_leads!B149:S149)&gt;=8,"LOW",IF(COUNTBLANK(clean_leads!B149:S149)&gt;=4,"MEDIUM","HIGH"))</f>
        <v>HIGH</v>
      </c>
      <c r="O149" s="7">
        <f>COUNTIF(clean_interactions!B:B,A149)</f>
        <v>2</v>
      </c>
      <c r="P149" s="7">
        <f>COUNTIFS(clean_interactions!B:B,A149,clean_interactions!N:N,"HIGH")</f>
        <v>1</v>
      </c>
      <c r="Q149" s="7">
        <f>ROUND(SUMIF(clean_interactions!B:B,A149,clean_interactions!M:M),1)</f>
        <v>20.9</v>
      </c>
      <c r="R149" s="7">
        <f>COUNTIFS(clean_interactions!B:B,A149,clean_interactions!C:C,"DEMO_REQUEST")</f>
        <v>1</v>
      </c>
      <c r="S149" s="7">
        <f>COUNTIFS(clean_interactions!B:B,A149,clean_interactions!C:C,"CONTENT_DOWNLOAD")</f>
        <v>0</v>
      </c>
      <c r="T149" s="7">
        <f>COUNTIFS(clean_interactions!B:B,A149,clean_interactions!C:C,"WEBINAR_ATTENDED")</f>
        <v>0</v>
      </c>
      <c r="U149" s="7">
        <f>COUNTIFS(clean_interactions!B:B,A149,clean_interactions!C:C,"PRICING_PAGE_VIEW")</f>
        <v>0</v>
      </c>
      <c r="V149" s="7">
        <f>SUMIF(clean_spend!D:D,E149,clean_spend!F:F)</f>
        <v>130023</v>
      </c>
      <c r="W149" s="7">
        <f>SUMIF(clean_spend!D:D,E149,clean_spend!J:J)</f>
        <v>322</v>
      </c>
      <c r="X149" s="17">
        <f t="shared" si="2"/>
        <v>403.79813664596276</v>
      </c>
      <c r="Y149" s="7">
        <f>IFERROR(SUMIF(clean_spend!D:D,E149,clean_spend!L:L)/V149,0)</f>
        <v>1.3116294809379878</v>
      </c>
    </row>
    <row r="150" spans="1:25">
      <c r="A150" t="str">
        <v>L0149</v>
      </c>
      <c r="B150" t="str">
        <v>Felix Hill</v>
      </c>
      <c r="C150" t="str">
        <v>META PLATFORMS</v>
      </c>
      <c r="D150" t="str">
        <v>SMB</v>
      </c>
      <c r="E150" t="str">
        <v>PAID</v>
      </c>
      <c r="F150" t="str">
        <v>E-Commerce</v>
      </c>
      <c r="G150" t="str">
        <v>Customer Success Manager</v>
      </c>
      <c r="H150" t="str">
        <v>IN</v>
      </c>
      <c r="I150">
        <v>15</v>
      </c>
      <c r="J150">
        <v>0</v>
      </c>
      <c r="K150">
        <v>0</v>
      </c>
      <c r="L150" t="str">
        <v>NO</v>
      </c>
      <c r="M150" t="str">
        <v>DISQUALIFIED</v>
      </c>
      <c r="N150" s="7" t="str">
        <f>IF(COUNTBLANK(clean_leads!B150:S150)&gt;=8,"LOW",IF(COUNTBLANK(clean_leads!B150:S150)&gt;=4,"MEDIUM","HIGH"))</f>
        <v>HIGH</v>
      </c>
      <c r="O150" s="7">
        <f>COUNTIF(clean_interactions!B:B,A150)</f>
        <v>2</v>
      </c>
      <c r="P150" s="7">
        <f>COUNTIFS(clean_interactions!B:B,A150,clean_interactions!N:N,"HIGH")</f>
        <v>2</v>
      </c>
      <c r="Q150" s="7">
        <f>ROUND(SUMIF(clean_interactions!B:B,A150,clean_interactions!M:M),1)</f>
        <v>23.8</v>
      </c>
      <c r="R150" s="7">
        <f>COUNTIFS(clean_interactions!B:B,A150,clean_interactions!C:C,"DEMO_REQUEST")</f>
        <v>0</v>
      </c>
      <c r="S150" s="7">
        <f>COUNTIFS(clean_interactions!B:B,A150,clean_interactions!C:C,"CONTENT_DOWNLOAD")</f>
        <v>0</v>
      </c>
      <c r="T150" s="7">
        <f>COUNTIFS(clean_interactions!B:B,A150,clean_interactions!C:C,"WEBINAR_ATTENDED")</f>
        <v>0</v>
      </c>
      <c r="U150" s="7">
        <f>COUNTIFS(clean_interactions!B:B,A150,clean_interactions!C:C,"PRICING_PAGE_VIEW")</f>
        <v>0</v>
      </c>
      <c r="V150" s="7">
        <f>SUMIF(clean_spend!D:D,E150,clean_spend!F:F)</f>
        <v>149793</v>
      </c>
      <c r="W150" s="7">
        <f>SUMIF(clean_spend!D:D,E150,clean_spend!J:J)</f>
        <v>1090</v>
      </c>
      <c r="X150" s="17">
        <f t="shared" si="2"/>
        <v>137.42477064220182</v>
      </c>
      <c r="Y150" s="7">
        <f>IFERROR(SUMIF(clean_spend!D:D,E150,clean_spend!L:L)/V150,0)</f>
        <v>3.422997069288952</v>
      </c>
    </row>
    <row r="151" spans="1:25">
      <c r="A151" t="str">
        <v>L0150</v>
      </c>
      <c r="B151" t="str">
        <v>Nyx White</v>
      </c>
      <c r="C151" t="str">
        <v>ZOOM VIDEO</v>
      </c>
      <c r="D151" t="str">
        <v>GROWTH</v>
      </c>
      <c r="E151" t="str">
        <v>EVENT</v>
      </c>
      <c r="F151" t="str">
        <v>Martech</v>
      </c>
      <c r="G151" t="str">
        <v>Engineering Manager</v>
      </c>
      <c r="H151" t="str">
        <v>South Korea</v>
      </c>
      <c r="I151">
        <v>8</v>
      </c>
      <c r="J151">
        <v>1</v>
      </c>
      <c r="K151">
        <v>28</v>
      </c>
      <c r="L151" t="str">
        <v>NO</v>
      </c>
      <c r="M151" t="str">
        <v>NEW</v>
      </c>
      <c r="N151" s="7" t="str">
        <f>IF(COUNTBLANK(clean_leads!B151:S151)&gt;=8,"LOW",IF(COUNTBLANK(clean_leads!B151:S151)&gt;=4,"MEDIUM","HIGH"))</f>
        <v>HIGH</v>
      </c>
      <c r="O151" s="7">
        <f>COUNTIF(clean_interactions!B:B,A151)</f>
        <v>1</v>
      </c>
      <c r="P151" s="7">
        <f>COUNTIFS(clean_interactions!B:B,A151,clean_interactions!N:N,"HIGH")</f>
        <v>1</v>
      </c>
      <c r="Q151" s="7">
        <f>ROUND(SUMIF(clean_interactions!B:B,A151,clean_interactions!M:M),1)</f>
        <v>31.1</v>
      </c>
      <c r="R151" s="7">
        <f>COUNTIFS(clean_interactions!B:B,A151,clean_interactions!C:C,"DEMO_REQUEST")</f>
        <v>1</v>
      </c>
      <c r="S151" s="7">
        <f>COUNTIFS(clean_interactions!B:B,A151,clean_interactions!C:C,"CONTENT_DOWNLOAD")</f>
        <v>0</v>
      </c>
      <c r="T151" s="7">
        <f>COUNTIFS(clean_interactions!B:B,A151,clean_interactions!C:C,"WEBINAR_ATTENDED")</f>
        <v>0</v>
      </c>
      <c r="U151" s="7">
        <f>COUNTIFS(clean_interactions!B:B,A151,clean_interactions!C:C,"PRICING_PAGE_VIEW")</f>
        <v>0</v>
      </c>
      <c r="V151" s="7">
        <f>SUMIF(clean_spend!D:D,E151,clean_spend!F:F)</f>
        <v>130023</v>
      </c>
      <c r="W151" s="7">
        <f>SUMIF(clean_spend!D:D,E151,clean_spend!J:J)</f>
        <v>322</v>
      </c>
      <c r="X151" s="17">
        <f t="shared" si="2"/>
        <v>403.79813664596276</v>
      </c>
      <c r="Y151" s="7">
        <f>IFERROR(SUMIF(clean_spend!D:D,E151,clean_spend!L:L)/V151,0)</f>
        <v>1.3116294809379878</v>
      </c>
    </row>
    <row r="152" spans="1:25">
      <c r="A152" t="str">
        <v>L0151</v>
      </c>
      <c r="B152" t="str">
        <v>Zachary Chandra</v>
      </c>
      <c r="C152" t="str">
        <v>SPLUNK</v>
      </c>
      <c r="D152" t="str">
        <v>GROWTH</v>
      </c>
      <c r="E152" t="str">
        <v>PAID</v>
      </c>
      <c r="F152" t="str">
        <v>Saas</v>
      </c>
      <c r="G152" t="str">
        <v>Revops Manager</v>
      </c>
      <c r="H152" t="str">
        <v>DE</v>
      </c>
      <c r="I152">
        <v>34</v>
      </c>
      <c r="J152">
        <v>6</v>
      </c>
      <c r="K152">
        <v>31</v>
      </c>
      <c r="L152" t="str">
        <v>NO</v>
      </c>
      <c r="M152" t="str">
        <v>CONTACTED</v>
      </c>
      <c r="N152" s="7" t="str">
        <f>IF(COUNTBLANK(clean_leads!B152:S152)&gt;=8,"LOW",IF(COUNTBLANK(clean_leads!B152:S152)&gt;=4,"MEDIUM","HIGH"))</f>
        <v>HIGH</v>
      </c>
      <c r="O152" s="7">
        <f>COUNTIF(clean_interactions!B:B,A152)</f>
        <v>1</v>
      </c>
      <c r="P152" s="7">
        <f>COUNTIFS(clean_interactions!B:B,A152,clean_interactions!N:N,"HIGH")</f>
        <v>1</v>
      </c>
      <c r="Q152" s="7">
        <f>ROUND(SUMIF(clean_interactions!B:B,A152,clean_interactions!M:M),1)</f>
        <v>30.6</v>
      </c>
      <c r="R152" s="7">
        <f>COUNTIFS(clean_interactions!B:B,A152,clean_interactions!C:C,"DEMO_REQUEST")</f>
        <v>0</v>
      </c>
      <c r="S152" s="7">
        <f>COUNTIFS(clean_interactions!B:B,A152,clean_interactions!C:C,"CONTENT_DOWNLOAD")</f>
        <v>0</v>
      </c>
      <c r="T152" s="7">
        <f>COUNTIFS(clean_interactions!B:B,A152,clean_interactions!C:C,"WEBINAR_ATTENDED")</f>
        <v>0</v>
      </c>
      <c r="U152" s="7">
        <f>COUNTIFS(clean_interactions!B:B,A152,clean_interactions!C:C,"PRICING_PAGE_VIEW")</f>
        <v>0</v>
      </c>
      <c r="V152" s="7">
        <f>SUMIF(clean_spend!D:D,E152,clean_spend!F:F)</f>
        <v>149793</v>
      </c>
      <c r="W152" s="7">
        <f>SUMIF(clean_spend!D:D,E152,clean_spend!J:J)</f>
        <v>1090</v>
      </c>
      <c r="X152" s="17">
        <f t="shared" si="2"/>
        <v>137.42477064220182</v>
      </c>
      <c r="Y152" s="7">
        <f>IFERROR(SUMIF(clean_spend!D:D,E152,clean_spend!L:L)/V152,0)</f>
        <v>3.422997069288952</v>
      </c>
    </row>
    <row r="153" spans="1:25">
      <c r="A153" t="str">
        <v>L0152</v>
      </c>
      <c r="B153" t="str">
        <v>Brian Moreau</v>
      </c>
      <c r="C153" t="str">
        <v>OKTA</v>
      </c>
      <c r="D153" t="str">
        <v>MID-MARKET</v>
      </c>
      <c r="E153" t="str">
        <v>UNKNOWN</v>
      </c>
      <c r="F153" t="str">
        <v>Healthcare</v>
      </c>
      <c r="G153" t="str">
        <v>Head Of Partnerships</v>
      </c>
      <c r="H153" t="str">
        <v>UK</v>
      </c>
      <c r="I153">
        <v>5</v>
      </c>
      <c r="J153">
        <v>20</v>
      </c>
      <c r="K153">
        <v>0</v>
      </c>
      <c r="L153" t="str">
        <v>NO</v>
      </c>
      <c r="M153" t="str">
        <v>CONVERTED</v>
      </c>
      <c r="N153" s="7" t="str">
        <f>IF(COUNTBLANK(clean_leads!B153:S153)&gt;=8,"LOW",IF(COUNTBLANK(clean_leads!B153:S153)&gt;=4,"MEDIUM","HIGH"))</f>
        <v>HIGH</v>
      </c>
      <c r="O153" s="7">
        <f>COUNTIF(clean_interactions!B:B,A153)</f>
        <v>3</v>
      </c>
      <c r="P153" s="7">
        <f>COUNTIFS(clean_interactions!B:B,A153,clean_interactions!N:N,"HIGH")</f>
        <v>3</v>
      </c>
      <c r="Q153" s="7">
        <f>ROUND(SUMIF(clean_interactions!B:B,A153,clean_interactions!M:M),1)</f>
        <v>48.8</v>
      </c>
      <c r="R153" s="7">
        <f>COUNTIFS(clean_interactions!B:B,A153,clean_interactions!C:C,"DEMO_REQUEST")</f>
        <v>0</v>
      </c>
      <c r="S153" s="7">
        <f>COUNTIFS(clean_interactions!B:B,A153,clean_interactions!C:C,"CONTENT_DOWNLOAD")</f>
        <v>0</v>
      </c>
      <c r="T153" s="7">
        <f>COUNTIFS(clean_interactions!B:B,A153,clean_interactions!C:C,"WEBINAR_ATTENDED")</f>
        <v>0</v>
      </c>
      <c r="U153" s="7">
        <f>COUNTIFS(clean_interactions!B:B,A153,clean_interactions!C:C,"PRICING_PAGE_VIEW")</f>
        <v>0</v>
      </c>
      <c r="V153" s="7">
        <f>SUMIF(clean_spend!D:D,E153,clean_spend!F:F)</f>
        <v>0</v>
      </c>
      <c r="W153" s="7">
        <f>SUMIF(clean_spend!D:D,E153,clean_spend!J:J)</f>
        <v>0</v>
      </c>
      <c r="X153" s="17">
        <f t="shared" si="2"/>
        <v>0</v>
      </c>
      <c r="Y153" s="7">
        <f>IFERROR(SUMIF(clean_spend!D:D,E153,clean_spend!L:L)/V153,0)</f>
        <v>0</v>
      </c>
    </row>
    <row r="154" spans="1:25">
      <c r="A154" t="str">
        <v>L0153</v>
      </c>
      <c r="B154" t="str">
        <v>Ivan Olsen</v>
      </c>
      <c r="C154" t="str">
        <v>PALANTIR</v>
      </c>
      <c r="D154" t="str">
        <v>N/A</v>
      </c>
      <c r="E154" t="str">
        <v>CONTENT_SYNDICATION</v>
      </c>
      <c r="F154" t="str">
        <v>Unknown</v>
      </c>
      <c r="G154" t="str">
        <v>Operations Manager</v>
      </c>
      <c r="H154" t="str">
        <v>Saudi Arabia</v>
      </c>
      <c r="I154">
        <v>10</v>
      </c>
      <c r="J154">
        <v>17</v>
      </c>
      <c r="K154">
        <v>21</v>
      </c>
      <c r="L154" t="str">
        <v>NO</v>
      </c>
      <c r="M154" t="str">
        <v>CONVERTED</v>
      </c>
      <c r="N154" s="7" t="str">
        <f>IF(COUNTBLANK(clean_leads!B154:S154)&gt;=8,"LOW",IF(COUNTBLANK(clean_leads!B154:S154)&gt;=4,"MEDIUM","HIGH"))</f>
        <v>HIGH</v>
      </c>
      <c r="O154" s="7">
        <f>COUNTIF(clean_interactions!B:B,A154)</f>
        <v>5</v>
      </c>
      <c r="P154" s="7">
        <f>COUNTIFS(clean_interactions!B:B,A154,clean_interactions!N:N,"HIGH")</f>
        <v>3</v>
      </c>
      <c r="Q154" s="7">
        <f>ROUND(SUMIF(clean_interactions!B:B,A154,clean_interactions!M:M),1)</f>
        <v>28.9</v>
      </c>
      <c r="R154" s="7">
        <f>COUNTIFS(clean_interactions!B:B,A154,clean_interactions!C:C,"DEMO_REQUEST")</f>
        <v>1</v>
      </c>
      <c r="S154" s="7">
        <f>COUNTIFS(clean_interactions!B:B,A154,clean_interactions!C:C,"CONTENT_DOWNLOAD")</f>
        <v>1</v>
      </c>
      <c r="T154" s="7">
        <f>COUNTIFS(clean_interactions!B:B,A154,clean_interactions!C:C,"WEBINAR_ATTENDED")</f>
        <v>1</v>
      </c>
      <c r="U154" s="7">
        <f>COUNTIFS(clean_interactions!B:B,A154,clean_interactions!C:C,"PRICING_PAGE_VIEW")</f>
        <v>0</v>
      </c>
      <c r="V154" s="7">
        <f>SUMIF(clean_spend!D:D,E154,clean_spend!F:F)</f>
        <v>56772</v>
      </c>
      <c r="W154" s="7">
        <f>SUMIF(clean_spend!D:D,E154,clean_spend!J:J)</f>
        <v>216</v>
      </c>
      <c r="X154" s="17">
        <f t="shared" si="2"/>
        <v>262.83333333333331</v>
      </c>
      <c r="Y154" s="7">
        <f>IFERROR(SUMIF(clean_spend!D:D,E154,clean_spend!L:L)/V154,0)</f>
        <v>1.3824068202635102</v>
      </c>
    </row>
    <row r="155" spans="1:25">
      <c r="A155" t="str">
        <v>L0154</v>
      </c>
      <c r="B155" t="str">
        <v>Nikolai Saxena</v>
      </c>
      <c r="C155" t="str">
        <v>OKTA</v>
      </c>
      <c r="D155" t="str">
        <v>MID-MARKET</v>
      </c>
      <c r="E155" t="str">
        <v>COLD_EMAIL</v>
      </c>
      <c r="F155" t="str">
        <v>AI/ML</v>
      </c>
      <c r="G155" t="str">
        <v>Head Of Sales</v>
      </c>
      <c r="H155" t="str">
        <v>UK</v>
      </c>
      <c r="I155">
        <v>0</v>
      </c>
      <c r="J155">
        <v>6</v>
      </c>
      <c r="K155">
        <v>1</v>
      </c>
      <c r="L155" t="str">
        <v>YES</v>
      </c>
      <c r="M155" t="str">
        <v>NEW</v>
      </c>
      <c r="N155" s="7" t="str">
        <f>IF(COUNTBLANK(clean_leads!B155:S155)&gt;=8,"LOW",IF(COUNTBLANK(clean_leads!B155:S155)&gt;=4,"MEDIUM","HIGH"))</f>
        <v>HIGH</v>
      </c>
      <c r="O155" s="7">
        <f>COUNTIF(clean_interactions!B:B,A155)</f>
        <v>5</v>
      </c>
      <c r="P155" s="7">
        <f>COUNTIFS(clean_interactions!B:B,A155,clean_interactions!N:N,"HIGH")</f>
        <v>5</v>
      </c>
      <c r="Q155" s="7">
        <f>ROUND(SUMIF(clean_interactions!B:B,A155,clean_interactions!M:M),1)</f>
        <v>144.80000000000001</v>
      </c>
      <c r="R155" s="7">
        <f>COUNTIFS(clean_interactions!B:B,A155,clean_interactions!C:C,"DEMO_REQUEST")</f>
        <v>1</v>
      </c>
      <c r="S155" s="7">
        <f>COUNTIFS(clean_interactions!B:B,A155,clean_interactions!C:C,"CONTENT_DOWNLOAD")</f>
        <v>0</v>
      </c>
      <c r="T155" s="7">
        <f>COUNTIFS(clean_interactions!B:B,A155,clean_interactions!C:C,"WEBINAR_ATTENDED")</f>
        <v>0</v>
      </c>
      <c r="U155" s="7">
        <f>COUNTIFS(clean_interactions!B:B,A155,clean_interactions!C:C,"PRICING_PAGE_VIEW")</f>
        <v>0</v>
      </c>
      <c r="V155" s="7">
        <f>SUMIF(clean_spend!D:D,E155,clean_spend!F:F)</f>
        <v>63789</v>
      </c>
      <c r="W155" s="7">
        <f>SUMIF(clean_spend!D:D,E155,clean_spend!J:J)</f>
        <v>306</v>
      </c>
      <c r="X155" s="17">
        <f t="shared" si="2"/>
        <v>208.4607843137255</v>
      </c>
      <c r="Y155" s="7">
        <f>IFERROR(SUMIF(clean_spend!D:D,E155,clean_spend!L:L)/V155,0)</f>
        <v>3.0610920378121618</v>
      </c>
    </row>
    <row r="156" spans="1:25">
      <c r="A156" t="str">
        <v>L0155</v>
      </c>
      <c r="B156" t="str">
        <v>Oscar Dominguez</v>
      </c>
      <c r="C156" t="str">
        <v>ZOOM</v>
      </c>
      <c r="D156" t="str">
        <v>GROWTH</v>
      </c>
      <c r="E156" t="str">
        <v>PAID</v>
      </c>
      <c r="F156" t="str">
        <v>Telecom</v>
      </c>
      <c r="G156" t="str">
        <v>Field Marketing Manager</v>
      </c>
      <c r="H156" t="str">
        <v>FR</v>
      </c>
      <c r="I156">
        <v>19</v>
      </c>
      <c r="J156">
        <v>0</v>
      </c>
      <c r="K156">
        <v>24</v>
      </c>
      <c r="L156" t="str">
        <v>YES</v>
      </c>
      <c r="M156" t="str">
        <v>ENGAGED</v>
      </c>
      <c r="N156" s="7" t="str">
        <f>IF(COUNTBLANK(clean_leads!B156:S156)&gt;=8,"LOW",IF(COUNTBLANK(clean_leads!B156:S156)&gt;=4,"MEDIUM","HIGH"))</f>
        <v>HIGH</v>
      </c>
      <c r="O156" s="7">
        <f>COUNTIF(clean_interactions!B:B,A156)</f>
        <v>3</v>
      </c>
      <c r="P156" s="7">
        <f>COUNTIFS(clean_interactions!B:B,A156,clean_interactions!N:N,"HIGH")</f>
        <v>0</v>
      </c>
      <c r="Q156" s="7">
        <f>ROUND(SUMIF(clean_interactions!B:B,A156,clean_interactions!M:M),1)</f>
        <v>4.3</v>
      </c>
      <c r="R156" s="7">
        <f>COUNTIFS(clean_interactions!B:B,A156,clean_interactions!C:C,"DEMO_REQUEST")</f>
        <v>0</v>
      </c>
      <c r="S156" s="7">
        <f>COUNTIFS(clean_interactions!B:B,A156,clean_interactions!C:C,"CONTENT_DOWNLOAD")</f>
        <v>0</v>
      </c>
      <c r="T156" s="7">
        <f>COUNTIFS(clean_interactions!B:B,A156,clean_interactions!C:C,"WEBINAR_ATTENDED")</f>
        <v>0</v>
      </c>
      <c r="U156" s="7">
        <f>COUNTIFS(clean_interactions!B:B,A156,clean_interactions!C:C,"PRICING_PAGE_VIEW")</f>
        <v>0</v>
      </c>
      <c r="V156" s="7">
        <f>SUMIF(clean_spend!D:D,E156,clean_spend!F:F)</f>
        <v>149793</v>
      </c>
      <c r="W156" s="7">
        <f>SUMIF(clean_spend!D:D,E156,clean_spend!J:J)</f>
        <v>1090</v>
      </c>
      <c r="X156" s="17">
        <f t="shared" si="2"/>
        <v>137.42477064220182</v>
      </c>
      <c r="Y156" s="7">
        <f>IFERROR(SUMIF(clean_spend!D:D,E156,clean_spend!L:L)/V156,0)</f>
        <v>3.422997069288952</v>
      </c>
    </row>
    <row r="157" spans="1:25">
      <c r="A157" t="str">
        <v>L0156</v>
      </c>
      <c r="B157" t="str">
        <v>Hadley Garcia</v>
      </c>
      <c r="C157" t="str">
        <v>ZSCALER</v>
      </c>
      <c r="D157" t="str">
        <v>SMB</v>
      </c>
      <c r="E157" t="str">
        <v>CONTENT_SYNDICATION</v>
      </c>
      <c r="F157" t="str">
        <v>Energy</v>
      </c>
      <c r="G157" t="str">
        <v>Marketing Operations</v>
      </c>
      <c r="H157" t="str">
        <v>AU</v>
      </c>
      <c r="I157">
        <v>25</v>
      </c>
      <c r="J157">
        <v>10</v>
      </c>
      <c r="K157">
        <v>36</v>
      </c>
      <c r="L157" t="str">
        <v>YES</v>
      </c>
      <c r="M157" t="str">
        <v>NEW</v>
      </c>
      <c r="N157" s="7" t="str">
        <f>IF(COUNTBLANK(clean_leads!B157:S157)&gt;=8,"LOW",IF(COUNTBLANK(clean_leads!B157:S157)&gt;=4,"MEDIUM","HIGH"))</f>
        <v>HIGH</v>
      </c>
      <c r="O157" s="7">
        <f>COUNTIF(clean_interactions!B:B,A157)</f>
        <v>4</v>
      </c>
      <c r="P157" s="7">
        <f>COUNTIFS(clean_interactions!B:B,A157,clean_interactions!N:N,"HIGH")</f>
        <v>2</v>
      </c>
      <c r="Q157" s="7">
        <f>ROUND(SUMIF(clean_interactions!B:B,A157,clean_interactions!M:M),1)</f>
        <v>45.7</v>
      </c>
      <c r="R157" s="7">
        <f>COUNTIFS(clean_interactions!B:B,A157,clean_interactions!C:C,"DEMO_REQUEST")</f>
        <v>0</v>
      </c>
      <c r="S157" s="7">
        <f>COUNTIFS(clean_interactions!B:B,A157,clean_interactions!C:C,"CONTENT_DOWNLOAD")</f>
        <v>0</v>
      </c>
      <c r="T157" s="7">
        <f>COUNTIFS(clean_interactions!B:B,A157,clean_interactions!C:C,"WEBINAR_ATTENDED")</f>
        <v>0</v>
      </c>
      <c r="U157" s="7">
        <f>COUNTIFS(clean_interactions!B:B,A157,clean_interactions!C:C,"PRICING_PAGE_VIEW")</f>
        <v>0</v>
      </c>
      <c r="V157" s="7">
        <f>SUMIF(clean_spend!D:D,E157,clean_spend!F:F)</f>
        <v>56772</v>
      </c>
      <c r="W157" s="7">
        <f>SUMIF(clean_spend!D:D,E157,clean_spend!J:J)</f>
        <v>216</v>
      </c>
      <c r="X157" s="17">
        <f t="shared" si="2"/>
        <v>262.83333333333331</v>
      </c>
      <c r="Y157" s="7">
        <f>IFERROR(SUMIF(clean_spend!D:D,E157,clean_spend!L:L)/V157,0)</f>
        <v>1.3824068202635102</v>
      </c>
    </row>
    <row r="158" spans="1:25">
      <c r="A158" t="str">
        <v>L0157</v>
      </c>
      <c r="B158" t="str">
        <v>Hadley Lopez</v>
      </c>
      <c r="C158" t="str">
        <v>CROWD STRIKE</v>
      </c>
      <c r="D158" t="str">
        <v>MID-MARKET</v>
      </c>
      <c r="E158" t="str">
        <v>ORGANIC</v>
      </c>
      <c r="F158" t="str">
        <v>Insurtech</v>
      </c>
      <c r="G158" t="str">
        <v>Vp Marketing</v>
      </c>
      <c r="H158" t="str">
        <v>Saudi Arabia</v>
      </c>
      <c r="I158">
        <v>10</v>
      </c>
      <c r="J158">
        <v>19</v>
      </c>
      <c r="K158">
        <v>51</v>
      </c>
      <c r="L158" t="str">
        <v>NO</v>
      </c>
      <c r="M158" t="str">
        <v>ENGAGED</v>
      </c>
      <c r="N158" s="7" t="str">
        <f>IF(COUNTBLANK(clean_leads!B158:S158)&gt;=8,"LOW",IF(COUNTBLANK(clean_leads!B158:S158)&gt;=4,"MEDIUM","HIGH"))</f>
        <v>HIGH</v>
      </c>
      <c r="O158" s="7">
        <f>COUNTIF(clean_interactions!B:B,A158)</f>
        <v>5</v>
      </c>
      <c r="P158" s="7">
        <f>COUNTIFS(clean_interactions!B:B,A158,clean_interactions!N:N,"HIGH")</f>
        <v>4</v>
      </c>
      <c r="Q158" s="7">
        <f>ROUND(SUMIF(clean_interactions!B:B,A158,clean_interactions!M:M),1)</f>
        <v>83.1</v>
      </c>
      <c r="R158" s="7">
        <f>COUNTIFS(clean_interactions!B:B,A158,clean_interactions!C:C,"DEMO_REQUEST")</f>
        <v>1</v>
      </c>
      <c r="S158" s="7">
        <f>COUNTIFS(clean_interactions!B:B,A158,clean_interactions!C:C,"CONTENT_DOWNLOAD")</f>
        <v>1</v>
      </c>
      <c r="T158" s="7">
        <f>COUNTIFS(clean_interactions!B:B,A158,clean_interactions!C:C,"WEBINAR_ATTENDED")</f>
        <v>1</v>
      </c>
      <c r="U158" s="7">
        <f>COUNTIFS(clean_interactions!B:B,A158,clean_interactions!C:C,"PRICING_PAGE_VIEW")</f>
        <v>1</v>
      </c>
      <c r="V158" s="7">
        <f>SUMIF(clean_spend!D:D,E158,clean_spend!F:F)</f>
        <v>46997</v>
      </c>
      <c r="W158" s="7">
        <f>SUMIF(clean_spend!D:D,E158,clean_spend!J:J)</f>
        <v>970</v>
      </c>
      <c r="X158" s="17">
        <f t="shared" si="2"/>
        <v>48.450515463917526</v>
      </c>
      <c r="Y158" s="7">
        <f>IFERROR(SUMIF(clean_spend!D:D,E158,clean_spend!L:L)/V158,0)</f>
        <v>13.494180479605081</v>
      </c>
    </row>
    <row r="159" spans="1:25">
      <c r="A159" t="str">
        <v>L0158</v>
      </c>
      <c r="B159" t="str">
        <v>Gideon Saxena</v>
      </c>
      <c r="C159" t="str">
        <v>ATLASSIAN CORP</v>
      </c>
      <c r="D159" t="str">
        <v>MID-MARKET</v>
      </c>
      <c r="E159" t="str">
        <v>DIRECT</v>
      </c>
      <c r="F159" t="str">
        <v>Fintech</v>
      </c>
      <c r="G159" t="str">
        <v>Account Executive</v>
      </c>
      <c r="H159" t="str">
        <v>IN</v>
      </c>
      <c r="I159">
        <v>34</v>
      </c>
      <c r="J159">
        <v>8</v>
      </c>
      <c r="K159">
        <v>39</v>
      </c>
      <c r="L159" t="str">
        <v>NO</v>
      </c>
      <c r="M159" t="str">
        <v>NEW</v>
      </c>
      <c r="N159" s="7" t="str">
        <f>IF(COUNTBLANK(clean_leads!B159:S159)&gt;=8,"LOW",IF(COUNTBLANK(clean_leads!B159:S159)&gt;=4,"MEDIUM","HIGH"))</f>
        <v>HIGH</v>
      </c>
      <c r="O159" s="7">
        <f>COUNTIF(clean_interactions!B:B,A159)</f>
        <v>2</v>
      </c>
      <c r="P159" s="7">
        <f>COUNTIFS(clean_interactions!B:B,A159,clean_interactions!N:N,"HIGH")</f>
        <v>2</v>
      </c>
      <c r="Q159" s="7">
        <f>ROUND(SUMIF(clean_interactions!B:B,A159,clean_interactions!M:M),1)</f>
        <v>43.1</v>
      </c>
      <c r="R159" s="7">
        <f>COUNTIFS(clean_interactions!B:B,A159,clean_interactions!C:C,"DEMO_REQUEST")</f>
        <v>0</v>
      </c>
      <c r="S159" s="7">
        <f>COUNTIFS(clean_interactions!B:B,A159,clean_interactions!C:C,"CONTENT_DOWNLOAD")</f>
        <v>0</v>
      </c>
      <c r="T159" s="7">
        <f>COUNTIFS(clean_interactions!B:B,A159,clean_interactions!C:C,"WEBINAR_ATTENDED")</f>
        <v>0</v>
      </c>
      <c r="U159" s="7">
        <f>COUNTIFS(clean_interactions!B:B,A159,clean_interactions!C:C,"PRICING_PAGE_VIEW")</f>
        <v>0</v>
      </c>
      <c r="V159" s="7">
        <f>SUMIF(clean_spend!D:D,E159,clean_spend!F:F)</f>
        <v>0</v>
      </c>
      <c r="W159" s="7">
        <f>SUMIF(clean_spend!D:D,E159,clean_spend!J:J)</f>
        <v>0</v>
      </c>
      <c r="X159" s="17">
        <f t="shared" si="2"/>
        <v>0</v>
      </c>
      <c r="Y159" s="7">
        <f>IFERROR(SUMIF(clean_spend!D:D,E159,clean_spend!L:L)/V159,0)</f>
        <v>0</v>
      </c>
    </row>
    <row r="160" spans="1:25">
      <c r="A160" t="str">
        <v>L0159</v>
      </c>
      <c r="B160" t="str">
        <v>Rosalind Cruz</v>
      </c>
      <c r="C160" t="str">
        <v>PALO ALTO</v>
      </c>
      <c r="D160" t="str">
        <v>ENTERPRISE</v>
      </c>
      <c r="E160" t="str">
        <v>EVENT</v>
      </c>
      <c r="F160" t="str">
        <v>Retail</v>
      </c>
      <c r="G160" t="str">
        <v>Cmo</v>
      </c>
      <c r="H160" t="str">
        <v>UK</v>
      </c>
      <c r="I160">
        <v>24</v>
      </c>
      <c r="J160">
        <v>3</v>
      </c>
      <c r="K160">
        <v>31</v>
      </c>
      <c r="L160" t="str">
        <v>NO</v>
      </c>
      <c r="M160" t="str">
        <v>LOST</v>
      </c>
      <c r="N160" s="7" t="str">
        <f>IF(COUNTBLANK(clean_leads!B160:S160)&gt;=8,"LOW",IF(COUNTBLANK(clean_leads!B160:S160)&gt;=4,"MEDIUM","HIGH"))</f>
        <v>HIGH</v>
      </c>
      <c r="O160" s="7">
        <f>COUNTIF(clean_interactions!B:B,A160)</f>
        <v>3</v>
      </c>
      <c r="P160" s="7">
        <f>COUNTIFS(clean_interactions!B:B,A160,clean_interactions!N:N,"HIGH")</f>
        <v>3</v>
      </c>
      <c r="Q160" s="7">
        <f>ROUND(SUMIF(clean_interactions!B:B,A160,clean_interactions!M:M),1)</f>
        <v>92.8</v>
      </c>
      <c r="R160" s="7">
        <f>COUNTIFS(clean_interactions!B:B,A160,clean_interactions!C:C,"DEMO_REQUEST")</f>
        <v>0</v>
      </c>
      <c r="S160" s="7">
        <f>COUNTIFS(clean_interactions!B:B,A160,clean_interactions!C:C,"CONTENT_DOWNLOAD")</f>
        <v>0</v>
      </c>
      <c r="T160" s="7">
        <f>COUNTIFS(clean_interactions!B:B,A160,clean_interactions!C:C,"WEBINAR_ATTENDED")</f>
        <v>0</v>
      </c>
      <c r="U160" s="7">
        <f>COUNTIFS(clean_interactions!B:B,A160,clean_interactions!C:C,"PRICING_PAGE_VIEW")</f>
        <v>0</v>
      </c>
      <c r="V160" s="7">
        <f>SUMIF(clean_spend!D:D,E160,clean_spend!F:F)</f>
        <v>130023</v>
      </c>
      <c r="W160" s="7">
        <f>SUMIF(clean_spend!D:D,E160,clean_spend!J:J)</f>
        <v>322</v>
      </c>
      <c r="X160" s="17">
        <f t="shared" si="2"/>
        <v>403.79813664596276</v>
      </c>
      <c r="Y160" s="7">
        <f>IFERROR(SUMIF(clean_spend!D:D,E160,clean_spend!L:L)/V160,0)</f>
        <v>1.3116294809379878</v>
      </c>
    </row>
    <row r="161" spans="1:25">
      <c r="A161" t="str">
        <v>L0160</v>
      </c>
      <c r="B161" t="str">
        <v>Ophelia Ivanov</v>
      </c>
      <c r="C161" t="str">
        <v>DATADOG</v>
      </c>
      <c r="D161" t="str">
        <v>MID-MARKET</v>
      </c>
      <c r="E161" t="str">
        <v>COLD_EMAIL</v>
      </c>
      <c r="F161" t="str">
        <v>Insurtech</v>
      </c>
      <c r="G161" t="str">
        <v>Co-Founder</v>
      </c>
      <c r="H161" t="str">
        <v>Thailand</v>
      </c>
      <c r="I161">
        <v>8</v>
      </c>
      <c r="J161">
        <v>0</v>
      </c>
      <c r="K161">
        <v>43</v>
      </c>
      <c r="L161" t="str">
        <v>NO</v>
      </c>
      <c r="M161" t="str">
        <v>CONTACTED</v>
      </c>
      <c r="N161" s="7" t="str">
        <f>IF(COUNTBLANK(clean_leads!B161:S161)&gt;=8,"LOW",IF(COUNTBLANK(clean_leads!B161:S161)&gt;=4,"MEDIUM","HIGH"))</f>
        <v>HIGH</v>
      </c>
      <c r="O161" s="7">
        <f>COUNTIF(clean_interactions!B:B,A161)</f>
        <v>0</v>
      </c>
      <c r="P161" s="7">
        <f>COUNTIFS(clean_interactions!B:B,A161,clean_interactions!N:N,"HIGH")</f>
        <v>0</v>
      </c>
      <c r="Q161" s="7">
        <f>ROUND(SUMIF(clean_interactions!B:B,A161,clean_interactions!M:M),1)</f>
        <v>0</v>
      </c>
      <c r="R161" s="7">
        <f>COUNTIFS(clean_interactions!B:B,A161,clean_interactions!C:C,"DEMO_REQUEST")</f>
        <v>0</v>
      </c>
      <c r="S161" s="7">
        <f>COUNTIFS(clean_interactions!B:B,A161,clean_interactions!C:C,"CONTENT_DOWNLOAD")</f>
        <v>0</v>
      </c>
      <c r="T161" s="7">
        <f>COUNTIFS(clean_interactions!B:B,A161,clean_interactions!C:C,"WEBINAR_ATTENDED")</f>
        <v>0</v>
      </c>
      <c r="U161" s="7">
        <f>COUNTIFS(clean_interactions!B:B,A161,clean_interactions!C:C,"PRICING_PAGE_VIEW")</f>
        <v>0</v>
      </c>
      <c r="V161" s="7">
        <f>SUMIF(clean_spend!D:D,E161,clean_spend!F:F)</f>
        <v>63789</v>
      </c>
      <c r="W161" s="7">
        <f>SUMIF(clean_spend!D:D,E161,clean_spend!J:J)</f>
        <v>306</v>
      </c>
      <c r="X161" s="17">
        <f t="shared" si="2"/>
        <v>208.4607843137255</v>
      </c>
      <c r="Y161" s="7">
        <f>IFERROR(SUMIF(clean_spend!D:D,E161,clean_spend!L:L)/V161,0)</f>
        <v>3.0610920378121618</v>
      </c>
    </row>
    <row r="162" spans="1:25">
      <c r="A162" t="str">
        <v>L0161</v>
      </c>
      <c r="B162" t="str">
        <v>James Kovac</v>
      </c>
      <c r="C162" t="str">
        <v>TWILIO</v>
      </c>
      <c r="D162" t="str">
        <v>ENTERPRISE</v>
      </c>
      <c r="E162" t="str">
        <v>DIRECT</v>
      </c>
      <c r="F162" t="str">
        <v>Manufacturing</v>
      </c>
      <c r="G162" t="str">
        <v>Chief Revenue Officer</v>
      </c>
      <c r="H162" t="str">
        <v>IN</v>
      </c>
      <c r="I162">
        <v>7</v>
      </c>
      <c r="J162">
        <v>4</v>
      </c>
      <c r="K162">
        <v>48</v>
      </c>
      <c r="L162" t="str">
        <v>YES</v>
      </c>
      <c r="M162" t="str">
        <v>NURTURING</v>
      </c>
      <c r="N162" s="7" t="str">
        <f>IF(COUNTBLANK(clean_leads!B162:S162)&gt;=8,"LOW",IF(COUNTBLANK(clean_leads!B162:S162)&gt;=4,"MEDIUM","HIGH"))</f>
        <v>HIGH</v>
      </c>
      <c r="O162" s="7">
        <f>COUNTIF(clean_interactions!B:B,A162)</f>
        <v>2</v>
      </c>
      <c r="P162" s="7">
        <f>COUNTIFS(clean_interactions!B:B,A162,clean_interactions!N:N,"HIGH")</f>
        <v>2</v>
      </c>
      <c r="Q162" s="7">
        <f>ROUND(SUMIF(clean_interactions!B:B,A162,clean_interactions!M:M),1)</f>
        <v>40.799999999999997</v>
      </c>
      <c r="R162" s="7">
        <f>COUNTIFS(clean_interactions!B:B,A162,clean_interactions!C:C,"DEMO_REQUEST")</f>
        <v>0</v>
      </c>
      <c r="S162" s="7">
        <f>COUNTIFS(clean_interactions!B:B,A162,clean_interactions!C:C,"CONTENT_DOWNLOAD")</f>
        <v>0</v>
      </c>
      <c r="T162" s="7">
        <f>COUNTIFS(clean_interactions!B:B,A162,clean_interactions!C:C,"WEBINAR_ATTENDED")</f>
        <v>0</v>
      </c>
      <c r="U162" s="7">
        <f>COUNTIFS(clean_interactions!B:B,A162,clean_interactions!C:C,"PRICING_PAGE_VIEW")</f>
        <v>0</v>
      </c>
      <c r="V162" s="7">
        <f>SUMIF(clean_spend!D:D,E162,clean_spend!F:F)</f>
        <v>0</v>
      </c>
      <c r="W162" s="7">
        <f>SUMIF(clean_spend!D:D,E162,clean_spend!J:J)</f>
        <v>0</v>
      </c>
      <c r="X162" s="17">
        <f t="shared" si="2"/>
        <v>0</v>
      </c>
      <c r="Y162" s="7">
        <f>IFERROR(SUMIF(clean_spend!D:D,E162,clean_spend!L:L)/V162,0)</f>
        <v>0</v>
      </c>
    </row>
    <row r="163" spans="1:25">
      <c r="A163" t="str">
        <v>L0162</v>
      </c>
      <c r="B163" t="str">
        <v>Elowen King</v>
      </c>
      <c r="C163" t="str">
        <v>AMAZON INC</v>
      </c>
      <c r="D163" t="str">
        <v>STARTUP</v>
      </c>
      <c r="E163" t="str">
        <v>UNKNOWN</v>
      </c>
      <c r="F163" t="str">
        <v>Hrtech</v>
      </c>
      <c r="G163" t="str">
        <v>Marketing Manager</v>
      </c>
      <c r="H163" t="str">
        <v>CA</v>
      </c>
      <c r="I163">
        <v>10</v>
      </c>
      <c r="J163">
        <v>1</v>
      </c>
      <c r="K163">
        <v>0</v>
      </c>
      <c r="L163" t="str">
        <v>YES</v>
      </c>
      <c r="M163" t="str">
        <v>CONTACTED</v>
      </c>
      <c r="N163" s="7" t="str">
        <f>IF(COUNTBLANK(clean_leads!B163:S163)&gt;=8,"LOW",IF(COUNTBLANK(clean_leads!B163:S163)&gt;=4,"MEDIUM","HIGH"))</f>
        <v>HIGH</v>
      </c>
      <c r="O163" s="7">
        <f>COUNTIF(clean_interactions!B:B,A163)</f>
        <v>1</v>
      </c>
      <c r="P163" s="7">
        <f>COUNTIFS(clean_interactions!B:B,A163,clean_interactions!N:N,"HIGH")</f>
        <v>1</v>
      </c>
      <c r="Q163" s="7">
        <f>ROUND(SUMIF(clean_interactions!B:B,A163,clean_interactions!M:M),1)</f>
        <v>11.1</v>
      </c>
      <c r="R163" s="7">
        <f>COUNTIFS(clean_interactions!B:B,A163,clean_interactions!C:C,"DEMO_REQUEST")</f>
        <v>0</v>
      </c>
      <c r="S163" s="7">
        <f>COUNTIFS(clean_interactions!B:B,A163,clean_interactions!C:C,"CONTENT_DOWNLOAD")</f>
        <v>0</v>
      </c>
      <c r="T163" s="7">
        <f>COUNTIFS(clean_interactions!B:B,A163,clean_interactions!C:C,"WEBINAR_ATTENDED")</f>
        <v>0</v>
      </c>
      <c r="U163" s="7">
        <f>COUNTIFS(clean_interactions!B:B,A163,clean_interactions!C:C,"PRICING_PAGE_VIEW")</f>
        <v>0</v>
      </c>
      <c r="V163" s="7">
        <f>SUMIF(clean_spend!D:D,E163,clean_spend!F:F)</f>
        <v>0</v>
      </c>
      <c r="W163" s="7">
        <f>SUMIF(clean_spend!D:D,E163,clean_spend!J:J)</f>
        <v>0</v>
      </c>
      <c r="X163" s="17">
        <f t="shared" si="2"/>
        <v>0</v>
      </c>
      <c r="Y163" s="7">
        <f>IFERROR(SUMIF(clean_spend!D:D,E163,clean_spend!L:L)/V163,0)</f>
        <v>0</v>
      </c>
    </row>
    <row r="164" spans="1:25">
      <c r="A164" t="str">
        <v>L0163</v>
      </c>
      <c r="B164" t="str">
        <v>Penelope Kapoor</v>
      </c>
      <c r="C164" t="str">
        <v>AIRTABLE</v>
      </c>
      <c r="D164" t="str">
        <v>ENTERPRISE</v>
      </c>
      <c r="E164" t="str">
        <v>ORGANIC</v>
      </c>
      <c r="F164" t="str">
        <v>Supply Chain</v>
      </c>
      <c r="G164" t="str">
        <v>Senior Associate</v>
      </c>
      <c r="H164" t="str">
        <v>UK</v>
      </c>
      <c r="I164">
        <v>28</v>
      </c>
      <c r="J164">
        <v>1</v>
      </c>
      <c r="K164">
        <v>15</v>
      </c>
      <c r="L164" t="str">
        <v>YES</v>
      </c>
      <c r="M164" t="str">
        <v>CONVERTED</v>
      </c>
      <c r="N164" s="7" t="str">
        <f>IF(COUNTBLANK(clean_leads!B164:S164)&gt;=8,"LOW",IF(COUNTBLANK(clean_leads!B164:S164)&gt;=4,"MEDIUM","HIGH"))</f>
        <v>HIGH</v>
      </c>
      <c r="O164" s="7">
        <f>COUNTIF(clean_interactions!B:B,A164)</f>
        <v>1</v>
      </c>
      <c r="P164" s="7">
        <f>COUNTIFS(clean_interactions!B:B,A164,clean_interactions!N:N,"HIGH")</f>
        <v>1</v>
      </c>
      <c r="Q164" s="7">
        <f>ROUND(SUMIF(clean_interactions!B:B,A164,clean_interactions!M:M),1)</f>
        <v>25.6</v>
      </c>
      <c r="R164" s="7">
        <f>COUNTIFS(clean_interactions!B:B,A164,clean_interactions!C:C,"DEMO_REQUEST")</f>
        <v>1</v>
      </c>
      <c r="S164" s="7">
        <f>COUNTIFS(clean_interactions!B:B,A164,clean_interactions!C:C,"CONTENT_DOWNLOAD")</f>
        <v>0</v>
      </c>
      <c r="T164" s="7">
        <f>COUNTIFS(clean_interactions!B:B,A164,clean_interactions!C:C,"WEBINAR_ATTENDED")</f>
        <v>0</v>
      </c>
      <c r="U164" s="7">
        <f>COUNTIFS(clean_interactions!B:B,A164,clean_interactions!C:C,"PRICING_PAGE_VIEW")</f>
        <v>0</v>
      </c>
      <c r="V164" s="7">
        <f>SUMIF(clean_spend!D:D,E164,clean_spend!F:F)</f>
        <v>46997</v>
      </c>
      <c r="W164" s="7">
        <f>SUMIF(clean_spend!D:D,E164,clean_spend!J:J)</f>
        <v>970</v>
      </c>
      <c r="X164" s="17">
        <f t="shared" si="2"/>
        <v>48.450515463917526</v>
      </c>
      <c r="Y164" s="7">
        <f>IFERROR(SUMIF(clean_spend!D:D,E164,clean_spend!L:L)/V164,0)</f>
        <v>13.494180479605081</v>
      </c>
    </row>
    <row r="165" spans="1:25">
      <c r="A165" t="str">
        <v>L0164</v>
      </c>
      <c r="B165" t="str">
        <v>Elowen Das</v>
      </c>
      <c r="C165" t="str">
        <v>SPLUNK</v>
      </c>
      <c r="D165" t="str">
        <v>STARTUP</v>
      </c>
      <c r="E165" t="str">
        <v>COLD_EMAIL</v>
      </c>
      <c r="F165" t="str">
        <v>AI/ML</v>
      </c>
      <c r="G165" t="str">
        <v>Ceo</v>
      </c>
      <c r="H165" t="str">
        <v>DE</v>
      </c>
      <c r="I165">
        <v>11</v>
      </c>
      <c r="J165">
        <v>6</v>
      </c>
      <c r="K165">
        <v>5</v>
      </c>
      <c r="L165" t="str">
        <v>YES</v>
      </c>
      <c r="M165" t="str">
        <v>ENGAGED</v>
      </c>
      <c r="N165" s="7" t="str">
        <f>IF(COUNTBLANK(clean_leads!B165:S165)&gt;=8,"LOW",IF(COUNTBLANK(clean_leads!B165:S165)&gt;=4,"MEDIUM","HIGH"))</f>
        <v>HIGH</v>
      </c>
      <c r="O165" s="7">
        <f>COUNTIF(clean_interactions!B:B,A165)</f>
        <v>3</v>
      </c>
      <c r="P165" s="7">
        <f>COUNTIFS(clean_interactions!B:B,A165,clean_interactions!N:N,"HIGH")</f>
        <v>3</v>
      </c>
      <c r="Q165" s="7">
        <f>ROUND(SUMIF(clean_interactions!B:B,A165,clean_interactions!M:M),1)</f>
        <v>80.400000000000006</v>
      </c>
      <c r="R165" s="7">
        <f>COUNTIFS(clean_interactions!B:B,A165,clean_interactions!C:C,"DEMO_REQUEST")</f>
        <v>0</v>
      </c>
      <c r="S165" s="7">
        <f>COUNTIFS(clean_interactions!B:B,A165,clean_interactions!C:C,"CONTENT_DOWNLOAD")</f>
        <v>0</v>
      </c>
      <c r="T165" s="7">
        <f>COUNTIFS(clean_interactions!B:B,A165,clean_interactions!C:C,"WEBINAR_ATTENDED")</f>
        <v>0</v>
      </c>
      <c r="U165" s="7">
        <f>COUNTIFS(clean_interactions!B:B,A165,clean_interactions!C:C,"PRICING_PAGE_VIEW")</f>
        <v>0</v>
      </c>
      <c r="V165" s="7">
        <f>SUMIF(clean_spend!D:D,E165,clean_spend!F:F)</f>
        <v>63789</v>
      </c>
      <c r="W165" s="7">
        <f>SUMIF(clean_spend!D:D,E165,clean_spend!J:J)</f>
        <v>306</v>
      </c>
      <c r="X165" s="17">
        <f t="shared" si="2"/>
        <v>208.4607843137255</v>
      </c>
      <c r="Y165" s="7">
        <f>IFERROR(SUMIF(clean_spend!D:D,E165,clean_spend!L:L)/V165,0)</f>
        <v>3.0610920378121618</v>
      </c>
    </row>
    <row r="166" spans="1:25">
      <c r="A166" t="str">
        <v>L0165</v>
      </c>
      <c r="B166" t="str">
        <v>Priya Singh</v>
      </c>
      <c r="C166" t="str">
        <v>ATLASSIAN</v>
      </c>
      <c r="D166" t="str">
        <v>SMB</v>
      </c>
      <c r="E166" t="str">
        <v>COLD_EMAIL</v>
      </c>
      <c r="F166" t="str">
        <v>Proptech</v>
      </c>
      <c r="G166" t="str">
        <v>Vp Marketing</v>
      </c>
      <c r="H166" t="str">
        <v>Pakistan</v>
      </c>
      <c r="I166">
        <v>28</v>
      </c>
      <c r="J166">
        <v>5</v>
      </c>
      <c r="K166">
        <v>8</v>
      </c>
      <c r="L166" t="str">
        <v>YES</v>
      </c>
      <c r="M166" t="str">
        <v>DISQUALIFIED</v>
      </c>
      <c r="N166" s="7" t="str">
        <f>IF(COUNTBLANK(clean_leads!B166:S166)&gt;=8,"LOW",IF(COUNTBLANK(clean_leads!B166:S166)&gt;=4,"MEDIUM","HIGH"))</f>
        <v>HIGH</v>
      </c>
      <c r="O166" s="7">
        <f>COUNTIF(clean_interactions!B:B,A166)</f>
        <v>3</v>
      </c>
      <c r="P166" s="7">
        <f>COUNTIFS(clean_interactions!B:B,A166,clean_interactions!N:N,"HIGH")</f>
        <v>2</v>
      </c>
      <c r="Q166" s="7">
        <f>ROUND(SUMIF(clean_interactions!B:B,A166,clean_interactions!M:M),1)</f>
        <v>58.5</v>
      </c>
      <c r="R166" s="7">
        <f>COUNTIFS(clean_interactions!B:B,A166,clean_interactions!C:C,"DEMO_REQUEST")</f>
        <v>0</v>
      </c>
      <c r="S166" s="7">
        <f>COUNTIFS(clean_interactions!B:B,A166,clean_interactions!C:C,"CONTENT_DOWNLOAD")</f>
        <v>0</v>
      </c>
      <c r="T166" s="7">
        <f>COUNTIFS(clean_interactions!B:B,A166,clean_interactions!C:C,"WEBINAR_ATTENDED")</f>
        <v>0</v>
      </c>
      <c r="U166" s="7">
        <f>COUNTIFS(clean_interactions!B:B,A166,clean_interactions!C:C,"PRICING_PAGE_VIEW")</f>
        <v>0</v>
      </c>
      <c r="V166" s="7">
        <f>SUMIF(clean_spend!D:D,E166,clean_spend!F:F)</f>
        <v>63789</v>
      </c>
      <c r="W166" s="7">
        <f>SUMIF(clean_spend!D:D,E166,clean_spend!J:J)</f>
        <v>306</v>
      </c>
      <c r="X166" s="17">
        <f t="shared" si="2"/>
        <v>208.4607843137255</v>
      </c>
      <c r="Y166" s="7">
        <f>IFERROR(SUMIF(clean_spend!D:D,E166,clean_spend!L:L)/V166,0)</f>
        <v>3.0610920378121618</v>
      </c>
    </row>
    <row r="167" spans="1:25">
      <c r="A167" t="str">
        <v>L0166</v>
      </c>
      <c r="B167" t="str">
        <v>Tatiana Fernandez</v>
      </c>
      <c r="C167" t="str">
        <v>NOTION</v>
      </c>
      <c r="D167" t="str">
        <v>ENTERPRISE</v>
      </c>
      <c r="E167" t="str">
        <v>COLD_EMAIL</v>
      </c>
      <c r="F167" t="str">
        <v>Martech</v>
      </c>
      <c r="G167" t="str">
        <v>Product Manager</v>
      </c>
      <c r="H167" t="str">
        <v>UK</v>
      </c>
      <c r="I167">
        <v>0</v>
      </c>
      <c r="J167">
        <v>18</v>
      </c>
      <c r="K167">
        <v>19</v>
      </c>
      <c r="L167" t="str">
        <v>YES</v>
      </c>
      <c r="M167" t="str">
        <v>CONTACTED</v>
      </c>
      <c r="N167" s="7" t="str">
        <f>IF(COUNTBLANK(clean_leads!B167:S167)&gt;=8,"LOW",IF(COUNTBLANK(clean_leads!B167:S167)&gt;=4,"MEDIUM","HIGH"))</f>
        <v>HIGH</v>
      </c>
      <c r="O167" s="7">
        <f>COUNTIF(clean_interactions!B:B,A167)</f>
        <v>5</v>
      </c>
      <c r="P167" s="7">
        <f>COUNTIFS(clean_interactions!B:B,A167,clean_interactions!N:N,"HIGH")</f>
        <v>5</v>
      </c>
      <c r="Q167" s="7">
        <f>ROUND(SUMIF(clean_interactions!B:B,A167,clean_interactions!M:M),1)</f>
        <v>94.5</v>
      </c>
      <c r="R167" s="7">
        <f>COUNTIFS(clean_interactions!B:B,A167,clean_interactions!C:C,"DEMO_REQUEST")</f>
        <v>1</v>
      </c>
      <c r="S167" s="7">
        <f>COUNTIFS(clean_interactions!B:B,A167,clean_interactions!C:C,"CONTENT_DOWNLOAD")</f>
        <v>0</v>
      </c>
      <c r="T167" s="7">
        <f>COUNTIFS(clean_interactions!B:B,A167,clean_interactions!C:C,"WEBINAR_ATTENDED")</f>
        <v>1</v>
      </c>
      <c r="U167" s="7">
        <f>COUNTIFS(clean_interactions!B:B,A167,clean_interactions!C:C,"PRICING_PAGE_VIEW")</f>
        <v>0</v>
      </c>
      <c r="V167" s="7">
        <f>SUMIF(clean_spend!D:D,E167,clean_spend!F:F)</f>
        <v>63789</v>
      </c>
      <c r="W167" s="7">
        <f>SUMIF(clean_spend!D:D,E167,clean_spend!J:J)</f>
        <v>306</v>
      </c>
      <c r="X167" s="17">
        <f t="shared" si="2"/>
        <v>208.4607843137255</v>
      </c>
      <c r="Y167" s="7">
        <f>IFERROR(SUMIF(clean_spend!D:D,E167,clean_spend!L:L)/V167,0)</f>
        <v>3.0610920378121618</v>
      </c>
    </row>
    <row r="168" spans="1:25">
      <c r="A168" t="str">
        <v>L0167</v>
      </c>
      <c r="B168" t="str">
        <v>Jack Thomas</v>
      </c>
      <c r="C168" t="str">
        <v>AMAZON</v>
      </c>
      <c r="D168" t="str">
        <v>N/A</v>
      </c>
      <c r="E168" t="str">
        <v>CONTENT_SYNDICATION</v>
      </c>
      <c r="F168" t="str">
        <v>Biotech</v>
      </c>
      <c r="G168" t="str">
        <v>Abm Manager</v>
      </c>
      <c r="H168" t="str">
        <v>Israel</v>
      </c>
      <c r="I168">
        <v>13</v>
      </c>
      <c r="J168">
        <v>3</v>
      </c>
      <c r="K168">
        <v>40</v>
      </c>
      <c r="L168" t="str">
        <v>YES</v>
      </c>
      <c r="M168" t="str">
        <v>DISQUALIFIED</v>
      </c>
      <c r="N168" s="7" t="str">
        <f>IF(COUNTBLANK(clean_leads!B168:S168)&gt;=8,"LOW",IF(COUNTBLANK(clean_leads!B168:S168)&gt;=4,"MEDIUM","HIGH"))</f>
        <v>HIGH</v>
      </c>
      <c r="O168" s="7">
        <f>COUNTIF(clean_interactions!B:B,A168)</f>
        <v>4</v>
      </c>
      <c r="P168" s="7">
        <f>COUNTIFS(clean_interactions!B:B,A168,clean_interactions!N:N,"HIGH")</f>
        <v>4</v>
      </c>
      <c r="Q168" s="7">
        <f>ROUND(SUMIF(clean_interactions!B:B,A168,clean_interactions!M:M),1)</f>
        <v>85.2</v>
      </c>
      <c r="R168" s="7">
        <f>COUNTIFS(clean_interactions!B:B,A168,clean_interactions!C:C,"DEMO_REQUEST")</f>
        <v>1</v>
      </c>
      <c r="S168" s="7">
        <f>COUNTIFS(clean_interactions!B:B,A168,clean_interactions!C:C,"CONTENT_DOWNLOAD")</f>
        <v>0</v>
      </c>
      <c r="T168" s="7">
        <f>COUNTIFS(clean_interactions!B:B,A168,clean_interactions!C:C,"WEBINAR_ATTENDED")</f>
        <v>0</v>
      </c>
      <c r="U168" s="7">
        <f>COUNTIFS(clean_interactions!B:B,A168,clean_interactions!C:C,"PRICING_PAGE_VIEW")</f>
        <v>0</v>
      </c>
      <c r="V168" s="7">
        <f>SUMIF(clean_spend!D:D,E168,clean_spend!F:F)</f>
        <v>56772</v>
      </c>
      <c r="W168" s="7">
        <f>SUMIF(clean_spend!D:D,E168,clean_spend!J:J)</f>
        <v>216</v>
      </c>
      <c r="X168" s="17">
        <f t="shared" si="2"/>
        <v>262.83333333333331</v>
      </c>
      <c r="Y168" s="7">
        <f>IFERROR(SUMIF(clean_spend!D:D,E168,clean_spend!L:L)/V168,0)</f>
        <v>1.3824068202635102</v>
      </c>
    </row>
    <row r="169" spans="1:25">
      <c r="A169" t="str">
        <v>L0168</v>
      </c>
      <c r="B169" t="str">
        <v>Zaid Bianchi</v>
      </c>
      <c r="C169" t="str">
        <v>SNOWFLAKE</v>
      </c>
      <c r="D169" t="str">
        <v>MID-MARKET</v>
      </c>
      <c r="E169" t="str">
        <v>CONTENT_SYNDICATION</v>
      </c>
      <c r="F169" t="str">
        <v>Unknown</v>
      </c>
      <c r="G169" t="str">
        <v>Marketing Coordinator</v>
      </c>
      <c r="H169" t="str">
        <v>South Korea</v>
      </c>
      <c r="I169">
        <v>21</v>
      </c>
      <c r="J169">
        <v>20</v>
      </c>
      <c r="K169">
        <v>40</v>
      </c>
      <c r="L169" t="str">
        <v>YES</v>
      </c>
      <c r="M169" t="str">
        <v>QUALIFIED</v>
      </c>
      <c r="N169" s="7" t="str">
        <f>IF(COUNTBLANK(clean_leads!B169:S169)&gt;=8,"LOW",IF(COUNTBLANK(clean_leads!B169:S169)&gt;=4,"MEDIUM","HIGH"))</f>
        <v>HIGH</v>
      </c>
      <c r="O169" s="7">
        <f>COUNTIF(clean_interactions!B:B,A169)</f>
        <v>2</v>
      </c>
      <c r="P169" s="7">
        <f>COUNTIFS(clean_interactions!B:B,A169,clean_interactions!N:N,"HIGH")</f>
        <v>1</v>
      </c>
      <c r="Q169" s="7">
        <f>ROUND(SUMIF(clean_interactions!B:B,A169,clean_interactions!M:M),1)</f>
        <v>27.4</v>
      </c>
      <c r="R169" s="7">
        <f>COUNTIFS(clean_interactions!B:B,A169,clean_interactions!C:C,"DEMO_REQUEST")</f>
        <v>0</v>
      </c>
      <c r="S169" s="7">
        <f>COUNTIFS(clean_interactions!B:B,A169,clean_interactions!C:C,"CONTENT_DOWNLOAD")</f>
        <v>0</v>
      </c>
      <c r="T169" s="7">
        <f>COUNTIFS(clean_interactions!B:B,A169,clean_interactions!C:C,"WEBINAR_ATTENDED")</f>
        <v>0</v>
      </c>
      <c r="U169" s="7">
        <f>COUNTIFS(clean_interactions!B:B,A169,clean_interactions!C:C,"PRICING_PAGE_VIEW")</f>
        <v>0</v>
      </c>
      <c r="V169" s="7">
        <f>SUMIF(clean_spend!D:D,E169,clean_spend!F:F)</f>
        <v>56772</v>
      </c>
      <c r="W169" s="7">
        <f>SUMIF(clean_spend!D:D,E169,clean_spend!J:J)</f>
        <v>216</v>
      </c>
      <c r="X169" s="17">
        <f t="shared" si="2"/>
        <v>262.83333333333331</v>
      </c>
      <c r="Y169" s="7">
        <f>IFERROR(SUMIF(clean_spend!D:D,E169,clean_spend!L:L)/V169,0)</f>
        <v>1.3824068202635102</v>
      </c>
    </row>
    <row r="170" spans="1:25">
      <c r="A170" t="str">
        <v>L0169</v>
      </c>
      <c r="B170" t="str">
        <v>Yusuf Ahmed</v>
      </c>
      <c r="C170" t="str">
        <v>FRESHWORKS</v>
      </c>
      <c r="D170" t="str">
        <v>STARTUP</v>
      </c>
      <c r="E170" t="str">
        <v>ORGANIC</v>
      </c>
      <c r="F170" t="str">
        <v>Logistics</v>
      </c>
      <c r="G170" t="str">
        <v>Vp Of Marketing</v>
      </c>
      <c r="H170" t="str">
        <v>IN</v>
      </c>
      <c r="I170">
        <v>19</v>
      </c>
      <c r="J170">
        <v>10</v>
      </c>
      <c r="K170">
        <v>1</v>
      </c>
      <c r="L170" t="str">
        <v>YES</v>
      </c>
      <c r="M170" t="str">
        <v>ENGAGED</v>
      </c>
      <c r="N170" s="7" t="str">
        <f>IF(COUNTBLANK(clean_leads!B170:S170)&gt;=8,"LOW",IF(COUNTBLANK(clean_leads!B170:S170)&gt;=4,"MEDIUM","HIGH"))</f>
        <v>HIGH</v>
      </c>
      <c r="O170" s="7">
        <f>COUNTIF(clean_interactions!B:B,A170)</f>
        <v>4</v>
      </c>
      <c r="P170" s="7">
        <f>COUNTIFS(clean_interactions!B:B,A170,clean_interactions!N:N,"HIGH")</f>
        <v>2</v>
      </c>
      <c r="Q170" s="7">
        <f>ROUND(SUMIF(clean_interactions!B:B,A170,clean_interactions!M:M),1)</f>
        <v>28.5</v>
      </c>
      <c r="R170" s="7">
        <f>COUNTIFS(clean_interactions!B:B,A170,clean_interactions!C:C,"DEMO_REQUEST")</f>
        <v>1</v>
      </c>
      <c r="S170" s="7">
        <f>COUNTIFS(clean_interactions!B:B,A170,clean_interactions!C:C,"CONTENT_DOWNLOAD")</f>
        <v>0</v>
      </c>
      <c r="T170" s="7">
        <f>COUNTIFS(clean_interactions!B:B,A170,clean_interactions!C:C,"WEBINAR_ATTENDED")</f>
        <v>0</v>
      </c>
      <c r="U170" s="7">
        <f>COUNTIFS(clean_interactions!B:B,A170,clean_interactions!C:C,"PRICING_PAGE_VIEW")</f>
        <v>0</v>
      </c>
      <c r="V170" s="7">
        <f>SUMIF(clean_spend!D:D,E170,clean_spend!F:F)</f>
        <v>46997</v>
      </c>
      <c r="W170" s="7">
        <f>SUMIF(clean_spend!D:D,E170,clean_spend!J:J)</f>
        <v>970</v>
      </c>
      <c r="X170" s="17">
        <f t="shared" si="2"/>
        <v>48.450515463917526</v>
      </c>
      <c r="Y170" s="7">
        <f>IFERROR(SUMIF(clean_spend!D:D,E170,clean_spend!L:L)/V170,0)</f>
        <v>13.494180479605081</v>
      </c>
    </row>
    <row r="171" spans="1:25">
      <c r="A171" t="str">
        <v>L0170</v>
      </c>
      <c r="B171" t="str">
        <v>Waqas Novak</v>
      </c>
      <c r="C171" t="str">
        <v>TWILIO</v>
      </c>
      <c r="D171" t="str">
        <v>N/A</v>
      </c>
      <c r="E171" t="str">
        <v>COLD_EMAIL</v>
      </c>
      <c r="F171" t="str">
        <v>Energy</v>
      </c>
      <c r="G171" t="str">
        <v>Co-Founder</v>
      </c>
      <c r="H171" t="str">
        <v>SG</v>
      </c>
      <c r="I171">
        <v>23</v>
      </c>
      <c r="J171">
        <v>6</v>
      </c>
      <c r="K171">
        <v>28</v>
      </c>
      <c r="L171" t="str">
        <v>YES</v>
      </c>
      <c r="M171" t="str">
        <v>NURTURING</v>
      </c>
      <c r="N171" s="7" t="str">
        <f>IF(COUNTBLANK(clean_leads!B171:S171)&gt;=8,"LOW",IF(COUNTBLANK(clean_leads!B171:S171)&gt;=4,"MEDIUM","HIGH"))</f>
        <v>HIGH</v>
      </c>
      <c r="O171" s="7">
        <f>COUNTIF(clean_interactions!B:B,A171)</f>
        <v>4</v>
      </c>
      <c r="P171" s="7">
        <f>COUNTIFS(clean_interactions!B:B,A171,clean_interactions!N:N,"HIGH")</f>
        <v>1</v>
      </c>
      <c r="Q171" s="7">
        <f>ROUND(SUMIF(clean_interactions!B:B,A171,clean_interactions!M:M),1)</f>
        <v>35.9</v>
      </c>
      <c r="R171" s="7">
        <f>COUNTIFS(clean_interactions!B:B,A171,clean_interactions!C:C,"DEMO_REQUEST")</f>
        <v>1</v>
      </c>
      <c r="S171" s="7">
        <f>COUNTIFS(clean_interactions!B:B,A171,clean_interactions!C:C,"CONTENT_DOWNLOAD")</f>
        <v>0</v>
      </c>
      <c r="T171" s="7">
        <f>COUNTIFS(clean_interactions!B:B,A171,clean_interactions!C:C,"WEBINAR_ATTENDED")</f>
        <v>0</v>
      </c>
      <c r="U171" s="7">
        <f>COUNTIFS(clean_interactions!B:B,A171,clean_interactions!C:C,"PRICING_PAGE_VIEW")</f>
        <v>1</v>
      </c>
      <c r="V171" s="7">
        <f>SUMIF(clean_spend!D:D,E171,clean_spend!F:F)</f>
        <v>63789</v>
      </c>
      <c r="W171" s="7">
        <f>SUMIF(clean_spend!D:D,E171,clean_spend!J:J)</f>
        <v>306</v>
      </c>
      <c r="X171" s="17">
        <f t="shared" si="2"/>
        <v>208.4607843137255</v>
      </c>
      <c r="Y171" s="7">
        <f>IFERROR(SUMIF(clean_spend!D:D,E171,clean_spend!L:L)/V171,0)</f>
        <v>3.0610920378121618</v>
      </c>
    </row>
    <row r="172" spans="1:25">
      <c r="A172" t="str">
        <v>L0171</v>
      </c>
      <c r="B172" t="str">
        <v>Viggo Lee</v>
      </c>
      <c r="C172" t="str">
        <v>DROPBOX</v>
      </c>
      <c r="D172" t="str">
        <v>MID-MARKET</v>
      </c>
      <c r="E172" t="str">
        <v>DIRECT</v>
      </c>
      <c r="F172" t="str">
        <v>Unknown</v>
      </c>
      <c r="G172" t="str">
        <v>Sales Operations</v>
      </c>
      <c r="H172" t="str">
        <v>FR</v>
      </c>
      <c r="I172">
        <v>19</v>
      </c>
      <c r="J172">
        <v>0</v>
      </c>
      <c r="K172">
        <v>40</v>
      </c>
      <c r="L172" t="str">
        <v>YES</v>
      </c>
      <c r="M172" t="str">
        <v>QUALIFIED</v>
      </c>
      <c r="N172" s="7" t="str">
        <f>IF(COUNTBLANK(clean_leads!B172:S172)&gt;=8,"LOW",IF(COUNTBLANK(clean_leads!B172:S172)&gt;=4,"MEDIUM","HIGH"))</f>
        <v>HIGH</v>
      </c>
      <c r="O172" s="7">
        <f>COUNTIF(clean_interactions!B:B,A172)</f>
        <v>4</v>
      </c>
      <c r="P172" s="7">
        <f>COUNTIFS(clean_interactions!B:B,A172,clean_interactions!N:N,"HIGH")</f>
        <v>2</v>
      </c>
      <c r="Q172" s="7">
        <f>ROUND(SUMIF(clean_interactions!B:B,A172,clean_interactions!M:M),1)</f>
        <v>23.7</v>
      </c>
      <c r="R172" s="7">
        <f>COUNTIFS(clean_interactions!B:B,A172,clean_interactions!C:C,"DEMO_REQUEST")</f>
        <v>0</v>
      </c>
      <c r="S172" s="7">
        <f>COUNTIFS(clean_interactions!B:B,A172,clean_interactions!C:C,"CONTENT_DOWNLOAD")</f>
        <v>1</v>
      </c>
      <c r="T172" s="7">
        <f>COUNTIFS(clean_interactions!B:B,A172,clean_interactions!C:C,"WEBINAR_ATTENDED")</f>
        <v>0</v>
      </c>
      <c r="U172" s="7">
        <f>COUNTIFS(clean_interactions!B:B,A172,clean_interactions!C:C,"PRICING_PAGE_VIEW")</f>
        <v>0</v>
      </c>
      <c r="V172" s="7">
        <f>SUMIF(clean_spend!D:D,E172,clean_spend!F:F)</f>
        <v>0</v>
      </c>
      <c r="W172" s="7">
        <f>SUMIF(clean_spend!D:D,E172,clean_spend!J:J)</f>
        <v>0</v>
      </c>
      <c r="X172" s="17">
        <f t="shared" si="2"/>
        <v>0</v>
      </c>
      <c r="Y172" s="7">
        <f>IFERROR(SUMIF(clean_spend!D:D,E172,clean_spend!L:L)/V172,0)</f>
        <v>0</v>
      </c>
    </row>
    <row r="173" spans="1:25">
      <c r="A173" t="str">
        <v>L0172</v>
      </c>
      <c r="B173" t="str">
        <v>Nikolai Mitchell</v>
      </c>
      <c r="C173" t="str">
        <v>PALANTIR</v>
      </c>
      <c r="D173" t="str">
        <v>N/A</v>
      </c>
      <c r="E173" t="str">
        <v>ORGANIC</v>
      </c>
      <c r="F173" t="str">
        <v>Manufacturing</v>
      </c>
      <c r="G173" t="str">
        <v>Solutions Architect</v>
      </c>
      <c r="H173" t="str">
        <v>Ireland</v>
      </c>
      <c r="I173">
        <v>3</v>
      </c>
      <c r="J173">
        <v>0</v>
      </c>
      <c r="K173">
        <v>45</v>
      </c>
      <c r="L173" t="str">
        <v>NO</v>
      </c>
      <c r="M173" t="str">
        <v>DISQUALIFIED</v>
      </c>
      <c r="N173" s="7" t="str">
        <f>IF(COUNTBLANK(clean_leads!B173:S173)&gt;=8,"LOW",IF(COUNTBLANK(clean_leads!B173:S173)&gt;=4,"MEDIUM","HIGH"))</f>
        <v>HIGH</v>
      </c>
      <c r="O173" s="7">
        <f>COUNTIF(clean_interactions!B:B,A173)</f>
        <v>1</v>
      </c>
      <c r="P173" s="7">
        <f>COUNTIFS(clean_interactions!B:B,A173,clean_interactions!N:N,"HIGH")</f>
        <v>1</v>
      </c>
      <c r="Q173" s="7">
        <f>ROUND(SUMIF(clean_interactions!B:B,A173,clean_interactions!M:M),1)</f>
        <v>32.1</v>
      </c>
      <c r="R173" s="7">
        <f>COUNTIFS(clean_interactions!B:B,A173,clean_interactions!C:C,"DEMO_REQUEST")</f>
        <v>0</v>
      </c>
      <c r="S173" s="7">
        <f>COUNTIFS(clean_interactions!B:B,A173,clean_interactions!C:C,"CONTENT_DOWNLOAD")</f>
        <v>0</v>
      </c>
      <c r="T173" s="7">
        <f>COUNTIFS(clean_interactions!B:B,A173,clean_interactions!C:C,"WEBINAR_ATTENDED")</f>
        <v>0</v>
      </c>
      <c r="U173" s="7">
        <f>COUNTIFS(clean_interactions!B:B,A173,clean_interactions!C:C,"PRICING_PAGE_VIEW")</f>
        <v>0</v>
      </c>
      <c r="V173" s="7">
        <f>SUMIF(clean_spend!D:D,E173,clean_spend!F:F)</f>
        <v>46997</v>
      </c>
      <c r="W173" s="7">
        <f>SUMIF(clean_spend!D:D,E173,clean_spend!J:J)</f>
        <v>970</v>
      </c>
      <c r="X173" s="17">
        <f t="shared" si="2"/>
        <v>48.450515463917526</v>
      </c>
      <c r="Y173" s="7">
        <f>IFERROR(SUMIF(clean_spend!D:D,E173,clean_spend!L:L)/V173,0)</f>
        <v>13.494180479605081</v>
      </c>
    </row>
    <row r="174" spans="1:25">
      <c r="A174" t="str">
        <v>L0173</v>
      </c>
      <c r="B174" t="str">
        <v>Rosalind Taylor</v>
      </c>
      <c r="C174" t="str">
        <v>DOCUSIGN</v>
      </c>
      <c r="D174" t="str">
        <v>GROWTH</v>
      </c>
      <c r="E174" t="str">
        <v>COLD_EMAIL</v>
      </c>
      <c r="F174" t="str">
        <v>Biotech</v>
      </c>
      <c r="G174" t="str">
        <v>Engineering Manager</v>
      </c>
      <c r="H174" t="str">
        <v>AU</v>
      </c>
      <c r="I174">
        <v>20</v>
      </c>
      <c r="J174">
        <v>0</v>
      </c>
      <c r="K174">
        <v>0</v>
      </c>
      <c r="L174" t="str">
        <v>NO</v>
      </c>
      <c r="M174" t="str">
        <v>CONVERTED</v>
      </c>
      <c r="N174" s="7" t="str">
        <f>IF(COUNTBLANK(clean_leads!B174:S174)&gt;=8,"LOW",IF(COUNTBLANK(clean_leads!B174:S174)&gt;=4,"MEDIUM","HIGH"))</f>
        <v>HIGH</v>
      </c>
      <c r="O174" s="7">
        <f>COUNTIF(clean_interactions!B:B,A174)</f>
        <v>3</v>
      </c>
      <c r="P174" s="7">
        <f>COUNTIFS(clean_interactions!B:B,A174,clean_interactions!N:N,"HIGH")</f>
        <v>1</v>
      </c>
      <c r="Q174" s="7">
        <f>ROUND(SUMIF(clean_interactions!B:B,A174,clean_interactions!M:M),1)</f>
        <v>10</v>
      </c>
      <c r="R174" s="7">
        <f>COUNTIFS(clean_interactions!B:B,A174,clean_interactions!C:C,"DEMO_REQUEST")</f>
        <v>0</v>
      </c>
      <c r="S174" s="7">
        <f>COUNTIFS(clean_interactions!B:B,A174,clean_interactions!C:C,"CONTENT_DOWNLOAD")</f>
        <v>0</v>
      </c>
      <c r="T174" s="7">
        <f>COUNTIFS(clean_interactions!B:B,A174,clean_interactions!C:C,"WEBINAR_ATTENDED")</f>
        <v>0</v>
      </c>
      <c r="U174" s="7">
        <f>COUNTIFS(clean_interactions!B:B,A174,clean_interactions!C:C,"PRICING_PAGE_VIEW")</f>
        <v>0</v>
      </c>
      <c r="V174" s="7">
        <f>SUMIF(clean_spend!D:D,E174,clean_spend!F:F)</f>
        <v>63789</v>
      </c>
      <c r="W174" s="7">
        <f>SUMIF(clean_spend!D:D,E174,clean_spend!J:J)</f>
        <v>306</v>
      </c>
      <c r="X174" s="17">
        <f t="shared" si="2"/>
        <v>208.4607843137255</v>
      </c>
      <c r="Y174" s="7">
        <f>IFERROR(SUMIF(clean_spend!D:D,E174,clean_spend!L:L)/V174,0)</f>
        <v>3.0610920378121618</v>
      </c>
    </row>
    <row r="175" spans="1:25">
      <c r="A175" t="str">
        <v>L0174</v>
      </c>
      <c r="B175" t="str">
        <v>Quentin Nguyen</v>
      </c>
      <c r="C175" t="str">
        <v>SLACK</v>
      </c>
      <c r="D175" t="str">
        <v>SMB</v>
      </c>
      <c r="E175" t="str">
        <v>DIRECT</v>
      </c>
      <c r="F175" t="str">
        <v>Retail</v>
      </c>
      <c r="G175" t="str">
        <v>Operations Manager</v>
      </c>
      <c r="H175" t="str">
        <v>DE</v>
      </c>
      <c r="I175">
        <v>11</v>
      </c>
      <c r="J175">
        <v>2</v>
      </c>
      <c r="K175">
        <v>45</v>
      </c>
      <c r="L175" t="str">
        <v>YES</v>
      </c>
      <c r="M175" t="str">
        <v>NEW</v>
      </c>
      <c r="N175" s="7" t="str">
        <f>IF(COUNTBLANK(clean_leads!B175:S175)&gt;=8,"LOW",IF(COUNTBLANK(clean_leads!B175:S175)&gt;=4,"MEDIUM","HIGH"))</f>
        <v>HIGH</v>
      </c>
      <c r="O175" s="7">
        <f>COUNTIF(clean_interactions!B:B,A175)</f>
        <v>2</v>
      </c>
      <c r="P175" s="7">
        <f>COUNTIFS(clean_interactions!B:B,A175,clean_interactions!N:N,"HIGH")</f>
        <v>1</v>
      </c>
      <c r="Q175" s="7">
        <f>ROUND(SUMIF(clean_interactions!B:B,A175,clean_interactions!M:M),1)</f>
        <v>26.7</v>
      </c>
      <c r="R175" s="7">
        <f>COUNTIFS(clean_interactions!B:B,A175,clean_interactions!C:C,"DEMO_REQUEST")</f>
        <v>0</v>
      </c>
      <c r="S175" s="7">
        <f>COUNTIFS(clean_interactions!B:B,A175,clean_interactions!C:C,"CONTENT_DOWNLOAD")</f>
        <v>0</v>
      </c>
      <c r="T175" s="7">
        <f>COUNTIFS(clean_interactions!B:B,A175,clean_interactions!C:C,"WEBINAR_ATTENDED")</f>
        <v>1</v>
      </c>
      <c r="U175" s="7">
        <f>COUNTIFS(clean_interactions!B:B,A175,clean_interactions!C:C,"PRICING_PAGE_VIEW")</f>
        <v>0</v>
      </c>
      <c r="V175" s="7">
        <f>SUMIF(clean_spend!D:D,E175,clean_spend!F:F)</f>
        <v>0</v>
      </c>
      <c r="W175" s="7">
        <f>SUMIF(clean_spend!D:D,E175,clean_spend!J:J)</f>
        <v>0</v>
      </c>
      <c r="X175" s="17">
        <f t="shared" si="2"/>
        <v>0</v>
      </c>
      <c r="Y175" s="7">
        <f>IFERROR(SUMIF(clean_spend!D:D,E175,clean_spend!L:L)/V175,0)</f>
        <v>0</v>
      </c>
    </row>
    <row r="176" spans="1:25">
      <c r="A176" t="str">
        <v>L0175</v>
      </c>
      <c r="B176" t="str">
        <v>Hugo Bianchi</v>
      </c>
      <c r="C176" t="str">
        <v>HUBSPOT</v>
      </c>
      <c r="D176" t="str">
        <v>MID-MARKET</v>
      </c>
      <c r="E176" t="str">
        <v>REFERRAL</v>
      </c>
      <c r="F176" t="str">
        <v>Unknown</v>
      </c>
      <c r="G176" t="str">
        <v>Marketing Operations</v>
      </c>
      <c r="H176" t="str">
        <v>Italy</v>
      </c>
      <c r="I176">
        <v>18</v>
      </c>
      <c r="J176">
        <v>18</v>
      </c>
      <c r="K176">
        <v>13</v>
      </c>
      <c r="L176" t="str">
        <v>NO</v>
      </c>
      <c r="M176" t="str">
        <v>ENGAGED</v>
      </c>
      <c r="N176" s="7" t="str">
        <f>IF(COUNTBLANK(clean_leads!B176:S176)&gt;=8,"LOW",IF(COUNTBLANK(clean_leads!B176:S176)&gt;=4,"MEDIUM","HIGH"))</f>
        <v>HIGH</v>
      </c>
      <c r="O176" s="7">
        <f>COUNTIF(clean_interactions!B:B,A176)</f>
        <v>4</v>
      </c>
      <c r="P176" s="7">
        <f>COUNTIFS(clean_interactions!B:B,A176,clean_interactions!N:N,"HIGH")</f>
        <v>3</v>
      </c>
      <c r="Q176" s="7">
        <f>ROUND(SUMIF(clean_interactions!B:B,A176,clean_interactions!M:M),1)</f>
        <v>72.5</v>
      </c>
      <c r="R176" s="7">
        <f>COUNTIFS(clean_interactions!B:B,A176,clean_interactions!C:C,"DEMO_REQUEST")</f>
        <v>0</v>
      </c>
      <c r="S176" s="7">
        <f>COUNTIFS(clean_interactions!B:B,A176,clean_interactions!C:C,"CONTENT_DOWNLOAD")</f>
        <v>0</v>
      </c>
      <c r="T176" s="7">
        <f>COUNTIFS(clean_interactions!B:B,A176,clean_interactions!C:C,"WEBINAR_ATTENDED")</f>
        <v>0</v>
      </c>
      <c r="U176" s="7">
        <f>COUNTIFS(clean_interactions!B:B,A176,clean_interactions!C:C,"PRICING_PAGE_VIEW")</f>
        <v>0</v>
      </c>
      <c r="V176" s="7">
        <f>SUMIF(clean_spend!D:D,E176,clean_spend!F:F)</f>
        <v>37889</v>
      </c>
      <c r="W176" s="7">
        <f>SUMIF(clean_spend!D:D,E176,clean_spend!J:J)</f>
        <v>865</v>
      </c>
      <c r="X176" s="17">
        <f t="shared" si="2"/>
        <v>43.802312138728325</v>
      </c>
      <c r="Y176" s="7">
        <f>IFERROR(SUMIF(clean_spend!D:D,E176,clean_spend!L:L)/V176,0)</f>
        <v>9.6104674179841112</v>
      </c>
    </row>
    <row r="177" spans="1:25">
      <c r="A177" t="str">
        <v>L0176</v>
      </c>
      <c r="B177" t="str">
        <v>Paul Patel</v>
      </c>
      <c r="C177" t="str">
        <v>WORKDAY</v>
      </c>
      <c r="D177" t="str">
        <v>SMB</v>
      </c>
      <c r="E177" t="str">
        <v>EVENT</v>
      </c>
      <c r="F177" t="str">
        <v>AI/ML</v>
      </c>
      <c r="G177" t="str">
        <v>Vp Sales</v>
      </c>
      <c r="H177" t="str">
        <v>AU</v>
      </c>
      <c r="I177">
        <v>27</v>
      </c>
      <c r="J177">
        <v>5</v>
      </c>
      <c r="K177">
        <v>12</v>
      </c>
      <c r="L177" t="str">
        <v>NO</v>
      </c>
      <c r="M177" t="str">
        <v>CONTACTED</v>
      </c>
      <c r="N177" s="7" t="str">
        <f>IF(COUNTBLANK(clean_leads!B177:S177)&gt;=8,"LOW",IF(COUNTBLANK(clean_leads!B177:S177)&gt;=4,"MEDIUM","HIGH"))</f>
        <v>HIGH</v>
      </c>
      <c r="O177" s="7">
        <f>COUNTIF(clean_interactions!B:B,A177)</f>
        <v>4</v>
      </c>
      <c r="P177" s="7">
        <f>COUNTIFS(clean_interactions!B:B,A177,clean_interactions!N:N,"HIGH")</f>
        <v>3</v>
      </c>
      <c r="Q177" s="7">
        <f>ROUND(SUMIF(clean_interactions!B:B,A177,clean_interactions!M:M),1)</f>
        <v>48</v>
      </c>
      <c r="R177" s="7">
        <f>COUNTIFS(clean_interactions!B:B,A177,clean_interactions!C:C,"DEMO_REQUEST")</f>
        <v>0</v>
      </c>
      <c r="S177" s="7">
        <f>COUNTIFS(clean_interactions!B:B,A177,clean_interactions!C:C,"CONTENT_DOWNLOAD")</f>
        <v>0</v>
      </c>
      <c r="T177" s="7">
        <f>COUNTIFS(clean_interactions!B:B,A177,clean_interactions!C:C,"WEBINAR_ATTENDED")</f>
        <v>0</v>
      </c>
      <c r="U177" s="7">
        <f>COUNTIFS(clean_interactions!B:B,A177,clean_interactions!C:C,"PRICING_PAGE_VIEW")</f>
        <v>1</v>
      </c>
      <c r="V177" s="7">
        <f>SUMIF(clean_spend!D:D,E177,clean_spend!F:F)</f>
        <v>130023</v>
      </c>
      <c r="W177" s="7">
        <f>SUMIF(clean_spend!D:D,E177,clean_spend!J:J)</f>
        <v>322</v>
      </c>
      <c r="X177" s="17">
        <f t="shared" si="2"/>
        <v>403.79813664596276</v>
      </c>
      <c r="Y177" s="7">
        <f>IFERROR(SUMIF(clean_spend!D:D,E177,clean_spend!L:L)/V177,0)</f>
        <v>1.3116294809379878</v>
      </c>
    </row>
    <row r="178" spans="1:25">
      <c r="A178" t="str">
        <v>L0177</v>
      </c>
      <c r="B178" t="str">
        <v>Victor Perez</v>
      </c>
      <c r="C178" t="str">
        <v>ZSCALER</v>
      </c>
      <c r="D178" t="str">
        <v>STARTUP</v>
      </c>
      <c r="E178" t="str">
        <v>WEBINAR</v>
      </c>
      <c r="F178" t="str">
        <v>Fintech</v>
      </c>
      <c r="G178" t="str">
        <v>Director Of Analytics</v>
      </c>
      <c r="H178" t="str">
        <v>Saudi Arabia</v>
      </c>
      <c r="I178">
        <v>0</v>
      </c>
      <c r="J178">
        <v>7</v>
      </c>
      <c r="K178">
        <v>17</v>
      </c>
      <c r="L178" t="str">
        <v>NO</v>
      </c>
      <c r="M178" t="str">
        <v>CONTACTED</v>
      </c>
      <c r="N178" s="7" t="str">
        <f>IF(COUNTBLANK(clean_leads!B178:S178)&gt;=8,"LOW",IF(COUNTBLANK(clean_leads!B178:S178)&gt;=4,"MEDIUM","HIGH"))</f>
        <v>HIGH</v>
      </c>
      <c r="O178" s="7">
        <f>COUNTIF(clean_interactions!B:B,A178)</f>
        <v>1</v>
      </c>
      <c r="P178" s="7">
        <f>COUNTIFS(clean_interactions!B:B,A178,clean_interactions!N:N,"HIGH")</f>
        <v>0</v>
      </c>
      <c r="Q178" s="7">
        <f>ROUND(SUMIF(clean_interactions!B:B,A178,clean_interactions!M:M),1)</f>
        <v>3.9</v>
      </c>
      <c r="R178" s="7">
        <f>COUNTIFS(clean_interactions!B:B,A178,clean_interactions!C:C,"DEMO_REQUEST")</f>
        <v>0</v>
      </c>
      <c r="S178" s="7">
        <f>COUNTIFS(clean_interactions!B:B,A178,clean_interactions!C:C,"CONTENT_DOWNLOAD")</f>
        <v>0</v>
      </c>
      <c r="T178" s="7">
        <f>COUNTIFS(clean_interactions!B:B,A178,clean_interactions!C:C,"WEBINAR_ATTENDED")</f>
        <v>0</v>
      </c>
      <c r="U178" s="7">
        <f>COUNTIFS(clean_interactions!B:B,A178,clean_interactions!C:C,"PRICING_PAGE_VIEW")</f>
        <v>0</v>
      </c>
      <c r="V178" s="7">
        <f>SUMIF(clean_spend!D:D,E178,clean_spend!F:F)</f>
        <v>74983</v>
      </c>
      <c r="W178" s="7">
        <f>SUMIF(clean_spend!D:D,E178,clean_spend!J:J)</f>
        <v>879</v>
      </c>
      <c r="X178" s="17">
        <f t="shared" si="2"/>
        <v>85.304891922639356</v>
      </c>
      <c r="Y178" s="7">
        <f>IFERROR(SUMIF(clean_spend!D:D,E178,clean_spend!L:L)/V178,0)</f>
        <v>7.3541336036168197</v>
      </c>
    </row>
    <row r="179" spans="1:25">
      <c r="A179" t="str">
        <v>L0178</v>
      </c>
      <c r="B179" t="str">
        <v>Hadley Nair</v>
      </c>
      <c r="C179" t="str">
        <v>AMAZON INC</v>
      </c>
      <c r="D179" t="str">
        <v>ENTERPRISE</v>
      </c>
      <c r="E179" t="str">
        <v>DIRECT</v>
      </c>
      <c r="F179" t="str">
        <v>Fintech</v>
      </c>
      <c r="G179" t="str">
        <v>Field Marketing Manager</v>
      </c>
      <c r="H179" t="str">
        <v>Poland</v>
      </c>
      <c r="I179">
        <v>19</v>
      </c>
      <c r="J179">
        <v>10</v>
      </c>
      <c r="K179">
        <v>0</v>
      </c>
      <c r="L179" t="str">
        <v>NO</v>
      </c>
      <c r="M179" t="str">
        <v>DISQUALIFIED</v>
      </c>
      <c r="N179" s="7" t="str">
        <f>IF(COUNTBLANK(clean_leads!B179:S179)&gt;=8,"LOW",IF(COUNTBLANK(clean_leads!B179:S179)&gt;=4,"MEDIUM","HIGH"))</f>
        <v>HIGH</v>
      </c>
      <c r="O179" s="7">
        <f>COUNTIF(clean_interactions!B:B,A179)</f>
        <v>3</v>
      </c>
      <c r="P179" s="7">
        <f>COUNTIFS(clean_interactions!B:B,A179,clean_interactions!N:N,"HIGH")</f>
        <v>3</v>
      </c>
      <c r="Q179" s="7">
        <f>ROUND(SUMIF(clean_interactions!B:B,A179,clean_interactions!M:M),1)</f>
        <v>72.3</v>
      </c>
      <c r="R179" s="7">
        <f>COUNTIFS(clean_interactions!B:B,A179,clean_interactions!C:C,"DEMO_REQUEST")</f>
        <v>0</v>
      </c>
      <c r="S179" s="7">
        <f>COUNTIFS(clean_interactions!B:B,A179,clean_interactions!C:C,"CONTENT_DOWNLOAD")</f>
        <v>0</v>
      </c>
      <c r="T179" s="7">
        <f>COUNTIFS(clean_interactions!B:B,A179,clean_interactions!C:C,"WEBINAR_ATTENDED")</f>
        <v>0</v>
      </c>
      <c r="U179" s="7">
        <f>COUNTIFS(clean_interactions!B:B,A179,clean_interactions!C:C,"PRICING_PAGE_VIEW")</f>
        <v>0</v>
      </c>
      <c r="V179" s="7">
        <f>SUMIF(clean_spend!D:D,E179,clean_spend!F:F)</f>
        <v>0</v>
      </c>
      <c r="W179" s="7">
        <f>SUMIF(clean_spend!D:D,E179,clean_spend!J:J)</f>
        <v>0</v>
      </c>
      <c r="X179" s="17">
        <f t="shared" si="2"/>
        <v>0</v>
      </c>
      <c r="Y179" s="7">
        <f>IFERROR(SUMIF(clean_spend!D:D,E179,clean_spend!L:L)/V179,0)</f>
        <v>0</v>
      </c>
    </row>
    <row r="180" spans="1:25">
      <c r="A180" t="str">
        <v>L0179</v>
      </c>
      <c r="B180" t="str">
        <v>Sienna Scott</v>
      </c>
      <c r="C180" t="str">
        <v>META PLATFORMS</v>
      </c>
      <c r="D180" t="str">
        <v>N/A</v>
      </c>
      <c r="E180" t="str">
        <v>PAID</v>
      </c>
      <c r="F180" t="str">
        <v>Edtech</v>
      </c>
      <c r="G180" t="str">
        <v>Unknown</v>
      </c>
      <c r="H180" t="str">
        <v>IN</v>
      </c>
      <c r="I180">
        <v>4</v>
      </c>
      <c r="J180">
        <v>8</v>
      </c>
      <c r="K180">
        <v>39</v>
      </c>
      <c r="L180" t="str">
        <v>YES</v>
      </c>
      <c r="M180" t="str">
        <v>DISQUALIFIED</v>
      </c>
      <c r="N180" s="7" t="str">
        <f>IF(COUNTBLANK(clean_leads!B180:S180)&gt;=8,"LOW",IF(COUNTBLANK(clean_leads!B180:S180)&gt;=4,"MEDIUM","HIGH"))</f>
        <v>HIGH</v>
      </c>
      <c r="O180" s="7">
        <f>COUNTIF(clean_interactions!B:B,A180)</f>
        <v>4</v>
      </c>
      <c r="P180" s="7">
        <f>COUNTIFS(clean_interactions!B:B,A180,clean_interactions!N:N,"HIGH")</f>
        <v>2</v>
      </c>
      <c r="Q180" s="7">
        <f>ROUND(SUMIF(clean_interactions!B:B,A180,clean_interactions!M:M),1)</f>
        <v>28.3</v>
      </c>
      <c r="R180" s="7">
        <f>COUNTIFS(clean_interactions!B:B,A180,clean_interactions!C:C,"DEMO_REQUEST")</f>
        <v>1</v>
      </c>
      <c r="S180" s="7">
        <f>COUNTIFS(clean_interactions!B:B,A180,clean_interactions!C:C,"CONTENT_DOWNLOAD")</f>
        <v>0</v>
      </c>
      <c r="T180" s="7">
        <f>COUNTIFS(clean_interactions!B:B,A180,clean_interactions!C:C,"WEBINAR_ATTENDED")</f>
        <v>0</v>
      </c>
      <c r="U180" s="7">
        <f>COUNTIFS(clean_interactions!B:B,A180,clean_interactions!C:C,"PRICING_PAGE_VIEW")</f>
        <v>0</v>
      </c>
      <c r="V180" s="7">
        <f>SUMIF(clean_spend!D:D,E180,clean_spend!F:F)</f>
        <v>149793</v>
      </c>
      <c r="W180" s="7">
        <f>SUMIF(clean_spend!D:D,E180,clean_spend!J:J)</f>
        <v>1090</v>
      </c>
      <c r="X180" s="17">
        <f t="shared" si="2"/>
        <v>137.42477064220182</v>
      </c>
      <c r="Y180" s="7">
        <f>IFERROR(SUMIF(clean_spend!D:D,E180,clean_spend!L:L)/V180,0)</f>
        <v>3.422997069288952</v>
      </c>
    </row>
    <row r="181" spans="1:25">
      <c r="A181" t="str">
        <v>L0180</v>
      </c>
      <c r="B181" t="str">
        <v>Lorenzo Anderson</v>
      </c>
      <c r="C181" t="str">
        <v>CANVA</v>
      </c>
      <c r="D181" t="str">
        <v>SMB</v>
      </c>
      <c r="E181" t="str">
        <v>COLD_EMAIL</v>
      </c>
      <c r="F181" t="str">
        <v>Insurtech</v>
      </c>
      <c r="G181" t="str">
        <v>Channel Manager</v>
      </c>
      <c r="H181" t="str">
        <v>New Zealand</v>
      </c>
      <c r="I181">
        <v>0</v>
      </c>
      <c r="J181">
        <v>3</v>
      </c>
      <c r="K181">
        <v>0</v>
      </c>
      <c r="L181" t="str">
        <v>NO</v>
      </c>
      <c r="M181" t="str">
        <v>DISQUALIFIED</v>
      </c>
      <c r="N181" s="7" t="str">
        <f>IF(COUNTBLANK(clean_leads!B181:S181)&gt;=8,"LOW",IF(COUNTBLANK(clean_leads!B181:S181)&gt;=4,"MEDIUM","HIGH"))</f>
        <v>HIGH</v>
      </c>
      <c r="O181" s="7">
        <f>COUNTIF(clean_interactions!B:B,A181)</f>
        <v>2</v>
      </c>
      <c r="P181" s="7">
        <f>COUNTIFS(clean_interactions!B:B,A181,clean_interactions!N:N,"HIGH")</f>
        <v>1</v>
      </c>
      <c r="Q181" s="7">
        <f>ROUND(SUMIF(clean_interactions!B:B,A181,clean_interactions!M:M),1)</f>
        <v>13.1</v>
      </c>
      <c r="R181" s="7">
        <f>COUNTIFS(clean_interactions!B:B,A181,clean_interactions!C:C,"DEMO_REQUEST")</f>
        <v>0</v>
      </c>
      <c r="S181" s="7">
        <f>COUNTIFS(clean_interactions!B:B,A181,clean_interactions!C:C,"CONTENT_DOWNLOAD")</f>
        <v>0</v>
      </c>
      <c r="T181" s="7">
        <f>COUNTIFS(clean_interactions!B:B,A181,clean_interactions!C:C,"WEBINAR_ATTENDED")</f>
        <v>0</v>
      </c>
      <c r="U181" s="7">
        <f>COUNTIFS(clean_interactions!B:B,A181,clean_interactions!C:C,"PRICING_PAGE_VIEW")</f>
        <v>0</v>
      </c>
      <c r="V181" s="7">
        <f>SUMIF(clean_spend!D:D,E181,clean_spend!F:F)</f>
        <v>63789</v>
      </c>
      <c r="W181" s="7">
        <f>SUMIF(clean_spend!D:D,E181,clean_spend!J:J)</f>
        <v>306</v>
      </c>
      <c r="X181" s="17">
        <f t="shared" si="2"/>
        <v>208.4607843137255</v>
      </c>
      <c r="Y181" s="7">
        <f>IFERROR(SUMIF(clean_spend!D:D,E181,clean_spend!L:L)/V181,0)</f>
        <v>3.0610920378121618</v>
      </c>
    </row>
    <row r="182" spans="1:25">
      <c r="A182" t="str">
        <v>L0181</v>
      </c>
      <c r="B182" t="str">
        <v>Marisol Singh</v>
      </c>
      <c r="C182" t="str">
        <v>META</v>
      </c>
      <c r="D182" t="str">
        <v>SMB</v>
      </c>
      <c r="E182" t="str">
        <v>SOCIAL</v>
      </c>
      <c r="F182" t="str">
        <v>Logistics</v>
      </c>
      <c r="G182" t="str">
        <v>Unknown</v>
      </c>
      <c r="H182" t="str">
        <v>Israel</v>
      </c>
      <c r="I182">
        <v>16</v>
      </c>
      <c r="J182">
        <v>12</v>
      </c>
      <c r="K182">
        <v>43</v>
      </c>
      <c r="L182" t="str">
        <v>NO</v>
      </c>
      <c r="M182" t="str">
        <v>NEW</v>
      </c>
      <c r="N182" s="7" t="str">
        <f>IF(COUNTBLANK(clean_leads!B182:S182)&gt;=8,"LOW",IF(COUNTBLANK(clean_leads!B182:S182)&gt;=4,"MEDIUM","HIGH"))</f>
        <v>HIGH</v>
      </c>
      <c r="O182" s="7">
        <f>COUNTIF(clean_interactions!B:B,A182)</f>
        <v>4</v>
      </c>
      <c r="P182" s="7">
        <f>COUNTIFS(clean_interactions!B:B,A182,clean_interactions!N:N,"HIGH")</f>
        <v>2</v>
      </c>
      <c r="Q182" s="7">
        <f>ROUND(SUMIF(clean_interactions!B:B,A182,clean_interactions!M:M),1)</f>
        <v>46.5</v>
      </c>
      <c r="R182" s="7">
        <f>COUNTIFS(clean_interactions!B:B,A182,clean_interactions!C:C,"DEMO_REQUEST")</f>
        <v>0</v>
      </c>
      <c r="S182" s="7">
        <f>COUNTIFS(clean_interactions!B:B,A182,clean_interactions!C:C,"CONTENT_DOWNLOAD")</f>
        <v>0</v>
      </c>
      <c r="T182" s="7">
        <f>COUNTIFS(clean_interactions!B:B,A182,clean_interactions!C:C,"WEBINAR_ATTENDED")</f>
        <v>0</v>
      </c>
      <c r="U182" s="7">
        <f>COUNTIFS(clean_interactions!B:B,A182,clean_interactions!C:C,"PRICING_PAGE_VIEW")</f>
        <v>0</v>
      </c>
      <c r="V182" s="7">
        <f>SUMIF(clean_spend!D:D,E182,clean_spend!F:F)</f>
        <v>198205</v>
      </c>
      <c r="W182" s="7">
        <f>SUMIF(clean_spend!D:D,E182,clean_spend!J:J)</f>
        <v>961</v>
      </c>
      <c r="X182" s="17">
        <f t="shared" si="2"/>
        <v>206.2486992715921</v>
      </c>
      <c r="Y182" s="7">
        <f>IFERROR(SUMIF(clean_spend!D:D,E182,clean_spend!L:L)/V182,0)</f>
        <v>2.499992432077899</v>
      </c>
    </row>
    <row r="183" spans="1:25">
      <c r="A183" t="str">
        <v>L0182</v>
      </c>
      <c r="B183" t="str">
        <v>Dante Taylor</v>
      </c>
      <c r="C183" t="str">
        <v>HASHI CORP</v>
      </c>
      <c r="D183" t="str">
        <v>MID-MARKET</v>
      </c>
      <c r="E183" t="str">
        <v>WEBINAR</v>
      </c>
      <c r="F183" t="str">
        <v>Martech</v>
      </c>
      <c r="G183" t="str">
        <v>Revops Manager</v>
      </c>
      <c r="H183" t="str">
        <v>SG</v>
      </c>
      <c r="I183">
        <v>7</v>
      </c>
      <c r="J183">
        <v>3</v>
      </c>
      <c r="K183">
        <v>38</v>
      </c>
      <c r="L183" t="str">
        <v>NO</v>
      </c>
      <c r="M183" t="str">
        <v>ENGAGED</v>
      </c>
      <c r="N183" s="7" t="str">
        <f>IF(COUNTBLANK(clean_leads!B183:S183)&gt;=8,"LOW",IF(COUNTBLANK(clean_leads!B183:S183)&gt;=4,"MEDIUM","HIGH"))</f>
        <v>HIGH</v>
      </c>
      <c r="O183" s="7">
        <f>COUNTIF(clean_interactions!B:B,A183)</f>
        <v>2</v>
      </c>
      <c r="P183" s="7">
        <f>COUNTIFS(clean_interactions!B:B,A183,clean_interactions!N:N,"HIGH")</f>
        <v>1</v>
      </c>
      <c r="Q183" s="7">
        <f>ROUND(SUMIF(clean_interactions!B:B,A183,clean_interactions!M:M),1)</f>
        <v>10.4</v>
      </c>
      <c r="R183" s="7">
        <f>COUNTIFS(clean_interactions!B:B,A183,clean_interactions!C:C,"DEMO_REQUEST")</f>
        <v>0</v>
      </c>
      <c r="S183" s="7">
        <f>COUNTIFS(clean_interactions!B:B,A183,clean_interactions!C:C,"CONTENT_DOWNLOAD")</f>
        <v>0</v>
      </c>
      <c r="T183" s="7">
        <f>COUNTIFS(clean_interactions!B:B,A183,clean_interactions!C:C,"WEBINAR_ATTENDED")</f>
        <v>0</v>
      </c>
      <c r="U183" s="7">
        <f>COUNTIFS(clean_interactions!B:B,A183,clean_interactions!C:C,"PRICING_PAGE_VIEW")</f>
        <v>1</v>
      </c>
      <c r="V183" s="7">
        <f>SUMIF(clean_spend!D:D,E183,clean_spend!F:F)</f>
        <v>74983</v>
      </c>
      <c r="W183" s="7">
        <f>SUMIF(clean_spend!D:D,E183,clean_spend!J:J)</f>
        <v>879</v>
      </c>
      <c r="X183" s="17">
        <f t="shared" si="2"/>
        <v>85.304891922639356</v>
      </c>
      <c r="Y183" s="7">
        <f>IFERROR(SUMIF(clean_spend!D:D,E183,clean_spend!L:L)/V183,0)</f>
        <v>7.3541336036168197</v>
      </c>
    </row>
    <row r="184" spans="1:25">
      <c r="A184" t="str">
        <v>L0183</v>
      </c>
      <c r="B184" t="str">
        <v>Soren Delgado</v>
      </c>
      <c r="C184" t="str">
        <v>DATADOG</v>
      </c>
      <c r="D184" t="str">
        <v>SMB</v>
      </c>
      <c r="E184" t="str">
        <v>REFERRAL</v>
      </c>
      <c r="F184" t="str">
        <v>Telecom</v>
      </c>
      <c r="G184" t="str">
        <v>Director Of Demand Gen</v>
      </c>
      <c r="H184" t="str">
        <v>FR</v>
      </c>
      <c r="I184">
        <v>31</v>
      </c>
      <c r="J184">
        <v>6</v>
      </c>
      <c r="K184">
        <v>11</v>
      </c>
      <c r="L184" t="str">
        <v>YES</v>
      </c>
      <c r="M184" t="str">
        <v>DISQUALIFIED</v>
      </c>
      <c r="N184" s="7" t="str">
        <f>IF(COUNTBLANK(clean_leads!B184:S184)&gt;=8,"LOW",IF(COUNTBLANK(clean_leads!B184:S184)&gt;=4,"MEDIUM","HIGH"))</f>
        <v>HIGH</v>
      </c>
      <c r="O184" s="7">
        <f>COUNTIF(clean_interactions!B:B,A184)</f>
        <v>4</v>
      </c>
      <c r="P184" s="7">
        <f>COUNTIFS(clean_interactions!B:B,A184,clean_interactions!N:N,"HIGH")</f>
        <v>3</v>
      </c>
      <c r="Q184" s="7">
        <f>ROUND(SUMIF(clean_interactions!B:B,A184,clean_interactions!M:M),1)</f>
        <v>53.2</v>
      </c>
      <c r="R184" s="7">
        <f>COUNTIFS(clean_interactions!B:B,A184,clean_interactions!C:C,"DEMO_REQUEST")</f>
        <v>0</v>
      </c>
      <c r="S184" s="7">
        <f>COUNTIFS(clean_interactions!B:B,A184,clean_interactions!C:C,"CONTENT_DOWNLOAD")</f>
        <v>0</v>
      </c>
      <c r="T184" s="7">
        <f>COUNTIFS(clean_interactions!B:B,A184,clean_interactions!C:C,"WEBINAR_ATTENDED")</f>
        <v>0</v>
      </c>
      <c r="U184" s="7">
        <f>COUNTIFS(clean_interactions!B:B,A184,clean_interactions!C:C,"PRICING_PAGE_VIEW")</f>
        <v>2</v>
      </c>
      <c r="V184" s="7">
        <f>SUMIF(clean_spend!D:D,E184,clean_spend!F:F)</f>
        <v>37889</v>
      </c>
      <c r="W184" s="7">
        <f>SUMIF(clean_spend!D:D,E184,clean_spend!J:J)</f>
        <v>865</v>
      </c>
      <c r="X184" s="17">
        <f t="shared" si="2"/>
        <v>43.802312138728325</v>
      </c>
      <c r="Y184" s="7">
        <f>IFERROR(SUMIF(clean_spend!D:D,E184,clean_spend!L:L)/V184,0)</f>
        <v>9.6104674179841112</v>
      </c>
    </row>
    <row r="185" spans="1:25">
      <c r="A185" t="str">
        <v>L0184</v>
      </c>
      <c r="B185" t="str">
        <v>Nadia Vega</v>
      </c>
      <c r="C185" t="str">
        <v>SPLUNK</v>
      </c>
      <c r="D185" t="str">
        <v>SMB</v>
      </c>
      <c r="E185" t="str">
        <v>EVENT</v>
      </c>
      <c r="F185" t="str">
        <v>Automotive</v>
      </c>
      <c r="G185" t="str">
        <v>Ceo</v>
      </c>
      <c r="H185" t="str">
        <v>Poland</v>
      </c>
      <c r="I185">
        <v>32</v>
      </c>
      <c r="J185">
        <v>15</v>
      </c>
      <c r="K185">
        <v>25</v>
      </c>
      <c r="L185" t="str">
        <v>YES</v>
      </c>
      <c r="M185" t="str">
        <v>DISQUALIFIED</v>
      </c>
      <c r="N185" s="7" t="str">
        <f>IF(COUNTBLANK(clean_leads!B185:S185)&gt;=8,"LOW",IF(COUNTBLANK(clean_leads!B185:S185)&gt;=4,"MEDIUM","HIGH"))</f>
        <v>HIGH</v>
      </c>
      <c r="O185" s="7">
        <f>COUNTIF(clean_interactions!B:B,A185)</f>
        <v>4</v>
      </c>
      <c r="P185" s="7">
        <f>COUNTIFS(clean_interactions!B:B,A185,clean_interactions!N:N,"HIGH")</f>
        <v>3</v>
      </c>
      <c r="Q185" s="7">
        <f>ROUND(SUMIF(clean_interactions!B:B,A185,clean_interactions!M:M),1)</f>
        <v>78.7</v>
      </c>
      <c r="R185" s="7">
        <f>COUNTIFS(clean_interactions!B:B,A185,clean_interactions!C:C,"DEMO_REQUEST")</f>
        <v>0</v>
      </c>
      <c r="S185" s="7">
        <f>COUNTIFS(clean_interactions!B:B,A185,clean_interactions!C:C,"CONTENT_DOWNLOAD")</f>
        <v>0</v>
      </c>
      <c r="T185" s="7">
        <f>COUNTIFS(clean_interactions!B:B,A185,clean_interactions!C:C,"WEBINAR_ATTENDED")</f>
        <v>0</v>
      </c>
      <c r="U185" s="7">
        <f>COUNTIFS(clean_interactions!B:B,A185,clean_interactions!C:C,"PRICING_PAGE_VIEW")</f>
        <v>0</v>
      </c>
      <c r="V185" s="7">
        <f>SUMIF(clean_spend!D:D,E185,clean_spend!F:F)</f>
        <v>130023</v>
      </c>
      <c r="W185" s="7">
        <f>SUMIF(clean_spend!D:D,E185,clean_spend!J:J)</f>
        <v>322</v>
      </c>
      <c r="X185" s="17">
        <f t="shared" si="2"/>
        <v>403.79813664596276</v>
      </c>
      <c r="Y185" s="7">
        <f>IFERROR(SUMIF(clean_spend!D:D,E185,clean_spend!L:L)/V185,0)</f>
        <v>1.3116294809379878</v>
      </c>
    </row>
    <row r="186" spans="1:25">
      <c r="A186" t="str">
        <v>L0185</v>
      </c>
      <c r="B186" t="str">
        <v>Joaquin Nair</v>
      </c>
      <c r="C186" t="str">
        <v>LINEAR</v>
      </c>
      <c r="D186" t="str">
        <v>STARTUP</v>
      </c>
      <c r="E186" t="str">
        <v>PAID</v>
      </c>
      <c r="F186" t="str">
        <v>Insurtech</v>
      </c>
      <c r="G186" t="str">
        <v>Senior Analyst</v>
      </c>
      <c r="H186" t="str">
        <v>New Zealand</v>
      </c>
      <c r="I186">
        <v>22</v>
      </c>
      <c r="J186">
        <v>20</v>
      </c>
      <c r="K186">
        <v>12</v>
      </c>
      <c r="L186" t="str">
        <v>NO</v>
      </c>
      <c r="M186" t="str">
        <v>NEW</v>
      </c>
      <c r="N186" s="7" t="str">
        <f>IF(COUNTBLANK(clean_leads!B186:S186)&gt;=8,"LOW",IF(COUNTBLANK(clean_leads!B186:S186)&gt;=4,"MEDIUM","HIGH"))</f>
        <v>HIGH</v>
      </c>
      <c r="O186" s="7">
        <f>COUNTIF(clean_interactions!B:B,A186)</f>
        <v>1</v>
      </c>
      <c r="P186" s="7">
        <f>COUNTIFS(clean_interactions!B:B,A186,clean_interactions!N:N,"HIGH")</f>
        <v>1</v>
      </c>
      <c r="Q186" s="7">
        <f>ROUND(SUMIF(clean_interactions!B:B,A186,clean_interactions!M:M),1)</f>
        <v>23.4</v>
      </c>
      <c r="R186" s="7">
        <f>COUNTIFS(clean_interactions!B:B,A186,clean_interactions!C:C,"DEMO_REQUEST")</f>
        <v>0</v>
      </c>
      <c r="S186" s="7">
        <f>COUNTIFS(clean_interactions!B:B,A186,clean_interactions!C:C,"CONTENT_DOWNLOAD")</f>
        <v>0</v>
      </c>
      <c r="T186" s="7">
        <f>COUNTIFS(clean_interactions!B:B,A186,clean_interactions!C:C,"WEBINAR_ATTENDED")</f>
        <v>0</v>
      </c>
      <c r="U186" s="7">
        <f>COUNTIFS(clean_interactions!B:B,A186,clean_interactions!C:C,"PRICING_PAGE_VIEW")</f>
        <v>0</v>
      </c>
      <c r="V186" s="7">
        <f>SUMIF(clean_spend!D:D,E186,clean_spend!F:F)</f>
        <v>149793</v>
      </c>
      <c r="W186" s="7">
        <f>SUMIF(clean_spend!D:D,E186,clean_spend!J:J)</f>
        <v>1090</v>
      </c>
      <c r="X186" s="17">
        <f t="shared" si="2"/>
        <v>137.42477064220182</v>
      </c>
      <c r="Y186" s="7">
        <f>IFERROR(SUMIF(clean_spend!D:D,E186,clean_spend!L:L)/V186,0)</f>
        <v>3.422997069288952</v>
      </c>
    </row>
    <row r="187" spans="1:25">
      <c r="A187" t="str">
        <v>L0186</v>
      </c>
      <c r="B187" t="str">
        <v>Katrina Davis</v>
      </c>
      <c r="C187" t="str">
        <v>SHOPIFY INC</v>
      </c>
      <c r="D187" t="str">
        <v>ENTERPRISE</v>
      </c>
      <c r="E187" t="str">
        <v>REFERRAL</v>
      </c>
      <c r="F187" t="str">
        <v>Unknown</v>
      </c>
      <c r="G187" t="str">
        <v>Head Of Sales</v>
      </c>
      <c r="H187" t="str">
        <v>Pakistan</v>
      </c>
      <c r="I187">
        <v>1</v>
      </c>
      <c r="J187">
        <v>19</v>
      </c>
      <c r="K187">
        <v>0</v>
      </c>
      <c r="L187" t="str">
        <v>YES</v>
      </c>
      <c r="M187" t="str">
        <v>CONTACTED</v>
      </c>
      <c r="N187" s="7" t="str">
        <f>IF(COUNTBLANK(clean_leads!B187:S187)&gt;=8,"LOW",IF(COUNTBLANK(clean_leads!B187:S187)&gt;=4,"MEDIUM","HIGH"))</f>
        <v>HIGH</v>
      </c>
      <c r="O187" s="7">
        <f>COUNTIF(clean_interactions!B:B,A187)</f>
        <v>5</v>
      </c>
      <c r="P187" s="7">
        <f>COUNTIFS(clean_interactions!B:B,A187,clean_interactions!N:N,"HIGH")</f>
        <v>4</v>
      </c>
      <c r="Q187" s="7">
        <f>ROUND(SUMIF(clean_interactions!B:B,A187,clean_interactions!M:M),1)</f>
        <v>102.6</v>
      </c>
      <c r="R187" s="7">
        <f>COUNTIFS(clean_interactions!B:B,A187,clean_interactions!C:C,"DEMO_REQUEST")</f>
        <v>0</v>
      </c>
      <c r="S187" s="7">
        <f>COUNTIFS(clean_interactions!B:B,A187,clean_interactions!C:C,"CONTENT_DOWNLOAD")</f>
        <v>0</v>
      </c>
      <c r="T187" s="7">
        <f>COUNTIFS(clean_interactions!B:B,A187,clean_interactions!C:C,"WEBINAR_ATTENDED")</f>
        <v>0</v>
      </c>
      <c r="U187" s="7">
        <f>COUNTIFS(clean_interactions!B:B,A187,clean_interactions!C:C,"PRICING_PAGE_VIEW")</f>
        <v>1</v>
      </c>
      <c r="V187" s="7">
        <f>SUMIF(clean_spend!D:D,E187,clean_spend!F:F)</f>
        <v>37889</v>
      </c>
      <c r="W187" s="7">
        <f>SUMIF(clean_spend!D:D,E187,clean_spend!J:J)</f>
        <v>865</v>
      </c>
      <c r="X187" s="17">
        <f t="shared" si="2"/>
        <v>43.802312138728325</v>
      </c>
      <c r="Y187" s="7">
        <f>IFERROR(SUMIF(clean_spend!D:D,E187,clean_spend!L:L)/V187,0)</f>
        <v>9.6104674179841112</v>
      </c>
    </row>
    <row r="188" spans="1:25">
      <c r="A188" t="str">
        <v>L0187</v>
      </c>
      <c r="B188" t="str">
        <v>Henrik Ali</v>
      </c>
      <c r="C188" t="str">
        <v>ATLASSIAN</v>
      </c>
      <c r="D188" t="str">
        <v>MID-MARKET</v>
      </c>
      <c r="E188" t="str">
        <v>COLD_EMAIL</v>
      </c>
      <c r="F188" t="str">
        <v>Cybersecurity</v>
      </c>
      <c r="G188" t="str">
        <v>Head Of Sales</v>
      </c>
      <c r="H188" t="str">
        <v>South Africa</v>
      </c>
      <c r="I188">
        <v>0</v>
      </c>
      <c r="J188">
        <v>13</v>
      </c>
      <c r="K188">
        <v>23</v>
      </c>
      <c r="L188" t="str">
        <v>NO</v>
      </c>
      <c r="M188" t="str">
        <v>CONTACTED</v>
      </c>
      <c r="N188" s="7" t="str">
        <f>IF(COUNTBLANK(clean_leads!B188:S188)&gt;=8,"LOW",IF(COUNTBLANK(clean_leads!B188:S188)&gt;=4,"MEDIUM","HIGH"))</f>
        <v>HIGH</v>
      </c>
      <c r="O188" s="7">
        <f>COUNTIF(clean_interactions!B:B,A188)</f>
        <v>3</v>
      </c>
      <c r="P188" s="7">
        <f>COUNTIFS(clean_interactions!B:B,A188,clean_interactions!N:N,"HIGH")</f>
        <v>2</v>
      </c>
      <c r="Q188" s="7">
        <f>ROUND(SUMIF(clean_interactions!B:B,A188,clean_interactions!M:M),1)</f>
        <v>44.6</v>
      </c>
      <c r="R188" s="7">
        <f>COUNTIFS(clean_interactions!B:B,A188,clean_interactions!C:C,"DEMO_REQUEST")</f>
        <v>0</v>
      </c>
      <c r="S188" s="7">
        <f>COUNTIFS(clean_interactions!B:B,A188,clean_interactions!C:C,"CONTENT_DOWNLOAD")</f>
        <v>0</v>
      </c>
      <c r="T188" s="7">
        <f>COUNTIFS(clean_interactions!B:B,A188,clean_interactions!C:C,"WEBINAR_ATTENDED")</f>
        <v>0</v>
      </c>
      <c r="U188" s="7">
        <f>COUNTIFS(clean_interactions!B:B,A188,clean_interactions!C:C,"PRICING_PAGE_VIEW")</f>
        <v>0</v>
      </c>
      <c r="V188" s="7">
        <f>SUMIF(clean_spend!D:D,E188,clean_spend!F:F)</f>
        <v>63789</v>
      </c>
      <c r="W188" s="7">
        <f>SUMIF(clean_spend!D:D,E188,clean_spend!J:J)</f>
        <v>306</v>
      </c>
      <c r="X188" s="17">
        <f t="shared" si="2"/>
        <v>208.4607843137255</v>
      </c>
      <c r="Y188" s="7">
        <f>IFERROR(SUMIF(clean_spend!D:D,E188,clean_spend!L:L)/V188,0)</f>
        <v>3.0610920378121618</v>
      </c>
    </row>
    <row r="189" spans="1:25">
      <c r="A189" t="str">
        <v>L0188</v>
      </c>
      <c r="B189" t="str">
        <v>Wendy Herrera</v>
      </c>
      <c r="C189" t="str">
        <v>LINEAR</v>
      </c>
      <c r="D189" t="str">
        <v>MID-MARKET</v>
      </c>
      <c r="E189" t="str">
        <v>ORGANIC</v>
      </c>
      <c r="F189" t="str">
        <v>Hrtech</v>
      </c>
      <c r="G189" t="str">
        <v>Ceo</v>
      </c>
      <c r="H189" t="str">
        <v>DE</v>
      </c>
      <c r="I189">
        <v>31</v>
      </c>
      <c r="J189">
        <v>2</v>
      </c>
      <c r="K189">
        <v>50</v>
      </c>
      <c r="L189" t="str">
        <v>NO</v>
      </c>
      <c r="M189" t="str">
        <v>CONTACTED</v>
      </c>
      <c r="N189" s="7" t="str">
        <f>IF(COUNTBLANK(clean_leads!B189:S189)&gt;=8,"LOW",IF(COUNTBLANK(clean_leads!B189:S189)&gt;=4,"MEDIUM","HIGH"))</f>
        <v>HIGH</v>
      </c>
      <c r="O189" s="7">
        <f>COUNTIF(clean_interactions!B:B,A189)</f>
        <v>3</v>
      </c>
      <c r="P189" s="7">
        <f>COUNTIFS(clean_interactions!B:B,A189,clean_interactions!N:N,"HIGH")</f>
        <v>2</v>
      </c>
      <c r="Q189" s="7">
        <f>ROUND(SUMIF(clean_interactions!B:B,A189,clean_interactions!M:M),1)</f>
        <v>41.3</v>
      </c>
      <c r="R189" s="7">
        <f>COUNTIFS(clean_interactions!B:B,A189,clean_interactions!C:C,"DEMO_REQUEST")</f>
        <v>0</v>
      </c>
      <c r="S189" s="7">
        <f>COUNTIFS(clean_interactions!B:B,A189,clean_interactions!C:C,"CONTENT_DOWNLOAD")</f>
        <v>0</v>
      </c>
      <c r="T189" s="7">
        <f>COUNTIFS(clean_interactions!B:B,A189,clean_interactions!C:C,"WEBINAR_ATTENDED")</f>
        <v>0</v>
      </c>
      <c r="U189" s="7">
        <f>COUNTIFS(clean_interactions!B:B,A189,clean_interactions!C:C,"PRICING_PAGE_VIEW")</f>
        <v>0</v>
      </c>
      <c r="V189" s="7">
        <f>SUMIF(clean_spend!D:D,E189,clean_spend!F:F)</f>
        <v>46997</v>
      </c>
      <c r="W189" s="7">
        <f>SUMIF(clean_spend!D:D,E189,clean_spend!J:J)</f>
        <v>970</v>
      </c>
      <c r="X189" s="17">
        <f t="shared" si="2"/>
        <v>48.450515463917526</v>
      </c>
      <c r="Y189" s="7">
        <f>IFERROR(SUMIF(clean_spend!D:D,E189,clean_spend!L:L)/V189,0)</f>
        <v>13.494180479605081</v>
      </c>
    </row>
    <row r="190" spans="1:25">
      <c r="A190" t="str">
        <v>L0189</v>
      </c>
      <c r="B190" t="str">
        <v>Nick Lewis</v>
      </c>
      <c r="C190" t="str">
        <v>FRESHWORKS</v>
      </c>
      <c r="D190" t="str">
        <v>STARTUP</v>
      </c>
      <c r="E190" t="str">
        <v>SOCIAL</v>
      </c>
      <c r="F190" t="str">
        <v>Fintech</v>
      </c>
      <c r="G190" t="str">
        <v>Senior Analyst</v>
      </c>
      <c r="H190" t="str">
        <v>FR</v>
      </c>
      <c r="I190">
        <v>16</v>
      </c>
      <c r="J190">
        <v>14</v>
      </c>
      <c r="K190">
        <v>0</v>
      </c>
      <c r="L190" t="str">
        <v>YES</v>
      </c>
      <c r="M190" t="str">
        <v>ENGAGED</v>
      </c>
      <c r="N190" s="7" t="str">
        <f>IF(COUNTBLANK(clean_leads!B190:S190)&gt;=8,"LOW",IF(COUNTBLANK(clean_leads!B190:S190)&gt;=4,"MEDIUM","HIGH"))</f>
        <v>HIGH</v>
      </c>
      <c r="O190" s="7">
        <f>COUNTIF(clean_interactions!B:B,A190)</f>
        <v>4</v>
      </c>
      <c r="P190" s="7">
        <f>COUNTIFS(clean_interactions!B:B,A190,clean_interactions!N:N,"HIGH")</f>
        <v>4</v>
      </c>
      <c r="Q190" s="7">
        <f>ROUND(SUMIF(clean_interactions!B:B,A190,clean_interactions!M:M),1)</f>
        <v>75.3</v>
      </c>
      <c r="R190" s="7">
        <f>COUNTIFS(clean_interactions!B:B,A190,clean_interactions!C:C,"DEMO_REQUEST")</f>
        <v>0</v>
      </c>
      <c r="S190" s="7">
        <f>COUNTIFS(clean_interactions!B:B,A190,clean_interactions!C:C,"CONTENT_DOWNLOAD")</f>
        <v>0</v>
      </c>
      <c r="T190" s="7">
        <f>COUNTIFS(clean_interactions!B:B,A190,clean_interactions!C:C,"WEBINAR_ATTENDED")</f>
        <v>0</v>
      </c>
      <c r="U190" s="7">
        <f>COUNTIFS(clean_interactions!B:B,A190,clean_interactions!C:C,"PRICING_PAGE_VIEW")</f>
        <v>0</v>
      </c>
      <c r="V190" s="7">
        <f>SUMIF(clean_spend!D:D,E190,clean_spend!F:F)</f>
        <v>198205</v>
      </c>
      <c r="W190" s="7">
        <f>SUMIF(clean_spend!D:D,E190,clean_spend!J:J)</f>
        <v>961</v>
      </c>
      <c r="X190" s="17">
        <f t="shared" si="2"/>
        <v>206.2486992715921</v>
      </c>
      <c r="Y190" s="7">
        <f>IFERROR(SUMIF(clean_spend!D:D,E190,clean_spend!L:L)/V190,0)</f>
        <v>2.499992432077899</v>
      </c>
    </row>
    <row r="191" spans="1:25">
      <c r="A191" t="str">
        <v>L0190</v>
      </c>
      <c r="B191" t="str">
        <v>Hugo King</v>
      </c>
      <c r="C191" t="str">
        <v>AIRTABLE</v>
      </c>
      <c r="D191" t="str">
        <v>SMB</v>
      </c>
      <c r="E191" t="str">
        <v>UNKNOWN</v>
      </c>
      <c r="F191" t="str">
        <v>Hrtech</v>
      </c>
      <c r="G191" t="str">
        <v>Solutions Architect</v>
      </c>
      <c r="H191" t="str">
        <v>US</v>
      </c>
      <c r="I191">
        <v>0</v>
      </c>
      <c r="J191">
        <v>6</v>
      </c>
      <c r="K191">
        <v>29</v>
      </c>
      <c r="L191" t="str">
        <v>NO</v>
      </c>
      <c r="M191" t="str">
        <v>DISQUALIFIED</v>
      </c>
      <c r="N191" s="7" t="str">
        <f>IF(COUNTBLANK(clean_leads!B191:S191)&gt;=8,"LOW",IF(COUNTBLANK(clean_leads!B191:S191)&gt;=4,"MEDIUM","HIGH"))</f>
        <v>HIGH</v>
      </c>
      <c r="O191" s="7">
        <f>COUNTIF(clean_interactions!B:B,A191)</f>
        <v>3</v>
      </c>
      <c r="P191" s="7">
        <f>COUNTIFS(clean_interactions!B:B,A191,clean_interactions!N:N,"HIGH")</f>
        <v>3</v>
      </c>
      <c r="Q191" s="7">
        <f>ROUND(SUMIF(clean_interactions!B:B,A191,clean_interactions!M:M),1)</f>
        <v>52.3</v>
      </c>
      <c r="R191" s="7">
        <f>COUNTIFS(clean_interactions!B:B,A191,clean_interactions!C:C,"DEMO_REQUEST")</f>
        <v>0</v>
      </c>
      <c r="S191" s="7">
        <f>COUNTIFS(clean_interactions!B:B,A191,clean_interactions!C:C,"CONTENT_DOWNLOAD")</f>
        <v>1</v>
      </c>
      <c r="T191" s="7">
        <f>COUNTIFS(clean_interactions!B:B,A191,clean_interactions!C:C,"WEBINAR_ATTENDED")</f>
        <v>0</v>
      </c>
      <c r="U191" s="7">
        <f>COUNTIFS(clean_interactions!B:B,A191,clean_interactions!C:C,"PRICING_PAGE_VIEW")</f>
        <v>0</v>
      </c>
      <c r="V191" s="7">
        <f>SUMIF(clean_spend!D:D,E191,clean_spend!F:F)</f>
        <v>0</v>
      </c>
      <c r="W191" s="7">
        <f>SUMIF(clean_spend!D:D,E191,clean_spend!J:J)</f>
        <v>0</v>
      </c>
      <c r="X191" s="17">
        <f t="shared" si="2"/>
        <v>0</v>
      </c>
      <c r="Y191" s="7">
        <f>IFERROR(SUMIF(clean_spend!D:D,E191,clean_spend!L:L)/V191,0)</f>
        <v>0</v>
      </c>
    </row>
    <row r="192" spans="1:25">
      <c r="A192" t="str">
        <v>L0191</v>
      </c>
      <c r="B192" t="str">
        <v>Penelope Chen</v>
      </c>
      <c r="C192" t="str">
        <v>DATABRICKS</v>
      </c>
      <c r="D192" t="str">
        <v>STARTUP</v>
      </c>
      <c r="E192" t="str">
        <v>DIRECT</v>
      </c>
      <c r="F192" t="str">
        <v>Telecom</v>
      </c>
      <c r="G192" t="str">
        <v>Digital Marketing Manager</v>
      </c>
      <c r="H192" t="str">
        <v>IN</v>
      </c>
      <c r="I192">
        <v>13</v>
      </c>
      <c r="J192">
        <v>14</v>
      </c>
      <c r="K192">
        <v>46</v>
      </c>
      <c r="L192" t="str">
        <v>NO</v>
      </c>
      <c r="M192" t="str">
        <v>LOST</v>
      </c>
      <c r="N192" s="7" t="str">
        <f>IF(COUNTBLANK(clean_leads!B192:S192)&gt;=8,"LOW",IF(COUNTBLANK(clean_leads!B192:S192)&gt;=4,"MEDIUM","HIGH"))</f>
        <v>HIGH</v>
      </c>
      <c r="O192" s="7">
        <f>COUNTIF(clean_interactions!B:B,A192)</f>
        <v>3</v>
      </c>
      <c r="P192" s="7">
        <f>COUNTIFS(clean_interactions!B:B,A192,clean_interactions!N:N,"HIGH")</f>
        <v>2</v>
      </c>
      <c r="Q192" s="7">
        <f>ROUND(SUMIF(clean_interactions!B:B,A192,clean_interactions!M:M),1)</f>
        <v>75.599999999999994</v>
      </c>
      <c r="R192" s="7">
        <f>COUNTIFS(clean_interactions!B:B,A192,clean_interactions!C:C,"DEMO_REQUEST")</f>
        <v>1</v>
      </c>
      <c r="S192" s="7">
        <f>COUNTIFS(clean_interactions!B:B,A192,clean_interactions!C:C,"CONTENT_DOWNLOAD")</f>
        <v>0</v>
      </c>
      <c r="T192" s="7">
        <f>COUNTIFS(clean_interactions!B:B,A192,clean_interactions!C:C,"WEBINAR_ATTENDED")</f>
        <v>0</v>
      </c>
      <c r="U192" s="7">
        <f>COUNTIFS(clean_interactions!B:B,A192,clean_interactions!C:C,"PRICING_PAGE_VIEW")</f>
        <v>0</v>
      </c>
      <c r="V192" s="7">
        <f>SUMIF(clean_spend!D:D,E192,clean_spend!F:F)</f>
        <v>0</v>
      </c>
      <c r="W192" s="7">
        <f>SUMIF(clean_spend!D:D,E192,clean_spend!J:J)</f>
        <v>0</v>
      </c>
      <c r="X192" s="17">
        <f t="shared" si="2"/>
        <v>0</v>
      </c>
      <c r="Y192" s="7">
        <f>IFERROR(SUMIF(clean_spend!D:D,E192,clean_spend!L:L)/V192,0)</f>
        <v>0</v>
      </c>
    </row>
    <row r="193" spans="1:25">
      <c r="A193" t="str">
        <v>L0192</v>
      </c>
      <c r="B193" t="str">
        <v>Yasmin Larsson</v>
      </c>
      <c r="C193" t="str">
        <v>CANVA</v>
      </c>
      <c r="D193" t="str">
        <v>SMB</v>
      </c>
      <c r="E193" t="str">
        <v>PAID</v>
      </c>
      <c r="F193" t="str">
        <v>Cybersecurity</v>
      </c>
      <c r="G193" t="str">
        <v>Pr Manager</v>
      </c>
      <c r="H193" t="str">
        <v>SG</v>
      </c>
      <c r="I193">
        <v>0</v>
      </c>
      <c r="J193">
        <v>5</v>
      </c>
      <c r="K193">
        <v>54</v>
      </c>
      <c r="L193" t="str">
        <v>YES</v>
      </c>
      <c r="M193" t="str">
        <v>QUALIFIED</v>
      </c>
      <c r="N193" s="7" t="str">
        <f>IF(COUNTBLANK(clean_leads!B193:S193)&gt;=8,"LOW",IF(COUNTBLANK(clean_leads!B193:S193)&gt;=4,"MEDIUM","HIGH"))</f>
        <v>HIGH</v>
      </c>
      <c r="O193" s="7">
        <f>COUNTIF(clean_interactions!B:B,A193)</f>
        <v>2</v>
      </c>
      <c r="P193" s="7">
        <f>COUNTIFS(clean_interactions!B:B,A193,clean_interactions!N:N,"HIGH")</f>
        <v>2</v>
      </c>
      <c r="Q193" s="7">
        <f>ROUND(SUMIF(clean_interactions!B:B,A193,clean_interactions!M:M),1)</f>
        <v>43.5</v>
      </c>
      <c r="R193" s="7">
        <f>COUNTIFS(clean_interactions!B:B,A193,clean_interactions!C:C,"DEMO_REQUEST")</f>
        <v>0</v>
      </c>
      <c r="S193" s="7">
        <f>COUNTIFS(clean_interactions!B:B,A193,clean_interactions!C:C,"CONTENT_DOWNLOAD")</f>
        <v>0</v>
      </c>
      <c r="T193" s="7">
        <f>COUNTIFS(clean_interactions!B:B,A193,clean_interactions!C:C,"WEBINAR_ATTENDED")</f>
        <v>0</v>
      </c>
      <c r="U193" s="7">
        <f>COUNTIFS(clean_interactions!B:B,A193,clean_interactions!C:C,"PRICING_PAGE_VIEW")</f>
        <v>2</v>
      </c>
      <c r="V193" s="7">
        <f>SUMIF(clean_spend!D:D,E193,clean_spend!F:F)</f>
        <v>149793</v>
      </c>
      <c r="W193" s="7">
        <f>SUMIF(clean_spend!D:D,E193,clean_spend!J:J)</f>
        <v>1090</v>
      </c>
      <c r="X193" s="17">
        <f t="shared" si="2"/>
        <v>137.42477064220182</v>
      </c>
      <c r="Y193" s="7">
        <f>IFERROR(SUMIF(clean_spend!D:D,E193,clean_spend!L:L)/V193,0)</f>
        <v>3.422997069288952</v>
      </c>
    </row>
    <row r="194" spans="1:25">
      <c r="A194" t="str">
        <v>L0193</v>
      </c>
      <c r="B194" t="str">
        <v>Idris Wilson</v>
      </c>
      <c r="C194" t="str">
        <v>SNOWFLAKE</v>
      </c>
      <c r="D194" t="str">
        <v>SMB</v>
      </c>
      <c r="E194" t="str">
        <v>ORGANIC</v>
      </c>
      <c r="F194" t="str">
        <v>Martech</v>
      </c>
      <c r="G194" t="str">
        <v>Vp Of Marketing</v>
      </c>
      <c r="H194" t="str">
        <v>JP</v>
      </c>
      <c r="I194">
        <v>23</v>
      </c>
      <c r="J194">
        <v>3</v>
      </c>
      <c r="K194">
        <v>29</v>
      </c>
      <c r="L194" t="str">
        <v>NO</v>
      </c>
      <c r="M194" t="str">
        <v>CONVERTED</v>
      </c>
      <c r="N194" s="7" t="str">
        <f>IF(COUNTBLANK(clean_leads!B194:S194)&gt;=8,"LOW",IF(COUNTBLANK(clean_leads!B194:S194)&gt;=4,"MEDIUM","HIGH"))</f>
        <v>HIGH</v>
      </c>
      <c r="O194" s="7">
        <f>COUNTIF(clean_interactions!B:B,A194)</f>
        <v>2</v>
      </c>
      <c r="P194" s="7">
        <f>COUNTIFS(clean_interactions!B:B,A194,clean_interactions!N:N,"HIGH")</f>
        <v>2</v>
      </c>
      <c r="Q194" s="7">
        <f>ROUND(SUMIF(clean_interactions!B:B,A194,clean_interactions!M:M),1)</f>
        <v>23.5</v>
      </c>
      <c r="R194" s="7">
        <f>COUNTIFS(clean_interactions!B:B,A194,clean_interactions!C:C,"DEMO_REQUEST")</f>
        <v>0</v>
      </c>
      <c r="S194" s="7">
        <f>COUNTIFS(clean_interactions!B:B,A194,clean_interactions!C:C,"CONTENT_DOWNLOAD")</f>
        <v>0</v>
      </c>
      <c r="T194" s="7">
        <f>COUNTIFS(clean_interactions!B:B,A194,clean_interactions!C:C,"WEBINAR_ATTENDED")</f>
        <v>0</v>
      </c>
      <c r="U194" s="7">
        <f>COUNTIFS(clean_interactions!B:B,A194,clean_interactions!C:C,"PRICING_PAGE_VIEW")</f>
        <v>0</v>
      </c>
      <c r="V194" s="7">
        <f>SUMIF(clean_spend!D:D,E194,clean_spend!F:F)</f>
        <v>46997</v>
      </c>
      <c r="W194" s="7">
        <f>SUMIF(clean_spend!D:D,E194,clean_spend!J:J)</f>
        <v>970</v>
      </c>
      <c r="X194" s="17">
        <f t="shared" si="2"/>
        <v>48.450515463917526</v>
      </c>
      <c r="Y194" s="7">
        <f>IFERROR(SUMIF(clean_spend!D:D,E194,clean_spend!L:L)/V194,0)</f>
        <v>13.494180479605081</v>
      </c>
    </row>
    <row r="195" spans="1:25">
      <c r="A195" t="str">
        <v>L0194</v>
      </c>
      <c r="B195" t="str">
        <v>George Khan</v>
      </c>
      <c r="C195" t="str">
        <v>DATADOG</v>
      </c>
      <c r="D195" t="str">
        <v>ENTERPRISE</v>
      </c>
      <c r="E195" t="str">
        <v>SOCIAL</v>
      </c>
      <c r="F195" t="str">
        <v>E-Commerce</v>
      </c>
      <c r="G195" t="str">
        <v>Revenue Operations</v>
      </c>
      <c r="H195" t="str">
        <v>IN</v>
      </c>
      <c r="I195">
        <v>23</v>
      </c>
      <c r="J195">
        <v>2</v>
      </c>
      <c r="K195">
        <v>56</v>
      </c>
      <c r="L195" t="str">
        <v>NO</v>
      </c>
      <c r="M195" t="str">
        <v>NURTURING</v>
      </c>
      <c r="N195" s="7" t="str">
        <f>IF(COUNTBLANK(clean_leads!B195:S195)&gt;=8,"LOW",IF(COUNTBLANK(clean_leads!B195:S195)&gt;=4,"MEDIUM","HIGH"))</f>
        <v>HIGH</v>
      </c>
      <c r="O195" s="7">
        <f>COUNTIF(clean_interactions!B:B,A195)</f>
        <v>4</v>
      </c>
      <c r="P195" s="7">
        <f>COUNTIFS(clean_interactions!B:B,A195,clean_interactions!N:N,"HIGH")</f>
        <v>3</v>
      </c>
      <c r="Q195" s="7">
        <f>ROUND(SUMIF(clean_interactions!B:B,A195,clean_interactions!M:M),1)</f>
        <v>63.1</v>
      </c>
      <c r="R195" s="7">
        <f>COUNTIFS(clean_interactions!B:B,A195,clean_interactions!C:C,"DEMO_REQUEST")</f>
        <v>0</v>
      </c>
      <c r="S195" s="7">
        <f>COUNTIFS(clean_interactions!B:B,A195,clean_interactions!C:C,"CONTENT_DOWNLOAD")</f>
        <v>0</v>
      </c>
      <c r="T195" s="7">
        <f>COUNTIFS(clean_interactions!B:B,A195,clean_interactions!C:C,"WEBINAR_ATTENDED")</f>
        <v>0</v>
      </c>
      <c r="U195" s="7">
        <f>COUNTIFS(clean_interactions!B:B,A195,clean_interactions!C:C,"PRICING_PAGE_VIEW")</f>
        <v>0</v>
      </c>
      <c r="V195" s="7">
        <f>SUMIF(clean_spend!D:D,E195,clean_spend!F:F)</f>
        <v>198205</v>
      </c>
      <c r="W195" s="7">
        <f>SUMIF(clean_spend!D:D,E195,clean_spend!J:J)</f>
        <v>961</v>
      </c>
      <c r="X195" s="17">
        <f t="shared" ref="X195:X258" si="3">IFERROR(V195/W195,0)</f>
        <v>206.2486992715921</v>
      </c>
      <c r="Y195" s="7">
        <f>IFERROR(SUMIF(clean_spend!D:D,E195,clean_spend!L:L)/V195,0)</f>
        <v>2.499992432077899</v>
      </c>
    </row>
    <row r="196" spans="1:25">
      <c r="A196" t="str">
        <v>L0195</v>
      </c>
      <c r="B196" t="str">
        <v>Idris Williams</v>
      </c>
      <c r="C196" t="str">
        <v>SALESFORCE.COM</v>
      </c>
      <c r="D196" t="str">
        <v>MID-MARKET</v>
      </c>
      <c r="E196" t="str">
        <v>PAID</v>
      </c>
      <c r="F196" t="str">
        <v>Automotive</v>
      </c>
      <c r="G196" t="str">
        <v>Sales Operations</v>
      </c>
      <c r="H196" t="str">
        <v>Pakistan</v>
      </c>
      <c r="I196">
        <v>0</v>
      </c>
      <c r="J196">
        <v>16</v>
      </c>
      <c r="K196">
        <v>26</v>
      </c>
      <c r="L196" t="str">
        <v>YES</v>
      </c>
      <c r="M196" t="str">
        <v>LOST</v>
      </c>
      <c r="N196" s="7" t="str">
        <f>IF(COUNTBLANK(clean_leads!B196:S196)&gt;=8,"LOW",IF(COUNTBLANK(clean_leads!B196:S196)&gt;=4,"MEDIUM","HIGH"))</f>
        <v>HIGH</v>
      </c>
      <c r="O196" s="7">
        <f>COUNTIF(clean_interactions!B:B,A196)</f>
        <v>1</v>
      </c>
      <c r="P196" s="7">
        <f>COUNTIFS(clean_interactions!B:B,A196,clean_interactions!N:N,"HIGH")</f>
        <v>0</v>
      </c>
      <c r="Q196" s="7">
        <f>ROUND(SUMIF(clean_interactions!B:B,A196,clean_interactions!M:M),1)</f>
        <v>0</v>
      </c>
      <c r="R196" s="7">
        <f>COUNTIFS(clean_interactions!B:B,A196,clean_interactions!C:C,"DEMO_REQUEST")</f>
        <v>0</v>
      </c>
      <c r="S196" s="7">
        <f>COUNTIFS(clean_interactions!B:B,A196,clean_interactions!C:C,"CONTENT_DOWNLOAD")</f>
        <v>0</v>
      </c>
      <c r="T196" s="7">
        <f>COUNTIFS(clean_interactions!B:B,A196,clean_interactions!C:C,"WEBINAR_ATTENDED")</f>
        <v>0</v>
      </c>
      <c r="U196" s="7">
        <f>COUNTIFS(clean_interactions!B:B,A196,clean_interactions!C:C,"PRICING_PAGE_VIEW")</f>
        <v>0</v>
      </c>
      <c r="V196" s="7">
        <f>SUMIF(clean_spend!D:D,E196,clean_spend!F:F)</f>
        <v>149793</v>
      </c>
      <c r="W196" s="7">
        <f>SUMIF(clean_spend!D:D,E196,clean_spend!J:J)</f>
        <v>1090</v>
      </c>
      <c r="X196" s="17">
        <f t="shared" si="3"/>
        <v>137.42477064220182</v>
      </c>
      <c r="Y196" s="7">
        <f>IFERROR(SUMIF(clean_spend!D:D,E196,clean_spend!L:L)/V196,0)</f>
        <v>3.422997069288952</v>
      </c>
    </row>
    <row r="197" spans="1:25">
      <c r="A197" t="str">
        <v>L0196</v>
      </c>
      <c r="B197" t="str">
        <v>Mona Thompson</v>
      </c>
      <c r="C197" t="str">
        <v>SLACK</v>
      </c>
      <c r="D197" t="str">
        <v>SMB</v>
      </c>
      <c r="E197" t="str">
        <v>PAID</v>
      </c>
      <c r="F197" t="str">
        <v>Unknown</v>
      </c>
      <c r="G197" t="str">
        <v>Engineering Manager</v>
      </c>
      <c r="H197" t="str">
        <v>AU</v>
      </c>
      <c r="I197">
        <v>0</v>
      </c>
      <c r="J197">
        <v>4</v>
      </c>
      <c r="K197">
        <v>23</v>
      </c>
      <c r="L197" t="str">
        <v>NO</v>
      </c>
      <c r="M197" t="str">
        <v>CONTACTED</v>
      </c>
      <c r="N197" s="7" t="str">
        <f>IF(COUNTBLANK(clean_leads!B197:S197)&gt;=8,"LOW",IF(COUNTBLANK(clean_leads!B197:S197)&gt;=4,"MEDIUM","HIGH"))</f>
        <v>HIGH</v>
      </c>
      <c r="O197" s="7">
        <f>COUNTIF(clean_interactions!B:B,A197)</f>
        <v>4</v>
      </c>
      <c r="P197" s="7">
        <f>COUNTIFS(clean_interactions!B:B,A197,clean_interactions!N:N,"HIGH")</f>
        <v>2</v>
      </c>
      <c r="Q197" s="7">
        <f>ROUND(SUMIF(clean_interactions!B:B,A197,clean_interactions!M:M),1)</f>
        <v>59.1</v>
      </c>
      <c r="R197" s="7">
        <f>COUNTIFS(clean_interactions!B:B,A197,clean_interactions!C:C,"DEMO_REQUEST")</f>
        <v>0</v>
      </c>
      <c r="S197" s="7">
        <f>COUNTIFS(clean_interactions!B:B,A197,clean_interactions!C:C,"CONTENT_DOWNLOAD")</f>
        <v>1</v>
      </c>
      <c r="T197" s="7">
        <f>COUNTIFS(clean_interactions!B:B,A197,clean_interactions!C:C,"WEBINAR_ATTENDED")</f>
        <v>0</v>
      </c>
      <c r="U197" s="7">
        <f>COUNTIFS(clean_interactions!B:B,A197,clean_interactions!C:C,"PRICING_PAGE_VIEW")</f>
        <v>0</v>
      </c>
      <c r="V197" s="7">
        <f>SUMIF(clean_spend!D:D,E197,clean_spend!F:F)</f>
        <v>149793</v>
      </c>
      <c r="W197" s="7">
        <f>SUMIF(clean_spend!D:D,E197,clean_spend!J:J)</f>
        <v>1090</v>
      </c>
      <c r="X197" s="17">
        <f t="shared" si="3"/>
        <v>137.42477064220182</v>
      </c>
      <c r="Y197" s="7">
        <f>IFERROR(SUMIF(clean_spend!D:D,E197,clean_spend!L:L)/V197,0)</f>
        <v>3.422997069288952</v>
      </c>
    </row>
    <row r="198" spans="1:25">
      <c r="A198" t="str">
        <v>L0197</v>
      </c>
      <c r="B198" t="str">
        <v>Grace Nguyen</v>
      </c>
      <c r="C198" t="str">
        <v>TWILIO</v>
      </c>
      <c r="D198" t="str">
        <v>SMB</v>
      </c>
      <c r="E198" t="str">
        <v>REFERRAL</v>
      </c>
      <c r="F198" t="str">
        <v>Fintech</v>
      </c>
      <c r="G198" t="str">
        <v>Pr Manager</v>
      </c>
      <c r="H198" t="str">
        <v>BR</v>
      </c>
      <c r="I198">
        <v>28</v>
      </c>
      <c r="J198">
        <v>3</v>
      </c>
      <c r="K198">
        <v>57</v>
      </c>
      <c r="L198" t="str">
        <v>YES</v>
      </c>
      <c r="M198" t="str">
        <v>NURTURING</v>
      </c>
      <c r="N198" s="7" t="str">
        <f>IF(COUNTBLANK(clean_leads!B198:S198)&gt;=8,"LOW",IF(COUNTBLANK(clean_leads!B198:S198)&gt;=4,"MEDIUM","HIGH"))</f>
        <v>HIGH</v>
      </c>
      <c r="O198" s="7">
        <f>COUNTIF(clean_interactions!B:B,A198)</f>
        <v>1</v>
      </c>
      <c r="P198" s="7">
        <f>COUNTIFS(clean_interactions!B:B,A198,clean_interactions!N:N,"HIGH")</f>
        <v>1</v>
      </c>
      <c r="Q198" s="7">
        <f>ROUND(SUMIF(clean_interactions!B:B,A198,clean_interactions!M:M),1)</f>
        <v>19.600000000000001</v>
      </c>
      <c r="R198" s="7">
        <f>COUNTIFS(clean_interactions!B:B,A198,clean_interactions!C:C,"DEMO_REQUEST")</f>
        <v>0</v>
      </c>
      <c r="S198" s="7">
        <f>COUNTIFS(clean_interactions!B:B,A198,clean_interactions!C:C,"CONTENT_DOWNLOAD")</f>
        <v>1</v>
      </c>
      <c r="T198" s="7">
        <f>COUNTIFS(clean_interactions!B:B,A198,clean_interactions!C:C,"WEBINAR_ATTENDED")</f>
        <v>0</v>
      </c>
      <c r="U198" s="7">
        <f>COUNTIFS(clean_interactions!B:B,A198,clean_interactions!C:C,"PRICING_PAGE_VIEW")</f>
        <v>0</v>
      </c>
      <c r="V198" s="7">
        <f>SUMIF(clean_spend!D:D,E198,clean_spend!F:F)</f>
        <v>37889</v>
      </c>
      <c r="W198" s="7">
        <f>SUMIF(clean_spend!D:D,E198,clean_spend!J:J)</f>
        <v>865</v>
      </c>
      <c r="X198" s="17">
        <f t="shared" si="3"/>
        <v>43.802312138728325</v>
      </c>
      <c r="Y198" s="7">
        <f>IFERROR(SUMIF(clean_spend!D:D,E198,clean_spend!L:L)/V198,0)</f>
        <v>9.6104674179841112</v>
      </c>
    </row>
    <row r="199" spans="1:25">
      <c r="A199" t="str">
        <v>L0198</v>
      </c>
      <c r="B199" t="str">
        <v>Hadley Allen</v>
      </c>
      <c r="C199" t="str">
        <v>AMAZON INC</v>
      </c>
      <c r="D199" t="str">
        <v>N/A</v>
      </c>
      <c r="E199" t="str">
        <v>EVENT</v>
      </c>
      <c r="F199" t="str">
        <v>Telecom</v>
      </c>
      <c r="G199" t="str">
        <v>Partnerships Manager</v>
      </c>
      <c r="H199" t="str">
        <v>New Zealand</v>
      </c>
      <c r="I199">
        <v>20</v>
      </c>
      <c r="J199">
        <v>16</v>
      </c>
      <c r="K199">
        <v>58</v>
      </c>
      <c r="L199" t="str">
        <v>NO</v>
      </c>
      <c r="M199" t="str">
        <v>ENGAGED</v>
      </c>
      <c r="N199" s="7" t="str">
        <f>IF(COUNTBLANK(clean_leads!B199:S199)&gt;=8,"LOW",IF(COUNTBLANK(clean_leads!B199:S199)&gt;=4,"MEDIUM","HIGH"))</f>
        <v>HIGH</v>
      </c>
      <c r="O199" s="7">
        <f>COUNTIF(clean_interactions!B:B,A199)</f>
        <v>3</v>
      </c>
      <c r="P199" s="7">
        <f>COUNTIFS(clean_interactions!B:B,A199,clean_interactions!N:N,"HIGH")</f>
        <v>2</v>
      </c>
      <c r="Q199" s="7">
        <f>ROUND(SUMIF(clean_interactions!B:B,A199,clean_interactions!M:M),1)</f>
        <v>26.4</v>
      </c>
      <c r="R199" s="7">
        <f>COUNTIFS(clean_interactions!B:B,A199,clean_interactions!C:C,"DEMO_REQUEST")</f>
        <v>0</v>
      </c>
      <c r="S199" s="7">
        <f>COUNTIFS(clean_interactions!B:B,A199,clean_interactions!C:C,"CONTENT_DOWNLOAD")</f>
        <v>0</v>
      </c>
      <c r="T199" s="7">
        <f>COUNTIFS(clean_interactions!B:B,A199,clean_interactions!C:C,"WEBINAR_ATTENDED")</f>
        <v>0</v>
      </c>
      <c r="U199" s="7">
        <f>COUNTIFS(clean_interactions!B:B,A199,clean_interactions!C:C,"PRICING_PAGE_VIEW")</f>
        <v>0</v>
      </c>
      <c r="V199" s="7">
        <f>SUMIF(clean_spend!D:D,E199,clean_spend!F:F)</f>
        <v>130023</v>
      </c>
      <c r="W199" s="7">
        <f>SUMIF(clean_spend!D:D,E199,clean_spend!J:J)</f>
        <v>322</v>
      </c>
      <c r="X199" s="17">
        <f t="shared" si="3"/>
        <v>403.79813664596276</v>
      </c>
      <c r="Y199" s="7">
        <f>IFERROR(SUMIF(clean_spend!D:D,E199,clean_spend!L:L)/V199,0)</f>
        <v>1.3116294809379878</v>
      </c>
    </row>
    <row r="200" spans="1:25">
      <c r="A200" t="str">
        <v>L0199</v>
      </c>
      <c r="B200" t="str">
        <v>Emilia Aguilar</v>
      </c>
      <c r="C200" t="str">
        <v>ASANA</v>
      </c>
      <c r="D200" t="str">
        <v>N/A</v>
      </c>
      <c r="E200" t="str">
        <v>COLD_EMAIL</v>
      </c>
      <c r="F200" t="str">
        <v>Retail</v>
      </c>
      <c r="G200" t="str">
        <v>Coo</v>
      </c>
      <c r="H200" t="str">
        <v>JP</v>
      </c>
      <c r="I200">
        <v>0</v>
      </c>
      <c r="J200">
        <v>12</v>
      </c>
      <c r="K200">
        <v>26</v>
      </c>
      <c r="L200" t="str">
        <v>YES</v>
      </c>
      <c r="M200" t="str">
        <v>CONVERTED</v>
      </c>
      <c r="N200" s="7" t="str">
        <f>IF(COUNTBLANK(clean_leads!B200:S200)&gt;=8,"LOW",IF(COUNTBLANK(clean_leads!B200:S200)&gt;=4,"MEDIUM","HIGH"))</f>
        <v>HIGH</v>
      </c>
      <c r="O200" s="7">
        <f>COUNTIF(clean_interactions!B:B,A200)</f>
        <v>6</v>
      </c>
      <c r="P200" s="7">
        <f>COUNTIFS(clean_interactions!B:B,A200,clean_interactions!N:N,"HIGH")</f>
        <v>5</v>
      </c>
      <c r="Q200" s="7">
        <f>ROUND(SUMIF(clean_interactions!B:B,A200,clean_interactions!M:M),1)</f>
        <v>113</v>
      </c>
      <c r="R200" s="7">
        <f>COUNTIFS(clean_interactions!B:B,A200,clean_interactions!C:C,"DEMO_REQUEST")</f>
        <v>0</v>
      </c>
      <c r="S200" s="7">
        <f>COUNTIFS(clean_interactions!B:B,A200,clean_interactions!C:C,"CONTENT_DOWNLOAD")</f>
        <v>0</v>
      </c>
      <c r="T200" s="7">
        <f>COUNTIFS(clean_interactions!B:B,A200,clean_interactions!C:C,"WEBINAR_ATTENDED")</f>
        <v>0</v>
      </c>
      <c r="U200" s="7">
        <f>COUNTIFS(clean_interactions!B:B,A200,clean_interactions!C:C,"PRICING_PAGE_VIEW")</f>
        <v>0</v>
      </c>
      <c r="V200" s="7">
        <f>SUMIF(clean_spend!D:D,E200,clean_spend!F:F)</f>
        <v>63789</v>
      </c>
      <c r="W200" s="7">
        <f>SUMIF(clean_spend!D:D,E200,clean_spend!J:J)</f>
        <v>306</v>
      </c>
      <c r="X200" s="17">
        <f t="shared" si="3"/>
        <v>208.4607843137255</v>
      </c>
      <c r="Y200" s="7">
        <f>IFERROR(SUMIF(clean_spend!D:D,E200,clean_spend!L:L)/V200,0)</f>
        <v>3.0610920378121618</v>
      </c>
    </row>
    <row r="201" spans="1:25">
      <c r="A201" t="str">
        <v>L0200</v>
      </c>
      <c r="B201" t="str">
        <v>Yolanda Fischer</v>
      </c>
      <c r="C201" t="str">
        <v>HUB SPOT</v>
      </c>
      <c r="D201" t="str">
        <v>MID-MARKET</v>
      </c>
      <c r="E201" t="str">
        <v>UNKNOWN</v>
      </c>
      <c r="F201" t="str">
        <v>Telecom</v>
      </c>
      <c r="G201" t="str">
        <v>Business Development Rep</v>
      </c>
      <c r="H201" t="str">
        <v>Nigeria</v>
      </c>
      <c r="I201">
        <v>15</v>
      </c>
      <c r="J201">
        <v>0</v>
      </c>
      <c r="K201">
        <v>31</v>
      </c>
      <c r="L201" t="str">
        <v>YES</v>
      </c>
      <c r="M201" t="str">
        <v>NURTURING</v>
      </c>
      <c r="N201" s="7" t="str">
        <f>IF(COUNTBLANK(clean_leads!B201:S201)&gt;=8,"LOW",IF(COUNTBLANK(clean_leads!B201:S201)&gt;=4,"MEDIUM","HIGH"))</f>
        <v>HIGH</v>
      </c>
      <c r="O201" s="7">
        <f>COUNTIF(clean_interactions!B:B,A201)</f>
        <v>3</v>
      </c>
      <c r="P201" s="7">
        <f>COUNTIFS(clean_interactions!B:B,A201,clean_interactions!N:N,"HIGH")</f>
        <v>2</v>
      </c>
      <c r="Q201" s="7">
        <f>ROUND(SUMIF(clean_interactions!B:B,A201,clean_interactions!M:M),1)</f>
        <v>43.8</v>
      </c>
      <c r="R201" s="7">
        <f>COUNTIFS(clean_interactions!B:B,A201,clean_interactions!C:C,"DEMO_REQUEST")</f>
        <v>0</v>
      </c>
      <c r="S201" s="7">
        <f>COUNTIFS(clean_interactions!B:B,A201,clean_interactions!C:C,"CONTENT_DOWNLOAD")</f>
        <v>0</v>
      </c>
      <c r="T201" s="7">
        <f>COUNTIFS(clean_interactions!B:B,A201,clean_interactions!C:C,"WEBINAR_ATTENDED")</f>
        <v>0</v>
      </c>
      <c r="U201" s="7">
        <f>COUNTIFS(clean_interactions!B:B,A201,clean_interactions!C:C,"PRICING_PAGE_VIEW")</f>
        <v>0</v>
      </c>
      <c r="V201" s="7">
        <f>SUMIF(clean_spend!D:D,E201,clean_spend!F:F)</f>
        <v>0</v>
      </c>
      <c r="W201" s="7">
        <f>SUMIF(clean_spend!D:D,E201,clean_spend!J:J)</f>
        <v>0</v>
      </c>
      <c r="X201" s="17">
        <f t="shared" si="3"/>
        <v>0</v>
      </c>
      <c r="Y201" s="7">
        <f>IFERROR(SUMIF(clean_spend!D:D,E201,clean_spend!L:L)/V201,0)</f>
        <v>0</v>
      </c>
    </row>
    <row r="202" spans="1:25">
      <c r="A202" t="str">
        <v>L0201</v>
      </c>
      <c r="B202" t="str">
        <v>Liam Mitchell</v>
      </c>
      <c r="C202" t="str">
        <v>META PLATFORMS</v>
      </c>
      <c r="D202" t="str">
        <v>ENTERPRISE</v>
      </c>
      <c r="E202" t="str">
        <v>UNKNOWN</v>
      </c>
      <c r="F202" t="str">
        <v>Cleantech</v>
      </c>
      <c r="G202" t="str">
        <v>Sales Engineer</v>
      </c>
      <c r="H202" t="str">
        <v>DE</v>
      </c>
      <c r="I202">
        <v>11</v>
      </c>
      <c r="J202">
        <v>19</v>
      </c>
      <c r="K202">
        <v>34</v>
      </c>
      <c r="L202" t="str">
        <v>YES</v>
      </c>
      <c r="M202" t="str">
        <v>NURTURING</v>
      </c>
      <c r="N202" s="7" t="str">
        <f>IF(COUNTBLANK(clean_leads!B202:S202)&gt;=8,"LOW",IF(COUNTBLANK(clean_leads!B202:S202)&gt;=4,"MEDIUM","HIGH"))</f>
        <v>HIGH</v>
      </c>
      <c r="O202" s="7">
        <f>COUNTIF(clean_interactions!B:B,A202)</f>
        <v>5</v>
      </c>
      <c r="P202" s="7">
        <f>COUNTIFS(clean_interactions!B:B,A202,clean_interactions!N:N,"HIGH")</f>
        <v>4</v>
      </c>
      <c r="Q202" s="7">
        <f>ROUND(SUMIF(clean_interactions!B:B,A202,clean_interactions!M:M),1)</f>
        <v>93.3</v>
      </c>
      <c r="R202" s="7">
        <f>COUNTIFS(clean_interactions!B:B,A202,clean_interactions!C:C,"DEMO_REQUEST")</f>
        <v>0</v>
      </c>
      <c r="S202" s="7">
        <f>COUNTIFS(clean_interactions!B:B,A202,clean_interactions!C:C,"CONTENT_DOWNLOAD")</f>
        <v>0</v>
      </c>
      <c r="T202" s="7">
        <f>COUNTIFS(clean_interactions!B:B,A202,clean_interactions!C:C,"WEBINAR_ATTENDED")</f>
        <v>0</v>
      </c>
      <c r="U202" s="7">
        <f>COUNTIFS(clean_interactions!B:B,A202,clean_interactions!C:C,"PRICING_PAGE_VIEW")</f>
        <v>0</v>
      </c>
      <c r="V202" s="7">
        <f>SUMIF(clean_spend!D:D,E202,clean_spend!F:F)</f>
        <v>0</v>
      </c>
      <c r="W202" s="7">
        <f>SUMIF(clean_spend!D:D,E202,clean_spend!J:J)</f>
        <v>0</v>
      </c>
      <c r="X202" s="17">
        <f t="shared" si="3"/>
        <v>0</v>
      </c>
      <c r="Y202" s="7">
        <f>IFERROR(SUMIF(clean_spend!D:D,E202,clean_spend!L:L)/V202,0)</f>
        <v>0</v>
      </c>
    </row>
    <row r="203" spans="1:25">
      <c r="A203" t="str">
        <v>L0202</v>
      </c>
      <c r="B203" t="str">
        <v>Lorenzo Das</v>
      </c>
      <c r="C203" t="str">
        <v>ZOOM</v>
      </c>
      <c r="D203" t="str">
        <v>ENTERPRISE</v>
      </c>
      <c r="E203" t="str">
        <v>PAID</v>
      </c>
      <c r="F203" t="str">
        <v>Manufacturing</v>
      </c>
      <c r="G203" t="str">
        <v>Senior Associate</v>
      </c>
      <c r="H203" t="str">
        <v>Spain</v>
      </c>
      <c r="I203">
        <v>4</v>
      </c>
      <c r="J203">
        <v>0</v>
      </c>
      <c r="K203">
        <v>1</v>
      </c>
      <c r="L203" t="str">
        <v>NO</v>
      </c>
      <c r="M203" t="str">
        <v>LOST</v>
      </c>
      <c r="N203" s="7" t="str">
        <f>IF(COUNTBLANK(clean_leads!B203:S203)&gt;=8,"LOW",IF(COUNTBLANK(clean_leads!B203:S203)&gt;=4,"MEDIUM","HIGH"))</f>
        <v>HIGH</v>
      </c>
      <c r="O203" s="7">
        <f>COUNTIF(clean_interactions!B:B,A203)</f>
        <v>2</v>
      </c>
      <c r="P203" s="7">
        <f>COUNTIFS(clean_interactions!B:B,A203,clean_interactions!N:N,"HIGH")</f>
        <v>1</v>
      </c>
      <c r="Q203" s="7">
        <f>ROUND(SUMIF(clean_interactions!B:B,A203,clean_interactions!M:M),1)</f>
        <v>23.8</v>
      </c>
      <c r="R203" s="7">
        <f>COUNTIFS(clean_interactions!B:B,A203,clean_interactions!C:C,"DEMO_REQUEST")</f>
        <v>0</v>
      </c>
      <c r="S203" s="7">
        <f>COUNTIFS(clean_interactions!B:B,A203,clean_interactions!C:C,"CONTENT_DOWNLOAD")</f>
        <v>0</v>
      </c>
      <c r="T203" s="7">
        <f>COUNTIFS(clean_interactions!B:B,A203,clean_interactions!C:C,"WEBINAR_ATTENDED")</f>
        <v>0</v>
      </c>
      <c r="U203" s="7">
        <f>COUNTIFS(clean_interactions!B:B,A203,clean_interactions!C:C,"PRICING_PAGE_VIEW")</f>
        <v>0</v>
      </c>
      <c r="V203" s="7">
        <f>SUMIF(clean_spend!D:D,E203,clean_spend!F:F)</f>
        <v>149793</v>
      </c>
      <c r="W203" s="7">
        <f>SUMIF(clean_spend!D:D,E203,clean_spend!J:J)</f>
        <v>1090</v>
      </c>
      <c r="X203" s="17">
        <f t="shared" si="3"/>
        <v>137.42477064220182</v>
      </c>
      <c r="Y203" s="7">
        <f>IFERROR(SUMIF(clean_spend!D:D,E203,clean_spend!L:L)/V203,0)</f>
        <v>3.422997069288952</v>
      </c>
    </row>
    <row r="204" spans="1:25">
      <c r="A204" t="str">
        <v>L0203</v>
      </c>
      <c r="B204" t="str">
        <v>Yuki King</v>
      </c>
      <c r="C204" t="str">
        <v>ASANA</v>
      </c>
      <c r="D204" t="str">
        <v>MID-MARKET</v>
      </c>
      <c r="E204" t="str">
        <v>ORGANIC</v>
      </c>
      <c r="F204" t="str">
        <v>Edtech</v>
      </c>
      <c r="G204" t="str">
        <v>Ceo</v>
      </c>
      <c r="H204" t="str">
        <v>JP</v>
      </c>
      <c r="I204">
        <v>32</v>
      </c>
      <c r="J204">
        <v>15</v>
      </c>
      <c r="K204">
        <v>16</v>
      </c>
      <c r="L204" t="str">
        <v>YES</v>
      </c>
      <c r="M204" t="str">
        <v>DISQUALIFIED</v>
      </c>
      <c r="N204" s="7" t="str">
        <f>IF(COUNTBLANK(clean_leads!B204:S204)&gt;=8,"LOW",IF(COUNTBLANK(clean_leads!B204:S204)&gt;=4,"MEDIUM","HIGH"))</f>
        <v>HIGH</v>
      </c>
      <c r="O204" s="7">
        <f>COUNTIF(clean_interactions!B:B,A204)</f>
        <v>1</v>
      </c>
      <c r="P204" s="7">
        <f>COUNTIFS(clean_interactions!B:B,A204,clean_interactions!N:N,"HIGH")</f>
        <v>1</v>
      </c>
      <c r="Q204" s="7">
        <f>ROUND(SUMIF(clean_interactions!B:B,A204,clean_interactions!M:M),1)</f>
        <v>31.7</v>
      </c>
      <c r="R204" s="7">
        <f>COUNTIFS(clean_interactions!B:B,A204,clean_interactions!C:C,"DEMO_REQUEST")</f>
        <v>1</v>
      </c>
      <c r="S204" s="7">
        <f>COUNTIFS(clean_interactions!B:B,A204,clean_interactions!C:C,"CONTENT_DOWNLOAD")</f>
        <v>0</v>
      </c>
      <c r="T204" s="7">
        <f>COUNTIFS(clean_interactions!B:B,A204,clean_interactions!C:C,"WEBINAR_ATTENDED")</f>
        <v>0</v>
      </c>
      <c r="U204" s="7">
        <f>COUNTIFS(clean_interactions!B:B,A204,clean_interactions!C:C,"PRICING_PAGE_VIEW")</f>
        <v>0</v>
      </c>
      <c r="V204" s="7">
        <f>SUMIF(clean_spend!D:D,E204,clean_spend!F:F)</f>
        <v>46997</v>
      </c>
      <c r="W204" s="7">
        <f>SUMIF(clean_spend!D:D,E204,clean_spend!J:J)</f>
        <v>970</v>
      </c>
      <c r="X204" s="17">
        <f t="shared" si="3"/>
        <v>48.450515463917526</v>
      </c>
      <c r="Y204" s="7">
        <f>IFERROR(SUMIF(clean_spend!D:D,E204,clean_spend!L:L)/V204,0)</f>
        <v>13.494180479605081</v>
      </c>
    </row>
    <row r="205" spans="1:25">
      <c r="A205" t="str">
        <v>L0204</v>
      </c>
      <c r="B205" t="str">
        <v>Vikram Verma</v>
      </c>
      <c r="C205" t="str">
        <v>AIRTABLE</v>
      </c>
      <c r="D205" t="str">
        <v>GROWTH</v>
      </c>
      <c r="E205" t="str">
        <v>WEBINAR</v>
      </c>
      <c r="F205" t="str">
        <v>Retail</v>
      </c>
      <c r="G205" t="str">
        <v>Sales Engineer</v>
      </c>
      <c r="H205" t="str">
        <v>SG</v>
      </c>
      <c r="I205">
        <v>10</v>
      </c>
      <c r="J205">
        <v>17</v>
      </c>
      <c r="K205">
        <v>0</v>
      </c>
      <c r="L205" t="str">
        <v>NO</v>
      </c>
      <c r="M205" t="str">
        <v>DISQUALIFIED</v>
      </c>
      <c r="N205" s="7" t="str">
        <f>IF(COUNTBLANK(clean_leads!B205:S205)&gt;=8,"LOW",IF(COUNTBLANK(clean_leads!B205:S205)&gt;=4,"MEDIUM","HIGH"))</f>
        <v>HIGH</v>
      </c>
      <c r="O205" s="7">
        <f>COUNTIF(clean_interactions!B:B,A205)</f>
        <v>3</v>
      </c>
      <c r="P205" s="7">
        <f>COUNTIFS(clean_interactions!B:B,A205,clean_interactions!N:N,"HIGH")</f>
        <v>3</v>
      </c>
      <c r="Q205" s="7">
        <f>ROUND(SUMIF(clean_interactions!B:B,A205,clean_interactions!M:M),1)</f>
        <v>73.8</v>
      </c>
      <c r="R205" s="7">
        <f>COUNTIFS(clean_interactions!B:B,A205,clean_interactions!C:C,"DEMO_REQUEST")</f>
        <v>0</v>
      </c>
      <c r="S205" s="7">
        <f>COUNTIFS(clean_interactions!B:B,A205,clean_interactions!C:C,"CONTENT_DOWNLOAD")</f>
        <v>0</v>
      </c>
      <c r="T205" s="7">
        <f>COUNTIFS(clean_interactions!B:B,A205,clean_interactions!C:C,"WEBINAR_ATTENDED")</f>
        <v>0</v>
      </c>
      <c r="U205" s="7">
        <f>COUNTIFS(clean_interactions!B:B,A205,clean_interactions!C:C,"PRICING_PAGE_VIEW")</f>
        <v>1</v>
      </c>
      <c r="V205" s="7">
        <f>SUMIF(clean_spend!D:D,E205,clean_spend!F:F)</f>
        <v>74983</v>
      </c>
      <c r="W205" s="7">
        <f>SUMIF(clean_spend!D:D,E205,clean_spend!J:J)</f>
        <v>879</v>
      </c>
      <c r="X205" s="17">
        <f t="shared" si="3"/>
        <v>85.304891922639356</v>
      </c>
      <c r="Y205" s="7">
        <f>IFERROR(SUMIF(clean_spend!D:D,E205,clean_spend!L:L)/V205,0)</f>
        <v>7.3541336036168197</v>
      </c>
    </row>
    <row r="206" spans="1:25">
      <c r="A206" t="str">
        <v>L0205</v>
      </c>
      <c r="B206" t="str">
        <v>Elise Martin</v>
      </c>
      <c r="C206" t="str">
        <v>MONGODB</v>
      </c>
      <c r="D206" t="str">
        <v>MID-MARKET</v>
      </c>
      <c r="E206" t="str">
        <v>COLD_EMAIL</v>
      </c>
      <c r="F206" t="str">
        <v>Retail</v>
      </c>
      <c r="G206" t="str">
        <v>Partnerships Manager</v>
      </c>
      <c r="H206" t="str">
        <v>SG</v>
      </c>
      <c r="I206">
        <v>28</v>
      </c>
      <c r="J206">
        <v>13</v>
      </c>
      <c r="K206">
        <v>54</v>
      </c>
      <c r="L206" t="str">
        <v>NO</v>
      </c>
      <c r="M206" t="str">
        <v>ENGAGED</v>
      </c>
      <c r="N206" s="7" t="str">
        <f>IF(COUNTBLANK(clean_leads!B206:S206)&gt;=8,"LOW",IF(COUNTBLANK(clean_leads!B206:S206)&gt;=4,"MEDIUM","HIGH"))</f>
        <v>HIGH</v>
      </c>
      <c r="O206" s="7">
        <f>COUNTIF(clean_interactions!B:B,A206)</f>
        <v>1</v>
      </c>
      <c r="P206" s="7">
        <f>COUNTIFS(clean_interactions!B:B,A206,clean_interactions!N:N,"HIGH")</f>
        <v>1</v>
      </c>
      <c r="Q206" s="7">
        <f>ROUND(SUMIF(clean_interactions!B:B,A206,clean_interactions!M:M),1)</f>
        <v>16.8</v>
      </c>
      <c r="R206" s="7">
        <f>COUNTIFS(clean_interactions!B:B,A206,clean_interactions!C:C,"DEMO_REQUEST")</f>
        <v>0</v>
      </c>
      <c r="S206" s="7">
        <f>COUNTIFS(clean_interactions!B:B,A206,clean_interactions!C:C,"CONTENT_DOWNLOAD")</f>
        <v>0</v>
      </c>
      <c r="T206" s="7">
        <f>COUNTIFS(clean_interactions!B:B,A206,clean_interactions!C:C,"WEBINAR_ATTENDED")</f>
        <v>0</v>
      </c>
      <c r="U206" s="7">
        <f>COUNTIFS(clean_interactions!B:B,A206,clean_interactions!C:C,"PRICING_PAGE_VIEW")</f>
        <v>0</v>
      </c>
      <c r="V206" s="7">
        <f>SUMIF(clean_spend!D:D,E206,clean_spend!F:F)</f>
        <v>63789</v>
      </c>
      <c r="W206" s="7">
        <f>SUMIF(clean_spend!D:D,E206,clean_spend!J:J)</f>
        <v>306</v>
      </c>
      <c r="X206" s="17">
        <f t="shared" si="3"/>
        <v>208.4607843137255</v>
      </c>
      <c r="Y206" s="7">
        <f>IFERROR(SUMIF(clean_spend!D:D,E206,clean_spend!L:L)/V206,0)</f>
        <v>3.0610920378121618</v>
      </c>
    </row>
    <row r="207" spans="1:25">
      <c r="A207" t="str">
        <v>L0206</v>
      </c>
      <c r="B207" t="str">
        <v>Florian Ramos</v>
      </c>
      <c r="C207" t="str">
        <v>ZSCALER</v>
      </c>
      <c r="D207" t="str">
        <v>MID-MARKET</v>
      </c>
      <c r="E207" t="str">
        <v>EVENT</v>
      </c>
      <c r="F207" t="str">
        <v>Retail</v>
      </c>
      <c r="G207" t="str">
        <v>Pr Manager</v>
      </c>
      <c r="H207" t="str">
        <v>Egypt</v>
      </c>
      <c r="I207">
        <v>27</v>
      </c>
      <c r="J207">
        <v>8</v>
      </c>
      <c r="K207">
        <v>49</v>
      </c>
      <c r="L207" t="str">
        <v>YES</v>
      </c>
      <c r="M207" t="str">
        <v>CONVERTED</v>
      </c>
      <c r="N207" s="7" t="str">
        <f>IF(COUNTBLANK(clean_leads!B207:S207)&gt;=8,"LOW",IF(COUNTBLANK(clean_leads!B207:S207)&gt;=4,"MEDIUM","HIGH"))</f>
        <v>HIGH</v>
      </c>
      <c r="O207" s="7">
        <f>COUNTIF(clean_interactions!B:B,A207)</f>
        <v>2</v>
      </c>
      <c r="P207" s="7">
        <f>COUNTIFS(clean_interactions!B:B,A207,clean_interactions!N:N,"HIGH")</f>
        <v>1</v>
      </c>
      <c r="Q207" s="7">
        <f>ROUND(SUMIF(clean_interactions!B:B,A207,clean_interactions!M:M),1)</f>
        <v>32.9</v>
      </c>
      <c r="R207" s="7">
        <f>COUNTIFS(clean_interactions!B:B,A207,clean_interactions!C:C,"DEMO_REQUEST")</f>
        <v>0</v>
      </c>
      <c r="S207" s="7">
        <f>COUNTIFS(clean_interactions!B:B,A207,clean_interactions!C:C,"CONTENT_DOWNLOAD")</f>
        <v>0</v>
      </c>
      <c r="T207" s="7">
        <f>COUNTIFS(clean_interactions!B:B,A207,clean_interactions!C:C,"WEBINAR_ATTENDED")</f>
        <v>0</v>
      </c>
      <c r="U207" s="7">
        <f>COUNTIFS(clean_interactions!B:B,A207,clean_interactions!C:C,"PRICING_PAGE_VIEW")</f>
        <v>0</v>
      </c>
      <c r="V207" s="7">
        <f>SUMIF(clean_spend!D:D,E207,clean_spend!F:F)</f>
        <v>130023</v>
      </c>
      <c r="W207" s="7">
        <f>SUMIF(clean_spend!D:D,E207,clean_spend!J:J)</f>
        <v>322</v>
      </c>
      <c r="X207" s="17">
        <f t="shared" si="3"/>
        <v>403.79813664596276</v>
      </c>
      <c r="Y207" s="7">
        <f>IFERROR(SUMIF(clean_spend!D:D,E207,clean_spend!L:L)/V207,0)</f>
        <v>1.3116294809379878</v>
      </c>
    </row>
    <row r="208" spans="1:25">
      <c r="A208" t="str">
        <v>L0207</v>
      </c>
      <c r="B208" t="str">
        <v>Zaid King</v>
      </c>
      <c r="C208" t="str">
        <v>META PLATFORMS</v>
      </c>
      <c r="D208" t="str">
        <v>MID-MARKET</v>
      </c>
      <c r="E208" t="str">
        <v>COLD_EMAIL</v>
      </c>
      <c r="F208" t="str">
        <v>Energy</v>
      </c>
      <c r="G208" t="str">
        <v>Business Development Rep</v>
      </c>
      <c r="H208" t="str">
        <v>Spain</v>
      </c>
      <c r="I208">
        <v>6</v>
      </c>
      <c r="J208">
        <v>16</v>
      </c>
      <c r="K208">
        <v>50</v>
      </c>
      <c r="L208" t="str">
        <v>NO</v>
      </c>
      <c r="M208" t="str">
        <v>NURTURING</v>
      </c>
      <c r="N208" s="7" t="str">
        <f>IF(COUNTBLANK(clean_leads!B208:S208)&gt;=8,"LOW",IF(COUNTBLANK(clean_leads!B208:S208)&gt;=4,"MEDIUM","HIGH"))</f>
        <v>HIGH</v>
      </c>
      <c r="O208" s="7">
        <f>COUNTIF(clean_interactions!B:B,A208)</f>
        <v>7</v>
      </c>
      <c r="P208" s="7">
        <f>COUNTIFS(clean_interactions!B:B,A208,clean_interactions!N:N,"HIGH")</f>
        <v>4</v>
      </c>
      <c r="Q208" s="7">
        <f>ROUND(SUMIF(clean_interactions!B:B,A208,clean_interactions!M:M),1)</f>
        <v>85.6</v>
      </c>
      <c r="R208" s="7">
        <f>COUNTIFS(clean_interactions!B:B,A208,clean_interactions!C:C,"DEMO_REQUEST")</f>
        <v>2</v>
      </c>
      <c r="S208" s="7">
        <f>COUNTIFS(clean_interactions!B:B,A208,clean_interactions!C:C,"CONTENT_DOWNLOAD")</f>
        <v>0</v>
      </c>
      <c r="T208" s="7">
        <f>COUNTIFS(clean_interactions!B:B,A208,clean_interactions!C:C,"WEBINAR_ATTENDED")</f>
        <v>0</v>
      </c>
      <c r="U208" s="7">
        <f>COUNTIFS(clean_interactions!B:B,A208,clean_interactions!C:C,"PRICING_PAGE_VIEW")</f>
        <v>0</v>
      </c>
      <c r="V208" s="7">
        <f>SUMIF(clean_spend!D:D,E208,clean_spend!F:F)</f>
        <v>63789</v>
      </c>
      <c r="W208" s="7">
        <f>SUMIF(clean_spend!D:D,E208,clean_spend!J:J)</f>
        <v>306</v>
      </c>
      <c r="X208" s="17">
        <f t="shared" si="3"/>
        <v>208.4607843137255</v>
      </c>
      <c r="Y208" s="7">
        <f>IFERROR(SUMIF(clean_spend!D:D,E208,clean_spend!L:L)/V208,0)</f>
        <v>3.0610920378121618</v>
      </c>
    </row>
    <row r="209" spans="1:25">
      <c r="A209" t="str">
        <v>L0208</v>
      </c>
      <c r="B209" t="str">
        <v>Umar Muller</v>
      </c>
      <c r="C209" t="str">
        <v>SNOWFLAKE</v>
      </c>
      <c r="D209" t="str">
        <v>MID-MARKET</v>
      </c>
      <c r="E209" t="str">
        <v>UNKNOWN</v>
      </c>
      <c r="F209" t="str">
        <v>Energy</v>
      </c>
      <c r="G209" t="str">
        <v>Channel Manager</v>
      </c>
      <c r="H209" t="str">
        <v>Poland</v>
      </c>
      <c r="I209">
        <v>34</v>
      </c>
      <c r="J209">
        <v>15</v>
      </c>
      <c r="K209">
        <v>10</v>
      </c>
      <c r="L209" t="str">
        <v>YES</v>
      </c>
      <c r="M209" t="str">
        <v>QUALIFIED</v>
      </c>
      <c r="N209" s="7" t="str">
        <f>IF(COUNTBLANK(clean_leads!B209:S209)&gt;=8,"LOW",IF(COUNTBLANK(clean_leads!B209:S209)&gt;=4,"MEDIUM","HIGH"))</f>
        <v>HIGH</v>
      </c>
      <c r="O209" s="7">
        <f>COUNTIF(clean_interactions!B:B,A209)</f>
        <v>3</v>
      </c>
      <c r="P209" s="7">
        <f>COUNTIFS(clean_interactions!B:B,A209,clean_interactions!N:N,"HIGH")</f>
        <v>3</v>
      </c>
      <c r="Q209" s="7">
        <f>ROUND(SUMIF(clean_interactions!B:B,A209,clean_interactions!M:M),1)</f>
        <v>57.2</v>
      </c>
      <c r="R209" s="7">
        <f>COUNTIFS(clean_interactions!B:B,A209,clean_interactions!C:C,"DEMO_REQUEST")</f>
        <v>0</v>
      </c>
      <c r="S209" s="7">
        <f>COUNTIFS(clean_interactions!B:B,A209,clean_interactions!C:C,"CONTENT_DOWNLOAD")</f>
        <v>0</v>
      </c>
      <c r="T209" s="7">
        <f>COUNTIFS(clean_interactions!B:B,A209,clean_interactions!C:C,"WEBINAR_ATTENDED")</f>
        <v>0</v>
      </c>
      <c r="U209" s="7">
        <f>COUNTIFS(clean_interactions!B:B,A209,clean_interactions!C:C,"PRICING_PAGE_VIEW")</f>
        <v>0</v>
      </c>
      <c r="V209" s="7">
        <f>SUMIF(clean_spend!D:D,E209,clean_spend!F:F)</f>
        <v>0</v>
      </c>
      <c r="W209" s="7">
        <f>SUMIF(clean_spend!D:D,E209,clean_spend!J:J)</f>
        <v>0</v>
      </c>
      <c r="X209" s="17">
        <f t="shared" si="3"/>
        <v>0</v>
      </c>
      <c r="Y209" s="7">
        <f>IFERROR(SUMIF(clean_spend!D:D,E209,clean_spend!L:L)/V209,0)</f>
        <v>0</v>
      </c>
    </row>
    <row r="210" spans="1:25">
      <c r="A210" t="str">
        <v>L0209</v>
      </c>
      <c r="B210" t="str">
        <v>Rhea Shah</v>
      </c>
      <c r="C210" t="str">
        <v>ELASTIC</v>
      </c>
      <c r="D210" t="str">
        <v>SMB</v>
      </c>
      <c r="E210" t="str">
        <v>COLD_EMAIL</v>
      </c>
      <c r="F210" t="str">
        <v>Telecom</v>
      </c>
      <c r="G210" t="str">
        <v>Associate</v>
      </c>
      <c r="H210" t="str">
        <v>Indonesia</v>
      </c>
      <c r="I210">
        <v>4</v>
      </c>
      <c r="J210">
        <v>3</v>
      </c>
      <c r="K210">
        <v>1</v>
      </c>
      <c r="L210" t="str">
        <v>NO</v>
      </c>
      <c r="M210" t="str">
        <v>ENGAGED</v>
      </c>
      <c r="N210" s="7" t="str">
        <f>IF(COUNTBLANK(clean_leads!B210:S210)&gt;=8,"LOW",IF(COUNTBLANK(clean_leads!B210:S210)&gt;=4,"MEDIUM","HIGH"))</f>
        <v>HIGH</v>
      </c>
      <c r="O210" s="7">
        <f>COUNTIF(clean_interactions!B:B,A210)</f>
        <v>5</v>
      </c>
      <c r="P210" s="7">
        <f>COUNTIFS(clean_interactions!B:B,A210,clean_interactions!N:N,"HIGH")</f>
        <v>4</v>
      </c>
      <c r="Q210" s="7">
        <f>ROUND(SUMIF(clean_interactions!B:B,A210,clean_interactions!M:M),1)</f>
        <v>143.19999999999999</v>
      </c>
      <c r="R210" s="7">
        <f>COUNTIFS(clean_interactions!B:B,A210,clean_interactions!C:C,"DEMO_REQUEST")</f>
        <v>0</v>
      </c>
      <c r="S210" s="7">
        <f>COUNTIFS(clean_interactions!B:B,A210,clean_interactions!C:C,"CONTENT_DOWNLOAD")</f>
        <v>0</v>
      </c>
      <c r="T210" s="7">
        <f>COUNTIFS(clean_interactions!B:B,A210,clean_interactions!C:C,"WEBINAR_ATTENDED")</f>
        <v>0</v>
      </c>
      <c r="U210" s="7">
        <f>COUNTIFS(clean_interactions!B:B,A210,clean_interactions!C:C,"PRICING_PAGE_VIEW")</f>
        <v>0</v>
      </c>
      <c r="V210" s="7">
        <f>SUMIF(clean_spend!D:D,E210,clean_spend!F:F)</f>
        <v>63789</v>
      </c>
      <c r="W210" s="7">
        <f>SUMIF(clean_spend!D:D,E210,clean_spend!J:J)</f>
        <v>306</v>
      </c>
      <c r="X210" s="17">
        <f t="shared" si="3"/>
        <v>208.4607843137255</v>
      </c>
      <c r="Y210" s="7">
        <f>IFERROR(SUMIF(clean_spend!D:D,E210,clean_spend!L:L)/V210,0)</f>
        <v>3.0610920378121618</v>
      </c>
    </row>
    <row r="211" spans="1:25">
      <c r="A211" t="str">
        <v>L0210</v>
      </c>
      <c r="B211" t="str">
        <v>Ximena Khan</v>
      </c>
      <c r="C211" t="str">
        <v>CROWDSTRIKE</v>
      </c>
      <c r="D211" t="str">
        <v>STARTUP</v>
      </c>
      <c r="E211" t="str">
        <v>WEBINAR</v>
      </c>
      <c r="F211" t="str">
        <v>Legal Tech</v>
      </c>
      <c r="G211" t="str">
        <v>Sales Director</v>
      </c>
      <c r="H211" t="str">
        <v>DE</v>
      </c>
      <c r="I211">
        <v>4</v>
      </c>
      <c r="J211">
        <v>17</v>
      </c>
      <c r="K211">
        <v>16</v>
      </c>
      <c r="L211" t="str">
        <v>YES</v>
      </c>
      <c r="M211" t="str">
        <v>ENGAGED</v>
      </c>
      <c r="N211" s="7" t="str">
        <f>IF(COUNTBLANK(clean_leads!B211:S211)&gt;=8,"LOW",IF(COUNTBLANK(clean_leads!B211:S211)&gt;=4,"MEDIUM","HIGH"))</f>
        <v>HIGH</v>
      </c>
      <c r="O211" s="7">
        <f>COUNTIF(clean_interactions!B:B,A211)</f>
        <v>2</v>
      </c>
      <c r="P211" s="7">
        <f>COUNTIFS(clean_interactions!B:B,A211,clean_interactions!N:N,"HIGH")</f>
        <v>2</v>
      </c>
      <c r="Q211" s="7">
        <f>ROUND(SUMIF(clean_interactions!B:B,A211,clean_interactions!M:M),1)</f>
        <v>37.9</v>
      </c>
      <c r="R211" s="7">
        <f>COUNTIFS(clean_interactions!B:B,A211,clean_interactions!C:C,"DEMO_REQUEST")</f>
        <v>0</v>
      </c>
      <c r="S211" s="7">
        <f>COUNTIFS(clean_interactions!B:B,A211,clean_interactions!C:C,"CONTENT_DOWNLOAD")</f>
        <v>0</v>
      </c>
      <c r="T211" s="7">
        <f>COUNTIFS(clean_interactions!B:B,A211,clean_interactions!C:C,"WEBINAR_ATTENDED")</f>
        <v>0</v>
      </c>
      <c r="U211" s="7">
        <f>COUNTIFS(clean_interactions!B:B,A211,clean_interactions!C:C,"PRICING_PAGE_VIEW")</f>
        <v>0</v>
      </c>
      <c r="V211" s="7">
        <f>SUMIF(clean_spend!D:D,E211,clean_spend!F:F)</f>
        <v>74983</v>
      </c>
      <c r="W211" s="7">
        <f>SUMIF(clean_spend!D:D,E211,clean_spend!J:J)</f>
        <v>879</v>
      </c>
      <c r="X211" s="17">
        <f t="shared" si="3"/>
        <v>85.304891922639356</v>
      </c>
      <c r="Y211" s="7">
        <f>IFERROR(SUMIF(clean_spend!D:D,E211,clean_spend!L:L)/V211,0)</f>
        <v>7.3541336036168197</v>
      </c>
    </row>
    <row r="212" spans="1:25">
      <c r="A212" t="str">
        <v>L0211</v>
      </c>
      <c r="B212" t="str">
        <v>Brendan Schneider</v>
      </c>
      <c r="C212" t="str">
        <v>SHOPIFY</v>
      </c>
      <c r="D212" t="str">
        <v>GROWTH</v>
      </c>
      <c r="E212" t="str">
        <v>DIRECT</v>
      </c>
      <c r="F212" t="str">
        <v>Healthcare</v>
      </c>
      <c r="G212" t="str">
        <v>Senior Associate</v>
      </c>
      <c r="H212" t="str">
        <v>JP</v>
      </c>
      <c r="I212">
        <v>31</v>
      </c>
      <c r="J212">
        <v>14</v>
      </c>
      <c r="K212">
        <v>40</v>
      </c>
      <c r="L212" t="str">
        <v>NO</v>
      </c>
      <c r="M212" t="str">
        <v>DISQUALIFIED</v>
      </c>
      <c r="N212" s="7" t="str">
        <f>IF(COUNTBLANK(clean_leads!B212:S212)&gt;=8,"LOW",IF(COUNTBLANK(clean_leads!B212:S212)&gt;=4,"MEDIUM","HIGH"))</f>
        <v>HIGH</v>
      </c>
      <c r="O212" s="7">
        <f>COUNTIF(clean_interactions!B:B,A212)</f>
        <v>1</v>
      </c>
      <c r="P212" s="7">
        <f>COUNTIFS(clean_interactions!B:B,A212,clean_interactions!N:N,"HIGH")</f>
        <v>1</v>
      </c>
      <c r="Q212" s="7">
        <f>ROUND(SUMIF(clean_interactions!B:B,A212,clean_interactions!M:M),1)</f>
        <v>6</v>
      </c>
      <c r="R212" s="7">
        <f>COUNTIFS(clean_interactions!B:B,A212,clean_interactions!C:C,"DEMO_REQUEST")</f>
        <v>1</v>
      </c>
      <c r="S212" s="7">
        <f>COUNTIFS(clean_interactions!B:B,A212,clean_interactions!C:C,"CONTENT_DOWNLOAD")</f>
        <v>0</v>
      </c>
      <c r="T212" s="7">
        <f>COUNTIFS(clean_interactions!B:B,A212,clean_interactions!C:C,"WEBINAR_ATTENDED")</f>
        <v>0</v>
      </c>
      <c r="U212" s="7">
        <f>COUNTIFS(clean_interactions!B:B,A212,clean_interactions!C:C,"PRICING_PAGE_VIEW")</f>
        <v>0</v>
      </c>
      <c r="V212" s="7">
        <f>SUMIF(clean_spend!D:D,E212,clean_spend!F:F)</f>
        <v>0</v>
      </c>
      <c r="W212" s="7">
        <f>SUMIF(clean_spend!D:D,E212,clean_spend!J:J)</f>
        <v>0</v>
      </c>
      <c r="X212" s="17">
        <f t="shared" si="3"/>
        <v>0</v>
      </c>
      <c r="Y212" s="7">
        <f>IFERROR(SUMIF(clean_spend!D:D,E212,clean_spend!L:L)/V212,0)</f>
        <v>0</v>
      </c>
    </row>
    <row r="213" spans="1:25">
      <c r="A213" t="str">
        <v>L0212</v>
      </c>
      <c r="B213" t="str">
        <v>Killian Walker</v>
      </c>
      <c r="C213" t="str">
        <v>SLACK</v>
      </c>
      <c r="D213" t="str">
        <v>MID-MARKET</v>
      </c>
      <c r="E213" t="str">
        <v>ORGANIC</v>
      </c>
      <c r="F213" t="str">
        <v>Cybersecurity</v>
      </c>
      <c r="G213" t="str">
        <v>Director Of Marketing</v>
      </c>
      <c r="H213" t="str">
        <v>N/A</v>
      </c>
      <c r="I213">
        <v>19</v>
      </c>
      <c r="J213">
        <v>17</v>
      </c>
      <c r="K213">
        <v>27</v>
      </c>
      <c r="L213" t="str">
        <v>YES</v>
      </c>
      <c r="M213" t="str">
        <v>QUALIFIED</v>
      </c>
      <c r="N213" s="7" t="str">
        <f>IF(COUNTBLANK(clean_leads!B213:S213)&gt;=8,"LOW",IF(COUNTBLANK(clean_leads!B213:S213)&gt;=4,"MEDIUM","HIGH"))</f>
        <v>HIGH</v>
      </c>
      <c r="O213" s="7">
        <f>COUNTIF(clean_interactions!B:B,A213)</f>
        <v>2</v>
      </c>
      <c r="P213" s="7">
        <f>COUNTIFS(clean_interactions!B:B,A213,clean_interactions!N:N,"HIGH")</f>
        <v>2</v>
      </c>
      <c r="Q213" s="7">
        <f>ROUND(SUMIF(clean_interactions!B:B,A213,clean_interactions!M:M),1)</f>
        <v>69.099999999999994</v>
      </c>
      <c r="R213" s="7">
        <f>COUNTIFS(clean_interactions!B:B,A213,clean_interactions!C:C,"DEMO_REQUEST")</f>
        <v>0</v>
      </c>
      <c r="S213" s="7">
        <f>COUNTIFS(clean_interactions!B:B,A213,clean_interactions!C:C,"CONTENT_DOWNLOAD")</f>
        <v>0</v>
      </c>
      <c r="T213" s="7">
        <f>COUNTIFS(clean_interactions!B:B,A213,clean_interactions!C:C,"WEBINAR_ATTENDED")</f>
        <v>1</v>
      </c>
      <c r="U213" s="7">
        <f>COUNTIFS(clean_interactions!B:B,A213,clean_interactions!C:C,"PRICING_PAGE_VIEW")</f>
        <v>0</v>
      </c>
      <c r="V213" s="7">
        <f>SUMIF(clean_spend!D:D,E213,clean_spend!F:F)</f>
        <v>46997</v>
      </c>
      <c r="W213" s="7">
        <f>SUMIF(clean_spend!D:D,E213,clean_spend!J:J)</f>
        <v>970</v>
      </c>
      <c r="X213" s="17">
        <f t="shared" si="3"/>
        <v>48.450515463917526</v>
      </c>
      <c r="Y213" s="7">
        <f>IFERROR(SUMIF(clean_spend!D:D,E213,clean_spend!L:L)/V213,0)</f>
        <v>13.494180479605081</v>
      </c>
    </row>
    <row r="214" spans="1:25">
      <c r="A214" t="str">
        <v>L0213</v>
      </c>
      <c r="B214" t="str">
        <v>Victor Mitchell</v>
      </c>
      <c r="C214" t="str">
        <v>ZENDESK</v>
      </c>
      <c r="D214" t="str">
        <v>MID-MARKET</v>
      </c>
      <c r="E214" t="str">
        <v>UNKNOWN</v>
      </c>
      <c r="F214" t="str">
        <v>Cybersecurity</v>
      </c>
      <c r="G214" t="str">
        <v>Data Analyst</v>
      </c>
      <c r="H214" t="str">
        <v>Mexico</v>
      </c>
      <c r="I214">
        <v>33</v>
      </c>
      <c r="J214">
        <v>18</v>
      </c>
      <c r="K214">
        <v>59</v>
      </c>
      <c r="L214" t="str">
        <v>YES</v>
      </c>
      <c r="M214" t="str">
        <v>NEW</v>
      </c>
      <c r="N214" s="7" t="str">
        <f>IF(COUNTBLANK(clean_leads!B214:S214)&gt;=8,"LOW",IF(COUNTBLANK(clean_leads!B214:S214)&gt;=4,"MEDIUM","HIGH"))</f>
        <v>HIGH</v>
      </c>
      <c r="O214" s="7">
        <f>COUNTIF(clean_interactions!B:B,A214)</f>
        <v>0</v>
      </c>
      <c r="P214" s="7">
        <f>COUNTIFS(clean_interactions!B:B,A214,clean_interactions!N:N,"HIGH")</f>
        <v>0</v>
      </c>
      <c r="Q214" s="7">
        <f>ROUND(SUMIF(clean_interactions!B:B,A214,clean_interactions!M:M),1)</f>
        <v>0</v>
      </c>
      <c r="R214" s="7">
        <f>COUNTIFS(clean_interactions!B:B,A214,clean_interactions!C:C,"DEMO_REQUEST")</f>
        <v>0</v>
      </c>
      <c r="S214" s="7">
        <f>COUNTIFS(clean_interactions!B:B,A214,clean_interactions!C:C,"CONTENT_DOWNLOAD")</f>
        <v>0</v>
      </c>
      <c r="T214" s="7">
        <f>COUNTIFS(clean_interactions!B:B,A214,clean_interactions!C:C,"WEBINAR_ATTENDED")</f>
        <v>0</v>
      </c>
      <c r="U214" s="7">
        <f>COUNTIFS(clean_interactions!B:B,A214,clean_interactions!C:C,"PRICING_PAGE_VIEW")</f>
        <v>0</v>
      </c>
      <c r="V214" s="7">
        <f>SUMIF(clean_spend!D:D,E214,clean_spend!F:F)</f>
        <v>0</v>
      </c>
      <c r="W214" s="7">
        <f>SUMIF(clean_spend!D:D,E214,clean_spend!J:J)</f>
        <v>0</v>
      </c>
      <c r="X214" s="17">
        <f t="shared" si="3"/>
        <v>0</v>
      </c>
      <c r="Y214" s="7">
        <f>IFERROR(SUMIF(clean_spend!D:D,E214,clean_spend!L:L)/V214,0)</f>
        <v>0</v>
      </c>
    </row>
    <row r="215" spans="1:25">
      <c r="A215" t="str">
        <v>L0214</v>
      </c>
      <c r="B215" t="str">
        <v>Genevieve Young</v>
      </c>
      <c r="C215" t="str">
        <v>INTERCOM</v>
      </c>
      <c r="D215" t="str">
        <v>STARTUP</v>
      </c>
      <c r="E215" t="str">
        <v>PARTNER</v>
      </c>
      <c r="F215" t="str">
        <v>Fintech</v>
      </c>
      <c r="G215" t="str">
        <v>Head Of Growth</v>
      </c>
      <c r="H215" t="str">
        <v>BR</v>
      </c>
      <c r="I215">
        <v>17</v>
      </c>
      <c r="J215">
        <v>4</v>
      </c>
      <c r="K215">
        <v>45</v>
      </c>
      <c r="L215" t="str">
        <v>YES</v>
      </c>
      <c r="M215" t="str">
        <v>NEW</v>
      </c>
      <c r="N215" s="7" t="str">
        <f>IF(COUNTBLANK(clean_leads!B215:S215)&gt;=8,"LOW",IF(COUNTBLANK(clean_leads!B215:S215)&gt;=4,"MEDIUM","HIGH"))</f>
        <v>HIGH</v>
      </c>
      <c r="O215" s="7">
        <f>COUNTIF(clean_interactions!B:B,A215)</f>
        <v>4</v>
      </c>
      <c r="P215" s="7">
        <f>COUNTIFS(clean_interactions!B:B,A215,clean_interactions!N:N,"HIGH")</f>
        <v>3</v>
      </c>
      <c r="Q215" s="7">
        <f>ROUND(SUMIF(clean_interactions!B:B,A215,clean_interactions!M:M),1)</f>
        <v>63.5</v>
      </c>
      <c r="R215" s="7">
        <f>COUNTIFS(clean_interactions!B:B,A215,clean_interactions!C:C,"DEMO_REQUEST")</f>
        <v>0</v>
      </c>
      <c r="S215" s="7">
        <f>COUNTIFS(clean_interactions!B:B,A215,clean_interactions!C:C,"CONTENT_DOWNLOAD")</f>
        <v>1</v>
      </c>
      <c r="T215" s="7">
        <f>COUNTIFS(clean_interactions!B:B,A215,clean_interactions!C:C,"WEBINAR_ATTENDED")</f>
        <v>0</v>
      </c>
      <c r="U215" s="7">
        <f>COUNTIFS(clean_interactions!B:B,A215,clean_interactions!C:C,"PRICING_PAGE_VIEW")</f>
        <v>2</v>
      </c>
      <c r="V215" s="7">
        <f>SUMIF(clean_spend!D:D,E215,clean_spend!F:F)</f>
        <v>0</v>
      </c>
      <c r="W215" s="7">
        <f>SUMIF(clean_spend!D:D,E215,clean_spend!J:J)</f>
        <v>0</v>
      </c>
      <c r="X215" s="17">
        <f t="shared" si="3"/>
        <v>0</v>
      </c>
      <c r="Y215" s="7">
        <f>IFERROR(SUMIF(clean_spend!D:D,E215,clean_spend!L:L)/V215,0)</f>
        <v>0</v>
      </c>
    </row>
    <row r="216" spans="1:25">
      <c r="A216" t="str">
        <v>L0215</v>
      </c>
      <c r="B216" t="str">
        <v>Landon Kumar</v>
      </c>
      <c r="C216" t="str">
        <v>FIGMA</v>
      </c>
      <c r="D216" t="str">
        <v>ENTERPRISE</v>
      </c>
      <c r="E216" t="str">
        <v>CONTENT_SYNDICATION</v>
      </c>
      <c r="F216" t="str">
        <v>Cleantech</v>
      </c>
      <c r="G216" t="str">
        <v>Intern</v>
      </c>
      <c r="H216" t="str">
        <v>CA</v>
      </c>
      <c r="I216">
        <v>17</v>
      </c>
      <c r="J216">
        <v>15</v>
      </c>
      <c r="K216">
        <v>26</v>
      </c>
      <c r="L216" t="str">
        <v>YES</v>
      </c>
      <c r="M216" t="str">
        <v>CONVERTED</v>
      </c>
      <c r="N216" s="7" t="str">
        <f>IF(COUNTBLANK(clean_leads!B216:S216)&gt;=8,"LOW",IF(COUNTBLANK(clean_leads!B216:S216)&gt;=4,"MEDIUM","HIGH"))</f>
        <v>HIGH</v>
      </c>
      <c r="O216" s="7">
        <f>COUNTIF(clean_interactions!B:B,A216)</f>
        <v>1</v>
      </c>
      <c r="P216" s="7">
        <f>COUNTIFS(clean_interactions!B:B,A216,clean_interactions!N:N,"HIGH")</f>
        <v>1</v>
      </c>
      <c r="Q216" s="7">
        <f>ROUND(SUMIF(clean_interactions!B:B,A216,clean_interactions!M:M),1)</f>
        <v>27.7</v>
      </c>
      <c r="R216" s="7">
        <f>COUNTIFS(clean_interactions!B:B,A216,clean_interactions!C:C,"DEMO_REQUEST")</f>
        <v>0</v>
      </c>
      <c r="S216" s="7">
        <f>COUNTIFS(clean_interactions!B:B,A216,clean_interactions!C:C,"CONTENT_DOWNLOAD")</f>
        <v>0</v>
      </c>
      <c r="T216" s="7">
        <f>COUNTIFS(clean_interactions!B:B,A216,clean_interactions!C:C,"WEBINAR_ATTENDED")</f>
        <v>0</v>
      </c>
      <c r="U216" s="7">
        <f>COUNTIFS(clean_interactions!B:B,A216,clean_interactions!C:C,"PRICING_PAGE_VIEW")</f>
        <v>0</v>
      </c>
      <c r="V216" s="7">
        <f>SUMIF(clean_spend!D:D,E216,clean_spend!F:F)</f>
        <v>56772</v>
      </c>
      <c r="W216" s="7">
        <f>SUMIF(clean_spend!D:D,E216,clean_spend!J:J)</f>
        <v>216</v>
      </c>
      <c r="X216" s="17">
        <f t="shared" si="3"/>
        <v>262.83333333333331</v>
      </c>
      <c r="Y216" s="7">
        <f>IFERROR(SUMIF(clean_spend!D:D,E216,clean_spend!L:L)/V216,0)</f>
        <v>1.3824068202635102</v>
      </c>
    </row>
    <row r="217" spans="1:25">
      <c r="A217" t="str">
        <v>L0216</v>
      </c>
      <c r="B217" t="str">
        <v>Zinnia Brown</v>
      </c>
      <c r="C217" t="str">
        <v>INTERCOM</v>
      </c>
      <c r="D217" t="str">
        <v>MID-MARKET</v>
      </c>
      <c r="E217" t="str">
        <v>SOCIAL</v>
      </c>
      <c r="F217" t="str">
        <v>Martech</v>
      </c>
      <c r="G217" t="str">
        <v>Operations Manager</v>
      </c>
      <c r="H217" t="str">
        <v>UK</v>
      </c>
      <c r="I217">
        <v>8</v>
      </c>
      <c r="J217">
        <v>13</v>
      </c>
      <c r="K217">
        <v>20</v>
      </c>
      <c r="L217" t="str">
        <v>NO</v>
      </c>
      <c r="M217" t="str">
        <v>QUALIFIED</v>
      </c>
      <c r="N217" s="7" t="str">
        <f>IF(COUNTBLANK(clean_leads!B217:S217)&gt;=8,"LOW",IF(COUNTBLANK(clean_leads!B217:S217)&gt;=4,"MEDIUM","HIGH"))</f>
        <v>HIGH</v>
      </c>
      <c r="O217" s="7">
        <f>COUNTIF(clean_interactions!B:B,A217)</f>
        <v>2</v>
      </c>
      <c r="P217" s="7">
        <f>COUNTIFS(clean_interactions!B:B,A217,clean_interactions!N:N,"HIGH")</f>
        <v>1</v>
      </c>
      <c r="Q217" s="7">
        <f>ROUND(SUMIF(clean_interactions!B:B,A217,clean_interactions!M:M),1)</f>
        <v>18.100000000000001</v>
      </c>
      <c r="R217" s="7">
        <f>COUNTIFS(clean_interactions!B:B,A217,clean_interactions!C:C,"DEMO_REQUEST")</f>
        <v>0</v>
      </c>
      <c r="S217" s="7">
        <f>COUNTIFS(clean_interactions!B:B,A217,clean_interactions!C:C,"CONTENT_DOWNLOAD")</f>
        <v>1</v>
      </c>
      <c r="T217" s="7">
        <f>COUNTIFS(clean_interactions!B:B,A217,clean_interactions!C:C,"WEBINAR_ATTENDED")</f>
        <v>0</v>
      </c>
      <c r="U217" s="7">
        <f>COUNTIFS(clean_interactions!B:B,A217,clean_interactions!C:C,"PRICING_PAGE_VIEW")</f>
        <v>1</v>
      </c>
      <c r="V217" s="7">
        <f>SUMIF(clean_spend!D:D,E217,clean_spend!F:F)</f>
        <v>198205</v>
      </c>
      <c r="W217" s="7">
        <f>SUMIF(clean_spend!D:D,E217,clean_spend!J:J)</f>
        <v>961</v>
      </c>
      <c r="X217" s="17">
        <f t="shared" si="3"/>
        <v>206.2486992715921</v>
      </c>
      <c r="Y217" s="7">
        <f>IFERROR(SUMIF(clean_spend!D:D,E217,clean_spend!L:L)/V217,0)</f>
        <v>2.499992432077899</v>
      </c>
    </row>
    <row r="218" spans="1:25">
      <c r="A218" t="str">
        <v>L0217</v>
      </c>
      <c r="B218" t="str">
        <v>Paloma Reyes</v>
      </c>
      <c r="C218" t="str">
        <v>DOCUSIGN</v>
      </c>
      <c r="D218" t="str">
        <v>ENTERPRISE</v>
      </c>
      <c r="E218" t="str">
        <v>EVENT</v>
      </c>
      <c r="F218" t="str">
        <v>Hrtech</v>
      </c>
      <c r="G218" t="str">
        <v>Unknown</v>
      </c>
      <c r="H218" t="str">
        <v>US</v>
      </c>
      <c r="I218">
        <v>7</v>
      </c>
      <c r="J218">
        <v>0</v>
      </c>
      <c r="K218">
        <v>49</v>
      </c>
      <c r="L218" t="str">
        <v>NO</v>
      </c>
      <c r="M218" t="str">
        <v>CONTACTED</v>
      </c>
      <c r="N218" s="7" t="str">
        <f>IF(COUNTBLANK(clean_leads!B218:S218)&gt;=8,"LOW",IF(COUNTBLANK(clean_leads!B218:S218)&gt;=4,"MEDIUM","HIGH"))</f>
        <v>HIGH</v>
      </c>
      <c r="O218" s="7">
        <f>COUNTIF(clean_interactions!B:B,A218)</f>
        <v>4</v>
      </c>
      <c r="P218" s="7">
        <f>COUNTIFS(clean_interactions!B:B,A218,clean_interactions!N:N,"HIGH")</f>
        <v>3</v>
      </c>
      <c r="Q218" s="7">
        <f>ROUND(SUMIF(clean_interactions!B:B,A218,clean_interactions!M:M),1)</f>
        <v>95.1</v>
      </c>
      <c r="R218" s="7">
        <f>COUNTIFS(clean_interactions!B:B,A218,clean_interactions!C:C,"DEMO_REQUEST")</f>
        <v>0</v>
      </c>
      <c r="S218" s="7">
        <f>COUNTIFS(clean_interactions!B:B,A218,clean_interactions!C:C,"CONTENT_DOWNLOAD")</f>
        <v>0</v>
      </c>
      <c r="T218" s="7">
        <f>COUNTIFS(clean_interactions!B:B,A218,clean_interactions!C:C,"WEBINAR_ATTENDED")</f>
        <v>0</v>
      </c>
      <c r="U218" s="7">
        <f>COUNTIFS(clean_interactions!B:B,A218,clean_interactions!C:C,"PRICING_PAGE_VIEW")</f>
        <v>0</v>
      </c>
      <c r="V218" s="7">
        <f>SUMIF(clean_spend!D:D,E218,clean_spend!F:F)</f>
        <v>130023</v>
      </c>
      <c r="W218" s="7">
        <f>SUMIF(clean_spend!D:D,E218,clean_spend!J:J)</f>
        <v>322</v>
      </c>
      <c r="X218" s="17">
        <f t="shared" si="3"/>
        <v>403.79813664596276</v>
      </c>
      <c r="Y218" s="7">
        <f>IFERROR(SUMIF(clean_spend!D:D,E218,clean_spend!L:L)/V218,0)</f>
        <v>1.3116294809379878</v>
      </c>
    </row>
    <row r="219" spans="1:25">
      <c r="A219" t="str">
        <v>L0218</v>
      </c>
      <c r="B219" t="str">
        <v>Ethan Mehta</v>
      </c>
      <c r="C219" t="str">
        <v>ZENDESK</v>
      </c>
      <c r="D219" t="str">
        <v>N/A</v>
      </c>
      <c r="E219" t="str">
        <v>SOCIAL</v>
      </c>
      <c r="F219" t="str">
        <v>Supply Chain</v>
      </c>
      <c r="G219" t="str">
        <v>Abm Manager</v>
      </c>
      <c r="H219" t="str">
        <v>N/A</v>
      </c>
      <c r="I219">
        <v>29</v>
      </c>
      <c r="J219">
        <v>0</v>
      </c>
      <c r="K219">
        <v>55</v>
      </c>
      <c r="L219" t="str">
        <v>YES</v>
      </c>
      <c r="M219" t="str">
        <v>NEW</v>
      </c>
      <c r="N219" s="7" t="str">
        <f>IF(COUNTBLANK(clean_leads!B219:S219)&gt;=8,"LOW",IF(COUNTBLANK(clean_leads!B219:S219)&gt;=4,"MEDIUM","HIGH"))</f>
        <v>HIGH</v>
      </c>
      <c r="O219" s="7">
        <f>COUNTIF(clean_interactions!B:B,A219)</f>
        <v>4</v>
      </c>
      <c r="P219" s="7">
        <f>COUNTIFS(clean_interactions!B:B,A219,clean_interactions!N:N,"HIGH")</f>
        <v>3</v>
      </c>
      <c r="Q219" s="7">
        <f>ROUND(SUMIF(clean_interactions!B:B,A219,clean_interactions!M:M),1)</f>
        <v>84.5</v>
      </c>
      <c r="R219" s="7">
        <f>COUNTIFS(clean_interactions!B:B,A219,clean_interactions!C:C,"DEMO_REQUEST")</f>
        <v>1</v>
      </c>
      <c r="S219" s="7">
        <f>COUNTIFS(clean_interactions!B:B,A219,clean_interactions!C:C,"CONTENT_DOWNLOAD")</f>
        <v>0</v>
      </c>
      <c r="T219" s="7">
        <f>COUNTIFS(clean_interactions!B:B,A219,clean_interactions!C:C,"WEBINAR_ATTENDED")</f>
        <v>0</v>
      </c>
      <c r="U219" s="7">
        <f>COUNTIFS(clean_interactions!B:B,A219,clean_interactions!C:C,"PRICING_PAGE_VIEW")</f>
        <v>0</v>
      </c>
      <c r="V219" s="7">
        <f>SUMIF(clean_spend!D:D,E219,clean_spend!F:F)</f>
        <v>198205</v>
      </c>
      <c r="W219" s="7">
        <f>SUMIF(clean_spend!D:D,E219,clean_spend!J:J)</f>
        <v>961</v>
      </c>
      <c r="X219" s="17">
        <f t="shared" si="3"/>
        <v>206.2486992715921</v>
      </c>
      <c r="Y219" s="7">
        <f>IFERROR(SUMIF(clean_spend!D:D,E219,clean_spend!L:L)/V219,0)</f>
        <v>2.499992432077899</v>
      </c>
    </row>
    <row r="220" spans="1:25">
      <c r="A220" t="str">
        <v>L0219</v>
      </c>
      <c r="B220" t="str">
        <v>Tallulah Malhotra</v>
      </c>
      <c r="C220" t="str">
        <v>GOOGLE</v>
      </c>
      <c r="D220" t="str">
        <v>MID-MARKET</v>
      </c>
      <c r="E220" t="str">
        <v>SOCIAL</v>
      </c>
      <c r="F220" t="str">
        <v>Fintech</v>
      </c>
      <c r="G220" t="str">
        <v>Cto</v>
      </c>
      <c r="H220" t="str">
        <v>Turkey</v>
      </c>
      <c r="I220">
        <v>31</v>
      </c>
      <c r="J220">
        <v>14</v>
      </c>
      <c r="K220">
        <v>20</v>
      </c>
      <c r="L220" t="str">
        <v>YES</v>
      </c>
      <c r="M220" t="str">
        <v>LOST</v>
      </c>
      <c r="N220" s="7" t="str">
        <f>IF(COUNTBLANK(clean_leads!B220:S220)&gt;=8,"LOW",IF(COUNTBLANK(clean_leads!B220:S220)&gt;=4,"MEDIUM","HIGH"))</f>
        <v>HIGH</v>
      </c>
      <c r="O220" s="7">
        <f>COUNTIF(clean_interactions!B:B,A220)</f>
        <v>4</v>
      </c>
      <c r="P220" s="7">
        <f>COUNTIFS(clean_interactions!B:B,A220,clean_interactions!N:N,"HIGH")</f>
        <v>2</v>
      </c>
      <c r="Q220" s="7">
        <f>ROUND(SUMIF(clean_interactions!B:B,A220,clean_interactions!M:M),1)</f>
        <v>47.9</v>
      </c>
      <c r="R220" s="7">
        <f>COUNTIFS(clean_interactions!B:B,A220,clean_interactions!C:C,"DEMO_REQUEST")</f>
        <v>0</v>
      </c>
      <c r="S220" s="7">
        <f>COUNTIFS(clean_interactions!B:B,A220,clean_interactions!C:C,"CONTENT_DOWNLOAD")</f>
        <v>0</v>
      </c>
      <c r="T220" s="7">
        <f>COUNTIFS(clean_interactions!B:B,A220,clean_interactions!C:C,"WEBINAR_ATTENDED")</f>
        <v>1</v>
      </c>
      <c r="U220" s="7">
        <f>COUNTIFS(clean_interactions!B:B,A220,clean_interactions!C:C,"PRICING_PAGE_VIEW")</f>
        <v>0</v>
      </c>
      <c r="V220" s="7">
        <f>SUMIF(clean_spend!D:D,E220,clean_spend!F:F)</f>
        <v>198205</v>
      </c>
      <c r="W220" s="7">
        <f>SUMIF(clean_spend!D:D,E220,clean_spend!J:J)</f>
        <v>961</v>
      </c>
      <c r="X220" s="17">
        <f t="shared" si="3"/>
        <v>206.2486992715921</v>
      </c>
      <c r="Y220" s="7">
        <f>IFERROR(SUMIF(clean_spend!D:D,E220,clean_spend!L:L)/V220,0)</f>
        <v>2.499992432077899</v>
      </c>
    </row>
    <row r="221" spans="1:25">
      <c r="A221" t="str">
        <v>L0220</v>
      </c>
      <c r="B221" t="str">
        <v>Ravi Dubois</v>
      </c>
      <c r="C221" t="str">
        <v>ASANA</v>
      </c>
      <c r="D221" t="str">
        <v>MID-MARKET</v>
      </c>
      <c r="E221" t="str">
        <v>REFERRAL</v>
      </c>
      <c r="F221" t="str">
        <v>Logistics</v>
      </c>
      <c r="G221" t="str">
        <v>Senior Analyst</v>
      </c>
      <c r="H221" t="str">
        <v>Pakistan</v>
      </c>
      <c r="I221">
        <v>0</v>
      </c>
      <c r="J221">
        <v>15</v>
      </c>
      <c r="K221">
        <v>45</v>
      </c>
      <c r="L221" t="str">
        <v>NO</v>
      </c>
      <c r="M221" t="str">
        <v>QUALIFIED</v>
      </c>
      <c r="N221" s="7" t="str">
        <f>IF(COUNTBLANK(clean_leads!B221:S221)&gt;=8,"LOW",IF(COUNTBLANK(clean_leads!B221:S221)&gt;=4,"MEDIUM","HIGH"))</f>
        <v>HIGH</v>
      </c>
      <c r="O221" s="7">
        <f>COUNTIF(clean_interactions!B:B,A221)</f>
        <v>3</v>
      </c>
      <c r="P221" s="7">
        <f>COUNTIFS(clean_interactions!B:B,A221,clean_interactions!N:N,"HIGH")</f>
        <v>3</v>
      </c>
      <c r="Q221" s="7">
        <f>ROUND(SUMIF(clean_interactions!B:B,A221,clean_interactions!M:M),1)</f>
        <v>74.2</v>
      </c>
      <c r="R221" s="7">
        <f>COUNTIFS(clean_interactions!B:B,A221,clean_interactions!C:C,"DEMO_REQUEST")</f>
        <v>0</v>
      </c>
      <c r="S221" s="7">
        <f>COUNTIFS(clean_interactions!B:B,A221,clean_interactions!C:C,"CONTENT_DOWNLOAD")</f>
        <v>1</v>
      </c>
      <c r="T221" s="7">
        <f>COUNTIFS(clean_interactions!B:B,A221,clean_interactions!C:C,"WEBINAR_ATTENDED")</f>
        <v>0</v>
      </c>
      <c r="U221" s="7">
        <f>COUNTIFS(clean_interactions!B:B,A221,clean_interactions!C:C,"PRICING_PAGE_VIEW")</f>
        <v>0</v>
      </c>
      <c r="V221" s="7">
        <f>SUMIF(clean_spend!D:D,E221,clean_spend!F:F)</f>
        <v>37889</v>
      </c>
      <c r="W221" s="7">
        <f>SUMIF(clean_spend!D:D,E221,clean_spend!J:J)</f>
        <v>865</v>
      </c>
      <c r="X221" s="17">
        <f t="shared" si="3"/>
        <v>43.802312138728325</v>
      </c>
      <c r="Y221" s="7">
        <f>IFERROR(SUMIF(clean_spend!D:D,E221,clean_spend!L:L)/V221,0)</f>
        <v>9.6104674179841112</v>
      </c>
    </row>
    <row r="222" spans="1:25">
      <c r="A222" t="str">
        <v>L0221</v>
      </c>
      <c r="B222" t="str">
        <v>Willow Ramirez</v>
      </c>
      <c r="C222" t="str">
        <v>PALANTIR</v>
      </c>
      <c r="D222" t="str">
        <v>ENTERPRISE</v>
      </c>
      <c r="E222" t="str">
        <v>SOCIAL</v>
      </c>
      <c r="F222" t="str">
        <v>Saas</v>
      </c>
      <c r="G222" t="str">
        <v>Co-Founder</v>
      </c>
      <c r="H222" t="str">
        <v>US</v>
      </c>
      <c r="I222">
        <v>6</v>
      </c>
      <c r="J222">
        <v>0</v>
      </c>
      <c r="K222">
        <v>43</v>
      </c>
      <c r="L222" t="str">
        <v>NO</v>
      </c>
      <c r="M222" t="str">
        <v>ENGAGED</v>
      </c>
      <c r="N222" s="7" t="str">
        <f>IF(COUNTBLANK(clean_leads!B222:S222)&gt;=8,"LOW",IF(COUNTBLANK(clean_leads!B222:S222)&gt;=4,"MEDIUM","HIGH"))</f>
        <v>HIGH</v>
      </c>
      <c r="O222" s="7">
        <f>COUNTIF(clean_interactions!B:B,A222)</f>
        <v>2</v>
      </c>
      <c r="P222" s="7">
        <f>COUNTIFS(clean_interactions!B:B,A222,clean_interactions!N:N,"HIGH")</f>
        <v>1</v>
      </c>
      <c r="Q222" s="7">
        <f>ROUND(SUMIF(clean_interactions!B:B,A222,clean_interactions!M:M),1)</f>
        <v>31.3</v>
      </c>
      <c r="R222" s="7">
        <f>COUNTIFS(clean_interactions!B:B,A222,clean_interactions!C:C,"DEMO_REQUEST")</f>
        <v>0</v>
      </c>
      <c r="S222" s="7">
        <f>COUNTIFS(clean_interactions!B:B,A222,clean_interactions!C:C,"CONTENT_DOWNLOAD")</f>
        <v>0</v>
      </c>
      <c r="T222" s="7">
        <f>COUNTIFS(clean_interactions!B:B,A222,clean_interactions!C:C,"WEBINAR_ATTENDED")</f>
        <v>0</v>
      </c>
      <c r="U222" s="7">
        <f>COUNTIFS(clean_interactions!B:B,A222,clean_interactions!C:C,"PRICING_PAGE_VIEW")</f>
        <v>0</v>
      </c>
      <c r="V222" s="7">
        <f>SUMIF(clean_spend!D:D,E222,clean_spend!F:F)</f>
        <v>198205</v>
      </c>
      <c r="W222" s="7">
        <f>SUMIF(clean_spend!D:D,E222,clean_spend!J:J)</f>
        <v>961</v>
      </c>
      <c r="X222" s="17">
        <f t="shared" si="3"/>
        <v>206.2486992715921</v>
      </c>
      <c r="Y222" s="7">
        <f>IFERROR(SUMIF(clean_spend!D:D,E222,clean_spend!L:L)/V222,0)</f>
        <v>2.499992432077899</v>
      </c>
    </row>
    <row r="223" spans="1:25">
      <c r="A223" t="str">
        <v>L0222</v>
      </c>
      <c r="B223" t="str">
        <v>Isla Garcia</v>
      </c>
      <c r="C223" t="str">
        <v>AIRTABLE</v>
      </c>
      <c r="D223" t="str">
        <v>ENTERPRISE</v>
      </c>
      <c r="E223" t="str">
        <v>SOCIAL</v>
      </c>
      <c r="F223" t="str">
        <v>Gaming</v>
      </c>
      <c r="G223" t="str">
        <v>Sales Director</v>
      </c>
      <c r="H223" t="str">
        <v>US</v>
      </c>
      <c r="I223">
        <v>3</v>
      </c>
      <c r="J223">
        <v>17</v>
      </c>
      <c r="K223">
        <v>24</v>
      </c>
      <c r="L223" t="str">
        <v>YES</v>
      </c>
      <c r="M223" t="str">
        <v>DISQUALIFIED</v>
      </c>
      <c r="N223" s="7" t="str">
        <f>IF(COUNTBLANK(clean_leads!B223:S223)&gt;=8,"LOW",IF(COUNTBLANK(clean_leads!B223:S223)&gt;=4,"MEDIUM","HIGH"))</f>
        <v>HIGH</v>
      </c>
      <c r="O223" s="7">
        <f>COUNTIF(clean_interactions!B:B,A223)</f>
        <v>0</v>
      </c>
      <c r="P223" s="7">
        <f>COUNTIFS(clean_interactions!B:B,A223,clean_interactions!N:N,"HIGH")</f>
        <v>0</v>
      </c>
      <c r="Q223" s="7">
        <f>ROUND(SUMIF(clean_interactions!B:B,A223,clean_interactions!M:M),1)</f>
        <v>0</v>
      </c>
      <c r="R223" s="7">
        <f>COUNTIFS(clean_interactions!B:B,A223,clean_interactions!C:C,"DEMO_REQUEST")</f>
        <v>0</v>
      </c>
      <c r="S223" s="7">
        <f>COUNTIFS(clean_interactions!B:B,A223,clean_interactions!C:C,"CONTENT_DOWNLOAD")</f>
        <v>0</v>
      </c>
      <c r="T223" s="7">
        <f>COUNTIFS(clean_interactions!B:B,A223,clean_interactions!C:C,"WEBINAR_ATTENDED")</f>
        <v>0</v>
      </c>
      <c r="U223" s="7">
        <f>COUNTIFS(clean_interactions!B:B,A223,clean_interactions!C:C,"PRICING_PAGE_VIEW")</f>
        <v>0</v>
      </c>
      <c r="V223" s="7">
        <f>SUMIF(clean_spend!D:D,E223,clean_spend!F:F)</f>
        <v>198205</v>
      </c>
      <c r="W223" s="7">
        <f>SUMIF(clean_spend!D:D,E223,clean_spend!J:J)</f>
        <v>961</v>
      </c>
      <c r="X223" s="17">
        <f t="shared" si="3"/>
        <v>206.2486992715921</v>
      </c>
      <c r="Y223" s="7">
        <f>IFERROR(SUMIF(clean_spend!D:D,E223,clean_spend!L:L)/V223,0)</f>
        <v>2.499992432077899</v>
      </c>
    </row>
    <row r="224" spans="1:25">
      <c r="A224" t="str">
        <v>L0223</v>
      </c>
      <c r="B224" t="str">
        <v>Xiomara Aguilar</v>
      </c>
      <c r="C224" t="str">
        <v>CROWD STRIKE</v>
      </c>
      <c r="D224" t="str">
        <v>N/A</v>
      </c>
      <c r="E224" t="str">
        <v>SOCIAL</v>
      </c>
      <c r="F224" t="str">
        <v>Fintech</v>
      </c>
      <c r="G224" t="str">
        <v>Associate</v>
      </c>
      <c r="H224" t="str">
        <v>Spain</v>
      </c>
      <c r="I224">
        <v>27</v>
      </c>
      <c r="J224">
        <v>0</v>
      </c>
      <c r="K224">
        <v>23</v>
      </c>
      <c r="L224" t="str">
        <v>NO</v>
      </c>
      <c r="M224" t="str">
        <v>QUALIFIED</v>
      </c>
      <c r="N224" s="7" t="str">
        <f>IF(COUNTBLANK(clean_leads!B224:S224)&gt;=8,"LOW",IF(COUNTBLANK(clean_leads!B224:S224)&gt;=4,"MEDIUM","HIGH"))</f>
        <v>HIGH</v>
      </c>
      <c r="O224" s="7">
        <f>COUNTIF(clean_interactions!B:B,A224)</f>
        <v>3</v>
      </c>
      <c r="P224" s="7">
        <f>COUNTIFS(clean_interactions!B:B,A224,clean_interactions!N:N,"HIGH")</f>
        <v>3</v>
      </c>
      <c r="Q224" s="7">
        <f>ROUND(SUMIF(clean_interactions!B:B,A224,clean_interactions!M:M),1)</f>
        <v>82.8</v>
      </c>
      <c r="R224" s="7">
        <f>COUNTIFS(clean_interactions!B:B,A224,clean_interactions!C:C,"DEMO_REQUEST")</f>
        <v>0</v>
      </c>
      <c r="S224" s="7">
        <f>COUNTIFS(clean_interactions!B:B,A224,clean_interactions!C:C,"CONTENT_DOWNLOAD")</f>
        <v>0</v>
      </c>
      <c r="T224" s="7">
        <f>COUNTIFS(clean_interactions!B:B,A224,clean_interactions!C:C,"WEBINAR_ATTENDED")</f>
        <v>0</v>
      </c>
      <c r="U224" s="7">
        <f>COUNTIFS(clean_interactions!B:B,A224,clean_interactions!C:C,"PRICING_PAGE_VIEW")</f>
        <v>0</v>
      </c>
      <c r="V224" s="7">
        <f>SUMIF(clean_spend!D:D,E224,clean_spend!F:F)</f>
        <v>198205</v>
      </c>
      <c r="W224" s="7">
        <f>SUMIF(clean_spend!D:D,E224,clean_spend!J:J)</f>
        <v>961</v>
      </c>
      <c r="X224" s="17">
        <f t="shared" si="3"/>
        <v>206.2486992715921</v>
      </c>
      <c r="Y224" s="7">
        <f>IFERROR(SUMIF(clean_spend!D:D,E224,clean_spend!L:L)/V224,0)</f>
        <v>2.499992432077899</v>
      </c>
    </row>
    <row r="225" spans="1:25">
      <c r="A225" t="str">
        <v>L0224</v>
      </c>
      <c r="B225" t="str">
        <v>Yolanda Berg</v>
      </c>
      <c r="C225" t="str">
        <v>ASANA</v>
      </c>
      <c r="D225" t="str">
        <v>STARTUP</v>
      </c>
      <c r="E225" t="str">
        <v>SOCIAL</v>
      </c>
      <c r="F225" t="str">
        <v>Proptech</v>
      </c>
      <c r="G225" t="str">
        <v>Solutions Architect</v>
      </c>
      <c r="H225" t="str">
        <v>N/A</v>
      </c>
      <c r="I225">
        <v>35</v>
      </c>
      <c r="J225">
        <v>0</v>
      </c>
      <c r="K225">
        <v>0</v>
      </c>
      <c r="L225" t="str">
        <v>NO</v>
      </c>
      <c r="M225" t="str">
        <v>QUALIFIED</v>
      </c>
      <c r="N225" s="7" t="str">
        <f>IF(COUNTBLANK(clean_leads!B225:S225)&gt;=8,"LOW",IF(COUNTBLANK(clean_leads!B225:S225)&gt;=4,"MEDIUM","HIGH"))</f>
        <v>HIGH</v>
      </c>
      <c r="O225" s="7">
        <f>COUNTIF(clean_interactions!B:B,A225)</f>
        <v>2</v>
      </c>
      <c r="P225" s="7">
        <f>COUNTIFS(clean_interactions!B:B,A225,clean_interactions!N:N,"HIGH")</f>
        <v>2</v>
      </c>
      <c r="Q225" s="7">
        <f>ROUND(SUMIF(clean_interactions!B:B,A225,clean_interactions!M:M),1)</f>
        <v>48.4</v>
      </c>
      <c r="R225" s="7">
        <f>COUNTIFS(clean_interactions!B:B,A225,clean_interactions!C:C,"DEMO_REQUEST")</f>
        <v>0</v>
      </c>
      <c r="S225" s="7">
        <f>COUNTIFS(clean_interactions!B:B,A225,clean_interactions!C:C,"CONTENT_DOWNLOAD")</f>
        <v>0</v>
      </c>
      <c r="T225" s="7">
        <f>COUNTIFS(clean_interactions!B:B,A225,clean_interactions!C:C,"WEBINAR_ATTENDED")</f>
        <v>0</v>
      </c>
      <c r="U225" s="7">
        <f>COUNTIFS(clean_interactions!B:B,A225,clean_interactions!C:C,"PRICING_PAGE_VIEW")</f>
        <v>0</v>
      </c>
      <c r="V225" s="7">
        <f>SUMIF(clean_spend!D:D,E225,clean_spend!F:F)</f>
        <v>198205</v>
      </c>
      <c r="W225" s="7">
        <f>SUMIF(clean_spend!D:D,E225,clean_spend!J:J)</f>
        <v>961</v>
      </c>
      <c r="X225" s="17">
        <f t="shared" si="3"/>
        <v>206.2486992715921</v>
      </c>
      <c r="Y225" s="7">
        <f>IFERROR(SUMIF(clean_spend!D:D,E225,clean_spend!L:L)/V225,0)</f>
        <v>2.499992432077899</v>
      </c>
    </row>
    <row r="226" spans="1:25">
      <c r="A226" t="str">
        <v>L0225</v>
      </c>
      <c r="B226" t="str">
        <v>Leo Anderson</v>
      </c>
      <c r="C226" t="str">
        <v>HASHI CORP</v>
      </c>
      <c r="D226" t="str">
        <v>GROWTH</v>
      </c>
      <c r="E226" t="str">
        <v>SOCIAL</v>
      </c>
      <c r="F226" t="str">
        <v>Automotive</v>
      </c>
      <c r="G226" t="str">
        <v>Chief Growth Officer</v>
      </c>
      <c r="H226" t="str">
        <v>Chile</v>
      </c>
      <c r="I226">
        <v>6</v>
      </c>
      <c r="J226">
        <v>0</v>
      </c>
      <c r="K226">
        <v>0</v>
      </c>
      <c r="L226" t="str">
        <v>NO</v>
      </c>
      <c r="M226" t="str">
        <v>NEW</v>
      </c>
      <c r="N226" s="7" t="str">
        <f>IF(COUNTBLANK(clean_leads!B226:S226)&gt;=8,"LOW",IF(COUNTBLANK(clean_leads!B226:S226)&gt;=4,"MEDIUM","HIGH"))</f>
        <v>HIGH</v>
      </c>
      <c r="O226" s="7">
        <f>COUNTIF(clean_interactions!B:B,A226)</f>
        <v>5</v>
      </c>
      <c r="P226" s="7">
        <f>COUNTIFS(clean_interactions!B:B,A226,clean_interactions!N:N,"HIGH")</f>
        <v>4</v>
      </c>
      <c r="Q226" s="7">
        <f>ROUND(SUMIF(clean_interactions!B:B,A226,clean_interactions!M:M),1)</f>
        <v>91.3</v>
      </c>
      <c r="R226" s="7">
        <f>COUNTIFS(clean_interactions!B:B,A226,clean_interactions!C:C,"DEMO_REQUEST")</f>
        <v>0</v>
      </c>
      <c r="S226" s="7">
        <f>COUNTIFS(clean_interactions!B:B,A226,clean_interactions!C:C,"CONTENT_DOWNLOAD")</f>
        <v>0</v>
      </c>
      <c r="T226" s="7">
        <f>COUNTIFS(clean_interactions!B:B,A226,clean_interactions!C:C,"WEBINAR_ATTENDED")</f>
        <v>1</v>
      </c>
      <c r="U226" s="7">
        <f>COUNTIFS(clean_interactions!B:B,A226,clean_interactions!C:C,"PRICING_PAGE_VIEW")</f>
        <v>0</v>
      </c>
      <c r="V226" s="7">
        <f>SUMIF(clean_spend!D:D,E226,clean_spend!F:F)</f>
        <v>198205</v>
      </c>
      <c r="W226" s="7">
        <f>SUMIF(clean_spend!D:D,E226,clean_spend!J:J)</f>
        <v>961</v>
      </c>
      <c r="X226" s="17">
        <f t="shared" si="3"/>
        <v>206.2486992715921</v>
      </c>
      <c r="Y226" s="7">
        <f>IFERROR(SUMIF(clean_spend!D:D,E226,clean_spend!L:L)/V226,0)</f>
        <v>2.499992432077899</v>
      </c>
    </row>
    <row r="227" spans="1:25">
      <c r="A227" t="str">
        <v>L0226</v>
      </c>
      <c r="B227" t="str">
        <v>Yuki Flores</v>
      </c>
      <c r="C227" t="str">
        <v>GOOGLE</v>
      </c>
      <c r="D227" t="str">
        <v>ENTERPRISE</v>
      </c>
      <c r="E227" t="str">
        <v>WEBINAR</v>
      </c>
      <c r="F227" t="str">
        <v>AI/ML</v>
      </c>
      <c r="G227" t="str">
        <v>Head Of Strategy</v>
      </c>
      <c r="H227" t="str">
        <v>Thailand</v>
      </c>
      <c r="I227">
        <v>9</v>
      </c>
      <c r="J227">
        <v>13</v>
      </c>
      <c r="K227">
        <v>54</v>
      </c>
      <c r="L227" t="str">
        <v>NO</v>
      </c>
      <c r="M227" t="str">
        <v>QUALIFIED</v>
      </c>
      <c r="N227" s="7" t="str">
        <f>IF(COUNTBLANK(clean_leads!B227:S227)&gt;=8,"LOW",IF(COUNTBLANK(clean_leads!B227:S227)&gt;=4,"MEDIUM","HIGH"))</f>
        <v>HIGH</v>
      </c>
      <c r="O227" s="7">
        <f>COUNTIF(clean_interactions!B:B,A227)</f>
        <v>1</v>
      </c>
      <c r="P227" s="7">
        <f>COUNTIFS(clean_interactions!B:B,A227,clean_interactions!N:N,"HIGH")</f>
        <v>1</v>
      </c>
      <c r="Q227" s="7">
        <f>ROUND(SUMIF(clean_interactions!B:B,A227,clean_interactions!M:M),1)</f>
        <v>11.6</v>
      </c>
      <c r="R227" s="7">
        <f>COUNTIFS(clean_interactions!B:B,A227,clean_interactions!C:C,"DEMO_REQUEST")</f>
        <v>0</v>
      </c>
      <c r="S227" s="7">
        <f>COUNTIFS(clean_interactions!B:B,A227,clean_interactions!C:C,"CONTENT_DOWNLOAD")</f>
        <v>0</v>
      </c>
      <c r="T227" s="7">
        <f>COUNTIFS(clean_interactions!B:B,A227,clean_interactions!C:C,"WEBINAR_ATTENDED")</f>
        <v>0</v>
      </c>
      <c r="U227" s="7">
        <f>COUNTIFS(clean_interactions!B:B,A227,clean_interactions!C:C,"PRICING_PAGE_VIEW")</f>
        <v>0</v>
      </c>
      <c r="V227" s="7">
        <f>SUMIF(clean_spend!D:D,E227,clean_spend!F:F)</f>
        <v>74983</v>
      </c>
      <c r="W227" s="7">
        <f>SUMIF(clean_spend!D:D,E227,clean_spend!J:J)</f>
        <v>879</v>
      </c>
      <c r="X227" s="17">
        <f t="shared" si="3"/>
        <v>85.304891922639356</v>
      </c>
      <c r="Y227" s="7">
        <f>IFERROR(SUMIF(clean_spend!D:D,E227,clean_spend!L:L)/V227,0)</f>
        <v>7.3541336036168197</v>
      </c>
    </row>
    <row r="228" spans="1:25">
      <c r="A228" t="str">
        <v>L0227</v>
      </c>
      <c r="B228" t="str">
        <v>Xyla Lopez</v>
      </c>
      <c r="C228" t="str">
        <v>META PLATFORMS</v>
      </c>
      <c r="D228" t="str">
        <v>SMB</v>
      </c>
      <c r="E228" t="str">
        <v>DIRECT</v>
      </c>
      <c r="F228" t="str">
        <v>Healthcare</v>
      </c>
      <c r="G228" t="str">
        <v>Cmo</v>
      </c>
      <c r="H228" t="str">
        <v>Thailand</v>
      </c>
      <c r="I228">
        <v>2</v>
      </c>
      <c r="J228">
        <v>15</v>
      </c>
      <c r="K228">
        <v>46</v>
      </c>
      <c r="L228" t="str">
        <v>NO</v>
      </c>
      <c r="M228" t="str">
        <v>DISQUALIFIED</v>
      </c>
      <c r="N228" s="7" t="str">
        <f>IF(COUNTBLANK(clean_leads!B228:S228)&gt;=8,"LOW",IF(COUNTBLANK(clean_leads!B228:S228)&gt;=4,"MEDIUM","HIGH"))</f>
        <v>HIGH</v>
      </c>
      <c r="O228" s="7">
        <f>COUNTIF(clean_interactions!B:B,A228)</f>
        <v>4</v>
      </c>
      <c r="P228" s="7">
        <f>COUNTIFS(clean_interactions!B:B,A228,clean_interactions!N:N,"HIGH")</f>
        <v>4</v>
      </c>
      <c r="Q228" s="7">
        <f>ROUND(SUMIF(clean_interactions!B:B,A228,clean_interactions!M:M),1)</f>
        <v>74.400000000000006</v>
      </c>
      <c r="R228" s="7">
        <f>COUNTIFS(clean_interactions!B:B,A228,clean_interactions!C:C,"DEMO_REQUEST")</f>
        <v>0</v>
      </c>
      <c r="S228" s="7">
        <f>COUNTIFS(clean_interactions!B:B,A228,clean_interactions!C:C,"CONTENT_DOWNLOAD")</f>
        <v>0</v>
      </c>
      <c r="T228" s="7">
        <f>COUNTIFS(clean_interactions!B:B,A228,clean_interactions!C:C,"WEBINAR_ATTENDED")</f>
        <v>0</v>
      </c>
      <c r="U228" s="7">
        <f>COUNTIFS(clean_interactions!B:B,A228,clean_interactions!C:C,"PRICING_PAGE_VIEW")</f>
        <v>0</v>
      </c>
      <c r="V228" s="7">
        <f>SUMIF(clean_spend!D:D,E228,clean_spend!F:F)</f>
        <v>0</v>
      </c>
      <c r="W228" s="7">
        <f>SUMIF(clean_spend!D:D,E228,clean_spend!J:J)</f>
        <v>0</v>
      </c>
      <c r="X228" s="17">
        <f t="shared" si="3"/>
        <v>0</v>
      </c>
      <c r="Y228" s="7">
        <f>IFERROR(SUMIF(clean_spend!D:D,E228,clean_spend!L:L)/V228,0)</f>
        <v>0</v>
      </c>
    </row>
    <row r="229" spans="1:25">
      <c r="A229" t="str">
        <v>L0228</v>
      </c>
      <c r="B229" t="str">
        <v>Mila Johansson</v>
      </c>
      <c r="C229" t="str">
        <v>STRIPE</v>
      </c>
      <c r="D229" t="str">
        <v>SMB</v>
      </c>
      <c r="E229" t="str">
        <v>EVENT</v>
      </c>
      <c r="F229" t="str">
        <v>AI/ML</v>
      </c>
      <c r="G229" t="str">
        <v>Senior Analyst</v>
      </c>
      <c r="H229" t="str">
        <v>DE</v>
      </c>
      <c r="I229">
        <v>23</v>
      </c>
      <c r="J229">
        <v>5</v>
      </c>
      <c r="K229">
        <v>18</v>
      </c>
      <c r="L229" t="str">
        <v>YES</v>
      </c>
      <c r="M229" t="str">
        <v>NEW</v>
      </c>
      <c r="N229" s="7" t="str">
        <f>IF(COUNTBLANK(clean_leads!B229:S229)&gt;=8,"LOW",IF(COUNTBLANK(clean_leads!B229:S229)&gt;=4,"MEDIUM","HIGH"))</f>
        <v>HIGH</v>
      </c>
      <c r="O229" s="7">
        <f>COUNTIF(clean_interactions!B:B,A229)</f>
        <v>3</v>
      </c>
      <c r="P229" s="7">
        <f>COUNTIFS(clean_interactions!B:B,A229,clean_interactions!N:N,"HIGH")</f>
        <v>2</v>
      </c>
      <c r="Q229" s="7">
        <f>ROUND(SUMIF(clean_interactions!B:B,A229,clean_interactions!M:M),1)</f>
        <v>69.2</v>
      </c>
      <c r="R229" s="7">
        <f>COUNTIFS(clean_interactions!B:B,A229,clean_interactions!C:C,"DEMO_REQUEST")</f>
        <v>0</v>
      </c>
      <c r="S229" s="7">
        <f>COUNTIFS(clean_interactions!B:B,A229,clean_interactions!C:C,"CONTENT_DOWNLOAD")</f>
        <v>0</v>
      </c>
      <c r="T229" s="7">
        <f>COUNTIFS(clean_interactions!B:B,A229,clean_interactions!C:C,"WEBINAR_ATTENDED")</f>
        <v>0</v>
      </c>
      <c r="U229" s="7">
        <f>COUNTIFS(clean_interactions!B:B,A229,clean_interactions!C:C,"PRICING_PAGE_VIEW")</f>
        <v>0</v>
      </c>
      <c r="V229" s="7">
        <f>SUMIF(clean_spend!D:D,E229,clean_spend!F:F)</f>
        <v>130023</v>
      </c>
      <c r="W229" s="7">
        <f>SUMIF(clean_spend!D:D,E229,clean_spend!J:J)</f>
        <v>322</v>
      </c>
      <c r="X229" s="17">
        <f t="shared" si="3"/>
        <v>403.79813664596276</v>
      </c>
      <c r="Y229" s="7">
        <f>IFERROR(SUMIF(clean_spend!D:D,E229,clean_spend!L:L)/V229,0)</f>
        <v>1.3116294809379878</v>
      </c>
    </row>
    <row r="230" spans="1:25">
      <c r="A230" t="str">
        <v>L0229</v>
      </c>
      <c r="B230" t="str">
        <v>Eve Malik</v>
      </c>
      <c r="C230" t="str">
        <v>CANVA</v>
      </c>
      <c r="D230" t="str">
        <v>SMB</v>
      </c>
      <c r="E230" t="str">
        <v>COLD_EMAIL</v>
      </c>
      <c r="F230" t="str">
        <v>Manufacturing</v>
      </c>
      <c r="G230" t="str">
        <v>Chief Growth Officer</v>
      </c>
      <c r="H230" t="str">
        <v>FR</v>
      </c>
      <c r="I230">
        <v>2</v>
      </c>
      <c r="J230">
        <v>17</v>
      </c>
      <c r="K230">
        <v>9</v>
      </c>
      <c r="L230" t="str">
        <v>YES</v>
      </c>
      <c r="M230" t="str">
        <v>CONTACTED</v>
      </c>
      <c r="N230" s="7" t="str">
        <f>IF(COUNTBLANK(clean_leads!B230:S230)&gt;=8,"LOW",IF(COUNTBLANK(clean_leads!B230:S230)&gt;=4,"MEDIUM","HIGH"))</f>
        <v>HIGH</v>
      </c>
      <c r="O230" s="7">
        <f>COUNTIF(clean_interactions!B:B,A230)</f>
        <v>4</v>
      </c>
      <c r="P230" s="7">
        <f>COUNTIFS(clean_interactions!B:B,A230,clean_interactions!N:N,"HIGH")</f>
        <v>4</v>
      </c>
      <c r="Q230" s="7">
        <f>ROUND(SUMIF(clean_interactions!B:B,A230,clean_interactions!M:M),1)</f>
        <v>49.7</v>
      </c>
      <c r="R230" s="7">
        <f>COUNTIFS(clean_interactions!B:B,A230,clean_interactions!C:C,"DEMO_REQUEST")</f>
        <v>0</v>
      </c>
      <c r="S230" s="7">
        <f>COUNTIFS(clean_interactions!B:B,A230,clean_interactions!C:C,"CONTENT_DOWNLOAD")</f>
        <v>0</v>
      </c>
      <c r="T230" s="7">
        <f>COUNTIFS(clean_interactions!B:B,A230,clean_interactions!C:C,"WEBINAR_ATTENDED")</f>
        <v>0</v>
      </c>
      <c r="U230" s="7">
        <f>COUNTIFS(clean_interactions!B:B,A230,clean_interactions!C:C,"PRICING_PAGE_VIEW")</f>
        <v>0</v>
      </c>
      <c r="V230" s="7">
        <f>SUMIF(clean_spend!D:D,E230,clean_spend!F:F)</f>
        <v>63789</v>
      </c>
      <c r="W230" s="7">
        <f>SUMIF(clean_spend!D:D,E230,clean_spend!J:J)</f>
        <v>306</v>
      </c>
      <c r="X230" s="17">
        <f t="shared" si="3"/>
        <v>208.4607843137255</v>
      </c>
      <c r="Y230" s="7">
        <f>IFERROR(SUMIF(clean_spend!D:D,E230,clean_spend!L:L)/V230,0)</f>
        <v>3.0610920378121618</v>
      </c>
    </row>
    <row r="231" spans="1:25">
      <c r="A231" t="str">
        <v>L0230</v>
      </c>
      <c r="B231" t="str">
        <v>Elena Bose</v>
      </c>
      <c r="C231" t="str">
        <v>HASHICORP</v>
      </c>
      <c r="D231" t="str">
        <v>ENTERPRISE</v>
      </c>
      <c r="E231" t="str">
        <v>EVENT</v>
      </c>
      <c r="F231" t="str">
        <v>Energy</v>
      </c>
      <c r="G231" t="str">
        <v>Head Of Product</v>
      </c>
      <c r="H231" t="str">
        <v>DE</v>
      </c>
      <c r="I231">
        <v>8</v>
      </c>
      <c r="J231">
        <v>6</v>
      </c>
      <c r="K231">
        <v>26</v>
      </c>
      <c r="L231" t="str">
        <v>YES</v>
      </c>
      <c r="M231" t="str">
        <v>NURTURING</v>
      </c>
      <c r="N231" s="7" t="str">
        <f>IF(COUNTBLANK(clean_leads!B231:S231)&gt;=8,"LOW",IF(COUNTBLANK(clean_leads!B231:S231)&gt;=4,"MEDIUM","HIGH"))</f>
        <v>HIGH</v>
      </c>
      <c r="O231" s="7">
        <f>COUNTIF(clean_interactions!B:B,A231)</f>
        <v>2</v>
      </c>
      <c r="P231" s="7">
        <f>COUNTIFS(clean_interactions!B:B,A231,clean_interactions!N:N,"HIGH")</f>
        <v>1</v>
      </c>
      <c r="Q231" s="7">
        <f>ROUND(SUMIF(clean_interactions!B:B,A231,clean_interactions!M:M),1)</f>
        <v>28.1</v>
      </c>
      <c r="R231" s="7">
        <f>COUNTIFS(clean_interactions!B:B,A231,clean_interactions!C:C,"DEMO_REQUEST")</f>
        <v>0</v>
      </c>
      <c r="S231" s="7">
        <f>COUNTIFS(clean_interactions!B:B,A231,clean_interactions!C:C,"CONTENT_DOWNLOAD")</f>
        <v>0</v>
      </c>
      <c r="T231" s="7">
        <f>COUNTIFS(clean_interactions!B:B,A231,clean_interactions!C:C,"WEBINAR_ATTENDED")</f>
        <v>0</v>
      </c>
      <c r="U231" s="7">
        <f>COUNTIFS(clean_interactions!B:B,A231,clean_interactions!C:C,"PRICING_PAGE_VIEW")</f>
        <v>0</v>
      </c>
      <c r="V231" s="7">
        <f>SUMIF(clean_spend!D:D,E231,clean_spend!F:F)</f>
        <v>130023</v>
      </c>
      <c r="W231" s="7">
        <f>SUMIF(clean_spend!D:D,E231,clean_spend!J:J)</f>
        <v>322</v>
      </c>
      <c r="X231" s="17">
        <f t="shared" si="3"/>
        <v>403.79813664596276</v>
      </c>
      <c r="Y231" s="7">
        <f>IFERROR(SUMIF(clean_spend!D:D,E231,clean_spend!L:L)/V231,0)</f>
        <v>1.3116294809379878</v>
      </c>
    </row>
    <row r="232" spans="1:25">
      <c r="A232" t="str">
        <v>L0231</v>
      </c>
      <c r="B232" t="str">
        <v>Finn Soto</v>
      </c>
      <c r="C232" t="str">
        <v>ZENDESK</v>
      </c>
      <c r="D232" t="str">
        <v>ENTERPRISE</v>
      </c>
      <c r="E232" t="str">
        <v>DIRECT</v>
      </c>
      <c r="F232" t="str">
        <v>AI/ML</v>
      </c>
      <c r="G232" t="str">
        <v>Marketing Manager</v>
      </c>
      <c r="H232" t="str">
        <v>Netherlands</v>
      </c>
      <c r="I232">
        <v>5</v>
      </c>
      <c r="J232">
        <v>12</v>
      </c>
      <c r="K232">
        <v>10</v>
      </c>
      <c r="L232" t="str">
        <v>NO</v>
      </c>
      <c r="M232" t="str">
        <v>NEW</v>
      </c>
      <c r="N232" s="7" t="str">
        <f>IF(COUNTBLANK(clean_leads!B232:S232)&gt;=8,"LOW",IF(COUNTBLANK(clean_leads!B232:S232)&gt;=4,"MEDIUM","HIGH"))</f>
        <v>HIGH</v>
      </c>
      <c r="O232" s="7">
        <f>COUNTIF(clean_interactions!B:B,A232)</f>
        <v>3</v>
      </c>
      <c r="P232" s="7">
        <f>COUNTIFS(clean_interactions!B:B,A232,clean_interactions!N:N,"HIGH")</f>
        <v>3</v>
      </c>
      <c r="Q232" s="7">
        <f>ROUND(SUMIF(clean_interactions!B:B,A232,clean_interactions!M:M),1)</f>
        <v>64.5</v>
      </c>
      <c r="R232" s="7">
        <f>COUNTIFS(clean_interactions!B:B,A232,clean_interactions!C:C,"DEMO_REQUEST")</f>
        <v>0</v>
      </c>
      <c r="S232" s="7">
        <f>COUNTIFS(clean_interactions!B:B,A232,clean_interactions!C:C,"CONTENT_DOWNLOAD")</f>
        <v>1</v>
      </c>
      <c r="T232" s="7">
        <f>COUNTIFS(clean_interactions!B:B,A232,clean_interactions!C:C,"WEBINAR_ATTENDED")</f>
        <v>0</v>
      </c>
      <c r="U232" s="7">
        <f>COUNTIFS(clean_interactions!B:B,A232,clean_interactions!C:C,"PRICING_PAGE_VIEW")</f>
        <v>0</v>
      </c>
      <c r="V232" s="7">
        <f>SUMIF(clean_spend!D:D,E232,clean_spend!F:F)</f>
        <v>0</v>
      </c>
      <c r="W232" s="7">
        <f>SUMIF(clean_spend!D:D,E232,clean_spend!J:J)</f>
        <v>0</v>
      </c>
      <c r="X232" s="17">
        <f t="shared" si="3"/>
        <v>0</v>
      </c>
      <c r="Y232" s="7">
        <f>IFERROR(SUMIF(clean_spend!D:D,E232,clean_spend!L:L)/V232,0)</f>
        <v>0</v>
      </c>
    </row>
    <row r="233" spans="1:25">
      <c r="A233" t="str">
        <v>L0232</v>
      </c>
      <c r="B233" t="str">
        <v>Elowen Das</v>
      </c>
      <c r="C233" t="str">
        <v>WORKDAY</v>
      </c>
      <c r="D233" t="str">
        <v>ENTERPRISE</v>
      </c>
      <c r="E233" t="str">
        <v>ORGANIC</v>
      </c>
      <c r="F233" t="str">
        <v>Logistics</v>
      </c>
      <c r="G233" t="str">
        <v>Product Manager</v>
      </c>
      <c r="H233" t="str">
        <v>US</v>
      </c>
      <c r="I233">
        <v>24</v>
      </c>
      <c r="J233">
        <v>4</v>
      </c>
      <c r="K233">
        <v>34</v>
      </c>
      <c r="L233" t="str">
        <v>NO</v>
      </c>
      <c r="M233" t="str">
        <v>NURTURING</v>
      </c>
      <c r="N233" s="7" t="str">
        <f>IF(COUNTBLANK(clean_leads!B233:S233)&gt;=8,"LOW",IF(COUNTBLANK(clean_leads!B233:S233)&gt;=4,"MEDIUM","HIGH"))</f>
        <v>HIGH</v>
      </c>
      <c r="O233" s="7">
        <f>COUNTIF(clean_interactions!B:B,A233)</f>
        <v>5</v>
      </c>
      <c r="P233" s="7">
        <f>COUNTIFS(clean_interactions!B:B,A233,clean_interactions!N:N,"HIGH")</f>
        <v>4</v>
      </c>
      <c r="Q233" s="7">
        <f>ROUND(SUMIF(clean_interactions!B:B,A233,clean_interactions!M:M),1)</f>
        <v>87.3</v>
      </c>
      <c r="R233" s="7">
        <f>COUNTIFS(clean_interactions!B:B,A233,clean_interactions!C:C,"DEMO_REQUEST")</f>
        <v>0</v>
      </c>
      <c r="S233" s="7">
        <f>COUNTIFS(clean_interactions!B:B,A233,clean_interactions!C:C,"CONTENT_DOWNLOAD")</f>
        <v>0</v>
      </c>
      <c r="T233" s="7">
        <f>COUNTIFS(clean_interactions!B:B,A233,clean_interactions!C:C,"WEBINAR_ATTENDED")</f>
        <v>0</v>
      </c>
      <c r="U233" s="7">
        <f>COUNTIFS(clean_interactions!B:B,A233,clean_interactions!C:C,"PRICING_PAGE_VIEW")</f>
        <v>0</v>
      </c>
      <c r="V233" s="7">
        <f>SUMIF(clean_spend!D:D,E233,clean_spend!F:F)</f>
        <v>46997</v>
      </c>
      <c r="W233" s="7">
        <f>SUMIF(clean_spend!D:D,E233,clean_spend!J:J)</f>
        <v>970</v>
      </c>
      <c r="X233" s="17">
        <f t="shared" si="3"/>
        <v>48.450515463917526</v>
      </c>
      <c r="Y233" s="7">
        <f>IFERROR(SUMIF(clean_spend!D:D,E233,clean_spend!L:L)/V233,0)</f>
        <v>13.494180479605081</v>
      </c>
    </row>
    <row r="234" spans="1:25">
      <c r="A234" t="str">
        <v>L0233</v>
      </c>
      <c r="B234" t="str">
        <v>Brendan Vargas</v>
      </c>
      <c r="C234" t="str">
        <v>CLOUDFLARE</v>
      </c>
      <c r="D234" t="str">
        <v>GROWTH</v>
      </c>
      <c r="E234" t="str">
        <v>ORGANIC</v>
      </c>
      <c r="F234" t="str">
        <v>Unknown</v>
      </c>
      <c r="G234" t="str">
        <v>Vp Sales</v>
      </c>
      <c r="H234" t="str">
        <v>AU</v>
      </c>
      <c r="I234">
        <v>15</v>
      </c>
      <c r="J234">
        <v>18</v>
      </c>
      <c r="K234">
        <v>57</v>
      </c>
      <c r="L234" t="str">
        <v>YES</v>
      </c>
      <c r="M234" t="str">
        <v>CONVERTED</v>
      </c>
      <c r="N234" s="7" t="str">
        <f>IF(COUNTBLANK(clean_leads!B234:S234)&gt;=8,"LOW",IF(COUNTBLANK(clean_leads!B234:S234)&gt;=4,"MEDIUM","HIGH"))</f>
        <v>HIGH</v>
      </c>
      <c r="O234" s="7">
        <f>COUNTIF(clean_interactions!B:B,A234)</f>
        <v>1</v>
      </c>
      <c r="P234" s="7">
        <f>COUNTIFS(clean_interactions!B:B,A234,clean_interactions!N:N,"HIGH")</f>
        <v>1</v>
      </c>
      <c r="Q234" s="7">
        <f>ROUND(SUMIF(clean_interactions!B:B,A234,clean_interactions!M:M),1)</f>
        <v>24.1</v>
      </c>
      <c r="R234" s="7">
        <f>COUNTIFS(clean_interactions!B:B,A234,clean_interactions!C:C,"DEMO_REQUEST")</f>
        <v>0</v>
      </c>
      <c r="S234" s="7">
        <f>COUNTIFS(clean_interactions!B:B,A234,clean_interactions!C:C,"CONTENT_DOWNLOAD")</f>
        <v>0</v>
      </c>
      <c r="T234" s="7">
        <f>COUNTIFS(clean_interactions!B:B,A234,clean_interactions!C:C,"WEBINAR_ATTENDED")</f>
        <v>0</v>
      </c>
      <c r="U234" s="7">
        <f>COUNTIFS(clean_interactions!B:B,A234,clean_interactions!C:C,"PRICING_PAGE_VIEW")</f>
        <v>0</v>
      </c>
      <c r="V234" s="7">
        <f>SUMIF(clean_spend!D:D,E234,clean_spend!F:F)</f>
        <v>46997</v>
      </c>
      <c r="W234" s="7">
        <f>SUMIF(clean_spend!D:D,E234,clean_spend!J:J)</f>
        <v>970</v>
      </c>
      <c r="X234" s="17">
        <f t="shared" si="3"/>
        <v>48.450515463917526</v>
      </c>
      <c r="Y234" s="7">
        <f>IFERROR(SUMIF(clean_spend!D:D,E234,clean_spend!L:L)/V234,0)</f>
        <v>13.494180479605081</v>
      </c>
    </row>
    <row r="235" spans="1:25">
      <c r="A235" t="str">
        <v>L0234</v>
      </c>
      <c r="B235" t="str">
        <v>Zane Thompson</v>
      </c>
      <c r="C235" t="str">
        <v>AMAZON</v>
      </c>
      <c r="D235" t="str">
        <v>MID-MARKET</v>
      </c>
      <c r="E235" t="str">
        <v>DIRECT</v>
      </c>
      <c r="F235" t="str">
        <v>Media</v>
      </c>
      <c r="G235" t="str">
        <v>Product Manager</v>
      </c>
      <c r="H235" t="str">
        <v>AU</v>
      </c>
      <c r="I235">
        <v>35</v>
      </c>
      <c r="J235">
        <v>12</v>
      </c>
      <c r="K235">
        <v>37</v>
      </c>
      <c r="L235" t="str">
        <v>NO</v>
      </c>
      <c r="M235" t="str">
        <v>NURTURING</v>
      </c>
      <c r="N235" s="7" t="str">
        <f>IF(COUNTBLANK(clean_leads!B235:S235)&gt;=8,"LOW",IF(COUNTBLANK(clean_leads!B235:S235)&gt;=4,"MEDIUM","HIGH"))</f>
        <v>HIGH</v>
      </c>
      <c r="O235" s="7">
        <f>COUNTIF(clean_interactions!B:B,A235)</f>
        <v>0</v>
      </c>
      <c r="P235" s="7">
        <f>COUNTIFS(clean_interactions!B:B,A235,clean_interactions!N:N,"HIGH")</f>
        <v>0</v>
      </c>
      <c r="Q235" s="7">
        <f>ROUND(SUMIF(clean_interactions!B:B,A235,clean_interactions!M:M),1)</f>
        <v>0</v>
      </c>
      <c r="R235" s="7">
        <f>COUNTIFS(clean_interactions!B:B,A235,clean_interactions!C:C,"DEMO_REQUEST")</f>
        <v>0</v>
      </c>
      <c r="S235" s="7">
        <f>COUNTIFS(clean_interactions!B:B,A235,clean_interactions!C:C,"CONTENT_DOWNLOAD")</f>
        <v>0</v>
      </c>
      <c r="T235" s="7">
        <f>COUNTIFS(clean_interactions!B:B,A235,clean_interactions!C:C,"WEBINAR_ATTENDED")</f>
        <v>0</v>
      </c>
      <c r="U235" s="7">
        <f>COUNTIFS(clean_interactions!B:B,A235,clean_interactions!C:C,"PRICING_PAGE_VIEW")</f>
        <v>0</v>
      </c>
      <c r="V235" s="7">
        <f>SUMIF(clean_spend!D:D,E235,clean_spend!F:F)</f>
        <v>0</v>
      </c>
      <c r="W235" s="7">
        <f>SUMIF(clean_spend!D:D,E235,clean_spend!J:J)</f>
        <v>0</v>
      </c>
      <c r="X235" s="17">
        <f t="shared" si="3"/>
        <v>0</v>
      </c>
      <c r="Y235" s="7">
        <f>IFERROR(SUMIF(clean_spend!D:D,E235,clean_spend!L:L)/V235,0)</f>
        <v>0</v>
      </c>
    </row>
    <row r="236" spans="1:25">
      <c r="A236" t="str">
        <v>L0235</v>
      </c>
      <c r="B236" t="str">
        <v>Orion Yamamoto</v>
      </c>
      <c r="C236" t="str">
        <v>SALESFORCE</v>
      </c>
      <c r="D236" t="str">
        <v>STARTUP</v>
      </c>
      <c r="E236" t="str">
        <v>COLD_EMAIL</v>
      </c>
      <c r="F236" t="str">
        <v>Martech</v>
      </c>
      <c r="G236" t="str">
        <v>Senior Analyst</v>
      </c>
      <c r="H236" t="str">
        <v>US</v>
      </c>
      <c r="I236">
        <v>19</v>
      </c>
      <c r="J236">
        <v>0</v>
      </c>
      <c r="K236">
        <v>9</v>
      </c>
      <c r="L236" t="str">
        <v>YES</v>
      </c>
      <c r="M236" t="str">
        <v>NEW</v>
      </c>
      <c r="N236" s="7" t="str">
        <f>IF(COUNTBLANK(clean_leads!B236:S236)&gt;=8,"LOW",IF(COUNTBLANK(clean_leads!B236:S236)&gt;=4,"MEDIUM","HIGH"))</f>
        <v>HIGH</v>
      </c>
      <c r="O236" s="7">
        <f>COUNTIF(clean_interactions!B:B,A236)</f>
        <v>1</v>
      </c>
      <c r="P236" s="7">
        <f>COUNTIFS(clean_interactions!B:B,A236,clean_interactions!N:N,"HIGH")</f>
        <v>1</v>
      </c>
      <c r="Q236" s="7">
        <f>ROUND(SUMIF(clean_interactions!B:B,A236,clean_interactions!M:M),1)</f>
        <v>29.9</v>
      </c>
      <c r="R236" s="7">
        <f>COUNTIFS(clean_interactions!B:B,A236,clean_interactions!C:C,"DEMO_REQUEST")</f>
        <v>0</v>
      </c>
      <c r="S236" s="7">
        <f>COUNTIFS(clean_interactions!B:B,A236,clean_interactions!C:C,"CONTENT_DOWNLOAD")</f>
        <v>0</v>
      </c>
      <c r="T236" s="7">
        <f>COUNTIFS(clean_interactions!B:B,A236,clean_interactions!C:C,"WEBINAR_ATTENDED")</f>
        <v>0</v>
      </c>
      <c r="U236" s="7">
        <f>COUNTIFS(clean_interactions!B:B,A236,clean_interactions!C:C,"PRICING_PAGE_VIEW")</f>
        <v>0</v>
      </c>
      <c r="V236" s="7">
        <f>SUMIF(clean_spend!D:D,E236,clean_spend!F:F)</f>
        <v>63789</v>
      </c>
      <c r="W236" s="7">
        <f>SUMIF(clean_spend!D:D,E236,clean_spend!J:J)</f>
        <v>306</v>
      </c>
      <c r="X236" s="17">
        <f t="shared" si="3"/>
        <v>208.4607843137255</v>
      </c>
      <c r="Y236" s="7">
        <f>IFERROR(SUMIF(clean_spend!D:D,E236,clean_spend!L:L)/V236,0)</f>
        <v>3.0610920378121618</v>
      </c>
    </row>
    <row r="237" spans="1:25">
      <c r="A237" t="str">
        <v>L0236</v>
      </c>
      <c r="B237" t="str">
        <v>Umar Yamamoto</v>
      </c>
      <c r="C237" t="str">
        <v>HUBSPOT</v>
      </c>
      <c r="D237" t="str">
        <v>MID-MARKET</v>
      </c>
      <c r="E237" t="str">
        <v>CONTENT_SYNDICATION</v>
      </c>
      <c r="F237" t="str">
        <v>Martech</v>
      </c>
      <c r="G237" t="str">
        <v>Director Of Marketing</v>
      </c>
      <c r="H237" t="str">
        <v>Ireland</v>
      </c>
      <c r="I237">
        <v>25</v>
      </c>
      <c r="J237">
        <v>1</v>
      </c>
      <c r="K237">
        <v>56</v>
      </c>
      <c r="L237" t="str">
        <v>NO</v>
      </c>
      <c r="M237" t="str">
        <v>ENGAGED</v>
      </c>
      <c r="N237" s="7" t="str">
        <f>IF(COUNTBLANK(clean_leads!B237:S237)&gt;=8,"LOW",IF(COUNTBLANK(clean_leads!B237:S237)&gt;=4,"MEDIUM","HIGH"))</f>
        <v>HIGH</v>
      </c>
      <c r="O237" s="7">
        <f>COUNTIF(clean_interactions!B:B,A237)</f>
        <v>2</v>
      </c>
      <c r="P237" s="7">
        <f>COUNTIFS(clean_interactions!B:B,A237,clean_interactions!N:N,"HIGH")</f>
        <v>2</v>
      </c>
      <c r="Q237" s="7">
        <f>ROUND(SUMIF(clean_interactions!B:B,A237,clean_interactions!M:M),1)</f>
        <v>27.5</v>
      </c>
      <c r="R237" s="7">
        <f>COUNTIFS(clean_interactions!B:B,A237,clean_interactions!C:C,"DEMO_REQUEST")</f>
        <v>1</v>
      </c>
      <c r="S237" s="7">
        <f>COUNTIFS(clean_interactions!B:B,A237,clean_interactions!C:C,"CONTENT_DOWNLOAD")</f>
        <v>0</v>
      </c>
      <c r="T237" s="7">
        <f>COUNTIFS(clean_interactions!B:B,A237,clean_interactions!C:C,"WEBINAR_ATTENDED")</f>
        <v>0</v>
      </c>
      <c r="U237" s="7">
        <f>COUNTIFS(clean_interactions!B:B,A237,clean_interactions!C:C,"PRICING_PAGE_VIEW")</f>
        <v>0</v>
      </c>
      <c r="V237" s="7">
        <f>SUMIF(clean_spend!D:D,E237,clean_spend!F:F)</f>
        <v>56772</v>
      </c>
      <c r="W237" s="7">
        <f>SUMIF(clean_spend!D:D,E237,clean_spend!J:J)</f>
        <v>216</v>
      </c>
      <c r="X237" s="17">
        <f t="shared" si="3"/>
        <v>262.83333333333331</v>
      </c>
      <c r="Y237" s="7">
        <f>IFERROR(SUMIF(clean_spend!D:D,E237,clean_spend!L:L)/V237,0)</f>
        <v>1.3824068202635102</v>
      </c>
    </row>
    <row r="238" spans="1:25">
      <c r="A238" t="str">
        <v>L0237</v>
      </c>
      <c r="B238" t="str">
        <v>Tobias Hoffman</v>
      </c>
      <c r="C238" t="str">
        <v>SALESFORCE</v>
      </c>
      <c r="D238" t="str">
        <v>ENTERPRISE</v>
      </c>
      <c r="E238" t="str">
        <v>COLD_EMAIL</v>
      </c>
      <c r="F238" t="str">
        <v>Unknown</v>
      </c>
      <c r="G238" t="str">
        <v>Channel Manager</v>
      </c>
      <c r="H238" t="str">
        <v>N/A</v>
      </c>
      <c r="I238">
        <v>2</v>
      </c>
      <c r="J238">
        <v>0</v>
      </c>
      <c r="K238">
        <v>11</v>
      </c>
      <c r="L238" t="str">
        <v>NO</v>
      </c>
      <c r="M238" t="str">
        <v>LOST</v>
      </c>
      <c r="N238" s="7" t="str">
        <f>IF(COUNTBLANK(clean_leads!B238:S238)&gt;=8,"LOW",IF(COUNTBLANK(clean_leads!B238:S238)&gt;=4,"MEDIUM","HIGH"))</f>
        <v>HIGH</v>
      </c>
      <c r="O238" s="7">
        <f>COUNTIF(clean_interactions!B:B,A238)</f>
        <v>6</v>
      </c>
      <c r="P238" s="7">
        <f>COUNTIFS(clean_interactions!B:B,A238,clean_interactions!N:N,"HIGH")</f>
        <v>5</v>
      </c>
      <c r="Q238" s="7">
        <f>ROUND(SUMIF(clean_interactions!B:B,A238,clean_interactions!M:M),1)</f>
        <v>101.8</v>
      </c>
      <c r="R238" s="7">
        <f>COUNTIFS(clean_interactions!B:B,A238,clean_interactions!C:C,"DEMO_REQUEST")</f>
        <v>0</v>
      </c>
      <c r="S238" s="7">
        <f>COUNTIFS(clean_interactions!B:B,A238,clean_interactions!C:C,"CONTENT_DOWNLOAD")</f>
        <v>0</v>
      </c>
      <c r="T238" s="7">
        <f>COUNTIFS(clean_interactions!B:B,A238,clean_interactions!C:C,"WEBINAR_ATTENDED")</f>
        <v>1</v>
      </c>
      <c r="U238" s="7">
        <f>COUNTIFS(clean_interactions!B:B,A238,clean_interactions!C:C,"PRICING_PAGE_VIEW")</f>
        <v>1</v>
      </c>
      <c r="V238" s="7">
        <f>SUMIF(clean_spend!D:D,E238,clean_spend!F:F)</f>
        <v>63789</v>
      </c>
      <c r="W238" s="7">
        <f>SUMIF(clean_spend!D:D,E238,clean_spend!J:J)</f>
        <v>306</v>
      </c>
      <c r="X238" s="17">
        <f t="shared" si="3"/>
        <v>208.4607843137255</v>
      </c>
      <c r="Y238" s="7">
        <f>IFERROR(SUMIF(clean_spend!D:D,E238,clean_spend!L:L)/V238,0)</f>
        <v>3.0610920378121618</v>
      </c>
    </row>
    <row r="239" spans="1:25">
      <c r="A239" t="str">
        <v>L0238</v>
      </c>
      <c r="B239" t="str">
        <v>Vera Hill</v>
      </c>
      <c r="C239" t="str">
        <v>CROWDSTRIKE</v>
      </c>
      <c r="D239" t="str">
        <v>ENTERPRISE</v>
      </c>
      <c r="E239" t="str">
        <v>COLD_EMAIL</v>
      </c>
      <c r="F239" t="str">
        <v>Insurtech</v>
      </c>
      <c r="G239" t="str">
        <v>Junior Analyst</v>
      </c>
      <c r="H239" t="str">
        <v>New Zealand</v>
      </c>
      <c r="I239">
        <v>20</v>
      </c>
      <c r="J239">
        <v>10</v>
      </c>
      <c r="K239">
        <v>60</v>
      </c>
      <c r="L239" t="str">
        <v>NO</v>
      </c>
      <c r="M239" t="str">
        <v>CONTACTED</v>
      </c>
      <c r="N239" s="7" t="str">
        <f>IF(COUNTBLANK(clean_leads!B239:S239)&gt;=8,"LOW",IF(COUNTBLANK(clean_leads!B239:S239)&gt;=4,"MEDIUM","HIGH"))</f>
        <v>HIGH</v>
      </c>
      <c r="O239" s="7">
        <f>COUNTIF(clean_interactions!B:B,A239)</f>
        <v>2</v>
      </c>
      <c r="P239" s="7">
        <f>COUNTIFS(clean_interactions!B:B,A239,clean_interactions!N:N,"HIGH")</f>
        <v>1</v>
      </c>
      <c r="Q239" s="7">
        <f>ROUND(SUMIF(clean_interactions!B:B,A239,clean_interactions!M:M),1)</f>
        <v>15.5</v>
      </c>
      <c r="R239" s="7">
        <f>COUNTIFS(clean_interactions!B:B,A239,clean_interactions!C:C,"DEMO_REQUEST")</f>
        <v>0</v>
      </c>
      <c r="S239" s="7">
        <f>COUNTIFS(clean_interactions!B:B,A239,clean_interactions!C:C,"CONTENT_DOWNLOAD")</f>
        <v>0</v>
      </c>
      <c r="T239" s="7">
        <f>COUNTIFS(clean_interactions!B:B,A239,clean_interactions!C:C,"WEBINAR_ATTENDED")</f>
        <v>0</v>
      </c>
      <c r="U239" s="7">
        <f>COUNTIFS(clean_interactions!B:B,A239,clean_interactions!C:C,"PRICING_PAGE_VIEW")</f>
        <v>1</v>
      </c>
      <c r="V239" s="7">
        <f>SUMIF(clean_spend!D:D,E239,clean_spend!F:F)</f>
        <v>63789</v>
      </c>
      <c r="W239" s="7">
        <f>SUMIF(clean_spend!D:D,E239,clean_spend!J:J)</f>
        <v>306</v>
      </c>
      <c r="X239" s="17">
        <f t="shared" si="3"/>
        <v>208.4607843137255</v>
      </c>
      <c r="Y239" s="7">
        <f>IFERROR(SUMIF(clean_spend!D:D,E239,clean_spend!L:L)/V239,0)</f>
        <v>3.0610920378121618</v>
      </c>
    </row>
    <row r="240" spans="1:25">
      <c r="A240" t="str">
        <v>L0239</v>
      </c>
      <c r="B240" t="str">
        <v>Ivan Mishra</v>
      </c>
      <c r="C240" t="str">
        <v>CROWDSTRIKE</v>
      </c>
      <c r="D240" t="str">
        <v>SMB</v>
      </c>
      <c r="E240" t="str">
        <v>CONTENT_SYNDICATION</v>
      </c>
      <c r="F240" t="str">
        <v>Fintech</v>
      </c>
      <c r="G240" t="str">
        <v>Marketing Manager</v>
      </c>
      <c r="H240" t="str">
        <v>Bangladesh</v>
      </c>
      <c r="I240">
        <v>32</v>
      </c>
      <c r="J240">
        <v>4</v>
      </c>
      <c r="K240">
        <v>10</v>
      </c>
      <c r="L240" t="str">
        <v>NO</v>
      </c>
      <c r="M240" t="str">
        <v>QUALIFIED</v>
      </c>
      <c r="N240" s="7" t="str">
        <f>IF(COUNTBLANK(clean_leads!B240:S240)&gt;=8,"LOW",IF(COUNTBLANK(clean_leads!B240:S240)&gt;=4,"MEDIUM","HIGH"))</f>
        <v>HIGH</v>
      </c>
      <c r="O240" s="7">
        <f>COUNTIF(clean_interactions!B:B,A240)</f>
        <v>4</v>
      </c>
      <c r="P240" s="7">
        <f>COUNTIFS(clean_interactions!B:B,A240,clean_interactions!N:N,"HIGH")</f>
        <v>4</v>
      </c>
      <c r="Q240" s="7">
        <f>ROUND(SUMIF(clean_interactions!B:B,A240,clean_interactions!M:M),1)</f>
        <v>113.4</v>
      </c>
      <c r="R240" s="7">
        <f>COUNTIFS(clean_interactions!B:B,A240,clean_interactions!C:C,"DEMO_REQUEST")</f>
        <v>0</v>
      </c>
      <c r="S240" s="7">
        <f>COUNTIFS(clean_interactions!B:B,A240,clean_interactions!C:C,"CONTENT_DOWNLOAD")</f>
        <v>0</v>
      </c>
      <c r="T240" s="7">
        <f>COUNTIFS(clean_interactions!B:B,A240,clean_interactions!C:C,"WEBINAR_ATTENDED")</f>
        <v>0</v>
      </c>
      <c r="U240" s="7">
        <f>COUNTIFS(clean_interactions!B:B,A240,clean_interactions!C:C,"PRICING_PAGE_VIEW")</f>
        <v>0</v>
      </c>
      <c r="V240" s="7">
        <f>SUMIF(clean_spend!D:D,E240,clean_spend!F:F)</f>
        <v>56772</v>
      </c>
      <c r="W240" s="7">
        <f>SUMIF(clean_spend!D:D,E240,clean_spend!J:J)</f>
        <v>216</v>
      </c>
      <c r="X240" s="17">
        <f t="shared" si="3"/>
        <v>262.83333333333331</v>
      </c>
      <c r="Y240" s="7">
        <f>IFERROR(SUMIF(clean_spend!D:D,E240,clean_spend!L:L)/V240,0)</f>
        <v>1.3824068202635102</v>
      </c>
    </row>
    <row r="241" spans="1:25">
      <c r="A241" t="str">
        <v>L0240</v>
      </c>
      <c r="B241" t="str">
        <v>Vivian Green</v>
      </c>
      <c r="C241" t="str">
        <v>MONGODB</v>
      </c>
      <c r="D241" t="str">
        <v>ENTERPRISE</v>
      </c>
      <c r="E241" t="str">
        <v>COLD_EMAIL</v>
      </c>
      <c r="F241" t="str">
        <v>Logistics</v>
      </c>
      <c r="G241" t="str">
        <v>Business Development Rep</v>
      </c>
      <c r="H241" t="str">
        <v>Malaysia</v>
      </c>
      <c r="I241">
        <v>0</v>
      </c>
      <c r="J241">
        <v>4</v>
      </c>
      <c r="K241">
        <v>17</v>
      </c>
      <c r="L241" t="str">
        <v>NO</v>
      </c>
      <c r="M241" t="str">
        <v>LOST</v>
      </c>
      <c r="N241" s="7" t="str">
        <f>IF(COUNTBLANK(clean_leads!B241:S241)&gt;=8,"LOW",IF(COUNTBLANK(clean_leads!B241:S241)&gt;=4,"MEDIUM","HIGH"))</f>
        <v>HIGH</v>
      </c>
      <c r="O241" s="7">
        <f>COUNTIF(clean_interactions!B:B,A241)</f>
        <v>1</v>
      </c>
      <c r="P241" s="7">
        <f>COUNTIFS(clean_interactions!B:B,A241,clean_interactions!N:N,"HIGH")</f>
        <v>1</v>
      </c>
      <c r="Q241" s="7">
        <f>ROUND(SUMIF(clean_interactions!B:B,A241,clean_interactions!M:M),1)</f>
        <v>21.7</v>
      </c>
      <c r="R241" s="7">
        <f>COUNTIFS(clean_interactions!B:B,A241,clean_interactions!C:C,"DEMO_REQUEST")</f>
        <v>0</v>
      </c>
      <c r="S241" s="7">
        <f>COUNTIFS(clean_interactions!B:B,A241,clean_interactions!C:C,"CONTENT_DOWNLOAD")</f>
        <v>0</v>
      </c>
      <c r="T241" s="7">
        <f>COUNTIFS(clean_interactions!B:B,A241,clean_interactions!C:C,"WEBINAR_ATTENDED")</f>
        <v>1</v>
      </c>
      <c r="U241" s="7">
        <f>COUNTIFS(clean_interactions!B:B,A241,clean_interactions!C:C,"PRICING_PAGE_VIEW")</f>
        <v>0</v>
      </c>
      <c r="V241" s="7">
        <f>SUMIF(clean_spend!D:D,E241,clean_spend!F:F)</f>
        <v>63789</v>
      </c>
      <c r="W241" s="7">
        <f>SUMIF(clean_spend!D:D,E241,clean_spend!J:J)</f>
        <v>306</v>
      </c>
      <c r="X241" s="17">
        <f t="shared" si="3"/>
        <v>208.4607843137255</v>
      </c>
      <c r="Y241" s="7">
        <f>IFERROR(SUMIF(clean_spend!D:D,E241,clean_spend!L:L)/V241,0)</f>
        <v>3.0610920378121618</v>
      </c>
    </row>
    <row r="242" spans="1:25">
      <c r="A242" t="str">
        <v>L0241</v>
      </c>
      <c r="B242" t="str">
        <v>Irene Reyes</v>
      </c>
      <c r="C242" t="str">
        <v>GOOGLE</v>
      </c>
      <c r="D242" t="str">
        <v>ENTERPRISE</v>
      </c>
      <c r="E242" t="str">
        <v>PAID</v>
      </c>
      <c r="F242" t="str">
        <v>Saas</v>
      </c>
      <c r="G242" t="str">
        <v>Ceo</v>
      </c>
      <c r="H242" t="str">
        <v>Bangladesh</v>
      </c>
      <c r="I242">
        <v>28</v>
      </c>
      <c r="J242">
        <v>11</v>
      </c>
      <c r="K242">
        <v>24</v>
      </c>
      <c r="L242" t="str">
        <v>NO</v>
      </c>
      <c r="M242" t="str">
        <v>DISQUALIFIED</v>
      </c>
      <c r="N242" s="7" t="str">
        <f>IF(COUNTBLANK(clean_leads!B242:S242)&gt;=8,"LOW",IF(COUNTBLANK(clean_leads!B242:S242)&gt;=4,"MEDIUM","HIGH"))</f>
        <v>HIGH</v>
      </c>
      <c r="O242" s="7">
        <f>COUNTIF(clean_interactions!B:B,A242)</f>
        <v>7</v>
      </c>
      <c r="P242" s="7">
        <f>COUNTIFS(clean_interactions!B:B,A242,clean_interactions!N:N,"HIGH")</f>
        <v>6</v>
      </c>
      <c r="Q242" s="7">
        <f>ROUND(SUMIF(clean_interactions!B:B,A242,clean_interactions!M:M),1)</f>
        <v>138.30000000000001</v>
      </c>
      <c r="R242" s="7">
        <f>COUNTIFS(clean_interactions!B:B,A242,clean_interactions!C:C,"DEMO_REQUEST")</f>
        <v>2</v>
      </c>
      <c r="S242" s="7">
        <f>COUNTIFS(clean_interactions!B:B,A242,clean_interactions!C:C,"CONTENT_DOWNLOAD")</f>
        <v>0</v>
      </c>
      <c r="T242" s="7">
        <f>COUNTIFS(clean_interactions!B:B,A242,clean_interactions!C:C,"WEBINAR_ATTENDED")</f>
        <v>0</v>
      </c>
      <c r="U242" s="7">
        <f>COUNTIFS(clean_interactions!B:B,A242,clean_interactions!C:C,"PRICING_PAGE_VIEW")</f>
        <v>0</v>
      </c>
      <c r="V242" s="7">
        <f>SUMIF(clean_spend!D:D,E242,clean_spend!F:F)</f>
        <v>149793</v>
      </c>
      <c r="W242" s="7">
        <f>SUMIF(clean_spend!D:D,E242,clean_spend!J:J)</f>
        <v>1090</v>
      </c>
      <c r="X242" s="17">
        <f t="shared" si="3"/>
        <v>137.42477064220182</v>
      </c>
      <c r="Y242" s="7">
        <f>IFERROR(SUMIF(clean_spend!D:D,E242,clean_spend!L:L)/V242,0)</f>
        <v>3.422997069288952</v>
      </c>
    </row>
    <row r="243" spans="1:25">
      <c r="A243" t="str">
        <v>L0242</v>
      </c>
      <c r="B243" t="str">
        <v>Vikram Rivera</v>
      </c>
      <c r="C243" t="str">
        <v>DATABRICKS</v>
      </c>
      <c r="D243" t="str">
        <v>GROWTH</v>
      </c>
      <c r="E243" t="str">
        <v>WEBINAR</v>
      </c>
      <c r="F243" t="str">
        <v>Hrtech</v>
      </c>
      <c r="G243" t="str">
        <v>Unknown</v>
      </c>
      <c r="H243" t="str">
        <v>CA</v>
      </c>
      <c r="I243">
        <v>0</v>
      </c>
      <c r="J243">
        <v>20</v>
      </c>
      <c r="K243">
        <v>55</v>
      </c>
      <c r="L243" t="str">
        <v>YES</v>
      </c>
      <c r="M243" t="str">
        <v>CONVERTED</v>
      </c>
      <c r="N243" s="7" t="str">
        <f>IF(COUNTBLANK(clean_leads!B243:S243)&gt;=8,"LOW",IF(COUNTBLANK(clean_leads!B243:S243)&gt;=4,"MEDIUM","HIGH"))</f>
        <v>HIGH</v>
      </c>
      <c r="O243" s="7">
        <f>COUNTIF(clean_interactions!B:B,A243)</f>
        <v>4</v>
      </c>
      <c r="P243" s="7">
        <f>COUNTIFS(clean_interactions!B:B,A243,clean_interactions!N:N,"HIGH")</f>
        <v>4</v>
      </c>
      <c r="Q243" s="7">
        <f>ROUND(SUMIF(clean_interactions!B:B,A243,clean_interactions!M:M),1)</f>
        <v>77.8</v>
      </c>
      <c r="R243" s="7">
        <f>COUNTIFS(clean_interactions!B:B,A243,clean_interactions!C:C,"DEMO_REQUEST")</f>
        <v>0</v>
      </c>
      <c r="S243" s="7">
        <f>COUNTIFS(clean_interactions!B:B,A243,clean_interactions!C:C,"CONTENT_DOWNLOAD")</f>
        <v>1</v>
      </c>
      <c r="T243" s="7">
        <f>COUNTIFS(clean_interactions!B:B,A243,clean_interactions!C:C,"WEBINAR_ATTENDED")</f>
        <v>0</v>
      </c>
      <c r="U243" s="7">
        <f>COUNTIFS(clean_interactions!B:B,A243,clean_interactions!C:C,"PRICING_PAGE_VIEW")</f>
        <v>0</v>
      </c>
      <c r="V243" s="7">
        <f>SUMIF(clean_spend!D:D,E243,clean_spend!F:F)</f>
        <v>74983</v>
      </c>
      <c r="W243" s="7">
        <f>SUMIF(clean_spend!D:D,E243,clean_spend!J:J)</f>
        <v>879</v>
      </c>
      <c r="X243" s="17">
        <f t="shared" si="3"/>
        <v>85.304891922639356</v>
      </c>
      <c r="Y243" s="7">
        <f>IFERROR(SUMIF(clean_spend!D:D,E243,clean_spend!L:L)/V243,0)</f>
        <v>7.3541336036168197</v>
      </c>
    </row>
    <row r="244" spans="1:25">
      <c r="A244" t="str">
        <v>L0243</v>
      </c>
      <c r="B244" t="str">
        <v>Viggo Williams</v>
      </c>
      <c r="C244" t="str">
        <v>NOTION LABS</v>
      </c>
      <c r="D244" t="str">
        <v>SMB</v>
      </c>
      <c r="E244" t="str">
        <v>CONTENT_SYNDICATION</v>
      </c>
      <c r="F244" t="str">
        <v>Biotech</v>
      </c>
      <c r="G244" t="str">
        <v>Field Marketing Manager</v>
      </c>
      <c r="H244" t="str">
        <v>Malaysia</v>
      </c>
      <c r="I244">
        <v>26</v>
      </c>
      <c r="J244">
        <v>16</v>
      </c>
      <c r="K244">
        <v>23</v>
      </c>
      <c r="L244" t="str">
        <v>YES</v>
      </c>
      <c r="M244" t="str">
        <v>CONTACTED</v>
      </c>
      <c r="N244" s="7" t="str">
        <f>IF(COUNTBLANK(clean_leads!B244:S244)&gt;=8,"LOW",IF(COUNTBLANK(clean_leads!B244:S244)&gt;=4,"MEDIUM","HIGH"))</f>
        <v>HIGH</v>
      </c>
      <c r="O244" s="7">
        <f>COUNTIF(clean_interactions!B:B,A244)</f>
        <v>2</v>
      </c>
      <c r="P244" s="7">
        <f>COUNTIFS(clean_interactions!B:B,A244,clean_interactions!N:N,"HIGH")</f>
        <v>2</v>
      </c>
      <c r="Q244" s="7">
        <f>ROUND(SUMIF(clean_interactions!B:B,A244,clean_interactions!M:M),1)</f>
        <v>44.8</v>
      </c>
      <c r="R244" s="7">
        <f>COUNTIFS(clean_interactions!B:B,A244,clean_interactions!C:C,"DEMO_REQUEST")</f>
        <v>0</v>
      </c>
      <c r="S244" s="7">
        <f>COUNTIFS(clean_interactions!B:B,A244,clean_interactions!C:C,"CONTENT_DOWNLOAD")</f>
        <v>0</v>
      </c>
      <c r="T244" s="7">
        <f>COUNTIFS(clean_interactions!B:B,A244,clean_interactions!C:C,"WEBINAR_ATTENDED")</f>
        <v>0</v>
      </c>
      <c r="U244" s="7">
        <f>COUNTIFS(clean_interactions!B:B,A244,clean_interactions!C:C,"PRICING_PAGE_VIEW")</f>
        <v>0</v>
      </c>
      <c r="V244" s="7">
        <f>SUMIF(clean_spend!D:D,E244,clean_spend!F:F)</f>
        <v>56772</v>
      </c>
      <c r="W244" s="7">
        <f>SUMIF(clean_spend!D:D,E244,clean_spend!J:J)</f>
        <v>216</v>
      </c>
      <c r="X244" s="17">
        <f t="shared" si="3"/>
        <v>262.83333333333331</v>
      </c>
      <c r="Y244" s="7">
        <f>IFERROR(SUMIF(clean_spend!D:D,E244,clean_spend!L:L)/V244,0)</f>
        <v>1.3824068202635102</v>
      </c>
    </row>
    <row r="245" spans="1:25">
      <c r="A245" t="str">
        <v>L0244</v>
      </c>
      <c r="B245" t="str">
        <v>Marcus Robinson</v>
      </c>
      <c r="C245" t="str">
        <v>MICROSOFT</v>
      </c>
      <c r="D245" t="str">
        <v>MID-MARKET</v>
      </c>
      <c r="E245" t="str">
        <v>PARTNER</v>
      </c>
      <c r="F245" t="str">
        <v>Edtech</v>
      </c>
      <c r="G245" t="str">
        <v>Gtm Lead</v>
      </c>
      <c r="H245" t="str">
        <v>FR</v>
      </c>
      <c r="I245">
        <v>21</v>
      </c>
      <c r="J245">
        <v>10</v>
      </c>
      <c r="K245">
        <v>15</v>
      </c>
      <c r="L245" t="str">
        <v>YES</v>
      </c>
      <c r="M245" t="str">
        <v>DISQUALIFIED</v>
      </c>
      <c r="N245" s="7" t="str">
        <f>IF(COUNTBLANK(clean_leads!B245:S245)&gt;=8,"LOW",IF(COUNTBLANK(clean_leads!B245:S245)&gt;=4,"MEDIUM","HIGH"))</f>
        <v>HIGH</v>
      </c>
      <c r="O245" s="7">
        <f>COUNTIF(clean_interactions!B:B,A245)</f>
        <v>2</v>
      </c>
      <c r="P245" s="7">
        <f>COUNTIFS(clean_interactions!B:B,A245,clean_interactions!N:N,"HIGH")</f>
        <v>2</v>
      </c>
      <c r="Q245" s="7">
        <f>ROUND(SUMIF(clean_interactions!B:B,A245,clean_interactions!M:M),1)</f>
        <v>47</v>
      </c>
      <c r="R245" s="7">
        <f>COUNTIFS(clean_interactions!B:B,A245,clean_interactions!C:C,"DEMO_REQUEST")</f>
        <v>0</v>
      </c>
      <c r="S245" s="7">
        <f>COUNTIFS(clean_interactions!B:B,A245,clean_interactions!C:C,"CONTENT_DOWNLOAD")</f>
        <v>0</v>
      </c>
      <c r="T245" s="7">
        <f>COUNTIFS(clean_interactions!B:B,A245,clean_interactions!C:C,"WEBINAR_ATTENDED")</f>
        <v>0</v>
      </c>
      <c r="U245" s="7">
        <f>COUNTIFS(clean_interactions!B:B,A245,clean_interactions!C:C,"PRICING_PAGE_VIEW")</f>
        <v>0</v>
      </c>
      <c r="V245" s="7">
        <f>SUMIF(clean_spend!D:D,E245,clean_spend!F:F)</f>
        <v>0</v>
      </c>
      <c r="W245" s="7">
        <f>SUMIF(clean_spend!D:D,E245,clean_spend!J:J)</f>
        <v>0</v>
      </c>
      <c r="X245" s="17">
        <f t="shared" si="3"/>
        <v>0</v>
      </c>
      <c r="Y245" s="7">
        <f>IFERROR(SUMIF(clean_spend!D:D,E245,clean_spend!L:L)/V245,0)</f>
        <v>0</v>
      </c>
    </row>
    <row r="246" spans="1:25">
      <c r="A246" t="str">
        <v>L0245</v>
      </c>
      <c r="B246" t="str">
        <v>Zinnia Rodriguez</v>
      </c>
      <c r="C246" t="str">
        <v>META PLATFORMS</v>
      </c>
      <c r="D246" t="str">
        <v>STARTUP</v>
      </c>
      <c r="E246" t="str">
        <v>EVENT</v>
      </c>
      <c r="F246" t="str">
        <v>Telecom</v>
      </c>
      <c r="G246" t="str">
        <v>Head Of Sales</v>
      </c>
      <c r="H246" t="str">
        <v>Spain</v>
      </c>
      <c r="I246">
        <v>0</v>
      </c>
      <c r="J246">
        <v>7</v>
      </c>
      <c r="K246">
        <v>50</v>
      </c>
      <c r="L246" t="str">
        <v>NO</v>
      </c>
      <c r="M246" t="str">
        <v>QUALIFIED</v>
      </c>
      <c r="N246" s="7" t="str">
        <f>IF(COUNTBLANK(clean_leads!B246:S246)&gt;=8,"LOW",IF(COUNTBLANK(clean_leads!B246:S246)&gt;=4,"MEDIUM","HIGH"))</f>
        <v>HIGH</v>
      </c>
      <c r="O246" s="7">
        <f>COUNTIF(clean_interactions!B:B,A246)</f>
        <v>2</v>
      </c>
      <c r="P246" s="7">
        <f>COUNTIFS(clean_interactions!B:B,A246,clean_interactions!N:N,"HIGH")</f>
        <v>2</v>
      </c>
      <c r="Q246" s="7">
        <f>ROUND(SUMIF(clean_interactions!B:B,A246,clean_interactions!M:M),1)</f>
        <v>23.5</v>
      </c>
      <c r="R246" s="7">
        <f>COUNTIFS(clean_interactions!B:B,A246,clean_interactions!C:C,"DEMO_REQUEST")</f>
        <v>1</v>
      </c>
      <c r="S246" s="7">
        <f>COUNTIFS(clean_interactions!B:B,A246,clean_interactions!C:C,"CONTENT_DOWNLOAD")</f>
        <v>0</v>
      </c>
      <c r="T246" s="7">
        <f>COUNTIFS(clean_interactions!B:B,A246,clean_interactions!C:C,"WEBINAR_ATTENDED")</f>
        <v>0</v>
      </c>
      <c r="U246" s="7">
        <f>COUNTIFS(clean_interactions!B:B,A246,clean_interactions!C:C,"PRICING_PAGE_VIEW")</f>
        <v>1</v>
      </c>
      <c r="V246" s="7">
        <f>SUMIF(clean_spend!D:D,E246,clean_spend!F:F)</f>
        <v>130023</v>
      </c>
      <c r="W246" s="7">
        <f>SUMIF(clean_spend!D:D,E246,clean_spend!J:J)</f>
        <v>322</v>
      </c>
      <c r="X246" s="17">
        <f t="shared" si="3"/>
        <v>403.79813664596276</v>
      </c>
      <c r="Y246" s="7">
        <f>IFERROR(SUMIF(clean_spend!D:D,E246,clean_spend!L:L)/V246,0)</f>
        <v>1.3116294809379878</v>
      </c>
    </row>
    <row r="247" spans="1:25">
      <c r="A247" t="str">
        <v>L0246</v>
      </c>
      <c r="B247" t="str">
        <v>Yusuf Moore</v>
      </c>
      <c r="C247" t="str">
        <v>STRIPE</v>
      </c>
      <c r="D247" t="str">
        <v>SMB</v>
      </c>
      <c r="E247" t="str">
        <v>REFERRAL</v>
      </c>
      <c r="F247" t="str">
        <v>AI/ML</v>
      </c>
      <c r="G247" t="str">
        <v>Head Of Strategy</v>
      </c>
      <c r="H247" t="str">
        <v>Ireland</v>
      </c>
      <c r="I247">
        <v>3</v>
      </c>
      <c r="J247">
        <v>18</v>
      </c>
      <c r="K247">
        <v>41</v>
      </c>
      <c r="L247" t="str">
        <v>YES</v>
      </c>
      <c r="M247" t="str">
        <v>LOST</v>
      </c>
      <c r="N247" s="7" t="str">
        <f>IF(COUNTBLANK(clean_leads!B247:S247)&gt;=8,"LOW",IF(COUNTBLANK(clean_leads!B247:S247)&gt;=4,"MEDIUM","HIGH"))</f>
        <v>HIGH</v>
      </c>
      <c r="O247" s="7">
        <f>COUNTIF(clean_interactions!B:B,A247)</f>
        <v>4</v>
      </c>
      <c r="P247" s="7">
        <f>COUNTIFS(clean_interactions!B:B,A247,clean_interactions!N:N,"HIGH")</f>
        <v>3</v>
      </c>
      <c r="Q247" s="7">
        <f>ROUND(SUMIF(clean_interactions!B:B,A247,clean_interactions!M:M),1)</f>
        <v>66</v>
      </c>
      <c r="R247" s="7">
        <f>COUNTIFS(clean_interactions!B:B,A247,clean_interactions!C:C,"DEMO_REQUEST")</f>
        <v>0</v>
      </c>
      <c r="S247" s="7">
        <f>COUNTIFS(clean_interactions!B:B,A247,clean_interactions!C:C,"CONTENT_DOWNLOAD")</f>
        <v>2</v>
      </c>
      <c r="T247" s="7">
        <f>COUNTIFS(clean_interactions!B:B,A247,clean_interactions!C:C,"WEBINAR_ATTENDED")</f>
        <v>0</v>
      </c>
      <c r="U247" s="7">
        <f>COUNTIFS(clean_interactions!B:B,A247,clean_interactions!C:C,"PRICING_PAGE_VIEW")</f>
        <v>0</v>
      </c>
      <c r="V247" s="7">
        <f>SUMIF(clean_spend!D:D,E247,clean_spend!F:F)</f>
        <v>37889</v>
      </c>
      <c r="W247" s="7">
        <f>SUMIF(clean_spend!D:D,E247,clean_spend!J:J)</f>
        <v>865</v>
      </c>
      <c r="X247" s="17">
        <f t="shared" si="3"/>
        <v>43.802312138728325</v>
      </c>
      <c r="Y247" s="7">
        <f>IFERROR(SUMIF(clean_spend!D:D,E247,clean_spend!L:L)/V247,0)</f>
        <v>9.6104674179841112</v>
      </c>
    </row>
    <row r="248" spans="1:25">
      <c r="A248" t="str">
        <v>L0247</v>
      </c>
      <c r="B248" t="str">
        <v>Bastian Chandra</v>
      </c>
      <c r="C248" t="str">
        <v>SHOPIFY</v>
      </c>
      <c r="D248" t="str">
        <v>MID-MARKET</v>
      </c>
      <c r="E248" t="str">
        <v>PARTNER</v>
      </c>
      <c r="F248" t="str">
        <v>Edtech</v>
      </c>
      <c r="G248" t="str">
        <v>Chief Growth Officer</v>
      </c>
      <c r="H248" t="str">
        <v>UK</v>
      </c>
      <c r="I248">
        <v>29</v>
      </c>
      <c r="J248">
        <v>10</v>
      </c>
      <c r="K248">
        <v>36</v>
      </c>
      <c r="L248" t="str">
        <v>YES</v>
      </c>
      <c r="M248" t="str">
        <v>CONVERTED</v>
      </c>
      <c r="N248" s="7" t="str">
        <f>IF(COUNTBLANK(clean_leads!B248:S248)&gt;=8,"LOW",IF(COUNTBLANK(clean_leads!B248:S248)&gt;=4,"MEDIUM","HIGH"))</f>
        <v>HIGH</v>
      </c>
      <c r="O248" s="7">
        <f>COUNTIF(clean_interactions!B:B,A248)</f>
        <v>3</v>
      </c>
      <c r="P248" s="7">
        <f>COUNTIFS(clean_interactions!B:B,A248,clean_interactions!N:N,"HIGH")</f>
        <v>2</v>
      </c>
      <c r="Q248" s="7">
        <f>ROUND(SUMIF(clean_interactions!B:B,A248,clean_interactions!M:M),1)</f>
        <v>34.299999999999997</v>
      </c>
      <c r="R248" s="7">
        <f>COUNTIFS(clean_interactions!B:B,A248,clean_interactions!C:C,"DEMO_REQUEST")</f>
        <v>0</v>
      </c>
      <c r="S248" s="7">
        <f>COUNTIFS(clean_interactions!B:B,A248,clean_interactions!C:C,"CONTENT_DOWNLOAD")</f>
        <v>0</v>
      </c>
      <c r="T248" s="7">
        <f>COUNTIFS(clean_interactions!B:B,A248,clean_interactions!C:C,"WEBINAR_ATTENDED")</f>
        <v>1</v>
      </c>
      <c r="U248" s="7">
        <f>COUNTIFS(clean_interactions!B:B,A248,clean_interactions!C:C,"PRICING_PAGE_VIEW")</f>
        <v>0</v>
      </c>
      <c r="V248" s="7">
        <f>SUMIF(clean_spend!D:D,E248,clean_spend!F:F)</f>
        <v>0</v>
      </c>
      <c r="W248" s="7">
        <f>SUMIF(clean_spend!D:D,E248,clean_spend!J:J)</f>
        <v>0</v>
      </c>
      <c r="X248" s="17">
        <f t="shared" si="3"/>
        <v>0</v>
      </c>
      <c r="Y248" s="7">
        <f>IFERROR(SUMIF(clean_spend!D:D,E248,clean_spend!L:L)/V248,0)</f>
        <v>0</v>
      </c>
    </row>
    <row r="249" spans="1:25">
      <c r="A249" t="str">
        <v>L0248</v>
      </c>
      <c r="B249" t="str">
        <v>Isla Dominguez</v>
      </c>
      <c r="C249" t="str">
        <v>GOOGLE</v>
      </c>
      <c r="D249" t="str">
        <v>SMB</v>
      </c>
      <c r="E249" t="str">
        <v>PARTNER</v>
      </c>
      <c r="F249" t="str">
        <v>Martech</v>
      </c>
      <c r="G249" t="str">
        <v>Technical Lead</v>
      </c>
      <c r="H249" t="str">
        <v>N/A</v>
      </c>
      <c r="I249">
        <v>23</v>
      </c>
      <c r="J249">
        <v>0</v>
      </c>
      <c r="K249">
        <v>0</v>
      </c>
      <c r="L249" t="str">
        <v>YES</v>
      </c>
      <c r="M249" t="str">
        <v>DISQUALIFIED</v>
      </c>
      <c r="N249" s="7" t="str">
        <f>IF(COUNTBLANK(clean_leads!B249:S249)&gt;=8,"LOW",IF(COUNTBLANK(clean_leads!B249:S249)&gt;=4,"MEDIUM","HIGH"))</f>
        <v>HIGH</v>
      </c>
      <c r="O249" s="7">
        <f>COUNTIF(clean_interactions!B:B,A249)</f>
        <v>1</v>
      </c>
      <c r="P249" s="7">
        <f>COUNTIFS(clean_interactions!B:B,A249,clean_interactions!N:N,"HIGH")</f>
        <v>1</v>
      </c>
      <c r="Q249" s="7">
        <f>ROUND(SUMIF(clean_interactions!B:B,A249,clean_interactions!M:M),1)</f>
        <v>28.7</v>
      </c>
      <c r="R249" s="7">
        <f>COUNTIFS(clean_interactions!B:B,A249,clean_interactions!C:C,"DEMO_REQUEST")</f>
        <v>0</v>
      </c>
      <c r="S249" s="7">
        <f>COUNTIFS(clean_interactions!B:B,A249,clean_interactions!C:C,"CONTENT_DOWNLOAD")</f>
        <v>0</v>
      </c>
      <c r="T249" s="7">
        <f>COUNTIFS(clean_interactions!B:B,A249,clean_interactions!C:C,"WEBINAR_ATTENDED")</f>
        <v>0</v>
      </c>
      <c r="U249" s="7">
        <f>COUNTIFS(clean_interactions!B:B,A249,clean_interactions!C:C,"PRICING_PAGE_VIEW")</f>
        <v>0</v>
      </c>
      <c r="V249" s="7">
        <f>SUMIF(clean_spend!D:D,E249,clean_spend!F:F)</f>
        <v>0</v>
      </c>
      <c r="W249" s="7">
        <f>SUMIF(clean_spend!D:D,E249,clean_spend!J:J)</f>
        <v>0</v>
      </c>
      <c r="X249" s="17">
        <f t="shared" si="3"/>
        <v>0</v>
      </c>
      <c r="Y249" s="7">
        <f>IFERROR(SUMIF(clean_spend!D:D,E249,clean_spend!L:L)/V249,0)</f>
        <v>0</v>
      </c>
    </row>
    <row r="250" spans="1:25">
      <c r="A250" t="str">
        <v>L0249</v>
      </c>
      <c r="B250" t="str">
        <v>Viggo Perez</v>
      </c>
      <c r="C250" t="str">
        <v>SHOPIFY</v>
      </c>
      <c r="D250" t="str">
        <v>ENTERPRISE</v>
      </c>
      <c r="E250" t="str">
        <v>PAID</v>
      </c>
      <c r="F250" t="str">
        <v>Fintech</v>
      </c>
      <c r="G250" t="str">
        <v>Unknown</v>
      </c>
      <c r="H250" t="str">
        <v>Netherlands</v>
      </c>
      <c r="I250">
        <v>8</v>
      </c>
      <c r="J250">
        <v>6</v>
      </c>
      <c r="K250">
        <v>44</v>
      </c>
      <c r="L250" t="str">
        <v>YES</v>
      </c>
      <c r="M250" t="str">
        <v>CONTACTED</v>
      </c>
      <c r="N250" s="7" t="str">
        <f>IF(COUNTBLANK(clean_leads!B250:S250)&gt;=8,"LOW",IF(COUNTBLANK(clean_leads!B250:S250)&gt;=4,"MEDIUM","HIGH"))</f>
        <v>HIGH</v>
      </c>
      <c r="O250" s="7">
        <f>COUNTIF(clean_interactions!B:B,A250)</f>
        <v>4</v>
      </c>
      <c r="P250" s="7">
        <f>COUNTIFS(clean_interactions!B:B,A250,clean_interactions!N:N,"HIGH")</f>
        <v>3</v>
      </c>
      <c r="Q250" s="7">
        <f>ROUND(SUMIF(clean_interactions!B:B,A250,clean_interactions!M:M),1)</f>
        <v>63.5</v>
      </c>
      <c r="R250" s="7">
        <f>COUNTIFS(clean_interactions!B:B,A250,clean_interactions!C:C,"DEMO_REQUEST")</f>
        <v>0</v>
      </c>
      <c r="S250" s="7">
        <f>COUNTIFS(clean_interactions!B:B,A250,clean_interactions!C:C,"CONTENT_DOWNLOAD")</f>
        <v>0</v>
      </c>
      <c r="T250" s="7">
        <f>COUNTIFS(clean_interactions!B:B,A250,clean_interactions!C:C,"WEBINAR_ATTENDED")</f>
        <v>0</v>
      </c>
      <c r="U250" s="7">
        <f>COUNTIFS(clean_interactions!B:B,A250,clean_interactions!C:C,"PRICING_PAGE_VIEW")</f>
        <v>1</v>
      </c>
      <c r="V250" s="7">
        <f>SUMIF(clean_spend!D:D,E250,clean_spend!F:F)</f>
        <v>149793</v>
      </c>
      <c r="W250" s="7">
        <f>SUMIF(clean_spend!D:D,E250,clean_spend!J:J)</f>
        <v>1090</v>
      </c>
      <c r="X250" s="17">
        <f t="shared" si="3"/>
        <v>137.42477064220182</v>
      </c>
      <c r="Y250" s="7">
        <f>IFERROR(SUMIF(clean_spend!D:D,E250,clean_spend!L:L)/V250,0)</f>
        <v>3.422997069288952</v>
      </c>
    </row>
    <row r="251" spans="1:25">
      <c r="A251" t="str">
        <v>L0250</v>
      </c>
      <c r="B251" t="str">
        <v>Gina Reddy</v>
      </c>
      <c r="C251" t="str">
        <v>AIRTABLE</v>
      </c>
      <c r="D251" t="str">
        <v>N/A</v>
      </c>
      <c r="E251" t="str">
        <v>EVENT</v>
      </c>
      <c r="F251" t="str">
        <v>Retail</v>
      </c>
      <c r="G251" t="str">
        <v>Head Of Partnerships</v>
      </c>
      <c r="H251" t="str">
        <v>Chile</v>
      </c>
      <c r="I251">
        <v>32</v>
      </c>
      <c r="J251">
        <v>16</v>
      </c>
      <c r="K251">
        <v>20</v>
      </c>
      <c r="L251" t="str">
        <v>YES</v>
      </c>
      <c r="M251" t="str">
        <v>NURTURING</v>
      </c>
      <c r="N251" s="7" t="str">
        <f>IF(COUNTBLANK(clean_leads!B251:S251)&gt;=8,"LOW",IF(COUNTBLANK(clean_leads!B251:S251)&gt;=4,"MEDIUM","HIGH"))</f>
        <v>HIGH</v>
      </c>
      <c r="O251" s="7">
        <f>COUNTIF(clean_interactions!B:B,A251)</f>
        <v>3</v>
      </c>
      <c r="P251" s="7">
        <f>COUNTIFS(clean_interactions!B:B,A251,clean_interactions!N:N,"HIGH")</f>
        <v>3</v>
      </c>
      <c r="Q251" s="7">
        <f>ROUND(SUMIF(clean_interactions!B:B,A251,clean_interactions!M:M),1)</f>
        <v>46.4</v>
      </c>
      <c r="R251" s="7">
        <f>COUNTIFS(clean_interactions!B:B,A251,clean_interactions!C:C,"DEMO_REQUEST")</f>
        <v>0</v>
      </c>
      <c r="S251" s="7">
        <f>COUNTIFS(clean_interactions!B:B,A251,clean_interactions!C:C,"CONTENT_DOWNLOAD")</f>
        <v>0</v>
      </c>
      <c r="T251" s="7">
        <f>COUNTIFS(clean_interactions!B:B,A251,clean_interactions!C:C,"WEBINAR_ATTENDED")</f>
        <v>0</v>
      </c>
      <c r="U251" s="7">
        <f>COUNTIFS(clean_interactions!B:B,A251,clean_interactions!C:C,"PRICING_PAGE_VIEW")</f>
        <v>0</v>
      </c>
      <c r="V251" s="7">
        <f>SUMIF(clean_spend!D:D,E251,clean_spend!F:F)</f>
        <v>130023</v>
      </c>
      <c r="W251" s="7">
        <f>SUMIF(clean_spend!D:D,E251,clean_spend!J:J)</f>
        <v>322</v>
      </c>
      <c r="X251" s="17">
        <f t="shared" si="3"/>
        <v>403.79813664596276</v>
      </c>
      <c r="Y251" s="7">
        <f>IFERROR(SUMIF(clean_spend!D:D,E251,clean_spend!L:L)/V251,0)</f>
        <v>1.3116294809379878</v>
      </c>
    </row>
    <row r="252" spans="1:25">
      <c r="A252" t="str">
        <v>L0251</v>
      </c>
      <c r="B252" t="str">
        <v>Ahmed Johansson</v>
      </c>
      <c r="C252" t="str">
        <v>CLOUDFLARE</v>
      </c>
      <c r="D252" t="str">
        <v>N/A</v>
      </c>
      <c r="E252" t="str">
        <v>DIRECT</v>
      </c>
      <c r="F252" t="str">
        <v>Unknown</v>
      </c>
      <c r="G252" t="str">
        <v>Head Of Partnerships</v>
      </c>
      <c r="H252" t="str">
        <v>South Africa</v>
      </c>
      <c r="I252">
        <v>2</v>
      </c>
      <c r="J252">
        <v>19</v>
      </c>
      <c r="K252">
        <v>28</v>
      </c>
      <c r="L252" t="str">
        <v>NO</v>
      </c>
      <c r="M252" t="str">
        <v>NURTURING</v>
      </c>
      <c r="N252" s="7" t="str">
        <f>IF(COUNTBLANK(clean_leads!B252:S252)&gt;=8,"LOW",IF(COUNTBLANK(clean_leads!B252:S252)&gt;=4,"MEDIUM","HIGH"))</f>
        <v>HIGH</v>
      </c>
      <c r="O252" s="7">
        <f>COUNTIF(clean_interactions!B:B,A252)</f>
        <v>1</v>
      </c>
      <c r="P252" s="7">
        <f>COUNTIFS(clean_interactions!B:B,A252,clean_interactions!N:N,"HIGH")</f>
        <v>0</v>
      </c>
      <c r="Q252" s="7">
        <f>ROUND(SUMIF(clean_interactions!B:B,A252,clean_interactions!M:M),1)</f>
        <v>0</v>
      </c>
      <c r="R252" s="7">
        <f>COUNTIFS(clean_interactions!B:B,A252,clean_interactions!C:C,"DEMO_REQUEST")</f>
        <v>0</v>
      </c>
      <c r="S252" s="7">
        <f>COUNTIFS(clean_interactions!B:B,A252,clean_interactions!C:C,"CONTENT_DOWNLOAD")</f>
        <v>1</v>
      </c>
      <c r="T252" s="7">
        <f>COUNTIFS(clean_interactions!B:B,A252,clean_interactions!C:C,"WEBINAR_ATTENDED")</f>
        <v>0</v>
      </c>
      <c r="U252" s="7">
        <f>COUNTIFS(clean_interactions!B:B,A252,clean_interactions!C:C,"PRICING_PAGE_VIEW")</f>
        <v>0</v>
      </c>
      <c r="V252" s="7">
        <f>SUMIF(clean_spend!D:D,E252,clean_spend!F:F)</f>
        <v>0</v>
      </c>
      <c r="W252" s="7">
        <f>SUMIF(clean_spend!D:D,E252,clean_spend!J:J)</f>
        <v>0</v>
      </c>
      <c r="X252" s="17">
        <f t="shared" si="3"/>
        <v>0</v>
      </c>
      <c r="Y252" s="7">
        <f>IFERROR(SUMIF(clean_spend!D:D,E252,clean_spend!L:L)/V252,0)</f>
        <v>0</v>
      </c>
    </row>
    <row r="253" spans="1:25">
      <c r="A253" t="str">
        <v>L0252</v>
      </c>
      <c r="B253" t="str">
        <v>Victor Gonzalez</v>
      </c>
      <c r="C253" t="str">
        <v>DATADOG</v>
      </c>
      <c r="D253" t="str">
        <v>MID-MARKET</v>
      </c>
      <c r="E253" t="str">
        <v>COLD_EMAIL</v>
      </c>
      <c r="F253" t="str">
        <v>Cleantech</v>
      </c>
      <c r="G253" t="str">
        <v>Vp Marketing</v>
      </c>
      <c r="H253" t="str">
        <v>Sweden</v>
      </c>
      <c r="I253">
        <v>21</v>
      </c>
      <c r="J253">
        <v>8</v>
      </c>
      <c r="K253">
        <v>38</v>
      </c>
      <c r="L253" t="str">
        <v>NO</v>
      </c>
      <c r="M253" t="str">
        <v>CONVERTED</v>
      </c>
      <c r="N253" s="7" t="str">
        <f>IF(COUNTBLANK(clean_leads!B253:S253)&gt;=8,"LOW",IF(COUNTBLANK(clean_leads!B253:S253)&gt;=4,"MEDIUM","HIGH"))</f>
        <v>HIGH</v>
      </c>
      <c r="O253" s="7">
        <f>COUNTIF(clean_interactions!B:B,A253)</f>
        <v>4</v>
      </c>
      <c r="P253" s="7">
        <f>COUNTIFS(clean_interactions!B:B,A253,clean_interactions!N:N,"HIGH")</f>
        <v>3</v>
      </c>
      <c r="Q253" s="7">
        <f>ROUND(SUMIF(clean_interactions!B:B,A253,clean_interactions!M:M),1)</f>
        <v>49.1</v>
      </c>
      <c r="R253" s="7">
        <f>COUNTIFS(clean_interactions!B:B,A253,clean_interactions!C:C,"DEMO_REQUEST")</f>
        <v>0</v>
      </c>
      <c r="S253" s="7">
        <f>COUNTIFS(clean_interactions!B:B,A253,clean_interactions!C:C,"CONTENT_DOWNLOAD")</f>
        <v>0</v>
      </c>
      <c r="T253" s="7">
        <f>COUNTIFS(clean_interactions!B:B,A253,clean_interactions!C:C,"WEBINAR_ATTENDED")</f>
        <v>1</v>
      </c>
      <c r="U253" s="7">
        <f>COUNTIFS(clean_interactions!B:B,A253,clean_interactions!C:C,"PRICING_PAGE_VIEW")</f>
        <v>0</v>
      </c>
      <c r="V253" s="7">
        <f>SUMIF(clean_spend!D:D,E253,clean_spend!F:F)</f>
        <v>63789</v>
      </c>
      <c r="W253" s="7">
        <f>SUMIF(clean_spend!D:D,E253,clean_spend!J:J)</f>
        <v>306</v>
      </c>
      <c r="X253" s="17">
        <f t="shared" si="3"/>
        <v>208.4607843137255</v>
      </c>
      <c r="Y253" s="7">
        <f>IFERROR(SUMIF(clean_spend!D:D,E253,clean_spend!L:L)/V253,0)</f>
        <v>3.0610920378121618</v>
      </c>
    </row>
    <row r="254" spans="1:25">
      <c r="A254" t="str">
        <v>L0253</v>
      </c>
      <c r="B254" t="str">
        <v>Dorian Ortiz</v>
      </c>
      <c r="C254" t="str">
        <v>HASHI CORP</v>
      </c>
      <c r="D254" t="str">
        <v>ENTERPRISE</v>
      </c>
      <c r="E254" t="str">
        <v>COLD_EMAIL</v>
      </c>
      <c r="F254" t="str">
        <v>Cybersecurity</v>
      </c>
      <c r="G254" t="str">
        <v>Marketing Analyst</v>
      </c>
      <c r="H254" t="str">
        <v>US</v>
      </c>
      <c r="I254">
        <v>27</v>
      </c>
      <c r="J254">
        <v>13</v>
      </c>
      <c r="K254">
        <v>28</v>
      </c>
      <c r="L254" t="str">
        <v>NO</v>
      </c>
      <c r="M254" t="str">
        <v>LOST</v>
      </c>
      <c r="N254" s="7" t="str">
        <f>IF(COUNTBLANK(clean_leads!B254:S254)&gt;=8,"LOW",IF(COUNTBLANK(clean_leads!B254:S254)&gt;=4,"MEDIUM","HIGH"))</f>
        <v>HIGH</v>
      </c>
      <c r="O254" s="7">
        <f>COUNTIF(clean_interactions!B:B,A254)</f>
        <v>3</v>
      </c>
      <c r="P254" s="7">
        <f>COUNTIFS(clean_interactions!B:B,A254,clean_interactions!N:N,"HIGH")</f>
        <v>3</v>
      </c>
      <c r="Q254" s="7">
        <f>ROUND(SUMIF(clean_interactions!B:B,A254,clean_interactions!M:M),1)</f>
        <v>44.7</v>
      </c>
      <c r="R254" s="7">
        <f>COUNTIFS(clean_interactions!B:B,A254,clean_interactions!C:C,"DEMO_REQUEST")</f>
        <v>0</v>
      </c>
      <c r="S254" s="7">
        <f>COUNTIFS(clean_interactions!B:B,A254,clean_interactions!C:C,"CONTENT_DOWNLOAD")</f>
        <v>0</v>
      </c>
      <c r="T254" s="7">
        <f>COUNTIFS(clean_interactions!B:B,A254,clean_interactions!C:C,"WEBINAR_ATTENDED")</f>
        <v>0</v>
      </c>
      <c r="U254" s="7">
        <f>COUNTIFS(clean_interactions!B:B,A254,clean_interactions!C:C,"PRICING_PAGE_VIEW")</f>
        <v>0</v>
      </c>
      <c r="V254" s="7">
        <f>SUMIF(clean_spend!D:D,E254,clean_spend!F:F)</f>
        <v>63789</v>
      </c>
      <c r="W254" s="7">
        <f>SUMIF(clean_spend!D:D,E254,clean_spend!J:J)</f>
        <v>306</v>
      </c>
      <c r="X254" s="17">
        <f t="shared" si="3"/>
        <v>208.4607843137255</v>
      </c>
      <c r="Y254" s="7">
        <f>IFERROR(SUMIF(clean_spend!D:D,E254,clean_spend!L:L)/V254,0)</f>
        <v>3.0610920378121618</v>
      </c>
    </row>
    <row r="255" spans="1:25">
      <c r="A255" t="str">
        <v>L0254</v>
      </c>
      <c r="B255" t="str">
        <v>Kaia Nelson</v>
      </c>
      <c r="C255" t="str">
        <v>HUBSPOT</v>
      </c>
      <c r="D255" t="str">
        <v>MID-MARKET</v>
      </c>
      <c r="E255" t="str">
        <v>EVENT</v>
      </c>
      <c r="F255" t="str">
        <v>Edtech</v>
      </c>
      <c r="G255" t="str">
        <v>Unknown</v>
      </c>
      <c r="H255" t="str">
        <v>UK</v>
      </c>
      <c r="I255">
        <v>0</v>
      </c>
      <c r="J255">
        <v>15</v>
      </c>
      <c r="K255">
        <v>36</v>
      </c>
      <c r="L255" t="str">
        <v>NO</v>
      </c>
      <c r="M255" t="str">
        <v>CONVERTED</v>
      </c>
      <c r="N255" s="7" t="str">
        <f>IF(COUNTBLANK(clean_leads!B255:S255)&gt;=8,"LOW",IF(COUNTBLANK(clean_leads!B255:S255)&gt;=4,"MEDIUM","HIGH"))</f>
        <v>HIGH</v>
      </c>
      <c r="O255" s="7">
        <f>COUNTIF(clean_interactions!B:B,A255)</f>
        <v>2</v>
      </c>
      <c r="P255" s="7">
        <f>COUNTIFS(clean_interactions!B:B,A255,clean_interactions!N:N,"HIGH")</f>
        <v>1</v>
      </c>
      <c r="Q255" s="7">
        <f>ROUND(SUMIF(clean_interactions!B:B,A255,clean_interactions!M:M),1)</f>
        <v>14.5</v>
      </c>
      <c r="R255" s="7">
        <f>COUNTIFS(clean_interactions!B:B,A255,clean_interactions!C:C,"DEMO_REQUEST")</f>
        <v>0</v>
      </c>
      <c r="S255" s="7">
        <f>COUNTIFS(clean_interactions!B:B,A255,clean_interactions!C:C,"CONTENT_DOWNLOAD")</f>
        <v>0</v>
      </c>
      <c r="T255" s="7">
        <f>COUNTIFS(clean_interactions!B:B,A255,clean_interactions!C:C,"WEBINAR_ATTENDED")</f>
        <v>0</v>
      </c>
      <c r="U255" s="7">
        <f>COUNTIFS(clean_interactions!B:B,A255,clean_interactions!C:C,"PRICING_PAGE_VIEW")</f>
        <v>0</v>
      </c>
      <c r="V255" s="7">
        <f>SUMIF(clean_spend!D:D,E255,clean_spend!F:F)</f>
        <v>130023</v>
      </c>
      <c r="W255" s="7">
        <f>SUMIF(clean_spend!D:D,E255,clean_spend!J:J)</f>
        <v>322</v>
      </c>
      <c r="X255" s="17">
        <f t="shared" si="3"/>
        <v>403.79813664596276</v>
      </c>
      <c r="Y255" s="7">
        <f>IFERROR(SUMIF(clean_spend!D:D,E255,clean_spend!L:L)/V255,0)</f>
        <v>1.3116294809379878</v>
      </c>
    </row>
    <row r="256" spans="1:25">
      <c r="A256" t="str">
        <v>L0255</v>
      </c>
      <c r="B256" t="str">
        <v>Winston Baker</v>
      </c>
      <c r="C256" t="str">
        <v>DOCUSIGN</v>
      </c>
      <c r="D256" t="str">
        <v>MID-MARKET</v>
      </c>
      <c r="E256" t="str">
        <v>DIRECT</v>
      </c>
      <c r="F256" t="str">
        <v>AI/ML</v>
      </c>
      <c r="G256" t="str">
        <v>Marketing Analyst</v>
      </c>
      <c r="H256" t="str">
        <v>JP</v>
      </c>
      <c r="I256">
        <v>4</v>
      </c>
      <c r="J256">
        <v>6</v>
      </c>
      <c r="K256">
        <v>13</v>
      </c>
      <c r="L256" t="str">
        <v>NO</v>
      </c>
      <c r="M256" t="str">
        <v>NURTURING</v>
      </c>
      <c r="N256" s="7" t="str">
        <f>IF(COUNTBLANK(clean_leads!B256:S256)&gt;=8,"LOW",IF(COUNTBLANK(clean_leads!B256:S256)&gt;=4,"MEDIUM","HIGH"))</f>
        <v>HIGH</v>
      </c>
      <c r="O256" s="7">
        <f>COUNTIF(clean_interactions!B:B,A256)</f>
        <v>3</v>
      </c>
      <c r="P256" s="7">
        <f>COUNTIFS(clean_interactions!B:B,A256,clean_interactions!N:N,"HIGH")</f>
        <v>2</v>
      </c>
      <c r="Q256" s="7">
        <f>ROUND(SUMIF(clean_interactions!B:B,A256,clean_interactions!M:M),1)</f>
        <v>42.4</v>
      </c>
      <c r="R256" s="7">
        <f>COUNTIFS(clean_interactions!B:B,A256,clean_interactions!C:C,"DEMO_REQUEST")</f>
        <v>0</v>
      </c>
      <c r="S256" s="7">
        <f>COUNTIFS(clean_interactions!B:B,A256,clean_interactions!C:C,"CONTENT_DOWNLOAD")</f>
        <v>0</v>
      </c>
      <c r="T256" s="7">
        <f>COUNTIFS(clean_interactions!B:B,A256,clean_interactions!C:C,"WEBINAR_ATTENDED")</f>
        <v>1</v>
      </c>
      <c r="U256" s="7">
        <f>COUNTIFS(clean_interactions!B:B,A256,clean_interactions!C:C,"PRICING_PAGE_VIEW")</f>
        <v>0</v>
      </c>
      <c r="V256" s="7">
        <f>SUMIF(clean_spend!D:D,E256,clean_spend!F:F)</f>
        <v>0</v>
      </c>
      <c r="W256" s="7">
        <f>SUMIF(clean_spend!D:D,E256,clean_spend!J:J)</f>
        <v>0</v>
      </c>
      <c r="X256" s="17">
        <f t="shared" si="3"/>
        <v>0</v>
      </c>
      <c r="Y256" s="7">
        <f>IFERROR(SUMIF(clean_spend!D:D,E256,clean_spend!L:L)/V256,0)</f>
        <v>0</v>
      </c>
    </row>
    <row r="257" spans="1:25">
      <c r="A257" t="str">
        <v>L0256</v>
      </c>
      <c r="B257" t="str">
        <v>Marcus Berg</v>
      </c>
      <c r="C257" t="str">
        <v>DOCUSIGN</v>
      </c>
      <c r="D257" t="str">
        <v>MID-MARKET</v>
      </c>
      <c r="E257" t="str">
        <v>REFERRAL</v>
      </c>
      <c r="F257" t="str">
        <v>Fintech</v>
      </c>
      <c r="G257" t="str">
        <v>Growth Hacker</v>
      </c>
      <c r="H257" t="str">
        <v>IN</v>
      </c>
      <c r="I257">
        <v>11</v>
      </c>
      <c r="J257">
        <v>13</v>
      </c>
      <c r="K257">
        <v>58</v>
      </c>
      <c r="L257" t="str">
        <v>NO</v>
      </c>
      <c r="M257" t="str">
        <v>NEW</v>
      </c>
      <c r="N257" s="7" t="str">
        <f>IF(COUNTBLANK(clean_leads!B257:S257)&gt;=8,"LOW",IF(COUNTBLANK(clean_leads!B257:S257)&gt;=4,"MEDIUM","HIGH"))</f>
        <v>HIGH</v>
      </c>
      <c r="O257" s="7">
        <f>COUNTIF(clean_interactions!B:B,A257)</f>
        <v>1</v>
      </c>
      <c r="P257" s="7">
        <f>COUNTIFS(clean_interactions!B:B,A257,clean_interactions!N:N,"HIGH")</f>
        <v>1</v>
      </c>
      <c r="Q257" s="7">
        <f>ROUND(SUMIF(clean_interactions!B:B,A257,clean_interactions!M:M),1)</f>
        <v>39.1</v>
      </c>
      <c r="R257" s="7">
        <f>COUNTIFS(clean_interactions!B:B,A257,clean_interactions!C:C,"DEMO_REQUEST")</f>
        <v>0</v>
      </c>
      <c r="S257" s="7">
        <f>COUNTIFS(clean_interactions!B:B,A257,clean_interactions!C:C,"CONTENT_DOWNLOAD")</f>
        <v>0</v>
      </c>
      <c r="T257" s="7">
        <f>COUNTIFS(clean_interactions!B:B,A257,clean_interactions!C:C,"WEBINAR_ATTENDED")</f>
        <v>0</v>
      </c>
      <c r="U257" s="7">
        <f>COUNTIFS(clean_interactions!B:B,A257,clean_interactions!C:C,"PRICING_PAGE_VIEW")</f>
        <v>0</v>
      </c>
      <c r="V257" s="7">
        <f>SUMIF(clean_spend!D:D,E257,clean_spend!F:F)</f>
        <v>37889</v>
      </c>
      <c r="W257" s="7">
        <f>SUMIF(clean_spend!D:D,E257,clean_spend!J:J)</f>
        <v>865</v>
      </c>
      <c r="X257" s="17">
        <f t="shared" si="3"/>
        <v>43.802312138728325</v>
      </c>
      <c r="Y257" s="7">
        <f>IFERROR(SUMIF(clean_spend!D:D,E257,clean_spend!L:L)/V257,0)</f>
        <v>9.6104674179841112</v>
      </c>
    </row>
    <row r="258" spans="1:25">
      <c r="A258" t="str">
        <v>L0257</v>
      </c>
      <c r="B258" t="str">
        <v>Opal Martin</v>
      </c>
      <c r="C258" t="str">
        <v>LINEAR</v>
      </c>
      <c r="D258" t="str">
        <v>ENTERPRISE</v>
      </c>
      <c r="E258" t="str">
        <v>PARTNER</v>
      </c>
      <c r="F258" t="str">
        <v>Proptech</v>
      </c>
      <c r="G258" t="str">
        <v>Revops Manager</v>
      </c>
      <c r="H258" t="str">
        <v>AU</v>
      </c>
      <c r="I258">
        <v>0</v>
      </c>
      <c r="J258">
        <v>14</v>
      </c>
      <c r="K258">
        <v>47</v>
      </c>
      <c r="L258" t="str">
        <v>NO</v>
      </c>
      <c r="M258" t="str">
        <v>NEW</v>
      </c>
      <c r="N258" s="7" t="str">
        <f>IF(COUNTBLANK(clean_leads!B258:S258)&gt;=8,"LOW",IF(COUNTBLANK(clean_leads!B258:S258)&gt;=4,"MEDIUM","HIGH"))</f>
        <v>HIGH</v>
      </c>
      <c r="O258" s="7">
        <f>COUNTIF(clean_interactions!B:B,A258)</f>
        <v>1</v>
      </c>
      <c r="P258" s="7">
        <f>COUNTIFS(clean_interactions!B:B,A258,clean_interactions!N:N,"HIGH")</f>
        <v>1</v>
      </c>
      <c r="Q258" s="7">
        <f>ROUND(SUMIF(clean_interactions!B:B,A258,clean_interactions!M:M),1)</f>
        <v>6.4</v>
      </c>
      <c r="R258" s="7">
        <f>COUNTIFS(clean_interactions!B:B,A258,clean_interactions!C:C,"DEMO_REQUEST")</f>
        <v>0</v>
      </c>
      <c r="S258" s="7">
        <f>COUNTIFS(clean_interactions!B:B,A258,clean_interactions!C:C,"CONTENT_DOWNLOAD")</f>
        <v>0</v>
      </c>
      <c r="T258" s="7">
        <f>COUNTIFS(clean_interactions!B:B,A258,clean_interactions!C:C,"WEBINAR_ATTENDED")</f>
        <v>0</v>
      </c>
      <c r="U258" s="7">
        <f>COUNTIFS(clean_interactions!B:B,A258,clean_interactions!C:C,"PRICING_PAGE_VIEW")</f>
        <v>0</v>
      </c>
      <c r="V258" s="7">
        <f>SUMIF(clean_spend!D:D,E258,clean_spend!F:F)</f>
        <v>0</v>
      </c>
      <c r="W258" s="7">
        <f>SUMIF(clean_spend!D:D,E258,clean_spend!J:J)</f>
        <v>0</v>
      </c>
      <c r="X258" s="17">
        <f t="shared" si="3"/>
        <v>0</v>
      </c>
      <c r="Y258" s="7">
        <f>IFERROR(SUMIF(clean_spend!D:D,E258,clean_spend!L:L)/V258,0)</f>
        <v>0</v>
      </c>
    </row>
    <row r="259" spans="1:25">
      <c r="A259" t="str">
        <v>L0258</v>
      </c>
      <c r="B259" t="str">
        <v>Quinlan Lopez</v>
      </c>
      <c r="C259" t="str">
        <v>DATADOG</v>
      </c>
      <c r="D259" t="str">
        <v>SMB</v>
      </c>
      <c r="E259" t="str">
        <v>PAID</v>
      </c>
      <c r="F259" t="str">
        <v>Legal Tech</v>
      </c>
      <c r="G259" t="str">
        <v>Sales Operations</v>
      </c>
      <c r="H259" t="str">
        <v>UK</v>
      </c>
      <c r="I259">
        <v>25</v>
      </c>
      <c r="J259">
        <v>0</v>
      </c>
      <c r="K259">
        <v>9</v>
      </c>
      <c r="L259" t="str">
        <v>NO</v>
      </c>
      <c r="M259" t="str">
        <v>CONTACTED</v>
      </c>
      <c r="N259" s="7" t="str">
        <f>IF(COUNTBLANK(clean_leads!B259:S259)&gt;=8,"LOW",IF(COUNTBLANK(clean_leads!B259:S259)&gt;=4,"MEDIUM","HIGH"))</f>
        <v>HIGH</v>
      </c>
      <c r="O259" s="7">
        <f>COUNTIF(clean_interactions!B:B,A259)</f>
        <v>0</v>
      </c>
      <c r="P259" s="7">
        <f>COUNTIFS(clean_interactions!B:B,A259,clean_interactions!N:N,"HIGH")</f>
        <v>0</v>
      </c>
      <c r="Q259" s="7">
        <f>ROUND(SUMIF(clean_interactions!B:B,A259,clean_interactions!M:M),1)</f>
        <v>0</v>
      </c>
      <c r="R259" s="7">
        <f>COUNTIFS(clean_interactions!B:B,A259,clean_interactions!C:C,"DEMO_REQUEST")</f>
        <v>0</v>
      </c>
      <c r="S259" s="7">
        <f>COUNTIFS(clean_interactions!B:B,A259,clean_interactions!C:C,"CONTENT_DOWNLOAD")</f>
        <v>0</v>
      </c>
      <c r="T259" s="7">
        <f>COUNTIFS(clean_interactions!B:B,A259,clean_interactions!C:C,"WEBINAR_ATTENDED")</f>
        <v>0</v>
      </c>
      <c r="U259" s="7">
        <f>COUNTIFS(clean_interactions!B:B,A259,clean_interactions!C:C,"PRICING_PAGE_VIEW")</f>
        <v>0</v>
      </c>
      <c r="V259" s="7">
        <f>SUMIF(clean_spend!D:D,E259,clean_spend!F:F)</f>
        <v>149793</v>
      </c>
      <c r="W259" s="7">
        <f>SUMIF(clean_spend!D:D,E259,clean_spend!J:J)</f>
        <v>1090</v>
      </c>
      <c r="X259" s="17">
        <f t="shared" ref="X259:X322" si="4">IFERROR(V259/W259,0)</f>
        <v>137.42477064220182</v>
      </c>
      <c r="Y259" s="7">
        <f>IFERROR(SUMIF(clean_spend!D:D,E259,clean_spend!L:L)/V259,0)</f>
        <v>3.422997069288952</v>
      </c>
    </row>
    <row r="260" spans="1:25">
      <c r="A260" t="str">
        <v>L0259</v>
      </c>
      <c r="B260" t="str">
        <v>Landon Martinez</v>
      </c>
      <c r="C260" t="str">
        <v>SHOPIFY</v>
      </c>
      <c r="D260" t="str">
        <v>STARTUP</v>
      </c>
      <c r="E260" t="str">
        <v>ORGANIC</v>
      </c>
      <c r="F260" t="str">
        <v>Martech</v>
      </c>
      <c r="G260" t="str">
        <v>Demand Gen Manager</v>
      </c>
      <c r="H260" t="str">
        <v>Indonesia</v>
      </c>
      <c r="I260">
        <v>21</v>
      </c>
      <c r="J260">
        <v>2</v>
      </c>
      <c r="K260">
        <v>56</v>
      </c>
      <c r="L260" t="str">
        <v>NO</v>
      </c>
      <c r="M260" t="str">
        <v>DISQUALIFIED</v>
      </c>
      <c r="N260" s="7" t="str">
        <f>IF(COUNTBLANK(clean_leads!B260:S260)&gt;=8,"LOW",IF(COUNTBLANK(clean_leads!B260:S260)&gt;=4,"MEDIUM","HIGH"))</f>
        <v>HIGH</v>
      </c>
      <c r="O260" s="7">
        <f>COUNTIF(clean_interactions!B:B,A260)</f>
        <v>4</v>
      </c>
      <c r="P260" s="7">
        <f>COUNTIFS(clean_interactions!B:B,A260,clean_interactions!N:N,"HIGH")</f>
        <v>4</v>
      </c>
      <c r="Q260" s="7">
        <f>ROUND(SUMIF(clean_interactions!B:B,A260,clean_interactions!M:M),1)</f>
        <v>99.5</v>
      </c>
      <c r="R260" s="7">
        <f>COUNTIFS(clean_interactions!B:B,A260,clean_interactions!C:C,"DEMO_REQUEST")</f>
        <v>0</v>
      </c>
      <c r="S260" s="7">
        <f>COUNTIFS(clean_interactions!B:B,A260,clean_interactions!C:C,"CONTENT_DOWNLOAD")</f>
        <v>0</v>
      </c>
      <c r="T260" s="7">
        <f>COUNTIFS(clean_interactions!B:B,A260,clean_interactions!C:C,"WEBINAR_ATTENDED")</f>
        <v>0</v>
      </c>
      <c r="U260" s="7">
        <f>COUNTIFS(clean_interactions!B:B,A260,clean_interactions!C:C,"PRICING_PAGE_VIEW")</f>
        <v>0</v>
      </c>
      <c r="V260" s="7">
        <f>SUMIF(clean_spend!D:D,E260,clean_spend!F:F)</f>
        <v>46997</v>
      </c>
      <c r="W260" s="7">
        <f>SUMIF(clean_spend!D:D,E260,clean_spend!J:J)</f>
        <v>970</v>
      </c>
      <c r="X260" s="17">
        <f t="shared" si="4"/>
        <v>48.450515463917526</v>
      </c>
      <c r="Y260" s="7">
        <f>IFERROR(SUMIF(clean_spend!D:D,E260,clean_spend!L:L)/V260,0)</f>
        <v>13.494180479605081</v>
      </c>
    </row>
    <row r="261" spans="1:25">
      <c r="A261" t="str">
        <v>L0260</v>
      </c>
      <c r="B261" t="str">
        <v>Carlos Tiwari</v>
      </c>
      <c r="C261" t="str">
        <v>SHOPIFY INC</v>
      </c>
      <c r="D261" t="str">
        <v>SMB</v>
      </c>
      <c r="E261" t="str">
        <v>PAID</v>
      </c>
      <c r="F261" t="str">
        <v>Martech</v>
      </c>
      <c r="G261" t="str">
        <v>Account Executive</v>
      </c>
      <c r="H261" t="str">
        <v>DE</v>
      </c>
      <c r="I261">
        <v>17</v>
      </c>
      <c r="J261">
        <v>11</v>
      </c>
      <c r="K261">
        <v>0</v>
      </c>
      <c r="L261" t="str">
        <v>YES</v>
      </c>
      <c r="M261" t="str">
        <v>NURTURING</v>
      </c>
      <c r="N261" s="7" t="str">
        <f>IF(COUNTBLANK(clean_leads!B261:S261)&gt;=8,"LOW",IF(COUNTBLANK(clean_leads!B261:S261)&gt;=4,"MEDIUM","HIGH"))</f>
        <v>HIGH</v>
      </c>
      <c r="O261" s="7">
        <f>COUNTIF(clean_interactions!B:B,A261)</f>
        <v>1</v>
      </c>
      <c r="P261" s="7">
        <f>COUNTIFS(clean_interactions!B:B,A261,clean_interactions!N:N,"HIGH")</f>
        <v>0</v>
      </c>
      <c r="Q261" s="7">
        <f>ROUND(SUMIF(clean_interactions!B:B,A261,clean_interactions!M:M),1)</f>
        <v>0</v>
      </c>
      <c r="R261" s="7">
        <f>COUNTIFS(clean_interactions!B:B,A261,clean_interactions!C:C,"DEMO_REQUEST")</f>
        <v>1</v>
      </c>
      <c r="S261" s="7">
        <f>COUNTIFS(clean_interactions!B:B,A261,clean_interactions!C:C,"CONTENT_DOWNLOAD")</f>
        <v>0</v>
      </c>
      <c r="T261" s="7">
        <f>COUNTIFS(clean_interactions!B:B,A261,clean_interactions!C:C,"WEBINAR_ATTENDED")</f>
        <v>0</v>
      </c>
      <c r="U261" s="7">
        <f>COUNTIFS(clean_interactions!B:B,A261,clean_interactions!C:C,"PRICING_PAGE_VIEW")</f>
        <v>0</v>
      </c>
      <c r="V261" s="7">
        <f>SUMIF(clean_spend!D:D,E261,clean_spend!F:F)</f>
        <v>149793</v>
      </c>
      <c r="W261" s="7">
        <f>SUMIF(clean_spend!D:D,E261,clean_spend!J:J)</f>
        <v>1090</v>
      </c>
      <c r="X261" s="17">
        <f t="shared" si="4"/>
        <v>137.42477064220182</v>
      </c>
      <c r="Y261" s="7">
        <f>IFERROR(SUMIF(clean_spend!D:D,E261,clean_spend!L:L)/V261,0)</f>
        <v>3.422997069288952</v>
      </c>
    </row>
    <row r="262" spans="1:25">
      <c r="A262" t="str">
        <v>L0261</v>
      </c>
      <c r="B262" t="str">
        <v>Farhan Reddy</v>
      </c>
      <c r="C262" t="str">
        <v>CONFLUENT</v>
      </c>
      <c r="D262" t="str">
        <v>MID-MARKET</v>
      </c>
      <c r="E262" t="str">
        <v>PAID</v>
      </c>
      <c r="F262" t="str">
        <v>Supply Chain</v>
      </c>
      <c r="G262" t="str">
        <v>Marketing Manager</v>
      </c>
      <c r="H262" t="str">
        <v>UK</v>
      </c>
      <c r="I262">
        <v>27</v>
      </c>
      <c r="J262">
        <v>19</v>
      </c>
      <c r="K262">
        <v>0</v>
      </c>
      <c r="L262" t="str">
        <v>NO</v>
      </c>
      <c r="M262" t="str">
        <v>LOST</v>
      </c>
      <c r="N262" s="7" t="str">
        <f>IF(COUNTBLANK(clean_leads!B262:S262)&gt;=8,"LOW",IF(COUNTBLANK(clean_leads!B262:S262)&gt;=4,"MEDIUM","HIGH"))</f>
        <v>HIGH</v>
      </c>
      <c r="O262" s="7">
        <f>COUNTIF(clean_interactions!B:B,A262)</f>
        <v>0</v>
      </c>
      <c r="P262" s="7">
        <f>COUNTIFS(clean_interactions!B:B,A262,clean_interactions!N:N,"HIGH")</f>
        <v>0</v>
      </c>
      <c r="Q262" s="7">
        <f>ROUND(SUMIF(clean_interactions!B:B,A262,clean_interactions!M:M),1)</f>
        <v>0</v>
      </c>
      <c r="R262" s="7">
        <f>COUNTIFS(clean_interactions!B:B,A262,clean_interactions!C:C,"DEMO_REQUEST")</f>
        <v>0</v>
      </c>
      <c r="S262" s="7">
        <f>COUNTIFS(clean_interactions!B:B,A262,clean_interactions!C:C,"CONTENT_DOWNLOAD")</f>
        <v>0</v>
      </c>
      <c r="T262" s="7">
        <f>COUNTIFS(clean_interactions!B:B,A262,clean_interactions!C:C,"WEBINAR_ATTENDED")</f>
        <v>0</v>
      </c>
      <c r="U262" s="7">
        <f>COUNTIFS(clean_interactions!B:B,A262,clean_interactions!C:C,"PRICING_PAGE_VIEW")</f>
        <v>0</v>
      </c>
      <c r="V262" s="7">
        <f>SUMIF(clean_spend!D:D,E262,clean_spend!F:F)</f>
        <v>149793</v>
      </c>
      <c r="W262" s="7">
        <f>SUMIF(clean_spend!D:D,E262,clean_spend!J:J)</f>
        <v>1090</v>
      </c>
      <c r="X262" s="17">
        <f t="shared" si="4"/>
        <v>137.42477064220182</v>
      </c>
      <c r="Y262" s="7">
        <f>IFERROR(SUMIF(clean_spend!D:D,E262,clean_spend!L:L)/V262,0)</f>
        <v>3.422997069288952</v>
      </c>
    </row>
    <row r="263" spans="1:25">
      <c r="A263" t="str">
        <v>L0262</v>
      </c>
      <c r="B263" t="str">
        <v>Karen Hoffman</v>
      </c>
      <c r="C263" t="str">
        <v>MIRO</v>
      </c>
      <c r="D263" t="str">
        <v>ENTERPRISE</v>
      </c>
      <c r="E263" t="str">
        <v>ORGANIC</v>
      </c>
      <c r="F263" t="str">
        <v>Healthcare</v>
      </c>
      <c r="G263" t="str">
        <v>Senior Analyst</v>
      </c>
      <c r="H263" t="str">
        <v>CA</v>
      </c>
      <c r="I263">
        <v>15</v>
      </c>
      <c r="J263">
        <v>7</v>
      </c>
      <c r="K263">
        <v>24</v>
      </c>
      <c r="L263" t="str">
        <v>YES</v>
      </c>
      <c r="M263" t="str">
        <v>NEW</v>
      </c>
      <c r="N263" s="7" t="str">
        <f>IF(COUNTBLANK(clean_leads!B263:S263)&gt;=8,"LOW",IF(COUNTBLANK(clean_leads!B263:S263)&gt;=4,"MEDIUM","HIGH"))</f>
        <v>HIGH</v>
      </c>
      <c r="O263" s="7">
        <f>COUNTIF(clean_interactions!B:B,A263)</f>
        <v>8</v>
      </c>
      <c r="P263" s="7">
        <f>COUNTIFS(clean_interactions!B:B,A263,clean_interactions!N:N,"HIGH")</f>
        <v>6</v>
      </c>
      <c r="Q263" s="7">
        <f>ROUND(SUMIF(clean_interactions!B:B,A263,clean_interactions!M:M),1)</f>
        <v>73.099999999999994</v>
      </c>
      <c r="R263" s="7">
        <f>COUNTIFS(clean_interactions!B:B,A263,clean_interactions!C:C,"DEMO_REQUEST")</f>
        <v>0</v>
      </c>
      <c r="S263" s="7">
        <f>COUNTIFS(clean_interactions!B:B,A263,clean_interactions!C:C,"CONTENT_DOWNLOAD")</f>
        <v>0</v>
      </c>
      <c r="T263" s="7">
        <f>COUNTIFS(clean_interactions!B:B,A263,clean_interactions!C:C,"WEBINAR_ATTENDED")</f>
        <v>0</v>
      </c>
      <c r="U263" s="7">
        <f>COUNTIFS(clean_interactions!B:B,A263,clean_interactions!C:C,"PRICING_PAGE_VIEW")</f>
        <v>0</v>
      </c>
      <c r="V263" s="7">
        <f>SUMIF(clean_spend!D:D,E263,clean_spend!F:F)</f>
        <v>46997</v>
      </c>
      <c r="W263" s="7">
        <f>SUMIF(clean_spend!D:D,E263,clean_spend!J:J)</f>
        <v>970</v>
      </c>
      <c r="X263" s="17">
        <f t="shared" si="4"/>
        <v>48.450515463917526</v>
      </c>
      <c r="Y263" s="7">
        <f>IFERROR(SUMIF(clean_spend!D:D,E263,clean_spend!L:L)/V263,0)</f>
        <v>13.494180479605081</v>
      </c>
    </row>
    <row r="264" spans="1:25">
      <c r="A264" t="str">
        <v>L0263</v>
      </c>
      <c r="B264" t="str">
        <v>Tara Petrov</v>
      </c>
      <c r="C264" t="str">
        <v>DROPBOX</v>
      </c>
      <c r="D264" t="str">
        <v>SMB</v>
      </c>
      <c r="E264" t="str">
        <v>COLD_EMAIL</v>
      </c>
      <c r="F264" t="str">
        <v>Martech</v>
      </c>
      <c r="G264" t="str">
        <v>Head Of Strategy</v>
      </c>
      <c r="H264" t="str">
        <v>Philippines</v>
      </c>
      <c r="I264">
        <v>28</v>
      </c>
      <c r="J264">
        <v>6</v>
      </c>
      <c r="K264">
        <v>50</v>
      </c>
      <c r="L264" t="str">
        <v>NO</v>
      </c>
      <c r="M264" t="str">
        <v>NEW</v>
      </c>
      <c r="N264" s="7" t="str">
        <f>IF(COUNTBLANK(clean_leads!B264:S264)&gt;=8,"LOW",IF(COUNTBLANK(clean_leads!B264:S264)&gt;=4,"MEDIUM","HIGH"))</f>
        <v>HIGH</v>
      </c>
      <c r="O264" s="7">
        <f>COUNTIF(clean_interactions!B:B,A264)</f>
        <v>1</v>
      </c>
      <c r="P264" s="7">
        <f>COUNTIFS(clean_interactions!B:B,A264,clean_interactions!N:N,"HIGH")</f>
        <v>1</v>
      </c>
      <c r="Q264" s="7">
        <f>ROUND(SUMIF(clean_interactions!B:B,A264,clean_interactions!M:M),1)</f>
        <v>32.299999999999997</v>
      </c>
      <c r="R264" s="7">
        <f>COUNTIFS(clean_interactions!B:B,A264,clean_interactions!C:C,"DEMO_REQUEST")</f>
        <v>0</v>
      </c>
      <c r="S264" s="7">
        <f>COUNTIFS(clean_interactions!B:B,A264,clean_interactions!C:C,"CONTENT_DOWNLOAD")</f>
        <v>0</v>
      </c>
      <c r="T264" s="7">
        <f>COUNTIFS(clean_interactions!B:B,A264,clean_interactions!C:C,"WEBINAR_ATTENDED")</f>
        <v>0</v>
      </c>
      <c r="U264" s="7">
        <f>COUNTIFS(clean_interactions!B:B,A264,clean_interactions!C:C,"PRICING_PAGE_VIEW")</f>
        <v>0</v>
      </c>
      <c r="V264" s="7">
        <f>SUMIF(clean_spend!D:D,E264,clean_spend!F:F)</f>
        <v>63789</v>
      </c>
      <c r="W264" s="7">
        <f>SUMIF(clean_spend!D:D,E264,clean_spend!J:J)</f>
        <v>306</v>
      </c>
      <c r="X264" s="17">
        <f t="shared" si="4"/>
        <v>208.4607843137255</v>
      </c>
      <c r="Y264" s="7">
        <f>IFERROR(SUMIF(clean_spend!D:D,E264,clean_spend!L:L)/V264,0)</f>
        <v>3.0610920378121618</v>
      </c>
    </row>
    <row r="265" spans="1:25">
      <c r="A265" t="str">
        <v>L0264</v>
      </c>
      <c r="B265" t="str">
        <v>Henrik Nair</v>
      </c>
      <c r="C265" t="str">
        <v>SERVICE NOW</v>
      </c>
      <c r="D265" t="str">
        <v>MID-MARKET</v>
      </c>
      <c r="E265" t="str">
        <v>PARTNER</v>
      </c>
      <c r="F265" t="str">
        <v>Energy</v>
      </c>
      <c r="G265" t="str">
        <v>Partnerships Manager</v>
      </c>
      <c r="H265" t="str">
        <v>Egypt</v>
      </c>
      <c r="I265">
        <v>0</v>
      </c>
      <c r="J265">
        <v>15</v>
      </c>
      <c r="K265">
        <v>58</v>
      </c>
      <c r="L265" t="str">
        <v>YES</v>
      </c>
      <c r="M265" t="str">
        <v>ENGAGED</v>
      </c>
      <c r="N265" s="7" t="str">
        <f>IF(COUNTBLANK(clean_leads!B265:S265)&gt;=8,"LOW",IF(COUNTBLANK(clean_leads!B265:S265)&gt;=4,"MEDIUM","HIGH"))</f>
        <v>HIGH</v>
      </c>
      <c r="O265" s="7">
        <f>COUNTIF(clean_interactions!B:B,A265)</f>
        <v>5</v>
      </c>
      <c r="P265" s="7">
        <f>COUNTIFS(clean_interactions!B:B,A265,clean_interactions!N:N,"HIGH")</f>
        <v>5</v>
      </c>
      <c r="Q265" s="7">
        <f>ROUND(SUMIF(clean_interactions!B:B,A265,clean_interactions!M:M),1)</f>
        <v>121.6</v>
      </c>
      <c r="R265" s="7">
        <f>COUNTIFS(clean_interactions!B:B,A265,clean_interactions!C:C,"DEMO_REQUEST")</f>
        <v>0</v>
      </c>
      <c r="S265" s="7">
        <f>COUNTIFS(clean_interactions!B:B,A265,clean_interactions!C:C,"CONTENT_DOWNLOAD")</f>
        <v>0</v>
      </c>
      <c r="T265" s="7">
        <f>COUNTIFS(clean_interactions!B:B,A265,clean_interactions!C:C,"WEBINAR_ATTENDED")</f>
        <v>1</v>
      </c>
      <c r="U265" s="7">
        <f>COUNTIFS(clean_interactions!B:B,A265,clean_interactions!C:C,"PRICING_PAGE_VIEW")</f>
        <v>1</v>
      </c>
      <c r="V265" s="7">
        <f>SUMIF(clean_spend!D:D,E265,clean_spend!F:F)</f>
        <v>0</v>
      </c>
      <c r="W265" s="7">
        <f>SUMIF(clean_spend!D:D,E265,clean_spend!J:J)</f>
        <v>0</v>
      </c>
      <c r="X265" s="17">
        <f t="shared" si="4"/>
        <v>0</v>
      </c>
      <c r="Y265" s="7">
        <f>IFERROR(SUMIF(clean_spend!D:D,E265,clean_spend!L:L)/V265,0)</f>
        <v>0</v>
      </c>
    </row>
    <row r="266" spans="1:25">
      <c r="A266" t="str">
        <v>L0265</v>
      </c>
      <c r="B266" t="str">
        <v>Camila Reyes</v>
      </c>
      <c r="C266" t="str">
        <v>SALESFORCE</v>
      </c>
      <c r="D266" t="str">
        <v>GROWTH</v>
      </c>
      <c r="E266" t="str">
        <v>UNKNOWN</v>
      </c>
      <c r="F266" t="str">
        <v>Fintech</v>
      </c>
      <c r="G266" t="str">
        <v>Founder</v>
      </c>
      <c r="H266" t="str">
        <v>N/A</v>
      </c>
      <c r="I266">
        <v>23</v>
      </c>
      <c r="J266">
        <v>20</v>
      </c>
      <c r="K266">
        <v>27</v>
      </c>
      <c r="L266" t="str">
        <v>NO</v>
      </c>
      <c r="M266" t="str">
        <v>CONVERTED</v>
      </c>
      <c r="N266" s="7" t="str">
        <f>IF(COUNTBLANK(clean_leads!B266:S266)&gt;=8,"LOW",IF(COUNTBLANK(clean_leads!B266:S266)&gt;=4,"MEDIUM","HIGH"))</f>
        <v>HIGH</v>
      </c>
      <c r="O266" s="7">
        <f>COUNTIF(clean_interactions!B:B,A266)</f>
        <v>3</v>
      </c>
      <c r="P266" s="7">
        <f>COUNTIFS(clean_interactions!B:B,A266,clean_interactions!N:N,"HIGH")</f>
        <v>2</v>
      </c>
      <c r="Q266" s="7">
        <f>ROUND(SUMIF(clean_interactions!B:B,A266,clean_interactions!M:M),1)</f>
        <v>28.8</v>
      </c>
      <c r="R266" s="7">
        <f>COUNTIFS(clean_interactions!B:B,A266,clean_interactions!C:C,"DEMO_REQUEST")</f>
        <v>0</v>
      </c>
      <c r="S266" s="7">
        <f>COUNTIFS(clean_interactions!B:B,A266,clean_interactions!C:C,"CONTENT_DOWNLOAD")</f>
        <v>0</v>
      </c>
      <c r="T266" s="7">
        <f>COUNTIFS(clean_interactions!B:B,A266,clean_interactions!C:C,"WEBINAR_ATTENDED")</f>
        <v>1</v>
      </c>
      <c r="U266" s="7">
        <f>COUNTIFS(clean_interactions!B:B,A266,clean_interactions!C:C,"PRICING_PAGE_VIEW")</f>
        <v>1</v>
      </c>
      <c r="V266" s="7">
        <f>SUMIF(clean_spend!D:D,E266,clean_spend!F:F)</f>
        <v>0</v>
      </c>
      <c r="W266" s="7">
        <f>SUMIF(clean_spend!D:D,E266,clean_spend!J:J)</f>
        <v>0</v>
      </c>
      <c r="X266" s="17">
        <f t="shared" si="4"/>
        <v>0</v>
      </c>
      <c r="Y266" s="7">
        <f>IFERROR(SUMIF(clean_spend!D:D,E266,clean_spend!L:L)/V266,0)</f>
        <v>0</v>
      </c>
    </row>
    <row r="267" spans="1:25">
      <c r="A267" t="str">
        <v>L0266</v>
      </c>
      <c r="B267" t="str">
        <v>Derek Delgado</v>
      </c>
      <c r="C267" t="str">
        <v>ZSCALER</v>
      </c>
      <c r="D267" t="str">
        <v>STARTUP</v>
      </c>
      <c r="E267" t="str">
        <v>REFERRAL</v>
      </c>
      <c r="F267" t="str">
        <v>E-Commerce</v>
      </c>
      <c r="G267" t="str">
        <v>Revenue Operations</v>
      </c>
      <c r="H267" t="str">
        <v>Italy</v>
      </c>
      <c r="I267">
        <v>16</v>
      </c>
      <c r="J267">
        <v>16</v>
      </c>
      <c r="K267">
        <v>42</v>
      </c>
      <c r="L267" t="str">
        <v>NO</v>
      </c>
      <c r="M267" t="str">
        <v>DISQUALIFIED</v>
      </c>
      <c r="N267" s="7" t="str">
        <f>IF(COUNTBLANK(clean_leads!B267:S267)&gt;=8,"LOW",IF(COUNTBLANK(clean_leads!B267:S267)&gt;=4,"MEDIUM","HIGH"))</f>
        <v>HIGH</v>
      </c>
      <c r="O267" s="7">
        <f>COUNTIF(clean_interactions!B:B,A267)</f>
        <v>0</v>
      </c>
      <c r="P267" s="7">
        <f>COUNTIFS(clean_interactions!B:B,A267,clean_interactions!N:N,"HIGH")</f>
        <v>0</v>
      </c>
      <c r="Q267" s="7">
        <f>ROUND(SUMIF(clean_interactions!B:B,A267,clean_interactions!M:M),1)</f>
        <v>0</v>
      </c>
      <c r="R267" s="7">
        <f>COUNTIFS(clean_interactions!B:B,A267,clean_interactions!C:C,"DEMO_REQUEST")</f>
        <v>0</v>
      </c>
      <c r="S267" s="7">
        <f>COUNTIFS(clean_interactions!B:B,A267,clean_interactions!C:C,"CONTENT_DOWNLOAD")</f>
        <v>0</v>
      </c>
      <c r="T267" s="7">
        <f>COUNTIFS(clean_interactions!B:B,A267,clean_interactions!C:C,"WEBINAR_ATTENDED")</f>
        <v>0</v>
      </c>
      <c r="U267" s="7">
        <f>COUNTIFS(clean_interactions!B:B,A267,clean_interactions!C:C,"PRICING_PAGE_VIEW")</f>
        <v>0</v>
      </c>
      <c r="V267" s="7">
        <f>SUMIF(clean_spend!D:D,E267,clean_spend!F:F)</f>
        <v>37889</v>
      </c>
      <c r="W267" s="7">
        <f>SUMIF(clean_spend!D:D,E267,clean_spend!J:J)</f>
        <v>865</v>
      </c>
      <c r="X267" s="17">
        <f t="shared" si="4"/>
        <v>43.802312138728325</v>
      </c>
      <c r="Y267" s="7">
        <f>IFERROR(SUMIF(clean_spend!D:D,E267,clean_spend!L:L)/V267,0)</f>
        <v>9.6104674179841112</v>
      </c>
    </row>
    <row r="268" spans="1:25">
      <c r="A268" t="str">
        <v>L0267</v>
      </c>
      <c r="B268" t="str">
        <v>Yara Rodriguez</v>
      </c>
      <c r="C268" t="str">
        <v>DATADOG</v>
      </c>
      <c r="D268" t="str">
        <v>MID-MARKET</v>
      </c>
      <c r="E268" t="str">
        <v>PARTNER</v>
      </c>
      <c r="F268" t="str">
        <v>Edtech</v>
      </c>
      <c r="G268" t="str">
        <v>Head Of Product</v>
      </c>
      <c r="H268" t="str">
        <v>DE</v>
      </c>
      <c r="I268">
        <v>13</v>
      </c>
      <c r="J268">
        <v>1</v>
      </c>
      <c r="K268">
        <v>51</v>
      </c>
      <c r="L268" t="str">
        <v>YES</v>
      </c>
      <c r="M268" t="str">
        <v>NEW</v>
      </c>
      <c r="N268" s="7" t="str">
        <f>IF(COUNTBLANK(clean_leads!B268:S268)&gt;=8,"LOW",IF(COUNTBLANK(clean_leads!B268:S268)&gt;=4,"MEDIUM","HIGH"))</f>
        <v>HIGH</v>
      </c>
      <c r="O268" s="7">
        <f>COUNTIF(clean_interactions!B:B,A268)</f>
        <v>2</v>
      </c>
      <c r="P268" s="7">
        <f>COUNTIFS(clean_interactions!B:B,A268,clean_interactions!N:N,"HIGH")</f>
        <v>2</v>
      </c>
      <c r="Q268" s="7">
        <f>ROUND(SUMIF(clean_interactions!B:B,A268,clean_interactions!M:M),1)</f>
        <v>48.7</v>
      </c>
      <c r="R268" s="7">
        <f>COUNTIFS(clean_interactions!B:B,A268,clean_interactions!C:C,"DEMO_REQUEST")</f>
        <v>0</v>
      </c>
      <c r="S268" s="7">
        <f>COUNTIFS(clean_interactions!B:B,A268,clean_interactions!C:C,"CONTENT_DOWNLOAD")</f>
        <v>0</v>
      </c>
      <c r="T268" s="7">
        <f>COUNTIFS(clean_interactions!B:B,A268,clean_interactions!C:C,"WEBINAR_ATTENDED")</f>
        <v>0</v>
      </c>
      <c r="U268" s="7">
        <f>COUNTIFS(clean_interactions!B:B,A268,clean_interactions!C:C,"PRICING_PAGE_VIEW")</f>
        <v>0</v>
      </c>
      <c r="V268" s="7">
        <f>SUMIF(clean_spend!D:D,E268,clean_spend!F:F)</f>
        <v>0</v>
      </c>
      <c r="W268" s="7">
        <f>SUMIF(clean_spend!D:D,E268,clean_spend!J:J)</f>
        <v>0</v>
      </c>
      <c r="X268" s="17">
        <f t="shared" si="4"/>
        <v>0</v>
      </c>
      <c r="Y268" s="7">
        <f>IFERROR(SUMIF(clean_spend!D:D,E268,clean_spend!L:L)/V268,0)</f>
        <v>0</v>
      </c>
    </row>
    <row r="269" spans="1:25">
      <c r="A269" t="str">
        <v>L0268</v>
      </c>
      <c r="B269" t="str">
        <v>Jasmine Larsson</v>
      </c>
      <c r="C269" t="str">
        <v>FIGMA</v>
      </c>
      <c r="D269" t="str">
        <v>ENTERPRISE</v>
      </c>
      <c r="E269" t="str">
        <v>EVENT</v>
      </c>
      <c r="F269" t="str">
        <v>Insurtech</v>
      </c>
      <c r="G269" t="str">
        <v>Sales Engineer</v>
      </c>
      <c r="H269" t="str">
        <v>Chile</v>
      </c>
      <c r="I269">
        <v>17</v>
      </c>
      <c r="J269">
        <v>15</v>
      </c>
      <c r="K269">
        <v>38</v>
      </c>
      <c r="L269" t="str">
        <v>NO</v>
      </c>
      <c r="M269" t="str">
        <v>LOST</v>
      </c>
      <c r="N269" s="7" t="str">
        <f>IF(COUNTBLANK(clean_leads!B269:S269)&gt;=8,"LOW",IF(COUNTBLANK(clean_leads!B269:S269)&gt;=4,"MEDIUM","HIGH"))</f>
        <v>HIGH</v>
      </c>
      <c r="O269" s="7">
        <f>COUNTIF(clean_interactions!B:B,A269)</f>
        <v>3</v>
      </c>
      <c r="P269" s="7">
        <f>COUNTIFS(clean_interactions!B:B,A269,clean_interactions!N:N,"HIGH")</f>
        <v>3</v>
      </c>
      <c r="Q269" s="7">
        <f>ROUND(SUMIF(clean_interactions!B:B,A269,clean_interactions!M:M),1)</f>
        <v>45.1</v>
      </c>
      <c r="R269" s="7">
        <f>COUNTIFS(clean_interactions!B:B,A269,clean_interactions!C:C,"DEMO_REQUEST")</f>
        <v>0</v>
      </c>
      <c r="S269" s="7">
        <f>COUNTIFS(clean_interactions!B:B,A269,clean_interactions!C:C,"CONTENT_DOWNLOAD")</f>
        <v>1</v>
      </c>
      <c r="T269" s="7">
        <f>COUNTIFS(clean_interactions!B:B,A269,clean_interactions!C:C,"WEBINAR_ATTENDED")</f>
        <v>0</v>
      </c>
      <c r="U269" s="7">
        <f>COUNTIFS(clean_interactions!B:B,A269,clean_interactions!C:C,"PRICING_PAGE_VIEW")</f>
        <v>0</v>
      </c>
      <c r="V269" s="7">
        <f>SUMIF(clean_spend!D:D,E269,clean_spend!F:F)</f>
        <v>130023</v>
      </c>
      <c r="W269" s="7">
        <f>SUMIF(clean_spend!D:D,E269,clean_spend!J:J)</f>
        <v>322</v>
      </c>
      <c r="X269" s="17">
        <f t="shared" si="4"/>
        <v>403.79813664596276</v>
      </c>
      <c r="Y269" s="7">
        <f>IFERROR(SUMIF(clean_spend!D:D,E269,clean_spend!L:L)/V269,0)</f>
        <v>1.3116294809379878</v>
      </c>
    </row>
    <row r="270" spans="1:25">
      <c r="A270" t="str">
        <v>L0269</v>
      </c>
      <c r="B270" t="str">
        <v>Orion Bose</v>
      </c>
      <c r="C270" t="str">
        <v>HUBSPOT</v>
      </c>
      <c r="D270" t="str">
        <v>N/A</v>
      </c>
      <c r="E270" t="str">
        <v>PARTNER</v>
      </c>
      <c r="F270" t="str">
        <v>Fintech</v>
      </c>
      <c r="G270" t="str">
        <v>Operations Manager</v>
      </c>
      <c r="H270" t="str">
        <v>Philippines</v>
      </c>
      <c r="I270">
        <v>12</v>
      </c>
      <c r="J270">
        <v>0</v>
      </c>
      <c r="K270">
        <v>60</v>
      </c>
      <c r="L270" t="str">
        <v>YES</v>
      </c>
      <c r="M270" t="str">
        <v>CONVERTED</v>
      </c>
      <c r="N270" s="7" t="str">
        <f>IF(COUNTBLANK(clean_leads!B270:S270)&gt;=8,"LOW",IF(COUNTBLANK(clean_leads!B270:S270)&gt;=4,"MEDIUM","HIGH"))</f>
        <v>HIGH</v>
      </c>
      <c r="O270" s="7">
        <f>COUNTIF(clean_interactions!B:B,A270)</f>
        <v>3</v>
      </c>
      <c r="P270" s="7">
        <f>COUNTIFS(clean_interactions!B:B,A270,clean_interactions!N:N,"HIGH")</f>
        <v>2</v>
      </c>
      <c r="Q270" s="7">
        <f>ROUND(SUMIF(clean_interactions!B:B,A270,clean_interactions!M:M),1)</f>
        <v>54.4</v>
      </c>
      <c r="R270" s="7">
        <f>COUNTIFS(clean_interactions!B:B,A270,clean_interactions!C:C,"DEMO_REQUEST")</f>
        <v>0</v>
      </c>
      <c r="S270" s="7">
        <f>COUNTIFS(clean_interactions!B:B,A270,clean_interactions!C:C,"CONTENT_DOWNLOAD")</f>
        <v>0</v>
      </c>
      <c r="T270" s="7">
        <f>COUNTIFS(clean_interactions!B:B,A270,clean_interactions!C:C,"WEBINAR_ATTENDED")</f>
        <v>0</v>
      </c>
      <c r="U270" s="7">
        <f>COUNTIFS(clean_interactions!B:B,A270,clean_interactions!C:C,"PRICING_PAGE_VIEW")</f>
        <v>0</v>
      </c>
      <c r="V270" s="7">
        <f>SUMIF(clean_spend!D:D,E270,clean_spend!F:F)</f>
        <v>0</v>
      </c>
      <c r="W270" s="7">
        <f>SUMIF(clean_spend!D:D,E270,clean_spend!J:J)</f>
        <v>0</v>
      </c>
      <c r="X270" s="17">
        <f t="shared" si="4"/>
        <v>0</v>
      </c>
      <c r="Y270" s="7">
        <f>IFERROR(SUMIF(clean_spend!D:D,E270,clean_spend!L:L)/V270,0)</f>
        <v>0</v>
      </c>
    </row>
    <row r="271" spans="1:25">
      <c r="A271" t="str">
        <v>L0270</v>
      </c>
      <c r="B271" t="str">
        <v>Henrik Pandey</v>
      </c>
      <c r="C271" t="str">
        <v>ZSCALER</v>
      </c>
      <c r="D271" t="str">
        <v>MID-MARKET</v>
      </c>
      <c r="E271" t="str">
        <v>DIRECT</v>
      </c>
      <c r="F271" t="str">
        <v>Martech</v>
      </c>
      <c r="G271" t="str">
        <v>Gtm Lead</v>
      </c>
      <c r="H271" t="str">
        <v>FR</v>
      </c>
      <c r="I271">
        <v>32</v>
      </c>
      <c r="J271">
        <v>0</v>
      </c>
      <c r="K271">
        <v>5</v>
      </c>
      <c r="L271" t="str">
        <v>NO</v>
      </c>
      <c r="M271" t="str">
        <v>QUALIFIED</v>
      </c>
      <c r="N271" s="7" t="str">
        <f>IF(COUNTBLANK(clean_leads!B271:S271)&gt;=8,"LOW",IF(COUNTBLANK(clean_leads!B271:S271)&gt;=4,"MEDIUM","HIGH"))</f>
        <v>HIGH</v>
      </c>
      <c r="O271" s="7">
        <f>COUNTIF(clean_interactions!B:B,A271)</f>
        <v>0</v>
      </c>
      <c r="P271" s="7">
        <f>COUNTIFS(clean_interactions!B:B,A271,clean_interactions!N:N,"HIGH")</f>
        <v>0</v>
      </c>
      <c r="Q271" s="7">
        <f>ROUND(SUMIF(clean_interactions!B:B,A271,clean_interactions!M:M),1)</f>
        <v>0</v>
      </c>
      <c r="R271" s="7">
        <f>COUNTIFS(clean_interactions!B:B,A271,clean_interactions!C:C,"DEMO_REQUEST")</f>
        <v>0</v>
      </c>
      <c r="S271" s="7">
        <f>COUNTIFS(clean_interactions!B:B,A271,clean_interactions!C:C,"CONTENT_DOWNLOAD")</f>
        <v>0</v>
      </c>
      <c r="T271" s="7">
        <f>COUNTIFS(clean_interactions!B:B,A271,clean_interactions!C:C,"WEBINAR_ATTENDED")</f>
        <v>0</v>
      </c>
      <c r="U271" s="7">
        <f>COUNTIFS(clean_interactions!B:B,A271,clean_interactions!C:C,"PRICING_PAGE_VIEW")</f>
        <v>0</v>
      </c>
      <c r="V271" s="7">
        <f>SUMIF(clean_spend!D:D,E271,clean_spend!F:F)</f>
        <v>0</v>
      </c>
      <c r="W271" s="7">
        <f>SUMIF(clean_spend!D:D,E271,clean_spend!J:J)</f>
        <v>0</v>
      </c>
      <c r="X271" s="17">
        <f t="shared" si="4"/>
        <v>0</v>
      </c>
      <c r="Y271" s="7">
        <f>IFERROR(SUMIF(clean_spend!D:D,E271,clean_spend!L:L)/V271,0)</f>
        <v>0</v>
      </c>
    </row>
    <row r="272" spans="1:25">
      <c r="A272" t="str">
        <v>L0271</v>
      </c>
      <c r="B272" t="str">
        <v>Julian Medina</v>
      </c>
      <c r="C272" t="str">
        <v>OKTA</v>
      </c>
      <c r="D272" t="str">
        <v>ENTERPRISE</v>
      </c>
      <c r="E272" t="str">
        <v>UNKNOWN</v>
      </c>
      <c r="F272" t="str">
        <v>Supply Chain</v>
      </c>
      <c r="G272" t="str">
        <v>Marketing Operations</v>
      </c>
      <c r="H272" t="str">
        <v>BR</v>
      </c>
      <c r="I272">
        <v>0</v>
      </c>
      <c r="J272">
        <v>7</v>
      </c>
      <c r="K272">
        <v>49</v>
      </c>
      <c r="L272" t="str">
        <v>NO</v>
      </c>
      <c r="M272" t="str">
        <v>DISQUALIFIED</v>
      </c>
      <c r="N272" s="7" t="str">
        <f>IF(COUNTBLANK(clean_leads!B272:S272)&gt;=8,"LOW",IF(COUNTBLANK(clean_leads!B272:S272)&gt;=4,"MEDIUM","HIGH"))</f>
        <v>HIGH</v>
      </c>
      <c r="O272" s="7">
        <f>COUNTIF(clean_interactions!B:B,A272)</f>
        <v>4</v>
      </c>
      <c r="P272" s="7">
        <f>COUNTIFS(clean_interactions!B:B,A272,clean_interactions!N:N,"HIGH")</f>
        <v>4</v>
      </c>
      <c r="Q272" s="7">
        <f>ROUND(SUMIF(clean_interactions!B:B,A272,clean_interactions!M:M),1)</f>
        <v>57.3</v>
      </c>
      <c r="R272" s="7">
        <f>COUNTIFS(clean_interactions!B:B,A272,clean_interactions!C:C,"DEMO_REQUEST")</f>
        <v>1</v>
      </c>
      <c r="S272" s="7">
        <f>COUNTIFS(clean_interactions!B:B,A272,clean_interactions!C:C,"CONTENT_DOWNLOAD")</f>
        <v>0</v>
      </c>
      <c r="T272" s="7">
        <f>COUNTIFS(clean_interactions!B:B,A272,clean_interactions!C:C,"WEBINAR_ATTENDED")</f>
        <v>0</v>
      </c>
      <c r="U272" s="7">
        <f>COUNTIFS(clean_interactions!B:B,A272,clean_interactions!C:C,"PRICING_PAGE_VIEW")</f>
        <v>0</v>
      </c>
      <c r="V272" s="7">
        <f>SUMIF(clean_spend!D:D,E272,clean_spend!F:F)</f>
        <v>0</v>
      </c>
      <c r="W272" s="7">
        <f>SUMIF(clean_spend!D:D,E272,clean_spend!J:J)</f>
        <v>0</v>
      </c>
      <c r="X272" s="17">
        <f t="shared" si="4"/>
        <v>0</v>
      </c>
      <c r="Y272" s="7">
        <f>IFERROR(SUMIF(clean_spend!D:D,E272,clean_spend!L:L)/V272,0)</f>
        <v>0</v>
      </c>
    </row>
    <row r="273" spans="1:25">
      <c r="A273" t="str">
        <v>L0272</v>
      </c>
      <c r="B273" t="str">
        <v>Zephyr Tiwari</v>
      </c>
      <c r="C273" t="str">
        <v>SALESFORCE.COM</v>
      </c>
      <c r="D273" t="str">
        <v>ENTERPRISE</v>
      </c>
      <c r="E273" t="str">
        <v>DIRECT</v>
      </c>
      <c r="F273" t="str">
        <v>Legal Tech</v>
      </c>
      <c r="G273" t="str">
        <v>Revenue Operations</v>
      </c>
      <c r="H273" t="str">
        <v>Argentina</v>
      </c>
      <c r="I273">
        <v>24</v>
      </c>
      <c r="J273">
        <v>10</v>
      </c>
      <c r="K273">
        <v>51</v>
      </c>
      <c r="L273" t="str">
        <v>NO</v>
      </c>
      <c r="M273" t="str">
        <v>CONTACTED</v>
      </c>
      <c r="N273" s="7" t="str">
        <f>IF(COUNTBLANK(clean_leads!B273:S273)&gt;=8,"LOW",IF(COUNTBLANK(clean_leads!B273:S273)&gt;=4,"MEDIUM","HIGH"))</f>
        <v>HIGH</v>
      </c>
      <c r="O273" s="7">
        <f>COUNTIF(clean_interactions!B:B,A273)</f>
        <v>5</v>
      </c>
      <c r="P273" s="7">
        <f>COUNTIFS(clean_interactions!B:B,A273,clean_interactions!N:N,"HIGH")</f>
        <v>3</v>
      </c>
      <c r="Q273" s="7">
        <f>ROUND(SUMIF(clean_interactions!B:B,A273,clean_interactions!M:M),1)</f>
        <v>51.2</v>
      </c>
      <c r="R273" s="7">
        <f>COUNTIFS(clean_interactions!B:B,A273,clean_interactions!C:C,"DEMO_REQUEST")</f>
        <v>0</v>
      </c>
      <c r="S273" s="7">
        <f>COUNTIFS(clean_interactions!B:B,A273,clean_interactions!C:C,"CONTENT_DOWNLOAD")</f>
        <v>0</v>
      </c>
      <c r="T273" s="7">
        <f>COUNTIFS(clean_interactions!B:B,A273,clean_interactions!C:C,"WEBINAR_ATTENDED")</f>
        <v>0</v>
      </c>
      <c r="U273" s="7">
        <f>COUNTIFS(clean_interactions!B:B,A273,clean_interactions!C:C,"PRICING_PAGE_VIEW")</f>
        <v>0</v>
      </c>
      <c r="V273" s="7">
        <f>SUMIF(clean_spend!D:D,E273,clean_spend!F:F)</f>
        <v>0</v>
      </c>
      <c r="W273" s="7">
        <f>SUMIF(clean_spend!D:D,E273,clean_spend!J:J)</f>
        <v>0</v>
      </c>
      <c r="X273" s="17">
        <f t="shared" si="4"/>
        <v>0</v>
      </c>
      <c r="Y273" s="7">
        <f>IFERROR(SUMIF(clean_spend!D:D,E273,clean_spend!L:L)/V273,0)</f>
        <v>0</v>
      </c>
    </row>
    <row r="274" spans="1:25">
      <c r="A274" t="str">
        <v>L0273</v>
      </c>
      <c r="B274" t="str">
        <v>Winona Fernandez</v>
      </c>
      <c r="C274" t="str">
        <v>ZSCALER</v>
      </c>
      <c r="D274" t="str">
        <v>MID-MARKET</v>
      </c>
      <c r="E274" t="str">
        <v>UNKNOWN</v>
      </c>
      <c r="F274" t="str">
        <v>Healthcare</v>
      </c>
      <c r="G274" t="str">
        <v>Unknown</v>
      </c>
      <c r="H274" t="str">
        <v>Egypt</v>
      </c>
      <c r="I274">
        <v>24</v>
      </c>
      <c r="J274">
        <v>0</v>
      </c>
      <c r="K274">
        <v>9</v>
      </c>
      <c r="L274" t="str">
        <v>YES</v>
      </c>
      <c r="M274" t="str">
        <v>DISQUALIFIED</v>
      </c>
      <c r="N274" s="7" t="str">
        <f>IF(COUNTBLANK(clean_leads!B274:S274)&gt;=8,"LOW",IF(COUNTBLANK(clean_leads!B274:S274)&gt;=4,"MEDIUM","HIGH"))</f>
        <v>HIGH</v>
      </c>
      <c r="O274" s="7">
        <f>COUNTIF(clean_interactions!B:B,A274)</f>
        <v>3</v>
      </c>
      <c r="P274" s="7">
        <f>COUNTIFS(clean_interactions!B:B,A274,clean_interactions!N:N,"HIGH")</f>
        <v>3</v>
      </c>
      <c r="Q274" s="7">
        <f>ROUND(SUMIF(clean_interactions!B:B,A274,clean_interactions!M:M),1)</f>
        <v>58.4</v>
      </c>
      <c r="R274" s="7">
        <f>COUNTIFS(clean_interactions!B:B,A274,clean_interactions!C:C,"DEMO_REQUEST")</f>
        <v>0</v>
      </c>
      <c r="S274" s="7">
        <f>COUNTIFS(clean_interactions!B:B,A274,clean_interactions!C:C,"CONTENT_DOWNLOAD")</f>
        <v>0</v>
      </c>
      <c r="T274" s="7">
        <f>COUNTIFS(clean_interactions!B:B,A274,clean_interactions!C:C,"WEBINAR_ATTENDED")</f>
        <v>1</v>
      </c>
      <c r="U274" s="7">
        <f>COUNTIFS(clean_interactions!B:B,A274,clean_interactions!C:C,"PRICING_PAGE_VIEW")</f>
        <v>0</v>
      </c>
      <c r="V274" s="7">
        <f>SUMIF(clean_spend!D:D,E274,clean_spend!F:F)</f>
        <v>0</v>
      </c>
      <c r="W274" s="7">
        <f>SUMIF(clean_spend!D:D,E274,clean_spend!J:J)</f>
        <v>0</v>
      </c>
      <c r="X274" s="17">
        <f t="shared" si="4"/>
        <v>0</v>
      </c>
      <c r="Y274" s="7">
        <f>IFERROR(SUMIF(clean_spend!D:D,E274,clean_spend!L:L)/V274,0)</f>
        <v>0</v>
      </c>
    </row>
    <row r="275" spans="1:25">
      <c r="A275" t="str">
        <v>L0274</v>
      </c>
      <c r="B275" t="str">
        <v>Frank Rossi</v>
      </c>
      <c r="C275" t="str">
        <v>MONGODB</v>
      </c>
      <c r="D275" t="str">
        <v>MID-MARKET</v>
      </c>
      <c r="E275" t="str">
        <v>REFERRAL</v>
      </c>
      <c r="F275" t="str">
        <v>AI/ML</v>
      </c>
      <c r="G275" t="str">
        <v>Marketing Manager</v>
      </c>
      <c r="H275" t="str">
        <v>JP</v>
      </c>
      <c r="I275">
        <v>3</v>
      </c>
      <c r="J275">
        <v>9</v>
      </c>
      <c r="K275">
        <v>10</v>
      </c>
      <c r="L275" t="str">
        <v>YES</v>
      </c>
      <c r="M275" t="str">
        <v>NURTURING</v>
      </c>
      <c r="N275" s="7" t="str">
        <f>IF(COUNTBLANK(clean_leads!B275:S275)&gt;=8,"LOW",IF(COUNTBLANK(clean_leads!B275:S275)&gt;=4,"MEDIUM","HIGH"))</f>
        <v>HIGH</v>
      </c>
      <c r="O275" s="7">
        <f>COUNTIF(clean_interactions!B:B,A275)</f>
        <v>1</v>
      </c>
      <c r="P275" s="7">
        <f>COUNTIFS(clean_interactions!B:B,A275,clean_interactions!N:N,"HIGH")</f>
        <v>1</v>
      </c>
      <c r="Q275" s="7">
        <f>ROUND(SUMIF(clean_interactions!B:B,A275,clean_interactions!M:M),1)</f>
        <v>32</v>
      </c>
      <c r="R275" s="7">
        <f>COUNTIFS(clean_interactions!B:B,A275,clean_interactions!C:C,"DEMO_REQUEST")</f>
        <v>1</v>
      </c>
      <c r="S275" s="7">
        <f>COUNTIFS(clean_interactions!B:B,A275,clean_interactions!C:C,"CONTENT_DOWNLOAD")</f>
        <v>0</v>
      </c>
      <c r="T275" s="7">
        <f>COUNTIFS(clean_interactions!B:B,A275,clean_interactions!C:C,"WEBINAR_ATTENDED")</f>
        <v>0</v>
      </c>
      <c r="U275" s="7">
        <f>COUNTIFS(clean_interactions!B:B,A275,clean_interactions!C:C,"PRICING_PAGE_VIEW")</f>
        <v>0</v>
      </c>
      <c r="V275" s="7">
        <f>SUMIF(clean_spend!D:D,E275,clean_spend!F:F)</f>
        <v>37889</v>
      </c>
      <c r="W275" s="7">
        <f>SUMIF(clean_spend!D:D,E275,clean_spend!J:J)</f>
        <v>865</v>
      </c>
      <c r="X275" s="17">
        <f t="shared" si="4"/>
        <v>43.802312138728325</v>
      </c>
      <c r="Y275" s="7">
        <f>IFERROR(SUMIF(clean_spend!D:D,E275,clean_spend!L:L)/V275,0)</f>
        <v>9.6104674179841112</v>
      </c>
    </row>
    <row r="276" spans="1:25">
      <c r="A276" t="str">
        <v>L0275</v>
      </c>
      <c r="B276" t="str">
        <v>Umar Verma</v>
      </c>
      <c r="C276" t="str">
        <v>META PLATFORMS</v>
      </c>
      <c r="D276" t="str">
        <v>N/A</v>
      </c>
      <c r="E276" t="str">
        <v>COLD_EMAIL</v>
      </c>
      <c r="F276" t="str">
        <v>Martech</v>
      </c>
      <c r="G276" t="str">
        <v>Channel Manager</v>
      </c>
      <c r="H276" t="str">
        <v>DE</v>
      </c>
      <c r="I276">
        <v>9</v>
      </c>
      <c r="J276">
        <v>12</v>
      </c>
      <c r="K276">
        <v>7</v>
      </c>
      <c r="L276" t="str">
        <v>NO</v>
      </c>
      <c r="M276" t="str">
        <v>NEW</v>
      </c>
      <c r="N276" s="7" t="str">
        <f>IF(COUNTBLANK(clean_leads!B276:S276)&gt;=8,"LOW",IF(COUNTBLANK(clean_leads!B276:S276)&gt;=4,"MEDIUM","HIGH"))</f>
        <v>HIGH</v>
      </c>
      <c r="O276" s="7">
        <f>COUNTIF(clean_interactions!B:B,A276)</f>
        <v>3</v>
      </c>
      <c r="P276" s="7">
        <f>COUNTIFS(clean_interactions!B:B,A276,clean_interactions!N:N,"HIGH")</f>
        <v>3</v>
      </c>
      <c r="Q276" s="7">
        <f>ROUND(SUMIF(clean_interactions!B:B,A276,clean_interactions!M:M),1)</f>
        <v>55.7</v>
      </c>
      <c r="R276" s="7">
        <f>COUNTIFS(clean_interactions!B:B,A276,clean_interactions!C:C,"DEMO_REQUEST")</f>
        <v>0</v>
      </c>
      <c r="S276" s="7">
        <f>COUNTIFS(clean_interactions!B:B,A276,clean_interactions!C:C,"CONTENT_DOWNLOAD")</f>
        <v>0</v>
      </c>
      <c r="T276" s="7">
        <f>COUNTIFS(clean_interactions!B:B,A276,clean_interactions!C:C,"WEBINAR_ATTENDED")</f>
        <v>0</v>
      </c>
      <c r="U276" s="7">
        <f>COUNTIFS(clean_interactions!B:B,A276,clean_interactions!C:C,"PRICING_PAGE_VIEW")</f>
        <v>0</v>
      </c>
      <c r="V276" s="7">
        <f>SUMIF(clean_spend!D:D,E276,clean_spend!F:F)</f>
        <v>63789</v>
      </c>
      <c r="W276" s="7">
        <f>SUMIF(clean_spend!D:D,E276,clean_spend!J:J)</f>
        <v>306</v>
      </c>
      <c r="X276" s="17">
        <f t="shared" si="4"/>
        <v>208.4607843137255</v>
      </c>
      <c r="Y276" s="7">
        <f>IFERROR(SUMIF(clean_spend!D:D,E276,clean_spend!L:L)/V276,0)</f>
        <v>3.0610920378121618</v>
      </c>
    </row>
    <row r="277" spans="1:25">
      <c r="A277" t="str">
        <v>L0276</v>
      </c>
      <c r="B277" t="str">
        <v>Victor Martin</v>
      </c>
      <c r="C277" t="str">
        <v>GOOGLE INC</v>
      </c>
      <c r="D277" t="str">
        <v>N/A</v>
      </c>
      <c r="E277" t="str">
        <v>CONTENT_SYNDICATION</v>
      </c>
      <c r="F277" t="str">
        <v>Automotive</v>
      </c>
      <c r="G277" t="str">
        <v>Vp Of Marketing</v>
      </c>
      <c r="H277" t="str">
        <v>FR</v>
      </c>
      <c r="I277">
        <v>8</v>
      </c>
      <c r="J277">
        <v>0</v>
      </c>
      <c r="K277">
        <v>0</v>
      </c>
      <c r="L277" t="str">
        <v>NO</v>
      </c>
      <c r="M277" t="str">
        <v>NEW</v>
      </c>
      <c r="N277" s="7" t="str">
        <f>IF(COUNTBLANK(clean_leads!B277:S277)&gt;=8,"LOW",IF(COUNTBLANK(clean_leads!B277:S277)&gt;=4,"MEDIUM","HIGH"))</f>
        <v>HIGH</v>
      </c>
      <c r="O277" s="7">
        <f>COUNTIF(clean_interactions!B:B,A277)</f>
        <v>2</v>
      </c>
      <c r="P277" s="7">
        <f>COUNTIFS(clean_interactions!B:B,A277,clean_interactions!N:N,"HIGH")</f>
        <v>2</v>
      </c>
      <c r="Q277" s="7">
        <f>ROUND(SUMIF(clean_interactions!B:B,A277,clean_interactions!M:M),1)</f>
        <v>48.3</v>
      </c>
      <c r="R277" s="7">
        <f>COUNTIFS(clean_interactions!B:B,A277,clean_interactions!C:C,"DEMO_REQUEST")</f>
        <v>0</v>
      </c>
      <c r="S277" s="7">
        <f>COUNTIFS(clean_interactions!B:B,A277,clean_interactions!C:C,"CONTENT_DOWNLOAD")</f>
        <v>0</v>
      </c>
      <c r="T277" s="7">
        <f>COUNTIFS(clean_interactions!B:B,A277,clean_interactions!C:C,"WEBINAR_ATTENDED")</f>
        <v>0</v>
      </c>
      <c r="U277" s="7">
        <f>COUNTIFS(clean_interactions!B:B,A277,clean_interactions!C:C,"PRICING_PAGE_VIEW")</f>
        <v>0</v>
      </c>
      <c r="V277" s="7">
        <f>SUMIF(clean_spend!D:D,E277,clean_spend!F:F)</f>
        <v>56772</v>
      </c>
      <c r="W277" s="7">
        <f>SUMIF(clean_spend!D:D,E277,clean_spend!J:J)</f>
        <v>216</v>
      </c>
      <c r="X277" s="17">
        <f t="shared" si="4"/>
        <v>262.83333333333331</v>
      </c>
      <c r="Y277" s="7">
        <f>IFERROR(SUMIF(clean_spend!D:D,E277,clean_spend!L:L)/V277,0)</f>
        <v>1.3824068202635102</v>
      </c>
    </row>
    <row r="278" spans="1:25">
      <c r="A278" t="str">
        <v>L0277</v>
      </c>
      <c r="B278" t="str">
        <v>Marisol Aguilar</v>
      </c>
      <c r="C278" t="str">
        <v>PALO ALTO</v>
      </c>
      <c r="D278" t="str">
        <v>MID-MARKET</v>
      </c>
      <c r="E278" t="str">
        <v>UNKNOWN</v>
      </c>
      <c r="F278" t="str">
        <v>Manufacturing</v>
      </c>
      <c r="G278" t="str">
        <v>Coo</v>
      </c>
      <c r="H278" t="str">
        <v>Egypt</v>
      </c>
      <c r="I278">
        <v>34</v>
      </c>
      <c r="J278">
        <v>0</v>
      </c>
      <c r="K278">
        <v>2</v>
      </c>
      <c r="L278" t="str">
        <v>YES</v>
      </c>
      <c r="M278" t="str">
        <v>CONVERTED</v>
      </c>
      <c r="N278" s="7" t="str">
        <f>IF(COUNTBLANK(clean_leads!B278:S278)&gt;=8,"LOW",IF(COUNTBLANK(clean_leads!B278:S278)&gt;=4,"MEDIUM","HIGH"))</f>
        <v>HIGH</v>
      </c>
      <c r="O278" s="7">
        <f>COUNTIF(clean_interactions!B:B,A278)</f>
        <v>4</v>
      </c>
      <c r="P278" s="7">
        <f>COUNTIFS(clean_interactions!B:B,A278,clean_interactions!N:N,"HIGH")</f>
        <v>3</v>
      </c>
      <c r="Q278" s="7">
        <f>ROUND(SUMIF(clean_interactions!B:B,A278,clean_interactions!M:M),1)</f>
        <v>74.900000000000006</v>
      </c>
      <c r="R278" s="7">
        <f>COUNTIFS(clean_interactions!B:B,A278,clean_interactions!C:C,"DEMO_REQUEST")</f>
        <v>0</v>
      </c>
      <c r="S278" s="7">
        <f>COUNTIFS(clean_interactions!B:B,A278,clean_interactions!C:C,"CONTENT_DOWNLOAD")</f>
        <v>1</v>
      </c>
      <c r="T278" s="7">
        <f>COUNTIFS(clean_interactions!B:B,A278,clean_interactions!C:C,"WEBINAR_ATTENDED")</f>
        <v>0</v>
      </c>
      <c r="U278" s="7">
        <f>COUNTIFS(clean_interactions!B:B,A278,clean_interactions!C:C,"PRICING_PAGE_VIEW")</f>
        <v>0</v>
      </c>
      <c r="V278" s="7">
        <f>SUMIF(clean_spend!D:D,E278,clean_spend!F:F)</f>
        <v>0</v>
      </c>
      <c r="W278" s="7">
        <f>SUMIF(clean_spend!D:D,E278,clean_spend!J:J)</f>
        <v>0</v>
      </c>
      <c r="X278" s="17">
        <f t="shared" si="4"/>
        <v>0</v>
      </c>
      <c r="Y278" s="7">
        <f>IFERROR(SUMIF(clean_spend!D:D,E278,clean_spend!L:L)/V278,0)</f>
        <v>0</v>
      </c>
    </row>
    <row r="279" spans="1:25">
      <c r="A279" t="str">
        <v>L0278</v>
      </c>
      <c r="B279" t="str">
        <v>Leo Wright</v>
      </c>
      <c r="C279" t="str">
        <v>ZOOM</v>
      </c>
      <c r="D279" t="str">
        <v>ENTERPRISE</v>
      </c>
      <c r="E279" t="str">
        <v>SOCIAL</v>
      </c>
      <c r="F279" t="str">
        <v>E-Commerce</v>
      </c>
      <c r="G279" t="str">
        <v>Head Of Partnerships</v>
      </c>
      <c r="H279" t="str">
        <v>SG</v>
      </c>
      <c r="I279">
        <v>10</v>
      </c>
      <c r="J279">
        <v>2</v>
      </c>
      <c r="K279">
        <v>43</v>
      </c>
      <c r="L279" t="str">
        <v>NO</v>
      </c>
      <c r="M279" t="str">
        <v>NEW</v>
      </c>
      <c r="N279" s="7" t="str">
        <f>IF(COUNTBLANK(clean_leads!B279:S279)&gt;=8,"LOW",IF(COUNTBLANK(clean_leads!B279:S279)&gt;=4,"MEDIUM","HIGH"))</f>
        <v>HIGH</v>
      </c>
      <c r="O279" s="7">
        <f>COUNTIF(clean_interactions!B:B,A279)</f>
        <v>5</v>
      </c>
      <c r="P279" s="7">
        <f>COUNTIFS(clean_interactions!B:B,A279,clean_interactions!N:N,"HIGH")</f>
        <v>4</v>
      </c>
      <c r="Q279" s="7">
        <f>ROUND(SUMIF(clean_interactions!B:B,A279,clean_interactions!M:M),1)</f>
        <v>64.900000000000006</v>
      </c>
      <c r="R279" s="7">
        <f>COUNTIFS(clean_interactions!B:B,A279,clean_interactions!C:C,"DEMO_REQUEST")</f>
        <v>0</v>
      </c>
      <c r="S279" s="7">
        <f>COUNTIFS(clean_interactions!B:B,A279,clean_interactions!C:C,"CONTENT_DOWNLOAD")</f>
        <v>0</v>
      </c>
      <c r="T279" s="7">
        <f>COUNTIFS(clean_interactions!B:B,A279,clean_interactions!C:C,"WEBINAR_ATTENDED")</f>
        <v>0</v>
      </c>
      <c r="U279" s="7">
        <f>COUNTIFS(clean_interactions!B:B,A279,clean_interactions!C:C,"PRICING_PAGE_VIEW")</f>
        <v>0</v>
      </c>
      <c r="V279" s="7">
        <f>SUMIF(clean_spend!D:D,E279,clean_spend!F:F)</f>
        <v>198205</v>
      </c>
      <c r="W279" s="7">
        <f>SUMIF(clean_spend!D:D,E279,clean_spend!J:J)</f>
        <v>961</v>
      </c>
      <c r="X279" s="17">
        <f t="shared" si="4"/>
        <v>206.2486992715921</v>
      </c>
      <c r="Y279" s="7">
        <f>IFERROR(SUMIF(clean_spend!D:D,E279,clean_spend!L:L)/V279,0)</f>
        <v>2.499992432077899</v>
      </c>
    </row>
    <row r="280" spans="1:25">
      <c r="A280" t="str">
        <v>L0279</v>
      </c>
      <c r="B280" t="str">
        <v>Noah Mitchell</v>
      </c>
      <c r="C280" t="str">
        <v>DATABRICKS</v>
      </c>
      <c r="D280" t="str">
        <v>ENTERPRISE</v>
      </c>
      <c r="E280" t="str">
        <v>EVENT</v>
      </c>
      <c r="F280" t="str">
        <v>Cybersecurity</v>
      </c>
      <c r="G280" t="str">
        <v>Unknown</v>
      </c>
      <c r="H280" t="str">
        <v>Ireland</v>
      </c>
      <c r="I280">
        <v>17</v>
      </c>
      <c r="J280">
        <v>7</v>
      </c>
      <c r="K280">
        <v>6</v>
      </c>
      <c r="L280" t="str">
        <v>NO</v>
      </c>
      <c r="M280" t="str">
        <v>NURTURING</v>
      </c>
      <c r="N280" s="7" t="str">
        <f>IF(COUNTBLANK(clean_leads!B280:S280)&gt;=8,"LOW",IF(COUNTBLANK(clean_leads!B280:S280)&gt;=4,"MEDIUM","HIGH"))</f>
        <v>HIGH</v>
      </c>
      <c r="O280" s="7">
        <f>COUNTIF(clean_interactions!B:B,A280)</f>
        <v>4</v>
      </c>
      <c r="P280" s="7">
        <f>COUNTIFS(clean_interactions!B:B,A280,clean_interactions!N:N,"HIGH")</f>
        <v>3</v>
      </c>
      <c r="Q280" s="7">
        <f>ROUND(SUMIF(clean_interactions!B:B,A280,clean_interactions!M:M),1)</f>
        <v>62</v>
      </c>
      <c r="R280" s="7">
        <f>COUNTIFS(clean_interactions!B:B,A280,clean_interactions!C:C,"DEMO_REQUEST")</f>
        <v>0</v>
      </c>
      <c r="S280" s="7">
        <f>COUNTIFS(clean_interactions!B:B,A280,clean_interactions!C:C,"CONTENT_DOWNLOAD")</f>
        <v>0</v>
      </c>
      <c r="T280" s="7">
        <f>COUNTIFS(clean_interactions!B:B,A280,clean_interactions!C:C,"WEBINAR_ATTENDED")</f>
        <v>0</v>
      </c>
      <c r="U280" s="7">
        <f>COUNTIFS(clean_interactions!B:B,A280,clean_interactions!C:C,"PRICING_PAGE_VIEW")</f>
        <v>0</v>
      </c>
      <c r="V280" s="7">
        <f>SUMIF(clean_spend!D:D,E280,clean_spend!F:F)</f>
        <v>130023</v>
      </c>
      <c r="W280" s="7">
        <f>SUMIF(clean_spend!D:D,E280,clean_spend!J:J)</f>
        <v>322</v>
      </c>
      <c r="X280" s="17">
        <f t="shared" si="4"/>
        <v>403.79813664596276</v>
      </c>
      <c r="Y280" s="7">
        <f>IFERROR(SUMIF(clean_spend!D:D,E280,clean_spend!L:L)/V280,0)</f>
        <v>1.3116294809379878</v>
      </c>
    </row>
    <row r="281" spans="1:25">
      <c r="A281" t="str">
        <v>L0280</v>
      </c>
      <c r="B281" t="str">
        <v>Zane Rao</v>
      </c>
      <c r="C281" t="str">
        <v>STRIPE</v>
      </c>
      <c r="D281" t="str">
        <v>SMB</v>
      </c>
      <c r="E281" t="str">
        <v>REFERRAL</v>
      </c>
      <c r="F281" t="str">
        <v>Devops</v>
      </c>
      <c r="G281" t="str">
        <v>Customer Success Manager</v>
      </c>
      <c r="H281" t="str">
        <v>Indonesia</v>
      </c>
      <c r="I281">
        <v>32</v>
      </c>
      <c r="J281">
        <v>4</v>
      </c>
      <c r="K281">
        <v>36</v>
      </c>
      <c r="L281" t="str">
        <v>YES</v>
      </c>
      <c r="M281" t="str">
        <v>DISQUALIFIED</v>
      </c>
      <c r="N281" s="7" t="str">
        <f>IF(COUNTBLANK(clean_leads!B281:S281)&gt;=8,"LOW",IF(COUNTBLANK(clean_leads!B281:S281)&gt;=4,"MEDIUM","HIGH"))</f>
        <v>HIGH</v>
      </c>
      <c r="O281" s="7">
        <f>COUNTIF(clean_interactions!B:B,A281)</f>
        <v>5</v>
      </c>
      <c r="P281" s="7">
        <f>COUNTIFS(clean_interactions!B:B,A281,clean_interactions!N:N,"HIGH")</f>
        <v>2</v>
      </c>
      <c r="Q281" s="7">
        <f>ROUND(SUMIF(clean_interactions!B:B,A281,clean_interactions!M:M),1)</f>
        <v>56.5</v>
      </c>
      <c r="R281" s="7">
        <f>COUNTIFS(clean_interactions!B:B,A281,clean_interactions!C:C,"DEMO_REQUEST")</f>
        <v>0</v>
      </c>
      <c r="S281" s="7">
        <f>COUNTIFS(clean_interactions!B:B,A281,clean_interactions!C:C,"CONTENT_DOWNLOAD")</f>
        <v>1</v>
      </c>
      <c r="T281" s="7">
        <f>COUNTIFS(clean_interactions!B:B,A281,clean_interactions!C:C,"WEBINAR_ATTENDED")</f>
        <v>1</v>
      </c>
      <c r="U281" s="7">
        <f>COUNTIFS(clean_interactions!B:B,A281,clean_interactions!C:C,"PRICING_PAGE_VIEW")</f>
        <v>0</v>
      </c>
      <c r="V281" s="7">
        <f>SUMIF(clean_spend!D:D,E281,clean_spend!F:F)</f>
        <v>37889</v>
      </c>
      <c r="W281" s="7">
        <f>SUMIF(clean_spend!D:D,E281,clean_spend!J:J)</f>
        <v>865</v>
      </c>
      <c r="X281" s="17">
        <f t="shared" si="4"/>
        <v>43.802312138728325</v>
      </c>
      <c r="Y281" s="7">
        <f>IFERROR(SUMIF(clean_spend!D:D,E281,clean_spend!L:L)/V281,0)</f>
        <v>9.6104674179841112</v>
      </c>
    </row>
    <row r="282" spans="1:25">
      <c r="A282" t="str">
        <v>L0281</v>
      </c>
      <c r="B282" t="str">
        <v>Hina Carter</v>
      </c>
      <c r="C282" t="str">
        <v>LINEAR</v>
      </c>
      <c r="D282" t="str">
        <v>GROWTH</v>
      </c>
      <c r="E282" t="str">
        <v>SOCIAL</v>
      </c>
      <c r="F282" t="str">
        <v>Energy</v>
      </c>
      <c r="G282" t="str">
        <v>Associate</v>
      </c>
      <c r="H282" t="str">
        <v>FR</v>
      </c>
      <c r="I282">
        <v>31</v>
      </c>
      <c r="J282">
        <v>0</v>
      </c>
      <c r="K282">
        <v>27</v>
      </c>
      <c r="L282" t="str">
        <v>NO</v>
      </c>
      <c r="M282" t="str">
        <v>NURTURING</v>
      </c>
      <c r="N282" s="7" t="str">
        <f>IF(COUNTBLANK(clean_leads!B282:S282)&gt;=8,"LOW",IF(COUNTBLANK(clean_leads!B282:S282)&gt;=4,"MEDIUM","HIGH"))</f>
        <v>HIGH</v>
      </c>
      <c r="O282" s="7">
        <f>COUNTIF(clean_interactions!B:B,A282)</f>
        <v>3</v>
      </c>
      <c r="P282" s="7">
        <f>COUNTIFS(clean_interactions!B:B,A282,clean_interactions!N:N,"HIGH")</f>
        <v>3</v>
      </c>
      <c r="Q282" s="7">
        <f>ROUND(SUMIF(clean_interactions!B:B,A282,clean_interactions!M:M),1)</f>
        <v>61.8</v>
      </c>
      <c r="R282" s="7">
        <f>COUNTIFS(clean_interactions!B:B,A282,clean_interactions!C:C,"DEMO_REQUEST")</f>
        <v>0</v>
      </c>
      <c r="S282" s="7">
        <f>COUNTIFS(clean_interactions!B:B,A282,clean_interactions!C:C,"CONTENT_DOWNLOAD")</f>
        <v>0</v>
      </c>
      <c r="T282" s="7">
        <f>COUNTIFS(clean_interactions!B:B,A282,clean_interactions!C:C,"WEBINAR_ATTENDED")</f>
        <v>0</v>
      </c>
      <c r="U282" s="7">
        <f>COUNTIFS(clean_interactions!B:B,A282,clean_interactions!C:C,"PRICING_PAGE_VIEW")</f>
        <v>1</v>
      </c>
      <c r="V282" s="7">
        <f>SUMIF(clean_spend!D:D,E282,clean_spend!F:F)</f>
        <v>198205</v>
      </c>
      <c r="W282" s="7">
        <f>SUMIF(clean_spend!D:D,E282,clean_spend!J:J)</f>
        <v>961</v>
      </c>
      <c r="X282" s="17">
        <f t="shared" si="4"/>
        <v>206.2486992715921</v>
      </c>
      <c r="Y282" s="7">
        <f>IFERROR(SUMIF(clean_spend!D:D,E282,clean_spend!L:L)/V282,0)</f>
        <v>2.499992432077899</v>
      </c>
    </row>
    <row r="283" spans="1:25">
      <c r="A283" t="str">
        <v>L0282</v>
      </c>
      <c r="B283" t="str">
        <v>Reverie Verma</v>
      </c>
      <c r="C283" t="str">
        <v>CROWD STRIKE</v>
      </c>
      <c r="D283" t="str">
        <v>ENTERPRISE</v>
      </c>
      <c r="E283" t="str">
        <v>EVENT</v>
      </c>
      <c r="F283" t="str">
        <v>Proptech</v>
      </c>
      <c r="G283" t="str">
        <v>Ceo</v>
      </c>
      <c r="H283" t="str">
        <v>Netherlands</v>
      </c>
      <c r="I283">
        <v>32</v>
      </c>
      <c r="J283">
        <v>1</v>
      </c>
      <c r="K283">
        <v>24</v>
      </c>
      <c r="L283" t="str">
        <v>NO</v>
      </c>
      <c r="M283" t="str">
        <v>CONTACTED</v>
      </c>
      <c r="N283" s="7" t="str">
        <f>IF(COUNTBLANK(clean_leads!B283:S283)&gt;=8,"LOW",IF(COUNTBLANK(clean_leads!B283:S283)&gt;=4,"MEDIUM","HIGH"))</f>
        <v>HIGH</v>
      </c>
      <c r="O283" s="7">
        <f>COUNTIF(clean_interactions!B:B,A283)</f>
        <v>1</v>
      </c>
      <c r="P283" s="7">
        <f>COUNTIFS(clean_interactions!B:B,A283,clean_interactions!N:N,"HIGH")</f>
        <v>0</v>
      </c>
      <c r="Q283" s="7">
        <f>ROUND(SUMIF(clean_interactions!B:B,A283,clean_interactions!M:M),1)</f>
        <v>4.0999999999999996</v>
      </c>
      <c r="R283" s="7">
        <f>COUNTIFS(clean_interactions!B:B,A283,clean_interactions!C:C,"DEMO_REQUEST")</f>
        <v>0</v>
      </c>
      <c r="S283" s="7">
        <f>COUNTIFS(clean_interactions!B:B,A283,clean_interactions!C:C,"CONTENT_DOWNLOAD")</f>
        <v>0</v>
      </c>
      <c r="T283" s="7">
        <f>COUNTIFS(clean_interactions!B:B,A283,clean_interactions!C:C,"WEBINAR_ATTENDED")</f>
        <v>0</v>
      </c>
      <c r="U283" s="7">
        <f>COUNTIFS(clean_interactions!B:B,A283,clean_interactions!C:C,"PRICING_PAGE_VIEW")</f>
        <v>0</v>
      </c>
      <c r="V283" s="7">
        <f>SUMIF(clean_spend!D:D,E283,clean_spend!F:F)</f>
        <v>130023</v>
      </c>
      <c r="W283" s="7">
        <f>SUMIF(clean_spend!D:D,E283,clean_spend!J:J)</f>
        <v>322</v>
      </c>
      <c r="X283" s="17">
        <f t="shared" si="4"/>
        <v>403.79813664596276</v>
      </c>
      <c r="Y283" s="7">
        <f>IFERROR(SUMIF(clean_spend!D:D,E283,clean_spend!L:L)/V283,0)</f>
        <v>1.3116294809379878</v>
      </c>
    </row>
    <row r="284" spans="1:25">
      <c r="A284" t="str">
        <v>L0283</v>
      </c>
      <c r="B284" t="str">
        <v>Dorian Mehta</v>
      </c>
      <c r="C284" t="str">
        <v>FRESHWORKS</v>
      </c>
      <c r="D284" t="str">
        <v>MID-MARKET</v>
      </c>
      <c r="E284" t="str">
        <v>EVENT</v>
      </c>
      <c r="F284" t="str">
        <v>Proptech</v>
      </c>
      <c r="G284" t="str">
        <v>Digital Marketing Manager</v>
      </c>
      <c r="H284" t="str">
        <v>Nigeria</v>
      </c>
      <c r="I284">
        <v>6</v>
      </c>
      <c r="J284">
        <v>6</v>
      </c>
      <c r="K284">
        <v>32</v>
      </c>
      <c r="L284" t="str">
        <v>NO</v>
      </c>
      <c r="M284" t="str">
        <v>LOST</v>
      </c>
      <c r="N284" s="7" t="str">
        <f>IF(COUNTBLANK(clean_leads!B284:S284)&gt;=8,"LOW",IF(COUNTBLANK(clean_leads!B284:S284)&gt;=4,"MEDIUM","HIGH"))</f>
        <v>HIGH</v>
      </c>
      <c r="O284" s="7">
        <f>COUNTIF(clean_interactions!B:B,A284)</f>
        <v>2</v>
      </c>
      <c r="P284" s="7">
        <f>COUNTIFS(clean_interactions!B:B,A284,clean_interactions!N:N,"HIGH")</f>
        <v>2</v>
      </c>
      <c r="Q284" s="7">
        <f>ROUND(SUMIF(clean_interactions!B:B,A284,clean_interactions!M:M),1)</f>
        <v>26.5</v>
      </c>
      <c r="R284" s="7">
        <f>COUNTIFS(clean_interactions!B:B,A284,clean_interactions!C:C,"DEMO_REQUEST")</f>
        <v>1</v>
      </c>
      <c r="S284" s="7">
        <f>COUNTIFS(clean_interactions!B:B,A284,clean_interactions!C:C,"CONTENT_DOWNLOAD")</f>
        <v>0</v>
      </c>
      <c r="T284" s="7">
        <f>COUNTIFS(clean_interactions!B:B,A284,clean_interactions!C:C,"WEBINAR_ATTENDED")</f>
        <v>0</v>
      </c>
      <c r="U284" s="7">
        <f>COUNTIFS(clean_interactions!B:B,A284,clean_interactions!C:C,"PRICING_PAGE_VIEW")</f>
        <v>0</v>
      </c>
      <c r="V284" s="7">
        <f>SUMIF(clean_spend!D:D,E284,clean_spend!F:F)</f>
        <v>130023</v>
      </c>
      <c r="W284" s="7">
        <f>SUMIF(clean_spend!D:D,E284,clean_spend!J:J)</f>
        <v>322</v>
      </c>
      <c r="X284" s="17">
        <f t="shared" si="4"/>
        <v>403.79813664596276</v>
      </c>
      <c r="Y284" s="7">
        <f>IFERROR(SUMIF(clean_spend!D:D,E284,clean_spend!L:L)/V284,0)</f>
        <v>1.3116294809379878</v>
      </c>
    </row>
    <row r="285" spans="1:25">
      <c r="A285" t="str">
        <v>L0284</v>
      </c>
      <c r="B285" t="str">
        <v>Omar Perez</v>
      </c>
      <c r="C285" t="str">
        <v>HASHICORP</v>
      </c>
      <c r="D285" t="str">
        <v>MID-MARKET</v>
      </c>
      <c r="E285" t="str">
        <v>WEBINAR</v>
      </c>
      <c r="F285" t="str">
        <v>Gaming</v>
      </c>
      <c r="G285" t="str">
        <v>Intern</v>
      </c>
      <c r="H285" t="str">
        <v>New Zealand</v>
      </c>
      <c r="I285">
        <v>17</v>
      </c>
      <c r="J285">
        <v>0</v>
      </c>
      <c r="K285">
        <v>31</v>
      </c>
      <c r="L285" t="str">
        <v>NO</v>
      </c>
      <c r="M285" t="str">
        <v>DISQUALIFIED</v>
      </c>
      <c r="N285" s="7" t="str">
        <f>IF(COUNTBLANK(clean_leads!B285:S285)&gt;=8,"LOW",IF(COUNTBLANK(clean_leads!B285:S285)&gt;=4,"MEDIUM","HIGH"))</f>
        <v>HIGH</v>
      </c>
      <c r="O285" s="7">
        <f>COUNTIF(clean_interactions!B:B,A285)</f>
        <v>2</v>
      </c>
      <c r="P285" s="7">
        <f>COUNTIFS(clean_interactions!B:B,A285,clean_interactions!N:N,"HIGH")</f>
        <v>2</v>
      </c>
      <c r="Q285" s="7">
        <f>ROUND(SUMIF(clean_interactions!B:B,A285,clean_interactions!M:M),1)</f>
        <v>37.799999999999997</v>
      </c>
      <c r="R285" s="7">
        <f>COUNTIFS(clean_interactions!B:B,A285,clean_interactions!C:C,"DEMO_REQUEST")</f>
        <v>0</v>
      </c>
      <c r="S285" s="7">
        <f>COUNTIFS(clean_interactions!B:B,A285,clean_interactions!C:C,"CONTENT_DOWNLOAD")</f>
        <v>1</v>
      </c>
      <c r="T285" s="7">
        <f>COUNTIFS(clean_interactions!B:B,A285,clean_interactions!C:C,"WEBINAR_ATTENDED")</f>
        <v>0</v>
      </c>
      <c r="U285" s="7">
        <f>COUNTIFS(clean_interactions!B:B,A285,clean_interactions!C:C,"PRICING_PAGE_VIEW")</f>
        <v>0</v>
      </c>
      <c r="V285" s="7">
        <f>SUMIF(clean_spend!D:D,E285,clean_spend!F:F)</f>
        <v>74983</v>
      </c>
      <c r="W285" s="7">
        <f>SUMIF(clean_spend!D:D,E285,clean_spend!J:J)</f>
        <v>879</v>
      </c>
      <c r="X285" s="17">
        <f t="shared" si="4"/>
        <v>85.304891922639356</v>
      </c>
      <c r="Y285" s="7">
        <f>IFERROR(SUMIF(clean_spend!D:D,E285,clean_spend!L:L)/V285,0)</f>
        <v>7.3541336036168197</v>
      </c>
    </row>
    <row r="286" spans="1:25">
      <c r="A286" t="str">
        <v>L0285</v>
      </c>
      <c r="B286" t="str">
        <v>Adeline Smith</v>
      </c>
      <c r="C286" t="str">
        <v>ATLASSIAN CORP</v>
      </c>
      <c r="D286" t="str">
        <v>STARTUP</v>
      </c>
      <c r="E286" t="str">
        <v>SOCIAL</v>
      </c>
      <c r="F286" t="str">
        <v>Telecom</v>
      </c>
      <c r="G286" t="str">
        <v>Vp Marketing</v>
      </c>
      <c r="H286" t="str">
        <v>Nigeria</v>
      </c>
      <c r="I286">
        <v>32</v>
      </c>
      <c r="J286">
        <v>8</v>
      </c>
      <c r="K286">
        <v>55</v>
      </c>
      <c r="L286" t="str">
        <v>YES</v>
      </c>
      <c r="M286" t="str">
        <v>ENGAGED</v>
      </c>
      <c r="N286" s="7" t="str">
        <f>IF(COUNTBLANK(clean_leads!B286:S286)&gt;=8,"LOW",IF(COUNTBLANK(clean_leads!B286:S286)&gt;=4,"MEDIUM","HIGH"))</f>
        <v>HIGH</v>
      </c>
      <c r="O286" s="7">
        <f>COUNTIF(clean_interactions!B:B,A286)</f>
        <v>7</v>
      </c>
      <c r="P286" s="7">
        <f>COUNTIFS(clean_interactions!B:B,A286,clean_interactions!N:N,"HIGH")</f>
        <v>5</v>
      </c>
      <c r="Q286" s="7">
        <f>ROUND(SUMIF(clean_interactions!B:B,A286,clean_interactions!M:M),1)</f>
        <v>100.7</v>
      </c>
      <c r="R286" s="7">
        <f>COUNTIFS(clean_interactions!B:B,A286,clean_interactions!C:C,"DEMO_REQUEST")</f>
        <v>0</v>
      </c>
      <c r="S286" s="7">
        <f>COUNTIFS(clean_interactions!B:B,A286,clean_interactions!C:C,"CONTENT_DOWNLOAD")</f>
        <v>0</v>
      </c>
      <c r="T286" s="7">
        <f>COUNTIFS(clean_interactions!B:B,A286,clean_interactions!C:C,"WEBINAR_ATTENDED")</f>
        <v>0</v>
      </c>
      <c r="U286" s="7">
        <f>COUNTIFS(clean_interactions!B:B,A286,clean_interactions!C:C,"PRICING_PAGE_VIEW")</f>
        <v>0</v>
      </c>
      <c r="V286" s="7">
        <f>SUMIF(clean_spend!D:D,E286,clean_spend!F:F)</f>
        <v>198205</v>
      </c>
      <c r="W286" s="7">
        <f>SUMIF(clean_spend!D:D,E286,clean_spend!J:J)</f>
        <v>961</v>
      </c>
      <c r="X286" s="17">
        <f t="shared" si="4"/>
        <v>206.2486992715921</v>
      </c>
      <c r="Y286" s="7">
        <f>IFERROR(SUMIF(clean_spend!D:D,E286,clean_spend!L:L)/V286,0)</f>
        <v>2.499992432077899</v>
      </c>
    </row>
    <row r="287" spans="1:25">
      <c r="A287" t="str">
        <v>L0286</v>
      </c>
      <c r="B287" t="str">
        <v>Killian White</v>
      </c>
      <c r="C287" t="str">
        <v>STRIPE</v>
      </c>
      <c r="D287" t="str">
        <v>ENTERPRISE</v>
      </c>
      <c r="E287" t="str">
        <v>EVENT</v>
      </c>
      <c r="F287" t="str">
        <v>Unknown</v>
      </c>
      <c r="G287" t="str">
        <v>Revops Manager</v>
      </c>
      <c r="H287" t="str">
        <v>US</v>
      </c>
      <c r="I287">
        <v>19</v>
      </c>
      <c r="J287">
        <v>7</v>
      </c>
      <c r="K287">
        <v>27</v>
      </c>
      <c r="L287" t="str">
        <v>NO</v>
      </c>
      <c r="M287" t="str">
        <v>CONTACTED</v>
      </c>
      <c r="N287" s="7" t="str">
        <f>IF(COUNTBLANK(clean_leads!B287:S287)&gt;=8,"LOW",IF(COUNTBLANK(clean_leads!B287:S287)&gt;=4,"MEDIUM","HIGH"))</f>
        <v>HIGH</v>
      </c>
      <c r="O287" s="7">
        <f>COUNTIF(clean_interactions!B:B,A287)</f>
        <v>4</v>
      </c>
      <c r="P287" s="7">
        <f>COUNTIFS(clean_interactions!B:B,A287,clean_interactions!N:N,"HIGH")</f>
        <v>1</v>
      </c>
      <c r="Q287" s="7">
        <f>ROUND(SUMIF(clean_interactions!B:B,A287,clean_interactions!M:M),1)</f>
        <v>25.4</v>
      </c>
      <c r="R287" s="7">
        <f>COUNTIFS(clean_interactions!B:B,A287,clean_interactions!C:C,"DEMO_REQUEST")</f>
        <v>0</v>
      </c>
      <c r="S287" s="7">
        <f>COUNTIFS(clean_interactions!B:B,A287,clean_interactions!C:C,"CONTENT_DOWNLOAD")</f>
        <v>0</v>
      </c>
      <c r="T287" s="7">
        <f>COUNTIFS(clean_interactions!B:B,A287,clean_interactions!C:C,"WEBINAR_ATTENDED")</f>
        <v>1</v>
      </c>
      <c r="U287" s="7">
        <f>COUNTIFS(clean_interactions!B:B,A287,clean_interactions!C:C,"PRICING_PAGE_VIEW")</f>
        <v>1</v>
      </c>
      <c r="V287" s="7">
        <f>SUMIF(clean_spend!D:D,E287,clean_spend!F:F)</f>
        <v>130023</v>
      </c>
      <c r="W287" s="7">
        <f>SUMIF(clean_spend!D:D,E287,clean_spend!J:J)</f>
        <v>322</v>
      </c>
      <c r="X287" s="17">
        <f t="shared" si="4"/>
        <v>403.79813664596276</v>
      </c>
      <c r="Y287" s="7">
        <f>IFERROR(SUMIF(clean_spend!D:D,E287,clean_spend!L:L)/V287,0)</f>
        <v>1.3116294809379878</v>
      </c>
    </row>
    <row r="288" spans="1:25">
      <c r="A288" t="str">
        <v>L0287</v>
      </c>
      <c r="B288" t="str">
        <v>Reverie Mendoza</v>
      </c>
      <c r="C288" t="str">
        <v>DATABRICKS</v>
      </c>
      <c r="D288" t="str">
        <v>ENTERPRISE</v>
      </c>
      <c r="E288" t="str">
        <v>DIRECT</v>
      </c>
      <c r="F288" t="str">
        <v>Hrtech</v>
      </c>
      <c r="G288" t="str">
        <v>Brand Manager</v>
      </c>
      <c r="H288" t="str">
        <v>DE</v>
      </c>
      <c r="I288">
        <v>8</v>
      </c>
      <c r="J288">
        <v>11</v>
      </c>
      <c r="K288">
        <v>37</v>
      </c>
      <c r="L288" t="str">
        <v>YES</v>
      </c>
      <c r="M288" t="str">
        <v>QUALIFIED</v>
      </c>
      <c r="N288" s="7" t="str">
        <f>IF(COUNTBLANK(clean_leads!B288:S288)&gt;=8,"LOW",IF(COUNTBLANK(clean_leads!B288:S288)&gt;=4,"MEDIUM","HIGH"))</f>
        <v>HIGH</v>
      </c>
      <c r="O288" s="7">
        <f>COUNTIF(clean_interactions!B:B,A288)</f>
        <v>3</v>
      </c>
      <c r="P288" s="7">
        <f>COUNTIFS(clean_interactions!B:B,A288,clean_interactions!N:N,"HIGH")</f>
        <v>2</v>
      </c>
      <c r="Q288" s="7">
        <f>ROUND(SUMIF(clean_interactions!B:B,A288,clean_interactions!M:M),1)</f>
        <v>44.3</v>
      </c>
      <c r="R288" s="7">
        <f>COUNTIFS(clean_interactions!B:B,A288,clean_interactions!C:C,"DEMO_REQUEST")</f>
        <v>0</v>
      </c>
      <c r="S288" s="7">
        <f>COUNTIFS(clean_interactions!B:B,A288,clean_interactions!C:C,"CONTENT_DOWNLOAD")</f>
        <v>1</v>
      </c>
      <c r="T288" s="7">
        <f>COUNTIFS(clean_interactions!B:B,A288,clean_interactions!C:C,"WEBINAR_ATTENDED")</f>
        <v>0</v>
      </c>
      <c r="U288" s="7">
        <f>COUNTIFS(clean_interactions!B:B,A288,clean_interactions!C:C,"PRICING_PAGE_VIEW")</f>
        <v>0</v>
      </c>
      <c r="V288" s="7">
        <f>SUMIF(clean_spend!D:D,E288,clean_spend!F:F)</f>
        <v>0</v>
      </c>
      <c r="W288" s="7">
        <f>SUMIF(clean_spend!D:D,E288,clean_spend!J:J)</f>
        <v>0</v>
      </c>
      <c r="X288" s="17">
        <f t="shared" si="4"/>
        <v>0</v>
      </c>
      <c r="Y288" s="7">
        <f>IFERROR(SUMIF(clean_spend!D:D,E288,clean_spend!L:L)/V288,0)</f>
        <v>0</v>
      </c>
    </row>
    <row r="289" spans="1:25">
      <c r="A289" t="str">
        <v>L0288</v>
      </c>
      <c r="B289" t="str">
        <v>Perseus Chandra</v>
      </c>
      <c r="C289" t="str">
        <v>AMAZON</v>
      </c>
      <c r="D289" t="str">
        <v>MID-MARKET</v>
      </c>
      <c r="E289" t="str">
        <v>ORGANIC</v>
      </c>
      <c r="F289" t="str">
        <v>Cybersecurity</v>
      </c>
      <c r="G289" t="str">
        <v>Marketing Operations</v>
      </c>
      <c r="H289" t="str">
        <v>CA</v>
      </c>
      <c r="I289">
        <v>26</v>
      </c>
      <c r="J289">
        <v>8</v>
      </c>
      <c r="K289">
        <v>48</v>
      </c>
      <c r="L289" t="str">
        <v>NO</v>
      </c>
      <c r="M289" t="str">
        <v>NEW</v>
      </c>
      <c r="N289" s="7" t="str">
        <f>IF(COUNTBLANK(clean_leads!B289:S289)&gt;=8,"LOW",IF(COUNTBLANK(clean_leads!B289:S289)&gt;=4,"MEDIUM","HIGH"))</f>
        <v>HIGH</v>
      </c>
      <c r="O289" s="7">
        <f>COUNTIF(clean_interactions!B:B,A289)</f>
        <v>5</v>
      </c>
      <c r="P289" s="7">
        <f>COUNTIFS(clean_interactions!B:B,A289,clean_interactions!N:N,"HIGH")</f>
        <v>5</v>
      </c>
      <c r="Q289" s="7">
        <f>ROUND(SUMIF(clean_interactions!B:B,A289,clean_interactions!M:M),1)</f>
        <v>140.80000000000001</v>
      </c>
      <c r="R289" s="7">
        <f>COUNTIFS(clean_interactions!B:B,A289,clean_interactions!C:C,"DEMO_REQUEST")</f>
        <v>0</v>
      </c>
      <c r="S289" s="7">
        <f>COUNTIFS(clean_interactions!B:B,A289,clean_interactions!C:C,"CONTENT_DOWNLOAD")</f>
        <v>0</v>
      </c>
      <c r="T289" s="7">
        <f>COUNTIFS(clean_interactions!B:B,A289,clean_interactions!C:C,"WEBINAR_ATTENDED")</f>
        <v>1</v>
      </c>
      <c r="U289" s="7">
        <f>COUNTIFS(clean_interactions!B:B,A289,clean_interactions!C:C,"PRICING_PAGE_VIEW")</f>
        <v>0</v>
      </c>
      <c r="V289" s="7">
        <f>SUMIF(clean_spend!D:D,E289,clean_spend!F:F)</f>
        <v>46997</v>
      </c>
      <c r="W289" s="7">
        <f>SUMIF(clean_spend!D:D,E289,clean_spend!J:J)</f>
        <v>970</v>
      </c>
      <c r="X289" s="17">
        <f t="shared" si="4"/>
        <v>48.450515463917526</v>
      </c>
      <c r="Y289" s="7">
        <f>IFERROR(SUMIF(clean_spend!D:D,E289,clean_spend!L:L)/V289,0)</f>
        <v>13.494180479605081</v>
      </c>
    </row>
    <row r="290" spans="1:25">
      <c r="A290" t="str">
        <v>L0289</v>
      </c>
      <c r="B290" t="str">
        <v>Bodhi Adams</v>
      </c>
      <c r="C290" t="str">
        <v>PALANTIR</v>
      </c>
      <c r="D290" t="str">
        <v>N/A</v>
      </c>
      <c r="E290" t="str">
        <v>PAID</v>
      </c>
      <c r="F290" t="str">
        <v>Saas</v>
      </c>
      <c r="G290" t="str">
        <v>Associate</v>
      </c>
      <c r="H290" t="str">
        <v>Pakistan</v>
      </c>
      <c r="I290">
        <v>32</v>
      </c>
      <c r="J290">
        <v>12</v>
      </c>
      <c r="K290">
        <v>17</v>
      </c>
      <c r="L290" t="str">
        <v>YES</v>
      </c>
      <c r="M290" t="str">
        <v>NEW</v>
      </c>
      <c r="N290" s="7" t="str">
        <f>IF(COUNTBLANK(clean_leads!B290:S290)&gt;=8,"LOW",IF(COUNTBLANK(clean_leads!B290:S290)&gt;=4,"MEDIUM","HIGH"))</f>
        <v>HIGH</v>
      </c>
      <c r="O290" s="7">
        <f>COUNTIF(clean_interactions!B:B,A290)</f>
        <v>5</v>
      </c>
      <c r="P290" s="7">
        <f>COUNTIFS(clean_interactions!B:B,A290,clean_interactions!N:N,"HIGH")</f>
        <v>5</v>
      </c>
      <c r="Q290" s="7">
        <f>ROUND(SUMIF(clean_interactions!B:B,A290,clean_interactions!M:M),1)</f>
        <v>131.69999999999999</v>
      </c>
      <c r="R290" s="7">
        <f>COUNTIFS(clean_interactions!B:B,A290,clean_interactions!C:C,"DEMO_REQUEST")</f>
        <v>0</v>
      </c>
      <c r="S290" s="7">
        <f>COUNTIFS(clean_interactions!B:B,A290,clean_interactions!C:C,"CONTENT_DOWNLOAD")</f>
        <v>0</v>
      </c>
      <c r="T290" s="7">
        <f>COUNTIFS(clean_interactions!B:B,A290,clean_interactions!C:C,"WEBINAR_ATTENDED")</f>
        <v>0</v>
      </c>
      <c r="U290" s="7">
        <f>COUNTIFS(clean_interactions!B:B,A290,clean_interactions!C:C,"PRICING_PAGE_VIEW")</f>
        <v>0</v>
      </c>
      <c r="V290" s="7">
        <f>SUMIF(clean_spend!D:D,E290,clean_spend!F:F)</f>
        <v>149793</v>
      </c>
      <c r="W290" s="7">
        <f>SUMIF(clean_spend!D:D,E290,clean_spend!J:J)</f>
        <v>1090</v>
      </c>
      <c r="X290" s="17">
        <f t="shared" si="4"/>
        <v>137.42477064220182</v>
      </c>
      <c r="Y290" s="7">
        <f>IFERROR(SUMIF(clean_spend!D:D,E290,clean_spend!L:L)/V290,0)</f>
        <v>3.422997069288952</v>
      </c>
    </row>
    <row r="291" spans="1:25">
      <c r="A291" t="str">
        <v>L0290</v>
      </c>
      <c r="B291" t="str">
        <v>Sophie Rossi</v>
      </c>
      <c r="C291" t="str">
        <v>SNOWFLAKE</v>
      </c>
      <c r="D291" t="str">
        <v>SMB</v>
      </c>
      <c r="E291" t="str">
        <v>WEBINAR</v>
      </c>
      <c r="F291" t="str">
        <v>Cybersecurity</v>
      </c>
      <c r="G291" t="str">
        <v>Events Manager</v>
      </c>
      <c r="H291" t="str">
        <v>Netherlands</v>
      </c>
      <c r="I291">
        <v>0</v>
      </c>
      <c r="J291">
        <v>20</v>
      </c>
      <c r="K291">
        <v>23</v>
      </c>
      <c r="L291" t="str">
        <v>YES</v>
      </c>
      <c r="M291" t="str">
        <v>QUALIFIED</v>
      </c>
      <c r="N291" s="7" t="str">
        <f>IF(COUNTBLANK(clean_leads!B291:S291)&gt;=8,"LOW",IF(COUNTBLANK(clean_leads!B291:S291)&gt;=4,"MEDIUM","HIGH"))</f>
        <v>HIGH</v>
      </c>
      <c r="O291" s="7">
        <f>COUNTIF(clean_interactions!B:B,A291)</f>
        <v>6</v>
      </c>
      <c r="P291" s="7">
        <f>COUNTIFS(clean_interactions!B:B,A291,clean_interactions!N:N,"HIGH")</f>
        <v>5</v>
      </c>
      <c r="Q291" s="7">
        <f>ROUND(SUMIF(clean_interactions!B:B,A291,clean_interactions!M:M),1)</f>
        <v>105.5</v>
      </c>
      <c r="R291" s="7">
        <f>COUNTIFS(clean_interactions!B:B,A291,clean_interactions!C:C,"DEMO_REQUEST")</f>
        <v>2</v>
      </c>
      <c r="S291" s="7">
        <f>COUNTIFS(clean_interactions!B:B,A291,clean_interactions!C:C,"CONTENT_DOWNLOAD")</f>
        <v>0</v>
      </c>
      <c r="T291" s="7">
        <f>COUNTIFS(clean_interactions!B:B,A291,clean_interactions!C:C,"WEBINAR_ATTENDED")</f>
        <v>0</v>
      </c>
      <c r="U291" s="7">
        <f>COUNTIFS(clean_interactions!B:B,A291,clean_interactions!C:C,"PRICING_PAGE_VIEW")</f>
        <v>0</v>
      </c>
      <c r="V291" s="7">
        <f>SUMIF(clean_spend!D:D,E291,clean_spend!F:F)</f>
        <v>74983</v>
      </c>
      <c r="W291" s="7">
        <f>SUMIF(clean_spend!D:D,E291,clean_spend!J:J)</f>
        <v>879</v>
      </c>
      <c r="X291" s="17">
        <f t="shared" si="4"/>
        <v>85.304891922639356</v>
      </c>
      <c r="Y291" s="7">
        <f>IFERROR(SUMIF(clean_spend!D:D,E291,clean_spend!L:L)/V291,0)</f>
        <v>7.3541336036168197</v>
      </c>
    </row>
    <row r="292" spans="1:25">
      <c r="A292" t="str">
        <v>L0291</v>
      </c>
      <c r="B292" t="str">
        <v>Vikram Clark</v>
      </c>
      <c r="C292" t="str">
        <v>CONFLUENT</v>
      </c>
      <c r="D292" t="str">
        <v>N/A</v>
      </c>
      <c r="E292" t="str">
        <v>WEBINAR</v>
      </c>
      <c r="F292" t="str">
        <v>Martech</v>
      </c>
      <c r="G292" t="str">
        <v>Chief Growth Officer</v>
      </c>
      <c r="H292" t="str">
        <v>SG</v>
      </c>
      <c r="I292">
        <v>13</v>
      </c>
      <c r="J292">
        <v>12</v>
      </c>
      <c r="K292">
        <v>14</v>
      </c>
      <c r="L292" t="str">
        <v>NO</v>
      </c>
      <c r="M292" t="str">
        <v>NURTURING</v>
      </c>
      <c r="N292" s="7" t="str">
        <f>IF(COUNTBLANK(clean_leads!B292:S292)&gt;=8,"LOW",IF(COUNTBLANK(clean_leads!B292:S292)&gt;=4,"MEDIUM","HIGH"))</f>
        <v>HIGH</v>
      </c>
      <c r="O292" s="7">
        <f>COUNTIF(clean_interactions!B:B,A292)</f>
        <v>1</v>
      </c>
      <c r="P292" s="7">
        <f>COUNTIFS(clean_interactions!B:B,A292,clean_interactions!N:N,"HIGH")</f>
        <v>1</v>
      </c>
      <c r="Q292" s="7">
        <f>ROUND(SUMIF(clean_interactions!B:B,A292,clean_interactions!M:M),1)</f>
        <v>38.299999999999997</v>
      </c>
      <c r="R292" s="7">
        <f>COUNTIFS(clean_interactions!B:B,A292,clean_interactions!C:C,"DEMO_REQUEST")</f>
        <v>0</v>
      </c>
      <c r="S292" s="7">
        <f>COUNTIFS(clean_interactions!B:B,A292,clean_interactions!C:C,"CONTENT_DOWNLOAD")</f>
        <v>0</v>
      </c>
      <c r="T292" s="7">
        <f>COUNTIFS(clean_interactions!B:B,A292,clean_interactions!C:C,"WEBINAR_ATTENDED")</f>
        <v>0</v>
      </c>
      <c r="U292" s="7">
        <f>COUNTIFS(clean_interactions!B:B,A292,clean_interactions!C:C,"PRICING_PAGE_VIEW")</f>
        <v>1</v>
      </c>
      <c r="V292" s="7">
        <f>SUMIF(clean_spend!D:D,E292,clean_spend!F:F)</f>
        <v>74983</v>
      </c>
      <c r="W292" s="7">
        <f>SUMIF(clean_spend!D:D,E292,clean_spend!J:J)</f>
        <v>879</v>
      </c>
      <c r="X292" s="17">
        <f t="shared" si="4"/>
        <v>85.304891922639356</v>
      </c>
      <c r="Y292" s="7">
        <f>IFERROR(SUMIF(clean_spend!D:D,E292,clean_spend!L:L)/V292,0)</f>
        <v>7.3541336036168197</v>
      </c>
    </row>
    <row r="293" spans="1:25">
      <c r="A293" t="str">
        <v>L0292</v>
      </c>
      <c r="B293" t="str">
        <v>Willow Williams</v>
      </c>
      <c r="C293" t="str">
        <v>CROWD STRIKE</v>
      </c>
      <c r="D293" t="str">
        <v>ENTERPRISE</v>
      </c>
      <c r="E293" t="str">
        <v>EVENT</v>
      </c>
      <c r="F293" t="str">
        <v>Saas</v>
      </c>
      <c r="G293" t="str">
        <v>Demand Gen Manager</v>
      </c>
      <c r="H293" t="str">
        <v>AU</v>
      </c>
      <c r="I293">
        <v>33</v>
      </c>
      <c r="J293">
        <v>0</v>
      </c>
      <c r="K293">
        <v>24</v>
      </c>
      <c r="L293" t="str">
        <v>NO</v>
      </c>
      <c r="M293" t="str">
        <v>ENGAGED</v>
      </c>
      <c r="N293" s="7" t="str">
        <f>IF(COUNTBLANK(clean_leads!B293:S293)&gt;=8,"LOW",IF(COUNTBLANK(clean_leads!B293:S293)&gt;=4,"MEDIUM","HIGH"))</f>
        <v>HIGH</v>
      </c>
      <c r="O293" s="7">
        <f>COUNTIF(clean_interactions!B:B,A293)</f>
        <v>3</v>
      </c>
      <c r="P293" s="7">
        <f>COUNTIFS(clean_interactions!B:B,A293,clean_interactions!N:N,"HIGH")</f>
        <v>3</v>
      </c>
      <c r="Q293" s="7">
        <f>ROUND(SUMIF(clean_interactions!B:B,A293,clean_interactions!M:M),1)</f>
        <v>62.4</v>
      </c>
      <c r="R293" s="7">
        <f>COUNTIFS(clean_interactions!B:B,A293,clean_interactions!C:C,"DEMO_REQUEST")</f>
        <v>0</v>
      </c>
      <c r="S293" s="7">
        <f>COUNTIFS(clean_interactions!B:B,A293,clean_interactions!C:C,"CONTENT_DOWNLOAD")</f>
        <v>0</v>
      </c>
      <c r="T293" s="7">
        <f>COUNTIFS(clean_interactions!B:B,A293,clean_interactions!C:C,"WEBINAR_ATTENDED")</f>
        <v>0</v>
      </c>
      <c r="U293" s="7">
        <f>COUNTIFS(clean_interactions!B:B,A293,clean_interactions!C:C,"PRICING_PAGE_VIEW")</f>
        <v>0</v>
      </c>
      <c r="V293" s="7">
        <f>SUMIF(clean_spend!D:D,E293,clean_spend!F:F)</f>
        <v>130023</v>
      </c>
      <c r="W293" s="7">
        <f>SUMIF(clean_spend!D:D,E293,clean_spend!J:J)</f>
        <v>322</v>
      </c>
      <c r="X293" s="17">
        <f t="shared" si="4"/>
        <v>403.79813664596276</v>
      </c>
      <c r="Y293" s="7">
        <f>IFERROR(SUMIF(clean_spend!D:D,E293,clean_spend!L:L)/V293,0)</f>
        <v>1.3116294809379878</v>
      </c>
    </row>
    <row r="294" spans="1:25">
      <c r="A294" t="str">
        <v>L0293</v>
      </c>
      <c r="B294" t="str">
        <v>Charlie Bhatt</v>
      </c>
      <c r="C294" t="str">
        <v>HASHICORP</v>
      </c>
      <c r="D294" t="str">
        <v>MID-MARKET</v>
      </c>
      <c r="E294" t="str">
        <v>SOCIAL</v>
      </c>
      <c r="F294" t="str">
        <v>Media</v>
      </c>
      <c r="G294" t="str">
        <v>Founder</v>
      </c>
      <c r="H294" t="str">
        <v>US</v>
      </c>
      <c r="I294">
        <v>0</v>
      </c>
      <c r="J294">
        <v>20</v>
      </c>
      <c r="K294">
        <v>1</v>
      </c>
      <c r="L294" t="str">
        <v>YES</v>
      </c>
      <c r="M294" t="str">
        <v>LOST</v>
      </c>
      <c r="N294" s="7" t="str">
        <f>IF(COUNTBLANK(clean_leads!B294:S294)&gt;=8,"LOW",IF(COUNTBLANK(clean_leads!B294:S294)&gt;=4,"MEDIUM","HIGH"))</f>
        <v>HIGH</v>
      </c>
      <c r="O294" s="7">
        <f>COUNTIF(clean_interactions!B:B,A294)</f>
        <v>2</v>
      </c>
      <c r="P294" s="7">
        <f>COUNTIFS(clean_interactions!B:B,A294,clean_interactions!N:N,"HIGH")</f>
        <v>2</v>
      </c>
      <c r="Q294" s="7">
        <f>ROUND(SUMIF(clean_interactions!B:B,A294,clean_interactions!M:M),1)</f>
        <v>40.1</v>
      </c>
      <c r="R294" s="7">
        <f>COUNTIFS(clean_interactions!B:B,A294,clean_interactions!C:C,"DEMO_REQUEST")</f>
        <v>0</v>
      </c>
      <c r="S294" s="7">
        <f>COUNTIFS(clean_interactions!B:B,A294,clean_interactions!C:C,"CONTENT_DOWNLOAD")</f>
        <v>0</v>
      </c>
      <c r="T294" s="7">
        <f>COUNTIFS(clean_interactions!B:B,A294,clean_interactions!C:C,"WEBINAR_ATTENDED")</f>
        <v>0</v>
      </c>
      <c r="U294" s="7">
        <f>COUNTIFS(clean_interactions!B:B,A294,clean_interactions!C:C,"PRICING_PAGE_VIEW")</f>
        <v>1</v>
      </c>
      <c r="V294" s="7">
        <f>SUMIF(clean_spend!D:D,E294,clean_spend!F:F)</f>
        <v>198205</v>
      </c>
      <c r="W294" s="7">
        <f>SUMIF(clean_spend!D:D,E294,clean_spend!J:J)</f>
        <v>961</v>
      </c>
      <c r="X294" s="17">
        <f t="shared" si="4"/>
        <v>206.2486992715921</v>
      </c>
      <c r="Y294" s="7">
        <f>IFERROR(SUMIF(clean_spend!D:D,E294,clean_spend!L:L)/V294,0)</f>
        <v>2.499992432077899</v>
      </c>
    </row>
    <row r="295" spans="1:25">
      <c r="A295" t="str">
        <v>L0294</v>
      </c>
      <c r="B295" t="str">
        <v>Xavier Allen</v>
      </c>
      <c r="C295" t="str">
        <v>HASHICORP</v>
      </c>
      <c r="D295" t="str">
        <v>MID-MARKET</v>
      </c>
      <c r="E295" t="str">
        <v>SOCIAL</v>
      </c>
      <c r="F295" t="str">
        <v>Telecom</v>
      </c>
      <c r="G295" t="str">
        <v>Program Manager</v>
      </c>
      <c r="H295" t="str">
        <v>SG</v>
      </c>
      <c r="I295">
        <v>21</v>
      </c>
      <c r="J295">
        <v>0</v>
      </c>
      <c r="K295">
        <v>58</v>
      </c>
      <c r="L295" t="str">
        <v>YES</v>
      </c>
      <c r="M295" t="str">
        <v>CONVERTED</v>
      </c>
      <c r="N295" s="7" t="str">
        <f>IF(COUNTBLANK(clean_leads!B295:S295)&gt;=8,"LOW",IF(COUNTBLANK(clean_leads!B295:S295)&gt;=4,"MEDIUM","HIGH"))</f>
        <v>HIGH</v>
      </c>
      <c r="O295" s="7">
        <f>COUNTIF(clean_interactions!B:B,A295)</f>
        <v>6</v>
      </c>
      <c r="P295" s="7">
        <f>COUNTIFS(clean_interactions!B:B,A295,clean_interactions!N:N,"HIGH")</f>
        <v>6</v>
      </c>
      <c r="Q295" s="7">
        <f>ROUND(SUMIF(clean_interactions!B:B,A295,clean_interactions!M:M),1)</f>
        <v>142.1</v>
      </c>
      <c r="R295" s="7">
        <f>COUNTIFS(clean_interactions!B:B,A295,clean_interactions!C:C,"DEMO_REQUEST")</f>
        <v>1</v>
      </c>
      <c r="S295" s="7">
        <f>COUNTIFS(clean_interactions!B:B,A295,clean_interactions!C:C,"CONTENT_DOWNLOAD")</f>
        <v>1</v>
      </c>
      <c r="T295" s="7">
        <f>COUNTIFS(clean_interactions!B:B,A295,clean_interactions!C:C,"WEBINAR_ATTENDED")</f>
        <v>0</v>
      </c>
      <c r="U295" s="7">
        <f>COUNTIFS(clean_interactions!B:B,A295,clean_interactions!C:C,"PRICING_PAGE_VIEW")</f>
        <v>0</v>
      </c>
      <c r="V295" s="7">
        <f>SUMIF(clean_spend!D:D,E295,clean_spend!F:F)</f>
        <v>198205</v>
      </c>
      <c r="W295" s="7">
        <f>SUMIF(clean_spend!D:D,E295,clean_spend!J:J)</f>
        <v>961</v>
      </c>
      <c r="X295" s="17">
        <f t="shared" si="4"/>
        <v>206.2486992715921</v>
      </c>
      <c r="Y295" s="7">
        <f>IFERROR(SUMIF(clean_spend!D:D,E295,clean_spend!L:L)/V295,0)</f>
        <v>2.499992432077899</v>
      </c>
    </row>
    <row r="296" spans="1:25">
      <c r="A296" t="str">
        <v>L0295</v>
      </c>
      <c r="B296" t="str">
        <v>Zaid Ramos</v>
      </c>
      <c r="C296" t="str">
        <v>AMAZON</v>
      </c>
      <c r="D296" t="str">
        <v>N/A</v>
      </c>
      <c r="E296" t="str">
        <v>PARTNER</v>
      </c>
      <c r="F296" t="str">
        <v>Energy</v>
      </c>
      <c r="G296" t="str">
        <v>Abm Manager</v>
      </c>
      <c r="H296" t="str">
        <v>Kenya</v>
      </c>
      <c r="I296">
        <v>7</v>
      </c>
      <c r="J296">
        <v>8</v>
      </c>
      <c r="K296">
        <v>20</v>
      </c>
      <c r="L296" t="str">
        <v>NO</v>
      </c>
      <c r="M296" t="str">
        <v>LOST</v>
      </c>
      <c r="N296" s="7" t="str">
        <f>IF(COUNTBLANK(clean_leads!B296:S296)&gt;=8,"LOW",IF(COUNTBLANK(clean_leads!B296:S296)&gt;=4,"MEDIUM","HIGH"))</f>
        <v>HIGH</v>
      </c>
      <c r="O296" s="7">
        <f>COUNTIF(clean_interactions!B:B,A296)</f>
        <v>3</v>
      </c>
      <c r="P296" s="7">
        <f>COUNTIFS(clean_interactions!B:B,A296,clean_interactions!N:N,"HIGH")</f>
        <v>2</v>
      </c>
      <c r="Q296" s="7">
        <f>ROUND(SUMIF(clean_interactions!B:B,A296,clean_interactions!M:M),1)</f>
        <v>72.3</v>
      </c>
      <c r="R296" s="7">
        <f>COUNTIFS(clean_interactions!B:B,A296,clean_interactions!C:C,"DEMO_REQUEST")</f>
        <v>0</v>
      </c>
      <c r="S296" s="7">
        <f>COUNTIFS(clean_interactions!B:B,A296,clean_interactions!C:C,"CONTENT_DOWNLOAD")</f>
        <v>0</v>
      </c>
      <c r="T296" s="7">
        <f>COUNTIFS(clean_interactions!B:B,A296,clean_interactions!C:C,"WEBINAR_ATTENDED")</f>
        <v>0</v>
      </c>
      <c r="U296" s="7">
        <f>COUNTIFS(clean_interactions!B:B,A296,clean_interactions!C:C,"PRICING_PAGE_VIEW")</f>
        <v>1</v>
      </c>
      <c r="V296" s="7">
        <f>SUMIF(clean_spend!D:D,E296,clean_spend!F:F)</f>
        <v>0</v>
      </c>
      <c r="W296" s="7">
        <f>SUMIF(clean_spend!D:D,E296,clean_spend!J:J)</f>
        <v>0</v>
      </c>
      <c r="X296" s="17">
        <f t="shared" si="4"/>
        <v>0</v>
      </c>
      <c r="Y296" s="7">
        <f>IFERROR(SUMIF(clean_spend!D:D,E296,clean_spend!L:L)/V296,0)</f>
        <v>0</v>
      </c>
    </row>
    <row r="297" spans="1:25">
      <c r="A297" t="str">
        <v>L0296</v>
      </c>
      <c r="B297" t="str">
        <v>Perseus Das</v>
      </c>
      <c r="C297" t="str">
        <v>SERVICENOW</v>
      </c>
      <c r="D297" t="str">
        <v>GROWTH</v>
      </c>
      <c r="E297" t="str">
        <v>CONTENT_SYNDICATION</v>
      </c>
      <c r="F297" t="str">
        <v>Healthcare</v>
      </c>
      <c r="G297" t="str">
        <v>Engineering Manager</v>
      </c>
      <c r="H297" t="str">
        <v>Uae</v>
      </c>
      <c r="I297">
        <v>14</v>
      </c>
      <c r="J297">
        <v>7</v>
      </c>
      <c r="K297">
        <v>13</v>
      </c>
      <c r="L297" t="str">
        <v>YES</v>
      </c>
      <c r="M297" t="str">
        <v>NURTURING</v>
      </c>
      <c r="N297" s="7" t="str">
        <f>IF(COUNTBLANK(clean_leads!B297:S297)&gt;=8,"LOW",IF(COUNTBLANK(clean_leads!B297:S297)&gt;=4,"MEDIUM","HIGH"))</f>
        <v>HIGH</v>
      </c>
      <c r="O297" s="7">
        <f>COUNTIF(clean_interactions!B:B,A297)</f>
        <v>4</v>
      </c>
      <c r="P297" s="7">
        <f>COUNTIFS(clean_interactions!B:B,A297,clean_interactions!N:N,"HIGH")</f>
        <v>3</v>
      </c>
      <c r="Q297" s="7">
        <f>ROUND(SUMIF(clean_interactions!B:B,A297,clean_interactions!M:M),1)</f>
        <v>72.8</v>
      </c>
      <c r="R297" s="7">
        <f>COUNTIFS(clean_interactions!B:B,A297,clean_interactions!C:C,"DEMO_REQUEST")</f>
        <v>0</v>
      </c>
      <c r="S297" s="7">
        <f>COUNTIFS(clean_interactions!B:B,A297,clean_interactions!C:C,"CONTENT_DOWNLOAD")</f>
        <v>0</v>
      </c>
      <c r="T297" s="7">
        <f>COUNTIFS(clean_interactions!B:B,A297,clean_interactions!C:C,"WEBINAR_ATTENDED")</f>
        <v>0</v>
      </c>
      <c r="U297" s="7">
        <f>COUNTIFS(clean_interactions!B:B,A297,clean_interactions!C:C,"PRICING_PAGE_VIEW")</f>
        <v>0</v>
      </c>
      <c r="V297" s="7">
        <f>SUMIF(clean_spend!D:D,E297,clean_spend!F:F)</f>
        <v>56772</v>
      </c>
      <c r="W297" s="7">
        <f>SUMIF(clean_spend!D:D,E297,clean_spend!J:J)</f>
        <v>216</v>
      </c>
      <c r="X297" s="17">
        <f t="shared" si="4"/>
        <v>262.83333333333331</v>
      </c>
      <c r="Y297" s="7">
        <f>IFERROR(SUMIF(clean_spend!D:D,E297,clean_spend!L:L)/V297,0)</f>
        <v>1.3824068202635102</v>
      </c>
    </row>
    <row r="298" spans="1:25">
      <c r="A298" t="str">
        <v>L0297</v>
      </c>
      <c r="B298" t="str">
        <v>Opal Tiwari</v>
      </c>
      <c r="C298" t="str">
        <v>META PLATFORMS</v>
      </c>
      <c r="D298" t="str">
        <v>GROWTH</v>
      </c>
      <c r="E298" t="str">
        <v>ORGANIC</v>
      </c>
      <c r="F298" t="str">
        <v>Devops</v>
      </c>
      <c r="G298" t="str">
        <v>Founder</v>
      </c>
      <c r="H298" t="str">
        <v>DE</v>
      </c>
      <c r="I298">
        <v>27</v>
      </c>
      <c r="J298">
        <v>3</v>
      </c>
      <c r="K298">
        <v>4</v>
      </c>
      <c r="L298" t="str">
        <v>NO</v>
      </c>
      <c r="M298" t="str">
        <v>LOST</v>
      </c>
      <c r="N298" s="7" t="str">
        <f>IF(COUNTBLANK(clean_leads!B298:S298)&gt;=8,"LOW",IF(COUNTBLANK(clean_leads!B298:S298)&gt;=4,"MEDIUM","HIGH"))</f>
        <v>HIGH</v>
      </c>
      <c r="O298" s="7">
        <f>COUNTIF(clean_interactions!B:B,A298)</f>
        <v>4</v>
      </c>
      <c r="P298" s="7">
        <f>COUNTIFS(clean_interactions!B:B,A298,clean_interactions!N:N,"HIGH")</f>
        <v>2</v>
      </c>
      <c r="Q298" s="7">
        <f>ROUND(SUMIF(clean_interactions!B:B,A298,clean_interactions!M:M),1)</f>
        <v>76.599999999999994</v>
      </c>
      <c r="R298" s="7">
        <f>COUNTIFS(clean_interactions!B:B,A298,clean_interactions!C:C,"DEMO_REQUEST")</f>
        <v>0</v>
      </c>
      <c r="S298" s="7">
        <f>COUNTIFS(clean_interactions!B:B,A298,clean_interactions!C:C,"CONTENT_DOWNLOAD")</f>
        <v>0</v>
      </c>
      <c r="T298" s="7">
        <f>COUNTIFS(clean_interactions!B:B,A298,clean_interactions!C:C,"WEBINAR_ATTENDED")</f>
        <v>0</v>
      </c>
      <c r="U298" s="7">
        <f>COUNTIFS(clean_interactions!B:B,A298,clean_interactions!C:C,"PRICING_PAGE_VIEW")</f>
        <v>0</v>
      </c>
      <c r="V298" s="7">
        <f>SUMIF(clean_spend!D:D,E298,clean_spend!F:F)</f>
        <v>46997</v>
      </c>
      <c r="W298" s="7">
        <f>SUMIF(clean_spend!D:D,E298,clean_spend!J:J)</f>
        <v>970</v>
      </c>
      <c r="X298" s="17">
        <f t="shared" si="4"/>
        <v>48.450515463917526</v>
      </c>
      <c r="Y298" s="7">
        <f>IFERROR(SUMIF(clean_spend!D:D,E298,clean_spend!L:L)/V298,0)</f>
        <v>13.494180479605081</v>
      </c>
    </row>
    <row r="299" spans="1:25">
      <c r="A299" t="str">
        <v>L0298</v>
      </c>
      <c r="B299" t="str">
        <v>Ingrid Diaz</v>
      </c>
      <c r="C299" t="str">
        <v>INTERCOM</v>
      </c>
      <c r="D299" t="str">
        <v>ENTERPRISE</v>
      </c>
      <c r="E299" t="str">
        <v>ORGANIC</v>
      </c>
      <c r="F299" t="str">
        <v>Cleantech</v>
      </c>
      <c r="G299" t="str">
        <v>Intern</v>
      </c>
      <c r="H299" t="str">
        <v>Ireland</v>
      </c>
      <c r="I299">
        <v>11</v>
      </c>
      <c r="J299">
        <v>0</v>
      </c>
      <c r="K299">
        <v>27</v>
      </c>
      <c r="L299" t="str">
        <v>NO</v>
      </c>
      <c r="M299" t="str">
        <v>DISQUALIFIED</v>
      </c>
      <c r="N299" s="7" t="str">
        <f>IF(COUNTBLANK(clean_leads!B299:S299)&gt;=8,"LOW",IF(COUNTBLANK(clean_leads!B299:S299)&gt;=4,"MEDIUM","HIGH"))</f>
        <v>HIGH</v>
      </c>
      <c r="O299" s="7">
        <f>COUNTIF(clean_interactions!B:B,A299)</f>
        <v>3</v>
      </c>
      <c r="P299" s="7">
        <f>COUNTIFS(clean_interactions!B:B,A299,clean_interactions!N:N,"HIGH")</f>
        <v>2</v>
      </c>
      <c r="Q299" s="7">
        <f>ROUND(SUMIF(clean_interactions!B:B,A299,clean_interactions!M:M),1)</f>
        <v>22.8</v>
      </c>
      <c r="R299" s="7">
        <f>COUNTIFS(clean_interactions!B:B,A299,clean_interactions!C:C,"DEMO_REQUEST")</f>
        <v>0</v>
      </c>
      <c r="S299" s="7">
        <f>COUNTIFS(clean_interactions!B:B,A299,clean_interactions!C:C,"CONTENT_DOWNLOAD")</f>
        <v>0</v>
      </c>
      <c r="T299" s="7">
        <f>COUNTIFS(clean_interactions!B:B,A299,clean_interactions!C:C,"WEBINAR_ATTENDED")</f>
        <v>1</v>
      </c>
      <c r="U299" s="7">
        <f>COUNTIFS(clean_interactions!B:B,A299,clean_interactions!C:C,"PRICING_PAGE_VIEW")</f>
        <v>0</v>
      </c>
      <c r="V299" s="7">
        <f>SUMIF(clean_spend!D:D,E299,clean_spend!F:F)</f>
        <v>46997</v>
      </c>
      <c r="W299" s="7">
        <f>SUMIF(clean_spend!D:D,E299,clean_spend!J:J)</f>
        <v>970</v>
      </c>
      <c r="X299" s="17">
        <f t="shared" si="4"/>
        <v>48.450515463917526</v>
      </c>
      <c r="Y299" s="7">
        <f>IFERROR(SUMIF(clean_spend!D:D,E299,clean_spend!L:L)/V299,0)</f>
        <v>13.494180479605081</v>
      </c>
    </row>
    <row r="300" spans="1:25">
      <c r="A300" t="str">
        <v>L0299</v>
      </c>
      <c r="B300" t="str">
        <v>Gideon Davis</v>
      </c>
      <c r="C300" t="str">
        <v>WORKDAY</v>
      </c>
      <c r="D300" t="str">
        <v>STARTUP</v>
      </c>
      <c r="E300" t="str">
        <v>REFERRAL</v>
      </c>
      <c r="F300" t="str">
        <v>Fintech</v>
      </c>
      <c r="G300" t="str">
        <v>Director Of Marketing</v>
      </c>
      <c r="H300" t="str">
        <v>BR</v>
      </c>
      <c r="I300">
        <v>0</v>
      </c>
      <c r="J300">
        <v>13</v>
      </c>
      <c r="K300">
        <v>6</v>
      </c>
      <c r="L300" t="str">
        <v>NO</v>
      </c>
      <c r="M300" t="str">
        <v>ENGAGED</v>
      </c>
      <c r="N300" s="7" t="str">
        <f>IF(COUNTBLANK(clean_leads!B300:S300)&gt;=8,"LOW",IF(COUNTBLANK(clean_leads!B300:S300)&gt;=4,"MEDIUM","HIGH"))</f>
        <v>HIGH</v>
      </c>
      <c r="O300" s="7">
        <f>COUNTIF(clean_interactions!B:B,A300)</f>
        <v>1</v>
      </c>
      <c r="P300" s="7">
        <f>COUNTIFS(clean_interactions!B:B,A300,clean_interactions!N:N,"HIGH")</f>
        <v>0</v>
      </c>
      <c r="Q300" s="7">
        <f>ROUND(SUMIF(clean_interactions!B:B,A300,clean_interactions!M:M),1)</f>
        <v>1.1000000000000001</v>
      </c>
      <c r="R300" s="7">
        <f>COUNTIFS(clean_interactions!B:B,A300,clean_interactions!C:C,"DEMO_REQUEST")</f>
        <v>1</v>
      </c>
      <c r="S300" s="7">
        <f>COUNTIFS(clean_interactions!B:B,A300,clean_interactions!C:C,"CONTENT_DOWNLOAD")</f>
        <v>0</v>
      </c>
      <c r="T300" s="7">
        <f>COUNTIFS(clean_interactions!B:B,A300,clean_interactions!C:C,"WEBINAR_ATTENDED")</f>
        <v>0</v>
      </c>
      <c r="U300" s="7">
        <f>COUNTIFS(clean_interactions!B:B,A300,clean_interactions!C:C,"PRICING_PAGE_VIEW")</f>
        <v>0</v>
      </c>
      <c r="V300" s="7">
        <f>SUMIF(clean_spend!D:D,E300,clean_spend!F:F)</f>
        <v>37889</v>
      </c>
      <c r="W300" s="7">
        <f>SUMIF(clean_spend!D:D,E300,clean_spend!J:J)</f>
        <v>865</v>
      </c>
      <c r="X300" s="17">
        <f t="shared" si="4"/>
        <v>43.802312138728325</v>
      </c>
      <c r="Y300" s="7">
        <f>IFERROR(SUMIF(clean_spend!D:D,E300,clean_spend!L:L)/V300,0)</f>
        <v>9.6104674179841112</v>
      </c>
    </row>
    <row r="301" spans="1:25">
      <c r="A301" t="str">
        <v>L0300</v>
      </c>
      <c r="B301" t="str">
        <v>Dmitri Lewis</v>
      </c>
      <c r="C301" t="str">
        <v>FIGMA</v>
      </c>
      <c r="D301" t="str">
        <v>ENTERPRISE</v>
      </c>
      <c r="E301" t="str">
        <v>COLD_EMAIL</v>
      </c>
      <c r="F301" t="str">
        <v>Cybersecurity</v>
      </c>
      <c r="G301" t="str">
        <v>Head Of Sales</v>
      </c>
      <c r="H301" t="str">
        <v>Mexico</v>
      </c>
      <c r="I301">
        <v>0</v>
      </c>
      <c r="J301">
        <v>9</v>
      </c>
      <c r="K301">
        <v>32</v>
      </c>
      <c r="L301" t="str">
        <v>YES</v>
      </c>
      <c r="M301" t="str">
        <v>CONVERTED</v>
      </c>
      <c r="N301" s="7" t="str">
        <f>IF(COUNTBLANK(clean_leads!B301:S301)&gt;=8,"LOW",IF(COUNTBLANK(clean_leads!B301:S301)&gt;=4,"MEDIUM","HIGH"))</f>
        <v>HIGH</v>
      </c>
      <c r="O301" s="7">
        <f>COUNTIF(clean_interactions!B:B,A301)</f>
        <v>0</v>
      </c>
      <c r="P301" s="7">
        <f>COUNTIFS(clean_interactions!B:B,A301,clean_interactions!N:N,"HIGH")</f>
        <v>0</v>
      </c>
      <c r="Q301" s="7">
        <f>ROUND(SUMIF(clean_interactions!B:B,A301,clean_interactions!M:M),1)</f>
        <v>0</v>
      </c>
      <c r="R301" s="7">
        <f>COUNTIFS(clean_interactions!B:B,A301,clean_interactions!C:C,"DEMO_REQUEST")</f>
        <v>0</v>
      </c>
      <c r="S301" s="7">
        <f>COUNTIFS(clean_interactions!B:B,A301,clean_interactions!C:C,"CONTENT_DOWNLOAD")</f>
        <v>0</v>
      </c>
      <c r="T301" s="7">
        <f>COUNTIFS(clean_interactions!B:B,A301,clean_interactions!C:C,"WEBINAR_ATTENDED")</f>
        <v>0</v>
      </c>
      <c r="U301" s="7">
        <f>COUNTIFS(clean_interactions!B:B,A301,clean_interactions!C:C,"PRICING_PAGE_VIEW")</f>
        <v>0</v>
      </c>
      <c r="V301" s="7">
        <f>SUMIF(clean_spend!D:D,E301,clean_spend!F:F)</f>
        <v>63789</v>
      </c>
      <c r="W301" s="7">
        <f>SUMIF(clean_spend!D:D,E301,clean_spend!J:J)</f>
        <v>306</v>
      </c>
      <c r="X301" s="17">
        <f t="shared" si="4"/>
        <v>208.4607843137255</v>
      </c>
      <c r="Y301" s="7">
        <f>IFERROR(SUMIF(clean_spend!D:D,E301,clean_spend!L:L)/V301,0)</f>
        <v>3.0610920378121618</v>
      </c>
    </row>
    <row r="302" spans="1:25">
      <c r="A302" t="str">
        <v>L0301</v>
      </c>
      <c r="B302" t="str">
        <v>Yael Bose</v>
      </c>
      <c r="C302" t="str">
        <v>DOCUSIGN</v>
      </c>
      <c r="D302" t="str">
        <v>MID-MARKET</v>
      </c>
      <c r="E302" t="str">
        <v>REFERRAL</v>
      </c>
      <c r="F302" t="str">
        <v>Cybersecurity</v>
      </c>
      <c r="G302" t="str">
        <v>Technical Lead</v>
      </c>
      <c r="H302" t="str">
        <v>Netherlands</v>
      </c>
      <c r="I302">
        <v>10</v>
      </c>
      <c r="J302">
        <v>16</v>
      </c>
      <c r="K302">
        <v>46</v>
      </c>
      <c r="L302" t="str">
        <v>NO</v>
      </c>
      <c r="M302" t="str">
        <v>ENGAGED</v>
      </c>
      <c r="N302" s="7" t="str">
        <f>IF(COUNTBLANK(clean_leads!B302:S302)&gt;=8,"LOW",IF(COUNTBLANK(clean_leads!B302:S302)&gt;=4,"MEDIUM","HIGH"))</f>
        <v>HIGH</v>
      </c>
      <c r="O302" s="7">
        <f>COUNTIF(clean_interactions!B:B,A302)</f>
        <v>3</v>
      </c>
      <c r="P302" s="7">
        <f>COUNTIFS(clean_interactions!B:B,A302,clean_interactions!N:N,"HIGH")</f>
        <v>1</v>
      </c>
      <c r="Q302" s="7">
        <f>ROUND(SUMIF(clean_interactions!B:B,A302,clean_interactions!M:M),1)</f>
        <v>35.6</v>
      </c>
      <c r="R302" s="7">
        <f>COUNTIFS(clean_interactions!B:B,A302,clean_interactions!C:C,"DEMO_REQUEST")</f>
        <v>0</v>
      </c>
      <c r="S302" s="7">
        <f>COUNTIFS(clean_interactions!B:B,A302,clean_interactions!C:C,"CONTENT_DOWNLOAD")</f>
        <v>1</v>
      </c>
      <c r="T302" s="7">
        <f>COUNTIFS(clean_interactions!B:B,A302,clean_interactions!C:C,"WEBINAR_ATTENDED")</f>
        <v>0</v>
      </c>
      <c r="U302" s="7">
        <f>COUNTIFS(clean_interactions!B:B,A302,clean_interactions!C:C,"PRICING_PAGE_VIEW")</f>
        <v>0</v>
      </c>
      <c r="V302" s="7">
        <f>SUMIF(clean_spend!D:D,E302,clean_spend!F:F)</f>
        <v>37889</v>
      </c>
      <c r="W302" s="7">
        <f>SUMIF(clean_spend!D:D,E302,clean_spend!J:J)</f>
        <v>865</v>
      </c>
      <c r="X302" s="17">
        <f t="shared" si="4"/>
        <v>43.802312138728325</v>
      </c>
      <c r="Y302" s="7">
        <f>IFERROR(SUMIF(clean_spend!D:D,E302,clean_spend!L:L)/V302,0)</f>
        <v>9.6104674179841112</v>
      </c>
    </row>
    <row r="303" spans="1:25">
      <c r="A303" t="str">
        <v>L0302</v>
      </c>
      <c r="B303" t="str">
        <v>Elowen Eriksson</v>
      </c>
      <c r="C303" t="str">
        <v>CANVA</v>
      </c>
      <c r="D303" t="str">
        <v>SMB</v>
      </c>
      <c r="E303" t="str">
        <v>REFERRAL</v>
      </c>
      <c r="F303" t="str">
        <v>Cleantech</v>
      </c>
      <c r="G303" t="str">
        <v>Head Of Strategy</v>
      </c>
      <c r="H303" t="str">
        <v>N/A</v>
      </c>
      <c r="I303">
        <v>10</v>
      </c>
      <c r="J303">
        <v>0</v>
      </c>
      <c r="K303">
        <v>22</v>
      </c>
      <c r="L303" t="str">
        <v>YES</v>
      </c>
      <c r="M303" t="str">
        <v>QUALIFIED</v>
      </c>
      <c r="N303" s="7" t="str">
        <f>IF(COUNTBLANK(clean_leads!B303:S303)&gt;=8,"LOW",IF(COUNTBLANK(clean_leads!B303:S303)&gt;=4,"MEDIUM","HIGH"))</f>
        <v>HIGH</v>
      </c>
      <c r="O303" s="7">
        <f>COUNTIF(clean_interactions!B:B,A303)</f>
        <v>2</v>
      </c>
      <c r="P303" s="7">
        <f>COUNTIFS(clean_interactions!B:B,A303,clean_interactions!N:N,"HIGH")</f>
        <v>2</v>
      </c>
      <c r="Q303" s="7">
        <f>ROUND(SUMIF(clean_interactions!B:B,A303,clean_interactions!M:M),1)</f>
        <v>62.7</v>
      </c>
      <c r="R303" s="7">
        <f>COUNTIFS(clean_interactions!B:B,A303,clean_interactions!C:C,"DEMO_REQUEST")</f>
        <v>0</v>
      </c>
      <c r="S303" s="7">
        <f>COUNTIFS(clean_interactions!B:B,A303,clean_interactions!C:C,"CONTENT_DOWNLOAD")</f>
        <v>0</v>
      </c>
      <c r="T303" s="7">
        <f>COUNTIFS(clean_interactions!B:B,A303,clean_interactions!C:C,"WEBINAR_ATTENDED")</f>
        <v>0</v>
      </c>
      <c r="U303" s="7">
        <f>COUNTIFS(clean_interactions!B:B,A303,clean_interactions!C:C,"PRICING_PAGE_VIEW")</f>
        <v>0</v>
      </c>
      <c r="V303" s="7">
        <f>SUMIF(clean_spend!D:D,E303,clean_spend!F:F)</f>
        <v>37889</v>
      </c>
      <c r="W303" s="7">
        <f>SUMIF(clean_spend!D:D,E303,clean_spend!J:J)</f>
        <v>865</v>
      </c>
      <c r="X303" s="17">
        <f t="shared" si="4"/>
        <v>43.802312138728325</v>
      </c>
      <c r="Y303" s="7">
        <f>IFERROR(SUMIF(clean_spend!D:D,E303,clean_spend!L:L)/V303,0)</f>
        <v>9.6104674179841112</v>
      </c>
    </row>
    <row r="304" spans="1:25">
      <c r="A304" t="str">
        <v>L0303</v>
      </c>
      <c r="B304" t="str">
        <v>Aria Kim</v>
      </c>
      <c r="C304" t="str">
        <v>CLOUDFLARE</v>
      </c>
      <c r="D304" t="str">
        <v>STARTUP</v>
      </c>
      <c r="E304" t="str">
        <v>UNKNOWN</v>
      </c>
      <c r="F304" t="str">
        <v>Edtech</v>
      </c>
      <c r="G304" t="str">
        <v>Vp Revenue</v>
      </c>
      <c r="H304" t="str">
        <v>South Africa</v>
      </c>
      <c r="I304">
        <v>2</v>
      </c>
      <c r="J304">
        <v>20</v>
      </c>
      <c r="K304">
        <v>0</v>
      </c>
      <c r="L304" t="str">
        <v>NO</v>
      </c>
      <c r="M304" t="str">
        <v>LOST</v>
      </c>
      <c r="N304" s="7" t="str">
        <f>IF(COUNTBLANK(clean_leads!B304:S304)&gt;=8,"LOW",IF(COUNTBLANK(clean_leads!B304:S304)&gt;=4,"MEDIUM","HIGH"))</f>
        <v>HIGH</v>
      </c>
      <c r="O304" s="7">
        <f>COUNTIF(clean_interactions!B:B,A304)</f>
        <v>3</v>
      </c>
      <c r="P304" s="7">
        <f>COUNTIFS(clean_interactions!B:B,A304,clean_interactions!N:N,"HIGH")</f>
        <v>2</v>
      </c>
      <c r="Q304" s="7">
        <f>ROUND(SUMIF(clean_interactions!B:B,A304,clean_interactions!M:M),1)</f>
        <v>28.7</v>
      </c>
      <c r="R304" s="7">
        <f>COUNTIFS(clean_interactions!B:B,A304,clean_interactions!C:C,"DEMO_REQUEST")</f>
        <v>1</v>
      </c>
      <c r="S304" s="7">
        <f>COUNTIFS(clean_interactions!B:B,A304,clean_interactions!C:C,"CONTENT_DOWNLOAD")</f>
        <v>0</v>
      </c>
      <c r="T304" s="7">
        <f>COUNTIFS(clean_interactions!B:B,A304,clean_interactions!C:C,"WEBINAR_ATTENDED")</f>
        <v>0</v>
      </c>
      <c r="U304" s="7">
        <f>COUNTIFS(clean_interactions!B:B,A304,clean_interactions!C:C,"PRICING_PAGE_VIEW")</f>
        <v>0</v>
      </c>
      <c r="V304" s="7">
        <f>SUMIF(clean_spend!D:D,E304,clean_spend!F:F)</f>
        <v>0</v>
      </c>
      <c r="W304" s="7">
        <f>SUMIF(clean_spend!D:D,E304,clean_spend!J:J)</f>
        <v>0</v>
      </c>
      <c r="X304" s="17">
        <f t="shared" si="4"/>
        <v>0</v>
      </c>
      <c r="Y304" s="7">
        <f>IFERROR(SUMIF(clean_spend!D:D,E304,clean_spend!L:L)/V304,0)</f>
        <v>0</v>
      </c>
    </row>
    <row r="305" spans="1:25">
      <c r="A305" t="str">
        <v>L0304</v>
      </c>
      <c r="B305" t="str">
        <v>Rosalind Reyes</v>
      </c>
      <c r="C305" t="str">
        <v>STRIPE</v>
      </c>
      <c r="D305" t="str">
        <v>SMB</v>
      </c>
      <c r="E305" t="str">
        <v>COLD_EMAIL</v>
      </c>
      <c r="F305" t="str">
        <v>Legal Tech</v>
      </c>
      <c r="G305" t="str">
        <v>Data Analyst</v>
      </c>
      <c r="H305" t="str">
        <v>UK</v>
      </c>
      <c r="I305">
        <v>31</v>
      </c>
      <c r="J305">
        <v>15</v>
      </c>
      <c r="K305">
        <v>29</v>
      </c>
      <c r="L305" t="str">
        <v>YES</v>
      </c>
      <c r="M305" t="str">
        <v>NEW</v>
      </c>
      <c r="N305" s="7" t="str">
        <f>IF(COUNTBLANK(clean_leads!B305:S305)&gt;=8,"LOW",IF(COUNTBLANK(clean_leads!B305:S305)&gt;=4,"MEDIUM","HIGH"))</f>
        <v>HIGH</v>
      </c>
      <c r="O305" s="7">
        <f>COUNTIF(clean_interactions!B:B,A305)</f>
        <v>2</v>
      </c>
      <c r="P305" s="7">
        <f>COUNTIFS(clean_interactions!B:B,A305,clean_interactions!N:N,"HIGH")</f>
        <v>2</v>
      </c>
      <c r="Q305" s="7">
        <f>ROUND(SUMIF(clean_interactions!B:B,A305,clean_interactions!M:M),1)</f>
        <v>39.299999999999997</v>
      </c>
      <c r="R305" s="7">
        <f>COUNTIFS(clean_interactions!B:B,A305,clean_interactions!C:C,"DEMO_REQUEST")</f>
        <v>1</v>
      </c>
      <c r="S305" s="7">
        <f>COUNTIFS(clean_interactions!B:B,A305,clean_interactions!C:C,"CONTENT_DOWNLOAD")</f>
        <v>0</v>
      </c>
      <c r="T305" s="7">
        <f>COUNTIFS(clean_interactions!B:B,A305,clean_interactions!C:C,"WEBINAR_ATTENDED")</f>
        <v>0</v>
      </c>
      <c r="U305" s="7">
        <f>COUNTIFS(clean_interactions!B:B,A305,clean_interactions!C:C,"PRICING_PAGE_VIEW")</f>
        <v>1</v>
      </c>
      <c r="V305" s="7">
        <f>SUMIF(clean_spend!D:D,E305,clean_spend!F:F)</f>
        <v>63789</v>
      </c>
      <c r="W305" s="7">
        <f>SUMIF(clean_spend!D:D,E305,clean_spend!J:J)</f>
        <v>306</v>
      </c>
      <c r="X305" s="17">
        <f t="shared" si="4"/>
        <v>208.4607843137255</v>
      </c>
      <c r="Y305" s="7">
        <f>IFERROR(SUMIF(clean_spend!D:D,E305,clean_spend!L:L)/V305,0)</f>
        <v>3.0610920378121618</v>
      </c>
    </row>
    <row r="306" spans="1:25">
      <c r="A306" t="str">
        <v>L0305</v>
      </c>
      <c r="B306" t="str">
        <v>Frank Verma</v>
      </c>
      <c r="C306" t="str">
        <v>STRIPE</v>
      </c>
      <c r="D306" t="str">
        <v>MID-MARKET</v>
      </c>
      <c r="E306" t="str">
        <v>SOCIAL</v>
      </c>
      <c r="F306" t="str">
        <v>Retail</v>
      </c>
      <c r="G306" t="str">
        <v>Product Manager</v>
      </c>
      <c r="H306" t="str">
        <v>Vietnam</v>
      </c>
      <c r="I306">
        <v>3</v>
      </c>
      <c r="J306">
        <v>0</v>
      </c>
      <c r="K306">
        <v>21</v>
      </c>
      <c r="L306" t="str">
        <v>NO</v>
      </c>
      <c r="M306" t="str">
        <v>NURTURING</v>
      </c>
      <c r="N306" s="7" t="str">
        <f>IF(COUNTBLANK(clean_leads!B306:S306)&gt;=8,"LOW",IF(COUNTBLANK(clean_leads!B306:S306)&gt;=4,"MEDIUM","HIGH"))</f>
        <v>HIGH</v>
      </c>
      <c r="O306" s="7">
        <f>COUNTIF(clean_interactions!B:B,A306)</f>
        <v>2</v>
      </c>
      <c r="P306" s="7">
        <f>COUNTIFS(clean_interactions!B:B,A306,clean_interactions!N:N,"HIGH")</f>
        <v>2</v>
      </c>
      <c r="Q306" s="7">
        <f>ROUND(SUMIF(clean_interactions!B:B,A306,clean_interactions!M:M),1)</f>
        <v>39</v>
      </c>
      <c r="R306" s="7">
        <f>COUNTIFS(clean_interactions!B:B,A306,clean_interactions!C:C,"DEMO_REQUEST")</f>
        <v>0</v>
      </c>
      <c r="S306" s="7">
        <f>COUNTIFS(clean_interactions!B:B,A306,clean_interactions!C:C,"CONTENT_DOWNLOAD")</f>
        <v>0</v>
      </c>
      <c r="T306" s="7">
        <f>COUNTIFS(clean_interactions!B:B,A306,clean_interactions!C:C,"WEBINAR_ATTENDED")</f>
        <v>0</v>
      </c>
      <c r="U306" s="7">
        <f>COUNTIFS(clean_interactions!B:B,A306,clean_interactions!C:C,"PRICING_PAGE_VIEW")</f>
        <v>0</v>
      </c>
      <c r="V306" s="7">
        <f>SUMIF(clean_spend!D:D,E306,clean_spend!F:F)</f>
        <v>198205</v>
      </c>
      <c r="W306" s="7">
        <f>SUMIF(clean_spend!D:D,E306,clean_spend!J:J)</f>
        <v>961</v>
      </c>
      <c r="X306" s="17">
        <f t="shared" si="4"/>
        <v>206.2486992715921</v>
      </c>
      <c r="Y306" s="7">
        <f>IFERROR(SUMIF(clean_spend!D:D,E306,clean_spend!L:L)/V306,0)</f>
        <v>2.499992432077899</v>
      </c>
    </row>
    <row r="307" spans="1:25">
      <c r="A307" t="str">
        <v>L0306</v>
      </c>
      <c r="B307" t="str">
        <v>Soren Kovac</v>
      </c>
      <c r="C307" t="str">
        <v>AIRTABLE</v>
      </c>
      <c r="D307" t="str">
        <v>N/A</v>
      </c>
      <c r="E307" t="str">
        <v>REFERRAL</v>
      </c>
      <c r="F307" t="str">
        <v>Cybersecurity</v>
      </c>
      <c r="G307" t="str">
        <v>Gtm Lead</v>
      </c>
      <c r="H307" t="str">
        <v>DE</v>
      </c>
      <c r="I307">
        <v>20</v>
      </c>
      <c r="J307">
        <v>0</v>
      </c>
      <c r="K307">
        <v>26</v>
      </c>
      <c r="L307" t="str">
        <v>YES</v>
      </c>
      <c r="M307" t="str">
        <v>ENGAGED</v>
      </c>
      <c r="N307" s="7" t="str">
        <f>IF(COUNTBLANK(clean_leads!B307:S307)&gt;=8,"LOW",IF(COUNTBLANK(clean_leads!B307:S307)&gt;=4,"MEDIUM","HIGH"))</f>
        <v>HIGH</v>
      </c>
      <c r="O307" s="7">
        <f>COUNTIF(clean_interactions!B:B,A307)</f>
        <v>2</v>
      </c>
      <c r="P307" s="7">
        <f>COUNTIFS(clean_interactions!B:B,A307,clean_interactions!N:N,"HIGH")</f>
        <v>0</v>
      </c>
      <c r="Q307" s="7">
        <f>ROUND(SUMIF(clean_interactions!B:B,A307,clean_interactions!M:M),1)</f>
        <v>0</v>
      </c>
      <c r="R307" s="7">
        <f>COUNTIFS(clean_interactions!B:B,A307,clean_interactions!C:C,"DEMO_REQUEST")</f>
        <v>0</v>
      </c>
      <c r="S307" s="7">
        <f>COUNTIFS(clean_interactions!B:B,A307,clean_interactions!C:C,"CONTENT_DOWNLOAD")</f>
        <v>0</v>
      </c>
      <c r="T307" s="7">
        <f>COUNTIFS(clean_interactions!B:B,A307,clean_interactions!C:C,"WEBINAR_ATTENDED")</f>
        <v>0</v>
      </c>
      <c r="U307" s="7">
        <f>COUNTIFS(clean_interactions!B:B,A307,clean_interactions!C:C,"PRICING_PAGE_VIEW")</f>
        <v>0</v>
      </c>
      <c r="V307" s="7">
        <f>SUMIF(clean_spend!D:D,E307,clean_spend!F:F)</f>
        <v>37889</v>
      </c>
      <c r="W307" s="7">
        <f>SUMIF(clean_spend!D:D,E307,clean_spend!J:J)</f>
        <v>865</v>
      </c>
      <c r="X307" s="17">
        <f t="shared" si="4"/>
        <v>43.802312138728325</v>
      </c>
      <c r="Y307" s="7">
        <f>IFERROR(SUMIF(clean_spend!D:D,E307,clean_spend!L:L)/V307,0)</f>
        <v>9.6104674179841112</v>
      </c>
    </row>
    <row r="308" spans="1:25">
      <c r="A308" t="str">
        <v>L0307</v>
      </c>
      <c r="B308" t="str">
        <v>Nolan Walker</v>
      </c>
      <c r="C308" t="str">
        <v>GOOGLE</v>
      </c>
      <c r="D308" t="str">
        <v>N/A</v>
      </c>
      <c r="E308" t="str">
        <v>CONTENT_SYNDICATION</v>
      </c>
      <c r="F308" t="str">
        <v>Devops</v>
      </c>
      <c r="G308" t="str">
        <v>Unknown</v>
      </c>
      <c r="H308" t="str">
        <v>IN</v>
      </c>
      <c r="I308">
        <v>22</v>
      </c>
      <c r="J308">
        <v>13</v>
      </c>
      <c r="K308">
        <v>48</v>
      </c>
      <c r="L308" t="str">
        <v>YES</v>
      </c>
      <c r="M308" t="str">
        <v>CONTACTED</v>
      </c>
      <c r="N308" s="7" t="str">
        <f>IF(COUNTBLANK(clean_leads!B308:S308)&gt;=8,"LOW",IF(COUNTBLANK(clean_leads!B308:S308)&gt;=4,"MEDIUM","HIGH"))</f>
        <v>HIGH</v>
      </c>
      <c r="O308" s="7">
        <f>COUNTIF(clean_interactions!B:B,A308)</f>
        <v>4</v>
      </c>
      <c r="P308" s="7">
        <f>COUNTIFS(clean_interactions!B:B,A308,clean_interactions!N:N,"HIGH")</f>
        <v>3</v>
      </c>
      <c r="Q308" s="7">
        <f>ROUND(SUMIF(clean_interactions!B:B,A308,clean_interactions!M:M),1)</f>
        <v>70.8</v>
      </c>
      <c r="R308" s="7">
        <f>COUNTIFS(clean_interactions!B:B,A308,clean_interactions!C:C,"DEMO_REQUEST")</f>
        <v>0</v>
      </c>
      <c r="S308" s="7">
        <f>COUNTIFS(clean_interactions!B:B,A308,clean_interactions!C:C,"CONTENT_DOWNLOAD")</f>
        <v>0</v>
      </c>
      <c r="T308" s="7">
        <f>COUNTIFS(clean_interactions!B:B,A308,clean_interactions!C:C,"WEBINAR_ATTENDED")</f>
        <v>0</v>
      </c>
      <c r="U308" s="7">
        <f>COUNTIFS(clean_interactions!B:B,A308,clean_interactions!C:C,"PRICING_PAGE_VIEW")</f>
        <v>0</v>
      </c>
      <c r="V308" s="7">
        <f>SUMIF(clean_spend!D:D,E308,clean_spend!F:F)</f>
        <v>56772</v>
      </c>
      <c r="W308" s="7">
        <f>SUMIF(clean_spend!D:D,E308,clean_spend!J:J)</f>
        <v>216</v>
      </c>
      <c r="X308" s="17">
        <f t="shared" si="4"/>
        <v>262.83333333333331</v>
      </c>
      <c r="Y308" s="7">
        <f>IFERROR(SUMIF(clean_spend!D:D,E308,clean_spend!L:L)/V308,0)</f>
        <v>1.3824068202635102</v>
      </c>
    </row>
    <row r="309" spans="1:25">
      <c r="A309" t="str">
        <v>L0308</v>
      </c>
      <c r="B309" t="str">
        <v>Zane Thomas</v>
      </c>
      <c r="C309" t="str">
        <v>DATABRICKS</v>
      </c>
      <c r="D309" t="str">
        <v>SMB</v>
      </c>
      <c r="E309" t="str">
        <v>ORGANIC</v>
      </c>
      <c r="F309" t="str">
        <v>Retail</v>
      </c>
      <c r="G309" t="str">
        <v>Events Manager</v>
      </c>
      <c r="H309" t="str">
        <v>Argentina</v>
      </c>
      <c r="I309">
        <v>26</v>
      </c>
      <c r="J309">
        <v>14</v>
      </c>
      <c r="K309">
        <v>7</v>
      </c>
      <c r="L309" t="str">
        <v>YES</v>
      </c>
      <c r="M309" t="str">
        <v>ENGAGED</v>
      </c>
      <c r="N309" s="7" t="str">
        <f>IF(COUNTBLANK(clean_leads!B309:S309)&gt;=8,"LOW",IF(COUNTBLANK(clean_leads!B309:S309)&gt;=4,"MEDIUM","HIGH"))</f>
        <v>HIGH</v>
      </c>
      <c r="O309" s="7">
        <f>COUNTIF(clean_interactions!B:B,A309)</f>
        <v>5</v>
      </c>
      <c r="P309" s="7">
        <f>COUNTIFS(clean_interactions!B:B,A309,clean_interactions!N:N,"HIGH")</f>
        <v>5</v>
      </c>
      <c r="Q309" s="7">
        <f>ROUND(SUMIF(clean_interactions!B:B,A309,clean_interactions!M:M),1)</f>
        <v>131.1</v>
      </c>
      <c r="R309" s="7">
        <f>COUNTIFS(clean_interactions!B:B,A309,clean_interactions!C:C,"DEMO_REQUEST")</f>
        <v>0</v>
      </c>
      <c r="S309" s="7">
        <f>COUNTIFS(clean_interactions!B:B,A309,clean_interactions!C:C,"CONTENT_DOWNLOAD")</f>
        <v>1</v>
      </c>
      <c r="T309" s="7">
        <f>COUNTIFS(clean_interactions!B:B,A309,clean_interactions!C:C,"WEBINAR_ATTENDED")</f>
        <v>0</v>
      </c>
      <c r="U309" s="7">
        <f>COUNTIFS(clean_interactions!B:B,A309,clean_interactions!C:C,"PRICING_PAGE_VIEW")</f>
        <v>0</v>
      </c>
      <c r="V309" s="7">
        <f>SUMIF(clean_spend!D:D,E309,clean_spend!F:F)</f>
        <v>46997</v>
      </c>
      <c r="W309" s="7">
        <f>SUMIF(clean_spend!D:D,E309,clean_spend!J:J)</f>
        <v>970</v>
      </c>
      <c r="X309" s="17">
        <f t="shared" si="4"/>
        <v>48.450515463917526</v>
      </c>
      <c r="Y309" s="7">
        <f>IFERROR(SUMIF(clean_spend!D:D,E309,clean_spend!L:L)/V309,0)</f>
        <v>13.494180479605081</v>
      </c>
    </row>
    <row r="310" spans="1:25">
      <c r="A310" t="str">
        <v>L0309</v>
      </c>
      <c r="B310" t="str">
        <v>Quinlan Scott</v>
      </c>
      <c r="C310" t="str">
        <v>CROWDSTRIKE</v>
      </c>
      <c r="D310" t="str">
        <v>MID-MARKET</v>
      </c>
      <c r="E310" t="str">
        <v>EVENT</v>
      </c>
      <c r="F310" t="str">
        <v>Hrtech</v>
      </c>
      <c r="G310" t="str">
        <v>Communications Director</v>
      </c>
      <c r="H310" t="str">
        <v>UK</v>
      </c>
      <c r="I310">
        <v>33</v>
      </c>
      <c r="J310">
        <v>19</v>
      </c>
      <c r="K310">
        <v>10</v>
      </c>
      <c r="L310" t="str">
        <v>YES</v>
      </c>
      <c r="M310" t="str">
        <v>NEW</v>
      </c>
      <c r="N310" s="7" t="str">
        <f>IF(COUNTBLANK(clean_leads!B310:S310)&gt;=8,"LOW",IF(COUNTBLANK(clean_leads!B310:S310)&gt;=4,"MEDIUM","HIGH"))</f>
        <v>HIGH</v>
      </c>
      <c r="O310" s="7">
        <f>COUNTIF(clean_interactions!B:B,A310)</f>
        <v>2</v>
      </c>
      <c r="P310" s="7">
        <f>COUNTIFS(clean_interactions!B:B,A310,clean_interactions!N:N,"HIGH")</f>
        <v>0</v>
      </c>
      <c r="Q310" s="7">
        <f>ROUND(SUMIF(clean_interactions!B:B,A310,clean_interactions!M:M),1)</f>
        <v>0</v>
      </c>
      <c r="R310" s="7">
        <f>COUNTIFS(clean_interactions!B:B,A310,clean_interactions!C:C,"DEMO_REQUEST")</f>
        <v>0</v>
      </c>
      <c r="S310" s="7">
        <f>COUNTIFS(clean_interactions!B:B,A310,clean_interactions!C:C,"CONTENT_DOWNLOAD")</f>
        <v>0</v>
      </c>
      <c r="T310" s="7">
        <f>COUNTIFS(clean_interactions!B:B,A310,clean_interactions!C:C,"WEBINAR_ATTENDED")</f>
        <v>0</v>
      </c>
      <c r="U310" s="7">
        <f>COUNTIFS(clean_interactions!B:B,A310,clean_interactions!C:C,"PRICING_PAGE_VIEW")</f>
        <v>0</v>
      </c>
      <c r="V310" s="7">
        <f>SUMIF(clean_spend!D:D,E310,clean_spend!F:F)</f>
        <v>130023</v>
      </c>
      <c r="W310" s="7">
        <f>SUMIF(clean_spend!D:D,E310,clean_spend!J:J)</f>
        <v>322</v>
      </c>
      <c r="X310" s="17">
        <f t="shared" si="4"/>
        <v>403.79813664596276</v>
      </c>
      <c r="Y310" s="7">
        <f>IFERROR(SUMIF(clean_spend!D:D,E310,clean_spend!L:L)/V310,0)</f>
        <v>1.3116294809379878</v>
      </c>
    </row>
    <row r="311" spans="1:25">
      <c r="A311" t="str">
        <v>L0310</v>
      </c>
      <c r="B311" t="str">
        <v>Priya Tanaka</v>
      </c>
      <c r="C311" t="str">
        <v>SALESFORCE</v>
      </c>
      <c r="D311" t="str">
        <v>MID-MARKET</v>
      </c>
      <c r="E311" t="str">
        <v>PAID</v>
      </c>
      <c r="F311" t="str">
        <v>Supply Chain</v>
      </c>
      <c r="G311" t="str">
        <v>Director Of Marketing</v>
      </c>
      <c r="H311" t="str">
        <v>AU</v>
      </c>
      <c r="I311">
        <v>0</v>
      </c>
      <c r="J311">
        <v>20</v>
      </c>
      <c r="K311">
        <v>9</v>
      </c>
      <c r="L311" t="str">
        <v>YES</v>
      </c>
      <c r="M311" t="str">
        <v>NEW</v>
      </c>
      <c r="N311" s="7" t="str">
        <f>IF(COUNTBLANK(clean_leads!B311:S311)&gt;=8,"LOW",IF(COUNTBLANK(clean_leads!B311:S311)&gt;=4,"MEDIUM","HIGH"))</f>
        <v>HIGH</v>
      </c>
      <c r="O311" s="7">
        <f>COUNTIF(clean_interactions!B:B,A311)</f>
        <v>0</v>
      </c>
      <c r="P311" s="7">
        <f>COUNTIFS(clean_interactions!B:B,A311,clean_interactions!N:N,"HIGH")</f>
        <v>0</v>
      </c>
      <c r="Q311" s="7">
        <f>ROUND(SUMIF(clean_interactions!B:B,A311,clean_interactions!M:M),1)</f>
        <v>0</v>
      </c>
      <c r="R311" s="7">
        <f>COUNTIFS(clean_interactions!B:B,A311,clean_interactions!C:C,"DEMO_REQUEST")</f>
        <v>0</v>
      </c>
      <c r="S311" s="7">
        <f>COUNTIFS(clean_interactions!B:B,A311,clean_interactions!C:C,"CONTENT_DOWNLOAD")</f>
        <v>0</v>
      </c>
      <c r="T311" s="7">
        <f>COUNTIFS(clean_interactions!B:B,A311,clean_interactions!C:C,"WEBINAR_ATTENDED")</f>
        <v>0</v>
      </c>
      <c r="U311" s="7">
        <f>COUNTIFS(clean_interactions!B:B,A311,clean_interactions!C:C,"PRICING_PAGE_VIEW")</f>
        <v>0</v>
      </c>
      <c r="V311" s="7">
        <f>SUMIF(clean_spend!D:D,E311,clean_spend!F:F)</f>
        <v>149793</v>
      </c>
      <c r="W311" s="7">
        <f>SUMIF(clean_spend!D:D,E311,clean_spend!J:J)</f>
        <v>1090</v>
      </c>
      <c r="X311" s="17">
        <f t="shared" si="4"/>
        <v>137.42477064220182</v>
      </c>
      <c r="Y311" s="7">
        <f>IFERROR(SUMIF(clean_spend!D:D,E311,clean_spend!L:L)/V311,0)</f>
        <v>3.422997069288952</v>
      </c>
    </row>
    <row r="312" spans="1:25">
      <c r="A312" t="str">
        <v>L0311</v>
      </c>
      <c r="B312" t="str">
        <v>Fatima Nelson</v>
      </c>
      <c r="C312" t="str">
        <v>CLOUDFLARE</v>
      </c>
      <c r="D312" t="str">
        <v>N/A</v>
      </c>
      <c r="E312" t="str">
        <v>PAID</v>
      </c>
      <c r="F312" t="str">
        <v>Automotive</v>
      </c>
      <c r="G312" t="str">
        <v>Cmo</v>
      </c>
      <c r="H312" t="str">
        <v>Colombia</v>
      </c>
      <c r="I312">
        <v>18</v>
      </c>
      <c r="J312">
        <v>5</v>
      </c>
      <c r="K312">
        <v>31</v>
      </c>
      <c r="L312" t="str">
        <v>YES</v>
      </c>
      <c r="M312" t="str">
        <v>NURTURING</v>
      </c>
      <c r="N312" s="7" t="str">
        <f>IF(COUNTBLANK(clean_leads!B312:S312)&gt;=8,"LOW",IF(COUNTBLANK(clean_leads!B312:S312)&gt;=4,"MEDIUM","HIGH"))</f>
        <v>HIGH</v>
      </c>
      <c r="O312" s="7">
        <f>COUNTIF(clean_interactions!B:B,A312)</f>
        <v>3</v>
      </c>
      <c r="P312" s="7">
        <f>COUNTIFS(clean_interactions!B:B,A312,clean_interactions!N:N,"HIGH")</f>
        <v>2</v>
      </c>
      <c r="Q312" s="7">
        <f>ROUND(SUMIF(clean_interactions!B:B,A312,clean_interactions!M:M),1)</f>
        <v>58.3</v>
      </c>
      <c r="R312" s="7">
        <f>COUNTIFS(clean_interactions!B:B,A312,clean_interactions!C:C,"DEMO_REQUEST")</f>
        <v>0</v>
      </c>
      <c r="S312" s="7">
        <f>COUNTIFS(clean_interactions!B:B,A312,clean_interactions!C:C,"CONTENT_DOWNLOAD")</f>
        <v>0</v>
      </c>
      <c r="T312" s="7">
        <f>COUNTIFS(clean_interactions!B:B,A312,clean_interactions!C:C,"WEBINAR_ATTENDED")</f>
        <v>0</v>
      </c>
      <c r="U312" s="7">
        <f>COUNTIFS(clean_interactions!B:B,A312,clean_interactions!C:C,"PRICING_PAGE_VIEW")</f>
        <v>0</v>
      </c>
      <c r="V312" s="7">
        <f>SUMIF(clean_spend!D:D,E312,clean_spend!F:F)</f>
        <v>149793</v>
      </c>
      <c r="W312" s="7">
        <f>SUMIF(clean_spend!D:D,E312,clean_spend!J:J)</f>
        <v>1090</v>
      </c>
      <c r="X312" s="17">
        <f t="shared" si="4"/>
        <v>137.42477064220182</v>
      </c>
      <c r="Y312" s="7">
        <f>IFERROR(SUMIF(clean_spend!D:D,E312,clean_spend!L:L)/V312,0)</f>
        <v>3.422997069288952</v>
      </c>
    </row>
    <row r="313" spans="1:25">
      <c r="A313" t="str">
        <v>L0312</v>
      </c>
      <c r="B313" t="str">
        <v>Nico Dominguez</v>
      </c>
      <c r="C313" t="str">
        <v>PALO ALTO NETWORKS</v>
      </c>
      <c r="D313" t="str">
        <v>MID-MARKET</v>
      </c>
      <c r="E313" t="str">
        <v>DIRECT</v>
      </c>
      <c r="F313" t="str">
        <v>Edtech</v>
      </c>
      <c r="G313" t="str">
        <v>Director Of Demand Gen</v>
      </c>
      <c r="H313" t="str">
        <v>US</v>
      </c>
      <c r="I313">
        <v>7</v>
      </c>
      <c r="J313">
        <v>0</v>
      </c>
      <c r="K313">
        <v>33</v>
      </c>
      <c r="L313" t="str">
        <v>YES</v>
      </c>
      <c r="M313" t="str">
        <v>CONVERTED</v>
      </c>
      <c r="N313" s="7" t="str">
        <f>IF(COUNTBLANK(clean_leads!B313:S313)&gt;=8,"LOW",IF(COUNTBLANK(clean_leads!B313:S313)&gt;=4,"MEDIUM","HIGH"))</f>
        <v>HIGH</v>
      </c>
      <c r="O313" s="7">
        <f>COUNTIF(clean_interactions!B:B,A313)</f>
        <v>6</v>
      </c>
      <c r="P313" s="7">
        <f>COUNTIFS(clean_interactions!B:B,A313,clean_interactions!N:N,"HIGH")</f>
        <v>4</v>
      </c>
      <c r="Q313" s="7">
        <f>ROUND(SUMIF(clean_interactions!B:B,A313,clean_interactions!M:M),1)</f>
        <v>115.2</v>
      </c>
      <c r="R313" s="7">
        <f>COUNTIFS(clean_interactions!B:B,A313,clean_interactions!C:C,"DEMO_REQUEST")</f>
        <v>0</v>
      </c>
      <c r="S313" s="7">
        <f>COUNTIFS(clean_interactions!B:B,A313,clean_interactions!C:C,"CONTENT_DOWNLOAD")</f>
        <v>0</v>
      </c>
      <c r="T313" s="7">
        <f>COUNTIFS(clean_interactions!B:B,A313,clean_interactions!C:C,"WEBINAR_ATTENDED")</f>
        <v>1</v>
      </c>
      <c r="U313" s="7">
        <f>COUNTIFS(clean_interactions!B:B,A313,clean_interactions!C:C,"PRICING_PAGE_VIEW")</f>
        <v>0</v>
      </c>
      <c r="V313" s="7">
        <f>SUMIF(clean_spend!D:D,E313,clean_spend!F:F)</f>
        <v>0</v>
      </c>
      <c r="W313" s="7">
        <f>SUMIF(clean_spend!D:D,E313,clean_spend!J:J)</f>
        <v>0</v>
      </c>
      <c r="X313" s="17">
        <f t="shared" si="4"/>
        <v>0</v>
      </c>
      <c r="Y313" s="7">
        <f>IFERROR(SUMIF(clean_spend!D:D,E313,clean_spend!L:L)/V313,0)</f>
        <v>0</v>
      </c>
    </row>
    <row r="314" spans="1:25">
      <c r="A314" t="str">
        <v>L0313</v>
      </c>
      <c r="B314" t="str">
        <v>Vivian Robinson</v>
      </c>
      <c r="C314" t="str">
        <v>SNOWFLAKE</v>
      </c>
      <c r="D314" t="str">
        <v>MID-MARKET</v>
      </c>
      <c r="E314" t="str">
        <v>SOCIAL</v>
      </c>
      <c r="F314" t="str">
        <v>Telecom</v>
      </c>
      <c r="G314" t="str">
        <v>Head Of Partnerships</v>
      </c>
      <c r="H314" t="str">
        <v>Israel</v>
      </c>
      <c r="I314">
        <v>6</v>
      </c>
      <c r="J314">
        <v>18</v>
      </c>
      <c r="K314">
        <v>50</v>
      </c>
      <c r="L314" t="str">
        <v>YES</v>
      </c>
      <c r="M314" t="str">
        <v>QUALIFIED</v>
      </c>
      <c r="N314" s="7" t="str">
        <f>IF(COUNTBLANK(clean_leads!B314:S314)&gt;=8,"LOW",IF(COUNTBLANK(clean_leads!B314:S314)&gt;=4,"MEDIUM","HIGH"))</f>
        <v>HIGH</v>
      </c>
      <c r="O314" s="7">
        <f>COUNTIF(clean_interactions!B:B,A314)</f>
        <v>2</v>
      </c>
      <c r="P314" s="7">
        <f>COUNTIFS(clean_interactions!B:B,A314,clean_interactions!N:N,"HIGH")</f>
        <v>2</v>
      </c>
      <c r="Q314" s="7">
        <f>ROUND(SUMIF(clean_interactions!B:B,A314,clean_interactions!M:M),1)</f>
        <v>55.3</v>
      </c>
      <c r="R314" s="7">
        <f>COUNTIFS(clean_interactions!B:B,A314,clean_interactions!C:C,"DEMO_REQUEST")</f>
        <v>0</v>
      </c>
      <c r="S314" s="7">
        <f>COUNTIFS(clean_interactions!B:B,A314,clean_interactions!C:C,"CONTENT_DOWNLOAD")</f>
        <v>0</v>
      </c>
      <c r="T314" s="7">
        <f>COUNTIFS(clean_interactions!B:B,A314,clean_interactions!C:C,"WEBINAR_ATTENDED")</f>
        <v>0</v>
      </c>
      <c r="U314" s="7">
        <f>COUNTIFS(clean_interactions!B:B,A314,clean_interactions!C:C,"PRICING_PAGE_VIEW")</f>
        <v>0</v>
      </c>
      <c r="V314" s="7">
        <f>SUMIF(clean_spend!D:D,E314,clean_spend!F:F)</f>
        <v>198205</v>
      </c>
      <c r="W314" s="7">
        <f>SUMIF(clean_spend!D:D,E314,clean_spend!J:J)</f>
        <v>961</v>
      </c>
      <c r="X314" s="17">
        <f t="shared" si="4"/>
        <v>206.2486992715921</v>
      </c>
      <c r="Y314" s="7">
        <f>IFERROR(SUMIF(clean_spend!D:D,E314,clean_spend!L:L)/V314,0)</f>
        <v>2.499992432077899</v>
      </c>
    </row>
    <row r="315" spans="1:25">
      <c r="A315" t="str">
        <v>L0314</v>
      </c>
      <c r="B315" t="str">
        <v>Juniper Chandra</v>
      </c>
      <c r="C315" t="str">
        <v>DROPBOX</v>
      </c>
      <c r="D315" t="str">
        <v>MID-MARKET</v>
      </c>
      <c r="E315" t="str">
        <v>REFERRAL</v>
      </c>
      <c r="F315" t="str">
        <v>Cybersecurity</v>
      </c>
      <c r="G315" t="str">
        <v>Vp Marketing</v>
      </c>
      <c r="H315" t="str">
        <v>Israel</v>
      </c>
      <c r="I315">
        <v>27</v>
      </c>
      <c r="J315">
        <v>11</v>
      </c>
      <c r="K315">
        <v>13</v>
      </c>
      <c r="L315" t="str">
        <v>NO</v>
      </c>
      <c r="M315" t="str">
        <v>LOST</v>
      </c>
      <c r="N315" s="7" t="str">
        <f>IF(COUNTBLANK(clean_leads!B315:S315)&gt;=8,"LOW",IF(COUNTBLANK(clean_leads!B315:S315)&gt;=4,"MEDIUM","HIGH"))</f>
        <v>HIGH</v>
      </c>
      <c r="O315" s="7">
        <f>COUNTIF(clean_interactions!B:B,A315)</f>
        <v>2</v>
      </c>
      <c r="P315" s="7">
        <f>COUNTIFS(clean_interactions!B:B,A315,clean_interactions!N:N,"HIGH")</f>
        <v>2</v>
      </c>
      <c r="Q315" s="7">
        <f>ROUND(SUMIF(clean_interactions!B:B,A315,clean_interactions!M:M),1)</f>
        <v>27.7</v>
      </c>
      <c r="R315" s="7">
        <f>COUNTIFS(clean_interactions!B:B,A315,clean_interactions!C:C,"DEMO_REQUEST")</f>
        <v>0</v>
      </c>
      <c r="S315" s="7">
        <f>COUNTIFS(clean_interactions!B:B,A315,clean_interactions!C:C,"CONTENT_DOWNLOAD")</f>
        <v>1</v>
      </c>
      <c r="T315" s="7">
        <f>COUNTIFS(clean_interactions!B:B,A315,clean_interactions!C:C,"WEBINAR_ATTENDED")</f>
        <v>0</v>
      </c>
      <c r="U315" s="7">
        <f>COUNTIFS(clean_interactions!B:B,A315,clean_interactions!C:C,"PRICING_PAGE_VIEW")</f>
        <v>0</v>
      </c>
      <c r="V315" s="7">
        <f>SUMIF(clean_spend!D:D,E315,clean_spend!F:F)</f>
        <v>37889</v>
      </c>
      <c r="W315" s="7">
        <f>SUMIF(clean_spend!D:D,E315,clean_spend!J:J)</f>
        <v>865</v>
      </c>
      <c r="X315" s="17">
        <f t="shared" si="4"/>
        <v>43.802312138728325</v>
      </c>
      <c r="Y315" s="7">
        <f>IFERROR(SUMIF(clean_spend!D:D,E315,clean_spend!L:L)/V315,0)</f>
        <v>9.6104674179841112</v>
      </c>
    </row>
    <row r="316" spans="1:25">
      <c r="A316" t="str">
        <v>L0315</v>
      </c>
      <c r="B316" t="str">
        <v>Willow Eriksson</v>
      </c>
      <c r="C316" t="str">
        <v>HASHICORP</v>
      </c>
      <c r="D316" t="str">
        <v>ENTERPRISE</v>
      </c>
      <c r="E316" t="str">
        <v>CONTENT_SYNDICATION</v>
      </c>
      <c r="F316" t="str">
        <v>Cybersecurity</v>
      </c>
      <c r="G316" t="str">
        <v>Gtm Lead</v>
      </c>
      <c r="H316" t="str">
        <v>IN</v>
      </c>
      <c r="I316">
        <v>27</v>
      </c>
      <c r="J316">
        <v>10</v>
      </c>
      <c r="K316">
        <v>3</v>
      </c>
      <c r="L316" t="str">
        <v>NO</v>
      </c>
      <c r="M316" t="str">
        <v>NURTURING</v>
      </c>
      <c r="N316" s="7" t="str">
        <f>IF(COUNTBLANK(clean_leads!B316:S316)&gt;=8,"LOW",IF(COUNTBLANK(clean_leads!B316:S316)&gt;=4,"MEDIUM","HIGH"))</f>
        <v>HIGH</v>
      </c>
      <c r="O316" s="7">
        <f>COUNTIF(clean_interactions!B:B,A316)</f>
        <v>2</v>
      </c>
      <c r="P316" s="7">
        <f>COUNTIFS(clean_interactions!B:B,A316,clean_interactions!N:N,"HIGH")</f>
        <v>2</v>
      </c>
      <c r="Q316" s="7">
        <f>ROUND(SUMIF(clean_interactions!B:B,A316,clean_interactions!M:M),1)</f>
        <v>31.6</v>
      </c>
      <c r="R316" s="7">
        <f>COUNTIFS(clean_interactions!B:B,A316,clean_interactions!C:C,"DEMO_REQUEST")</f>
        <v>0</v>
      </c>
      <c r="S316" s="7">
        <f>COUNTIFS(clean_interactions!B:B,A316,clean_interactions!C:C,"CONTENT_DOWNLOAD")</f>
        <v>0</v>
      </c>
      <c r="T316" s="7">
        <f>COUNTIFS(clean_interactions!B:B,A316,clean_interactions!C:C,"WEBINAR_ATTENDED")</f>
        <v>0</v>
      </c>
      <c r="U316" s="7">
        <f>COUNTIFS(clean_interactions!B:B,A316,clean_interactions!C:C,"PRICING_PAGE_VIEW")</f>
        <v>0</v>
      </c>
      <c r="V316" s="7">
        <f>SUMIF(clean_spend!D:D,E316,clean_spend!F:F)</f>
        <v>56772</v>
      </c>
      <c r="W316" s="7">
        <f>SUMIF(clean_spend!D:D,E316,clean_spend!J:J)</f>
        <v>216</v>
      </c>
      <c r="X316" s="17">
        <f t="shared" si="4"/>
        <v>262.83333333333331</v>
      </c>
      <c r="Y316" s="7">
        <f>IFERROR(SUMIF(clean_spend!D:D,E316,clean_spend!L:L)/V316,0)</f>
        <v>1.3824068202635102</v>
      </c>
    </row>
    <row r="317" spans="1:25">
      <c r="A317" t="str">
        <v>L0316</v>
      </c>
      <c r="B317" t="str">
        <v>Magnus Soto</v>
      </c>
      <c r="C317" t="str">
        <v>DATADOG</v>
      </c>
      <c r="D317" t="str">
        <v>ENTERPRISE</v>
      </c>
      <c r="E317" t="str">
        <v>PAID</v>
      </c>
      <c r="F317" t="str">
        <v>Healthcare</v>
      </c>
      <c r="G317" t="str">
        <v>Communications Director</v>
      </c>
      <c r="H317" t="str">
        <v>Sweden</v>
      </c>
      <c r="I317">
        <v>26</v>
      </c>
      <c r="J317">
        <v>8</v>
      </c>
      <c r="K317">
        <v>22</v>
      </c>
      <c r="L317" t="str">
        <v>NO</v>
      </c>
      <c r="M317" t="str">
        <v>NEW</v>
      </c>
      <c r="N317" s="7" t="str">
        <f>IF(COUNTBLANK(clean_leads!B317:S317)&gt;=8,"LOW",IF(COUNTBLANK(clean_leads!B317:S317)&gt;=4,"MEDIUM","HIGH"))</f>
        <v>HIGH</v>
      </c>
      <c r="O317" s="7">
        <f>COUNTIF(clean_interactions!B:B,A317)</f>
        <v>1</v>
      </c>
      <c r="P317" s="7">
        <f>COUNTIFS(clean_interactions!B:B,A317,clean_interactions!N:N,"HIGH")</f>
        <v>0</v>
      </c>
      <c r="Q317" s="7">
        <f>ROUND(SUMIF(clean_interactions!B:B,A317,clean_interactions!M:M),1)</f>
        <v>0</v>
      </c>
      <c r="R317" s="7">
        <f>COUNTIFS(clean_interactions!B:B,A317,clean_interactions!C:C,"DEMO_REQUEST")</f>
        <v>0</v>
      </c>
      <c r="S317" s="7">
        <f>COUNTIFS(clean_interactions!B:B,A317,clean_interactions!C:C,"CONTENT_DOWNLOAD")</f>
        <v>0</v>
      </c>
      <c r="T317" s="7">
        <f>COUNTIFS(clean_interactions!B:B,A317,clean_interactions!C:C,"WEBINAR_ATTENDED")</f>
        <v>0</v>
      </c>
      <c r="U317" s="7">
        <f>COUNTIFS(clean_interactions!B:B,A317,clean_interactions!C:C,"PRICING_PAGE_VIEW")</f>
        <v>0</v>
      </c>
      <c r="V317" s="7">
        <f>SUMIF(clean_spend!D:D,E317,clean_spend!F:F)</f>
        <v>149793</v>
      </c>
      <c r="W317" s="7">
        <f>SUMIF(clean_spend!D:D,E317,clean_spend!J:J)</f>
        <v>1090</v>
      </c>
      <c r="X317" s="17">
        <f t="shared" si="4"/>
        <v>137.42477064220182</v>
      </c>
      <c r="Y317" s="7">
        <f>IFERROR(SUMIF(clean_spend!D:D,E317,clean_spend!L:L)/V317,0)</f>
        <v>3.422997069288952</v>
      </c>
    </row>
    <row r="318" spans="1:25">
      <c r="A318" t="str">
        <v>L0317</v>
      </c>
      <c r="B318" t="str">
        <v>Mona Mehta</v>
      </c>
      <c r="C318" t="str">
        <v>CROWD STRIKE</v>
      </c>
      <c r="D318" t="str">
        <v>GROWTH</v>
      </c>
      <c r="E318" t="str">
        <v>ORGANIC</v>
      </c>
      <c r="F318" t="str">
        <v>Supply Chain</v>
      </c>
      <c r="G318" t="str">
        <v>Head Of Partnerships</v>
      </c>
      <c r="H318" t="str">
        <v>IN</v>
      </c>
      <c r="I318">
        <v>2</v>
      </c>
      <c r="J318">
        <v>0</v>
      </c>
      <c r="K318">
        <v>4</v>
      </c>
      <c r="L318" t="str">
        <v>YES</v>
      </c>
      <c r="M318" t="str">
        <v>ENGAGED</v>
      </c>
      <c r="N318" s="7" t="str">
        <f>IF(COUNTBLANK(clean_leads!B318:S318)&gt;=8,"LOW",IF(COUNTBLANK(clean_leads!B318:S318)&gt;=4,"MEDIUM","HIGH"))</f>
        <v>HIGH</v>
      </c>
      <c r="O318" s="7">
        <f>COUNTIF(clean_interactions!B:B,A318)</f>
        <v>3</v>
      </c>
      <c r="P318" s="7">
        <f>COUNTIFS(clean_interactions!B:B,A318,clean_interactions!N:N,"HIGH")</f>
        <v>3</v>
      </c>
      <c r="Q318" s="7">
        <f>ROUND(SUMIF(clean_interactions!B:B,A318,clean_interactions!M:M),1)</f>
        <v>76.5</v>
      </c>
      <c r="R318" s="7">
        <f>COUNTIFS(clean_interactions!B:B,A318,clean_interactions!C:C,"DEMO_REQUEST")</f>
        <v>1</v>
      </c>
      <c r="S318" s="7">
        <f>COUNTIFS(clean_interactions!B:B,A318,clean_interactions!C:C,"CONTENT_DOWNLOAD")</f>
        <v>0</v>
      </c>
      <c r="T318" s="7">
        <f>COUNTIFS(clean_interactions!B:B,A318,clean_interactions!C:C,"WEBINAR_ATTENDED")</f>
        <v>0</v>
      </c>
      <c r="U318" s="7">
        <f>COUNTIFS(clean_interactions!B:B,A318,clean_interactions!C:C,"PRICING_PAGE_VIEW")</f>
        <v>0</v>
      </c>
      <c r="V318" s="7">
        <f>SUMIF(clean_spend!D:D,E318,clean_spend!F:F)</f>
        <v>46997</v>
      </c>
      <c r="W318" s="7">
        <f>SUMIF(clean_spend!D:D,E318,clean_spend!J:J)</f>
        <v>970</v>
      </c>
      <c r="X318" s="17">
        <f t="shared" si="4"/>
        <v>48.450515463917526</v>
      </c>
      <c r="Y318" s="7">
        <f>IFERROR(SUMIF(clean_spend!D:D,E318,clean_spend!L:L)/V318,0)</f>
        <v>13.494180479605081</v>
      </c>
    </row>
    <row r="319" spans="1:25">
      <c r="A319" t="str">
        <v>L0318</v>
      </c>
      <c r="B319" t="str">
        <v>Marisol Torres</v>
      </c>
      <c r="C319" t="str">
        <v>PALO ALTO</v>
      </c>
      <c r="D319" t="str">
        <v>ENTERPRISE</v>
      </c>
      <c r="E319" t="str">
        <v>COLD_EMAIL</v>
      </c>
      <c r="F319" t="str">
        <v>Retail</v>
      </c>
      <c r="G319" t="str">
        <v>Brand Manager</v>
      </c>
      <c r="H319" t="str">
        <v>SG</v>
      </c>
      <c r="I319">
        <v>15</v>
      </c>
      <c r="J319">
        <v>6</v>
      </c>
      <c r="K319">
        <v>4</v>
      </c>
      <c r="L319" t="str">
        <v>NO</v>
      </c>
      <c r="M319" t="str">
        <v>NEW</v>
      </c>
      <c r="N319" s="7" t="str">
        <f>IF(COUNTBLANK(clean_leads!B319:S319)&gt;=8,"LOW",IF(COUNTBLANK(clean_leads!B319:S319)&gt;=4,"MEDIUM","HIGH"))</f>
        <v>HIGH</v>
      </c>
      <c r="O319" s="7">
        <f>COUNTIF(clean_interactions!B:B,A319)</f>
        <v>3</v>
      </c>
      <c r="P319" s="7">
        <f>COUNTIFS(clean_interactions!B:B,A319,clean_interactions!N:N,"HIGH")</f>
        <v>2</v>
      </c>
      <c r="Q319" s="7">
        <f>ROUND(SUMIF(clean_interactions!B:B,A319,clean_interactions!M:M),1)</f>
        <v>45.8</v>
      </c>
      <c r="R319" s="7">
        <f>COUNTIFS(clean_interactions!B:B,A319,clean_interactions!C:C,"DEMO_REQUEST")</f>
        <v>0</v>
      </c>
      <c r="S319" s="7">
        <f>COUNTIFS(clean_interactions!B:B,A319,clean_interactions!C:C,"CONTENT_DOWNLOAD")</f>
        <v>0</v>
      </c>
      <c r="T319" s="7">
        <f>COUNTIFS(clean_interactions!B:B,A319,clean_interactions!C:C,"WEBINAR_ATTENDED")</f>
        <v>0</v>
      </c>
      <c r="U319" s="7">
        <f>COUNTIFS(clean_interactions!B:B,A319,clean_interactions!C:C,"PRICING_PAGE_VIEW")</f>
        <v>0</v>
      </c>
      <c r="V319" s="7">
        <f>SUMIF(clean_spend!D:D,E319,clean_spend!F:F)</f>
        <v>63789</v>
      </c>
      <c r="W319" s="7">
        <f>SUMIF(clean_spend!D:D,E319,clean_spend!J:J)</f>
        <v>306</v>
      </c>
      <c r="X319" s="17">
        <f t="shared" si="4"/>
        <v>208.4607843137255</v>
      </c>
      <c r="Y319" s="7">
        <f>IFERROR(SUMIF(clean_spend!D:D,E319,clean_spend!L:L)/V319,0)</f>
        <v>3.0610920378121618</v>
      </c>
    </row>
    <row r="320" spans="1:25">
      <c r="A320" t="str">
        <v>L0319</v>
      </c>
      <c r="B320" t="str">
        <v>Orion Cruz</v>
      </c>
      <c r="C320" t="str">
        <v>ZOOM</v>
      </c>
      <c r="D320" t="str">
        <v>ENTERPRISE</v>
      </c>
      <c r="E320" t="str">
        <v>SOCIAL</v>
      </c>
      <c r="F320" t="str">
        <v>Saas</v>
      </c>
      <c r="G320" t="str">
        <v>Chief Growth Officer</v>
      </c>
      <c r="H320" t="str">
        <v>SG</v>
      </c>
      <c r="I320">
        <v>19</v>
      </c>
      <c r="J320">
        <v>18</v>
      </c>
      <c r="K320">
        <v>9</v>
      </c>
      <c r="L320" t="str">
        <v>NO</v>
      </c>
      <c r="M320" t="str">
        <v>CONTACTED</v>
      </c>
      <c r="N320" s="7" t="str">
        <f>IF(COUNTBLANK(clean_leads!B320:S320)&gt;=8,"LOW",IF(COUNTBLANK(clean_leads!B320:S320)&gt;=4,"MEDIUM","HIGH"))</f>
        <v>HIGH</v>
      </c>
      <c r="O320" s="7">
        <f>COUNTIF(clean_interactions!B:B,A320)</f>
        <v>2</v>
      </c>
      <c r="P320" s="7">
        <f>COUNTIFS(clean_interactions!B:B,A320,clean_interactions!N:N,"HIGH")</f>
        <v>2</v>
      </c>
      <c r="Q320" s="7">
        <f>ROUND(SUMIF(clean_interactions!B:B,A320,clean_interactions!M:M),1)</f>
        <v>45.1</v>
      </c>
      <c r="R320" s="7">
        <f>COUNTIFS(clean_interactions!B:B,A320,clean_interactions!C:C,"DEMO_REQUEST")</f>
        <v>0</v>
      </c>
      <c r="S320" s="7">
        <f>COUNTIFS(clean_interactions!B:B,A320,clean_interactions!C:C,"CONTENT_DOWNLOAD")</f>
        <v>1</v>
      </c>
      <c r="T320" s="7">
        <f>COUNTIFS(clean_interactions!B:B,A320,clean_interactions!C:C,"WEBINAR_ATTENDED")</f>
        <v>0</v>
      </c>
      <c r="U320" s="7">
        <f>COUNTIFS(clean_interactions!B:B,A320,clean_interactions!C:C,"PRICING_PAGE_VIEW")</f>
        <v>0</v>
      </c>
      <c r="V320" s="7">
        <f>SUMIF(clean_spend!D:D,E320,clean_spend!F:F)</f>
        <v>198205</v>
      </c>
      <c r="W320" s="7">
        <f>SUMIF(clean_spend!D:D,E320,clean_spend!J:J)</f>
        <v>961</v>
      </c>
      <c r="X320" s="17">
        <f t="shared" si="4"/>
        <v>206.2486992715921</v>
      </c>
      <c r="Y320" s="7">
        <f>IFERROR(SUMIF(clean_spend!D:D,E320,clean_spend!L:L)/V320,0)</f>
        <v>2.499992432077899</v>
      </c>
    </row>
    <row r="321" spans="1:25">
      <c r="A321" t="str">
        <v>L0320</v>
      </c>
      <c r="B321" t="str">
        <v>Nikolai Anderson</v>
      </c>
      <c r="C321" t="str">
        <v>ASANA</v>
      </c>
      <c r="D321" t="str">
        <v>ENTERPRISE</v>
      </c>
      <c r="E321" t="str">
        <v>EVENT</v>
      </c>
      <c r="F321" t="str">
        <v>Edtech</v>
      </c>
      <c r="G321" t="str">
        <v>Head Of Growth</v>
      </c>
      <c r="H321" t="str">
        <v>N/A</v>
      </c>
      <c r="I321">
        <v>27</v>
      </c>
      <c r="J321">
        <v>6</v>
      </c>
      <c r="K321">
        <v>38</v>
      </c>
      <c r="L321" t="str">
        <v>YES</v>
      </c>
      <c r="M321" t="str">
        <v>CONTACTED</v>
      </c>
      <c r="N321" s="7" t="str">
        <f>IF(COUNTBLANK(clean_leads!B321:S321)&gt;=8,"LOW",IF(COUNTBLANK(clean_leads!B321:S321)&gt;=4,"MEDIUM","HIGH"))</f>
        <v>HIGH</v>
      </c>
      <c r="O321" s="7">
        <f>COUNTIF(clean_interactions!B:B,A321)</f>
        <v>8</v>
      </c>
      <c r="P321" s="7">
        <f>COUNTIFS(clean_interactions!B:B,A321,clean_interactions!N:N,"HIGH")</f>
        <v>4</v>
      </c>
      <c r="Q321" s="7">
        <f>ROUND(SUMIF(clean_interactions!B:B,A321,clean_interactions!M:M),1)</f>
        <v>70.099999999999994</v>
      </c>
      <c r="R321" s="7">
        <f>COUNTIFS(clean_interactions!B:B,A321,clean_interactions!C:C,"DEMO_REQUEST")</f>
        <v>1</v>
      </c>
      <c r="S321" s="7">
        <f>COUNTIFS(clean_interactions!B:B,A321,clean_interactions!C:C,"CONTENT_DOWNLOAD")</f>
        <v>0</v>
      </c>
      <c r="T321" s="7">
        <f>COUNTIFS(clean_interactions!B:B,A321,clean_interactions!C:C,"WEBINAR_ATTENDED")</f>
        <v>0</v>
      </c>
      <c r="U321" s="7">
        <f>COUNTIFS(clean_interactions!B:B,A321,clean_interactions!C:C,"PRICING_PAGE_VIEW")</f>
        <v>0</v>
      </c>
      <c r="V321" s="7">
        <f>SUMIF(clean_spend!D:D,E321,clean_spend!F:F)</f>
        <v>130023</v>
      </c>
      <c r="W321" s="7">
        <f>SUMIF(clean_spend!D:D,E321,clean_spend!J:J)</f>
        <v>322</v>
      </c>
      <c r="X321" s="17">
        <f t="shared" si="4"/>
        <v>403.79813664596276</v>
      </c>
      <c r="Y321" s="7">
        <f>IFERROR(SUMIF(clean_spend!D:D,E321,clean_spend!L:L)/V321,0)</f>
        <v>1.3116294809379878</v>
      </c>
    </row>
    <row r="322" spans="1:25">
      <c r="A322" t="str">
        <v>L0321</v>
      </c>
      <c r="B322" t="str">
        <v>Quinn Olsen</v>
      </c>
      <c r="C322" t="str">
        <v>HASHICORP</v>
      </c>
      <c r="D322" t="str">
        <v>MID-MARKET</v>
      </c>
      <c r="E322" t="str">
        <v>WEBINAR</v>
      </c>
      <c r="F322" t="str">
        <v>Unknown</v>
      </c>
      <c r="G322" t="str">
        <v>Growth Hacker</v>
      </c>
      <c r="H322" t="str">
        <v>IN</v>
      </c>
      <c r="I322">
        <v>18</v>
      </c>
      <c r="J322">
        <v>9</v>
      </c>
      <c r="K322">
        <v>6</v>
      </c>
      <c r="L322" t="str">
        <v>NO</v>
      </c>
      <c r="M322" t="str">
        <v>NURTURING</v>
      </c>
      <c r="N322" s="7" t="str">
        <f>IF(COUNTBLANK(clean_leads!B322:S322)&gt;=8,"LOW",IF(COUNTBLANK(clean_leads!B322:S322)&gt;=4,"MEDIUM","HIGH"))</f>
        <v>HIGH</v>
      </c>
      <c r="O322" s="7">
        <f>COUNTIF(clean_interactions!B:B,A322)</f>
        <v>1</v>
      </c>
      <c r="P322" s="7">
        <f>COUNTIFS(clean_interactions!B:B,A322,clean_interactions!N:N,"HIGH")</f>
        <v>0</v>
      </c>
      <c r="Q322" s="7">
        <f>ROUND(SUMIF(clean_interactions!B:B,A322,clean_interactions!M:M),1)</f>
        <v>0</v>
      </c>
      <c r="R322" s="7">
        <f>COUNTIFS(clean_interactions!B:B,A322,clean_interactions!C:C,"DEMO_REQUEST")</f>
        <v>0</v>
      </c>
      <c r="S322" s="7">
        <f>COUNTIFS(clean_interactions!B:B,A322,clean_interactions!C:C,"CONTENT_DOWNLOAD")</f>
        <v>0</v>
      </c>
      <c r="T322" s="7">
        <f>COUNTIFS(clean_interactions!B:B,A322,clean_interactions!C:C,"WEBINAR_ATTENDED")</f>
        <v>0</v>
      </c>
      <c r="U322" s="7">
        <f>COUNTIFS(clean_interactions!B:B,A322,clean_interactions!C:C,"PRICING_PAGE_VIEW")</f>
        <v>0</v>
      </c>
      <c r="V322" s="7">
        <f>SUMIF(clean_spend!D:D,E322,clean_spend!F:F)</f>
        <v>74983</v>
      </c>
      <c r="W322" s="7">
        <f>SUMIF(clean_spend!D:D,E322,clean_spend!J:J)</f>
        <v>879</v>
      </c>
      <c r="X322" s="17">
        <f t="shared" si="4"/>
        <v>85.304891922639356</v>
      </c>
      <c r="Y322" s="7">
        <f>IFERROR(SUMIF(clean_spend!D:D,E322,clean_spend!L:L)/V322,0)</f>
        <v>7.3541336036168197</v>
      </c>
    </row>
    <row r="323" spans="1:25">
      <c r="A323" t="str">
        <v>L0322</v>
      </c>
      <c r="B323" t="str">
        <v>Diana Torres</v>
      </c>
      <c r="C323" t="str">
        <v>FIGMA</v>
      </c>
      <c r="D323" t="str">
        <v>STARTUP</v>
      </c>
      <c r="E323" t="str">
        <v>PARTNER</v>
      </c>
      <c r="F323" t="str">
        <v>Energy</v>
      </c>
      <c r="G323" t="str">
        <v>Head Of Product</v>
      </c>
      <c r="H323" t="str">
        <v>AU</v>
      </c>
      <c r="I323">
        <v>31</v>
      </c>
      <c r="J323">
        <v>15</v>
      </c>
      <c r="K323">
        <v>52</v>
      </c>
      <c r="L323" t="str">
        <v>YES</v>
      </c>
      <c r="M323" t="str">
        <v>CONTACTED</v>
      </c>
      <c r="N323" s="7" t="str">
        <f>IF(COUNTBLANK(clean_leads!B323:S323)&gt;=8,"LOW",IF(COUNTBLANK(clean_leads!B323:S323)&gt;=4,"MEDIUM","HIGH"))</f>
        <v>HIGH</v>
      </c>
      <c r="O323" s="7">
        <f>COUNTIF(clean_interactions!B:B,A323)</f>
        <v>2</v>
      </c>
      <c r="P323" s="7">
        <f>COUNTIFS(clean_interactions!B:B,A323,clean_interactions!N:N,"HIGH")</f>
        <v>2</v>
      </c>
      <c r="Q323" s="7">
        <f>ROUND(SUMIF(clean_interactions!B:B,A323,clean_interactions!M:M),1)</f>
        <v>25.6</v>
      </c>
      <c r="R323" s="7">
        <f>COUNTIFS(clean_interactions!B:B,A323,clean_interactions!C:C,"DEMO_REQUEST")</f>
        <v>0</v>
      </c>
      <c r="S323" s="7">
        <f>COUNTIFS(clean_interactions!B:B,A323,clean_interactions!C:C,"CONTENT_DOWNLOAD")</f>
        <v>0</v>
      </c>
      <c r="T323" s="7">
        <f>COUNTIFS(clean_interactions!B:B,A323,clean_interactions!C:C,"WEBINAR_ATTENDED")</f>
        <v>0</v>
      </c>
      <c r="U323" s="7">
        <f>COUNTIFS(clean_interactions!B:B,A323,clean_interactions!C:C,"PRICING_PAGE_VIEW")</f>
        <v>0</v>
      </c>
      <c r="V323" s="7">
        <f>SUMIF(clean_spend!D:D,E323,clean_spend!F:F)</f>
        <v>0</v>
      </c>
      <c r="W323" s="7">
        <f>SUMIF(clean_spend!D:D,E323,clean_spend!J:J)</f>
        <v>0</v>
      </c>
      <c r="X323" s="17">
        <f t="shared" ref="X323:X386" si="5">IFERROR(V323/W323,0)</f>
        <v>0</v>
      </c>
      <c r="Y323" s="7">
        <f>IFERROR(SUMIF(clean_spend!D:D,E323,clean_spend!L:L)/V323,0)</f>
        <v>0</v>
      </c>
    </row>
    <row r="324" spans="1:25">
      <c r="A324" t="str">
        <v>L0323</v>
      </c>
      <c r="B324" t="str">
        <v>Wesley Hill</v>
      </c>
      <c r="C324" t="str">
        <v>HASHICORP</v>
      </c>
      <c r="D324" t="str">
        <v>MID-MARKET</v>
      </c>
      <c r="E324" t="str">
        <v>DIRECT</v>
      </c>
      <c r="F324" t="str">
        <v>Telecom</v>
      </c>
      <c r="G324" t="str">
        <v>Sales Engineer</v>
      </c>
      <c r="H324" t="str">
        <v>JP</v>
      </c>
      <c r="I324">
        <v>1</v>
      </c>
      <c r="J324">
        <v>13</v>
      </c>
      <c r="K324">
        <v>42</v>
      </c>
      <c r="L324" t="str">
        <v>NO</v>
      </c>
      <c r="M324" t="str">
        <v>NEW</v>
      </c>
      <c r="N324" s="7" t="str">
        <f>IF(COUNTBLANK(clean_leads!B324:S324)&gt;=8,"LOW",IF(COUNTBLANK(clean_leads!B324:S324)&gt;=4,"MEDIUM","HIGH"))</f>
        <v>HIGH</v>
      </c>
      <c r="O324" s="7">
        <f>COUNTIF(clean_interactions!B:B,A324)</f>
        <v>3</v>
      </c>
      <c r="P324" s="7">
        <f>COUNTIFS(clean_interactions!B:B,A324,clean_interactions!N:N,"HIGH")</f>
        <v>3</v>
      </c>
      <c r="Q324" s="7">
        <f>ROUND(SUMIF(clean_interactions!B:B,A324,clean_interactions!M:M),1)</f>
        <v>90.9</v>
      </c>
      <c r="R324" s="7">
        <f>COUNTIFS(clean_interactions!B:B,A324,clean_interactions!C:C,"DEMO_REQUEST")</f>
        <v>0</v>
      </c>
      <c r="S324" s="7">
        <f>COUNTIFS(clean_interactions!B:B,A324,clean_interactions!C:C,"CONTENT_DOWNLOAD")</f>
        <v>1</v>
      </c>
      <c r="T324" s="7">
        <f>COUNTIFS(clean_interactions!B:B,A324,clean_interactions!C:C,"WEBINAR_ATTENDED")</f>
        <v>0</v>
      </c>
      <c r="U324" s="7">
        <f>COUNTIFS(clean_interactions!B:B,A324,clean_interactions!C:C,"PRICING_PAGE_VIEW")</f>
        <v>0</v>
      </c>
      <c r="V324" s="7">
        <f>SUMIF(clean_spend!D:D,E324,clean_spend!F:F)</f>
        <v>0</v>
      </c>
      <c r="W324" s="7">
        <f>SUMIF(clean_spend!D:D,E324,clean_spend!J:J)</f>
        <v>0</v>
      </c>
      <c r="X324" s="17">
        <f t="shared" si="5"/>
        <v>0</v>
      </c>
      <c r="Y324" s="7">
        <f>IFERROR(SUMIF(clean_spend!D:D,E324,clean_spend!L:L)/V324,0)</f>
        <v>0</v>
      </c>
    </row>
    <row r="325" spans="1:25">
      <c r="A325" t="str">
        <v>L0324</v>
      </c>
      <c r="B325" t="str">
        <v>Ursula Chopra</v>
      </c>
      <c r="C325" t="str">
        <v>SERVICENOW</v>
      </c>
      <c r="D325" t="str">
        <v>MID-MARKET</v>
      </c>
      <c r="E325" t="str">
        <v>ORGANIC</v>
      </c>
      <c r="F325" t="str">
        <v>Saas</v>
      </c>
      <c r="G325" t="str">
        <v>Junior Analyst</v>
      </c>
      <c r="H325" t="str">
        <v>AU</v>
      </c>
      <c r="I325">
        <v>21</v>
      </c>
      <c r="J325">
        <v>3</v>
      </c>
      <c r="K325">
        <v>29</v>
      </c>
      <c r="L325" t="str">
        <v>YES</v>
      </c>
      <c r="M325" t="str">
        <v>NURTURING</v>
      </c>
      <c r="N325" s="7" t="str">
        <f>IF(COUNTBLANK(clean_leads!B325:S325)&gt;=8,"LOW",IF(COUNTBLANK(clean_leads!B325:S325)&gt;=4,"MEDIUM","HIGH"))</f>
        <v>HIGH</v>
      </c>
      <c r="O325" s="7">
        <f>COUNTIF(clean_interactions!B:B,A325)</f>
        <v>2</v>
      </c>
      <c r="P325" s="7">
        <f>COUNTIFS(clean_interactions!B:B,A325,clean_interactions!N:N,"HIGH")</f>
        <v>2</v>
      </c>
      <c r="Q325" s="7">
        <f>ROUND(SUMIF(clean_interactions!B:B,A325,clean_interactions!M:M),1)</f>
        <v>78.3</v>
      </c>
      <c r="R325" s="7">
        <f>COUNTIFS(clean_interactions!B:B,A325,clean_interactions!C:C,"DEMO_REQUEST")</f>
        <v>0</v>
      </c>
      <c r="S325" s="7">
        <f>COUNTIFS(clean_interactions!B:B,A325,clean_interactions!C:C,"CONTENT_DOWNLOAD")</f>
        <v>0</v>
      </c>
      <c r="T325" s="7">
        <f>COUNTIFS(clean_interactions!B:B,A325,clean_interactions!C:C,"WEBINAR_ATTENDED")</f>
        <v>0</v>
      </c>
      <c r="U325" s="7">
        <f>COUNTIFS(clean_interactions!B:B,A325,clean_interactions!C:C,"PRICING_PAGE_VIEW")</f>
        <v>0</v>
      </c>
      <c r="V325" s="7">
        <f>SUMIF(clean_spend!D:D,E325,clean_spend!F:F)</f>
        <v>46997</v>
      </c>
      <c r="W325" s="7">
        <f>SUMIF(clean_spend!D:D,E325,clean_spend!J:J)</f>
        <v>970</v>
      </c>
      <c r="X325" s="17">
        <f t="shared" si="5"/>
        <v>48.450515463917526</v>
      </c>
      <c r="Y325" s="7">
        <f>IFERROR(SUMIF(clean_spend!D:D,E325,clean_spend!L:L)/V325,0)</f>
        <v>13.494180479605081</v>
      </c>
    </row>
    <row r="326" spans="1:25">
      <c r="A326" t="str">
        <v>L0325</v>
      </c>
      <c r="B326" t="str">
        <v>Quinn Aguilar</v>
      </c>
      <c r="C326" t="str">
        <v>CONFLUENT</v>
      </c>
      <c r="D326" t="str">
        <v>STARTUP</v>
      </c>
      <c r="E326" t="str">
        <v>SOCIAL</v>
      </c>
      <c r="F326" t="str">
        <v>E-Commerce</v>
      </c>
      <c r="G326" t="str">
        <v>Vp Revenue</v>
      </c>
      <c r="H326" t="str">
        <v>BR</v>
      </c>
      <c r="I326">
        <v>32</v>
      </c>
      <c r="J326">
        <v>17</v>
      </c>
      <c r="K326">
        <v>5</v>
      </c>
      <c r="L326" t="str">
        <v>YES</v>
      </c>
      <c r="M326" t="str">
        <v>CONTACTED</v>
      </c>
      <c r="N326" s="7" t="str">
        <f>IF(COUNTBLANK(clean_leads!B326:S326)&gt;=8,"LOW",IF(COUNTBLANK(clean_leads!B326:S326)&gt;=4,"MEDIUM","HIGH"))</f>
        <v>HIGH</v>
      </c>
      <c r="O326" s="7">
        <f>COUNTIF(clean_interactions!B:B,A326)</f>
        <v>4</v>
      </c>
      <c r="P326" s="7">
        <f>COUNTIFS(clean_interactions!B:B,A326,clean_interactions!N:N,"HIGH")</f>
        <v>3</v>
      </c>
      <c r="Q326" s="7">
        <f>ROUND(SUMIF(clean_interactions!B:B,A326,clean_interactions!M:M),1)</f>
        <v>64.7</v>
      </c>
      <c r="R326" s="7">
        <f>COUNTIFS(clean_interactions!B:B,A326,clean_interactions!C:C,"DEMO_REQUEST")</f>
        <v>0</v>
      </c>
      <c r="S326" s="7">
        <f>COUNTIFS(clean_interactions!B:B,A326,clean_interactions!C:C,"CONTENT_DOWNLOAD")</f>
        <v>0</v>
      </c>
      <c r="T326" s="7">
        <f>COUNTIFS(clean_interactions!B:B,A326,clean_interactions!C:C,"WEBINAR_ATTENDED")</f>
        <v>0</v>
      </c>
      <c r="U326" s="7">
        <f>COUNTIFS(clean_interactions!B:B,A326,clean_interactions!C:C,"PRICING_PAGE_VIEW")</f>
        <v>1</v>
      </c>
      <c r="V326" s="7">
        <f>SUMIF(clean_spend!D:D,E326,clean_spend!F:F)</f>
        <v>198205</v>
      </c>
      <c r="W326" s="7">
        <f>SUMIF(clean_spend!D:D,E326,clean_spend!J:J)</f>
        <v>961</v>
      </c>
      <c r="X326" s="17">
        <f t="shared" si="5"/>
        <v>206.2486992715921</v>
      </c>
      <c r="Y326" s="7">
        <f>IFERROR(SUMIF(clean_spend!D:D,E326,clean_spend!L:L)/V326,0)</f>
        <v>2.499992432077899</v>
      </c>
    </row>
    <row r="327" spans="1:25">
      <c r="A327" t="str">
        <v>L0326</v>
      </c>
      <c r="B327" t="str">
        <v>Piper Das</v>
      </c>
      <c r="C327" t="str">
        <v>CROWDSTRIKE</v>
      </c>
      <c r="D327" t="str">
        <v>MID-MARKET</v>
      </c>
      <c r="E327" t="str">
        <v>COLD_EMAIL</v>
      </c>
      <c r="F327" t="str">
        <v>Manufacturing</v>
      </c>
      <c r="G327" t="str">
        <v>Data Analyst</v>
      </c>
      <c r="H327" t="str">
        <v>Poland</v>
      </c>
      <c r="I327">
        <v>19</v>
      </c>
      <c r="J327">
        <v>20</v>
      </c>
      <c r="K327">
        <v>11</v>
      </c>
      <c r="L327" t="str">
        <v>NO</v>
      </c>
      <c r="M327" t="str">
        <v>LOST</v>
      </c>
      <c r="N327" s="7" t="str">
        <f>IF(COUNTBLANK(clean_leads!B327:S327)&gt;=8,"LOW",IF(COUNTBLANK(clean_leads!B327:S327)&gt;=4,"MEDIUM","HIGH"))</f>
        <v>HIGH</v>
      </c>
      <c r="O327" s="7">
        <f>COUNTIF(clean_interactions!B:B,A327)</f>
        <v>4</v>
      </c>
      <c r="P327" s="7">
        <f>COUNTIFS(clean_interactions!B:B,A327,clean_interactions!N:N,"HIGH")</f>
        <v>4</v>
      </c>
      <c r="Q327" s="7">
        <f>ROUND(SUMIF(clean_interactions!B:B,A327,clean_interactions!M:M),1)</f>
        <v>121.2</v>
      </c>
      <c r="R327" s="7">
        <f>COUNTIFS(clean_interactions!B:B,A327,clean_interactions!C:C,"DEMO_REQUEST")</f>
        <v>0</v>
      </c>
      <c r="S327" s="7">
        <f>COUNTIFS(clean_interactions!B:B,A327,clean_interactions!C:C,"CONTENT_DOWNLOAD")</f>
        <v>0</v>
      </c>
      <c r="T327" s="7">
        <f>COUNTIFS(clean_interactions!B:B,A327,clean_interactions!C:C,"WEBINAR_ATTENDED")</f>
        <v>0</v>
      </c>
      <c r="U327" s="7">
        <f>COUNTIFS(clean_interactions!B:B,A327,clean_interactions!C:C,"PRICING_PAGE_VIEW")</f>
        <v>1</v>
      </c>
      <c r="V327" s="7">
        <f>SUMIF(clean_spend!D:D,E327,clean_spend!F:F)</f>
        <v>63789</v>
      </c>
      <c r="W327" s="7">
        <f>SUMIF(clean_spend!D:D,E327,clean_spend!J:J)</f>
        <v>306</v>
      </c>
      <c r="X327" s="17">
        <f t="shared" si="5"/>
        <v>208.4607843137255</v>
      </c>
      <c r="Y327" s="7">
        <f>IFERROR(SUMIF(clean_spend!D:D,E327,clean_spend!L:L)/V327,0)</f>
        <v>3.0610920378121618</v>
      </c>
    </row>
    <row r="328" spans="1:25">
      <c r="A328" t="str">
        <v>L0327</v>
      </c>
      <c r="B328" t="str">
        <v>Raphael Brown</v>
      </c>
      <c r="C328" t="str">
        <v>DATABRICKS</v>
      </c>
      <c r="D328" t="str">
        <v>STARTUP</v>
      </c>
      <c r="E328" t="str">
        <v>REFERRAL</v>
      </c>
      <c r="F328" t="str">
        <v>Edtech</v>
      </c>
      <c r="G328" t="str">
        <v>Program Manager</v>
      </c>
      <c r="H328" t="str">
        <v>DE</v>
      </c>
      <c r="I328">
        <v>0</v>
      </c>
      <c r="J328">
        <v>16</v>
      </c>
      <c r="K328">
        <v>3</v>
      </c>
      <c r="L328" t="str">
        <v>YES</v>
      </c>
      <c r="M328" t="str">
        <v>ENGAGED</v>
      </c>
      <c r="N328" s="7" t="str">
        <f>IF(COUNTBLANK(clean_leads!B328:S328)&gt;=8,"LOW",IF(COUNTBLANK(clean_leads!B328:S328)&gt;=4,"MEDIUM","HIGH"))</f>
        <v>HIGH</v>
      </c>
      <c r="O328" s="7">
        <f>COUNTIF(clean_interactions!B:B,A328)</f>
        <v>4</v>
      </c>
      <c r="P328" s="7">
        <f>COUNTIFS(clean_interactions!B:B,A328,clean_interactions!N:N,"HIGH")</f>
        <v>2</v>
      </c>
      <c r="Q328" s="7">
        <f>ROUND(SUMIF(clean_interactions!B:B,A328,clean_interactions!M:M),1)</f>
        <v>63</v>
      </c>
      <c r="R328" s="7">
        <f>COUNTIFS(clean_interactions!B:B,A328,clean_interactions!C:C,"DEMO_REQUEST")</f>
        <v>1</v>
      </c>
      <c r="S328" s="7">
        <f>COUNTIFS(clean_interactions!B:B,A328,clean_interactions!C:C,"CONTENT_DOWNLOAD")</f>
        <v>0</v>
      </c>
      <c r="T328" s="7">
        <f>COUNTIFS(clean_interactions!B:B,A328,clean_interactions!C:C,"WEBINAR_ATTENDED")</f>
        <v>0</v>
      </c>
      <c r="U328" s="7">
        <f>COUNTIFS(clean_interactions!B:B,A328,clean_interactions!C:C,"PRICING_PAGE_VIEW")</f>
        <v>0</v>
      </c>
      <c r="V328" s="7">
        <f>SUMIF(clean_spend!D:D,E328,clean_spend!F:F)</f>
        <v>37889</v>
      </c>
      <c r="W328" s="7">
        <f>SUMIF(clean_spend!D:D,E328,clean_spend!J:J)</f>
        <v>865</v>
      </c>
      <c r="X328" s="17">
        <f t="shared" si="5"/>
        <v>43.802312138728325</v>
      </c>
      <c r="Y328" s="7">
        <f>IFERROR(SUMIF(clean_spend!D:D,E328,clean_spend!L:L)/V328,0)</f>
        <v>9.6104674179841112</v>
      </c>
    </row>
    <row r="329" spans="1:25">
      <c r="A329" t="str">
        <v>L0328</v>
      </c>
      <c r="B329" t="str">
        <v>Xyla Flores</v>
      </c>
      <c r="C329" t="str">
        <v>DROPBOX</v>
      </c>
      <c r="D329" t="str">
        <v>MID-MARKET</v>
      </c>
      <c r="E329" t="str">
        <v>REFERRAL</v>
      </c>
      <c r="F329" t="str">
        <v>Cybersecurity</v>
      </c>
      <c r="G329" t="str">
        <v>Senior Associate</v>
      </c>
      <c r="H329" t="str">
        <v>DE</v>
      </c>
      <c r="I329">
        <v>19</v>
      </c>
      <c r="J329">
        <v>0</v>
      </c>
      <c r="K329">
        <v>39</v>
      </c>
      <c r="L329" t="str">
        <v>YES</v>
      </c>
      <c r="M329" t="str">
        <v>NEW</v>
      </c>
      <c r="N329" s="7" t="str">
        <f>IF(COUNTBLANK(clean_leads!B329:S329)&gt;=8,"LOW",IF(COUNTBLANK(clean_leads!B329:S329)&gt;=4,"MEDIUM","HIGH"))</f>
        <v>HIGH</v>
      </c>
      <c r="O329" s="7">
        <f>COUNTIF(clean_interactions!B:B,A329)</f>
        <v>7</v>
      </c>
      <c r="P329" s="7">
        <f>COUNTIFS(clean_interactions!B:B,A329,clean_interactions!N:N,"HIGH")</f>
        <v>6</v>
      </c>
      <c r="Q329" s="7">
        <f>ROUND(SUMIF(clean_interactions!B:B,A329,clean_interactions!M:M),1)</f>
        <v>190.9</v>
      </c>
      <c r="R329" s="7">
        <f>COUNTIFS(clean_interactions!B:B,A329,clean_interactions!C:C,"DEMO_REQUEST")</f>
        <v>0</v>
      </c>
      <c r="S329" s="7">
        <f>COUNTIFS(clean_interactions!B:B,A329,clean_interactions!C:C,"CONTENT_DOWNLOAD")</f>
        <v>0</v>
      </c>
      <c r="T329" s="7">
        <f>COUNTIFS(clean_interactions!B:B,A329,clean_interactions!C:C,"WEBINAR_ATTENDED")</f>
        <v>1</v>
      </c>
      <c r="U329" s="7">
        <f>COUNTIFS(clean_interactions!B:B,A329,clean_interactions!C:C,"PRICING_PAGE_VIEW")</f>
        <v>1</v>
      </c>
      <c r="V329" s="7">
        <f>SUMIF(clean_spend!D:D,E329,clean_spend!F:F)</f>
        <v>37889</v>
      </c>
      <c r="W329" s="7">
        <f>SUMIF(clean_spend!D:D,E329,clean_spend!J:J)</f>
        <v>865</v>
      </c>
      <c r="X329" s="17">
        <f t="shared" si="5"/>
        <v>43.802312138728325</v>
      </c>
      <c r="Y329" s="7">
        <f>IFERROR(SUMIF(clean_spend!D:D,E329,clean_spend!L:L)/V329,0)</f>
        <v>9.6104674179841112</v>
      </c>
    </row>
    <row r="330" spans="1:25">
      <c r="A330" t="str">
        <v>L0329</v>
      </c>
      <c r="B330" t="str">
        <v>Felix Nelson</v>
      </c>
      <c r="C330" t="str">
        <v>WORKDAY</v>
      </c>
      <c r="D330" t="str">
        <v>ENTERPRISE</v>
      </c>
      <c r="E330" t="str">
        <v>REFERRAL</v>
      </c>
      <c r="F330" t="str">
        <v>Devops</v>
      </c>
      <c r="G330" t="str">
        <v>Chief Revenue Officer</v>
      </c>
      <c r="H330" t="str">
        <v>Argentina</v>
      </c>
      <c r="I330">
        <v>15</v>
      </c>
      <c r="J330">
        <v>17</v>
      </c>
      <c r="K330">
        <v>30</v>
      </c>
      <c r="L330" t="str">
        <v>NO</v>
      </c>
      <c r="M330" t="str">
        <v>NURTURING</v>
      </c>
      <c r="N330" s="7" t="str">
        <f>IF(COUNTBLANK(clean_leads!B330:S330)&gt;=8,"LOW",IF(COUNTBLANK(clean_leads!B330:S330)&gt;=4,"MEDIUM","HIGH"))</f>
        <v>HIGH</v>
      </c>
      <c r="O330" s="7">
        <f>COUNTIF(clean_interactions!B:B,A330)</f>
        <v>2</v>
      </c>
      <c r="P330" s="7">
        <f>COUNTIFS(clean_interactions!B:B,A330,clean_interactions!N:N,"HIGH")</f>
        <v>1</v>
      </c>
      <c r="Q330" s="7">
        <f>ROUND(SUMIF(clean_interactions!B:B,A330,clean_interactions!M:M),1)</f>
        <v>13.5</v>
      </c>
      <c r="R330" s="7">
        <f>COUNTIFS(clean_interactions!B:B,A330,clean_interactions!C:C,"DEMO_REQUEST")</f>
        <v>0</v>
      </c>
      <c r="S330" s="7">
        <f>COUNTIFS(clean_interactions!B:B,A330,clean_interactions!C:C,"CONTENT_DOWNLOAD")</f>
        <v>0</v>
      </c>
      <c r="T330" s="7">
        <f>COUNTIFS(clean_interactions!B:B,A330,clean_interactions!C:C,"WEBINAR_ATTENDED")</f>
        <v>2</v>
      </c>
      <c r="U330" s="7">
        <f>COUNTIFS(clean_interactions!B:B,A330,clean_interactions!C:C,"PRICING_PAGE_VIEW")</f>
        <v>0</v>
      </c>
      <c r="V330" s="7">
        <f>SUMIF(clean_spend!D:D,E330,clean_spend!F:F)</f>
        <v>37889</v>
      </c>
      <c r="W330" s="7">
        <f>SUMIF(clean_spend!D:D,E330,clean_spend!J:J)</f>
        <v>865</v>
      </c>
      <c r="X330" s="17">
        <f t="shared" si="5"/>
        <v>43.802312138728325</v>
      </c>
      <c r="Y330" s="7">
        <f>IFERROR(SUMIF(clean_spend!D:D,E330,clean_spend!L:L)/V330,0)</f>
        <v>9.6104674179841112</v>
      </c>
    </row>
    <row r="331" spans="1:25">
      <c r="A331" t="str">
        <v>L0330</v>
      </c>
      <c r="B331" t="str">
        <v>Sienna Kumar</v>
      </c>
      <c r="C331" t="str">
        <v>PALO ALTO NETWORKS</v>
      </c>
      <c r="D331" t="str">
        <v>ENTERPRISE</v>
      </c>
      <c r="E331" t="str">
        <v>REFERRAL</v>
      </c>
      <c r="F331" t="str">
        <v>Logistics</v>
      </c>
      <c r="G331" t="str">
        <v>Chief Growth Officer</v>
      </c>
      <c r="H331" t="str">
        <v>AU</v>
      </c>
      <c r="I331">
        <v>32</v>
      </c>
      <c r="J331">
        <v>16</v>
      </c>
      <c r="K331">
        <v>4</v>
      </c>
      <c r="L331" t="str">
        <v>NO</v>
      </c>
      <c r="M331" t="str">
        <v>DISQUALIFIED</v>
      </c>
      <c r="N331" s="7" t="str">
        <f>IF(COUNTBLANK(clean_leads!B331:S331)&gt;=8,"LOW",IF(COUNTBLANK(clean_leads!B331:S331)&gt;=4,"MEDIUM","HIGH"))</f>
        <v>HIGH</v>
      </c>
      <c r="O331" s="7">
        <f>COUNTIF(clean_interactions!B:B,A331)</f>
        <v>5</v>
      </c>
      <c r="P331" s="7">
        <f>COUNTIFS(clean_interactions!B:B,A331,clean_interactions!N:N,"HIGH")</f>
        <v>4</v>
      </c>
      <c r="Q331" s="7">
        <f>ROUND(SUMIF(clean_interactions!B:B,A331,clean_interactions!M:M),1)</f>
        <v>76.3</v>
      </c>
      <c r="R331" s="7">
        <f>COUNTIFS(clean_interactions!B:B,A331,clean_interactions!C:C,"DEMO_REQUEST")</f>
        <v>1</v>
      </c>
      <c r="S331" s="7">
        <f>COUNTIFS(clean_interactions!B:B,A331,clean_interactions!C:C,"CONTENT_DOWNLOAD")</f>
        <v>0</v>
      </c>
      <c r="T331" s="7">
        <f>COUNTIFS(clean_interactions!B:B,A331,clean_interactions!C:C,"WEBINAR_ATTENDED")</f>
        <v>2</v>
      </c>
      <c r="U331" s="7">
        <f>COUNTIFS(clean_interactions!B:B,A331,clean_interactions!C:C,"PRICING_PAGE_VIEW")</f>
        <v>0</v>
      </c>
      <c r="V331" s="7">
        <f>SUMIF(clean_spend!D:D,E331,clean_spend!F:F)</f>
        <v>37889</v>
      </c>
      <c r="W331" s="7">
        <f>SUMIF(clean_spend!D:D,E331,clean_spend!J:J)</f>
        <v>865</v>
      </c>
      <c r="X331" s="17">
        <f t="shared" si="5"/>
        <v>43.802312138728325</v>
      </c>
      <c r="Y331" s="7">
        <f>IFERROR(SUMIF(clean_spend!D:D,E331,clean_spend!L:L)/V331,0)</f>
        <v>9.6104674179841112</v>
      </c>
    </row>
    <row r="332" spans="1:25">
      <c r="A332" t="str">
        <v>L0331</v>
      </c>
      <c r="B332" t="str">
        <v>Dashiell Ramos</v>
      </c>
      <c r="C332" t="str">
        <v>PALO ALTO NETWORKS</v>
      </c>
      <c r="D332" t="str">
        <v>ENTERPRISE</v>
      </c>
      <c r="E332" t="str">
        <v>ORGANIC</v>
      </c>
      <c r="F332" t="str">
        <v>Insurtech</v>
      </c>
      <c r="G332" t="str">
        <v>Revenue Operations</v>
      </c>
      <c r="H332" t="str">
        <v>SG</v>
      </c>
      <c r="I332">
        <v>10</v>
      </c>
      <c r="J332">
        <v>3</v>
      </c>
      <c r="K332">
        <v>43</v>
      </c>
      <c r="L332" t="str">
        <v>NO</v>
      </c>
      <c r="M332" t="str">
        <v>ENGAGED</v>
      </c>
      <c r="N332" s="7" t="str">
        <f>IF(COUNTBLANK(clean_leads!B332:S332)&gt;=8,"LOW",IF(COUNTBLANK(clean_leads!B332:S332)&gt;=4,"MEDIUM","HIGH"))</f>
        <v>HIGH</v>
      </c>
      <c r="O332" s="7">
        <f>COUNTIF(clean_interactions!B:B,A332)</f>
        <v>2</v>
      </c>
      <c r="P332" s="7">
        <f>COUNTIFS(clean_interactions!B:B,A332,clean_interactions!N:N,"HIGH")</f>
        <v>1</v>
      </c>
      <c r="Q332" s="7">
        <f>ROUND(SUMIF(clean_interactions!B:B,A332,clean_interactions!M:M),1)</f>
        <v>21.4</v>
      </c>
      <c r="R332" s="7">
        <f>COUNTIFS(clean_interactions!B:B,A332,clean_interactions!C:C,"DEMO_REQUEST")</f>
        <v>1</v>
      </c>
      <c r="S332" s="7">
        <f>COUNTIFS(clean_interactions!B:B,A332,clean_interactions!C:C,"CONTENT_DOWNLOAD")</f>
        <v>0</v>
      </c>
      <c r="T332" s="7">
        <f>COUNTIFS(clean_interactions!B:B,A332,clean_interactions!C:C,"WEBINAR_ATTENDED")</f>
        <v>0</v>
      </c>
      <c r="U332" s="7">
        <f>COUNTIFS(clean_interactions!B:B,A332,clean_interactions!C:C,"PRICING_PAGE_VIEW")</f>
        <v>0</v>
      </c>
      <c r="V332" s="7">
        <f>SUMIF(clean_spend!D:D,E332,clean_spend!F:F)</f>
        <v>46997</v>
      </c>
      <c r="W332" s="7">
        <f>SUMIF(clean_spend!D:D,E332,clean_spend!J:J)</f>
        <v>970</v>
      </c>
      <c r="X332" s="17">
        <f t="shared" si="5"/>
        <v>48.450515463917526</v>
      </c>
      <c r="Y332" s="7">
        <f>IFERROR(SUMIF(clean_spend!D:D,E332,clean_spend!L:L)/V332,0)</f>
        <v>13.494180479605081</v>
      </c>
    </row>
    <row r="333" spans="1:25">
      <c r="A333" t="str">
        <v>L0332</v>
      </c>
      <c r="B333" t="str">
        <v>Nadia Jackson</v>
      </c>
      <c r="C333" t="str">
        <v>CLOUDFLARE</v>
      </c>
      <c r="D333" t="str">
        <v>ENTERPRISE</v>
      </c>
      <c r="E333" t="str">
        <v>DIRECT</v>
      </c>
      <c r="F333" t="str">
        <v>Hrtech</v>
      </c>
      <c r="G333" t="str">
        <v>Sales Director</v>
      </c>
      <c r="H333" t="str">
        <v>US</v>
      </c>
      <c r="I333">
        <v>16</v>
      </c>
      <c r="J333">
        <v>9</v>
      </c>
      <c r="K333">
        <v>47</v>
      </c>
      <c r="L333" t="str">
        <v>NO</v>
      </c>
      <c r="M333" t="str">
        <v>ENGAGED</v>
      </c>
      <c r="N333" s="7" t="str">
        <f>IF(COUNTBLANK(clean_leads!B333:S333)&gt;=8,"LOW",IF(COUNTBLANK(clean_leads!B333:S333)&gt;=4,"MEDIUM","HIGH"))</f>
        <v>HIGH</v>
      </c>
      <c r="O333" s="7">
        <f>COUNTIF(clean_interactions!B:B,A333)</f>
        <v>2</v>
      </c>
      <c r="P333" s="7">
        <f>COUNTIFS(clean_interactions!B:B,A333,clean_interactions!N:N,"HIGH")</f>
        <v>1</v>
      </c>
      <c r="Q333" s="7">
        <f>ROUND(SUMIF(clean_interactions!B:B,A333,clean_interactions!M:M),1)</f>
        <v>30.4</v>
      </c>
      <c r="R333" s="7">
        <f>COUNTIFS(clean_interactions!B:B,A333,clean_interactions!C:C,"DEMO_REQUEST")</f>
        <v>0</v>
      </c>
      <c r="S333" s="7">
        <f>COUNTIFS(clean_interactions!B:B,A333,clean_interactions!C:C,"CONTENT_DOWNLOAD")</f>
        <v>0</v>
      </c>
      <c r="T333" s="7">
        <f>COUNTIFS(clean_interactions!B:B,A333,clean_interactions!C:C,"WEBINAR_ATTENDED")</f>
        <v>0</v>
      </c>
      <c r="U333" s="7">
        <f>COUNTIFS(clean_interactions!B:B,A333,clean_interactions!C:C,"PRICING_PAGE_VIEW")</f>
        <v>1</v>
      </c>
      <c r="V333" s="7">
        <f>SUMIF(clean_spend!D:D,E333,clean_spend!F:F)</f>
        <v>0</v>
      </c>
      <c r="W333" s="7">
        <f>SUMIF(clean_spend!D:D,E333,clean_spend!J:J)</f>
        <v>0</v>
      </c>
      <c r="X333" s="17">
        <f t="shared" si="5"/>
        <v>0</v>
      </c>
      <c r="Y333" s="7">
        <f>IFERROR(SUMIF(clean_spend!D:D,E333,clean_spend!L:L)/V333,0)</f>
        <v>0</v>
      </c>
    </row>
    <row r="334" spans="1:25">
      <c r="A334" t="str">
        <v>L0333</v>
      </c>
      <c r="B334" t="str">
        <v>Bob Hussain</v>
      </c>
      <c r="C334" t="str">
        <v>ATLASSIAN CORP</v>
      </c>
      <c r="D334" t="str">
        <v>N/A</v>
      </c>
      <c r="E334" t="str">
        <v>UNKNOWN</v>
      </c>
      <c r="F334" t="str">
        <v>Unknown</v>
      </c>
      <c r="G334" t="str">
        <v>Head Of Sales</v>
      </c>
      <c r="H334" t="str">
        <v>FR</v>
      </c>
      <c r="I334">
        <v>35</v>
      </c>
      <c r="J334">
        <v>2</v>
      </c>
      <c r="K334">
        <v>40</v>
      </c>
      <c r="L334" t="str">
        <v>NO</v>
      </c>
      <c r="M334" t="str">
        <v>LOST</v>
      </c>
      <c r="N334" s="7" t="str">
        <f>IF(COUNTBLANK(clean_leads!B334:S334)&gt;=8,"LOW",IF(COUNTBLANK(clean_leads!B334:S334)&gt;=4,"MEDIUM","HIGH"))</f>
        <v>HIGH</v>
      </c>
      <c r="O334" s="7">
        <f>COUNTIF(clean_interactions!B:B,A334)</f>
        <v>3</v>
      </c>
      <c r="P334" s="7">
        <f>COUNTIFS(clean_interactions!B:B,A334,clean_interactions!N:N,"HIGH")</f>
        <v>2</v>
      </c>
      <c r="Q334" s="7">
        <f>ROUND(SUMIF(clean_interactions!B:B,A334,clean_interactions!M:M),1)</f>
        <v>53.1</v>
      </c>
      <c r="R334" s="7">
        <f>COUNTIFS(clean_interactions!B:B,A334,clean_interactions!C:C,"DEMO_REQUEST")</f>
        <v>0</v>
      </c>
      <c r="S334" s="7">
        <f>COUNTIFS(clean_interactions!B:B,A334,clean_interactions!C:C,"CONTENT_DOWNLOAD")</f>
        <v>0</v>
      </c>
      <c r="T334" s="7">
        <f>COUNTIFS(clean_interactions!B:B,A334,clean_interactions!C:C,"WEBINAR_ATTENDED")</f>
        <v>1</v>
      </c>
      <c r="U334" s="7">
        <f>COUNTIFS(clean_interactions!B:B,A334,clean_interactions!C:C,"PRICING_PAGE_VIEW")</f>
        <v>0</v>
      </c>
      <c r="V334" s="7">
        <f>SUMIF(clean_spend!D:D,E334,clean_spend!F:F)</f>
        <v>0</v>
      </c>
      <c r="W334" s="7">
        <f>SUMIF(clean_spend!D:D,E334,clean_spend!J:J)</f>
        <v>0</v>
      </c>
      <c r="X334" s="17">
        <f t="shared" si="5"/>
        <v>0</v>
      </c>
      <c r="Y334" s="7">
        <f>IFERROR(SUMIF(clean_spend!D:D,E334,clean_spend!L:L)/V334,0)</f>
        <v>0</v>
      </c>
    </row>
    <row r="335" spans="1:25">
      <c r="A335" t="str">
        <v>L0334</v>
      </c>
      <c r="B335" t="str">
        <v>Yvonne Saxena</v>
      </c>
      <c r="C335" t="str">
        <v>SLACK</v>
      </c>
      <c r="D335" t="str">
        <v>MID-MARKET</v>
      </c>
      <c r="E335" t="str">
        <v>ORGANIC</v>
      </c>
      <c r="F335" t="str">
        <v>Healthcare</v>
      </c>
      <c r="G335" t="str">
        <v>Coo</v>
      </c>
      <c r="H335" t="str">
        <v>JP</v>
      </c>
      <c r="I335">
        <v>7</v>
      </c>
      <c r="J335">
        <v>8</v>
      </c>
      <c r="K335">
        <v>2</v>
      </c>
      <c r="L335" t="str">
        <v>YES</v>
      </c>
      <c r="M335" t="str">
        <v>DISQUALIFIED</v>
      </c>
      <c r="N335" s="7" t="str">
        <f>IF(COUNTBLANK(clean_leads!B335:S335)&gt;=8,"LOW",IF(COUNTBLANK(clean_leads!B335:S335)&gt;=4,"MEDIUM","HIGH"))</f>
        <v>HIGH</v>
      </c>
      <c r="O335" s="7">
        <f>COUNTIF(clean_interactions!B:B,A335)</f>
        <v>2</v>
      </c>
      <c r="P335" s="7">
        <f>COUNTIFS(clean_interactions!B:B,A335,clean_interactions!N:N,"HIGH")</f>
        <v>2</v>
      </c>
      <c r="Q335" s="7">
        <f>ROUND(SUMIF(clean_interactions!B:B,A335,clean_interactions!M:M),1)</f>
        <v>76.5</v>
      </c>
      <c r="R335" s="7">
        <f>COUNTIFS(clean_interactions!B:B,A335,clean_interactions!C:C,"DEMO_REQUEST")</f>
        <v>0</v>
      </c>
      <c r="S335" s="7">
        <f>COUNTIFS(clean_interactions!B:B,A335,clean_interactions!C:C,"CONTENT_DOWNLOAD")</f>
        <v>0</v>
      </c>
      <c r="T335" s="7">
        <f>COUNTIFS(clean_interactions!B:B,A335,clean_interactions!C:C,"WEBINAR_ATTENDED")</f>
        <v>0</v>
      </c>
      <c r="U335" s="7">
        <f>COUNTIFS(clean_interactions!B:B,A335,clean_interactions!C:C,"PRICING_PAGE_VIEW")</f>
        <v>0</v>
      </c>
      <c r="V335" s="7">
        <f>SUMIF(clean_spend!D:D,E335,clean_spend!F:F)</f>
        <v>46997</v>
      </c>
      <c r="W335" s="7">
        <f>SUMIF(clean_spend!D:D,E335,clean_spend!J:J)</f>
        <v>970</v>
      </c>
      <c r="X335" s="17">
        <f t="shared" si="5"/>
        <v>48.450515463917526</v>
      </c>
      <c r="Y335" s="7">
        <f>IFERROR(SUMIF(clean_spend!D:D,E335,clean_spend!L:L)/V335,0)</f>
        <v>13.494180479605081</v>
      </c>
    </row>
    <row r="336" spans="1:25">
      <c r="A336" t="str">
        <v>L0335</v>
      </c>
      <c r="B336" t="str">
        <v>Sam Dominguez</v>
      </c>
      <c r="C336" t="str">
        <v>LINEAR</v>
      </c>
      <c r="D336" t="str">
        <v>N/A</v>
      </c>
      <c r="E336" t="str">
        <v>REFERRAL</v>
      </c>
      <c r="F336" t="str">
        <v>Insurtech</v>
      </c>
      <c r="G336" t="str">
        <v>Cmo</v>
      </c>
      <c r="H336" t="str">
        <v>CA</v>
      </c>
      <c r="I336">
        <v>2</v>
      </c>
      <c r="J336">
        <v>0</v>
      </c>
      <c r="K336">
        <v>14</v>
      </c>
      <c r="L336" t="str">
        <v>YES</v>
      </c>
      <c r="M336" t="str">
        <v>ENGAGED</v>
      </c>
      <c r="N336" s="7" t="str">
        <f>IF(COUNTBLANK(clean_leads!B336:S336)&gt;=8,"LOW",IF(COUNTBLANK(clean_leads!B336:S336)&gt;=4,"MEDIUM","HIGH"))</f>
        <v>HIGH</v>
      </c>
      <c r="O336" s="7">
        <f>COUNTIF(clean_interactions!B:B,A336)</f>
        <v>3</v>
      </c>
      <c r="P336" s="7">
        <f>COUNTIFS(clean_interactions!B:B,A336,clean_interactions!N:N,"HIGH")</f>
        <v>3</v>
      </c>
      <c r="Q336" s="7">
        <f>ROUND(SUMIF(clean_interactions!B:B,A336,clean_interactions!M:M),1)</f>
        <v>77.3</v>
      </c>
      <c r="R336" s="7">
        <f>COUNTIFS(clean_interactions!B:B,A336,clean_interactions!C:C,"DEMO_REQUEST")</f>
        <v>0</v>
      </c>
      <c r="S336" s="7">
        <f>COUNTIFS(clean_interactions!B:B,A336,clean_interactions!C:C,"CONTENT_DOWNLOAD")</f>
        <v>0</v>
      </c>
      <c r="T336" s="7">
        <f>COUNTIFS(clean_interactions!B:B,A336,clean_interactions!C:C,"WEBINAR_ATTENDED")</f>
        <v>0</v>
      </c>
      <c r="U336" s="7">
        <f>COUNTIFS(clean_interactions!B:B,A336,clean_interactions!C:C,"PRICING_PAGE_VIEW")</f>
        <v>0</v>
      </c>
      <c r="V336" s="7">
        <f>SUMIF(clean_spend!D:D,E336,clean_spend!F:F)</f>
        <v>37889</v>
      </c>
      <c r="W336" s="7">
        <f>SUMIF(clean_spend!D:D,E336,clean_spend!J:J)</f>
        <v>865</v>
      </c>
      <c r="X336" s="17">
        <f t="shared" si="5"/>
        <v>43.802312138728325</v>
      </c>
      <c r="Y336" s="7">
        <f>IFERROR(SUMIF(clean_spend!D:D,E336,clean_spend!L:L)/V336,0)</f>
        <v>9.6104674179841112</v>
      </c>
    </row>
    <row r="337" spans="1:25">
      <c r="A337" t="str">
        <v>L0336</v>
      </c>
      <c r="B337" t="str">
        <v>Eve Rossi</v>
      </c>
      <c r="C337" t="str">
        <v>SALESFORCE.COM</v>
      </c>
      <c r="D337" t="str">
        <v>SMB</v>
      </c>
      <c r="E337" t="str">
        <v>CONTENT_SYNDICATION</v>
      </c>
      <c r="F337" t="str">
        <v>Saas</v>
      </c>
      <c r="G337" t="str">
        <v>Customer Success Manager</v>
      </c>
      <c r="H337" t="str">
        <v>CA</v>
      </c>
      <c r="I337">
        <v>15</v>
      </c>
      <c r="J337">
        <v>18</v>
      </c>
      <c r="K337">
        <v>0</v>
      </c>
      <c r="L337" t="str">
        <v>NO</v>
      </c>
      <c r="M337" t="str">
        <v>CONTACTED</v>
      </c>
      <c r="N337" s="7" t="str">
        <f>IF(COUNTBLANK(clean_leads!B337:S337)&gt;=8,"LOW",IF(COUNTBLANK(clean_leads!B337:S337)&gt;=4,"MEDIUM","HIGH"))</f>
        <v>HIGH</v>
      </c>
      <c r="O337" s="7">
        <f>COUNTIF(clean_interactions!B:B,A337)</f>
        <v>2</v>
      </c>
      <c r="P337" s="7">
        <f>COUNTIFS(clean_interactions!B:B,A337,clean_interactions!N:N,"HIGH")</f>
        <v>2</v>
      </c>
      <c r="Q337" s="7">
        <f>ROUND(SUMIF(clean_interactions!B:B,A337,clean_interactions!M:M),1)</f>
        <v>40.700000000000003</v>
      </c>
      <c r="R337" s="7">
        <f>COUNTIFS(clean_interactions!B:B,A337,clean_interactions!C:C,"DEMO_REQUEST")</f>
        <v>0</v>
      </c>
      <c r="S337" s="7">
        <f>COUNTIFS(clean_interactions!B:B,A337,clean_interactions!C:C,"CONTENT_DOWNLOAD")</f>
        <v>0</v>
      </c>
      <c r="T337" s="7">
        <f>COUNTIFS(clean_interactions!B:B,A337,clean_interactions!C:C,"WEBINAR_ATTENDED")</f>
        <v>0</v>
      </c>
      <c r="U337" s="7">
        <f>COUNTIFS(clean_interactions!B:B,A337,clean_interactions!C:C,"PRICING_PAGE_VIEW")</f>
        <v>0</v>
      </c>
      <c r="V337" s="7">
        <f>SUMIF(clean_spend!D:D,E337,clean_spend!F:F)</f>
        <v>56772</v>
      </c>
      <c r="W337" s="7">
        <f>SUMIF(clean_spend!D:D,E337,clean_spend!J:J)</f>
        <v>216</v>
      </c>
      <c r="X337" s="17">
        <f t="shared" si="5"/>
        <v>262.83333333333331</v>
      </c>
      <c r="Y337" s="7">
        <f>IFERROR(SUMIF(clean_spend!D:D,E337,clean_spend!L:L)/V337,0)</f>
        <v>1.3824068202635102</v>
      </c>
    </row>
    <row r="338" spans="1:25">
      <c r="A338" t="str">
        <v>L0337</v>
      </c>
      <c r="B338" t="str">
        <v>Nolan Eriksson</v>
      </c>
      <c r="C338" t="str">
        <v>DATABRICKS</v>
      </c>
      <c r="D338" t="str">
        <v>ENTERPRISE</v>
      </c>
      <c r="E338" t="str">
        <v>WEBINAR</v>
      </c>
      <c r="F338" t="str">
        <v>Proptech</v>
      </c>
      <c r="G338" t="str">
        <v>Head Of Partnerships</v>
      </c>
      <c r="H338" t="str">
        <v>Israel</v>
      </c>
      <c r="I338">
        <v>22</v>
      </c>
      <c r="J338">
        <v>7</v>
      </c>
      <c r="K338">
        <v>19</v>
      </c>
      <c r="L338" t="str">
        <v>YES</v>
      </c>
      <c r="M338" t="str">
        <v>NEW</v>
      </c>
      <c r="N338" s="7" t="str">
        <f>IF(COUNTBLANK(clean_leads!B338:S338)&gt;=8,"LOW",IF(COUNTBLANK(clean_leads!B338:S338)&gt;=4,"MEDIUM","HIGH"))</f>
        <v>HIGH</v>
      </c>
      <c r="O338" s="7">
        <f>COUNTIF(clean_interactions!B:B,A338)</f>
        <v>6</v>
      </c>
      <c r="P338" s="7">
        <f>COUNTIFS(clean_interactions!B:B,A338,clean_interactions!N:N,"HIGH")</f>
        <v>6</v>
      </c>
      <c r="Q338" s="7">
        <f>ROUND(SUMIF(clean_interactions!B:B,A338,clean_interactions!M:M),1)</f>
        <v>139.1</v>
      </c>
      <c r="R338" s="7">
        <f>COUNTIFS(clean_interactions!B:B,A338,clean_interactions!C:C,"DEMO_REQUEST")</f>
        <v>0</v>
      </c>
      <c r="S338" s="7">
        <f>COUNTIFS(clean_interactions!B:B,A338,clean_interactions!C:C,"CONTENT_DOWNLOAD")</f>
        <v>0</v>
      </c>
      <c r="T338" s="7">
        <f>COUNTIFS(clean_interactions!B:B,A338,clean_interactions!C:C,"WEBINAR_ATTENDED")</f>
        <v>0</v>
      </c>
      <c r="U338" s="7">
        <f>COUNTIFS(clean_interactions!B:B,A338,clean_interactions!C:C,"PRICING_PAGE_VIEW")</f>
        <v>0</v>
      </c>
      <c r="V338" s="7">
        <f>SUMIF(clean_spend!D:D,E338,clean_spend!F:F)</f>
        <v>74983</v>
      </c>
      <c r="W338" s="7">
        <f>SUMIF(clean_spend!D:D,E338,clean_spend!J:J)</f>
        <v>879</v>
      </c>
      <c r="X338" s="17">
        <f t="shared" si="5"/>
        <v>85.304891922639356</v>
      </c>
      <c r="Y338" s="7">
        <f>IFERROR(SUMIF(clean_spend!D:D,E338,clean_spend!L:L)/V338,0)</f>
        <v>7.3541336036168197</v>
      </c>
    </row>
    <row r="339" spans="1:25">
      <c r="A339" t="str">
        <v>L0338</v>
      </c>
      <c r="B339" t="str">
        <v>Bella Mishra</v>
      </c>
      <c r="C339" t="str">
        <v>AIRTABLE</v>
      </c>
      <c r="D339" t="str">
        <v>N/A</v>
      </c>
      <c r="E339" t="str">
        <v>PAID</v>
      </c>
      <c r="F339" t="str">
        <v>Supply Chain</v>
      </c>
      <c r="G339" t="str">
        <v>Junior Analyst</v>
      </c>
      <c r="H339" t="str">
        <v>US</v>
      </c>
      <c r="I339">
        <v>0</v>
      </c>
      <c r="J339">
        <v>8</v>
      </c>
      <c r="K339">
        <v>24</v>
      </c>
      <c r="L339" t="str">
        <v>NO</v>
      </c>
      <c r="M339" t="str">
        <v>QUALIFIED</v>
      </c>
      <c r="N339" s="7" t="str">
        <f>IF(COUNTBLANK(clean_leads!B339:S339)&gt;=8,"LOW",IF(COUNTBLANK(clean_leads!B339:S339)&gt;=4,"MEDIUM","HIGH"))</f>
        <v>HIGH</v>
      </c>
      <c r="O339" s="7">
        <f>COUNTIF(clean_interactions!B:B,A339)</f>
        <v>0</v>
      </c>
      <c r="P339" s="7">
        <f>COUNTIFS(clean_interactions!B:B,A339,clean_interactions!N:N,"HIGH")</f>
        <v>0</v>
      </c>
      <c r="Q339" s="7">
        <f>ROUND(SUMIF(clean_interactions!B:B,A339,clean_interactions!M:M),1)</f>
        <v>0</v>
      </c>
      <c r="R339" s="7">
        <f>COUNTIFS(clean_interactions!B:B,A339,clean_interactions!C:C,"DEMO_REQUEST")</f>
        <v>0</v>
      </c>
      <c r="S339" s="7">
        <f>COUNTIFS(clean_interactions!B:B,A339,clean_interactions!C:C,"CONTENT_DOWNLOAD")</f>
        <v>0</v>
      </c>
      <c r="T339" s="7">
        <f>COUNTIFS(clean_interactions!B:B,A339,clean_interactions!C:C,"WEBINAR_ATTENDED")</f>
        <v>0</v>
      </c>
      <c r="U339" s="7">
        <f>COUNTIFS(clean_interactions!B:B,A339,clean_interactions!C:C,"PRICING_PAGE_VIEW")</f>
        <v>0</v>
      </c>
      <c r="V339" s="7">
        <f>SUMIF(clean_spend!D:D,E339,clean_spend!F:F)</f>
        <v>149793</v>
      </c>
      <c r="W339" s="7">
        <f>SUMIF(clean_spend!D:D,E339,clean_spend!J:J)</f>
        <v>1090</v>
      </c>
      <c r="X339" s="17">
        <f t="shared" si="5"/>
        <v>137.42477064220182</v>
      </c>
      <c r="Y339" s="7">
        <f>IFERROR(SUMIF(clean_spend!D:D,E339,clean_spend!L:L)/V339,0)</f>
        <v>3.422997069288952</v>
      </c>
    </row>
    <row r="340" spans="1:25">
      <c r="A340" t="str">
        <v>L0339</v>
      </c>
      <c r="B340" t="str">
        <v>Quinlan Tanaka</v>
      </c>
      <c r="C340" t="str">
        <v>LINEAR</v>
      </c>
      <c r="D340" t="str">
        <v>ENTERPRISE</v>
      </c>
      <c r="E340" t="str">
        <v>COLD_EMAIL</v>
      </c>
      <c r="F340" t="str">
        <v>Retail</v>
      </c>
      <c r="G340" t="str">
        <v>Abm Manager</v>
      </c>
      <c r="H340" t="str">
        <v>N/A</v>
      </c>
      <c r="I340">
        <v>27</v>
      </c>
      <c r="J340">
        <v>1</v>
      </c>
      <c r="K340">
        <v>35</v>
      </c>
      <c r="L340" t="str">
        <v>NO</v>
      </c>
      <c r="M340" t="str">
        <v>ENGAGED</v>
      </c>
      <c r="N340" s="7" t="str">
        <f>IF(COUNTBLANK(clean_leads!B340:S340)&gt;=8,"LOW",IF(COUNTBLANK(clean_leads!B340:S340)&gt;=4,"MEDIUM","HIGH"))</f>
        <v>HIGH</v>
      </c>
      <c r="O340" s="7">
        <f>COUNTIF(clean_interactions!B:B,A340)</f>
        <v>0</v>
      </c>
      <c r="P340" s="7">
        <f>COUNTIFS(clean_interactions!B:B,A340,clean_interactions!N:N,"HIGH")</f>
        <v>0</v>
      </c>
      <c r="Q340" s="7">
        <f>ROUND(SUMIF(clean_interactions!B:B,A340,clean_interactions!M:M),1)</f>
        <v>0</v>
      </c>
      <c r="R340" s="7">
        <f>COUNTIFS(clean_interactions!B:B,A340,clean_interactions!C:C,"DEMO_REQUEST")</f>
        <v>0</v>
      </c>
      <c r="S340" s="7">
        <f>COUNTIFS(clean_interactions!B:B,A340,clean_interactions!C:C,"CONTENT_DOWNLOAD")</f>
        <v>0</v>
      </c>
      <c r="T340" s="7">
        <f>COUNTIFS(clean_interactions!B:B,A340,clean_interactions!C:C,"WEBINAR_ATTENDED")</f>
        <v>0</v>
      </c>
      <c r="U340" s="7">
        <f>COUNTIFS(clean_interactions!B:B,A340,clean_interactions!C:C,"PRICING_PAGE_VIEW")</f>
        <v>0</v>
      </c>
      <c r="V340" s="7">
        <f>SUMIF(clean_spend!D:D,E340,clean_spend!F:F)</f>
        <v>63789</v>
      </c>
      <c r="W340" s="7">
        <f>SUMIF(clean_spend!D:D,E340,clean_spend!J:J)</f>
        <v>306</v>
      </c>
      <c r="X340" s="17">
        <f t="shared" si="5"/>
        <v>208.4607843137255</v>
      </c>
      <c r="Y340" s="7">
        <f>IFERROR(SUMIF(clean_spend!D:D,E340,clean_spend!L:L)/V340,0)</f>
        <v>3.0610920378121618</v>
      </c>
    </row>
    <row r="341" spans="1:25">
      <c r="A341" t="str">
        <v>L0340</v>
      </c>
      <c r="B341" t="str">
        <v>Victor Lopez</v>
      </c>
      <c r="C341" t="str">
        <v>META</v>
      </c>
      <c r="D341" t="str">
        <v>SMB</v>
      </c>
      <c r="E341" t="str">
        <v>COLD_EMAIL</v>
      </c>
      <c r="F341" t="str">
        <v>Legal Tech</v>
      </c>
      <c r="G341" t="str">
        <v>Events Manager</v>
      </c>
      <c r="H341" t="str">
        <v>CA</v>
      </c>
      <c r="I341">
        <v>11</v>
      </c>
      <c r="J341">
        <v>0</v>
      </c>
      <c r="K341">
        <v>29</v>
      </c>
      <c r="L341" t="str">
        <v>YES</v>
      </c>
      <c r="M341" t="str">
        <v>ENGAGED</v>
      </c>
      <c r="N341" s="7" t="str">
        <f>IF(COUNTBLANK(clean_leads!B341:S341)&gt;=8,"LOW",IF(COUNTBLANK(clean_leads!B341:S341)&gt;=4,"MEDIUM","HIGH"))</f>
        <v>HIGH</v>
      </c>
      <c r="O341" s="7">
        <f>COUNTIF(clean_interactions!B:B,A341)</f>
        <v>1</v>
      </c>
      <c r="P341" s="7">
        <f>COUNTIFS(clean_interactions!B:B,A341,clean_interactions!N:N,"HIGH")</f>
        <v>1</v>
      </c>
      <c r="Q341" s="7">
        <f>ROUND(SUMIF(clean_interactions!B:B,A341,clean_interactions!M:M),1)</f>
        <v>9.1</v>
      </c>
      <c r="R341" s="7">
        <f>COUNTIFS(clean_interactions!B:B,A341,clean_interactions!C:C,"DEMO_REQUEST")</f>
        <v>0</v>
      </c>
      <c r="S341" s="7">
        <f>COUNTIFS(clean_interactions!B:B,A341,clean_interactions!C:C,"CONTENT_DOWNLOAD")</f>
        <v>0</v>
      </c>
      <c r="T341" s="7">
        <f>COUNTIFS(clean_interactions!B:B,A341,clean_interactions!C:C,"WEBINAR_ATTENDED")</f>
        <v>0</v>
      </c>
      <c r="U341" s="7">
        <f>COUNTIFS(clean_interactions!B:B,A341,clean_interactions!C:C,"PRICING_PAGE_VIEW")</f>
        <v>0</v>
      </c>
      <c r="V341" s="7">
        <f>SUMIF(clean_spend!D:D,E341,clean_spend!F:F)</f>
        <v>63789</v>
      </c>
      <c r="W341" s="7">
        <f>SUMIF(clean_spend!D:D,E341,clean_spend!J:J)</f>
        <v>306</v>
      </c>
      <c r="X341" s="17">
        <f t="shared" si="5"/>
        <v>208.4607843137255</v>
      </c>
      <c r="Y341" s="7">
        <f>IFERROR(SUMIF(clean_spend!D:D,E341,clean_spend!L:L)/V341,0)</f>
        <v>3.0610920378121618</v>
      </c>
    </row>
    <row r="342" spans="1:25">
      <c r="A342" t="str">
        <v>L0341</v>
      </c>
      <c r="B342" t="str">
        <v>Quinn Muller</v>
      </c>
      <c r="C342" t="str">
        <v>CANVA</v>
      </c>
      <c r="D342" t="str">
        <v>ENTERPRISE</v>
      </c>
      <c r="E342" t="str">
        <v>REFERRAL</v>
      </c>
      <c r="F342" t="str">
        <v>Logistics</v>
      </c>
      <c r="G342" t="str">
        <v>Demand Gen Manager</v>
      </c>
      <c r="H342" t="str">
        <v>BR</v>
      </c>
      <c r="I342">
        <v>28</v>
      </c>
      <c r="J342">
        <v>1</v>
      </c>
      <c r="K342">
        <v>14</v>
      </c>
      <c r="L342" t="str">
        <v>YES</v>
      </c>
      <c r="M342" t="str">
        <v>NEW</v>
      </c>
      <c r="N342" s="7" t="str">
        <f>IF(COUNTBLANK(clean_leads!B342:S342)&gt;=8,"LOW",IF(COUNTBLANK(clean_leads!B342:S342)&gt;=4,"MEDIUM","HIGH"))</f>
        <v>HIGH</v>
      </c>
      <c r="O342" s="7">
        <f>COUNTIF(clean_interactions!B:B,A342)</f>
        <v>3</v>
      </c>
      <c r="P342" s="7">
        <f>COUNTIFS(clean_interactions!B:B,A342,clean_interactions!N:N,"HIGH")</f>
        <v>2</v>
      </c>
      <c r="Q342" s="7">
        <f>ROUND(SUMIF(clean_interactions!B:B,A342,clean_interactions!M:M),1)</f>
        <v>22.8</v>
      </c>
      <c r="R342" s="7">
        <f>COUNTIFS(clean_interactions!B:B,A342,clean_interactions!C:C,"DEMO_REQUEST")</f>
        <v>0</v>
      </c>
      <c r="S342" s="7">
        <f>COUNTIFS(clean_interactions!B:B,A342,clean_interactions!C:C,"CONTENT_DOWNLOAD")</f>
        <v>0</v>
      </c>
      <c r="T342" s="7">
        <f>COUNTIFS(clean_interactions!B:B,A342,clean_interactions!C:C,"WEBINAR_ATTENDED")</f>
        <v>0</v>
      </c>
      <c r="U342" s="7">
        <f>COUNTIFS(clean_interactions!B:B,A342,clean_interactions!C:C,"PRICING_PAGE_VIEW")</f>
        <v>1</v>
      </c>
      <c r="V342" s="7">
        <f>SUMIF(clean_spend!D:D,E342,clean_spend!F:F)</f>
        <v>37889</v>
      </c>
      <c r="W342" s="7">
        <f>SUMIF(clean_spend!D:D,E342,clean_spend!J:J)</f>
        <v>865</v>
      </c>
      <c r="X342" s="17">
        <f t="shared" si="5"/>
        <v>43.802312138728325</v>
      </c>
      <c r="Y342" s="7">
        <f>IFERROR(SUMIF(clean_spend!D:D,E342,clean_spend!L:L)/V342,0)</f>
        <v>9.6104674179841112</v>
      </c>
    </row>
    <row r="343" spans="1:25">
      <c r="A343" t="str">
        <v>L0342</v>
      </c>
      <c r="B343" t="str">
        <v>Bella Khan</v>
      </c>
      <c r="C343" t="str">
        <v>AMAZON</v>
      </c>
      <c r="D343" t="str">
        <v>STARTUP</v>
      </c>
      <c r="E343" t="str">
        <v>PARTNER</v>
      </c>
      <c r="F343" t="str">
        <v>Legal Tech</v>
      </c>
      <c r="G343" t="str">
        <v>Data Analyst</v>
      </c>
      <c r="H343" t="str">
        <v>Italy</v>
      </c>
      <c r="I343">
        <v>18</v>
      </c>
      <c r="J343">
        <v>5</v>
      </c>
      <c r="K343">
        <v>18</v>
      </c>
      <c r="L343" t="str">
        <v>NO</v>
      </c>
      <c r="M343" t="str">
        <v>NEW</v>
      </c>
      <c r="N343" s="7" t="str">
        <f>IF(COUNTBLANK(clean_leads!B343:S343)&gt;=8,"LOW",IF(COUNTBLANK(clean_leads!B343:S343)&gt;=4,"MEDIUM","HIGH"))</f>
        <v>HIGH</v>
      </c>
      <c r="O343" s="7">
        <f>COUNTIF(clean_interactions!B:B,A343)</f>
        <v>3</v>
      </c>
      <c r="P343" s="7">
        <f>COUNTIFS(clean_interactions!B:B,A343,clean_interactions!N:N,"HIGH")</f>
        <v>1</v>
      </c>
      <c r="Q343" s="7">
        <f>ROUND(SUMIF(clean_interactions!B:B,A343,clean_interactions!M:M),1)</f>
        <v>19.8</v>
      </c>
      <c r="R343" s="7">
        <f>COUNTIFS(clean_interactions!B:B,A343,clean_interactions!C:C,"DEMO_REQUEST")</f>
        <v>0</v>
      </c>
      <c r="S343" s="7">
        <f>COUNTIFS(clean_interactions!B:B,A343,clean_interactions!C:C,"CONTENT_DOWNLOAD")</f>
        <v>0</v>
      </c>
      <c r="T343" s="7">
        <f>COUNTIFS(clean_interactions!B:B,A343,clean_interactions!C:C,"WEBINAR_ATTENDED")</f>
        <v>0</v>
      </c>
      <c r="U343" s="7">
        <f>COUNTIFS(clean_interactions!B:B,A343,clean_interactions!C:C,"PRICING_PAGE_VIEW")</f>
        <v>0</v>
      </c>
      <c r="V343" s="7">
        <f>SUMIF(clean_spend!D:D,E343,clean_spend!F:F)</f>
        <v>0</v>
      </c>
      <c r="W343" s="7">
        <f>SUMIF(clean_spend!D:D,E343,clean_spend!J:J)</f>
        <v>0</v>
      </c>
      <c r="X343" s="17">
        <f t="shared" si="5"/>
        <v>0</v>
      </c>
      <c r="Y343" s="7">
        <f>IFERROR(SUMIF(clean_spend!D:D,E343,clean_spend!L:L)/V343,0)</f>
        <v>0</v>
      </c>
    </row>
    <row r="344" spans="1:25">
      <c r="A344" t="str">
        <v>L0343</v>
      </c>
      <c r="B344" t="str">
        <v>Tina Bhatt</v>
      </c>
      <c r="C344" t="str">
        <v>PALANTIR</v>
      </c>
      <c r="D344" t="str">
        <v>N/A</v>
      </c>
      <c r="E344" t="str">
        <v>ORGANIC</v>
      </c>
      <c r="F344" t="str">
        <v>Devops</v>
      </c>
      <c r="G344" t="str">
        <v>Content Marketing Lead</v>
      </c>
      <c r="H344" t="str">
        <v>Pakistan</v>
      </c>
      <c r="I344">
        <v>33</v>
      </c>
      <c r="J344">
        <v>10</v>
      </c>
      <c r="K344">
        <v>53</v>
      </c>
      <c r="L344" t="str">
        <v>YES</v>
      </c>
      <c r="M344" t="str">
        <v>CONTACTED</v>
      </c>
      <c r="N344" s="7" t="str">
        <f>IF(COUNTBLANK(clean_leads!B344:S344)&gt;=8,"LOW",IF(COUNTBLANK(clean_leads!B344:S344)&gt;=4,"MEDIUM","HIGH"))</f>
        <v>HIGH</v>
      </c>
      <c r="O344" s="7">
        <f>COUNTIF(clean_interactions!B:B,A344)</f>
        <v>2</v>
      </c>
      <c r="P344" s="7">
        <f>COUNTIFS(clean_interactions!B:B,A344,clean_interactions!N:N,"HIGH")</f>
        <v>2</v>
      </c>
      <c r="Q344" s="7">
        <f>ROUND(SUMIF(clean_interactions!B:B,A344,clean_interactions!M:M),1)</f>
        <v>60.2</v>
      </c>
      <c r="R344" s="7">
        <f>COUNTIFS(clean_interactions!B:B,A344,clean_interactions!C:C,"DEMO_REQUEST")</f>
        <v>0</v>
      </c>
      <c r="S344" s="7">
        <f>COUNTIFS(clean_interactions!B:B,A344,clean_interactions!C:C,"CONTENT_DOWNLOAD")</f>
        <v>0</v>
      </c>
      <c r="T344" s="7">
        <f>COUNTIFS(clean_interactions!B:B,A344,clean_interactions!C:C,"WEBINAR_ATTENDED")</f>
        <v>0</v>
      </c>
      <c r="U344" s="7">
        <f>COUNTIFS(clean_interactions!B:B,A344,clean_interactions!C:C,"PRICING_PAGE_VIEW")</f>
        <v>0</v>
      </c>
      <c r="V344" s="7">
        <f>SUMIF(clean_spend!D:D,E344,clean_spend!F:F)</f>
        <v>46997</v>
      </c>
      <c r="W344" s="7">
        <f>SUMIF(clean_spend!D:D,E344,clean_spend!J:J)</f>
        <v>970</v>
      </c>
      <c r="X344" s="17">
        <f t="shared" si="5"/>
        <v>48.450515463917526</v>
      </c>
      <c r="Y344" s="7">
        <f>IFERROR(SUMIF(clean_spend!D:D,E344,clean_spend!L:L)/V344,0)</f>
        <v>13.494180479605081</v>
      </c>
    </row>
    <row r="345" spans="1:25">
      <c r="A345" t="str">
        <v>L0344</v>
      </c>
      <c r="B345" t="str">
        <v>Raphael Schneider</v>
      </c>
      <c r="C345" t="str">
        <v>ZOOM VIDEO</v>
      </c>
      <c r="D345" t="str">
        <v>STARTUP</v>
      </c>
      <c r="E345" t="str">
        <v>REFERRAL</v>
      </c>
      <c r="F345" t="str">
        <v>Hrtech</v>
      </c>
      <c r="G345" t="str">
        <v>Unknown</v>
      </c>
      <c r="H345" t="str">
        <v>Pakistan</v>
      </c>
      <c r="I345">
        <v>18</v>
      </c>
      <c r="J345">
        <v>3</v>
      </c>
      <c r="K345">
        <v>26</v>
      </c>
      <c r="L345" t="str">
        <v>YES</v>
      </c>
      <c r="M345" t="str">
        <v>NEW</v>
      </c>
      <c r="N345" s="7" t="str">
        <f>IF(COUNTBLANK(clean_leads!B345:S345)&gt;=8,"LOW",IF(COUNTBLANK(clean_leads!B345:S345)&gt;=4,"MEDIUM","HIGH"))</f>
        <v>HIGH</v>
      </c>
      <c r="O345" s="7">
        <f>COUNTIF(clean_interactions!B:B,A345)</f>
        <v>3</v>
      </c>
      <c r="P345" s="7">
        <f>COUNTIFS(clean_interactions!B:B,A345,clean_interactions!N:N,"HIGH")</f>
        <v>2</v>
      </c>
      <c r="Q345" s="7">
        <f>ROUND(SUMIF(clean_interactions!B:B,A345,clean_interactions!M:M),1)</f>
        <v>40.200000000000003</v>
      </c>
      <c r="R345" s="7">
        <f>COUNTIFS(clean_interactions!B:B,A345,clean_interactions!C:C,"DEMO_REQUEST")</f>
        <v>0</v>
      </c>
      <c r="S345" s="7">
        <f>COUNTIFS(clean_interactions!B:B,A345,clean_interactions!C:C,"CONTENT_DOWNLOAD")</f>
        <v>1</v>
      </c>
      <c r="T345" s="7">
        <f>COUNTIFS(clean_interactions!B:B,A345,clean_interactions!C:C,"WEBINAR_ATTENDED")</f>
        <v>0</v>
      </c>
      <c r="U345" s="7">
        <f>COUNTIFS(clean_interactions!B:B,A345,clean_interactions!C:C,"PRICING_PAGE_VIEW")</f>
        <v>0</v>
      </c>
      <c r="V345" s="7">
        <f>SUMIF(clean_spend!D:D,E345,clean_spend!F:F)</f>
        <v>37889</v>
      </c>
      <c r="W345" s="7">
        <f>SUMIF(clean_spend!D:D,E345,clean_spend!J:J)</f>
        <v>865</v>
      </c>
      <c r="X345" s="17">
        <f t="shared" si="5"/>
        <v>43.802312138728325</v>
      </c>
      <c r="Y345" s="7">
        <f>IFERROR(SUMIF(clean_spend!D:D,E345,clean_spend!L:L)/V345,0)</f>
        <v>9.6104674179841112</v>
      </c>
    </row>
    <row r="346" spans="1:25">
      <c r="A346" t="str">
        <v>L0345</v>
      </c>
      <c r="B346" t="str">
        <v>Ivy Gupta</v>
      </c>
      <c r="C346" t="str">
        <v>SALESFORCE.COM</v>
      </c>
      <c r="D346" t="str">
        <v>SMB</v>
      </c>
      <c r="E346" t="str">
        <v>PAID</v>
      </c>
      <c r="F346" t="str">
        <v>Manufacturing</v>
      </c>
      <c r="G346" t="str">
        <v>Marketing Operations</v>
      </c>
      <c r="H346" t="str">
        <v>Netherlands</v>
      </c>
      <c r="I346">
        <v>21</v>
      </c>
      <c r="J346">
        <v>19</v>
      </c>
      <c r="K346">
        <v>46</v>
      </c>
      <c r="L346" t="str">
        <v>YES</v>
      </c>
      <c r="M346" t="str">
        <v>CONTACTED</v>
      </c>
      <c r="N346" s="7" t="str">
        <f>IF(COUNTBLANK(clean_leads!B346:S346)&gt;=8,"LOW",IF(COUNTBLANK(clean_leads!B346:S346)&gt;=4,"MEDIUM","HIGH"))</f>
        <v>HIGH</v>
      </c>
      <c r="O346" s="7">
        <f>COUNTIF(clean_interactions!B:B,A346)</f>
        <v>2</v>
      </c>
      <c r="P346" s="7">
        <f>COUNTIFS(clean_interactions!B:B,A346,clean_interactions!N:N,"HIGH")</f>
        <v>1</v>
      </c>
      <c r="Q346" s="7">
        <f>ROUND(SUMIF(clean_interactions!B:B,A346,clean_interactions!M:M),1)</f>
        <v>29.4</v>
      </c>
      <c r="R346" s="7">
        <f>COUNTIFS(clean_interactions!B:B,A346,clean_interactions!C:C,"DEMO_REQUEST")</f>
        <v>0</v>
      </c>
      <c r="S346" s="7">
        <f>COUNTIFS(clean_interactions!B:B,A346,clean_interactions!C:C,"CONTENT_DOWNLOAD")</f>
        <v>0</v>
      </c>
      <c r="T346" s="7">
        <f>COUNTIFS(clean_interactions!B:B,A346,clean_interactions!C:C,"WEBINAR_ATTENDED")</f>
        <v>0</v>
      </c>
      <c r="U346" s="7">
        <f>COUNTIFS(clean_interactions!B:B,A346,clean_interactions!C:C,"PRICING_PAGE_VIEW")</f>
        <v>0</v>
      </c>
      <c r="V346" s="7">
        <f>SUMIF(clean_spend!D:D,E346,clean_spend!F:F)</f>
        <v>149793</v>
      </c>
      <c r="W346" s="7">
        <f>SUMIF(clean_spend!D:D,E346,clean_spend!J:J)</f>
        <v>1090</v>
      </c>
      <c r="X346" s="17">
        <f t="shared" si="5"/>
        <v>137.42477064220182</v>
      </c>
      <c r="Y346" s="7">
        <f>IFERROR(SUMIF(clean_spend!D:D,E346,clean_spend!L:L)/V346,0)</f>
        <v>3.422997069288952</v>
      </c>
    </row>
    <row r="347" spans="1:25">
      <c r="A347" t="str">
        <v>L0346</v>
      </c>
      <c r="B347" t="str">
        <v>Zephyr Petrov</v>
      </c>
      <c r="C347" t="str">
        <v>INTERCOM</v>
      </c>
      <c r="D347" t="str">
        <v>ENTERPRISE</v>
      </c>
      <c r="E347" t="str">
        <v>DIRECT</v>
      </c>
      <c r="F347" t="str">
        <v>Hrtech</v>
      </c>
      <c r="G347" t="str">
        <v>Marketing Operations</v>
      </c>
      <c r="H347" t="str">
        <v>US</v>
      </c>
      <c r="I347">
        <v>32</v>
      </c>
      <c r="J347">
        <v>13</v>
      </c>
      <c r="K347">
        <v>24</v>
      </c>
      <c r="L347" t="str">
        <v>YES</v>
      </c>
      <c r="M347" t="str">
        <v>ENGAGED</v>
      </c>
      <c r="N347" s="7" t="str">
        <f>IF(COUNTBLANK(clean_leads!B347:S347)&gt;=8,"LOW",IF(COUNTBLANK(clean_leads!B347:S347)&gt;=4,"MEDIUM","HIGH"))</f>
        <v>HIGH</v>
      </c>
      <c r="O347" s="7">
        <f>COUNTIF(clean_interactions!B:B,A347)</f>
        <v>4</v>
      </c>
      <c r="P347" s="7">
        <f>COUNTIFS(clean_interactions!B:B,A347,clean_interactions!N:N,"HIGH")</f>
        <v>4</v>
      </c>
      <c r="Q347" s="7">
        <f>ROUND(SUMIF(clean_interactions!B:B,A347,clean_interactions!M:M),1)</f>
        <v>81.7</v>
      </c>
      <c r="R347" s="7">
        <f>COUNTIFS(clean_interactions!B:B,A347,clean_interactions!C:C,"DEMO_REQUEST")</f>
        <v>0</v>
      </c>
      <c r="S347" s="7">
        <f>COUNTIFS(clean_interactions!B:B,A347,clean_interactions!C:C,"CONTENT_DOWNLOAD")</f>
        <v>1</v>
      </c>
      <c r="T347" s="7">
        <f>COUNTIFS(clean_interactions!B:B,A347,clean_interactions!C:C,"WEBINAR_ATTENDED")</f>
        <v>0</v>
      </c>
      <c r="U347" s="7">
        <f>COUNTIFS(clean_interactions!B:B,A347,clean_interactions!C:C,"PRICING_PAGE_VIEW")</f>
        <v>0</v>
      </c>
      <c r="V347" s="7">
        <f>SUMIF(clean_spend!D:D,E347,clean_spend!F:F)</f>
        <v>0</v>
      </c>
      <c r="W347" s="7">
        <f>SUMIF(clean_spend!D:D,E347,clean_spend!J:J)</f>
        <v>0</v>
      </c>
      <c r="X347" s="17">
        <f t="shared" si="5"/>
        <v>0</v>
      </c>
      <c r="Y347" s="7">
        <f>IFERROR(SUMIF(clean_spend!D:D,E347,clean_spend!L:L)/V347,0)</f>
        <v>0</v>
      </c>
    </row>
    <row r="348" spans="1:25">
      <c r="A348" t="str">
        <v>L0347</v>
      </c>
      <c r="B348" t="str">
        <v>Xavier Adams</v>
      </c>
      <c r="C348" t="str">
        <v>FIGMA</v>
      </c>
      <c r="D348" t="str">
        <v>N/A</v>
      </c>
      <c r="E348" t="str">
        <v>REFERRAL</v>
      </c>
      <c r="F348" t="str">
        <v>Biotech</v>
      </c>
      <c r="G348" t="str">
        <v>Abm Manager</v>
      </c>
      <c r="H348" t="str">
        <v>Philippines</v>
      </c>
      <c r="I348">
        <v>0</v>
      </c>
      <c r="J348">
        <v>17</v>
      </c>
      <c r="K348">
        <v>12</v>
      </c>
      <c r="L348" t="str">
        <v>YES</v>
      </c>
      <c r="M348" t="str">
        <v>NEW</v>
      </c>
      <c r="N348" s="7" t="str">
        <f>IF(COUNTBLANK(clean_leads!B348:S348)&gt;=8,"LOW",IF(COUNTBLANK(clean_leads!B348:S348)&gt;=4,"MEDIUM","HIGH"))</f>
        <v>HIGH</v>
      </c>
      <c r="O348" s="7">
        <f>COUNTIF(clean_interactions!B:B,A348)</f>
        <v>5</v>
      </c>
      <c r="P348" s="7">
        <f>COUNTIFS(clean_interactions!B:B,A348,clean_interactions!N:N,"HIGH")</f>
        <v>3</v>
      </c>
      <c r="Q348" s="7">
        <f>ROUND(SUMIF(clean_interactions!B:B,A348,clean_interactions!M:M),1)</f>
        <v>82.9</v>
      </c>
      <c r="R348" s="7">
        <f>COUNTIFS(clean_interactions!B:B,A348,clean_interactions!C:C,"DEMO_REQUEST")</f>
        <v>0</v>
      </c>
      <c r="S348" s="7">
        <f>COUNTIFS(clean_interactions!B:B,A348,clean_interactions!C:C,"CONTENT_DOWNLOAD")</f>
        <v>0</v>
      </c>
      <c r="T348" s="7">
        <f>COUNTIFS(clean_interactions!B:B,A348,clean_interactions!C:C,"WEBINAR_ATTENDED")</f>
        <v>0</v>
      </c>
      <c r="U348" s="7">
        <f>COUNTIFS(clean_interactions!B:B,A348,clean_interactions!C:C,"PRICING_PAGE_VIEW")</f>
        <v>0</v>
      </c>
      <c r="V348" s="7">
        <f>SUMIF(clean_spend!D:D,E348,clean_spend!F:F)</f>
        <v>37889</v>
      </c>
      <c r="W348" s="7">
        <f>SUMIF(clean_spend!D:D,E348,clean_spend!J:J)</f>
        <v>865</v>
      </c>
      <c r="X348" s="17">
        <f t="shared" si="5"/>
        <v>43.802312138728325</v>
      </c>
      <c r="Y348" s="7">
        <f>IFERROR(SUMIF(clean_spend!D:D,E348,clean_spend!L:L)/V348,0)</f>
        <v>9.6104674179841112</v>
      </c>
    </row>
    <row r="349" spans="1:25">
      <c r="A349" t="str">
        <v>L0348</v>
      </c>
      <c r="B349" t="str">
        <v>Ravi Thomas</v>
      </c>
      <c r="C349" t="str">
        <v>SALESFORCE</v>
      </c>
      <c r="D349" t="str">
        <v>ENTERPRISE</v>
      </c>
      <c r="E349" t="str">
        <v>COLD_EMAIL</v>
      </c>
      <c r="F349" t="str">
        <v>Edtech</v>
      </c>
      <c r="G349" t="str">
        <v>Senior Associate</v>
      </c>
      <c r="H349" t="str">
        <v>Israel</v>
      </c>
      <c r="I349">
        <v>21</v>
      </c>
      <c r="J349">
        <v>20</v>
      </c>
      <c r="K349">
        <v>43</v>
      </c>
      <c r="L349" t="str">
        <v>YES</v>
      </c>
      <c r="M349" t="str">
        <v>CONTACTED</v>
      </c>
      <c r="N349" s="7" t="str">
        <f>IF(COUNTBLANK(clean_leads!B349:S349)&gt;=8,"LOW",IF(COUNTBLANK(clean_leads!B349:S349)&gt;=4,"MEDIUM","HIGH"))</f>
        <v>HIGH</v>
      </c>
      <c r="O349" s="7">
        <f>COUNTIF(clean_interactions!B:B,A349)</f>
        <v>3</v>
      </c>
      <c r="P349" s="7">
        <f>COUNTIFS(clean_interactions!B:B,A349,clean_interactions!N:N,"HIGH")</f>
        <v>3</v>
      </c>
      <c r="Q349" s="7">
        <f>ROUND(SUMIF(clean_interactions!B:B,A349,clean_interactions!M:M),1)</f>
        <v>62.4</v>
      </c>
      <c r="R349" s="7">
        <f>COUNTIFS(clean_interactions!B:B,A349,clean_interactions!C:C,"DEMO_REQUEST")</f>
        <v>0</v>
      </c>
      <c r="S349" s="7">
        <f>COUNTIFS(clean_interactions!B:B,A349,clean_interactions!C:C,"CONTENT_DOWNLOAD")</f>
        <v>0</v>
      </c>
      <c r="T349" s="7">
        <f>COUNTIFS(clean_interactions!B:B,A349,clean_interactions!C:C,"WEBINAR_ATTENDED")</f>
        <v>0</v>
      </c>
      <c r="U349" s="7">
        <f>COUNTIFS(clean_interactions!B:B,A349,clean_interactions!C:C,"PRICING_PAGE_VIEW")</f>
        <v>0</v>
      </c>
      <c r="V349" s="7">
        <f>SUMIF(clean_spend!D:D,E349,clean_spend!F:F)</f>
        <v>63789</v>
      </c>
      <c r="W349" s="7">
        <f>SUMIF(clean_spend!D:D,E349,clean_spend!J:J)</f>
        <v>306</v>
      </c>
      <c r="X349" s="17">
        <f t="shared" si="5"/>
        <v>208.4607843137255</v>
      </c>
      <c r="Y349" s="7">
        <f>IFERROR(SUMIF(clean_spend!D:D,E349,clean_spend!L:L)/V349,0)</f>
        <v>3.0610920378121618</v>
      </c>
    </row>
    <row r="350" spans="1:25">
      <c r="A350" t="str">
        <v>L0349</v>
      </c>
      <c r="B350" t="str">
        <v>Yael Singh</v>
      </c>
      <c r="C350" t="str">
        <v>DOCU SIGN</v>
      </c>
      <c r="D350" t="str">
        <v>GROWTH</v>
      </c>
      <c r="E350" t="str">
        <v>WEBINAR</v>
      </c>
      <c r="F350" t="str">
        <v>Cleantech</v>
      </c>
      <c r="G350" t="str">
        <v>Channel Manager</v>
      </c>
      <c r="H350" t="str">
        <v>BR</v>
      </c>
      <c r="I350">
        <v>0</v>
      </c>
      <c r="J350">
        <v>0</v>
      </c>
      <c r="K350">
        <v>13</v>
      </c>
      <c r="L350" t="str">
        <v>NO</v>
      </c>
      <c r="M350" t="str">
        <v>DISQUALIFIED</v>
      </c>
      <c r="N350" s="7" t="str">
        <f>IF(COUNTBLANK(clean_leads!B350:S350)&gt;=8,"LOW",IF(COUNTBLANK(clean_leads!B350:S350)&gt;=4,"MEDIUM","HIGH"))</f>
        <v>HIGH</v>
      </c>
      <c r="O350" s="7">
        <f>COUNTIF(clean_interactions!B:B,A350)</f>
        <v>5</v>
      </c>
      <c r="P350" s="7">
        <f>COUNTIFS(clean_interactions!B:B,A350,clean_interactions!N:N,"HIGH")</f>
        <v>5</v>
      </c>
      <c r="Q350" s="7">
        <f>ROUND(SUMIF(clean_interactions!B:B,A350,clean_interactions!M:M),1)</f>
        <v>102.8</v>
      </c>
      <c r="R350" s="7">
        <f>COUNTIFS(clean_interactions!B:B,A350,clean_interactions!C:C,"DEMO_REQUEST")</f>
        <v>1</v>
      </c>
      <c r="S350" s="7">
        <f>COUNTIFS(clean_interactions!B:B,A350,clean_interactions!C:C,"CONTENT_DOWNLOAD")</f>
        <v>0</v>
      </c>
      <c r="T350" s="7">
        <f>COUNTIFS(clean_interactions!B:B,A350,clean_interactions!C:C,"WEBINAR_ATTENDED")</f>
        <v>0</v>
      </c>
      <c r="U350" s="7">
        <f>COUNTIFS(clean_interactions!B:B,A350,clean_interactions!C:C,"PRICING_PAGE_VIEW")</f>
        <v>0</v>
      </c>
      <c r="V350" s="7">
        <f>SUMIF(clean_spend!D:D,E350,clean_spend!F:F)</f>
        <v>74983</v>
      </c>
      <c r="W350" s="7">
        <f>SUMIF(clean_spend!D:D,E350,clean_spend!J:J)</f>
        <v>879</v>
      </c>
      <c r="X350" s="17">
        <f t="shared" si="5"/>
        <v>85.304891922639356</v>
      </c>
      <c r="Y350" s="7">
        <f>IFERROR(SUMIF(clean_spend!D:D,E350,clean_spend!L:L)/V350,0)</f>
        <v>7.3541336036168197</v>
      </c>
    </row>
    <row r="351" spans="1:25">
      <c r="A351" t="str">
        <v>L0350</v>
      </c>
      <c r="B351" t="str">
        <v>Juniper O'Brien</v>
      </c>
      <c r="C351" t="str">
        <v>ZOOM</v>
      </c>
      <c r="D351" t="str">
        <v>STARTUP</v>
      </c>
      <c r="E351" t="str">
        <v>PAID</v>
      </c>
      <c r="F351" t="str">
        <v>Automotive</v>
      </c>
      <c r="G351" t="str">
        <v>Events Manager</v>
      </c>
      <c r="H351" t="str">
        <v>BR</v>
      </c>
      <c r="I351">
        <v>20</v>
      </c>
      <c r="J351">
        <v>11</v>
      </c>
      <c r="K351">
        <v>45</v>
      </c>
      <c r="L351" t="str">
        <v>NO</v>
      </c>
      <c r="M351" t="str">
        <v>ENGAGED</v>
      </c>
      <c r="N351" s="7" t="str">
        <f>IF(COUNTBLANK(clean_leads!B351:S351)&gt;=8,"LOW",IF(COUNTBLANK(clean_leads!B351:S351)&gt;=4,"MEDIUM","HIGH"))</f>
        <v>HIGH</v>
      </c>
      <c r="O351" s="7">
        <f>COUNTIF(clean_interactions!B:B,A351)</f>
        <v>8</v>
      </c>
      <c r="P351" s="7">
        <f>COUNTIFS(clean_interactions!B:B,A351,clean_interactions!N:N,"HIGH")</f>
        <v>7</v>
      </c>
      <c r="Q351" s="7">
        <f>ROUND(SUMIF(clean_interactions!B:B,A351,clean_interactions!M:M),1)</f>
        <v>173.7</v>
      </c>
      <c r="R351" s="7">
        <f>COUNTIFS(clean_interactions!B:B,A351,clean_interactions!C:C,"DEMO_REQUEST")</f>
        <v>1</v>
      </c>
      <c r="S351" s="7">
        <f>COUNTIFS(clean_interactions!B:B,A351,clean_interactions!C:C,"CONTENT_DOWNLOAD")</f>
        <v>0</v>
      </c>
      <c r="T351" s="7">
        <f>COUNTIFS(clean_interactions!B:B,A351,clean_interactions!C:C,"WEBINAR_ATTENDED")</f>
        <v>0</v>
      </c>
      <c r="U351" s="7">
        <f>COUNTIFS(clean_interactions!B:B,A351,clean_interactions!C:C,"PRICING_PAGE_VIEW")</f>
        <v>0</v>
      </c>
      <c r="V351" s="7">
        <f>SUMIF(clean_spend!D:D,E351,clean_spend!F:F)</f>
        <v>149793</v>
      </c>
      <c r="W351" s="7">
        <f>SUMIF(clean_spend!D:D,E351,clean_spend!J:J)</f>
        <v>1090</v>
      </c>
      <c r="X351" s="17">
        <f t="shared" si="5"/>
        <v>137.42477064220182</v>
      </c>
      <c r="Y351" s="7">
        <f>IFERROR(SUMIF(clean_spend!D:D,E351,clean_spend!L:L)/V351,0)</f>
        <v>3.422997069288952</v>
      </c>
    </row>
    <row r="352" spans="1:25">
      <c r="A352" t="str">
        <v>L0351</v>
      </c>
      <c r="B352" t="str">
        <v>Piper Flores</v>
      </c>
      <c r="C352" t="str">
        <v>OKTA INC</v>
      </c>
      <c r="D352" t="str">
        <v>ENTERPRISE</v>
      </c>
      <c r="E352" t="str">
        <v>ORGANIC</v>
      </c>
      <c r="F352" t="str">
        <v>Cybersecurity</v>
      </c>
      <c r="G352" t="str">
        <v>Cmo</v>
      </c>
      <c r="H352" t="str">
        <v>US</v>
      </c>
      <c r="I352">
        <v>26</v>
      </c>
      <c r="J352">
        <v>5</v>
      </c>
      <c r="K352">
        <v>49</v>
      </c>
      <c r="L352" t="str">
        <v>YES</v>
      </c>
      <c r="M352" t="str">
        <v>LOST</v>
      </c>
      <c r="N352" s="7" t="str">
        <f>IF(COUNTBLANK(clean_leads!B352:S352)&gt;=8,"LOW",IF(COUNTBLANK(clean_leads!B352:S352)&gt;=4,"MEDIUM","HIGH"))</f>
        <v>HIGH</v>
      </c>
      <c r="O352" s="7">
        <f>COUNTIF(clean_interactions!B:B,A352)</f>
        <v>1</v>
      </c>
      <c r="P352" s="7">
        <f>COUNTIFS(clean_interactions!B:B,A352,clean_interactions!N:N,"HIGH")</f>
        <v>1</v>
      </c>
      <c r="Q352" s="7">
        <f>ROUND(SUMIF(clean_interactions!B:B,A352,clean_interactions!M:M),1)</f>
        <v>18.7</v>
      </c>
      <c r="R352" s="7">
        <f>COUNTIFS(clean_interactions!B:B,A352,clean_interactions!C:C,"DEMO_REQUEST")</f>
        <v>0</v>
      </c>
      <c r="S352" s="7">
        <f>COUNTIFS(clean_interactions!B:B,A352,clean_interactions!C:C,"CONTENT_DOWNLOAD")</f>
        <v>0</v>
      </c>
      <c r="T352" s="7">
        <f>COUNTIFS(clean_interactions!B:B,A352,clean_interactions!C:C,"WEBINAR_ATTENDED")</f>
        <v>0</v>
      </c>
      <c r="U352" s="7">
        <f>COUNTIFS(clean_interactions!B:B,A352,clean_interactions!C:C,"PRICING_PAGE_VIEW")</f>
        <v>0</v>
      </c>
      <c r="V352" s="7">
        <f>SUMIF(clean_spend!D:D,E352,clean_spend!F:F)</f>
        <v>46997</v>
      </c>
      <c r="W352" s="7">
        <f>SUMIF(clean_spend!D:D,E352,clean_spend!J:J)</f>
        <v>970</v>
      </c>
      <c r="X352" s="17">
        <f t="shared" si="5"/>
        <v>48.450515463917526</v>
      </c>
      <c r="Y352" s="7">
        <f>IFERROR(SUMIF(clean_spend!D:D,E352,clean_spend!L:L)/V352,0)</f>
        <v>13.494180479605081</v>
      </c>
    </row>
    <row r="353" spans="1:25">
      <c r="A353" t="str">
        <v>L0352</v>
      </c>
      <c r="B353" t="str">
        <v>Esmeralda Walker</v>
      </c>
      <c r="C353" t="str">
        <v>SERVICE NOW</v>
      </c>
      <c r="D353" t="str">
        <v>STARTUP</v>
      </c>
      <c r="E353" t="str">
        <v>COLD_EMAIL</v>
      </c>
      <c r="F353" t="str">
        <v>Gaming</v>
      </c>
      <c r="G353" t="str">
        <v>Senior Analyst</v>
      </c>
      <c r="H353" t="str">
        <v>UK</v>
      </c>
      <c r="I353">
        <v>35</v>
      </c>
      <c r="J353">
        <v>0</v>
      </c>
      <c r="K353">
        <v>0</v>
      </c>
      <c r="L353" t="str">
        <v>YES</v>
      </c>
      <c r="M353" t="str">
        <v>LOST</v>
      </c>
      <c r="N353" s="7" t="str">
        <f>IF(COUNTBLANK(clean_leads!B353:S353)&gt;=8,"LOW",IF(COUNTBLANK(clean_leads!B353:S353)&gt;=4,"MEDIUM","HIGH"))</f>
        <v>HIGH</v>
      </c>
      <c r="O353" s="7">
        <f>COUNTIF(clean_interactions!B:B,A353)</f>
        <v>6</v>
      </c>
      <c r="P353" s="7">
        <f>COUNTIFS(clean_interactions!B:B,A353,clean_interactions!N:N,"HIGH")</f>
        <v>5</v>
      </c>
      <c r="Q353" s="7">
        <f>ROUND(SUMIF(clean_interactions!B:B,A353,clean_interactions!M:M),1)</f>
        <v>89.7</v>
      </c>
      <c r="R353" s="7">
        <f>COUNTIFS(clean_interactions!B:B,A353,clean_interactions!C:C,"DEMO_REQUEST")</f>
        <v>0</v>
      </c>
      <c r="S353" s="7">
        <f>COUNTIFS(clean_interactions!B:B,A353,clean_interactions!C:C,"CONTENT_DOWNLOAD")</f>
        <v>0</v>
      </c>
      <c r="T353" s="7">
        <f>COUNTIFS(clean_interactions!B:B,A353,clean_interactions!C:C,"WEBINAR_ATTENDED")</f>
        <v>2</v>
      </c>
      <c r="U353" s="7">
        <f>COUNTIFS(clean_interactions!B:B,A353,clean_interactions!C:C,"PRICING_PAGE_VIEW")</f>
        <v>0</v>
      </c>
      <c r="V353" s="7">
        <f>SUMIF(clean_spend!D:D,E353,clean_spend!F:F)</f>
        <v>63789</v>
      </c>
      <c r="W353" s="7">
        <f>SUMIF(clean_spend!D:D,E353,clean_spend!J:J)</f>
        <v>306</v>
      </c>
      <c r="X353" s="17">
        <f t="shared" si="5"/>
        <v>208.4607843137255</v>
      </c>
      <c r="Y353" s="7">
        <f>IFERROR(SUMIF(clean_spend!D:D,E353,clean_spend!L:L)/V353,0)</f>
        <v>3.0610920378121618</v>
      </c>
    </row>
    <row r="354" spans="1:25">
      <c r="A354" t="str">
        <v>L0353</v>
      </c>
      <c r="B354" t="str">
        <v>Felix Chandra</v>
      </c>
      <c r="C354" t="str">
        <v>AIRTABLE</v>
      </c>
      <c r="D354" t="str">
        <v>ENTERPRISE</v>
      </c>
      <c r="E354" t="str">
        <v>DIRECT</v>
      </c>
      <c r="F354" t="str">
        <v>Telecom</v>
      </c>
      <c r="G354" t="str">
        <v>Associate</v>
      </c>
      <c r="H354" t="str">
        <v>US</v>
      </c>
      <c r="I354">
        <v>9</v>
      </c>
      <c r="J354">
        <v>0</v>
      </c>
      <c r="K354">
        <v>25</v>
      </c>
      <c r="L354" t="str">
        <v>YES</v>
      </c>
      <c r="M354" t="str">
        <v>LOST</v>
      </c>
      <c r="N354" s="7" t="str">
        <f>IF(COUNTBLANK(clean_leads!B354:S354)&gt;=8,"LOW",IF(COUNTBLANK(clean_leads!B354:S354)&gt;=4,"MEDIUM","HIGH"))</f>
        <v>HIGH</v>
      </c>
      <c r="O354" s="7">
        <f>COUNTIF(clean_interactions!B:B,A354)</f>
        <v>3</v>
      </c>
      <c r="P354" s="7">
        <f>COUNTIFS(clean_interactions!B:B,A354,clean_interactions!N:N,"HIGH")</f>
        <v>2</v>
      </c>
      <c r="Q354" s="7">
        <f>ROUND(SUMIF(clean_interactions!B:B,A354,clean_interactions!M:M),1)</f>
        <v>71.3</v>
      </c>
      <c r="R354" s="7">
        <f>COUNTIFS(clean_interactions!B:B,A354,clean_interactions!C:C,"DEMO_REQUEST")</f>
        <v>0</v>
      </c>
      <c r="S354" s="7">
        <f>COUNTIFS(clean_interactions!B:B,A354,clean_interactions!C:C,"CONTENT_DOWNLOAD")</f>
        <v>0</v>
      </c>
      <c r="T354" s="7">
        <f>COUNTIFS(clean_interactions!B:B,A354,clean_interactions!C:C,"WEBINAR_ATTENDED")</f>
        <v>0</v>
      </c>
      <c r="U354" s="7">
        <f>COUNTIFS(clean_interactions!B:B,A354,clean_interactions!C:C,"PRICING_PAGE_VIEW")</f>
        <v>0</v>
      </c>
      <c r="V354" s="7">
        <f>SUMIF(clean_spend!D:D,E354,clean_spend!F:F)</f>
        <v>0</v>
      </c>
      <c r="W354" s="7">
        <f>SUMIF(clean_spend!D:D,E354,clean_spend!J:J)</f>
        <v>0</v>
      </c>
      <c r="X354" s="17">
        <f t="shared" si="5"/>
        <v>0</v>
      </c>
      <c r="Y354" s="7">
        <f>IFERROR(SUMIF(clean_spend!D:D,E354,clean_spend!L:L)/V354,0)</f>
        <v>0</v>
      </c>
    </row>
    <row r="355" spans="1:25">
      <c r="A355" t="str">
        <v>L0354</v>
      </c>
      <c r="B355" t="str">
        <v>Fatima Malhotra</v>
      </c>
      <c r="C355" t="str">
        <v>ZSCALER</v>
      </c>
      <c r="D355" t="str">
        <v>MID-MARKET</v>
      </c>
      <c r="E355" t="str">
        <v>PARTNER</v>
      </c>
      <c r="F355" t="str">
        <v>E-Commerce</v>
      </c>
      <c r="G355" t="str">
        <v>Head Of Sales</v>
      </c>
      <c r="H355" t="str">
        <v>IN</v>
      </c>
      <c r="I355">
        <v>1</v>
      </c>
      <c r="J355">
        <v>7</v>
      </c>
      <c r="K355">
        <v>30</v>
      </c>
      <c r="L355" t="str">
        <v>YES</v>
      </c>
      <c r="M355" t="str">
        <v>LOST</v>
      </c>
      <c r="N355" s="7" t="str">
        <f>IF(COUNTBLANK(clean_leads!B355:S355)&gt;=8,"LOW",IF(COUNTBLANK(clean_leads!B355:S355)&gt;=4,"MEDIUM","HIGH"))</f>
        <v>HIGH</v>
      </c>
      <c r="O355" s="7">
        <f>COUNTIF(clean_interactions!B:B,A355)</f>
        <v>2</v>
      </c>
      <c r="P355" s="7">
        <f>COUNTIFS(clean_interactions!B:B,A355,clean_interactions!N:N,"HIGH")</f>
        <v>1</v>
      </c>
      <c r="Q355" s="7">
        <f>ROUND(SUMIF(clean_interactions!B:B,A355,clean_interactions!M:M),1)</f>
        <v>22.9</v>
      </c>
      <c r="R355" s="7">
        <f>COUNTIFS(clean_interactions!B:B,A355,clean_interactions!C:C,"DEMO_REQUEST")</f>
        <v>0</v>
      </c>
      <c r="S355" s="7">
        <f>COUNTIFS(clean_interactions!B:B,A355,clean_interactions!C:C,"CONTENT_DOWNLOAD")</f>
        <v>0</v>
      </c>
      <c r="T355" s="7">
        <f>COUNTIFS(clean_interactions!B:B,A355,clean_interactions!C:C,"WEBINAR_ATTENDED")</f>
        <v>0</v>
      </c>
      <c r="U355" s="7">
        <f>COUNTIFS(clean_interactions!B:B,A355,clean_interactions!C:C,"PRICING_PAGE_VIEW")</f>
        <v>0</v>
      </c>
      <c r="V355" s="7">
        <f>SUMIF(clean_spend!D:D,E355,clean_spend!F:F)</f>
        <v>0</v>
      </c>
      <c r="W355" s="7">
        <f>SUMIF(clean_spend!D:D,E355,clean_spend!J:J)</f>
        <v>0</v>
      </c>
      <c r="X355" s="17">
        <f t="shared" si="5"/>
        <v>0</v>
      </c>
      <c r="Y355" s="7">
        <f>IFERROR(SUMIF(clean_spend!D:D,E355,clean_spend!L:L)/V355,0)</f>
        <v>0</v>
      </c>
    </row>
    <row r="356" spans="1:25">
      <c r="A356" t="str">
        <v>L0355</v>
      </c>
      <c r="B356" t="str">
        <v>Ivan Davis</v>
      </c>
      <c r="C356" t="str">
        <v>ATLASSIAN</v>
      </c>
      <c r="D356" t="str">
        <v>ENTERPRISE</v>
      </c>
      <c r="E356" t="str">
        <v>UNKNOWN</v>
      </c>
      <c r="F356" t="str">
        <v>Edtech</v>
      </c>
      <c r="G356" t="str">
        <v>Abm Manager</v>
      </c>
      <c r="H356" t="str">
        <v>CA</v>
      </c>
      <c r="I356">
        <v>20</v>
      </c>
      <c r="J356">
        <v>7</v>
      </c>
      <c r="K356">
        <v>45</v>
      </c>
      <c r="L356" t="str">
        <v>NO</v>
      </c>
      <c r="M356" t="str">
        <v>QUALIFIED</v>
      </c>
      <c r="N356" s="7" t="str">
        <f>IF(COUNTBLANK(clean_leads!B356:S356)&gt;=8,"LOW",IF(COUNTBLANK(clean_leads!B356:S356)&gt;=4,"MEDIUM","HIGH"))</f>
        <v>HIGH</v>
      </c>
      <c r="O356" s="7">
        <f>COUNTIF(clean_interactions!B:B,A356)</f>
        <v>5</v>
      </c>
      <c r="P356" s="7">
        <f>COUNTIFS(clean_interactions!B:B,A356,clean_interactions!N:N,"HIGH")</f>
        <v>4</v>
      </c>
      <c r="Q356" s="7">
        <f>ROUND(SUMIF(clean_interactions!B:B,A356,clean_interactions!M:M),1)</f>
        <v>88.8</v>
      </c>
      <c r="R356" s="7">
        <f>COUNTIFS(clean_interactions!B:B,A356,clean_interactions!C:C,"DEMO_REQUEST")</f>
        <v>0</v>
      </c>
      <c r="S356" s="7">
        <f>COUNTIFS(clean_interactions!B:B,A356,clean_interactions!C:C,"CONTENT_DOWNLOAD")</f>
        <v>0</v>
      </c>
      <c r="T356" s="7">
        <f>COUNTIFS(clean_interactions!B:B,A356,clean_interactions!C:C,"WEBINAR_ATTENDED")</f>
        <v>1</v>
      </c>
      <c r="U356" s="7">
        <f>COUNTIFS(clean_interactions!B:B,A356,clean_interactions!C:C,"PRICING_PAGE_VIEW")</f>
        <v>0</v>
      </c>
      <c r="V356" s="7">
        <f>SUMIF(clean_spend!D:D,E356,clean_spend!F:F)</f>
        <v>0</v>
      </c>
      <c r="W356" s="7">
        <f>SUMIF(clean_spend!D:D,E356,clean_spend!J:J)</f>
        <v>0</v>
      </c>
      <c r="X356" s="17">
        <f t="shared" si="5"/>
        <v>0</v>
      </c>
      <c r="Y356" s="7">
        <f>IFERROR(SUMIF(clean_spend!D:D,E356,clean_spend!L:L)/V356,0)</f>
        <v>0</v>
      </c>
    </row>
    <row r="357" spans="1:25">
      <c r="A357" t="str">
        <v>L0356</v>
      </c>
      <c r="B357" t="str">
        <v>Derek Jones</v>
      </c>
      <c r="C357" t="str">
        <v>SERVICENOW</v>
      </c>
      <c r="D357" t="str">
        <v>GROWTH</v>
      </c>
      <c r="E357" t="str">
        <v>SOCIAL</v>
      </c>
      <c r="F357" t="str">
        <v>Proptech</v>
      </c>
      <c r="G357" t="str">
        <v>Head Of Strategy</v>
      </c>
      <c r="H357" t="str">
        <v>Bangladesh</v>
      </c>
      <c r="I357">
        <v>23</v>
      </c>
      <c r="J357">
        <v>5</v>
      </c>
      <c r="K357">
        <v>33</v>
      </c>
      <c r="L357" t="str">
        <v>NO</v>
      </c>
      <c r="M357" t="str">
        <v>CONVERTED</v>
      </c>
      <c r="N357" s="7" t="str">
        <f>IF(COUNTBLANK(clean_leads!B357:S357)&gt;=8,"LOW",IF(COUNTBLANK(clean_leads!B357:S357)&gt;=4,"MEDIUM","HIGH"))</f>
        <v>HIGH</v>
      </c>
      <c r="O357" s="7">
        <f>COUNTIF(clean_interactions!B:B,A357)</f>
        <v>2</v>
      </c>
      <c r="P357" s="7">
        <f>COUNTIFS(clean_interactions!B:B,A357,clean_interactions!N:N,"HIGH")</f>
        <v>2</v>
      </c>
      <c r="Q357" s="7">
        <f>ROUND(SUMIF(clean_interactions!B:B,A357,clean_interactions!M:M),1)</f>
        <v>47.3</v>
      </c>
      <c r="R357" s="7">
        <f>COUNTIFS(clean_interactions!B:B,A357,clean_interactions!C:C,"DEMO_REQUEST")</f>
        <v>0</v>
      </c>
      <c r="S357" s="7">
        <f>COUNTIFS(clean_interactions!B:B,A357,clean_interactions!C:C,"CONTENT_DOWNLOAD")</f>
        <v>0</v>
      </c>
      <c r="T357" s="7">
        <f>COUNTIFS(clean_interactions!B:B,A357,clean_interactions!C:C,"WEBINAR_ATTENDED")</f>
        <v>0</v>
      </c>
      <c r="U357" s="7">
        <f>COUNTIFS(clean_interactions!B:B,A357,clean_interactions!C:C,"PRICING_PAGE_VIEW")</f>
        <v>0</v>
      </c>
      <c r="V357" s="7">
        <f>SUMIF(clean_spend!D:D,E357,clean_spend!F:F)</f>
        <v>198205</v>
      </c>
      <c r="W357" s="7">
        <f>SUMIF(clean_spend!D:D,E357,clean_spend!J:J)</f>
        <v>961</v>
      </c>
      <c r="X357" s="17">
        <f t="shared" si="5"/>
        <v>206.2486992715921</v>
      </c>
      <c r="Y357" s="7">
        <f>IFERROR(SUMIF(clean_spend!D:D,E357,clean_spend!L:L)/V357,0)</f>
        <v>2.499992432077899</v>
      </c>
    </row>
    <row r="358" spans="1:25">
      <c r="A358" t="str">
        <v>L0357</v>
      </c>
      <c r="B358" t="str">
        <v>Charlie Mitchell</v>
      </c>
      <c r="C358" t="str">
        <v>GOOGLE</v>
      </c>
      <c r="D358" t="str">
        <v>N/A</v>
      </c>
      <c r="E358" t="str">
        <v>REFERRAL</v>
      </c>
      <c r="F358" t="str">
        <v>Unknown</v>
      </c>
      <c r="G358" t="str">
        <v>Partnerships Manager</v>
      </c>
      <c r="H358" t="str">
        <v>Chile</v>
      </c>
      <c r="I358">
        <v>0</v>
      </c>
      <c r="J358">
        <v>7</v>
      </c>
      <c r="K358">
        <v>0</v>
      </c>
      <c r="L358" t="str">
        <v>YES</v>
      </c>
      <c r="M358" t="str">
        <v>DISQUALIFIED</v>
      </c>
      <c r="N358" s="7" t="str">
        <f>IF(COUNTBLANK(clean_leads!B358:S358)&gt;=8,"LOW",IF(COUNTBLANK(clean_leads!B358:S358)&gt;=4,"MEDIUM","HIGH"))</f>
        <v>HIGH</v>
      </c>
      <c r="O358" s="7">
        <f>COUNTIF(clean_interactions!B:B,A358)</f>
        <v>4</v>
      </c>
      <c r="P358" s="7">
        <f>COUNTIFS(clean_interactions!B:B,A358,clean_interactions!N:N,"HIGH")</f>
        <v>2</v>
      </c>
      <c r="Q358" s="7">
        <f>ROUND(SUMIF(clean_interactions!B:B,A358,clean_interactions!M:M),1)</f>
        <v>22.4</v>
      </c>
      <c r="R358" s="7">
        <f>COUNTIFS(clean_interactions!B:B,A358,clean_interactions!C:C,"DEMO_REQUEST")</f>
        <v>0</v>
      </c>
      <c r="S358" s="7">
        <f>COUNTIFS(clean_interactions!B:B,A358,clean_interactions!C:C,"CONTENT_DOWNLOAD")</f>
        <v>2</v>
      </c>
      <c r="T358" s="7">
        <f>COUNTIFS(clean_interactions!B:B,A358,clean_interactions!C:C,"WEBINAR_ATTENDED")</f>
        <v>0</v>
      </c>
      <c r="U358" s="7">
        <f>COUNTIFS(clean_interactions!B:B,A358,clean_interactions!C:C,"PRICING_PAGE_VIEW")</f>
        <v>0</v>
      </c>
      <c r="V358" s="7">
        <f>SUMIF(clean_spend!D:D,E358,clean_spend!F:F)</f>
        <v>37889</v>
      </c>
      <c r="W358" s="7">
        <f>SUMIF(clean_spend!D:D,E358,clean_spend!J:J)</f>
        <v>865</v>
      </c>
      <c r="X358" s="17">
        <f t="shared" si="5"/>
        <v>43.802312138728325</v>
      </c>
      <c r="Y358" s="7">
        <f>IFERROR(SUMIF(clean_spend!D:D,E358,clean_spend!L:L)/V358,0)</f>
        <v>9.6104674179841112</v>
      </c>
    </row>
    <row r="359" spans="1:25">
      <c r="A359" t="str">
        <v>L0358</v>
      </c>
      <c r="B359" t="str">
        <v>Noah Moore</v>
      </c>
      <c r="C359" t="str">
        <v>MICROSOFT CORP</v>
      </c>
      <c r="D359" t="str">
        <v>GROWTH</v>
      </c>
      <c r="E359" t="str">
        <v>PARTNER</v>
      </c>
      <c r="F359" t="str">
        <v>Saas</v>
      </c>
      <c r="G359" t="str">
        <v>Operations Manager</v>
      </c>
      <c r="H359" t="str">
        <v>CA</v>
      </c>
      <c r="I359">
        <v>0</v>
      </c>
      <c r="J359">
        <v>6</v>
      </c>
      <c r="K359">
        <v>51</v>
      </c>
      <c r="L359" t="str">
        <v>NO</v>
      </c>
      <c r="M359" t="str">
        <v>ENGAGED</v>
      </c>
      <c r="N359" s="7" t="str">
        <f>IF(COUNTBLANK(clean_leads!B359:S359)&gt;=8,"LOW",IF(COUNTBLANK(clean_leads!B359:S359)&gt;=4,"MEDIUM","HIGH"))</f>
        <v>HIGH</v>
      </c>
      <c r="O359" s="7">
        <f>COUNTIF(clean_interactions!B:B,A359)</f>
        <v>3</v>
      </c>
      <c r="P359" s="7">
        <f>COUNTIFS(clean_interactions!B:B,A359,clean_interactions!N:N,"HIGH")</f>
        <v>1</v>
      </c>
      <c r="Q359" s="7">
        <f>ROUND(SUMIF(clean_interactions!B:B,A359,clean_interactions!M:M),1)</f>
        <v>8.9</v>
      </c>
      <c r="R359" s="7">
        <f>COUNTIFS(clean_interactions!B:B,A359,clean_interactions!C:C,"DEMO_REQUEST")</f>
        <v>0</v>
      </c>
      <c r="S359" s="7">
        <f>COUNTIFS(clean_interactions!B:B,A359,clean_interactions!C:C,"CONTENT_DOWNLOAD")</f>
        <v>0</v>
      </c>
      <c r="T359" s="7">
        <f>COUNTIFS(clean_interactions!B:B,A359,clean_interactions!C:C,"WEBINAR_ATTENDED")</f>
        <v>1</v>
      </c>
      <c r="U359" s="7">
        <f>COUNTIFS(clean_interactions!B:B,A359,clean_interactions!C:C,"PRICING_PAGE_VIEW")</f>
        <v>0</v>
      </c>
      <c r="V359" s="7">
        <f>SUMIF(clean_spend!D:D,E359,clean_spend!F:F)</f>
        <v>0</v>
      </c>
      <c r="W359" s="7">
        <f>SUMIF(clean_spend!D:D,E359,clean_spend!J:J)</f>
        <v>0</v>
      </c>
      <c r="X359" s="17">
        <f t="shared" si="5"/>
        <v>0</v>
      </c>
      <c r="Y359" s="7">
        <f>IFERROR(SUMIF(clean_spend!D:D,E359,clean_spend!L:L)/V359,0)</f>
        <v>0</v>
      </c>
    </row>
    <row r="360" spans="1:25">
      <c r="A360" t="str">
        <v>L0359</v>
      </c>
      <c r="B360" t="str">
        <v>Kevin Fischer</v>
      </c>
      <c r="C360" t="str">
        <v>MONGODB</v>
      </c>
      <c r="D360" t="str">
        <v>MID-MARKET</v>
      </c>
      <c r="E360" t="str">
        <v>CONTENT_SYNDICATION</v>
      </c>
      <c r="F360" t="str">
        <v>Devops</v>
      </c>
      <c r="G360" t="str">
        <v>Vp Product</v>
      </c>
      <c r="H360" t="str">
        <v>Italy</v>
      </c>
      <c r="I360">
        <v>31</v>
      </c>
      <c r="J360">
        <v>8</v>
      </c>
      <c r="K360">
        <v>35</v>
      </c>
      <c r="L360" t="str">
        <v>NO</v>
      </c>
      <c r="M360" t="str">
        <v>ENGAGED</v>
      </c>
      <c r="N360" s="7" t="str">
        <f>IF(COUNTBLANK(clean_leads!B360:S360)&gt;=8,"LOW",IF(COUNTBLANK(clean_leads!B360:S360)&gt;=4,"MEDIUM","HIGH"))</f>
        <v>HIGH</v>
      </c>
      <c r="O360" s="7">
        <f>COUNTIF(clean_interactions!B:B,A360)</f>
        <v>4</v>
      </c>
      <c r="P360" s="7">
        <f>COUNTIFS(clean_interactions!B:B,A360,clean_interactions!N:N,"HIGH")</f>
        <v>2</v>
      </c>
      <c r="Q360" s="7">
        <f>ROUND(SUMIF(clean_interactions!B:B,A360,clean_interactions!M:M),1)</f>
        <v>71.3</v>
      </c>
      <c r="R360" s="7">
        <f>COUNTIFS(clean_interactions!B:B,A360,clean_interactions!C:C,"DEMO_REQUEST")</f>
        <v>0</v>
      </c>
      <c r="S360" s="7">
        <f>COUNTIFS(clean_interactions!B:B,A360,clean_interactions!C:C,"CONTENT_DOWNLOAD")</f>
        <v>0</v>
      </c>
      <c r="T360" s="7">
        <f>COUNTIFS(clean_interactions!B:B,A360,clean_interactions!C:C,"WEBINAR_ATTENDED")</f>
        <v>1</v>
      </c>
      <c r="U360" s="7">
        <f>COUNTIFS(clean_interactions!B:B,A360,clean_interactions!C:C,"PRICING_PAGE_VIEW")</f>
        <v>0</v>
      </c>
      <c r="V360" s="7">
        <f>SUMIF(clean_spend!D:D,E360,clean_spend!F:F)</f>
        <v>56772</v>
      </c>
      <c r="W360" s="7">
        <f>SUMIF(clean_spend!D:D,E360,clean_spend!J:J)</f>
        <v>216</v>
      </c>
      <c r="X360" s="17">
        <f t="shared" si="5"/>
        <v>262.83333333333331</v>
      </c>
      <c r="Y360" s="7">
        <f>IFERROR(SUMIF(clean_spend!D:D,E360,clean_spend!L:L)/V360,0)</f>
        <v>1.3824068202635102</v>
      </c>
    </row>
    <row r="361" spans="1:25">
      <c r="A361" t="str">
        <v>L0360</v>
      </c>
      <c r="B361" t="str">
        <v>Charlie Robinson</v>
      </c>
      <c r="C361" t="str">
        <v>TWILIO</v>
      </c>
      <c r="D361" t="str">
        <v>ENTERPRISE</v>
      </c>
      <c r="E361" t="str">
        <v>SOCIAL</v>
      </c>
      <c r="F361" t="str">
        <v>Retail</v>
      </c>
      <c r="G361" t="str">
        <v>Chief Growth Officer</v>
      </c>
      <c r="H361" t="str">
        <v>Egypt</v>
      </c>
      <c r="I361">
        <v>25</v>
      </c>
      <c r="J361">
        <v>0</v>
      </c>
      <c r="K361">
        <v>16</v>
      </c>
      <c r="L361" t="str">
        <v>YES</v>
      </c>
      <c r="M361" t="str">
        <v>NEW</v>
      </c>
      <c r="N361" s="7" t="str">
        <f>IF(COUNTBLANK(clean_leads!B361:S361)&gt;=8,"LOW",IF(COUNTBLANK(clean_leads!B361:S361)&gt;=4,"MEDIUM","HIGH"))</f>
        <v>HIGH</v>
      </c>
      <c r="O361" s="7">
        <f>COUNTIF(clean_interactions!B:B,A361)</f>
        <v>4</v>
      </c>
      <c r="P361" s="7">
        <f>COUNTIFS(clean_interactions!B:B,A361,clean_interactions!N:N,"HIGH")</f>
        <v>3</v>
      </c>
      <c r="Q361" s="7">
        <f>ROUND(SUMIF(clean_interactions!B:B,A361,clean_interactions!M:M),1)</f>
        <v>64</v>
      </c>
      <c r="R361" s="7">
        <f>COUNTIFS(clean_interactions!B:B,A361,clean_interactions!C:C,"DEMO_REQUEST")</f>
        <v>0</v>
      </c>
      <c r="S361" s="7">
        <f>COUNTIFS(clean_interactions!B:B,A361,clean_interactions!C:C,"CONTENT_DOWNLOAD")</f>
        <v>0</v>
      </c>
      <c r="T361" s="7">
        <f>COUNTIFS(clean_interactions!B:B,A361,clean_interactions!C:C,"WEBINAR_ATTENDED")</f>
        <v>0</v>
      </c>
      <c r="U361" s="7">
        <f>COUNTIFS(clean_interactions!B:B,A361,clean_interactions!C:C,"PRICING_PAGE_VIEW")</f>
        <v>0</v>
      </c>
      <c r="V361" s="7">
        <f>SUMIF(clean_spend!D:D,E361,clean_spend!F:F)</f>
        <v>198205</v>
      </c>
      <c r="W361" s="7">
        <f>SUMIF(clean_spend!D:D,E361,clean_spend!J:J)</f>
        <v>961</v>
      </c>
      <c r="X361" s="17">
        <f t="shared" si="5"/>
        <v>206.2486992715921</v>
      </c>
      <c r="Y361" s="7">
        <f>IFERROR(SUMIF(clean_spend!D:D,E361,clean_spend!L:L)/V361,0)</f>
        <v>2.499992432077899</v>
      </c>
    </row>
    <row r="362" spans="1:25">
      <c r="A362" t="str">
        <v>L0361</v>
      </c>
      <c r="B362" t="str">
        <v>Stefan Brown</v>
      </c>
      <c r="C362" t="str">
        <v>STRIPE</v>
      </c>
      <c r="D362" t="str">
        <v>MID-MARKET</v>
      </c>
      <c r="E362" t="str">
        <v>DIRECT</v>
      </c>
      <c r="F362" t="str">
        <v>Devops</v>
      </c>
      <c r="G362" t="str">
        <v>Senior Associate</v>
      </c>
      <c r="H362" t="str">
        <v>US</v>
      </c>
      <c r="I362">
        <v>12</v>
      </c>
      <c r="J362">
        <v>0</v>
      </c>
      <c r="K362">
        <v>43</v>
      </c>
      <c r="L362" t="str">
        <v>YES</v>
      </c>
      <c r="M362" t="str">
        <v>DISQUALIFIED</v>
      </c>
      <c r="N362" s="7" t="str">
        <f>IF(COUNTBLANK(clean_leads!B362:S362)&gt;=8,"LOW",IF(COUNTBLANK(clean_leads!B362:S362)&gt;=4,"MEDIUM","HIGH"))</f>
        <v>HIGH</v>
      </c>
      <c r="O362" s="7">
        <f>COUNTIF(clean_interactions!B:B,A362)</f>
        <v>3</v>
      </c>
      <c r="P362" s="7">
        <f>COUNTIFS(clean_interactions!B:B,A362,clean_interactions!N:N,"HIGH")</f>
        <v>2</v>
      </c>
      <c r="Q362" s="7">
        <f>ROUND(SUMIF(clean_interactions!B:B,A362,clean_interactions!M:M),1)</f>
        <v>39.5</v>
      </c>
      <c r="R362" s="7">
        <f>COUNTIFS(clean_interactions!B:B,A362,clean_interactions!C:C,"DEMO_REQUEST")</f>
        <v>0</v>
      </c>
      <c r="S362" s="7">
        <f>COUNTIFS(clean_interactions!B:B,A362,clean_interactions!C:C,"CONTENT_DOWNLOAD")</f>
        <v>0</v>
      </c>
      <c r="T362" s="7">
        <f>COUNTIFS(clean_interactions!B:B,A362,clean_interactions!C:C,"WEBINAR_ATTENDED")</f>
        <v>1</v>
      </c>
      <c r="U362" s="7">
        <f>COUNTIFS(clean_interactions!B:B,A362,clean_interactions!C:C,"PRICING_PAGE_VIEW")</f>
        <v>0</v>
      </c>
      <c r="V362" s="7">
        <f>SUMIF(clean_spend!D:D,E362,clean_spend!F:F)</f>
        <v>0</v>
      </c>
      <c r="W362" s="7">
        <f>SUMIF(clean_spend!D:D,E362,clean_spend!J:J)</f>
        <v>0</v>
      </c>
      <c r="X362" s="17">
        <f t="shared" si="5"/>
        <v>0</v>
      </c>
      <c r="Y362" s="7">
        <f>IFERROR(SUMIF(clean_spend!D:D,E362,clean_spend!L:L)/V362,0)</f>
        <v>0</v>
      </c>
    </row>
    <row r="363" spans="1:25">
      <c r="A363" t="str">
        <v>L0362</v>
      </c>
      <c r="B363" t="str">
        <v>Yusuf Mehta</v>
      </c>
      <c r="C363" t="str">
        <v>SLACK TECHNOLOGIES</v>
      </c>
      <c r="D363" t="str">
        <v>SMB</v>
      </c>
      <c r="E363" t="str">
        <v>DIRECT</v>
      </c>
      <c r="F363" t="str">
        <v>E-Commerce</v>
      </c>
      <c r="G363" t="str">
        <v>Unknown</v>
      </c>
      <c r="H363" t="str">
        <v>Israel</v>
      </c>
      <c r="I363">
        <v>21</v>
      </c>
      <c r="J363">
        <v>2</v>
      </c>
      <c r="K363">
        <v>29</v>
      </c>
      <c r="L363" t="str">
        <v>YES</v>
      </c>
      <c r="M363" t="str">
        <v>DISQUALIFIED</v>
      </c>
      <c r="N363" s="7" t="str">
        <f>IF(COUNTBLANK(clean_leads!B363:S363)&gt;=8,"LOW",IF(COUNTBLANK(clean_leads!B363:S363)&gt;=4,"MEDIUM","HIGH"))</f>
        <v>HIGH</v>
      </c>
      <c r="O363" s="7">
        <f>COUNTIF(clean_interactions!B:B,A363)</f>
        <v>3</v>
      </c>
      <c r="P363" s="7">
        <f>COUNTIFS(clean_interactions!B:B,A363,clean_interactions!N:N,"HIGH")</f>
        <v>2</v>
      </c>
      <c r="Q363" s="7">
        <f>ROUND(SUMIF(clean_interactions!B:B,A363,clean_interactions!M:M),1)</f>
        <v>46.9</v>
      </c>
      <c r="R363" s="7">
        <f>COUNTIFS(clean_interactions!B:B,A363,clean_interactions!C:C,"DEMO_REQUEST")</f>
        <v>0</v>
      </c>
      <c r="S363" s="7">
        <f>COUNTIFS(clean_interactions!B:B,A363,clean_interactions!C:C,"CONTENT_DOWNLOAD")</f>
        <v>1</v>
      </c>
      <c r="T363" s="7">
        <f>COUNTIFS(clean_interactions!B:B,A363,clean_interactions!C:C,"WEBINAR_ATTENDED")</f>
        <v>0</v>
      </c>
      <c r="U363" s="7">
        <f>COUNTIFS(clean_interactions!B:B,A363,clean_interactions!C:C,"PRICING_PAGE_VIEW")</f>
        <v>1</v>
      </c>
      <c r="V363" s="7">
        <f>SUMIF(clean_spend!D:D,E363,clean_spend!F:F)</f>
        <v>0</v>
      </c>
      <c r="W363" s="7">
        <f>SUMIF(clean_spend!D:D,E363,clean_spend!J:J)</f>
        <v>0</v>
      </c>
      <c r="X363" s="17">
        <f t="shared" si="5"/>
        <v>0</v>
      </c>
      <c r="Y363" s="7">
        <f>IFERROR(SUMIF(clean_spend!D:D,E363,clean_spend!L:L)/V363,0)</f>
        <v>0</v>
      </c>
    </row>
    <row r="364" spans="1:25">
      <c r="A364" t="str">
        <v>L0363</v>
      </c>
      <c r="B364" t="str">
        <v>Camila Sharma</v>
      </c>
      <c r="C364" t="str">
        <v>MIRO</v>
      </c>
      <c r="D364" t="str">
        <v>SMB</v>
      </c>
      <c r="E364" t="str">
        <v>CONTENT_SYNDICATION</v>
      </c>
      <c r="F364" t="str">
        <v>Logistics</v>
      </c>
      <c r="G364" t="str">
        <v>Sales Engineer</v>
      </c>
      <c r="H364" t="str">
        <v>Italy</v>
      </c>
      <c r="I364">
        <v>12</v>
      </c>
      <c r="J364">
        <v>6</v>
      </c>
      <c r="K364">
        <v>18</v>
      </c>
      <c r="L364" t="str">
        <v>YES</v>
      </c>
      <c r="M364" t="str">
        <v>NURTURING</v>
      </c>
      <c r="N364" s="7" t="str">
        <f>IF(COUNTBLANK(clean_leads!B364:S364)&gt;=8,"LOW",IF(COUNTBLANK(clean_leads!B364:S364)&gt;=4,"MEDIUM","HIGH"))</f>
        <v>HIGH</v>
      </c>
      <c r="O364" s="7">
        <f>COUNTIF(clean_interactions!B:B,A364)</f>
        <v>3</v>
      </c>
      <c r="P364" s="7">
        <f>COUNTIFS(clean_interactions!B:B,A364,clean_interactions!N:N,"HIGH")</f>
        <v>2</v>
      </c>
      <c r="Q364" s="7">
        <f>ROUND(SUMIF(clean_interactions!B:B,A364,clean_interactions!M:M),1)</f>
        <v>60.3</v>
      </c>
      <c r="R364" s="7">
        <f>COUNTIFS(clean_interactions!B:B,A364,clean_interactions!C:C,"DEMO_REQUEST")</f>
        <v>0</v>
      </c>
      <c r="S364" s="7">
        <f>COUNTIFS(clean_interactions!B:B,A364,clean_interactions!C:C,"CONTENT_DOWNLOAD")</f>
        <v>0</v>
      </c>
      <c r="T364" s="7">
        <f>COUNTIFS(clean_interactions!B:B,A364,clean_interactions!C:C,"WEBINAR_ATTENDED")</f>
        <v>0</v>
      </c>
      <c r="U364" s="7">
        <f>COUNTIFS(clean_interactions!B:B,A364,clean_interactions!C:C,"PRICING_PAGE_VIEW")</f>
        <v>0</v>
      </c>
      <c r="V364" s="7">
        <f>SUMIF(clean_spend!D:D,E364,clean_spend!F:F)</f>
        <v>56772</v>
      </c>
      <c r="W364" s="7">
        <f>SUMIF(clean_spend!D:D,E364,clean_spend!J:J)</f>
        <v>216</v>
      </c>
      <c r="X364" s="17">
        <f t="shared" si="5"/>
        <v>262.83333333333331</v>
      </c>
      <c r="Y364" s="7">
        <f>IFERROR(SUMIF(clean_spend!D:D,E364,clean_spend!L:L)/V364,0)</f>
        <v>1.3824068202635102</v>
      </c>
    </row>
    <row r="365" spans="1:25">
      <c r="A365" t="str">
        <v>L0364</v>
      </c>
      <c r="B365" t="str">
        <v>Noah Olsen</v>
      </c>
      <c r="C365" t="str">
        <v>SPLUNK</v>
      </c>
      <c r="D365" t="str">
        <v>N/A</v>
      </c>
      <c r="E365" t="str">
        <v>WEBINAR</v>
      </c>
      <c r="F365" t="str">
        <v>Devops</v>
      </c>
      <c r="G365" t="str">
        <v>Channel Manager</v>
      </c>
      <c r="H365" t="str">
        <v>UK</v>
      </c>
      <c r="I365">
        <v>29</v>
      </c>
      <c r="J365">
        <v>3</v>
      </c>
      <c r="K365">
        <v>40</v>
      </c>
      <c r="L365" t="str">
        <v>NO</v>
      </c>
      <c r="M365" t="str">
        <v>LOST</v>
      </c>
      <c r="N365" s="7" t="str">
        <f>IF(COUNTBLANK(clean_leads!B365:S365)&gt;=8,"LOW",IF(COUNTBLANK(clean_leads!B365:S365)&gt;=4,"MEDIUM","HIGH"))</f>
        <v>HIGH</v>
      </c>
      <c r="O365" s="7">
        <f>COUNTIF(clean_interactions!B:B,A365)</f>
        <v>4</v>
      </c>
      <c r="P365" s="7">
        <f>COUNTIFS(clean_interactions!B:B,A365,clean_interactions!N:N,"HIGH")</f>
        <v>2</v>
      </c>
      <c r="Q365" s="7">
        <f>ROUND(SUMIF(clean_interactions!B:B,A365,clean_interactions!M:M),1)</f>
        <v>46.5</v>
      </c>
      <c r="R365" s="7">
        <f>COUNTIFS(clean_interactions!B:B,A365,clean_interactions!C:C,"DEMO_REQUEST")</f>
        <v>0</v>
      </c>
      <c r="S365" s="7">
        <f>COUNTIFS(clean_interactions!B:B,A365,clean_interactions!C:C,"CONTENT_DOWNLOAD")</f>
        <v>1</v>
      </c>
      <c r="T365" s="7">
        <f>COUNTIFS(clean_interactions!B:B,A365,clean_interactions!C:C,"WEBINAR_ATTENDED")</f>
        <v>1</v>
      </c>
      <c r="U365" s="7">
        <f>COUNTIFS(clean_interactions!B:B,A365,clean_interactions!C:C,"PRICING_PAGE_VIEW")</f>
        <v>0</v>
      </c>
      <c r="V365" s="7">
        <f>SUMIF(clean_spend!D:D,E365,clean_spend!F:F)</f>
        <v>74983</v>
      </c>
      <c r="W365" s="7">
        <f>SUMIF(clean_spend!D:D,E365,clean_spend!J:J)</f>
        <v>879</v>
      </c>
      <c r="X365" s="17">
        <f t="shared" si="5"/>
        <v>85.304891922639356</v>
      </c>
      <c r="Y365" s="7">
        <f>IFERROR(SUMIF(clean_spend!D:D,E365,clean_spend!L:L)/V365,0)</f>
        <v>7.3541336036168197</v>
      </c>
    </row>
    <row r="366" spans="1:25">
      <c r="A366" t="str">
        <v>L0365</v>
      </c>
      <c r="B366" t="str">
        <v>Waqas Mishra</v>
      </c>
      <c r="C366" t="str">
        <v>MIRO</v>
      </c>
      <c r="D366" t="str">
        <v>SMB</v>
      </c>
      <c r="E366" t="str">
        <v>SOCIAL</v>
      </c>
      <c r="F366" t="str">
        <v>Telecom</v>
      </c>
      <c r="G366" t="str">
        <v>Head Of Partnerships</v>
      </c>
      <c r="H366" t="str">
        <v>Chile</v>
      </c>
      <c r="I366">
        <v>21</v>
      </c>
      <c r="J366">
        <v>12</v>
      </c>
      <c r="K366">
        <v>59</v>
      </c>
      <c r="L366" t="str">
        <v>NO</v>
      </c>
      <c r="M366" t="str">
        <v>CONTACTED</v>
      </c>
      <c r="N366" s="7" t="str">
        <f>IF(COUNTBLANK(clean_leads!B366:S366)&gt;=8,"LOW",IF(COUNTBLANK(clean_leads!B366:S366)&gt;=4,"MEDIUM","HIGH"))</f>
        <v>HIGH</v>
      </c>
      <c r="O366" s="7">
        <f>COUNTIF(clean_interactions!B:B,A366)</f>
        <v>6</v>
      </c>
      <c r="P366" s="7">
        <f>COUNTIFS(clean_interactions!B:B,A366,clean_interactions!N:N,"HIGH")</f>
        <v>3</v>
      </c>
      <c r="Q366" s="7">
        <f>ROUND(SUMIF(clean_interactions!B:B,A366,clean_interactions!M:M),1)</f>
        <v>84.7</v>
      </c>
      <c r="R366" s="7">
        <f>COUNTIFS(clean_interactions!B:B,A366,clean_interactions!C:C,"DEMO_REQUEST")</f>
        <v>0</v>
      </c>
      <c r="S366" s="7">
        <f>COUNTIFS(clean_interactions!B:B,A366,clean_interactions!C:C,"CONTENT_DOWNLOAD")</f>
        <v>0</v>
      </c>
      <c r="T366" s="7">
        <f>COUNTIFS(clean_interactions!B:B,A366,clean_interactions!C:C,"WEBINAR_ATTENDED")</f>
        <v>0</v>
      </c>
      <c r="U366" s="7">
        <f>COUNTIFS(clean_interactions!B:B,A366,clean_interactions!C:C,"PRICING_PAGE_VIEW")</f>
        <v>0</v>
      </c>
      <c r="V366" s="7">
        <f>SUMIF(clean_spend!D:D,E366,clean_spend!F:F)</f>
        <v>198205</v>
      </c>
      <c r="W366" s="7">
        <f>SUMIF(clean_spend!D:D,E366,clean_spend!J:J)</f>
        <v>961</v>
      </c>
      <c r="X366" s="17">
        <f t="shared" si="5"/>
        <v>206.2486992715921</v>
      </c>
      <c r="Y366" s="7">
        <f>IFERROR(SUMIF(clean_spend!D:D,E366,clean_spend!L:L)/V366,0)</f>
        <v>2.499992432077899</v>
      </c>
    </row>
    <row r="367" spans="1:25">
      <c r="A367" t="str">
        <v>L0366</v>
      </c>
      <c r="B367" t="str">
        <v>Hassan Ramos</v>
      </c>
      <c r="C367" t="str">
        <v>TWILIO</v>
      </c>
      <c r="D367" t="str">
        <v>MID-MARKET</v>
      </c>
      <c r="E367" t="str">
        <v>COLD_EMAIL</v>
      </c>
      <c r="F367" t="str">
        <v>Devops</v>
      </c>
      <c r="G367" t="str">
        <v>Marketing Manager</v>
      </c>
      <c r="H367" t="str">
        <v>Kenya</v>
      </c>
      <c r="I367">
        <v>11</v>
      </c>
      <c r="J367">
        <v>6</v>
      </c>
      <c r="K367">
        <v>46</v>
      </c>
      <c r="L367" t="str">
        <v>NO</v>
      </c>
      <c r="M367" t="str">
        <v>DISQUALIFIED</v>
      </c>
      <c r="N367" s="7" t="str">
        <f>IF(COUNTBLANK(clean_leads!B367:S367)&gt;=8,"LOW",IF(COUNTBLANK(clean_leads!B367:S367)&gt;=4,"MEDIUM","HIGH"))</f>
        <v>HIGH</v>
      </c>
      <c r="O367" s="7">
        <f>COUNTIF(clean_interactions!B:B,A367)</f>
        <v>4</v>
      </c>
      <c r="P367" s="7">
        <f>COUNTIFS(clean_interactions!B:B,A367,clean_interactions!N:N,"HIGH")</f>
        <v>4</v>
      </c>
      <c r="Q367" s="7">
        <f>ROUND(SUMIF(clean_interactions!B:B,A367,clean_interactions!M:M),1)</f>
        <v>103.4</v>
      </c>
      <c r="R367" s="7">
        <f>COUNTIFS(clean_interactions!B:B,A367,clean_interactions!C:C,"DEMO_REQUEST")</f>
        <v>0</v>
      </c>
      <c r="S367" s="7">
        <f>COUNTIFS(clean_interactions!B:B,A367,clean_interactions!C:C,"CONTENT_DOWNLOAD")</f>
        <v>0</v>
      </c>
      <c r="T367" s="7">
        <f>COUNTIFS(clean_interactions!B:B,A367,clean_interactions!C:C,"WEBINAR_ATTENDED")</f>
        <v>0</v>
      </c>
      <c r="U367" s="7">
        <f>COUNTIFS(clean_interactions!B:B,A367,clean_interactions!C:C,"PRICING_PAGE_VIEW")</f>
        <v>0</v>
      </c>
      <c r="V367" s="7">
        <f>SUMIF(clean_spend!D:D,E367,clean_spend!F:F)</f>
        <v>63789</v>
      </c>
      <c r="W367" s="7">
        <f>SUMIF(clean_spend!D:D,E367,clean_spend!J:J)</f>
        <v>306</v>
      </c>
      <c r="X367" s="17">
        <f t="shared" si="5"/>
        <v>208.4607843137255</v>
      </c>
      <c r="Y367" s="7">
        <f>IFERROR(SUMIF(clean_spend!D:D,E367,clean_spend!L:L)/V367,0)</f>
        <v>3.0610920378121618</v>
      </c>
    </row>
    <row r="368" spans="1:25">
      <c r="A368" t="str">
        <v>L0367</v>
      </c>
      <c r="B368" t="str">
        <v>Luna Ortiz</v>
      </c>
      <c r="C368" t="str">
        <v>HUBSPOT</v>
      </c>
      <c r="D368" t="str">
        <v>ENTERPRISE</v>
      </c>
      <c r="E368" t="str">
        <v>COLD_EMAIL</v>
      </c>
      <c r="F368" t="str">
        <v>Gaming</v>
      </c>
      <c r="G368" t="str">
        <v>Chief Marketing Officer</v>
      </c>
      <c r="H368" t="str">
        <v>BR</v>
      </c>
      <c r="I368">
        <v>1</v>
      </c>
      <c r="J368">
        <v>19</v>
      </c>
      <c r="K368">
        <v>15</v>
      </c>
      <c r="L368" t="str">
        <v>YES</v>
      </c>
      <c r="M368" t="str">
        <v>NEW</v>
      </c>
      <c r="N368" s="7" t="str">
        <f>IF(COUNTBLANK(clean_leads!B368:S368)&gt;=8,"LOW",IF(COUNTBLANK(clean_leads!B368:S368)&gt;=4,"MEDIUM","HIGH"))</f>
        <v>HIGH</v>
      </c>
      <c r="O368" s="7">
        <f>COUNTIF(clean_interactions!B:B,A368)</f>
        <v>6</v>
      </c>
      <c r="P368" s="7">
        <f>COUNTIFS(clean_interactions!B:B,A368,clean_interactions!N:N,"HIGH")</f>
        <v>4</v>
      </c>
      <c r="Q368" s="7">
        <f>ROUND(SUMIF(clean_interactions!B:B,A368,clean_interactions!M:M),1)</f>
        <v>83.2</v>
      </c>
      <c r="R368" s="7">
        <f>COUNTIFS(clean_interactions!B:B,A368,clean_interactions!C:C,"DEMO_REQUEST")</f>
        <v>0</v>
      </c>
      <c r="S368" s="7">
        <f>COUNTIFS(clean_interactions!B:B,A368,clean_interactions!C:C,"CONTENT_DOWNLOAD")</f>
        <v>0</v>
      </c>
      <c r="T368" s="7">
        <f>COUNTIFS(clean_interactions!B:B,A368,clean_interactions!C:C,"WEBINAR_ATTENDED")</f>
        <v>1</v>
      </c>
      <c r="U368" s="7">
        <f>COUNTIFS(clean_interactions!B:B,A368,clean_interactions!C:C,"PRICING_PAGE_VIEW")</f>
        <v>0</v>
      </c>
      <c r="V368" s="7">
        <f>SUMIF(clean_spend!D:D,E368,clean_spend!F:F)</f>
        <v>63789</v>
      </c>
      <c r="W368" s="7">
        <f>SUMIF(clean_spend!D:D,E368,clean_spend!J:J)</f>
        <v>306</v>
      </c>
      <c r="X368" s="17">
        <f t="shared" si="5"/>
        <v>208.4607843137255</v>
      </c>
      <c r="Y368" s="7">
        <f>IFERROR(SUMIF(clean_spend!D:D,E368,clean_spend!L:L)/V368,0)</f>
        <v>3.0610920378121618</v>
      </c>
    </row>
    <row r="369" spans="1:25">
      <c r="A369" t="str">
        <v>L0368</v>
      </c>
      <c r="B369" t="str">
        <v>Genevieve White</v>
      </c>
      <c r="C369" t="str">
        <v>META</v>
      </c>
      <c r="D369" t="str">
        <v>ENTERPRISE</v>
      </c>
      <c r="E369" t="str">
        <v>COLD_EMAIL</v>
      </c>
      <c r="F369" t="str">
        <v>Retail</v>
      </c>
      <c r="G369" t="str">
        <v>Vp Marketing</v>
      </c>
      <c r="H369" t="str">
        <v>Egypt</v>
      </c>
      <c r="I369">
        <v>6</v>
      </c>
      <c r="J369">
        <v>12</v>
      </c>
      <c r="K369">
        <v>0</v>
      </c>
      <c r="L369" t="str">
        <v>NO</v>
      </c>
      <c r="M369" t="str">
        <v>NEW</v>
      </c>
      <c r="N369" s="7" t="str">
        <f>IF(COUNTBLANK(clean_leads!B369:S369)&gt;=8,"LOW",IF(COUNTBLANK(clean_leads!B369:S369)&gt;=4,"MEDIUM","HIGH"))</f>
        <v>HIGH</v>
      </c>
      <c r="O369" s="7">
        <f>COUNTIF(clean_interactions!B:B,A369)</f>
        <v>1</v>
      </c>
      <c r="P369" s="7">
        <f>COUNTIFS(clean_interactions!B:B,A369,clean_interactions!N:N,"HIGH")</f>
        <v>0</v>
      </c>
      <c r="Q369" s="7">
        <f>ROUND(SUMIF(clean_interactions!B:B,A369,clean_interactions!M:M),1)</f>
        <v>2.9</v>
      </c>
      <c r="R369" s="7">
        <f>COUNTIFS(clean_interactions!B:B,A369,clean_interactions!C:C,"DEMO_REQUEST")</f>
        <v>0</v>
      </c>
      <c r="S369" s="7">
        <f>COUNTIFS(clean_interactions!B:B,A369,clean_interactions!C:C,"CONTENT_DOWNLOAD")</f>
        <v>0</v>
      </c>
      <c r="T369" s="7">
        <f>COUNTIFS(clean_interactions!B:B,A369,clean_interactions!C:C,"WEBINAR_ATTENDED")</f>
        <v>0</v>
      </c>
      <c r="U369" s="7">
        <f>COUNTIFS(clean_interactions!B:B,A369,clean_interactions!C:C,"PRICING_PAGE_VIEW")</f>
        <v>0</v>
      </c>
      <c r="V369" s="7">
        <f>SUMIF(clean_spend!D:D,E369,clean_spend!F:F)</f>
        <v>63789</v>
      </c>
      <c r="W369" s="7">
        <f>SUMIF(clean_spend!D:D,E369,clean_spend!J:J)</f>
        <v>306</v>
      </c>
      <c r="X369" s="17">
        <f t="shared" si="5"/>
        <v>208.4607843137255</v>
      </c>
      <c r="Y369" s="7">
        <f>IFERROR(SUMIF(clean_spend!D:D,E369,clean_spend!L:L)/V369,0)</f>
        <v>3.0610920378121618</v>
      </c>
    </row>
    <row r="370" spans="1:25">
      <c r="A370" t="str">
        <v>L0369</v>
      </c>
      <c r="B370" t="str">
        <v>Adeline Patel</v>
      </c>
      <c r="C370" t="str">
        <v>CLOUDFLARE</v>
      </c>
      <c r="D370" t="str">
        <v>SMB</v>
      </c>
      <c r="E370" t="str">
        <v>SOCIAL</v>
      </c>
      <c r="F370" t="str">
        <v>Devops</v>
      </c>
      <c r="G370" t="str">
        <v>Account Executive</v>
      </c>
      <c r="H370" t="str">
        <v>Thailand</v>
      </c>
      <c r="I370">
        <v>29</v>
      </c>
      <c r="J370">
        <v>14</v>
      </c>
      <c r="K370">
        <v>7</v>
      </c>
      <c r="L370" t="str">
        <v>NO</v>
      </c>
      <c r="M370" t="str">
        <v>CONTACTED</v>
      </c>
      <c r="N370" s="7" t="str">
        <f>IF(COUNTBLANK(clean_leads!B370:S370)&gt;=8,"LOW",IF(COUNTBLANK(clean_leads!B370:S370)&gt;=4,"MEDIUM","HIGH"))</f>
        <v>HIGH</v>
      </c>
      <c r="O370" s="7">
        <f>COUNTIF(clean_interactions!B:B,A370)</f>
        <v>3</v>
      </c>
      <c r="P370" s="7">
        <f>COUNTIFS(clean_interactions!B:B,A370,clean_interactions!N:N,"HIGH")</f>
        <v>3</v>
      </c>
      <c r="Q370" s="7">
        <f>ROUND(SUMIF(clean_interactions!B:B,A370,clean_interactions!M:M),1)</f>
        <v>66.2</v>
      </c>
      <c r="R370" s="7">
        <f>COUNTIFS(clean_interactions!B:B,A370,clean_interactions!C:C,"DEMO_REQUEST")</f>
        <v>0</v>
      </c>
      <c r="S370" s="7">
        <f>COUNTIFS(clean_interactions!B:B,A370,clean_interactions!C:C,"CONTENT_DOWNLOAD")</f>
        <v>0</v>
      </c>
      <c r="T370" s="7">
        <f>COUNTIFS(clean_interactions!B:B,A370,clean_interactions!C:C,"WEBINAR_ATTENDED")</f>
        <v>1</v>
      </c>
      <c r="U370" s="7">
        <f>COUNTIFS(clean_interactions!B:B,A370,clean_interactions!C:C,"PRICING_PAGE_VIEW")</f>
        <v>0</v>
      </c>
      <c r="V370" s="7">
        <f>SUMIF(clean_spend!D:D,E370,clean_spend!F:F)</f>
        <v>198205</v>
      </c>
      <c r="W370" s="7">
        <f>SUMIF(clean_spend!D:D,E370,clean_spend!J:J)</f>
        <v>961</v>
      </c>
      <c r="X370" s="17">
        <f t="shared" si="5"/>
        <v>206.2486992715921</v>
      </c>
      <c r="Y370" s="7">
        <f>IFERROR(SUMIF(clean_spend!D:D,E370,clean_spend!L:L)/V370,0)</f>
        <v>2.499992432077899</v>
      </c>
    </row>
    <row r="371" spans="1:25">
      <c r="A371" t="str">
        <v>L0370</v>
      </c>
      <c r="B371" t="str">
        <v>Zachary Malik</v>
      </c>
      <c r="C371" t="str">
        <v>META</v>
      </c>
      <c r="D371" t="str">
        <v>MID-MARKET</v>
      </c>
      <c r="E371" t="str">
        <v>REFERRAL</v>
      </c>
      <c r="F371" t="str">
        <v>Retail</v>
      </c>
      <c r="G371" t="str">
        <v>Demand Gen Manager</v>
      </c>
      <c r="H371" t="str">
        <v>CA</v>
      </c>
      <c r="I371">
        <v>31</v>
      </c>
      <c r="J371">
        <v>8</v>
      </c>
      <c r="K371">
        <v>29</v>
      </c>
      <c r="L371" t="str">
        <v>NO</v>
      </c>
      <c r="M371" t="str">
        <v>LOST</v>
      </c>
      <c r="N371" s="7" t="str">
        <f>IF(COUNTBLANK(clean_leads!B371:S371)&gt;=8,"LOW",IF(COUNTBLANK(clean_leads!B371:S371)&gt;=4,"MEDIUM","HIGH"))</f>
        <v>HIGH</v>
      </c>
      <c r="O371" s="7">
        <f>COUNTIF(clean_interactions!B:B,A371)</f>
        <v>5</v>
      </c>
      <c r="P371" s="7">
        <f>COUNTIFS(clean_interactions!B:B,A371,clean_interactions!N:N,"HIGH")</f>
        <v>3</v>
      </c>
      <c r="Q371" s="7">
        <f>ROUND(SUMIF(clean_interactions!B:B,A371,clean_interactions!M:M),1)</f>
        <v>107.8</v>
      </c>
      <c r="R371" s="7">
        <f>COUNTIFS(clean_interactions!B:B,A371,clean_interactions!C:C,"DEMO_REQUEST")</f>
        <v>0</v>
      </c>
      <c r="S371" s="7">
        <f>COUNTIFS(clean_interactions!B:B,A371,clean_interactions!C:C,"CONTENT_DOWNLOAD")</f>
        <v>0</v>
      </c>
      <c r="T371" s="7">
        <f>COUNTIFS(clean_interactions!B:B,A371,clean_interactions!C:C,"WEBINAR_ATTENDED")</f>
        <v>0</v>
      </c>
      <c r="U371" s="7">
        <f>COUNTIFS(clean_interactions!B:B,A371,clean_interactions!C:C,"PRICING_PAGE_VIEW")</f>
        <v>1</v>
      </c>
      <c r="V371" s="7">
        <f>SUMIF(clean_spend!D:D,E371,clean_spend!F:F)</f>
        <v>37889</v>
      </c>
      <c r="W371" s="7">
        <f>SUMIF(clean_spend!D:D,E371,clean_spend!J:J)</f>
        <v>865</v>
      </c>
      <c r="X371" s="17">
        <f t="shared" si="5"/>
        <v>43.802312138728325</v>
      </c>
      <c r="Y371" s="7">
        <f>IFERROR(SUMIF(clean_spend!D:D,E371,clean_spend!L:L)/V371,0)</f>
        <v>9.6104674179841112</v>
      </c>
    </row>
    <row r="372" spans="1:25">
      <c r="A372" t="str">
        <v>L0371</v>
      </c>
      <c r="B372" t="str">
        <v>Uma Ali</v>
      </c>
      <c r="C372" t="str">
        <v>GOOGLE INC</v>
      </c>
      <c r="D372" t="str">
        <v>MID-MARKET</v>
      </c>
      <c r="E372" t="str">
        <v>SOCIAL</v>
      </c>
      <c r="F372" t="str">
        <v>Biotech</v>
      </c>
      <c r="G372" t="str">
        <v>Unknown</v>
      </c>
      <c r="H372" t="str">
        <v>US</v>
      </c>
      <c r="I372">
        <v>32</v>
      </c>
      <c r="J372">
        <v>7</v>
      </c>
      <c r="K372">
        <v>3</v>
      </c>
      <c r="L372" t="str">
        <v>YES</v>
      </c>
      <c r="M372" t="str">
        <v>CONTACTED</v>
      </c>
      <c r="N372" s="7" t="str">
        <f>IF(COUNTBLANK(clean_leads!B372:S372)&gt;=8,"LOW",IF(COUNTBLANK(clean_leads!B372:S372)&gt;=4,"MEDIUM","HIGH"))</f>
        <v>HIGH</v>
      </c>
      <c r="O372" s="7">
        <f>COUNTIF(clean_interactions!B:B,A372)</f>
        <v>3</v>
      </c>
      <c r="P372" s="7">
        <f>COUNTIFS(clean_interactions!B:B,A372,clean_interactions!N:N,"HIGH")</f>
        <v>2</v>
      </c>
      <c r="Q372" s="7">
        <f>ROUND(SUMIF(clean_interactions!B:B,A372,clean_interactions!M:M),1)</f>
        <v>53.2</v>
      </c>
      <c r="R372" s="7">
        <f>COUNTIFS(clean_interactions!B:B,A372,clean_interactions!C:C,"DEMO_REQUEST")</f>
        <v>1</v>
      </c>
      <c r="S372" s="7">
        <f>COUNTIFS(clean_interactions!B:B,A372,clean_interactions!C:C,"CONTENT_DOWNLOAD")</f>
        <v>0</v>
      </c>
      <c r="T372" s="7">
        <f>COUNTIFS(clean_interactions!B:B,A372,clean_interactions!C:C,"WEBINAR_ATTENDED")</f>
        <v>0</v>
      </c>
      <c r="U372" s="7">
        <f>COUNTIFS(clean_interactions!B:B,A372,clean_interactions!C:C,"PRICING_PAGE_VIEW")</f>
        <v>0</v>
      </c>
      <c r="V372" s="7">
        <f>SUMIF(clean_spend!D:D,E372,clean_spend!F:F)</f>
        <v>198205</v>
      </c>
      <c r="W372" s="7">
        <f>SUMIF(clean_spend!D:D,E372,clean_spend!J:J)</f>
        <v>961</v>
      </c>
      <c r="X372" s="17">
        <f t="shared" si="5"/>
        <v>206.2486992715921</v>
      </c>
      <c r="Y372" s="7">
        <f>IFERROR(SUMIF(clean_spend!D:D,E372,clean_spend!L:L)/V372,0)</f>
        <v>2.499992432077899</v>
      </c>
    </row>
    <row r="373" spans="1:25">
      <c r="A373" t="str">
        <v>L0372</v>
      </c>
      <c r="B373" t="str">
        <v>Bob Kim</v>
      </c>
      <c r="C373" t="str">
        <v>DATADOG</v>
      </c>
      <c r="D373" t="str">
        <v>SMB</v>
      </c>
      <c r="E373" t="str">
        <v>WEBINAR</v>
      </c>
      <c r="F373" t="str">
        <v>Retail</v>
      </c>
      <c r="G373" t="str">
        <v>Vp Marketing</v>
      </c>
      <c r="H373" t="str">
        <v>Spain</v>
      </c>
      <c r="I373">
        <v>0</v>
      </c>
      <c r="J373">
        <v>19</v>
      </c>
      <c r="K373">
        <v>37</v>
      </c>
      <c r="L373" t="str">
        <v>NO</v>
      </c>
      <c r="M373" t="str">
        <v>NEW</v>
      </c>
      <c r="N373" s="7" t="str">
        <f>IF(COUNTBLANK(clean_leads!B373:S373)&gt;=8,"LOW",IF(COUNTBLANK(clean_leads!B373:S373)&gt;=4,"MEDIUM","HIGH"))</f>
        <v>HIGH</v>
      </c>
      <c r="O373" s="7">
        <f>COUNTIF(clean_interactions!B:B,A373)</f>
        <v>4</v>
      </c>
      <c r="P373" s="7">
        <f>COUNTIFS(clean_interactions!B:B,A373,clean_interactions!N:N,"HIGH")</f>
        <v>3</v>
      </c>
      <c r="Q373" s="7">
        <f>ROUND(SUMIF(clean_interactions!B:B,A373,clean_interactions!M:M),1)</f>
        <v>50</v>
      </c>
      <c r="R373" s="7">
        <f>COUNTIFS(clean_interactions!B:B,A373,clean_interactions!C:C,"DEMO_REQUEST")</f>
        <v>0</v>
      </c>
      <c r="S373" s="7">
        <f>COUNTIFS(clean_interactions!B:B,A373,clean_interactions!C:C,"CONTENT_DOWNLOAD")</f>
        <v>1</v>
      </c>
      <c r="T373" s="7">
        <f>COUNTIFS(clean_interactions!B:B,A373,clean_interactions!C:C,"WEBINAR_ATTENDED")</f>
        <v>0</v>
      </c>
      <c r="U373" s="7">
        <f>COUNTIFS(clean_interactions!B:B,A373,clean_interactions!C:C,"PRICING_PAGE_VIEW")</f>
        <v>0</v>
      </c>
      <c r="V373" s="7">
        <f>SUMIF(clean_spend!D:D,E373,clean_spend!F:F)</f>
        <v>74983</v>
      </c>
      <c r="W373" s="7">
        <f>SUMIF(clean_spend!D:D,E373,clean_spend!J:J)</f>
        <v>879</v>
      </c>
      <c r="X373" s="17">
        <f t="shared" si="5"/>
        <v>85.304891922639356</v>
      </c>
      <c r="Y373" s="7">
        <f>IFERROR(SUMIF(clean_spend!D:D,E373,clean_spend!L:L)/V373,0)</f>
        <v>7.3541336036168197</v>
      </c>
    </row>
    <row r="374" spans="1:25">
      <c r="A374" t="str">
        <v>L0373</v>
      </c>
      <c r="B374" t="str">
        <v>Samir Flores</v>
      </c>
      <c r="C374" t="str">
        <v>PALANTIR</v>
      </c>
      <c r="D374" t="str">
        <v>SMB</v>
      </c>
      <c r="E374" t="str">
        <v>SOCIAL</v>
      </c>
      <c r="F374" t="str">
        <v>Saas</v>
      </c>
      <c r="G374" t="str">
        <v>Vp Sales</v>
      </c>
      <c r="H374" t="str">
        <v>Egypt</v>
      </c>
      <c r="I374">
        <v>28</v>
      </c>
      <c r="J374">
        <v>0</v>
      </c>
      <c r="K374">
        <v>37</v>
      </c>
      <c r="L374" t="str">
        <v>NO</v>
      </c>
      <c r="M374" t="str">
        <v>CONTACTED</v>
      </c>
      <c r="N374" s="7" t="str">
        <f>IF(COUNTBLANK(clean_leads!B374:S374)&gt;=8,"LOW",IF(COUNTBLANK(clean_leads!B374:S374)&gt;=4,"MEDIUM","HIGH"))</f>
        <v>HIGH</v>
      </c>
      <c r="O374" s="7">
        <f>COUNTIF(clean_interactions!B:B,A374)</f>
        <v>4</v>
      </c>
      <c r="P374" s="7">
        <f>COUNTIFS(clean_interactions!B:B,A374,clean_interactions!N:N,"HIGH")</f>
        <v>3</v>
      </c>
      <c r="Q374" s="7">
        <f>ROUND(SUMIF(clean_interactions!B:B,A374,clean_interactions!M:M),1)</f>
        <v>67.3</v>
      </c>
      <c r="R374" s="7">
        <f>COUNTIFS(clean_interactions!B:B,A374,clean_interactions!C:C,"DEMO_REQUEST")</f>
        <v>0</v>
      </c>
      <c r="S374" s="7">
        <f>COUNTIFS(clean_interactions!B:B,A374,clean_interactions!C:C,"CONTENT_DOWNLOAD")</f>
        <v>0</v>
      </c>
      <c r="T374" s="7">
        <f>COUNTIFS(clean_interactions!B:B,A374,clean_interactions!C:C,"WEBINAR_ATTENDED")</f>
        <v>0</v>
      </c>
      <c r="U374" s="7">
        <f>COUNTIFS(clean_interactions!B:B,A374,clean_interactions!C:C,"PRICING_PAGE_VIEW")</f>
        <v>0</v>
      </c>
      <c r="V374" s="7">
        <f>SUMIF(clean_spend!D:D,E374,clean_spend!F:F)</f>
        <v>198205</v>
      </c>
      <c r="W374" s="7">
        <f>SUMIF(clean_spend!D:D,E374,clean_spend!J:J)</f>
        <v>961</v>
      </c>
      <c r="X374" s="17">
        <f t="shared" si="5"/>
        <v>206.2486992715921</v>
      </c>
      <c r="Y374" s="7">
        <f>IFERROR(SUMIF(clean_spend!D:D,E374,clean_spend!L:L)/V374,0)</f>
        <v>2.499992432077899</v>
      </c>
    </row>
    <row r="375" spans="1:25">
      <c r="A375" t="str">
        <v>L0374</v>
      </c>
      <c r="B375" t="str">
        <v>Deepa Jackson</v>
      </c>
      <c r="C375" t="str">
        <v>AIRTABLE</v>
      </c>
      <c r="D375" t="str">
        <v>MID-MARKET</v>
      </c>
      <c r="E375" t="str">
        <v>SOCIAL</v>
      </c>
      <c r="F375" t="str">
        <v>Gaming</v>
      </c>
      <c r="G375" t="str">
        <v>Junior Analyst</v>
      </c>
      <c r="H375" t="str">
        <v>Bangladesh</v>
      </c>
      <c r="I375">
        <v>23</v>
      </c>
      <c r="J375">
        <v>20</v>
      </c>
      <c r="K375">
        <v>20</v>
      </c>
      <c r="L375" t="str">
        <v>YES</v>
      </c>
      <c r="M375" t="str">
        <v>ENGAGED</v>
      </c>
      <c r="N375" s="7" t="str">
        <f>IF(COUNTBLANK(clean_leads!B375:S375)&gt;=8,"LOW",IF(COUNTBLANK(clean_leads!B375:S375)&gt;=4,"MEDIUM","HIGH"))</f>
        <v>HIGH</v>
      </c>
      <c r="O375" s="7">
        <f>COUNTIF(clean_interactions!B:B,A375)</f>
        <v>5</v>
      </c>
      <c r="P375" s="7">
        <f>COUNTIFS(clean_interactions!B:B,A375,clean_interactions!N:N,"HIGH")</f>
        <v>2</v>
      </c>
      <c r="Q375" s="7">
        <f>ROUND(SUMIF(clean_interactions!B:B,A375,clean_interactions!M:M),1)</f>
        <v>49.4</v>
      </c>
      <c r="R375" s="7">
        <f>COUNTIFS(clean_interactions!B:B,A375,clean_interactions!C:C,"DEMO_REQUEST")</f>
        <v>0</v>
      </c>
      <c r="S375" s="7">
        <f>COUNTIFS(clean_interactions!B:B,A375,clean_interactions!C:C,"CONTENT_DOWNLOAD")</f>
        <v>1</v>
      </c>
      <c r="T375" s="7">
        <f>COUNTIFS(clean_interactions!B:B,A375,clean_interactions!C:C,"WEBINAR_ATTENDED")</f>
        <v>1</v>
      </c>
      <c r="U375" s="7">
        <f>COUNTIFS(clean_interactions!B:B,A375,clean_interactions!C:C,"PRICING_PAGE_VIEW")</f>
        <v>0</v>
      </c>
      <c r="V375" s="7">
        <f>SUMIF(clean_spend!D:D,E375,clean_spend!F:F)</f>
        <v>198205</v>
      </c>
      <c r="W375" s="7">
        <f>SUMIF(clean_spend!D:D,E375,clean_spend!J:J)</f>
        <v>961</v>
      </c>
      <c r="X375" s="17">
        <f t="shared" si="5"/>
        <v>206.2486992715921</v>
      </c>
      <c r="Y375" s="7">
        <f>IFERROR(SUMIF(clean_spend!D:D,E375,clean_spend!L:L)/V375,0)</f>
        <v>2.499992432077899</v>
      </c>
    </row>
    <row r="376" spans="1:25">
      <c r="A376" t="str">
        <v>L0375</v>
      </c>
      <c r="B376" t="str">
        <v>Joaquin Gupta</v>
      </c>
      <c r="C376" t="str">
        <v>MICROSOFT</v>
      </c>
      <c r="D376" t="str">
        <v>MID-MARKET</v>
      </c>
      <c r="E376" t="str">
        <v>UNKNOWN</v>
      </c>
      <c r="F376" t="str">
        <v>Saas</v>
      </c>
      <c r="G376" t="str">
        <v>Brand Manager</v>
      </c>
      <c r="H376" t="str">
        <v>SG</v>
      </c>
      <c r="I376">
        <v>26</v>
      </c>
      <c r="J376">
        <v>10</v>
      </c>
      <c r="K376">
        <v>10</v>
      </c>
      <c r="L376" t="str">
        <v>YES</v>
      </c>
      <c r="M376" t="str">
        <v>CONVERTED</v>
      </c>
      <c r="N376" s="7" t="str">
        <f>IF(COUNTBLANK(clean_leads!B376:S376)&gt;=8,"LOW",IF(COUNTBLANK(clean_leads!B376:S376)&gt;=4,"MEDIUM","HIGH"))</f>
        <v>HIGH</v>
      </c>
      <c r="O376" s="7">
        <f>COUNTIF(clean_interactions!B:B,A376)</f>
        <v>1</v>
      </c>
      <c r="P376" s="7">
        <f>COUNTIFS(clean_interactions!B:B,A376,clean_interactions!N:N,"HIGH")</f>
        <v>1</v>
      </c>
      <c r="Q376" s="7">
        <f>ROUND(SUMIF(clean_interactions!B:B,A376,clean_interactions!M:M),1)</f>
        <v>5.4</v>
      </c>
      <c r="R376" s="7">
        <f>COUNTIFS(clean_interactions!B:B,A376,clean_interactions!C:C,"DEMO_REQUEST")</f>
        <v>0</v>
      </c>
      <c r="S376" s="7">
        <f>COUNTIFS(clean_interactions!B:B,A376,clean_interactions!C:C,"CONTENT_DOWNLOAD")</f>
        <v>0</v>
      </c>
      <c r="T376" s="7">
        <f>COUNTIFS(clean_interactions!B:B,A376,clean_interactions!C:C,"WEBINAR_ATTENDED")</f>
        <v>0</v>
      </c>
      <c r="U376" s="7">
        <f>COUNTIFS(clean_interactions!B:B,A376,clean_interactions!C:C,"PRICING_PAGE_VIEW")</f>
        <v>0</v>
      </c>
      <c r="V376" s="7">
        <f>SUMIF(clean_spend!D:D,E376,clean_spend!F:F)</f>
        <v>0</v>
      </c>
      <c r="W376" s="7">
        <f>SUMIF(clean_spend!D:D,E376,clean_spend!J:J)</f>
        <v>0</v>
      </c>
      <c r="X376" s="17">
        <f t="shared" si="5"/>
        <v>0</v>
      </c>
      <c r="Y376" s="7">
        <f>IFERROR(SUMIF(clean_spend!D:D,E376,clean_spend!L:L)/V376,0)</f>
        <v>0</v>
      </c>
    </row>
    <row r="377" spans="1:25">
      <c r="A377" t="str">
        <v>L0376</v>
      </c>
      <c r="B377" t="str">
        <v>Sebastian Tiwari</v>
      </c>
      <c r="C377" t="str">
        <v>AMAZON</v>
      </c>
      <c r="D377" t="str">
        <v>MID-MARKET</v>
      </c>
      <c r="E377" t="str">
        <v>PARTNER</v>
      </c>
      <c r="F377" t="str">
        <v>Healthcare</v>
      </c>
      <c r="G377" t="str">
        <v>Marketing Manager</v>
      </c>
      <c r="H377" t="str">
        <v>UK</v>
      </c>
      <c r="I377">
        <v>11</v>
      </c>
      <c r="J377">
        <v>16</v>
      </c>
      <c r="K377">
        <v>51</v>
      </c>
      <c r="L377" t="str">
        <v>NO</v>
      </c>
      <c r="M377" t="str">
        <v>QUALIFIED</v>
      </c>
      <c r="N377" s="7" t="str">
        <f>IF(COUNTBLANK(clean_leads!B377:S377)&gt;=8,"LOW",IF(COUNTBLANK(clean_leads!B377:S377)&gt;=4,"MEDIUM","HIGH"))</f>
        <v>HIGH</v>
      </c>
      <c r="O377" s="7">
        <f>COUNTIF(clean_interactions!B:B,A377)</f>
        <v>0</v>
      </c>
      <c r="P377" s="7">
        <f>COUNTIFS(clean_interactions!B:B,A377,clean_interactions!N:N,"HIGH")</f>
        <v>0</v>
      </c>
      <c r="Q377" s="7">
        <f>ROUND(SUMIF(clean_interactions!B:B,A377,clean_interactions!M:M),1)</f>
        <v>0</v>
      </c>
      <c r="R377" s="7">
        <f>COUNTIFS(clean_interactions!B:B,A377,clean_interactions!C:C,"DEMO_REQUEST")</f>
        <v>0</v>
      </c>
      <c r="S377" s="7">
        <f>COUNTIFS(clean_interactions!B:B,A377,clean_interactions!C:C,"CONTENT_DOWNLOAD")</f>
        <v>0</v>
      </c>
      <c r="T377" s="7">
        <f>COUNTIFS(clean_interactions!B:B,A377,clean_interactions!C:C,"WEBINAR_ATTENDED")</f>
        <v>0</v>
      </c>
      <c r="U377" s="7">
        <f>COUNTIFS(clean_interactions!B:B,A377,clean_interactions!C:C,"PRICING_PAGE_VIEW")</f>
        <v>0</v>
      </c>
      <c r="V377" s="7">
        <f>SUMIF(clean_spend!D:D,E377,clean_spend!F:F)</f>
        <v>0</v>
      </c>
      <c r="W377" s="7">
        <f>SUMIF(clean_spend!D:D,E377,clean_spend!J:J)</f>
        <v>0</v>
      </c>
      <c r="X377" s="17">
        <f t="shared" si="5"/>
        <v>0</v>
      </c>
      <c r="Y377" s="7">
        <f>IFERROR(SUMIF(clean_spend!D:D,E377,clean_spend!L:L)/V377,0)</f>
        <v>0</v>
      </c>
    </row>
    <row r="378" spans="1:25">
      <c r="A378" t="str">
        <v>L0377</v>
      </c>
      <c r="B378" t="str">
        <v>Emilia Bhatt</v>
      </c>
      <c r="C378" t="str">
        <v>DATABRICKS</v>
      </c>
      <c r="D378" t="str">
        <v>STARTUP</v>
      </c>
      <c r="E378" t="str">
        <v>ORGANIC</v>
      </c>
      <c r="F378" t="str">
        <v>Edtech</v>
      </c>
      <c r="G378" t="str">
        <v>Head Of Product</v>
      </c>
      <c r="H378" t="str">
        <v>Uae</v>
      </c>
      <c r="I378">
        <v>32</v>
      </c>
      <c r="J378">
        <v>14</v>
      </c>
      <c r="K378">
        <v>7</v>
      </c>
      <c r="L378" t="str">
        <v>NO</v>
      </c>
      <c r="M378" t="str">
        <v>ENGAGED</v>
      </c>
      <c r="N378" s="7" t="str">
        <f>IF(COUNTBLANK(clean_leads!B378:S378)&gt;=8,"LOW",IF(COUNTBLANK(clean_leads!B378:S378)&gt;=4,"MEDIUM","HIGH"))</f>
        <v>HIGH</v>
      </c>
      <c r="O378" s="7">
        <f>COUNTIF(clean_interactions!B:B,A378)</f>
        <v>3</v>
      </c>
      <c r="P378" s="7">
        <f>COUNTIFS(clean_interactions!B:B,A378,clean_interactions!N:N,"HIGH")</f>
        <v>3</v>
      </c>
      <c r="Q378" s="7">
        <f>ROUND(SUMIF(clean_interactions!B:B,A378,clean_interactions!M:M),1)</f>
        <v>43.6</v>
      </c>
      <c r="R378" s="7">
        <f>COUNTIFS(clean_interactions!B:B,A378,clean_interactions!C:C,"DEMO_REQUEST")</f>
        <v>0</v>
      </c>
      <c r="S378" s="7">
        <f>COUNTIFS(clean_interactions!B:B,A378,clean_interactions!C:C,"CONTENT_DOWNLOAD")</f>
        <v>0</v>
      </c>
      <c r="T378" s="7">
        <f>COUNTIFS(clean_interactions!B:B,A378,clean_interactions!C:C,"WEBINAR_ATTENDED")</f>
        <v>1</v>
      </c>
      <c r="U378" s="7">
        <f>COUNTIFS(clean_interactions!B:B,A378,clean_interactions!C:C,"PRICING_PAGE_VIEW")</f>
        <v>0</v>
      </c>
      <c r="V378" s="7">
        <f>SUMIF(clean_spend!D:D,E378,clean_spend!F:F)</f>
        <v>46997</v>
      </c>
      <c r="W378" s="7">
        <f>SUMIF(clean_spend!D:D,E378,clean_spend!J:J)</f>
        <v>970</v>
      </c>
      <c r="X378" s="17">
        <f t="shared" si="5"/>
        <v>48.450515463917526</v>
      </c>
      <c r="Y378" s="7">
        <f>IFERROR(SUMIF(clean_spend!D:D,E378,clean_spend!L:L)/V378,0)</f>
        <v>13.494180479605081</v>
      </c>
    </row>
    <row r="379" spans="1:25">
      <c r="A379" t="str">
        <v>L0378</v>
      </c>
      <c r="B379" t="str">
        <v>Zinnia Wilson</v>
      </c>
      <c r="C379" t="str">
        <v>MIRO</v>
      </c>
      <c r="D379" t="str">
        <v>ENTERPRISE</v>
      </c>
      <c r="E379" t="str">
        <v>REFERRAL</v>
      </c>
      <c r="F379" t="str">
        <v>Unknown</v>
      </c>
      <c r="G379" t="str">
        <v>Head Of Strategy</v>
      </c>
      <c r="H379" t="str">
        <v>Philippines</v>
      </c>
      <c r="I379">
        <v>18</v>
      </c>
      <c r="J379">
        <v>0</v>
      </c>
      <c r="K379">
        <v>36</v>
      </c>
      <c r="L379" t="str">
        <v>YES</v>
      </c>
      <c r="M379" t="str">
        <v>CONVERTED</v>
      </c>
      <c r="N379" s="7" t="str">
        <f>IF(COUNTBLANK(clean_leads!B379:S379)&gt;=8,"LOW",IF(COUNTBLANK(clean_leads!B379:S379)&gt;=4,"MEDIUM","HIGH"))</f>
        <v>HIGH</v>
      </c>
      <c r="O379" s="7">
        <f>COUNTIF(clean_interactions!B:B,A379)</f>
        <v>3</v>
      </c>
      <c r="P379" s="7">
        <f>COUNTIFS(clean_interactions!B:B,A379,clean_interactions!N:N,"HIGH")</f>
        <v>1</v>
      </c>
      <c r="Q379" s="7">
        <f>ROUND(SUMIF(clean_interactions!B:B,A379,clean_interactions!M:M),1)</f>
        <v>16</v>
      </c>
      <c r="R379" s="7">
        <f>COUNTIFS(clean_interactions!B:B,A379,clean_interactions!C:C,"DEMO_REQUEST")</f>
        <v>0</v>
      </c>
      <c r="S379" s="7">
        <f>COUNTIFS(clean_interactions!B:B,A379,clean_interactions!C:C,"CONTENT_DOWNLOAD")</f>
        <v>0</v>
      </c>
      <c r="T379" s="7">
        <f>COUNTIFS(clean_interactions!B:B,A379,clean_interactions!C:C,"WEBINAR_ATTENDED")</f>
        <v>0</v>
      </c>
      <c r="U379" s="7">
        <f>COUNTIFS(clean_interactions!B:B,A379,clean_interactions!C:C,"PRICING_PAGE_VIEW")</f>
        <v>0</v>
      </c>
      <c r="V379" s="7">
        <f>SUMIF(clean_spend!D:D,E379,clean_spend!F:F)</f>
        <v>37889</v>
      </c>
      <c r="W379" s="7">
        <f>SUMIF(clean_spend!D:D,E379,clean_spend!J:J)</f>
        <v>865</v>
      </c>
      <c r="X379" s="17">
        <f t="shared" si="5"/>
        <v>43.802312138728325</v>
      </c>
      <c r="Y379" s="7">
        <f>IFERROR(SUMIF(clean_spend!D:D,E379,clean_spend!L:L)/V379,0)</f>
        <v>9.6104674179841112</v>
      </c>
    </row>
    <row r="380" spans="1:25">
      <c r="A380" t="str">
        <v>L0379</v>
      </c>
      <c r="B380" t="str">
        <v>Yvonne Nair</v>
      </c>
      <c r="C380" t="str">
        <v>SHOPIFY INC</v>
      </c>
      <c r="D380" t="str">
        <v>N/A</v>
      </c>
      <c r="E380" t="str">
        <v>REFERRAL</v>
      </c>
      <c r="F380" t="str">
        <v>Automotive</v>
      </c>
      <c r="G380" t="str">
        <v>Unknown</v>
      </c>
      <c r="H380" t="str">
        <v>Kenya</v>
      </c>
      <c r="I380">
        <v>9</v>
      </c>
      <c r="J380">
        <v>16</v>
      </c>
      <c r="K380">
        <v>23</v>
      </c>
      <c r="L380" t="str">
        <v>NO</v>
      </c>
      <c r="M380" t="str">
        <v>CONVERTED</v>
      </c>
      <c r="N380" s="7" t="str">
        <f>IF(COUNTBLANK(clean_leads!B380:S380)&gt;=8,"LOW",IF(COUNTBLANK(clean_leads!B380:S380)&gt;=4,"MEDIUM","HIGH"))</f>
        <v>HIGH</v>
      </c>
      <c r="O380" s="7">
        <f>COUNTIF(clean_interactions!B:B,A380)</f>
        <v>2</v>
      </c>
      <c r="P380" s="7">
        <f>COUNTIFS(clean_interactions!B:B,A380,clean_interactions!N:N,"HIGH")</f>
        <v>1</v>
      </c>
      <c r="Q380" s="7">
        <f>ROUND(SUMIF(clean_interactions!B:B,A380,clean_interactions!M:M),1)</f>
        <v>13.4</v>
      </c>
      <c r="R380" s="7">
        <f>COUNTIFS(clean_interactions!B:B,A380,clean_interactions!C:C,"DEMO_REQUEST")</f>
        <v>0</v>
      </c>
      <c r="S380" s="7">
        <f>COUNTIFS(clean_interactions!B:B,A380,clean_interactions!C:C,"CONTENT_DOWNLOAD")</f>
        <v>0</v>
      </c>
      <c r="T380" s="7">
        <f>COUNTIFS(clean_interactions!B:B,A380,clean_interactions!C:C,"WEBINAR_ATTENDED")</f>
        <v>0</v>
      </c>
      <c r="U380" s="7">
        <f>COUNTIFS(clean_interactions!B:B,A380,clean_interactions!C:C,"PRICING_PAGE_VIEW")</f>
        <v>0</v>
      </c>
      <c r="V380" s="7">
        <f>SUMIF(clean_spend!D:D,E380,clean_spend!F:F)</f>
        <v>37889</v>
      </c>
      <c r="W380" s="7">
        <f>SUMIF(clean_spend!D:D,E380,clean_spend!J:J)</f>
        <v>865</v>
      </c>
      <c r="X380" s="17">
        <f t="shared" si="5"/>
        <v>43.802312138728325</v>
      </c>
      <c r="Y380" s="7">
        <f>IFERROR(SUMIF(clean_spend!D:D,E380,clean_spend!L:L)/V380,0)</f>
        <v>9.6104674179841112</v>
      </c>
    </row>
    <row r="381" spans="1:25">
      <c r="A381" t="str">
        <v>L0380</v>
      </c>
      <c r="B381" t="str">
        <v>Bella Allen</v>
      </c>
      <c r="C381" t="str">
        <v>SALESFORCE</v>
      </c>
      <c r="D381" t="str">
        <v>GROWTH</v>
      </c>
      <c r="E381" t="str">
        <v>WEBINAR</v>
      </c>
      <c r="F381" t="str">
        <v>E-Commerce</v>
      </c>
      <c r="G381" t="str">
        <v>Marketing Manager</v>
      </c>
      <c r="H381" t="str">
        <v>Malaysia</v>
      </c>
      <c r="I381">
        <v>2</v>
      </c>
      <c r="J381">
        <v>3</v>
      </c>
      <c r="K381">
        <v>32</v>
      </c>
      <c r="L381" t="str">
        <v>YES</v>
      </c>
      <c r="M381" t="str">
        <v>DISQUALIFIED</v>
      </c>
      <c r="N381" s="7" t="str">
        <f>IF(COUNTBLANK(clean_leads!B381:S381)&gt;=8,"LOW",IF(COUNTBLANK(clean_leads!B381:S381)&gt;=4,"MEDIUM","HIGH"))</f>
        <v>HIGH</v>
      </c>
      <c r="O381" s="7">
        <f>COUNTIF(clean_interactions!B:B,A381)</f>
        <v>2</v>
      </c>
      <c r="P381" s="7">
        <f>COUNTIFS(clean_interactions!B:B,A381,clean_interactions!N:N,"HIGH")</f>
        <v>2</v>
      </c>
      <c r="Q381" s="7">
        <f>ROUND(SUMIF(clean_interactions!B:B,A381,clean_interactions!M:M),1)</f>
        <v>21.4</v>
      </c>
      <c r="R381" s="7">
        <f>COUNTIFS(clean_interactions!B:B,A381,clean_interactions!C:C,"DEMO_REQUEST")</f>
        <v>0</v>
      </c>
      <c r="S381" s="7">
        <f>COUNTIFS(clean_interactions!B:B,A381,clean_interactions!C:C,"CONTENT_DOWNLOAD")</f>
        <v>0</v>
      </c>
      <c r="T381" s="7">
        <f>COUNTIFS(clean_interactions!B:B,A381,clean_interactions!C:C,"WEBINAR_ATTENDED")</f>
        <v>0</v>
      </c>
      <c r="U381" s="7">
        <f>COUNTIFS(clean_interactions!B:B,A381,clean_interactions!C:C,"PRICING_PAGE_VIEW")</f>
        <v>0</v>
      </c>
      <c r="V381" s="7">
        <f>SUMIF(clean_spend!D:D,E381,clean_spend!F:F)</f>
        <v>74983</v>
      </c>
      <c r="W381" s="7">
        <f>SUMIF(clean_spend!D:D,E381,clean_spend!J:J)</f>
        <v>879</v>
      </c>
      <c r="X381" s="17">
        <f t="shared" si="5"/>
        <v>85.304891922639356</v>
      </c>
      <c r="Y381" s="7">
        <f>IFERROR(SUMIF(clean_spend!D:D,E381,clean_spend!L:L)/V381,0)</f>
        <v>7.3541336036168197</v>
      </c>
    </row>
    <row r="382" spans="1:25">
      <c r="A382" t="str">
        <v>L0381</v>
      </c>
      <c r="B382" t="str">
        <v>Yuki Medina</v>
      </c>
      <c r="C382" t="str">
        <v>WORKDAY</v>
      </c>
      <c r="D382" t="str">
        <v>MID-MARKET</v>
      </c>
      <c r="E382" t="str">
        <v>WEBINAR</v>
      </c>
      <c r="F382" t="str">
        <v>Edtech</v>
      </c>
      <c r="G382" t="str">
        <v>Sales Operations</v>
      </c>
      <c r="H382" t="str">
        <v>DE</v>
      </c>
      <c r="I382">
        <v>30</v>
      </c>
      <c r="J382">
        <v>17</v>
      </c>
      <c r="K382">
        <v>3</v>
      </c>
      <c r="L382" t="str">
        <v>YES</v>
      </c>
      <c r="M382" t="str">
        <v>NURTURING</v>
      </c>
      <c r="N382" s="7" t="str">
        <f>IF(COUNTBLANK(clean_leads!B382:S382)&gt;=8,"LOW",IF(COUNTBLANK(clean_leads!B382:S382)&gt;=4,"MEDIUM","HIGH"))</f>
        <v>HIGH</v>
      </c>
      <c r="O382" s="7">
        <f>COUNTIF(clean_interactions!B:B,A382)</f>
        <v>5</v>
      </c>
      <c r="P382" s="7">
        <f>COUNTIFS(clean_interactions!B:B,A382,clean_interactions!N:N,"HIGH")</f>
        <v>5</v>
      </c>
      <c r="Q382" s="7">
        <f>ROUND(SUMIF(clean_interactions!B:B,A382,clean_interactions!M:M),1)</f>
        <v>137.6</v>
      </c>
      <c r="R382" s="7">
        <f>COUNTIFS(clean_interactions!B:B,A382,clean_interactions!C:C,"DEMO_REQUEST")</f>
        <v>0</v>
      </c>
      <c r="S382" s="7">
        <f>COUNTIFS(clean_interactions!B:B,A382,clean_interactions!C:C,"CONTENT_DOWNLOAD")</f>
        <v>0</v>
      </c>
      <c r="T382" s="7">
        <f>COUNTIFS(clean_interactions!B:B,A382,clean_interactions!C:C,"WEBINAR_ATTENDED")</f>
        <v>1</v>
      </c>
      <c r="U382" s="7">
        <f>COUNTIFS(clean_interactions!B:B,A382,clean_interactions!C:C,"PRICING_PAGE_VIEW")</f>
        <v>0</v>
      </c>
      <c r="V382" s="7">
        <f>SUMIF(clean_spend!D:D,E382,clean_spend!F:F)</f>
        <v>74983</v>
      </c>
      <c r="W382" s="7">
        <f>SUMIF(clean_spend!D:D,E382,clean_spend!J:J)</f>
        <v>879</v>
      </c>
      <c r="X382" s="17">
        <f t="shared" si="5"/>
        <v>85.304891922639356</v>
      </c>
      <c r="Y382" s="7">
        <f>IFERROR(SUMIF(clean_spend!D:D,E382,clean_spend!L:L)/V382,0)</f>
        <v>7.3541336036168197</v>
      </c>
    </row>
    <row r="383" spans="1:25">
      <c r="A383" t="str">
        <v>L0382</v>
      </c>
      <c r="B383" t="str">
        <v>Chloe Vargas</v>
      </c>
      <c r="C383" t="str">
        <v>ELASTIC NV</v>
      </c>
      <c r="D383" t="str">
        <v>MID-MARKET</v>
      </c>
      <c r="E383" t="str">
        <v>COLD_EMAIL</v>
      </c>
      <c r="F383" t="str">
        <v>Energy</v>
      </c>
      <c r="G383" t="str">
        <v>Marketing Analyst</v>
      </c>
      <c r="H383" t="str">
        <v>Philippines</v>
      </c>
      <c r="I383">
        <v>32</v>
      </c>
      <c r="J383">
        <v>20</v>
      </c>
      <c r="K383">
        <v>55</v>
      </c>
      <c r="L383" t="str">
        <v>NO</v>
      </c>
      <c r="M383" t="str">
        <v>CONVERTED</v>
      </c>
      <c r="N383" s="7" t="str">
        <f>IF(COUNTBLANK(clean_leads!B383:S383)&gt;=8,"LOW",IF(COUNTBLANK(clean_leads!B383:S383)&gt;=4,"MEDIUM","HIGH"))</f>
        <v>HIGH</v>
      </c>
      <c r="O383" s="7">
        <f>COUNTIF(clean_interactions!B:B,A383)</f>
        <v>1</v>
      </c>
      <c r="P383" s="7">
        <f>COUNTIFS(clean_interactions!B:B,A383,clean_interactions!N:N,"HIGH")</f>
        <v>1</v>
      </c>
      <c r="Q383" s="7">
        <f>ROUND(SUMIF(clean_interactions!B:B,A383,clean_interactions!M:M),1)</f>
        <v>24.4</v>
      </c>
      <c r="R383" s="7">
        <f>COUNTIFS(clean_interactions!B:B,A383,clean_interactions!C:C,"DEMO_REQUEST")</f>
        <v>0</v>
      </c>
      <c r="S383" s="7">
        <f>COUNTIFS(clean_interactions!B:B,A383,clean_interactions!C:C,"CONTENT_DOWNLOAD")</f>
        <v>0</v>
      </c>
      <c r="T383" s="7">
        <f>COUNTIFS(clean_interactions!B:B,A383,clean_interactions!C:C,"WEBINAR_ATTENDED")</f>
        <v>0</v>
      </c>
      <c r="U383" s="7">
        <f>COUNTIFS(clean_interactions!B:B,A383,clean_interactions!C:C,"PRICING_PAGE_VIEW")</f>
        <v>0</v>
      </c>
      <c r="V383" s="7">
        <f>SUMIF(clean_spend!D:D,E383,clean_spend!F:F)</f>
        <v>63789</v>
      </c>
      <c r="W383" s="7">
        <f>SUMIF(clean_spend!D:D,E383,clean_spend!J:J)</f>
        <v>306</v>
      </c>
      <c r="X383" s="17">
        <f t="shared" si="5"/>
        <v>208.4607843137255</v>
      </c>
      <c r="Y383" s="7">
        <f>IFERROR(SUMIF(clean_spend!D:D,E383,clean_spend!L:L)/V383,0)</f>
        <v>3.0610920378121618</v>
      </c>
    </row>
    <row r="384" spans="1:25">
      <c r="A384" t="str">
        <v>L0383</v>
      </c>
      <c r="B384" t="str">
        <v>Catalina Yamamoto</v>
      </c>
      <c r="C384" t="str">
        <v>CROWDSTRIKE</v>
      </c>
      <c r="D384" t="str">
        <v>MID-MARKET</v>
      </c>
      <c r="E384" t="str">
        <v>WEBINAR</v>
      </c>
      <c r="F384" t="str">
        <v>AI/ML</v>
      </c>
      <c r="G384" t="str">
        <v>Operations Manager</v>
      </c>
      <c r="H384" t="str">
        <v>IN</v>
      </c>
      <c r="I384">
        <v>32</v>
      </c>
      <c r="J384">
        <v>16</v>
      </c>
      <c r="K384">
        <v>43</v>
      </c>
      <c r="L384" t="str">
        <v>NO</v>
      </c>
      <c r="M384" t="str">
        <v>CONTACTED</v>
      </c>
      <c r="N384" s="7" t="str">
        <f>IF(COUNTBLANK(clean_leads!B384:S384)&gt;=8,"LOW",IF(COUNTBLANK(clean_leads!B384:S384)&gt;=4,"MEDIUM","HIGH"))</f>
        <v>HIGH</v>
      </c>
      <c r="O384" s="7">
        <f>COUNTIF(clean_interactions!B:B,A384)</f>
        <v>2</v>
      </c>
      <c r="P384" s="7">
        <f>COUNTIFS(clean_interactions!B:B,A384,clean_interactions!N:N,"HIGH")</f>
        <v>1</v>
      </c>
      <c r="Q384" s="7">
        <f>ROUND(SUMIF(clean_interactions!B:B,A384,clean_interactions!M:M),1)</f>
        <v>29.1</v>
      </c>
      <c r="R384" s="7">
        <f>COUNTIFS(clean_interactions!B:B,A384,clean_interactions!C:C,"DEMO_REQUEST")</f>
        <v>0</v>
      </c>
      <c r="S384" s="7">
        <f>COUNTIFS(clean_interactions!B:B,A384,clean_interactions!C:C,"CONTENT_DOWNLOAD")</f>
        <v>0</v>
      </c>
      <c r="T384" s="7">
        <f>COUNTIFS(clean_interactions!B:B,A384,clean_interactions!C:C,"WEBINAR_ATTENDED")</f>
        <v>0</v>
      </c>
      <c r="U384" s="7">
        <f>COUNTIFS(clean_interactions!B:B,A384,clean_interactions!C:C,"PRICING_PAGE_VIEW")</f>
        <v>0</v>
      </c>
      <c r="V384" s="7">
        <f>SUMIF(clean_spend!D:D,E384,clean_spend!F:F)</f>
        <v>74983</v>
      </c>
      <c r="W384" s="7">
        <f>SUMIF(clean_spend!D:D,E384,clean_spend!J:J)</f>
        <v>879</v>
      </c>
      <c r="X384" s="17">
        <f t="shared" si="5"/>
        <v>85.304891922639356</v>
      </c>
      <c r="Y384" s="7">
        <f>IFERROR(SUMIF(clean_spend!D:D,E384,clean_spend!L:L)/V384,0)</f>
        <v>7.3541336036168197</v>
      </c>
    </row>
    <row r="385" spans="1:25">
      <c r="A385" t="str">
        <v>L0384</v>
      </c>
      <c r="B385" t="str">
        <v>Perseus Novak</v>
      </c>
      <c r="C385" t="str">
        <v>FIGMA</v>
      </c>
      <c r="D385" t="str">
        <v>SMB</v>
      </c>
      <c r="E385" t="str">
        <v>COLD_EMAIL</v>
      </c>
      <c r="F385" t="str">
        <v>Healthcare</v>
      </c>
      <c r="G385" t="str">
        <v>Events Manager</v>
      </c>
      <c r="H385" t="str">
        <v>Poland</v>
      </c>
      <c r="I385">
        <v>20</v>
      </c>
      <c r="J385">
        <v>13</v>
      </c>
      <c r="K385">
        <v>48</v>
      </c>
      <c r="L385" t="str">
        <v>NO</v>
      </c>
      <c r="M385" t="str">
        <v>NEW</v>
      </c>
      <c r="N385" s="7" t="str">
        <f>IF(COUNTBLANK(clean_leads!B385:S385)&gt;=8,"LOW",IF(COUNTBLANK(clean_leads!B385:S385)&gt;=4,"MEDIUM","HIGH"))</f>
        <v>HIGH</v>
      </c>
      <c r="O385" s="7">
        <f>COUNTIF(clean_interactions!B:B,A385)</f>
        <v>4</v>
      </c>
      <c r="P385" s="7">
        <f>COUNTIFS(clean_interactions!B:B,A385,clean_interactions!N:N,"HIGH")</f>
        <v>3</v>
      </c>
      <c r="Q385" s="7">
        <f>ROUND(SUMIF(clean_interactions!B:B,A385,clean_interactions!M:M),1)</f>
        <v>53.2</v>
      </c>
      <c r="R385" s="7">
        <f>COUNTIFS(clean_interactions!B:B,A385,clean_interactions!C:C,"DEMO_REQUEST")</f>
        <v>0</v>
      </c>
      <c r="S385" s="7">
        <f>COUNTIFS(clean_interactions!B:B,A385,clean_interactions!C:C,"CONTENT_DOWNLOAD")</f>
        <v>0</v>
      </c>
      <c r="T385" s="7">
        <f>COUNTIFS(clean_interactions!B:B,A385,clean_interactions!C:C,"WEBINAR_ATTENDED")</f>
        <v>0</v>
      </c>
      <c r="U385" s="7">
        <f>COUNTIFS(clean_interactions!B:B,A385,clean_interactions!C:C,"PRICING_PAGE_VIEW")</f>
        <v>0</v>
      </c>
      <c r="V385" s="7">
        <f>SUMIF(clean_spend!D:D,E385,clean_spend!F:F)</f>
        <v>63789</v>
      </c>
      <c r="W385" s="7">
        <f>SUMIF(clean_spend!D:D,E385,clean_spend!J:J)</f>
        <v>306</v>
      </c>
      <c r="X385" s="17">
        <f t="shared" si="5"/>
        <v>208.4607843137255</v>
      </c>
      <c r="Y385" s="7">
        <f>IFERROR(SUMIF(clean_spend!D:D,E385,clean_spend!L:L)/V385,0)</f>
        <v>3.0610920378121618</v>
      </c>
    </row>
    <row r="386" spans="1:25">
      <c r="A386" t="str">
        <v>L0385</v>
      </c>
      <c r="B386" t="str">
        <v>Oscar Gonzalez</v>
      </c>
      <c r="C386" t="str">
        <v>CLOUDFLARE</v>
      </c>
      <c r="D386" t="str">
        <v>N/A</v>
      </c>
      <c r="E386" t="str">
        <v>PARTNER</v>
      </c>
      <c r="F386" t="str">
        <v>Supply Chain</v>
      </c>
      <c r="G386" t="str">
        <v>Senior Analyst</v>
      </c>
      <c r="H386" t="str">
        <v>N/A</v>
      </c>
      <c r="I386">
        <v>6</v>
      </c>
      <c r="J386">
        <v>0</v>
      </c>
      <c r="K386">
        <v>46</v>
      </c>
      <c r="L386" t="str">
        <v>NO</v>
      </c>
      <c r="M386" t="str">
        <v>CONTACTED</v>
      </c>
      <c r="N386" s="7" t="str">
        <f>IF(COUNTBLANK(clean_leads!B386:S386)&gt;=8,"LOW",IF(COUNTBLANK(clean_leads!B386:S386)&gt;=4,"MEDIUM","HIGH"))</f>
        <v>HIGH</v>
      </c>
      <c r="O386" s="7">
        <f>COUNTIF(clean_interactions!B:B,A386)</f>
        <v>3</v>
      </c>
      <c r="P386" s="7">
        <f>COUNTIFS(clean_interactions!B:B,A386,clean_interactions!N:N,"HIGH")</f>
        <v>2</v>
      </c>
      <c r="Q386" s="7">
        <f>ROUND(SUMIF(clean_interactions!B:B,A386,clean_interactions!M:M),1)</f>
        <v>52.1</v>
      </c>
      <c r="R386" s="7">
        <f>COUNTIFS(clean_interactions!B:B,A386,clean_interactions!C:C,"DEMO_REQUEST")</f>
        <v>0</v>
      </c>
      <c r="S386" s="7">
        <f>COUNTIFS(clean_interactions!B:B,A386,clean_interactions!C:C,"CONTENT_DOWNLOAD")</f>
        <v>0</v>
      </c>
      <c r="T386" s="7">
        <f>COUNTIFS(clean_interactions!B:B,A386,clean_interactions!C:C,"WEBINAR_ATTENDED")</f>
        <v>0</v>
      </c>
      <c r="U386" s="7">
        <f>COUNTIFS(clean_interactions!B:B,A386,clean_interactions!C:C,"PRICING_PAGE_VIEW")</f>
        <v>0</v>
      </c>
      <c r="V386" s="7">
        <f>SUMIF(clean_spend!D:D,E386,clean_spend!F:F)</f>
        <v>0</v>
      </c>
      <c r="W386" s="7">
        <f>SUMIF(clean_spend!D:D,E386,clean_spend!J:J)</f>
        <v>0</v>
      </c>
      <c r="X386" s="17">
        <f t="shared" si="5"/>
        <v>0</v>
      </c>
      <c r="Y386" s="7">
        <f>IFERROR(SUMIF(clean_spend!D:D,E386,clean_spend!L:L)/V386,0)</f>
        <v>0</v>
      </c>
    </row>
    <row r="387" spans="1:25">
      <c r="A387" t="str">
        <v>L0386</v>
      </c>
      <c r="B387" t="str">
        <v>Lorenzo Adams</v>
      </c>
      <c r="C387" t="str">
        <v>DOCU SIGN</v>
      </c>
      <c r="D387" t="str">
        <v>MID-MARKET</v>
      </c>
      <c r="E387" t="str">
        <v>COLD_EMAIL</v>
      </c>
      <c r="F387" t="str">
        <v>Biotech</v>
      </c>
      <c r="G387" t="str">
        <v>Cmo</v>
      </c>
      <c r="H387" t="str">
        <v>AU</v>
      </c>
      <c r="I387">
        <v>35</v>
      </c>
      <c r="J387">
        <v>0</v>
      </c>
      <c r="K387">
        <v>36</v>
      </c>
      <c r="L387" t="str">
        <v>NO</v>
      </c>
      <c r="M387" t="str">
        <v>LOST</v>
      </c>
      <c r="N387" s="7" t="str">
        <f>IF(COUNTBLANK(clean_leads!B387:S387)&gt;=8,"LOW",IF(COUNTBLANK(clean_leads!B387:S387)&gt;=4,"MEDIUM","HIGH"))</f>
        <v>HIGH</v>
      </c>
      <c r="O387" s="7">
        <f>COUNTIF(clean_interactions!B:B,A387)</f>
        <v>5</v>
      </c>
      <c r="P387" s="7">
        <f>COUNTIFS(clean_interactions!B:B,A387,clean_interactions!N:N,"HIGH")</f>
        <v>3</v>
      </c>
      <c r="Q387" s="7">
        <f>ROUND(SUMIF(clean_interactions!B:B,A387,clean_interactions!M:M),1)</f>
        <v>60.4</v>
      </c>
      <c r="R387" s="7">
        <f>COUNTIFS(clean_interactions!B:B,A387,clean_interactions!C:C,"DEMO_REQUEST")</f>
        <v>0</v>
      </c>
      <c r="S387" s="7">
        <f>COUNTIFS(clean_interactions!B:B,A387,clean_interactions!C:C,"CONTENT_DOWNLOAD")</f>
        <v>0</v>
      </c>
      <c r="T387" s="7">
        <f>COUNTIFS(clean_interactions!B:B,A387,clean_interactions!C:C,"WEBINAR_ATTENDED")</f>
        <v>1</v>
      </c>
      <c r="U387" s="7">
        <f>COUNTIFS(clean_interactions!B:B,A387,clean_interactions!C:C,"PRICING_PAGE_VIEW")</f>
        <v>0</v>
      </c>
      <c r="V387" s="7">
        <f>SUMIF(clean_spend!D:D,E387,clean_spend!F:F)</f>
        <v>63789</v>
      </c>
      <c r="W387" s="7">
        <f>SUMIF(clean_spend!D:D,E387,clean_spend!J:J)</f>
        <v>306</v>
      </c>
      <c r="X387" s="17">
        <f t="shared" ref="X387:X450" si="6">IFERROR(V387/W387,0)</f>
        <v>208.4607843137255</v>
      </c>
      <c r="Y387" s="7">
        <f>IFERROR(SUMIF(clean_spend!D:D,E387,clean_spend!L:L)/V387,0)</f>
        <v>3.0610920378121618</v>
      </c>
    </row>
    <row r="388" spans="1:25">
      <c r="A388" t="str">
        <v>L0387</v>
      </c>
      <c r="B388" t="str">
        <v>Deepa Ramirez</v>
      </c>
      <c r="C388" t="str">
        <v>SHOPIFY</v>
      </c>
      <c r="D388" t="str">
        <v>STARTUP</v>
      </c>
      <c r="E388" t="str">
        <v>CONTENT_SYNDICATION</v>
      </c>
      <c r="F388" t="str">
        <v>Energy</v>
      </c>
      <c r="G388" t="str">
        <v>Operations Manager</v>
      </c>
      <c r="H388" t="str">
        <v>Egypt</v>
      </c>
      <c r="I388">
        <v>31</v>
      </c>
      <c r="J388">
        <v>16</v>
      </c>
      <c r="K388">
        <v>0</v>
      </c>
      <c r="L388" t="str">
        <v>YES</v>
      </c>
      <c r="M388" t="str">
        <v>CONTACTED</v>
      </c>
      <c r="N388" s="7" t="str">
        <f>IF(COUNTBLANK(clean_leads!B388:S388)&gt;=8,"LOW",IF(COUNTBLANK(clean_leads!B388:S388)&gt;=4,"MEDIUM","HIGH"))</f>
        <v>HIGH</v>
      </c>
      <c r="O388" s="7">
        <f>COUNTIF(clean_interactions!B:B,A388)</f>
        <v>2</v>
      </c>
      <c r="P388" s="7">
        <f>COUNTIFS(clean_interactions!B:B,A388,clean_interactions!N:N,"HIGH")</f>
        <v>0</v>
      </c>
      <c r="Q388" s="7">
        <f>ROUND(SUMIF(clean_interactions!B:B,A388,clean_interactions!M:M),1)</f>
        <v>3.8</v>
      </c>
      <c r="R388" s="7">
        <f>COUNTIFS(clean_interactions!B:B,A388,clean_interactions!C:C,"DEMO_REQUEST")</f>
        <v>0</v>
      </c>
      <c r="S388" s="7">
        <f>COUNTIFS(clean_interactions!B:B,A388,clean_interactions!C:C,"CONTENT_DOWNLOAD")</f>
        <v>0</v>
      </c>
      <c r="T388" s="7">
        <f>COUNTIFS(clean_interactions!B:B,A388,clean_interactions!C:C,"WEBINAR_ATTENDED")</f>
        <v>0</v>
      </c>
      <c r="U388" s="7">
        <f>COUNTIFS(clean_interactions!B:B,A388,clean_interactions!C:C,"PRICING_PAGE_VIEW")</f>
        <v>0</v>
      </c>
      <c r="V388" s="7">
        <f>SUMIF(clean_spend!D:D,E388,clean_spend!F:F)</f>
        <v>56772</v>
      </c>
      <c r="W388" s="7">
        <f>SUMIF(clean_spend!D:D,E388,clean_spend!J:J)</f>
        <v>216</v>
      </c>
      <c r="X388" s="17">
        <f t="shared" si="6"/>
        <v>262.83333333333331</v>
      </c>
      <c r="Y388" s="7">
        <f>IFERROR(SUMIF(clean_spend!D:D,E388,clean_spend!L:L)/V388,0)</f>
        <v>1.3824068202635102</v>
      </c>
    </row>
    <row r="389" spans="1:25">
      <c r="A389" t="str">
        <v>L0388</v>
      </c>
      <c r="B389" t="str">
        <v>Priya Aguilar</v>
      </c>
      <c r="C389" t="str">
        <v>DOCUSIGN</v>
      </c>
      <c r="D389" t="str">
        <v>N/A</v>
      </c>
      <c r="E389" t="str">
        <v>REFERRAL</v>
      </c>
      <c r="F389" t="str">
        <v>Saas</v>
      </c>
      <c r="G389" t="str">
        <v>Brand Manager</v>
      </c>
      <c r="H389" t="str">
        <v>US</v>
      </c>
      <c r="I389">
        <v>4</v>
      </c>
      <c r="J389">
        <v>18</v>
      </c>
      <c r="K389">
        <v>33</v>
      </c>
      <c r="L389" t="str">
        <v>NO</v>
      </c>
      <c r="M389" t="str">
        <v>NURTURING</v>
      </c>
      <c r="N389" s="7" t="str">
        <f>IF(COUNTBLANK(clean_leads!B389:S389)&gt;=8,"LOW",IF(COUNTBLANK(clean_leads!B389:S389)&gt;=4,"MEDIUM","HIGH"))</f>
        <v>HIGH</v>
      </c>
      <c r="O389" s="7">
        <f>COUNTIF(clean_interactions!B:B,A389)</f>
        <v>1</v>
      </c>
      <c r="P389" s="7">
        <f>COUNTIFS(clean_interactions!B:B,A389,clean_interactions!N:N,"HIGH")</f>
        <v>1</v>
      </c>
      <c r="Q389" s="7">
        <f>ROUND(SUMIF(clean_interactions!B:B,A389,clean_interactions!M:M),1)</f>
        <v>15.1</v>
      </c>
      <c r="R389" s="7">
        <f>COUNTIFS(clean_interactions!B:B,A389,clean_interactions!C:C,"DEMO_REQUEST")</f>
        <v>0</v>
      </c>
      <c r="S389" s="7">
        <f>COUNTIFS(clean_interactions!B:B,A389,clean_interactions!C:C,"CONTENT_DOWNLOAD")</f>
        <v>0</v>
      </c>
      <c r="T389" s="7">
        <f>COUNTIFS(clean_interactions!B:B,A389,clean_interactions!C:C,"WEBINAR_ATTENDED")</f>
        <v>0</v>
      </c>
      <c r="U389" s="7">
        <f>COUNTIFS(clean_interactions!B:B,A389,clean_interactions!C:C,"PRICING_PAGE_VIEW")</f>
        <v>0</v>
      </c>
      <c r="V389" s="7">
        <f>SUMIF(clean_spend!D:D,E389,clean_spend!F:F)</f>
        <v>37889</v>
      </c>
      <c r="W389" s="7">
        <f>SUMIF(clean_spend!D:D,E389,clean_spend!J:J)</f>
        <v>865</v>
      </c>
      <c r="X389" s="17">
        <f t="shared" si="6"/>
        <v>43.802312138728325</v>
      </c>
      <c r="Y389" s="7">
        <f>IFERROR(SUMIF(clean_spend!D:D,E389,clean_spend!L:L)/V389,0)</f>
        <v>9.6104674179841112</v>
      </c>
    </row>
    <row r="390" spans="1:25">
      <c r="A390" t="str">
        <v>L0389</v>
      </c>
      <c r="B390" t="str">
        <v>Joaquin Fernandez</v>
      </c>
      <c r="C390" t="str">
        <v>MONGODB</v>
      </c>
      <c r="D390" t="str">
        <v>MID-MARKET</v>
      </c>
      <c r="E390" t="str">
        <v>WEBINAR</v>
      </c>
      <c r="F390" t="str">
        <v>Saas</v>
      </c>
      <c r="G390" t="str">
        <v>Data Analyst</v>
      </c>
      <c r="H390" t="str">
        <v>BR</v>
      </c>
      <c r="I390">
        <v>6</v>
      </c>
      <c r="J390">
        <v>0</v>
      </c>
      <c r="K390">
        <v>54</v>
      </c>
      <c r="L390" t="str">
        <v>YES</v>
      </c>
      <c r="M390" t="str">
        <v>QUALIFIED</v>
      </c>
      <c r="N390" s="7" t="str">
        <f>IF(COUNTBLANK(clean_leads!B390:S390)&gt;=8,"LOW",IF(COUNTBLANK(clean_leads!B390:S390)&gt;=4,"MEDIUM","HIGH"))</f>
        <v>HIGH</v>
      </c>
      <c r="O390" s="7">
        <f>COUNTIF(clean_interactions!B:B,A390)</f>
        <v>5</v>
      </c>
      <c r="P390" s="7">
        <f>COUNTIFS(clean_interactions!B:B,A390,clean_interactions!N:N,"HIGH")</f>
        <v>5</v>
      </c>
      <c r="Q390" s="7">
        <f>ROUND(SUMIF(clean_interactions!B:B,A390,clean_interactions!M:M),1)</f>
        <v>145.5</v>
      </c>
      <c r="R390" s="7">
        <f>COUNTIFS(clean_interactions!B:B,A390,clean_interactions!C:C,"DEMO_REQUEST")</f>
        <v>0</v>
      </c>
      <c r="S390" s="7">
        <f>COUNTIFS(clean_interactions!B:B,A390,clean_interactions!C:C,"CONTENT_DOWNLOAD")</f>
        <v>0</v>
      </c>
      <c r="T390" s="7">
        <f>COUNTIFS(clean_interactions!B:B,A390,clean_interactions!C:C,"WEBINAR_ATTENDED")</f>
        <v>0</v>
      </c>
      <c r="U390" s="7">
        <f>COUNTIFS(clean_interactions!B:B,A390,clean_interactions!C:C,"PRICING_PAGE_VIEW")</f>
        <v>0</v>
      </c>
      <c r="V390" s="7">
        <f>SUMIF(clean_spend!D:D,E390,clean_spend!F:F)</f>
        <v>74983</v>
      </c>
      <c r="W390" s="7">
        <f>SUMIF(clean_spend!D:D,E390,clean_spend!J:J)</f>
        <v>879</v>
      </c>
      <c r="X390" s="17">
        <f t="shared" si="6"/>
        <v>85.304891922639356</v>
      </c>
      <c r="Y390" s="7">
        <f>IFERROR(SUMIF(clean_spend!D:D,E390,clean_spend!L:L)/V390,0)</f>
        <v>7.3541336036168197</v>
      </c>
    </row>
    <row r="391" spans="1:25">
      <c r="A391" t="str">
        <v>L0390</v>
      </c>
      <c r="B391" t="str">
        <v>Ethan Delgado</v>
      </c>
      <c r="C391" t="str">
        <v>INTERCOM</v>
      </c>
      <c r="D391" t="str">
        <v>N/A</v>
      </c>
      <c r="E391" t="str">
        <v>PARTNER</v>
      </c>
      <c r="F391" t="str">
        <v>Cybersecurity</v>
      </c>
      <c r="G391" t="str">
        <v>Product Manager</v>
      </c>
      <c r="H391" t="str">
        <v>JP</v>
      </c>
      <c r="I391">
        <v>13</v>
      </c>
      <c r="J391">
        <v>18</v>
      </c>
      <c r="K391">
        <v>5</v>
      </c>
      <c r="L391" t="str">
        <v>NO</v>
      </c>
      <c r="M391" t="str">
        <v>LOST</v>
      </c>
      <c r="N391" s="7" t="str">
        <f>IF(COUNTBLANK(clean_leads!B391:S391)&gt;=8,"LOW",IF(COUNTBLANK(clean_leads!B391:S391)&gt;=4,"MEDIUM","HIGH"))</f>
        <v>HIGH</v>
      </c>
      <c r="O391" s="7">
        <f>COUNTIF(clean_interactions!B:B,A391)</f>
        <v>4</v>
      </c>
      <c r="P391" s="7">
        <f>COUNTIFS(clean_interactions!B:B,A391,clean_interactions!N:N,"HIGH")</f>
        <v>3</v>
      </c>
      <c r="Q391" s="7">
        <f>ROUND(SUMIF(clean_interactions!B:B,A391,clean_interactions!M:M),1)</f>
        <v>66.8</v>
      </c>
      <c r="R391" s="7">
        <f>COUNTIFS(clean_interactions!B:B,A391,clean_interactions!C:C,"DEMO_REQUEST")</f>
        <v>0</v>
      </c>
      <c r="S391" s="7">
        <f>COUNTIFS(clean_interactions!B:B,A391,clean_interactions!C:C,"CONTENT_DOWNLOAD")</f>
        <v>0</v>
      </c>
      <c r="T391" s="7">
        <f>COUNTIFS(clean_interactions!B:B,A391,clean_interactions!C:C,"WEBINAR_ATTENDED")</f>
        <v>0</v>
      </c>
      <c r="U391" s="7">
        <f>COUNTIFS(clean_interactions!B:B,A391,clean_interactions!C:C,"PRICING_PAGE_VIEW")</f>
        <v>1</v>
      </c>
      <c r="V391" s="7">
        <f>SUMIF(clean_spend!D:D,E391,clean_spend!F:F)</f>
        <v>0</v>
      </c>
      <c r="W391" s="7">
        <f>SUMIF(clean_spend!D:D,E391,clean_spend!J:J)</f>
        <v>0</v>
      </c>
      <c r="X391" s="17">
        <f t="shared" si="6"/>
        <v>0</v>
      </c>
      <c r="Y391" s="7">
        <f>IFERROR(SUMIF(clean_spend!D:D,E391,clean_spend!L:L)/V391,0)</f>
        <v>0</v>
      </c>
    </row>
    <row r="392" spans="1:25">
      <c r="A392" t="str">
        <v>L0391</v>
      </c>
      <c r="B392" t="str">
        <v>Xander Aguilar</v>
      </c>
      <c r="C392" t="str">
        <v>DOCUSIGN</v>
      </c>
      <c r="D392" t="str">
        <v>ENTERPRISE</v>
      </c>
      <c r="E392" t="str">
        <v>CONTENT_SYNDICATION</v>
      </c>
      <c r="F392" t="str">
        <v>Saas</v>
      </c>
      <c r="G392" t="str">
        <v>Demand Gen Manager</v>
      </c>
      <c r="H392" t="str">
        <v>AU</v>
      </c>
      <c r="I392">
        <v>19</v>
      </c>
      <c r="J392">
        <v>2</v>
      </c>
      <c r="K392">
        <v>51</v>
      </c>
      <c r="L392" t="str">
        <v>NO</v>
      </c>
      <c r="M392" t="str">
        <v>DISQUALIFIED</v>
      </c>
      <c r="N392" s="7" t="str">
        <f>IF(COUNTBLANK(clean_leads!B392:S392)&gt;=8,"LOW",IF(COUNTBLANK(clean_leads!B392:S392)&gt;=4,"MEDIUM","HIGH"))</f>
        <v>HIGH</v>
      </c>
      <c r="O392" s="7">
        <f>COUNTIF(clean_interactions!B:B,A392)</f>
        <v>0</v>
      </c>
      <c r="P392" s="7">
        <f>COUNTIFS(clean_interactions!B:B,A392,clean_interactions!N:N,"HIGH")</f>
        <v>0</v>
      </c>
      <c r="Q392" s="7">
        <f>ROUND(SUMIF(clean_interactions!B:B,A392,clean_interactions!M:M),1)</f>
        <v>0</v>
      </c>
      <c r="R392" s="7">
        <f>COUNTIFS(clean_interactions!B:B,A392,clean_interactions!C:C,"DEMO_REQUEST")</f>
        <v>0</v>
      </c>
      <c r="S392" s="7">
        <f>COUNTIFS(clean_interactions!B:B,A392,clean_interactions!C:C,"CONTENT_DOWNLOAD")</f>
        <v>0</v>
      </c>
      <c r="T392" s="7">
        <f>COUNTIFS(clean_interactions!B:B,A392,clean_interactions!C:C,"WEBINAR_ATTENDED")</f>
        <v>0</v>
      </c>
      <c r="U392" s="7">
        <f>COUNTIFS(clean_interactions!B:B,A392,clean_interactions!C:C,"PRICING_PAGE_VIEW")</f>
        <v>0</v>
      </c>
      <c r="V392" s="7">
        <f>SUMIF(clean_spend!D:D,E392,clean_spend!F:F)</f>
        <v>56772</v>
      </c>
      <c r="W392" s="7">
        <f>SUMIF(clean_spend!D:D,E392,clean_spend!J:J)</f>
        <v>216</v>
      </c>
      <c r="X392" s="17">
        <f t="shared" si="6"/>
        <v>262.83333333333331</v>
      </c>
      <c r="Y392" s="7">
        <f>IFERROR(SUMIF(clean_spend!D:D,E392,clean_spend!L:L)/V392,0)</f>
        <v>1.3824068202635102</v>
      </c>
    </row>
    <row r="393" spans="1:25">
      <c r="A393" t="str">
        <v>L0392</v>
      </c>
      <c r="B393" t="str">
        <v>Zinnia Yamamoto</v>
      </c>
      <c r="C393" t="str">
        <v>AIRTABLE</v>
      </c>
      <c r="D393" t="str">
        <v>MID-MARKET</v>
      </c>
      <c r="E393" t="str">
        <v>REFERRAL</v>
      </c>
      <c r="F393" t="str">
        <v>Unknown</v>
      </c>
      <c r="G393" t="str">
        <v>Pr Manager</v>
      </c>
      <c r="H393" t="str">
        <v>Saudi Arabia</v>
      </c>
      <c r="I393">
        <v>9</v>
      </c>
      <c r="J393">
        <v>5</v>
      </c>
      <c r="K393">
        <v>59</v>
      </c>
      <c r="L393" t="str">
        <v>NO</v>
      </c>
      <c r="M393" t="str">
        <v>NEW</v>
      </c>
      <c r="N393" s="7" t="str">
        <f>IF(COUNTBLANK(clean_leads!B393:S393)&gt;=8,"LOW",IF(COUNTBLANK(clean_leads!B393:S393)&gt;=4,"MEDIUM","HIGH"))</f>
        <v>HIGH</v>
      </c>
      <c r="O393" s="7">
        <f>COUNTIF(clean_interactions!B:B,A393)</f>
        <v>2</v>
      </c>
      <c r="P393" s="7">
        <f>COUNTIFS(clean_interactions!B:B,A393,clean_interactions!N:N,"HIGH")</f>
        <v>2</v>
      </c>
      <c r="Q393" s="7">
        <f>ROUND(SUMIF(clean_interactions!B:B,A393,clean_interactions!M:M),1)</f>
        <v>46.4</v>
      </c>
      <c r="R393" s="7">
        <f>COUNTIFS(clean_interactions!B:B,A393,clean_interactions!C:C,"DEMO_REQUEST")</f>
        <v>0</v>
      </c>
      <c r="S393" s="7">
        <f>COUNTIFS(clean_interactions!B:B,A393,clean_interactions!C:C,"CONTENT_DOWNLOAD")</f>
        <v>0</v>
      </c>
      <c r="T393" s="7">
        <f>COUNTIFS(clean_interactions!B:B,A393,clean_interactions!C:C,"WEBINAR_ATTENDED")</f>
        <v>0</v>
      </c>
      <c r="U393" s="7">
        <f>COUNTIFS(clean_interactions!B:B,A393,clean_interactions!C:C,"PRICING_PAGE_VIEW")</f>
        <v>0</v>
      </c>
      <c r="V393" s="7">
        <f>SUMIF(clean_spend!D:D,E393,clean_spend!F:F)</f>
        <v>37889</v>
      </c>
      <c r="W393" s="7">
        <f>SUMIF(clean_spend!D:D,E393,clean_spend!J:J)</f>
        <v>865</v>
      </c>
      <c r="X393" s="17">
        <f t="shared" si="6"/>
        <v>43.802312138728325</v>
      </c>
      <c r="Y393" s="7">
        <f>IFERROR(SUMIF(clean_spend!D:D,E393,clean_spend!L:L)/V393,0)</f>
        <v>9.6104674179841112</v>
      </c>
    </row>
    <row r="394" spans="1:25">
      <c r="A394" t="str">
        <v>L0393</v>
      </c>
      <c r="B394" t="str">
        <v>Hank Kapoor</v>
      </c>
      <c r="C394" t="str">
        <v>ZENDESK</v>
      </c>
      <c r="D394" t="str">
        <v>SMB</v>
      </c>
      <c r="E394" t="str">
        <v>PAID</v>
      </c>
      <c r="F394" t="str">
        <v>Saas</v>
      </c>
      <c r="G394" t="str">
        <v>Marketing Analyst</v>
      </c>
      <c r="H394" t="str">
        <v>Nigeria</v>
      </c>
      <c r="I394">
        <v>4</v>
      </c>
      <c r="J394">
        <v>0</v>
      </c>
      <c r="K394">
        <v>26</v>
      </c>
      <c r="L394" t="str">
        <v>NO</v>
      </c>
      <c r="M394" t="str">
        <v>NEW</v>
      </c>
      <c r="N394" s="7" t="str">
        <f>IF(COUNTBLANK(clean_leads!B394:S394)&gt;=8,"LOW",IF(COUNTBLANK(clean_leads!B394:S394)&gt;=4,"MEDIUM","HIGH"))</f>
        <v>HIGH</v>
      </c>
      <c r="O394" s="7">
        <f>COUNTIF(clean_interactions!B:B,A394)</f>
        <v>5</v>
      </c>
      <c r="P394" s="7">
        <f>COUNTIFS(clean_interactions!B:B,A394,clean_interactions!N:N,"HIGH")</f>
        <v>5</v>
      </c>
      <c r="Q394" s="7">
        <f>ROUND(SUMIF(clean_interactions!B:B,A394,clean_interactions!M:M),1)</f>
        <v>106.6</v>
      </c>
      <c r="R394" s="7">
        <f>COUNTIFS(clean_interactions!B:B,A394,clean_interactions!C:C,"DEMO_REQUEST")</f>
        <v>1</v>
      </c>
      <c r="S394" s="7">
        <f>COUNTIFS(clean_interactions!B:B,A394,clean_interactions!C:C,"CONTENT_DOWNLOAD")</f>
        <v>1</v>
      </c>
      <c r="T394" s="7">
        <f>COUNTIFS(clean_interactions!B:B,A394,clean_interactions!C:C,"WEBINAR_ATTENDED")</f>
        <v>0</v>
      </c>
      <c r="U394" s="7">
        <f>COUNTIFS(clean_interactions!B:B,A394,clean_interactions!C:C,"PRICING_PAGE_VIEW")</f>
        <v>1</v>
      </c>
      <c r="V394" s="7">
        <f>SUMIF(clean_spend!D:D,E394,clean_spend!F:F)</f>
        <v>149793</v>
      </c>
      <c r="W394" s="7">
        <f>SUMIF(clean_spend!D:D,E394,clean_spend!J:J)</f>
        <v>1090</v>
      </c>
      <c r="X394" s="17">
        <f t="shared" si="6"/>
        <v>137.42477064220182</v>
      </c>
      <c r="Y394" s="7">
        <f>IFERROR(SUMIF(clean_spend!D:D,E394,clean_spend!L:L)/V394,0)</f>
        <v>3.422997069288952</v>
      </c>
    </row>
    <row r="395" spans="1:25">
      <c r="A395" t="str">
        <v>L0394</v>
      </c>
      <c r="B395" t="str">
        <v>Freya Torres</v>
      </c>
      <c r="C395" t="str">
        <v>PALANTIR</v>
      </c>
      <c r="D395" t="str">
        <v>MID-MARKET</v>
      </c>
      <c r="E395" t="str">
        <v>EVENT</v>
      </c>
      <c r="F395" t="str">
        <v>Cleantech</v>
      </c>
      <c r="G395" t="str">
        <v>Cto</v>
      </c>
      <c r="H395" t="str">
        <v>South Korea</v>
      </c>
      <c r="I395">
        <v>6</v>
      </c>
      <c r="J395">
        <v>8</v>
      </c>
      <c r="K395">
        <v>42</v>
      </c>
      <c r="L395" t="str">
        <v>NO</v>
      </c>
      <c r="M395" t="str">
        <v>NEW</v>
      </c>
      <c r="N395" s="7" t="str">
        <f>IF(COUNTBLANK(clean_leads!B395:S395)&gt;=8,"LOW",IF(COUNTBLANK(clean_leads!B395:S395)&gt;=4,"MEDIUM","HIGH"))</f>
        <v>HIGH</v>
      </c>
      <c r="O395" s="7">
        <f>COUNTIF(clean_interactions!B:B,A395)</f>
        <v>5</v>
      </c>
      <c r="P395" s="7">
        <f>COUNTIFS(clean_interactions!B:B,A395,clean_interactions!N:N,"HIGH")</f>
        <v>3</v>
      </c>
      <c r="Q395" s="7">
        <f>ROUND(SUMIF(clean_interactions!B:B,A395,clean_interactions!M:M),1)</f>
        <v>75.3</v>
      </c>
      <c r="R395" s="7">
        <f>COUNTIFS(clean_interactions!B:B,A395,clean_interactions!C:C,"DEMO_REQUEST")</f>
        <v>0</v>
      </c>
      <c r="S395" s="7">
        <f>COUNTIFS(clean_interactions!B:B,A395,clean_interactions!C:C,"CONTENT_DOWNLOAD")</f>
        <v>1</v>
      </c>
      <c r="T395" s="7">
        <f>COUNTIFS(clean_interactions!B:B,A395,clean_interactions!C:C,"WEBINAR_ATTENDED")</f>
        <v>0</v>
      </c>
      <c r="U395" s="7">
        <f>COUNTIFS(clean_interactions!B:B,A395,clean_interactions!C:C,"PRICING_PAGE_VIEW")</f>
        <v>0</v>
      </c>
      <c r="V395" s="7">
        <f>SUMIF(clean_spend!D:D,E395,clean_spend!F:F)</f>
        <v>130023</v>
      </c>
      <c r="W395" s="7">
        <f>SUMIF(clean_spend!D:D,E395,clean_spend!J:J)</f>
        <v>322</v>
      </c>
      <c r="X395" s="17">
        <f t="shared" si="6"/>
        <v>403.79813664596276</v>
      </c>
      <c r="Y395" s="7">
        <f>IFERROR(SUMIF(clean_spend!D:D,E395,clean_spend!L:L)/V395,0)</f>
        <v>1.3116294809379878</v>
      </c>
    </row>
    <row r="396" spans="1:25">
      <c r="A396" t="str">
        <v>L0395</v>
      </c>
      <c r="B396" t="str">
        <v>Winston Ivanov</v>
      </c>
      <c r="C396" t="str">
        <v>HUBSPOT</v>
      </c>
      <c r="D396" t="str">
        <v>STARTUP</v>
      </c>
      <c r="E396" t="str">
        <v>WEBINAR</v>
      </c>
      <c r="F396" t="str">
        <v>Energy</v>
      </c>
      <c r="G396" t="str">
        <v>Technical Lead</v>
      </c>
      <c r="H396" t="str">
        <v>Spain</v>
      </c>
      <c r="I396">
        <v>25</v>
      </c>
      <c r="J396">
        <v>6</v>
      </c>
      <c r="K396">
        <v>16</v>
      </c>
      <c r="L396" t="str">
        <v>NO</v>
      </c>
      <c r="M396" t="str">
        <v>NEW</v>
      </c>
      <c r="N396" s="7" t="str">
        <f>IF(COUNTBLANK(clean_leads!B396:S396)&gt;=8,"LOW",IF(COUNTBLANK(clean_leads!B396:S396)&gt;=4,"MEDIUM","HIGH"))</f>
        <v>HIGH</v>
      </c>
      <c r="O396" s="7">
        <f>COUNTIF(clean_interactions!B:B,A396)</f>
        <v>3</v>
      </c>
      <c r="P396" s="7">
        <f>COUNTIFS(clean_interactions!B:B,A396,clean_interactions!N:N,"HIGH")</f>
        <v>3</v>
      </c>
      <c r="Q396" s="7">
        <f>ROUND(SUMIF(clean_interactions!B:B,A396,clean_interactions!M:M),1)</f>
        <v>81.7</v>
      </c>
      <c r="R396" s="7">
        <f>COUNTIFS(clean_interactions!B:B,A396,clean_interactions!C:C,"DEMO_REQUEST")</f>
        <v>0</v>
      </c>
      <c r="S396" s="7">
        <f>COUNTIFS(clean_interactions!B:B,A396,clean_interactions!C:C,"CONTENT_DOWNLOAD")</f>
        <v>0</v>
      </c>
      <c r="T396" s="7">
        <f>COUNTIFS(clean_interactions!B:B,A396,clean_interactions!C:C,"WEBINAR_ATTENDED")</f>
        <v>1</v>
      </c>
      <c r="U396" s="7">
        <f>COUNTIFS(clean_interactions!B:B,A396,clean_interactions!C:C,"PRICING_PAGE_VIEW")</f>
        <v>0</v>
      </c>
      <c r="V396" s="7">
        <f>SUMIF(clean_spend!D:D,E396,clean_spend!F:F)</f>
        <v>74983</v>
      </c>
      <c r="W396" s="7">
        <f>SUMIF(clean_spend!D:D,E396,clean_spend!J:J)</f>
        <v>879</v>
      </c>
      <c r="X396" s="17">
        <f t="shared" si="6"/>
        <v>85.304891922639356</v>
      </c>
      <c r="Y396" s="7">
        <f>IFERROR(SUMIF(clean_spend!D:D,E396,clean_spend!L:L)/V396,0)</f>
        <v>7.3541336036168197</v>
      </c>
    </row>
    <row r="397" spans="1:25">
      <c r="A397" t="str">
        <v>L0396</v>
      </c>
      <c r="B397" t="str">
        <v>Esmeralda Scott</v>
      </c>
      <c r="C397" t="str">
        <v>WORKDAY</v>
      </c>
      <c r="D397" t="str">
        <v>ENTERPRISE</v>
      </c>
      <c r="E397" t="str">
        <v>SOCIAL</v>
      </c>
      <c r="F397" t="str">
        <v>Energy</v>
      </c>
      <c r="G397" t="str">
        <v>Unknown</v>
      </c>
      <c r="H397" t="str">
        <v>AU</v>
      </c>
      <c r="I397">
        <v>22</v>
      </c>
      <c r="J397">
        <v>13</v>
      </c>
      <c r="K397">
        <v>60</v>
      </c>
      <c r="L397" t="str">
        <v>YES</v>
      </c>
      <c r="M397" t="str">
        <v>NEW</v>
      </c>
      <c r="N397" s="7" t="str">
        <f>IF(COUNTBLANK(clean_leads!B397:S397)&gt;=8,"LOW",IF(COUNTBLANK(clean_leads!B397:S397)&gt;=4,"MEDIUM","HIGH"))</f>
        <v>HIGH</v>
      </c>
      <c r="O397" s="7">
        <f>COUNTIF(clean_interactions!B:B,A397)</f>
        <v>2</v>
      </c>
      <c r="P397" s="7">
        <f>COUNTIFS(clean_interactions!B:B,A397,clean_interactions!N:N,"HIGH")</f>
        <v>1</v>
      </c>
      <c r="Q397" s="7">
        <f>ROUND(SUMIF(clean_interactions!B:B,A397,clean_interactions!M:M),1)</f>
        <v>38.700000000000003</v>
      </c>
      <c r="R397" s="7">
        <f>COUNTIFS(clean_interactions!B:B,A397,clean_interactions!C:C,"DEMO_REQUEST")</f>
        <v>0</v>
      </c>
      <c r="S397" s="7">
        <f>COUNTIFS(clean_interactions!B:B,A397,clean_interactions!C:C,"CONTENT_DOWNLOAD")</f>
        <v>0</v>
      </c>
      <c r="T397" s="7">
        <f>COUNTIFS(clean_interactions!B:B,A397,clean_interactions!C:C,"WEBINAR_ATTENDED")</f>
        <v>0</v>
      </c>
      <c r="U397" s="7">
        <f>COUNTIFS(clean_interactions!B:B,A397,clean_interactions!C:C,"PRICING_PAGE_VIEW")</f>
        <v>1</v>
      </c>
      <c r="V397" s="7">
        <f>SUMIF(clean_spend!D:D,E397,clean_spend!F:F)</f>
        <v>198205</v>
      </c>
      <c r="W397" s="7">
        <f>SUMIF(clean_spend!D:D,E397,clean_spend!J:J)</f>
        <v>961</v>
      </c>
      <c r="X397" s="17">
        <f t="shared" si="6"/>
        <v>206.2486992715921</v>
      </c>
      <c r="Y397" s="7">
        <f>IFERROR(SUMIF(clean_spend!D:D,E397,clean_spend!L:L)/V397,0)</f>
        <v>2.499992432077899</v>
      </c>
    </row>
    <row r="398" spans="1:25">
      <c r="A398" t="str">
        <v>L0397</v>
      </c>
      <c r="B398" t="str">
        <v>Ingrid Berg</v>
      </c>
      <c r="C398" t="str">
        <v>ZSCALER</v>
      </c>
      <c r="D398" t="str">
        <v>MID-MARKET</v>
      </c>
      <c r="E398" t="str">
        <v>WEBINAR</v>
      </c>
      <c r="F398" t="str">
        <v>Biotech</v>
      </c>
      <c r="G398" t="str">
        <v>Brand Manager</v>
      </c>
      <c r="H398" t="str">
        <v>Indonesia</v>
      </c>
      <c r="I398">
        <v>9</v>
      </c>
      <c r="J398">
        <v>19</v>
      </c>
      <c r="K398">
        <v>12</v>
      </c>
      <c r="L398" t="str">
        <v>YES</v>
      </c>
      <c r="M398" t="str">
        <v>NEW</v>
      </c>
      <c r="N398" s="7" t="str">
        <f>IF(COUNTBLANK(clean_leads!B398:S398)&gt;=8,"LOW",IF(COUNTBLANK(clean_leads!B398:S398)&gt;=4,"MEDIUM","HIGH"))</f>
        <v>HIGH</v>
      </c>
      <c r="O398" s="7">
        <f>COUNTIF(clean_interactions!B:B,A398)</f>
        <v>2</v>
      </c>
      <c r="P398" s="7">
        <f>COUNTIFS(clean_interactions!B:B,A398,clean_interactions!N:N,"HIGH")</f>
        <v>2</v>
      </c>
      <c r="Q398" s="7">
        <f>ROUND(SUMIF(clean_interactions!B:B,A398,clean_interactions!M:M),1)</f>
        <v>25.4</v>
      </c>
      <c r="R398" s="7">
        <f>COUNTIFS(clean_interactions!B:B,A398,clean_interactions!C:C,"DEMO_REQUEST")</f>
        <v>0</v>
      </c>
      <c r="S398" s="7">
        <f>COUNTIFS(clean_interactions!B:B,A398,clean_interactions!C:C,"CONTENT_DOWNLOAD")</f>
        <v>0</v>
      </c>
      <c r="T398" s="7">
        <f>COUNTIFS(clean_interactions!B:B,A398,clean_interactions!C:C,"WEBINAR_ATTENDED")</f>
        <v>0</v>
      </c>
      <c r="U398" s="7">
        <f>COUNTIFS(clean_interactions!B:B,A398,clean_interactions!C:C,"PRICING_PAGE_VIEW")</f>
        <v>0</v>
      </c>
      <c r="V398" s="7">
        <f>SUMIF(clean_spend!D:D,E398,clean_spend!F:F)</f>
        <v>74983</v>
      </c>
      <c r="W398" s="7">
        <f>SUMIF(clean_spend!D:D,E398,clean_spend!J:J)</f>
        <v>879</v>
      </c>
      <c r="X398" s="17">
        <f t="shared" si="6"/>
        <v>85.304891922639356</v>
      </c>
      <c r="Y398" s="7">
        <f>IFERROR(SUMIF(clean_spend!D:D,E398,clean_spend!L:L)/V398,0)</f>
        <v>7.3541336036168197</v>
      </c>
    </row>
    <row r="399" spans="1:25">
      <c r="A399" t="str">
        <v>L0398</v>
      </c>
      <c r="B399" t="str">
        <v>Nadia Herrera</v>
      </c>
      <c r="C399" t="str">
        <v>DATABRICKS</v>
      </c>
      <c r="D399" t="str">
        <v>N/A</v>
      </c>
      <c r="E399" t="str">
        <v>REFERRAL</v>
      </c>
      <c r="F399" t="str">
        <v>Biotech</v>
      </c>
      <c r="G399" t="str">
        <v>Coo</v>
      </c>
      <c r="H399" t="str">
        <v>Chile</v>
      </c>
      <c r="I399">
        <v>15</v>
      </c>
      <c r="J399">
        <v>5</v>
      </c>
      <c r="K399">
        <v>25</v>
      </c>
      <c r="L399" t="str">
        <v>YES</v>
      </c>
      <c r="M399" t="str">
        <v>CONTACTED</v>
      </c>
      <c r="N399" s="7" t="str">
        <f>IF(COUNTBLANK(clean_leads!B399:S399)&gt;=8,"LOW",IF(COUNTBLANK(clean_leads!B399:S399)&gt;=4,"MEDIUM","HIGH"))</f>
        <v>HIGH</v>
      </c>
      <c r="O399" s="7">
        <f>COUNTIF(clean_interactions!B:B,A399)</f>
        <v>6</v>
      </c>
      <c r="P399" s="7">
        <f>COUNTIFS(clean_interactions!B:B,A399,clean_interactions!N:N,"HIGH")</f>
        <v>3</v>
      </c>
      <c r="Q399" s="7">
        <f>ROUND(SUMIF(clean_interactions!B:B,A399,clean_interactions!M:M),1)</f>
        <v>78.400000000000006</v>
      </c>
      <c r="R399" s="7">
        <f>COUNTIFS(clean_interactions!B:B,A399,clean_interactions!C:C,"DEMO_REQUEST")</f>
        <v>0</v>
      </c>
      <c r="S399" s="7">
        <f>COUNTIFS(clean_interactions!B:B,A399,clean_interactions!C:C,"CONTENT_DOWNLOAD")</f>
        <v>0</v>
      </c>
      <c r="T399" s="7">
        <f>COUNTIFS(clean_interactions!B:B,A399,clean_interactions!C:C,"WEBINAR_ATTENDED")</f>
        <v>1</v>
      </c>
      <c r="U399" s="7">
        <f>COUNTIFS(clean_interactions!B:B,A399,clean_interactions!C:C,"PRICING_PAGE_VIEW")</f>
        <v>1</v>
      </c>
      <c r="V399" s="7">
        <f>SUMIF(clean_spend!D:D,E399,clean_spend!F:F)</f>
        <v>37889</v>
      </c>
      <c r="W399" s="7">
        <f>SUMIF(clean_spend!D:D,E399,clean_spend!J:J)</f>
        <v>865</v>
      </c>
      <c r="X399" s="17">
        <f t="shared" si="6"/>
        <v>43.802312138728325</v>
      </c>
      <c r="Y399" s="7">
        <f>IFERROR(SUMIF(clean_spend!D:D,E399,clean_spend!L:L)/V399,0)</f>
        <v>9.6104674179841112</v>
      </c>
    </row>
    <row r="400" spans="1:25">
      <c r="A400" t="str">
        <v>L0399</v>
      </c>
      <c r="B400" t="str">
        <v>Kira Flores</v>
      </c>
      <c r="C400" t="str">
        <v>DROPBOX</v>
      </c>
      <c r="D400" t="str">
        <v>MID-MARKET</v>
      </c>
      <c r="E400" t="str">
        <v>DIRECT</v>
      </c>
      <c r="F400" t="str">
        <v>Retail</v>
      </c>
      <c r="G400" t="str">
        <v>Abm Manager</v>
      </c>
      <c r="H400" t="str">
        <v>IN</v>
      </c>
      <c r="I400">
        <v>29</v>
      </c>
      <c r="J400">
        <v>10</v>
      </c>
      <c r="K400">
        <v>60</v>
      </c>
      <c r="L400" t="str">
        <v>YES</v>
      </c>
      <c r="M400" t="str">
        <v>NEW</v>
      </c>
      <c r="N400" s="7" t="str">
        <f>IF(COUNTBLANK(clean_leads!B400:S400)&gt;=8,"LOW",IF(COUNTBLANK(clean_leads!B400:S400)&gt;=4,"MEDIUM","HIGH"))</f>
        <v>HIGH</v>
      </c>
      <c r="O400" s="7">
        <f>COUNTIF(clean_interactions!B:B,A400)</f>
        <v>5</v>
      </c>
      <c r="P400" s="7">
        <f>COUNTIFS(clean_interactions!B:B,A400,clean_interactions!N:N,"HIGH")</f>
        <v>4</v>
      </c>
      <c r="Q400" s="7">
        <f>ROUND(SUMIF(clean_interactions!B:B,A400,clean_interactions!M:M),1)</f>
        <v>90.8</v>
      </c>
      <c r="R400" s="7">
        <f>COUNTIFS(clean_interactions!B:B,A400,clean_interactions!C:C,"DEMO_REQUEST")</f>
        <v>1</v>
      </c>
      <c r="S400" s="7">
        <f>COUNTIFS(clean_interactions!B:B,A400,clean_interactions!C:C,"CONTENT_DOWNLOAD")</f>
        <v>0</v>
      </c>
      <c r="T400" s="7">
        <f>COUNTIFS(clean_interactions!B:B,A400,clean_interactions!C:C,"WEBINAR_ATTENDED")</f>
        <v>0</v>
      </c>
      <c r="U400" s="7">
        <f>COUNTIFS(clean_interactions!B:B,A400,clean_interactions!C:C,"PRICING_PAGE_VIEW")</f>
        <v>0</v>
      </c>
      <c r="V400" s="7">
        <f>SUMIF(clean_spend!D:D,E400,clean_spend!F:F)</f>
        <v>0</v>
      </c>
      <c r="W400" s="7">
        <f>SUMIF(clean_spend!D:D,E400,clean_spend!J:J)</f>
        <v>0</v>
      </c>
      <c r="X400" s="17">
        <f t="shared" si="6"/>
        <v>0</v>
      </c>
      <c r="Y400" s="7">
        <f>IFERROR(SUMIF(clean_spend!D:D,E400,clean_spend!L:L)/V400,0)</f>
        <v>0</v>
      </c>
    </row>
    <row r="401" spans="1:25">
      <c r="A401" t="str">
        <v>L0400</v>
      </c>
      <c r="B401" t="str">
        <v>Florian Moore</v>
      </c>
      <c r="C401" t="str">
        <v>MONGODB</v>
      </c>
      <c r="D401" t="str">
        <v>MID-MARKET</v>
      </c>
      <c r="E401" t="str">
        <v>SOCIAL</v>
      </c>
      <c r="F401" t="str">
        <v>Edtech</v>
      </c>
      <c r="G401" t="str">
        <v>Senior Analyst</v>
      </c>
      <c r="H401" t="str">
        <v>N/A</v>
      </c>
      <c r="I401">
        <v>17</v>
      </c>
      <c r="J401">
        <v>20</v>
      </c>
      <c r="K401">
        <v>26</v>
      </c>
      <c r="L401" t="str">
        <v>NO</v>
      </c>
      <c r="M401" t="str">
        <v>NEW</v>
      </c>
      <c r="N401" s="7" t="str">
        <f>IF(COUNTBLANK(clean_leads!B401:S401)&gt;=8,"LOW",IF(COUNTBLANK(clean_leads!B401:S401)&gt;=4,"MEDIUM","HIGH"))</f>
        <v>HIGH</v>
      </c>
      <c r="O401" s="7">
        <f>COUNTIF(clean_interactions!B:B,A401)</f>
        <v>5</v>
      </c>
      <c r="P401" s="7">
        <f>COUNTIFS(clean_interactions!B:B,A401,clean_interactions!N:N,"HIGH")</f>
        <v>3</v>
      </c>
      <c r="Q401" s="7">
        <f>ROUND(SUMIF(clean_interactions!B:B,A401,clean_interactions!M:M),1)</f>
        <v>72.900000000000006</v>
      </c>
      <c r="R401" s="7">
        <f>COUNTIFS(clean_interactions!B:B,A401,clean_interactions!C:C,"DEMO_REQUEST")</f>
        <v>0</v>
      </c>
      <c r="S401" s="7">
        <f>COUNTIFS(clean_interactions!B:B,A401,clean_interactions!C:C,"CONTENT_DOWNLOAD")</f>
        <v>0</v>
      </c>
      <c r="T401" s="7">
        <f>COUNTIFS(clean_interactions!B:B,A401,clean_interactions!C:C,"WEBINAR_ATTENDED")</f>
        <v>0</v>
      </c>
      <c r="U401" s="7">
        <f>COUNTIFS(clean_interactions!B:B,A401,clean_interactions!C:C,"PRICING_PAGE_VIEW")</f>
        <v>0</v>
      </c>
      <c r="V401" s="7">
        <f>SUMIF(clean_spend!D:D,E401,clean_spend!F:F)</f>
        <v>198205</v>
      </c>
      <c r="W401" s="7">
        <f>SUMIF(clean_spend!D:D,E401,clean_spend!J:J)</f>
        <v>961</v>
      </c>
      <c r="X401" s="17">
        <f t="shared" si="6"/>
        <v>206.2486992715921</v>
      </c>
      <c r="Y401" s="7">
        <f>IFERROR(SUMIF(clean_spend!D:D,E401,clean_spend!L:L)/V401,0)</f>
        <v>2.499992432077899</v>
      </c>
    </row>
    <row r="402" spans="1:25">
      <c r="A402" t="str">
        <v>L0401</v>
      </c>
      <c r="B402" t="str">
        <v>Wesley Fischer</v>
      </c>
      <c r="C402" t="str">
        <v>PALO ALTO NETWORKS</v>
      </c>
      <c r="D402" t="str">
        <v>SMB</v>
      </c>
      <c r="E402" t="str">
        <v>EVENT</v>
      </c>
      <c r="F402" t="str">
        <v>Fintech</v>
      </c>
      <c r="G402" t="str">
        <v>Pr Manager</v>
      </c>
      <c r="H402" t="str">
        <v>Vietnam</v>
      </c>
      <c r="I402">
        <v>26</v>
      </c>
      <c r="J402">
        <v>1</v>
      </c>
      <c r="K402">
        <v>50</v>
      </c>
      <c r="L402" t="str">
        <v>NO</v>
      </c>
      <c r="M402" t="str">
        <v>LOST</v>
      </c>
      <c r="N402" s="7" t="str">
        <f>IF(COUNTBLANK(clean_leads!B402:S402)&gt;=8,"LOW",IF(COUNTBLANK(clean_leads!B402:S402)&gt;=4,"MEDIUM","HIGH"))</f>
        <v>HIGH</v>
      </c>
      <c r="O402" s="7">
        <f>COUNTIF(clean_interactions!B:B,A402)</f>
        <v>1</v>
      </c>
      <c r="P402" s="7">
        <f>COUNTIFS(clean_interactions!B:B,A402,clean_interactions!N:N,"HIGH")</f>
        <v>1</v>
      </c>
      <c r="Q402" s="7">
        <f>ROUND(SUMIF(clean_interactions!B:B,A402,clean_interactions!M:M),1)</f>
        <v>7.8</v>
      </c>
      <c r="R402" s="7">
        <f>COUNTIFS(clean_interactions!B:B,A402,clean_interactions!C:C,"DEMO_REQUEST")</f>
        <v>0</v>
      </c>
      <c r="S402" s="7">
        <f>COUNTIFS(clean_interactions!B:B,A402,clean_interactions!C:C,"CONTENT_DOWNLOAD")</f>
        <v>0</v>
      </c>
      <c r="T402" s="7">
        <f>COUNTIFS(clean_interactions!B:B,A402,clean_interactions!C:C,"WEBINAR_ATTENDED")</f>
        <v>0</v>
      </c>
      <c r="U402" s="7">
        <f>COUNTIFS(clean_interactions!B:B,A402,clean_interactions!C:C,"PRICING_PAGE_VIEW")</f>
        <v>0</v>
      </c>
      <c r="V402" s="7">
        <f>SUMIF(clean_spend!D:D,E402,clean_spend!F:F)</f>
        <v>130023</v>
      </c>
      <c r="W402" s="7">
        <f>SUMIF(clean_spend!D:D,E402,clean_spend!J:J)</f>
        <v>322</v>
      </c>
      <c r="X402" s="17">
        <f t="shared" si="6"/>
        <v>403.79813664596276</v>
      </c>
      <c r="Y402" s="7">
        <f>IFERROR(SUMIF(clean_spend!D:D,E402,clean_spend!L:L)/V402,0)</f>
        <v>1.3116294809379878</v>
      </c>
    </row>
    <row r="403" spans="1:25">
      <c r="A403" t="str">
        <v>L0402</v>
      </c>
      <c r="B403" t="str">
        <v>Hank Castillo</v>
      </c>
      <c r="C403" t="str">
        <v>CROWDSTRIKE</v>
      </c>
      <c r="D403" t="str">
        <v>ENTERPRISE</v>
      </c>
      <c r="E403" t="str">
        <v>SOCIAL</v>
      </c>
      <c r="F403" t="str">
        <v>E-Commerce</v>
      </c>
      <c r="G403" t="str">
        <v>Program Manager</v>
      </c>
      <c r="H403" t="str">
        <v>Poland</v>
      </c>
      <c r="I403">
        <v>10</v>
      </c>
      <c r="J403">
        <v>17</v>
      </c>
      <c r="K403">
        <v>47</v>
      </c>
      <c r="L403" t="str">
        <v>NO</v>
      </c>
      <c r="M403" t="str">
        <v>NURTURING</v>
      </c>
      <c r="N403" s="7" t="str">
        <f>IF(COUNTBLANK(clean_leads!B403:S403)&gt;=8,"LOW",IF(COUNTBLANK(clean_leads!B403:S403)&gt;=4,"MEDIUM","HIGH"))</f>
        <v>HIGH</v>
      </c>
      <c r="O403" s="7">
        <f>COUNTIF(clean_interactions!B:B,A403)</f>
        <v>2</v>
      </c>
      <c r="P403" s="7">
        <f>COUNTIFS(clean_interactions!B:B,A403,clean_interactions!N:N,"HIGH")</f>
        <v>2</v>
      </c>
      <c r="Q403" s="7">
        <f>ROUND(SUMIF(clean_interactions!B:B,A403,clean_interactions!M:M),1)</f>
        <v>41.6</v>
      </c>
      <c r="R403" s="7">
        <f>COUNTIFS(clean_interactions!B:B,A403,clean_interactions!C:C,"DEMO_REQUEST")</f>
        <v>0</v>
      </c>
      <c r="S403" s="7">
        <f>COUNTIFS(clean_interactions!B:B,A403,clean_interactions!C:C,"CONTENT_DOWNLOAD")</f>
        <v>0</v>
      </c>
      <c r="T403" s="7">
        <f>COUNTIFS(clean_interactions!B:B,A403,clean_interactions!C:C,"WEBINAR_ATTENDED")</f>
        <v>0</v>
      </c>
      <c r="U403" s="7">
        <f>COUNTIFS(clean_interactions!B:B,A403,clean_interactions!C:C,"PRICING_PAGE_VIEW")</f>
        <v>0</v>
      </c>
      <c r="V403" s="7">
        <f>SUMIF(clean_spend!D:D,E403,clean_spend!F:F)</f>
        <v>198205</v>
      </c>
      <c r="W403" s="7">
        <f>SUMIF(clean_spend!D:D,E403,clean_spend!J:J)</f>
        <v>961</v>
      </c>
      <c r="X403" s="17">
        <f t="shared" si="6"/>
        <v>206.2486992715921</v>
      </c>
      <c r="Y403" s="7">
        <f>IFERROR(SUMIF(clean_spend!D:D,E403,clean_spend!L:L)/V403,0)</f>
        <v>2.499992432077899</v>
      </c>
    </row>
    <row r="404" spans="1:25">
      <c r="A404" t="str">
        <v>L0403</v>
      </c>
      <c r="B404" t="str">
        <v>Liora Nguyen</v>
      </c>
      <c r="C404" t="str">
        <v>CLOUDFLARE</v>
      </c>
      <c r="D404" t="str">
        <v>SMB</v>
      </c>
      <c r="E404" t="str">
        <v>ORGANIC</v>
      </c>
      <c r="F404" t="str">
        <v>E-Commerce</v>
      </c>
      <c r="G404" t="str">
        <v>Vp Marketing</v>
      </c>
      <c r="H404" t="str">
        <v>DE</v>
      </c>
      <c r="I404">
        <v>19</v>
      </c>
      <c r="J404">
        <v>20</v>
      </c>
      <c r="K404">
        <v>48</v>
      </c>
      <c r="L404" t="str">
        <v>NO</v>
      </c>
      <c r="M404" t="str">
        <v>DISQUALIFIED</v>
      </c>
      <c r="N404" s="7" t="str">
        <f>IF(COUNTBLANK(clean_leads!B404:S404)&gt;=8,"LOW",IF(COUNTBLANK(clean_leads!B404:S404)&gt;=4,"MEDIUM","HIGH"))</f>
        <v>HIGH</v>
      </c>
      <c r="O404" s="7">
        <f>COUNTIF(clean_interactions!B:B,A404)</f>
        <v>4</v>
      </c>
      <c r="P404" s="7">
        <f>COUNTIFS(clean_interactions!B:B,A404,clean_interactions!N:N,"HIGH")</f>
        <v>3</v>
      </c>
      <c r="Q404" s="7">
        <f>ROUND(SUMIF(clean_interactions!B:B,A404,clean_interactions!M:M),1)</f>
        <v>69.5</v>
      </c>
      <c r="R404" s="7">
        <f>COUNTIFS(clean_interactions!B:B,A404,clean_interactions!C:C,"DEMO_REQUEST")</f>
        <v>0</v>
      </c>
      <c r="S404" s="7">
        <f>COUNTIFS(clean_interactions!B:B,A404,clean_interactions!C:C,"CONTENT_DOWNLOAD")</f>
        <v>0</v>
      </c>
      <c r="T404" s="7">
        <f>COUNTIFS(clean_interactions!B:B,A404,clean_interactions!C:C,"WEBINAR_ATTENDED")</f>
        <v>0</v>
      </c>
      <c r="U404" s="7">
        <f>COUNTIFS(clean_interactions!B:B,A404,clean_interactions!C:C,"PRICING_PAGE_VIEW")</f>
        <v>0</v>
      </c>
      <c r="V404" s="7">
        <f>SUMIF(clean_spend!D:D,E404,clean_spend!F:F)</f>
        <v>46997</v>
      </c>
      <c r="W404" s="7">
        <f>SUMIF(clean_spend!D:D,E404,clean_spend!J:J)</f>
        <v>970</v>
      </c>
      <c r="X404" s="17">
        <f t="shared" si="6"/>
        <v>48.450515463917526</v>
      </c>
      <c r="Y404" s="7">
        <f>IFERROR(SUMIF(clean_spend!D:D,E404,clean_spend!L:L)/V404,0)</f>
        <v>13.494180479605081</v>
      </c>
    </row>
    <row r="405" spans="1:25">
      <c r="A405" t="str">
        <v>L0404</v>
      </c>
      <c r="B405" t="str">
        <v>Ophelia O'Brien</v>
      </c>
      <c r="C405" t="str">
        <v>AIRTABLE</v>
      </c>
      <c r="D405" t="str">
        <v>ENTERPRISE</v>
      </c>
      <c r="E405" t="str">
        <v>SOCIAL</v>
      </c>
      <c r="F405" t="str">
        <v>Legal Tech</v>
      </c>
      <c r="G405" t="str">
        <v>Founder</v>
      </c>
      <c r="H405" t="str">
        <v>US</v>
      </c>
      <c r="I405">
        <v>17</v>
      </c>
      <c r="J405">
        <v>0</v>
      </c>
      <c r="K405">
        <v>44</v>
      </c>
      <c r="L405" t="str">
        <v>NO</v>
      </c>
      <c r="M405" t="str">
        <v>NEW</v>
      </c>
      <c r="N405" s="7" t="str">
        <f>IF(COUNTBLANK(clean_leads!B405:S405)&gt;=8,"LOW",IF(COUNTBLANK(clean_leads!B405:S405)&gt;=4,"MEDIUM","HIGH"))</f>
        <v>HIGH</v>
      </c>
      <c r="O405" s="7">
        <f>COUNTIF(clean_interactions!B:B,A405)</f>
        <v>4</v>
      </c>
      <c r="P405" s="7">
        <f>COUNTIFS(clean_interactions!B:B,A405,clean_interactions!N:N,"HIGH")</f>
        <v>3</v>
      </c>
      <c r="Q405" s="7">
        <f>ROUND(SUMIF(clean_interactions!B:B,A405,clean_interactions!M:M),1)</f>
        <v>73.400000000000006</v>
      </c>
      <c r="R405" s="7">
        <f>COUNTIFS(clean_interactions!B:B,A405,clean_interactions!C:C,"DEMO_REQUEST")</f>
        <v>0</v>
      </c>
      <c r="S405" s="7">
        <f>COUNTIFS(clean_interactions!B:B,A405,clean_interactions!C:C,"CONTENT_DOWNLOAD")</f>
        <v>1</v>
      </c>
      <c r="T405" s="7">
        <f>COUNTIFS(clean_interactions!B:B,A405,clean_interactions!C:C,"WEBINAR_ATTENDED")</f>
        <v>1</v>
      </c>
      <c r="U405" s="7">
        <f>COUNTIFS(clean_interactions!B:B,A405,clean_interactions!C:C,"PRICING_PAGE_VIEW")</f>
        <v>0</v>
      </c>
      <c r="V405" s="7">
        <f>SUMIF(clean_spend!D:D,E405,clean_spend!F:F)</f>
        <v>198205</v>
      </c>
      <c r="W405" s="7">
        <f>SUMIF(clean_spend!D:D,E405,clean_spend!J:J)</f>
        <v>961</v>
      </c>
      <c r="X405" s="17">
        <f t="shared" si="6"/>
        <v>206.2486992715921</v>
      </c>
      <c r="Y405" s="7">
        <f>IFERROR(SUMIF(clean_spend!D:D,E405,clean_spend!L:L)/V405,0)</f>
        <v>2.499992432077899</v>
      </c>
    </row>
    <row r="406" spans="1:25">
      <c r="A406" t="str">
        <v>L0405</v>
      </c>
      <c r="B406" t="str">
        <v>Dante Ramirez</v>
      </c>
      <c r="C406" t="str">
        <v>OKTA</v>
      </c>
      <c r="D406" t="str">
        <v>SMB</v>
      </c>
      <c r="E406" t="str">
        <v>COLD_EMAIL</v>
      </c>
      <c r="F406" t="str">
        <v>Energy</v>
      </c>
      <c r="G406" t="str">
        <v>Head Of Strategy</v>
      </c>
      <c r="H406" t="str">
        <v>Israel</v>
      </c>
      <c r="I406">
        <v>4</v>
      </c>
      <c r="J406">
        <v>4</v>
      </c>
      <c r="K406">
        <v>52</v>
      </c>
      <c r="L406" t="str">
        <v>NO</v>
      </c>
      <c r="M406" t="str">
        <v>NURTURING</v>
      </c>
      <c r="N406" s="7" t="str">
        <f>IF(COUNTBLANK(clean_leads!B406:S406)&gt;=8,"LOW",IF(COUNTBLANK(clean_leads!B406:S406)&gt;=4,"MEDIUM","HIGH"))</f>
        <v>HIGH</v>
      </c>
      <c r="O406" s="7">
        <f>COUNTIF(clean_interactions!B:B,A406)</f>
        <v>5</v>
      </c>
      <c r="P406" s="7">
        <f>COUNTIFS(clean_interactions!B:B,A406,clean_interactions!N:N,"HIGH")</f>
        <v>4</v>
      </c>
      <c r="Q406" s="7">
        <f>ROUND(SUMIF(clean_interactions!B:B,A406,clean_interactions!M:M),1)</f>
        <v>125.4</v>
      </c>
      <c r="R406" s="7">
        <f>COUNTIFS(clean_interactions!B:B,A406,clean_interactions!C:C,"DEMO_REQUEST")</f>
        <v>0</v>
      </c>
      <c r="S406" s="7">
        <f>COUNTIFS(clean_interactions!B:B,A406,clean_interactions!C:C,"CONTENT_DOWNLOAD")</f>
        <v>0</v>
      </c>
      <c r="T406" s="7">
        <f>COUNTIFS(clean_interactions!B:B,A406,clean_interactions!C:C,"WEBINAR_ATTENDED")</f>
        <v>1</v>
      </c>
      <c r="U406" s="7">
        <f>COUNTIFS(clean_interactions!B:B,A406,clean_interactions!C:C,"PRICING_PAGE_VIEW")</f>
        <v>0</v>
      </c>
      <c r="V406" s="7">
        <f>SUMIF(clean_spend!D:D,E406,clean_spend!F:F)</f>
        <v>63789</v>
      </c>
      <c r="W406" s="7">
        <f>SUMIF(clean_spend!D:D,E406,clean_spend!J:J)</f>
        <v>306</v>
      </c>
      <c r="X406" s="17">
        <f t="shared" si="6"/>
        <v>208.4607843137255</v>
      </c>
      <c r="Y406" s="7">
        <f>IFERROR(SUMIF(clean_spend!D:D,E406,clean_spend!L:L)/V406,0)</f>
        <v>3.0610920378121618</v>
      </c>
    </row>
    <row r="407" spans="1:25">
      <c r="A407" t="str">
        <v>L0406</v>
      </c>
      <c r="B407" t="str">
        <v>Nyx Rossi</v>
      </c>
      <c r="C407" t="str">
        <v>META PLATFORMS</v>
      </c>
      <c r="D407" t="str">
        <v>MID-MARKET</v>
      </c>
      <c r="E407" t="str">
        <v>ORGANIC</v>
      </c>
      <c r="F407" t="str">
        <v>Biotech</v>
      </c>
      <c r="G407" t="str">
        <v>Account Executive</v>
      </c>
      <c r="H407" t="str">
        <v>US</v>
      </c>
      <c r="I407">
        <v>35</v>
      </c>
      <c r="J407">
        <v>11</v>
      </c>
      <c r="K407">
        <v>45</v>
      </c>
      <c r="L407" t="str">
        <v>NO</v>
      </c>
      <c r="M407" t="str">
        <v>DISQUALIFIED</v>
      </c>
      <c r="N407" s="7" t="str">
        <f>IF(COUNTBLANK(clean_leads!B407:S407)&gt;=8,"LOW",IF(COUNTBLANK(clean_leads!B407:S407)&gt;=4,"MEDIUM","HIGH"))</f>
        <v>HIGH</v>
      </c>
      <c r="O407" s="7">
        <f>COUNTIF(clean_interactions!B:B,A407)</f>
        <v>1</v>
      </c>
      <c r="P407" s="7">
        <f>COUNTIFS(clean_interactions!B:B,A407,clean_interactions!N:N,"HIGH")</f>
        <v>1</v>
      </c>
      <c r="Q407" s="7">
        <f>ROUND(SUMIF(clean_interactions!B:B,A407,clean_interactions!M:M),1)</f>
        <v>22.9</v>
      </c>
      <c r="R407" s="7">
        <f>COUNTIFS(clean_interactions!B:B,A407,clean_interactions!C:C,"DEMO_REQUEST")</f>
        <v>0</v>
      </c>
      <c r="S407" s="7">
        <f>COUNTIFS(clean_interactions!B:B,A407,clean_interactions!C:C,"CONTENT_DOWNLOAD")</f>
        <v>0</v>
      </c>
      <c r="T407" s="7">
        <f>COUNTIFS(clean_interactions!B:B,A407,clean_interactions!C:C,"WEBINAR_ATTENDED")</f>
        <v>0</v>
      </c>
      <c r="U407" s="7">
        <f>COUNTIFS(clean_interactions!B:B,A407,clean_interactions!C:C,"PRICING_PAGE_VIEW")</f>
        <v>0</v>
      </c>
      <c r="V407" s="7">
        <f>SUMIF(clean_spend!D:D,E407,clean_spend!F:F)</f>
        <v>46997</v>
      </c>
      <c r="W407" s="7">
        <f>SUMIF(clean_spend!D:D,E407,clean_spend!J:J)</f>
        <v>970</v>
      </c>
      <c r="X407" s="17">
        <f t="shared" si="6"/>
        <v>48.450515463917526</v>
      </c>
      <c r="Y407" s="7">
        <f>IFERROR(SUMIF(clean_spend!D:D,E407,clean_spend!L:L)/V407,0)</f>
        <v>13.494180479605081</v>
      </c>
    </row>
    <row r="408" spans="1:25">
      <c r="A408" t="str">
        <v>L0407</v>
      </c>
      <c r="B408" t="str">
        <v>Nico Carter</v>
      </c>
      <c r="C408" t="str">
        <v>PALANTIR</v>
      </c>
      <c r="D408" t="str">
        <v>ENTERPRISE</v>
      </c>
      <c r="E408" t="str">
        <v>ORGANIC</v>
      </c>
      <c r="F408" t="str">
        <v>Martech</v>
      </c>
      <c r="G408" t="str">
        <v>Unknown</v>
      </c>
      <c r="H408" t="str">
        <v>US</v>
      </c>
      <c r="I408">
        <v>22</v>
      </c>
      <c r="J408">
        <v>2</v>
      </c>
      <c r="K408">
        <v>33</v>
      </c>
      <c r="L408" t="str">
        <v>NO</v>
      </c>
      <c r="M408" t="str">
        <v>CONTACTED</v>
      </c>
      <c r="N408" s="7" t="str">
        <f>IF(COUNTBLANK(clean_leads!B408:S408)&gt;=8,"LOW",IF(COUNTBLANK(clean_leads!B408:S408)&gt;=4,"MEDIUM","HIGH"))</f>
        <v>HIGH</v>
      </c>
      <c r="O408" s="7">
        <f>COUNTIF(clean_interactions!B:B,A408)</f>
        <v>5</v>
      </c>
      <c r="P408" s="7">
        <f>COUNTIFS(clean_interactions!B:B,A408,clean_interactions!N:N,"HIGH")</f>
        <v>3</v>
      </c>
      <c r="Q408" s="7">
        <f>ROUND(SUMIF(clean_interactions!B:B,A408,clean_interactions!M:M),1)</f>
        <v>70.099999999999994</v>
      </c>
      <c r="R408" s="7">
        <f>COUNTIFS(clean_interactions!B:B,A408,clean_interactions!C:C,"DEMO_REQUEST")</f>
        <v>1</v>
      </c>
      <c r="S408" s="7">
        <f>COUNTIFS(clean_interactions!B:B,A408,clean_interactions!C:C,"CONTENT_DOWNLOAD")</f>
        <v>0</v>
      </c>
      <c r="T408" s="7">
        <f>COUNTIFS(clean_interactions!B:B,A408,clean_interactions!C:C,"WEBINAR_ATTENDED")</f>
        <v>0</v>
      </c>
      <c r="U408" s="7">
        <f>COUNTIFS(clean_interactions!B:B,A408,clean_interactions!C:C,"PRICING_PAGE_VIEW")</f>
        <v>0</v>
      </c>
      <c r="V408" s="7">
        <f>SUMIF(clean_spend!D:D,E408,clean_spend!F:F)</f>
        <v>46997</v>
      </c>
      <c r="W408" s="7">
        <f>SUMIF(clean_spend!D:D,E408,clean_spend!J:J)</f>
        <v>970</v>
      </c>
      <c r="X408" s="17">
        <f t="shared" si="6"/>
        <v>48.450515463917526</v>
      </c>
      <c r="Y408" s="7">
        <f>IFERROR(SUMIF(clean_spend!D:D,E408,clean_spend!L:L)/V408,0)</f>
        <v>13.494180479605081</v>
      </c>
    </row>
    <row r="409" spans="1:25">
      <c r="A409" t="str">
        <v>L0408</v>
      </c>
      <c r="B409" t="str">
        <v>Bennett Jensen</v>
      </c>
      <c r="C409" t="str">
        <v>CLOUDFLARE</v>
      </c>
      <c r="D409" t="str">
        <v>STARTUP</v>
      </c>
      <c r="E409" t="str">
        <v>REFERRAL</v>
      </c>
      <c r="F409" t="str">
        <v>Logistics</v>
      </c>
      <c r="G409" t="str">
        <v>Gtm Lead</v>
      </c>
      <c r="H409" t="str">
        <v>DE</v>
      </c>
      <c r="I409">
        <v>16</v>
      </c>
      <c r="J409">
        <v>5</v>
      </c>
      <c r="K409">
        <v>12</v>
      </c>
      <c r="L409" t="str">
        <v>NO</v>
      </c>
      <c r="M409" t="str">
        <v>QUALIFIED</v>
      </c>
      <c r="N409" s="7" t="str">
        <f>IF(COUNTBLANK(clean_leads!B409:S409)&gt;=8,"LOW",IF(COUNTBLANK(clean_leads!B409:S409)&gt;=4,"MEDIUM","HIGH"))</f>
        <v>HIGH</v>
      </c>
      <c r="O409" s="7">
        <f>COUNTIF(clean_interactions!B:B,A409)</f>
        <v>1</v>
      </c>
      <c r="P409" s="7">
        <f>COUNTIFS(clean_interactions!B:B,A409,clean_interactions!N:N,"HIGH")</f>
        <v>0</v>
      </c>
      <c r="Q409" s="7">
        <f>ROUND(SUMIF(clean_interactions!B:B,A409,clean_interactions!M:M),1)</f>
        <v>1.6</v>
      </c>
      <c r="R409" s="7">
        <f>COUNTIFS(clean_interactions!B:B,A409,clean_interactions!C:C,"DEMO_REQUEST")</f>
        <v>0</v>
      </c>
      <c r="S409" s="7">
        <f>COUNTIFS(clean_interactions!B:B,A409,clean_interactions!C:C,"CONTENT_DOWNLOAD")</f>
        <v>0</v>
      </c>
      <c r="T409" s="7">
        <f>COUNTIFS(clean_interactions!B:B,A409,clean_interactions!C:C,"WEBINAR_ATTENDED")</f>
        <v>0</v>
      </c>
      <c r="U409" s="7">
        <f>COUNTIFS(clean_interactions!B:B,A409,clean_interactions!C:C,"PRICING_PAGE_VIEW")</f>
        <v>0</v>
      </c>
      <c r="V409" s="7">
        <f>SUMIF(clean_spend!D:D,E409,clean_spend!F:F)</f>
        <v>37889</v>
      </c>
      <c r="W409" s="7">
        <f>SUMIF(clean_spend!D:D,E409,clean_spend!J:J)</f>
        <v>865</v>
      </c>
      <c r="X409" s="17">
        <f t="shared" si="6"/>
        <v>43.802312138728325</v>
      </c>
      <c r="Y409" s="7">
        <f>IFERROR(SUMIF(clean_spend!D:D,E409,clean_spend!L:L)/V409,0)</f>
        <v>9.6104674179841112</v>
      </c>
    </row>
    <row r="410" spans="1:25">
      <c r="A410" t="str">
        <v>L0409</v>
      </c>
      <c r="B410" t="str">
        <v>Thea Taylor</v>
      </c>
      <c r="C410" t="str">
        <v>GOOGLE</v>
      </c>
      <c r="D410" t="str">
        <v>MID-MARKET</v>
      </c>
      <c r="E410" t="str">
        <v>UNKNOWN</v>
      </c>
      <c r="F410" t="str">
        <v>Martech</v>
      </c>
      <c r="G410" t="str">
        <v>Intern</v>
      </c>
      <c r="H410" t="str">
        <v>IN</v>
      </c>
      <c r="I410">
        <v>13</v>
      </c>
      <c r="J410">
        <v>3</v>
      </c>
      <c r="K410">
        <v>58</v>
      </c>
      <c r="L410" t="str">
        <v>NO</v>
      </c>
      <c r="M410" t="str">
        <v>QUALIFIED</v>
      </c>
      <c r="N410" s="7" t="str">
        <f>IF(COUNTBLANK(clean_leads!B410:S410)&gt;=8,"LOW",IF(COUNTBLANK(clean_leads!B410:S410)&gt;=4,"MEDIUM","HIGH"))</f>
        <v>HIGH</v>
      </c>
      <c r="O410" s="7">
        <f>COUNTIF(clean_interactions!B:B,A410)</f>
        <v>2</v>
      </c>
      <c r="P410" s="7">
        <f>COUNTIFS(clean_interactions!B:B,A410,clean_interactions!N:N,"HIGH")</f>
        <v>1</v>
      </c>
      <c r="Q410" s="7">
        <f>ROUND(SUMIF(clean_interactions!B:B,A410,clean_interactions!M:M),1)</f>
        <v>8.3000000000000007</v>
      </c>
      <c r="R410" s="7">
        <f>COUNTIFS(clean_interactions!B:B,A410,clean_interactions!C:C,"DEMO_REQUEST")</f>
        <v>0</v>
      </c>
      <c r="S410" s="7">
        <f>COUNTIFS(clean_interactions!B:B,A410,clean_interactions!C:C,"CONTENT_DOWNLOAD")</f>
        <v>0</v>
      </c>
      <c r="T410" s="7">
        <f>COUNTIFS(clean_interactions!B:B,A410,clean_interactions!C:C,"WEBINAR_ATTENDED")</f>
        <v>0</v>
      </c>
      <c r="U410" s="7">
        <f>COUNTIFS(clean_interactions!B:B,A410,clean_interactions!C:C,"PRICING_PAGE_VIEW")</f>
        <v>0</v>
      </c>
      <c r="V410" s="7">
        <f>SUMIF(clean_spend!D:D,E410,clean_spend!F:F)</f>
        <v>0</v>
      </c>
      <c r="W410" s="7">
        <f>SUMIF(clean_spend!D:D,E410,clean_spend!J:J)</f>
        <v>0</v>
      </c>
      <c r="X410" s="17">
        <f t="shared" si="6"/>
        <v>0</v>
      </c>
      <c r="Y410" s="7">
        <f>IFERROR(SUMIF(clean_spend!D:D,E410,clean_spend!L:L)/V410,0)</f>
        <v>0</v>
      </c>
    </row>
    <row r="411" spans="1:25">
      <c r="A411" t="str">
        <v>L0410</v>
      </c>
      <c r="B411" t="str">
        <v>Kaia Kapoor</v>
      </c>
      <c r="C411" t="str">
        <v>TWILIO</v>
      </c>
      <c r="D411" t="str">
        <v>MID-MARKET</v>
      </c>
      <c r="E411" t="str">
        <v>REFERRAL</v>
      </c>
      <c r="F411" t="str">
        <v>Logistics</v>
      </c>
      <c r="G411" t="str">
        <v>Customer Success Manager</v>
      </c>
      <c r="H411" t="str">
        <v>Uae</v>
      </c>
      <c r="I411">
        <v>21</v>
      </c>
      <c r="J411">
        <v>17</v>
      </c>
      <c r="K411">
        <v>50</v>
      </c>
      <c r="L411" t="str">
        <v>NO</v>
      </c>
      <c r="M411" t="str">
        <v>QUALIFIED</v>
      </c>
      <c r="N411" s="7" t="str">
        <f>IF(COUNTBLANK(clean_leads!B411:S411)&gt;=8,"LOW",IF(COUNTBLANK(clean_leads!B411:S411)&gt;=4,"MEDIUM","HIGH"))</f>
        <v>HIGH</v>
      </c>
      <c r="O411" s="7">
        <f>COUNTIF(clean_interactions!B:B,A411)</f>
        <v>4</v>
      </c>
      <c r="P411" s="7">
        <f>COUNTIFS(clean_interactions!B:B,A411,clean_interactions!N:N,"HIGH")</f>
        <v>3</v>
      </c>
      <c r="Q411" s="7">
        <f>ROUND(SUMIF(clean_interactions!B:B,A411,clean_interactions!M:M),1)</f>
        <v>84.4</v>
      </c>
      <c r="R411" s="7">
        <f>COUNTIFS(clean_interactions!B:B,A411,clean_interactions!C:C,"DEMO_REQUEST")</f>
        <v>1</v>
      </c>
      <c r="S411" s="7">
        <f>COUNTIFS(clean_interactions!B:B,A411,clean_interactions!C:C,"CONTENT_DOWNLOAD")</f>
        <v>1</v>
      </c>
      <c r="T411" s="7">
        <f>COUNTIFS(clean_interactions!B:B,A411,clean_interactions!C:C,"WEBINAR_ATTENDED")</f>
        <v>1</v>
      </c>
      <c r="U411" s="7">
        <f>COUNTIFS(clean_interactions!B:B,A411,clean_interactions!C:C,"PRICING_PAGE_VIEW")</f>
        <v>0</v>
      </c>
      <c r="V411" s="7">
        <f>SUMIF(clean_spend!D:D,E411,clean_spend!F:F)</f>
        <v>37889</v>
      </c>
      <c r="W411" s="7">
        <f>SUMIF(clean_spend!D:D,E411,clean_spend!J:J)</f>
        <v>865</v>
      </c>
      <c r="X411" s="17">
        <f t="shared" si="6"/>
        <v>43.802312138728325</v>
      </c>
      <c r="Y411" s="7">
        <f>IFERROR(SUMIF(clean_spend!D:D,E411,clean_spend!L:L)/V411,0)</f>
        <v>9.6104674179841112</v>
      </c>
    </row>
    <row r="412" spans="1:25">
      <c r="A412" t="str">
        <v>L0411</v>
      </c>
      <c r="B412" t="str">
        <v>Quinlan Herrera</v>
      </c>
      <c r="C412" t="str">
        <v>MICROSOFT</v>
      </c>
      <c r="D412" t="str">
        <v>ENTERPRISE</v>
      </c>
      <c r="E412" t="str">
        <v>WEBINAR</v>
      </c>
      <c r="F412" t="str">
        <v>Fintech</v>
      </c>
      <c r="G412" t="str">
        <v>Senior Analyst</v>
      </c>
      <c r="H412" t="str">
        <v>FR</v>
      </c>
      <c r="I412">
        <v>8</v>
      </c>
      <c r="J412">
        <v>6</v>
      </c>
      <c r="K412">
        <v>40</v>
      </c>
      <c r="L412" t="str">
        <v>NO</v>
      </c>
      <c r="M412" t="str">
        <v>NURTURING</v>
      </c>
      <c r="N412" s="7" t="str">
        <f>IF(COUNTBLANK(clean_leads!B412:S412)&gt;=8,"LOW",IF(COUNTBLANK(clean_leads!B412:S412)&gt;=4,"MEDIUM","HIGH"))</f>
        <v>HIGH</v>
      </c>
      <c r="O412" s="7">
        <f>COUNTIF(clean_interactions!B:B,A412)</f>
        <v>3</v>
      </c>
      <c r="P412" s="7">
        <f>COUNTIFS(clean_interactions!B:B,A412,clean_interactions!N:N,"HIGH")</f>
        <v>3</v>
      </c>
      <c r="Q412" s="7">
        <f>ROUND(SUMIF(clean_interactions!B:B,A412,clean_interactions!M:M),1)</f>
        <v>92</v>
      </c>
      <c r="R412" s="7">
        <f>COUNTIFS(clean_interactions!B:B,A412,clean_interactions!C:C,"DEMO_REQUEST")</f>
        <v>0</v>
      </c>
      <c r="S412" s="7">
        <f>COUNTIFS(clean_interactions!B:B,A412,clean_interactions!C:C,"CONTENT_DOWNLOAD")</f>
        <v>0</v>
      </c>
      <c r="T412" s="7">
        <f>COUNTIFS(clean_interactions!B:B,A412,clean_interactions!C:C,"WEBINAR_ATTENDED")</f>
        <v>1</v>
      </c>
      <c r="U412" s="7">
        <f>COUNTIFS(clean_interactions!B:B,A412,clean_interactions!C:C,"PRICING_PAGE_VIEW")</f>
        <v>0</v>
      </c>
      <c r="V412" s="7">
        <f>SUMIF(clean_spend!D:D,E412,clean_spend!F:F)</f>
        <v>74983</v>
      </c>
      <c r="W412" s="7">
        <f>SUMIF(clean_spend!D:D,E412,clean_spend!J:J)</f>
        <v>879</v>
      </c>
      <c r="X412" s="17">
        <f t="shared" si="6"/>
        <v>85.304891922639356</v>
      </c>
      <c r="Y412" s="7">
        <f>IFERROR(SUMIF(clean_spend!D:D,E412,clean_spend!L:L)/V412,0)</f>
        <v>7.3541336036168197</v>
      </c>
    </row>
    <row r="413" spans="1:25">
      <c r="A413" t="str">
        <v>L0412</v>
      </c>
      <c r="B413" t="str">
        <v>Olivia Berg</v>
      </c>
      <c r="C413" t="str">
        <v>CONFLUENT</v>
      </c>
      <c r="D413" t="str">
        <v>SMB</v>
      </c>
      <c r="E413" t="str">
        <v>EVENT</v>
      </c>
      <c r="F413" t="str">
        <v>Energy</v>
      </c>
      <c r="G413" t="str">
        <v>Partnerships Manager</v>
      </c>
      <c r="H413" t="str">
        <v>UK</v>
      </c>
      <c r="I413">
        <v>34</v>
      </c>
      <c r="J413">
        <v>0</v>
      </c>
      <c r="K413">
        <v>55</v>
      </c>
      <c r="L413" t="str">
        <v>NO</v>
      </c>
      <c r="M413" t="str">
        <v>CONVERTED</v>
      </c>
      <c r="N413" s="7" t="str">
        <f>IF(COUNTBLANK(clean_leads!B413:S413)&gt;=8,"LOW",IF(COUNTBLANK(clean_leads!B413:S413)&gt;=4,"MEDIUM","HIGH"))</f>
        <v>HIGH</v>
      </c>
      <c r="O413" s="7">
        <f>COUNTIF(clean_interactions!B:B,A413)</f>
        <v>3</v>
      </c>
      <c r="P413" s="7">
        <f>COUNTIFS(clean_interactions!B:B,A413,clean_interactions!N:N,"HIGH")</f>
        <v>1</v>
      </c>
      <c r="Q413" s="7">
        <f>ROUND(SUMIF(clean_interactions!B:B,A413,clean_interactions!M:M),1)</f>
        <v>21.4</v>
      </c>
      <c r="R413" s="7">
        <f>COUNTIFS(clean_interactions!B:B,A413,clean_interactions!C:C,"DEMO_REQUEST")</f>
        <v>0</v>
      </c>
      <c r="S413" s="7">
        <f>COUNTIFS(clean_interactions!B:B,A413,clean_interactions!C:C,"CONTENT_DOWNLOAD")</f>
        <v>0</v>
      </c>
      <c r="T413" s="7">
        <f>COUNTIFS(clean_interactions!B:B,A413,clean_interactions!C:C,"WEBINAR_ATTENDED")</f>
        <v>0</v>
      </c>
      <c r="U413" s="7">
        <f>COUNTIFS(clean_interactions!B:B,A413,clean_interactions!C:C,"PRICING_PAGE_VIEW")</f>
        <v>0</v>
      </c>
      <c r="V413" s="7">
        <f>SUMIF(clean_spend!D:D,E413,clean_spend!F:F)</f>
        <v>130023</v>
      </c>
      <c r="W413" s="7">
        <f>SUMIF(clean_spend!D:D,E413,clean_spend!J:J)</f>
        <v>322</v>
      </c>
      <c r="X413" s="17">
        <f t="shared" si="6"/>
        <v>403.79813664596276</v>
      </c>
      <c r="Y413" s="7">
        <f>IFERROR(SUMIF(clean_spend!D:D,E413,clean_spend!L:L)/V413,0)</f>
        <v>1.3116294809379878</v>
      </c>
    </row>
    <row r="414" spans="1:25">
      <c r="A414" t="str">
        <v>L0413</v>
      </c>
      <c r="B414" t="str">
        <v>Bella Jensen</v>
      </c>
      <c r="C414" t="str">
        <v>SHOPIFY</v>
      </c>
      <c r="D414" t="str">
        <v>STARTUP</v>
      </c>
      <c r="E414" t="str">
        <v>WEBINAR</v>
      </c>
      <c r="F414" t="str">
        <v>Unknown</v>
      </c>
      <c r="G414" t="str">
        <v>Marketing Manager</v>
      </c>
      <c r="H414" t="str">
        <v>US</v>
      </c>
      <c r="I414">
        <v>25</v>
      </c>
      <c r="J414">
        <v>0</v>
      </c>
      <c r="K414">
        <v>15</v>
      </c>
      <c r="L414" t="str">
        <v>NO</v>
      </c>
      <c r="M414" t="str">
        <v>NEW</v>
      </c>
      <c r="N414" s="7" t="str">
        <f>IF(COUNTBLANK(clean_leads!B414:S414)&gt;=8,"LOW",IF(COUNTBLANK(clean_leads!B414:S414)&gt;=4,"MEDIUM","HIGH"))</f>
        <v>HIGH</v>
      </c>
      <c r="O414" s="7">
        <f>COUNTIF(clean_interactions!B:B,A414)</f>
        <v>5</v>
      </c>
      <c r="P414" s="7">
        <f>COUNTIFS(clean_interactions!B:B,A414,clean_interactions!N:N,"HIGH")</f>
        <v>4</v>
      </c>
      <c r="Q414" s="7">
        <f>ROUND(SUMIF(clean_interactions!B:B,A414,clean_interactions!M:M),1)</f>
        <v>125.6</v>
      </c>
      <c r="R414" s="7">
        <f>COUNTIFS(clean_interactions!B:B,A414,clean_interactions!C:C,"DEMO_REQUEST")</f>
        <v>0</v>
      </c>
      <c r="S414" s="7">
        <f>COUNTIFS(clean_interactions!B:B,A414,clean_interactions!C:C,"CONTENT_DOWNLOAD")</f>
        <v>0</v>
      </c>
      <c r="T414" s="7">
        <f>COUNTIFS(clean_interactions!B:B,A414,clean_interactions!C:C,"WEBINAR_ATTENDED")</f>
        <v>0</v>
      </c>
      <c r="U414" s="7">
        <f>COUNTIFS(clean_interactions!B:B,A414,clean_interactions!C:C,"PRICING_PAGE_VIEW")</f>
        <v>1</v>
      </c>
      <c r="V414" s="7">
        <f>SUMIF(clean_spend!D:D,E414,clean_spend!F:F)</f>
        <v>74983</v>
      </c>
      <c r="W414" s="7">
        <f>SUMIF(clean_spend!D:D,E414,clean_spend!J:J)</f>
        <v>879</v>
      </c>
      <c r="X414" s="17">
        <f t="shared" si="6"/>
        <v>85.304891922639356</v>
      </c>
      <c r="Y414" s="7">
        <f>IFERROR(SUMIF(clean_spend!D:D,E414,clean_spend!L:L)/V414,0)</f>
        <v>7.3541336036168197</v>
      </c>
    </row>
    <row r="415" spans="1:25">
      <c r="A415" t="str">
        <v>L0414</v>
      </c>
      <c r="B415" t="str">
        <v>Xena Chandra</v>
      </c>
      <c r="C415" t="str">
        <v>ZSCALER</v>
      </c>
      <c r="D415" t="str">
        <v>MID-MARKET</v>
      </c>
      <c r="E415" t="str">
        <v>UNKNOWN</v>
      </c>
      <c r="F415" t="str">
        <v>Biotech</v>
      </c>
      <c r="G415" t="str">
        <v>Vp Sales</v>
      </c>
      <c r="H415" t="str">
        <v>N/A</v>
      </c>
      <c r="I415">
        <v>0</v>
      </c>
      <c r="J415">
        <v>5</v>
      </c>
      <c r="K415">
        <v>16</v>
      </c>
      <c r="L415" t="str">
        <v>NO</v>
      </c>
      <c r="M415" t="str">
        <v>NURTURING</v>
      </c>
      <c r="N415" s="7" t="str">
        <f>IF(COUNTBLANK(clean_leads!B415:S415)&gt;=8,"LOW",IF(COUNTBLANK(clean_leads!B415:S415)&gt;=4,"MEDIUM","HIGH"))</f>
        <v>HIGH</v>
      </c>
      <c r="O415" s="7">
        <f>COUNTIF(clean_interactions!B:B,A415)</f>
        <v>3</v>
      </c>
      <c r="P415" s="7">
        <f>COUNTIFS(clean_interactions!B:B,A415,clean_interactions!N:N,"HIGH")</f>
        <v>2</v>
      </c>
      <c r="Q415" s="7">
        <f>ROUND(SUMIF(clean_interactions!B:B,A415,clean_interactions!M:M),1)</f>
        <v>42</v>
      </c>
      <c r="R415" s="7">
        <f>COUNTIFS(clean_interactions!B:B,A415,clean_interactions!C:C,"DEMO_REQUEST")</f>
        <v>0</v>
      </c>
      <c r="S415" s="7">
        <f>COUNTIFS(clean_interactions!B:B,A415,clean_interactions!C:C,"CONTENT_DOWNLOAD")</f>
        <v>0</v>
      </c>
      <c r="T415" s="7">
        <f>COUNTIFS(clean_interactions!B:B,A415,clean_interactions!C:C,"WEBINAR_ATTENDED")</f>
        <v>0</v>
      </c>
      <c r="U415" s="7">
        <f>COUNTIFS(clean_interactions!B:B,A415,clean_interactions!C:C,"PRICING_PAGE_VIEW")</f>
        <v>0</v>
      </c>
      <c r="V415" s="7">
        <f>SUMIF(clean_spend!D:D,E415,clean_spend!F:F)</f>
        <v>0</v>
      </c>
      <c r="W415" s="7">
        <f>SUMIF(clean_spend!D:D,E415,clean_spend!J:J)</f>
        <v>0</v>
      </c>
      <c r="X415" s="17">
        <f t="shared" si="6"/>
        <v>0</v>
      </c>
      <c r="Y415" s="7">
        <f>IFERROR(SUMIF(clean_spend!D:D,E415,clean_spend!L:L)/V415,0)</f>
        <v>0</v>
      </c>
    </row>
    <row r="416" spans="1:25">
      <c r="A416" t="str">
        <v>L0415</v>
      </c>
      <c r="B416" t="str">
        <v>Jack Yamamoto</v>
      </c>
      <c r="C416" t="str">
        <v>OKTA</v>
      </c>
      <c r="D416" t="str">
        <v>MID-MARKET</v>
      </c>
      <c r="E416" t="str">
        <v>EVENT</v>
      </c>
      <c r="F416" t="str">
        <v>Saas</v>
      </c>
      <c r="G416" t="str">
        <v>Co-Founder</v>
      </c>
      <c r="H416" t="str">
        <v>Spain</v>
      </c>
      <c r="I416">
        <v>9</v>
      </c>
      <c r="J416">
        <v>1</v>
      </c>
      <c r="K416">
        <v>32</v>
      </c>
      <c r="L416" t="str">
        <v>YES</v>
      </c>
      <c r="M416" t="str">
        <v>CONTACTED</v>
      </c>
      <c r="N416" s="7" t="str">
        <f>IF(COUNTBLANK(clean_leads!B416:S416)&gt;=8,"LOW",IF(COUNTBLANK(clean_leads!B416:S416)&gt;=4,"MEDIUM","HIGH"))</f>
        <v>HIGH</v>
      </c>
      <c r="O416" s="7">
        <f>COUNTIF(clean_interactions!B:B,A416)</f>
        <v>2</v>
      </c>
      <c r="P416" s="7">
        <f>COUNTIFS(clean_interactions!B:B,A416,clean_interactions!N:N,"HIGH")</f>
        <v>1</v>
      </c>
      <c r="Q416" s="7">
        <f>ROUND(SUMIF(clean_interactions!B:B,A416,clean_interactions!M:M),1)</f>
        <v>13.8</v>
      </c>
      <c r="R416" s="7">
        <f>COUNTIFS(clean_interactions!B:B,A416,clean_interactions!C:C,"DEMO_REQUEST")</f>
        <v>0</v>
      </c>
      <c r="S416" s="7">
        <f>COUNTIFS(clean_interactions!B:B,A416,clean_interactions!C:C,"CONTENT_DOWNLOAD")</f>
        <v>1</v>
      </c>
      <c r="T416" s="7">
        <f>COUNTIFS(clean_interactions!B:B,A416,clean_interactions!C:C,"WEBINAR_ATTENDED")</f>
        <v>0</v>
      </c>
      <c r="U416" s="7">
        <f>COUNTIFS(clean_interactions!B:B,A416,clean_interactions!C:C,"PRICING_PAGE_VIEW")</f>
        <v>0</v>
      </c>
      <c r="V416" s="7">
        <f>SUMIF(clean_spend!D:D,E416,clean_spend!F:F)</f>
        <v>130023</v>
      </c>
      <c r="W416" s="7">
        <f>SUMIF(clean_spend!D:D,E416,clean_spend!J:J)</f>
        <v>322</v>
      </c>
      <c r="X416" s="17">
        <f t="shared" si="6"/>
        <v>403.79813664596276</v>
      </c>
      <c r="Y416" s="7">
        <f>IFERROR(SUMIF(clean_spend!D:D,E416,clean_spend!L:L)/V416,0)</f>
        <v>1.3116294809379878</v>
      </c>
    </row>
    <row r="417" spans="1:25">
      <c r="A417" t="str">
        <v>L0416</v>
      </c>
      <c r="B417" t="str">
        <v>Magnus Davis</v>
      </c>
      <c r="C417" t="str">
        <v>AMAZON</v>
      </c>
      <c r="D417" t="str">
        <v>SMB</v>
      </c>
      <c r="E417" t="str">
        <v>DIRECT</v>
      </c>
      <c r="F417" t="str">
        <v>Martech</v>
      </c>
      <c r="G417" t="str">
        <v>Operations Manager</v>
      </c>
      <c r="H417" t="str">
        <v>Saudi Arabia</v>
      </c>
      <c r="I417">
        <v>10</v>
      </c>
      <c r="J417">
        <v>10</v>
      </c>
      <c r="K417">
        <v>0</v>
      </c>
      <c r="L417" t="str">
        <v>NO</v>
      </c>
      <c r="M417" t="str">
        <v>NEW</v>
      </c>
      <c r="N417" s="7" t="str">
        <f>IF(COUNTBLANK(clean_leads!B417:S417)&gt;=8,"LOW",IF(COUNTBLANK(clean_leads!B417:S417)&gt;=4,"MEDIUM","HIGH"))</f>
        <v>HIGH</v>
      </c>
      <c r="O417" s="7">
        <f>COUNTIF(clean_interactions!B:B,A417)</f>
        <v>3</v>
      </c>
      <c r="P417" s="7">
        <f>COUNTIFS(clean_interactions!B:B,A417,clean_interactions!N:N,"HIGH")</f>
        <v>2</v>
      </c>
      <c r="Q417" s="7">
        <f>ROUND(SUMIF(clean_interactions!B:B,A417,clean_interactions!M:M),1)</f>
        <v>49.8</v>
      </c>
      <c r="R417" s="7">
        <f>COUNTIFS(clean_interactions!B:B,A417,clean_interactions!C:C,"DEMO_REQUEST")</f>
        <v>0</v>
      </c>
      <c r="S417" s="7">
        <f>COUNTIFS(clean_interactions!B:B,A417,clean_interactions!C:C,"CONTENT_DOWNLOAD")</f>
        <v>0</v>
      </c>
      <c r="T417" s="7">
        <f>COUNTIFS(clean_interactions!B:B,A417,clean_interactions!C:C,"WEBINAR_ATTENDED")</f>
        <v>0</v>
      </c>
      <c r="U417" s="7">
        <f>COUNTIFS(clean_interactions!B:B,A417,clean_interactions!C:C,"PRICING_PAGE_VIEW")</f>
        <v>0</v>
      </c>
      <c r="V417" s="7">
        <f>SUMIF(clean_spend!D:D,E417,clean_spend!F:F)</f>
        <v>0</v>
      </c>
      <c r="W417" s="7">
        <f>SUMIF(clean_spend!D:D,E417,clean_spend!J:J)</f>
        <v>0</v>
      </c>
      <c r="X417" s="17">
        <f t="shared" si="6"/>
        <v>0</v>
      </c>
      <c r="Y417" s="7">
        <f>IFERROR(SUMIF(clean_spend!D:D,E417,clean_spend!L:L)/V417,0)</f>
        <v>0</v>
      </c>
    </row>
    <row r="418" spans="1:25">
      <c r="A418" t="str">
        <v>L0417</v>
      </c>
      <c r="B418" t="str">
        <v>Alice Decker</v>
      </c>
      <c r="C418" t="str">
        <v>ZOOM</v>
      </c>
      <c r="D418" t="str">
        <v>N/A</v>
      </c>
      <c r="E418" t="str">
        <v>EVENT</v>
      </c>
      <c r="F418" t="str">
        <v>AI/ML</v>
      </c>
      <c r="G418" t="str">
        <v>Chief Growth Officer</v>
      </c>
      <c r="H418" t="str">
        <v>Uae</v>
      </c>
      <c r="I418">
        <v>24</v>
      </c>
      <c r="J418">
        <v>7</v>
      </c>
      <c r="K418">
        <v>39</v>
      </c>
      <c r="L418" t="str">
        <v>YES</v>
      </c>
      <c r="M418" t="str">
        <v>NURTURING</v>
      </c>
      <c r="N418" s="7" t="str">
        <f>IF(COUNTBLANK(clean_leads!B418:S418)&gt;=8,"LOW",IF(COUNTBLANK(clean_leads!B418:S418)&gt;=4,"MEDIUM","HIGH"))</f>
        <v>HIGH</v>
      </c>
      <c r="O418" s="7">
        <f>COUNTIF(clean_interactions!B:B,A418)</f>
        <v>3</v>
      </c>
      <c r="P418" s="7">
        <f>COUNTIFS(clean_interactions!B:B,A418,clean_interactions!N:N,"HIGH")</f>
        <v>1</v>
      </c>
      <c r="Q418" s="7">
        <f>ROUND(SUMIF(clean_interactions!B:B,A418,clean_interactions!M:M),1)</f>
        <v>28.2</v>
      </c>
      <c r="R418" s="7">
        <f>COUNTIFS(clean_interactions!B:B,A418,clean_interactions!C:C,"DEMO_REQUEST")</f>
        <v>0</v>
      </c>
      <c r="S418" s="7">
        <f>COUNTIFS(clean_interactions!B:B,A418,clean_interactions!C:C,"CONTENT_DOWNLOAD")</f>
        <v>0</v>
      </c>
      <c r="T418" s="7">
        <f>COUNTIFS(clean_interactions!B:B,A418,clean_interactions!C:C,"WEBINAR_ATTENDED")</f>
        <v>0</v>
      </c>
      <c r="U418" s="7">
        <f>COUNTIFS(clean_interactions!B:B,A418,clean_interactions!C:C,"PRICING_PAGE_VIEW")</f>
        <v>0</v>
      </c>
      <c r="V418" s="7">
        <f>SUMIF(clean_spend!D:D,E418,clean_spend!F:F)</f>
        <v>130023</v>
      </c>
      <c r="W418" s="7">
        <f>SUMIF(clean_spend!D:D,E418,clean_spend!J:J)</f>
        <v>322</v>
      </c>
      <c r="X418" s="17">
        <f t="shared" si="6"/>
        <v>403.79813664596276</v>
      </c>
      <c r="Y418" s="7">
        <f>IFERROR(SUMIF(clean_spend!D:D,E418,clean_spend!L:L)/V418,0)</f>
        <v>1.3116294809379878</v>
      </c>
    </row>
    <row r="419" spans="1:25">
      <c r="A419" t="str">
        <v>L0418</v>
      </c>
      <c r="B419" t="str">
        <v>Imani Dominguez</v>
      </c>
      <c r="C419" t="str">
        <v>SERVICE NOW</v>
      </c>
      <c r="D419" t="str">
        <v>N/A</v>
      </c>
      <c r="E419" t="str">
        <v>PARTNER</v>
      </c>
      <c r="F419" t="str">
        <v>Hrtech</v>
      </c>
      <c r="G419" t="str">
        <v>Unknown</v>
      </c>
      <c r="H419" t="str">
        <v>Uae</v>
      </c>
      <c r="I419">
        <v>24</v>
      </c>
      <c r="J419">
        <v>10</v>
      </c>
      <c r="K419">
        <v>25</v>
      </c>
      <c r="L419" t="str">
        <v>NO</v>
      </c>
      <c r="M419" t="str">
        <v>NEW</v>
      </c>
      <c r="N419" s="7" t="str">
        <f>IF(COUNTBLANK(clean_leads!B419:S419)&gt;=8,"LOW",IF(COUNTBLANK(clean_leads!B419:S419)&gt;=4,"MEDIUM","HIGH"))</f>
        <v>HIGH</v>
      </c>
      <c r="O419" s="7">
        <f>COUNTIF(clean_interactions!B:B,A419)</f>
        <v>4</v>
      </c>
      <c r="P419" s="7">
        <f>COUNTIFS(clean_interactions!B:B,A419,clean_interactions!N:N,"HIGH")</f>
        <v>4</v>
      </c>
      <c r="Q419" s="7">
        <f>ROUND(SUMIF(clean_interactions!B:B,A419,clean_interactions!M:M),1)</f>
        <v>64.8</v>
      </c>
      <c r="R419" s="7">
        <f>COUNTIFS(clean_interactions!B:B,A419,clean_interactions!C:C,"DEMO_REQUEST")</f>
        <v>0</v>
      </c>
      <c r="S419" s="7">
        <f>COUNTIFS(clean_interactions!B:B,A419,clean_interactions!C:C,"CONTENT_DOWNLOAD")</f>
        <v>0</v>
      </c>
      <c r="T419" s="7">
        <f>COUNTIFS(clean_interactions!B:B,A419,clean_interactions!C:C,"WEBINAR_ATTENDED")</f>
        <v>1</v>
      </c>
      <c r="U419" s="7">
        <f>COUNTIFS(clean_interactions!B:B,A419,clean_interactions!C:C,"PRICING_PAGE_VIEW")</f>
        <v>0</v>
      </c>
      <c r="V419" s="7">
        <f>SUMIF(clean_spend!D:D,E419,clean_spend!F:F)</f>
        <v>0</v>
      </c>
      <c r="W419" s="7">
        <f>SUMIF(clean_spend!D:D,E419,clean_spend!J:J)</f>
        <v>0</v>
      </c>
      <c r="X419" s="17">
        <f t="shared" si="6"/>
        <v>0</v>
      </c>
      <c r="Y419" s="7">
        <f>IFERROR(SUMIF(clean_spend!D:D,E419,clean_spend!L:L)/V419,0)</f>
        <v>0</v>
      </c>
    </row>
    <row r="420" spans="1:25">
      <c r="A420" t="str">
        <v>L0419</v>
      </c>
      <c r="B420" t="str">
        <v>Brian Silva</v>
      </c>
      <c r="C420" t="str">
        <v>ELASTIC</v>
      </c>
      <c r="D420" t="str">
        <v>MID-MARKET</v>
      </c>
      <c r="E420" t="str">
        <v>PARTNER</v>
      </c>
      <c r="F420" t="str">
        <v>Hrtech</v>
      </c>
      <c r="G420" t="str">
        <v>Co-Founder</v>
      </c>
      <c r="H420" t="str">
        <v>Colombia</v>
      </c>
      <c r="I420">
        <v>0</v>
      </c>
      <c r="J420">
        <v>18</v>
      </c>
      <c r="K420">
        <v>17</v>
      </c>
      <c r="L420" t="str">
        <v>NO</v>
      </c>
      <c r="M420" t="str">
        <v>NEW</v>
      </c>
      <c r="N420" s="7" t="str">
        <f>IF(COUNTBLANK(clean_leads!B420:S420)&gt;=8,"LOW",IF(COUNTBLANK(clean_leads!B420:S420)&gt;=4,"MEDIUM","HIGH"))</f>
        <v>HIGH</v>
      </c>
      <c r="O420" s="7">
        <f>COUNTIF(clean_interactions!B:B,A420)</f>
        <v>5</v>
      </c>
      <c r="P420" s="7">
        <f>COUNTIFS(clean_interactions!B:B,A420,clean_interactions!N:N,"HIGH")</f>
        <v>5</v>
      </c>
      <c r="Q420" s="7">
        <f>ROUND(SUMIF(clean_interactions!B:B,A420,clean_interactions!M:M),1)</f>
        <v>119.9</v>
      </c>
      <c r="R420" s="7">
        <f>COUNTIFS(clean_interactions!B:B,A420,clean_interactions!C:C,"DEMO_REQUEST")</f>
        <v>0</v>
      </c>
      <c r="S420" s="7">
        <f>COUNTIFS(clean_interactions!B:B,A420,clean_interactions!C:C,"CONTENT_DOWNLOAD")</f>
        <v>0</v>
      </c>
      <c r="T420" s="7">
        <f>COUNTIFS(clean_interactions!B:B,A420,clean_interactions!C:C,"WEBINAR_ATTENDED")</f>
        <v>1</v>
      </c>
      <c r="U420" s="7">
        <f>COUNTIFS(clean_interactions!B:B,A420,clean_interactions!C:C,"PRICING_PAGE_VIEW")</f>
        <v>0</v>
      </c>
      <c r="V420" s="7">
        <f>SUMIF(clean_spend!D:D,E420,clean_spend!F:F)</f>
        <v>0</v>
      </c>
      <c r="W420" s="7">
        <f>SUMIF(clean_spend!D:D,E420,clean_spend!J:J)</f>
        <v>0</v>
      </c>
      <c r="X420" s="17">
        <f t="shared" si="6"/>
        <v>0</v>
      </c>
      <c r="Y420" s="7">
        <f>IFERROR(SUMIF(clean_spend!D:D,E420,clean_spend!L:L)/V420,0)</f>
        <v>0</v>
      </c>
    </row>
    <row r="421" spans="1:25">
      <c r="A421" t="str">
        <v>L0420</v>
      </c>
      <c r="B421" t="str">
        <v>Ingrid Guerrero</v>
      </c>
      <c r="C421" t="str">
        <v>AMAZON</v>
      </c>
      <c r="D421" t="str">
        <v>ENTERPRISE</v>
      </c>
      <c r="E421" t="str">
        <v>COLD_EMAIL</v>
      </c>
      <c r="F421" t="str">
        <v>Manufacturing</v>
      </c>
      <c r="G421" t="str">
        <v>Head Of Strategy</v>
      </c>
      <c r="H421" t="str">
        <v>Spain</v>
      </c>
      <c r="I421">
        <v>22</v>
      </c>
      <c r="J421">
        <v>4</v>
      </c>
      <c r="K421">
        <v>19</v>
      </c>
      <c r="L421" t="str">
        <v>YES</v>
      </c>
      <c r="M421" t="str">
        <v>ENGAGED</v>
      </c>
      <c r="N421" s="7" t="str">
        <f>IF(COUNTBLANK(clean_leads!B421:S421)&gt;=8,"LOW",IF(COUNTBLANK(clean_leads!B421:S421)&gt;=4,"MEDIUM","HIGH"))</f>
        <v>HIGH</v>
      </c>
      <c r="O421" s="7">
        <f>COUNTIF(clean_interactions!B:B,A421)</f>
        <v>4</v>
      </c>
      <c r="P421" s="7">
        <f>COUNTIFS(clean_interactions!B:B,A421,clean_interactions!N:N,"HIGH")</f>
        <v>4</v>
      </c>
      <c r="Q421" s="7">
        <f>ROUND(SUMIF(clean_interactions!B:B,A421,clean_interactions!M:M),1)</f>
        <v>56.3</v>
      </c>
      <c r="R421" s="7">
        <f>COUNTIFS(clean_interactions!B:B,A421,clean_interactions!C:C,"DEMO_REQUEST")</f>
        <v>0</v>
      </c>
      <c r="S421" s="7">
        <f>COUNTIFS(clean_interactions!B:B,A421,clean_interactions!C:C,"CONTENT_DOWNLOAD")</f>
        <v>0</v>
      </c>
      <c r="T421" s="7">
        <f>COUNTIFS(clean_interactions!B:B,A421,clean_interactions!C:C,"WEBINAR_ATTENDED")</f>
        <v>0</v>
      </c>
      <c r="U421" s="7">
        <f>COUNTIFS(clean_interactions!B:B,A421,clean_interactions!C:C,"PRICING_PAGE_VIEW")</f>
        <v>0</v>
      </c>
      <c r="V421" s="7">
        <f>SUMIF(clean_spend!D:D,E421,clean_spend!F:F)</f>
        <v>63789</v>
      </c>
      <c r="W421" s="7">
        <f>SUMIF(clean_spend!D:D,E421,clean_spend!J:J)</f>
        <v>306</v>
      </c>
      <c r="X421" s="17">
        <f t="shared" si="6"/>
        <v>208.4607843137255</v>
      </c>
      <c r="Y421" s="7">
        <f>IFERROR(SUMIF(clean_spend!D:D,E421,clean_spend!L:L)/V421,0)</f>
        <v>3.0610920378121618</v>
      </c>
    </row>
    <row r="422" spans="1:25">
      <c r="A422" t="str">
        <v>L0421</v>
      </c>
      <c r="B422" t="str">
        <v>Joaquin Mishra</v>
      </c>
      <c r="C422" t="str">
        <v>DOCU SIGN</v>
      </c>
      <c r="D422" t="str">
        <v>MID-MARKET</v>
      </c>
      <c r="E422" t="str">
        <v>REFERRAL</v>
      </c>
      <c r="F422" t="str">
        <v>Devops</v>
      </c>
      <c r="G422" t="str">
        <v>Sales Operations</v>
      </c>
      <c r="H422" t="str">
        <v>SG</v>
      </c>
      <c r="I422">
        <v>6</v>
      </c>
      <c r="J422">
        <v>4</v>
      </c>
      <c r="K422">
        <v>30</v>
      </c>
      <c r="L422" t="str">
        <v>NO</v>
      </c>
      <c r="M422" t="str">
        <v>DISQUALIFIED</v>
      </c>
      <c r="N422" s="7" t="str">
        <f>IF(COUNTBLANK(clean_leads!B422:S422)&gt;=8,"LOW",IF(COUNTBLANK(clean_leads!B422:S422)&gt;=4,"MEDIUM","HIGH"))</f>
        <v>HIGH</v>
      </c>
      <c r="O422" s="7">
        <f>COUNTIF(clean_interactions!B:B,A422)</f>
        <v>3</v>
      </c>
      <c r="P422" s="7">
        <f>COUNTIFS(clean_interactions!B:B,A422,clean_interactions!N:N,"HIGH")</f>
        <v>3</v>
      </c>
      <c r="Q422" s="7">
        <f>ROUND(SUMIF(clean_interactions!B:B,A422,clean_interactions!M:M),1)</f>
        <v>54.1</v>
      </c>
      <c r="R422" s="7">
        <f>COUNTIFS(clean_interactions!B:B,A422,clean_interactions!C:C,"DEMO_REQUEST")</f>
        <v>1</v>
      </c>
      <c r="S422" s="7">
        <f>COUNTIFS(clean_interactions!B:B,A422,clean_interactions!C:C,"CONTENT_DOWNLOAD")</f>
        <v>0</v>
      </c>
      <c r="T422" s="7">
        <f>COUNTIFS(clean_interactions!B:B,A422,clean_interactions!C:C,"WEBINAR_ATTENDED")</f>
        <v>0</v>
      </c>
      <c r="U422" s="7">
        <f>COUNTIFS(clean_interactions!B:B,A422,clean_interactions!C:C,"PRICING_PAGE_VIEW")</f>
        <v>0</v>
      </c>
      <c r="V422" s="7">
        <f>SUMIF(clean_spend!D:D,E422,clean_spend!F:F)</f>
        <v>37889</v>
      </c>
      <c r="W422" s="7">
        <f>SUMIF(clean_spend!D:D,E422,clean_spend!J:J)</f>
        <v>865</v>
      </c>
      <c r="X422" s="17">
        <f t="shared" si="6"/>
        <v>43.802312138728325</v>
      </c>
      <c r="Y422" s="7">
        <f>IFERROR(SUMIF(clean_spend!D:D,E422,clean_spend!L:L)/V422,0)</f>
        <v>9.6104674179841112</v>
      </c>
    </row>
    <row r="423" spans="1:25">
      <c r="A423" t="str">
        <v>L0422</v>
      </c>
      <c r="B423" t="str">
        <v>Katrina Anderson</v>
      </c>
      <c r="C423" t="str">
        <v>SNOWFLAKE</v>
      </c>
      <c r="D423" t="str">
        <v>GROWTH</v>
      </c>
      <c r="E423" t="str">
        <v>PAID</v>
      </c>
      <c r="F423" t="str">
        <v>Biotech</v>
      </c>
      <c r="G423" t="str">
        <v>Senior Associate</v>
      </c>
      <c r="H423" t="str">
        <v>US</v>
      </c>
      <c r="I423">
        <v>31</v>
      </c>
      <c r="J423">
        <v>0</v>
      </c>
      <c r="K423">
        <v>26</v>
      </c>
      <c r="L423" t="str">
        <v>NO</v>
      </c>
      <c r="M423" t="str">
        <v>LOST</v>
      </c>
      <c r="N423" s="7" t="str">
        <f>IF(COUNTBLANK(clean_leads!B423:S423)&gt;=8,"LOW",IF(COUNTBLANK(clean_leads!B423:S423)&gt;=4,"MEDIUM","HIGH"))</f>
        <v>HIGH</v>
      </c>
      <c r="O423" s="7">
        <f>COUNTIF(clean_interactions!B:B,A423)</f>
        <v>5</v>
      </c>
      <c r="P423" s="7">
        <f>COUNTIFS(clean_interactions!B:B,A423,clean_interactions!N:N,"HIGH")</f>
        <v>1</v>
      </c>
      <c r="Q423" s="7">
        <f>ROUND(SUMIF(clean_interactions!B:B,A423,clean_interactions!M:M),1)</f>
        <v>27.9</v>
      </c>
      <c r="R423" s="7">
        <f>COUNTIFS(clean_interactions!B:B,A423,clean_interactions!C:C,"DEMO_REQUEST")</f>
        <v>0</v>
      </c>
      <c r="S423" s="7">
        <f>COUNTIFS(clean_interactions!B:B,A423,clean_interactions!C:C,"CONTENT_DOWNLOAD")</f>
        <v>0</v>
      </c>
      <c r="T423" s="7">
        <f>COUNTIFS(clean_interactions!B:B,A423,clean_interactions!C:C,"WEBINAR_ATTENDED")</f>
        <v>0</v>
      </c>
      <c r="U423" s="7">
        <f>COUNTIFS(clean_interactions!B:B,A423,clean_interactions!C:C,"PRICING_PAGE_VIEW")</f>
        <v>1</v>
      </c>
      <c r="V423" s="7">
        <f>SUMIF(clean_spend!D:D,E423,clean_spend!F:F)</f>
        <v>149793</v>
      </c>
      <c r="W423" s="7">
        <f>SUMIF(clean_spend!D:D,E423,clean_spend!J:J)</f>
        <v>1090</v>
      </c>
      <c r="X423" s="17">
        <f t="shared" si="6"/>
        <v>137.42477064220182</v>
      </c>
      <c r="Y423" s="7">
        <f>IFERROR(SUMIF(clean_spend!D:D,E423,clean_spend!L:L)/V423,0)</f>
        <v>3.422997069288952</v>
      </c>
    </row>
    <row r="424" spans="1:25">
      <c r="A424" t="str">
        <v>L0423</v>
      </c>
      <c r="B424" t="str">
        <v>Camila Scott</v>
      </c>
      <c r="C424" t="str">
        <v>MIRO</v>
      </c>
      <c r="D424" t="str">
        <v>SMB</v>
      </c>
      <c r="E424" t="str">
        <v>ORGANIC</v>
      </c>
      <c r="F424" t="str">
        <v>Energy</v>
      </c>
      <c r="G424" t="str">
        <v>Abm Manager</v>
      </c>
      <c r="H424" t="str">
        <v>Colombia</v>
      </c>
      <c r="I424">
        <v>12</v>
      </c>
      <c r="J424">
        <v>12</v>
      </c>
      <c r="K424">
        <v>44</v>
      </c>
      <c r="L424" t="str">
        <v>NO</v>
      </c>
      <c r="M424" t="str">
        <v>CONVERTED</v>
      </c>
      <c r="N424" s="7" t="str">
        <f>IF(COUNTBLANK(clean_leads!B424:S424)&gt;=8,"LOW",IF(COUNTBLANK(clean_leads!B424:S424)&gt;=4,"MEDIUM","HIGH"))</f>
        <v>HIGH</v>
      </c>
      <c r="O424" s="7">
        <f>COUNTIF(clean_interactions!B:B,A424)</f>
        <v>1</v>
      </c>
      <c r="P424" s="7">
        <f>COUNTIFS(clean_interactions!B:B,A424,clean_interactions!N:N,"HIGH")</f>
        <v>0</v>
      </c>
      <c r="Q424" s="7">
        <f>ROUND(SUMIF(clean_interactions!B:B,A424,clean_interactions!M:M),1)</f>
        <v>0</v>
      </c>
      <c r="R424" s="7">
        <f>COUNTIFS(clean_interactions!B:B,A424,clean_interactions!C:C,"DEMO_REQUEST")</f>
        <v>0</v>
      </c>
      <c r="S424" s="7">
        <f>COUNTIFS(clean_interactions!B:B,A424,clean_interactions!C:C,"CONTENT_DOWNLOAD")</f>
        <v>0</v>
      </c>
      <c r="T424" s="7">
        <f>COUNTIFS(clean_interactions!B:B,A424,clean_interactions!C:C,"WEBINAR_ATTENDED")</f>
        <v>0</v>
      </c>
      <c r="U424" s="7">
        <f>COUNTIFS(clean_interactions!B:B,A424,clean_interactions!C:C,"PRICING_PAGE_VIEW")</f>
        <v>0</v>
      </c>
      <c r="V424" s="7">
        <f>SUMIF(clean_spend!D:D,E424,clean_spend!F:F)</f>
        <v>46997</v>
      </c>
      <c r="W424" s="7">
        <f>SUMIF(clean_spend!D:D,E424,clean_spend!J:J)</f>
        <v>970</v>
      </c>
      <c r="X424" s="17">
        <f t="shared" si="6"/>
        <v>48.450515463917526</v>
      </c>
      <c r="Y424" s="7">
        <f>IFERROR(SUMIF(clean_spend!D:D,E424,clean_spend!L:L)/V424,0)</f>
        <v>13.494180479605081</v>
      </c>
    </row>
    <row r="425" spans="1:25">
      <c r="A425" t="str">
        <v>L0424</v>
      </c>
      <c r="B425" t="str">
        <v>Nico Das</v>
      </c>
      <c r="C425" t="str">
        <v>DROPBOX</v>
      </c>
      <c r="D425" t="str">
        <v>ENTERPRISE</v>
      </c>
      <c r="E425" t="str">
        <v>REFERRAL</v>
      </c>
      <c r="F425" t="str">
        <v>E-Commerce</v>
      </c>
      <c r="G425" t="str">
        <v>Co-Founder</v>
      </c>
      <c r="H425" t="str">
        <v>Pakistan</v>
      </c>
      <c r="I425">
        <v>15</v>
      </c>
      <c r="J425">
        <v>2</v>
      </c>
      <c r="K425">
        <v>0</v>
      </c>
      <c r="L425" t="str">
        <v>YES</v>
      </c>
      <c r="M425" t="str">
        <v>NEW</v>
      </c>
      <c r="N425" s="7" t="str">
        <f>IF(COUNTBLANK(clean_leads!B425:S425)&gt;=8,"LOW",IF(COUNTBLANK(clean_leads!B425:S425)&gt;=4,"MEDIUM","HIGH"))</f>
        <v>HIGH</v>
      </c>
      <c r="O425" s="7">
        <f>COUNTIF(clean_interactions!B:B,A425)</f>
        <v>2</v>
      </c>
      <c r="P425" s="7">
        <f>COUNTIFS(clean_interactions!B:B,A425,clean_interactions!N:N,"HIGH")</f>
        <v>2</v>
      </c>
      <c r="Q425" s="7">
        <f>ROUND(SUMIF(clean_interactions!B:B,A425,clean_interactions!M:M),1)</f>
        <v>51.2</v>
      </c>
      <c r="R425" s="7">
        <f>COUNTIFS(clean_interactions!B:B,A425,clean_interactions!C:C,"DEMO_REQUEST")</f>
        <v>0</v>
      </c>
      <c r="S425" s="7">
        <f>COUNTIFS(clean_interactions!B:B,A425,clean_interactions!C:C,"CONTENT_DOWNLOAD")</f>
        <v>0</v>
      </c>
      <c r="T425" s="7">
        <f>COUNTIFS(clean_interactions!B:B,A425,clean_interactions!C:C,"WEBINAR_ATTENDED")</f>
        <v>0</v>
      </c>
      <c r="U425" s="7">
        <f>COUNTIFS(clean_interactions!B:B,A425,clean_interactions!C:C,"PRICING_PAGE_VIEW")</f>
        <v>0</v>
      </c>
      <c r="V425" s="7">
        <f>SUMIF(clean_spend!D:D,E425,clean_spend!F:F)</f>
        <v>37889</v>
      </c>
      <c r="W425" s="7">
        <f>SUMIF(clean_spend!D:D,E425,clean_spend!J:J)</f>
        <v>865</v>
      </c>
      <c r="X425" s="17">
        <f t="shared" si="6"/>
        <v>43.802312138728325</v>
      </c>
      <c r="Y425" s="7">
        <f>IFERROR(SUMIF(clean_spend!D:D,E425,clean_spend!L:L)/V425,0)</f>
        <v>9.6104674179841112</v>
      </c>
    </row>
    <row r="426" spans="1:25">
      <c r="A426" t="str">
        <v>L0425</v>
      </c>
      <c r="B426" t="str">
        <v>James Robinson</v>
      </c>
      <c r="C426" t="str">
        <v>HASHICORP</v>
      </c>
      <c r="D426" t="str">
        <v>ENTERPRISE</v>
      </c>
      <c r="E426" t="str">
        <v>PAID</v>
      </c>
      <c r="F426" t="str">
        <v>Healthcare</v>
      </c>
      <c r="G426" t="str">
        <v>Sales Operations</v>
      </c>
      <c r="H426" t="str">
        <v>SG</v>
      </c>
      <c r="I426">
        <v>33</v>
      </c>
      <c r="J426">
        <v>6</v>
      </c>
      <c r="K426">
        <v>31</v>
      </c>
      <c r="L426" t="str">
        <v>NO</v>
      </c>
      <c r="M426" t="str">
        <v>DISQUALIFIED</v>
      </c>
      <c r="N426" s="7" t="str">
        <f>IF(COUNTBLANK(clean_leads!B426:S426)&gt;=8,"LOW",IF(COUNTBLANK(clean_leads!B426:S426)&gt;=4,"MEDIUM","HIGH"))</f>
        <v>HIGH</v>
      </c>
      <c r="O426" s="7">
        <f>COUNTIF(clean_interactions!B:B,A426)</f>
        <v>3</v>
      </c>
      <c r="P426" s="7">
        <f>COUNTIFS(clean_interactions!B:B,A426,clean_interactions!N:N,"HIGH")</f>
        <v>2</v>
      </c>
      <c r="Q426" s="7">
        <f>ROUND(SUMIF(clean_interactions!B:B,A426,clean_interactions!M:M),1)</f>
        <v>32.700000000000003</v>
      </c>
      <c r="R426" s="7">
        <f>COUNTIFS(clean_interactions!B:B,A426,clean_interactions!C:C,"DEMO_REQUEST")</f>
        <v>0</v>
      </c>
      <c r="S426" s="7">
        <f>COUNTIFS(clean_interactions!B:B,A426,clean_interactions!C:C,"CONTENT_DOWNLOAD")</f>
        <v>1</v>
      </c>
      <c r="T426" s="7">
        <f>COUNTIFS(clean_interactions!B:B,A426,clean_interactions!C:C,"WEBINAR_ATTENDED")</f>
        <v>0</v>
      </c>
      <c r="U426" s="7">
        <f>COUNTIFS(clean_interactions!B:B,A426,clean_interactions!C:C,"PRICING_PAGE_VIEW")</f>
        <v>0</v>
      </c>
      <c r="V426" s="7">
        <f>SUMIF(clean_spend!D:D,E426,clean_spend!F:F)</f>
        <v>149793</v>
      </c>
      <c r="W426" s="7">
        <f>SUMIF(clean_spend!D:D,E426,clean_spend!J:J)</f>
        <v>1090</v>
      </c>
      <c r="X426" s="17">
        <f t="shared" si="6"/>
        <v>137.42477064220182</v>
      </c>
      <c r="Y426" s="7">
        <f>IFERROR(SUMIF(clean_spend!D:D,E426,clean_spend!L:L)/V426,0)</f>
        <v>3.422997069288952</v>
      </c>
    </row>
    <row r="427" spans="1:25">
      <c r="A427" t="str">
        <v>L0426</v>
      </c>
      <c r="B427" t="str">
        <v>Leandro Jensen</v>
      </c>
      <c r="C427" t="str">
        <v>AMAZON</v>
      </c>
      <c r="D427" t="str">
        <v>STARTUP</v>
      </c>
      <c r="E427" t="str">
        <v>SOCIAL</v>
      </c>
      <c r="F427" t="str">
        <v>Proptech</v>
      </c>
      <c r="G427" t="str">
        <v>Vp Sales</v>
      </c>
      <c r="H427" t="str">
        <v>IN</v>
      </c>
      <c r="I427">
        <v>32</v>
      </c>
      <c r="J427">
        <v>6</v>
      </c>
      <c r="K427">
        <v>52</v>
      </c>
      <c r="L427" t="str">
        <v>YES</v>
      </c>
      <c r="M427" t="str">
        <v>NEW</v>
      </c>
      <c r="N427" s="7" t="str">
        <f>IF(COUNTBLANK(clean_leads!B427:S427)&gt;=8,"LOW",IF(COUNTBLANK(clean_leads!B427:S427)&gt;=4,"MEDIUM","HIGH"))</f>
        <v>HIGH</v>
      </c>
      <c r="O427" s="7">
        <f>COUNTIF(clean_interactions!B:B,A427)</f>
        <v>2</v>
      </c>
      <c r="P427" s="7">
        <f>COUNTIFS(clean_interactions!B:B,A427,clean_interactions!N:N,"HIGH")</f>
        <v>2</v>
      </c>
      <c r="Q427" s="7">
        <f>ROUND(SUMIF(clean_interactions!B:B,A427,clean_interactions!M:M),1)</f>
        <v>44</v>
      </c>
      <c r="R427" s="7">
        <f>COUNTIFS(clean_interactions!B:B,A427,clean_interactions!C:C,"DEMO_REQUEST")</f>
        <v>0</v>
      </c>
      <c r="S427" s="7">
        <f>COUNTIFS(clean_interactions!B:B,A427,clean_interactions!C:C,"CONTENT_DOWNLOAD")</f>
        <v>0</v>
      </c>
      <c r="T427" s="7">
        <f>COUNTIFS(clean_interactions!B:B,A427,clean_interactions!C:C,"WEBINAR_ATTENDED")</f>
        <v>1</v>
      </c>
      <c r="U427" s="7">
        <f>COUNTIFS(clean_interactions!B:B,A427,clean_interactions!C:C,"PRICING_PAGE_VIEW")</f>
        <v>0</v>
      </c>
      <c r="V427" s="7">
        <f>SUMIF(clean_spend!D:D,E427,clean_spend!F:F)</f>
        <v>198205</v>
      </c>
      <c r="W427" s="7">
        <f>SUMIF(clean_spend!D:D,E427,clean_spend!J:J)</f>
        <v>961</v>
      </c>
      <c r="X427" s="17">
        <f t="shared" si="6"/>
        <v>206.2486992715921</v>
      </c>
      <c r="Y427" s="7">
        <f>IFERROR(SUMIF(clean_spend!D:D,E427,clean_spend!L:L)/V427,0)</f>
        <v>2.499992432077899</v>
      </c>
    </row>
    <row r="428" spans="1:25">
      <c r="A428" t="str">
        <v>L0427</v>
      </c>
      <c r="B428" t="str">
        <v>Imani Anderson</v>
      </c>
      <c r="C428" t="str">
        <v>MIRO</v>
      </c>
      <c r="D428" t="str">
        <v>SMB</v>
      </c>
      <c r="E428" t="str">
        <v>COLD_EMAIL</v>
      </c>
      <c r="F428" t="str">
        <v>Martech</v>
      </c>
      <c r="G428" t="str">
        <v>Demand Gen Manager</v>
      </c>
      <c r="H428" t="str">
        <v>Poland</v>
      </c>
      <c r="I428">
        <v>30</v>
      </c>
      <c r="J428">
        <v>9</v>
      </c>
      <c r="K428">
        <v>20</v>
      </c>
      <c r="L428" t="str">
        <v>NO</v>
      </c>
      <c r="M428" t="str">
        <v>NEW</v>
      </c>
      <c r="N428" s="7" t="str">
        <f>IF(COUNTBLANK(clean_leads!B428:S428)&gt;=8,"LOW",IF(COUNTBLANK(clean_leads!B428:S428)&gt;=4,"MEDIUM","HIGH"))</f>
        <v>HIGH</v>
      </c>
      <c r="O428" s="7">
        <f>COUNTIF(clean_interactions!B:B,A428)</f>
        <v>3</v>
      </c>
      <c r="P428" s="7">
        <f>COUNTIFS(clean_interactions!B:B,A428,clean_interactions!N:N,"HIGH")</f>
        <v>3</v>
      </c>
      <c r="Q428" s="7">
        <f>ROUND(SUMIF(clean_interactions!B:B,A428,clean_interactions!M:M),1)</f>
        <v>45.5</v>
      </c>
      <c r="R428" s="7">
        <f>COUNTIFS(clean_interactions!B:B,A428,clean_interactions!C:C,"DEMO_REQUEST")</f>
        <v>1</v>
      </c>
      <c r="S428" s="7">
        <f>COUNTIFS(clean_interactions!B:B,A428,clean_interactions!C:C,"CONTENT_DOWNLOAD")</f>
        <v>0</v>
      </c>
      <c r="T428" s="7">
        <f>COUNTIFS(clean_interactions!B:B,A428,clean_interactions!C:C,"WEBINAR_ATTENDED")</f>
        <v>0</v>
      </c>
      <c r="U428" s="7">
        <f>COUNTIFS(clean_interactions!B:B,A428,clean_interactions!C:C,"PRICING_PAGE_VIEW")</f>
        <v>0</v>
      </c>
      <c r="V428" s="7">
        <f>SUMIF(clean_spend!D:D,E428,clean_spend!F:F)</f>
        <v>63789</v>
      </c>
      <c r="W428" s="7">
        <f>SUMIF(clean_spend!D:D,E428,clean_spend!J:J)</f>
        <v>306</v>
      </c>
      <c r="X428" s="17">
        <f t="shared" si="6"/>
        <v>208.4607843137255</v>
      </c>
      <c r="Y428" s="7">
        <f>IFERROR(SUMIF(clean_spend!D:D,E428,clean_spend!L:L)/V428,0)</f>
        <v>3.0610920378121618</v>
      </c>
    </row>
    <row r="429" spans="1:25">
      <c r="A429" t="str">
        <v>L0428</v>
      </c>
      <c r="B429" t="str">
        <v>Winston Chen</v>
      </c>
      <c r="C429" t="str">
        <v>CLOUDFLARE</v>
      </c>
      <c r="D429" t="str">
        <v>MID-MARKET</v>
      </c>
      <c r="E429" t="str">
        <v>REFERRAL</v>
      </c>
      <c r="F429" t="str">
        <v>AI/ML</v>
      </c>
      <c r="G429" t="str">
        <v>Marketing Coordinator</v>
      </c>
      <c r="H429" t="str">
        <v>US</v>
      </c>
      <c r="I429">
        <v>11</v>
      </c>
      <c r="J429">
        <v>0</v>
      </c>
      <c r="K429">
        <v>9</v>
      </c>
      <c r="L429" t="str">
        <v>YES</v>
      </c>
      <c r="M429" t="str">
        <v>NEW</v>
      </c>
      <c r="N429" s="7" t="str">
        <f>IF(COUNTBLANK(clean_leads!B429:S429)&gt;=8,"LOW",IF(COUNTBLANK(clean_leads!B429:S429)&gt;=4,"MEDIUM","HIGH"))</f>
        <v>HIGH</v>
      </c>
      <c r="O429" s="7">
        <f>COUNTIF(clean_interactions!B:B,A429)</f>
        <v>6</v>
      </c>
      <c r="P429" s="7">
        <f>COUNTIFS(clean_interactions!B:B,A429,clean_interactions!N:N,"HIGH")</f>
        <v>5</v>
      </c>
      <c r="Q429" s="7">
        <f>ROUND(SUMIF(clean_interactions!B:B,A429,clean_interactions!M:M),1)</f>
        <v>132.30000000000001</v>
      </c>
      <c r="R429" s="7">
        <f>COUNTIFS(clean_interactions!B:B,A429,clean_interactions!C:C,"DEMO_REQUEST")</f>
        <v>0</v>
      </c>
      <c r="S429" s="7">
        <f>COUNTIFS(clean_interactions!B:B,A429,clean_interactions!C:C,"CONTENT_DOWNLOAD")</f>
        <v>0</v>
      </c>
      <c r="T429" s="7">
        <f>COUNTIFS(clean_interactions!B:B,A429,clean_interactions!C:C,"WEBINAR_ATTENDED")</f>
        <v>0</v>
      </c>
      <c r="U429" s="7">
        <f>COUNTIFS(clean_interactions!B:B,A429,clean_interactions!C:C,"PRICING_PAGE_VIEW")</f>
        <v>1</v>
      </c>
      <c r="V429" s="7">
        <f>SUMIF(clean_spend!D:D,E429,clean_spend!F:F)</f>
        <v>37889</v>
      </c>
      <c r="W429" s="7">
        <f>SUMIF(clean_spend!D:D,E429,clean_spend!J:J)</f>
        <v>865</v>
      </c>
      <c r="X429" s="17">
        <f t="shared" si="6"/>
        <v>43.802312138728325</v>
      </c>
      <c r="Y429" s="7">
        <f>IFERROR(SUMIF(clean_spend!D:D,E429,clean_spend!L:L)/V429,0)</f>
        <v>9.6104674179841112</v>
      </c>
    </row>
    <row r="430" spans="1:25">
      <c r="A430" t="str">
        <v>L0429</v>
      </c>
      <c r="B430" t="str">
        <v>Ophelia Malhotra</v>
      </c>
      <c r="C430" t="str">
        <v>DATABRICKS</v>
      </c>
      <c r="D430" t="str">
        <v>ENTERPRISE</v>
      </c>
      <c r="E430" t="str">
        <v>REFERRAL</v>
      </c>
      <c r="F430" t="str">
        <v>Cybersecurity</v>
      </c>
      <c r="G430" t="str">
        <v>Partnerships Manager</v>
      </c>
      <c r="H430" t="str">
        <v>Nigeria</v>
      </c>
      <c r="I430">
        <v>19</v>
      </c>
      <c r="J430">
        <v>13</v>
      </c>
      <c r="K430">
        <v>38</v>
      </c>
      <c r="L430" t="str">
        <v>NO</v>
      </c>
      <c r="M430" t="str">
        <v>CONVERTED</v>
      </c>
      <c r="N430" s="7" t="str">
        <f>IF(COUNTBLANK(clean_leads!B430:S430)&gt;=8,"LOW",IF(COUNTBLANK(clean_leads!B430:S430)&gt;=4,"MEDIUM","HIGH"))</f>
        <v>HIGH</v>
      </c>
      <c r="O430" s="7">
        <f>COUNTIF(clean_interactions!B:B,A430)</f>
        <v>5</v>
      </c>
      <c r="P430" s="7">
        <f>COUNTIFS(clean_interactions!B:B,A430,clean_interactions!N:N,"HIGH")</f>
        <v>3</v>
      </c>
      <c r="Q430" s="7">
        <f>ROUND(SUMIF(clean_interactions!B:B,A430,clean_interactions!M:M),1)</f>
        <v>44.6</v>
      </c>
      <c r="R430" s="7">
        <f>COUNTIFS(clean_interactions!B:B,A430,clean_interactions!C:C,"DEMO_REQUEST")</f>
        <v>0</v>
      </c>
      <c r="S430" s="7">
        <f>COUNTIFS(clean_interactions!B:B,A430,clean_interactions!C:C,"CONTENT_DOWNLOAD")</f>
        <v>0</v>
      </c>
      <c r="T430" s="7">
        <f>COUNTIFS(clean_interactions!B:B,A430,clean_interactions!C:C,"WEBINAR_ATTENDED")</f>
        <v>0</v>
      </c>
      <c r="U430" s="7">
        <f>COUNTIFS(clean_interactions!B:B,A430,clean_interactions!C:C,"PRICING_PAGE_VIEW")</f>
        <v>1</v>
      </c>
      <c r="V430" s="7">
        <f>SUMIF(clean_spend!D:D,E430,clean_spend!F:F)</f>
        <v>37889</v>
      </c>
      <c r="W430" s="7">
        <f>SUMIF(clean_spend!D:D,E430,clean_spend!J:J)</f>
        <v>865</v>
      </c>
      <c r="X430" s="17">
        <f t="shared" si="6"/>
        <v>43.802312138728325</v>
      </c>
      <c r="Y430" s="7">
        <f>IFERROR(SUMIF(clean_spend!D:D,E430,clean_spend!L:L)/V430,0)</f>
        <v>9.6104674179841112</v>
      </c>
    </row>
    <row r="431" spans="1:25">
      <c r="A431" t="str">
        <v>L0430</v>
      </c>
      <c r="B431" t="str">
        <v>Hugo Gomez</v>
      </c>
      <c r="C431" t="str">
        <v>FRESHWORKS</v>
      </c>
      <c r="D431" t="str">
        <v>ENTERPRISE</v>
      </c>
      <c r="E431" t="str">
        <v>WEBINAR</v>
      </c>
      <c r="F431" t="str">
        <v>AI/ML</v>
      </c>
      <c r="G431" t="str">
        <v>Operations Manager</v>
      </c>
      <c r="H431" t="str">
        <v>DE</v>
      </c>
      <c r="I431">
        <v>15</v>
      </c>
      <c r="J431">
        <v>7</v>
      </c>
      <c r="K431">
        <v>30</v>
      </c>
      <c r="L431" t="str">
        <v>YES</v>
      </c>
      <c r="M431" t="str">
        <v>DISQUALIFIED</v>
      </c>
      <c r="N431" s="7" t="str">
        <f>IF(COUNTBLANK(clean_leads!B431:S431)&gt;=8,"LOW",IF(COUNTBLANK(clean_leads!B431:S431)&gt;=4,"MEDIUM","HIGH"))</f>
        <v>HIGH</v>
      </c>
      <c r="O431" s="7">
        <f>COUNTIF(clean_interactions!B:B,A431)</f>
        <v>0</v>
      </c>
      <c r="P431" s="7">
        <f>COUNTIFS(clean_interactions!B:B,A431,clean_interactions!N:N,"HIGH")</f>
        <v>0</v>
      </c>
      <c r="Q431" s="7">
        <f>ROUND(SUMIF(clean_interactions!B:B,A431,clean_interactions!M:M),1)</f>
        <v>0</v>
      </c>
      <c r="R431" s="7">
        <f>COUNTIFS(clean_interactions!B:B,A431,clean_interactions!C:C,"DEMO_REQUEST")</f>
        <v>0</v>
      </c>
      <c r="S431" s="7">
        <f>COUNTIFS(clean_interactions!B:B,A431,clean_interactions!C:C,"CONTENT_DOWNLOAD")</f>
        <v>0</v>
      </c>
      <c r="T431" s="7">
        <f>COUNTIFS(clean_interactions!B:B,A431,clean_interactions!C:C,"WEBINAR_ATTENDED")</f>
        <v>0</v>
      </c>
      <c r="U431" s="7">
        <f>COUNTIFS(clean_interactions!B:B,A431,clean_interactions!C:C,"PRICING_PAGE_VIEW")</f>
        <v>0</v>
      </c>
      <c r="V431" s="7">
        <f>SUMIF(clean_spend!D:D,E431,clean_spend!F:F)</f>
        <v>74983</v>
      </c>
      <c r="W431" s="7">
        <f>SUMIF(clean_spend!D:D,E431,clean_spend!J:J)</f>
        <v>879</v>
      </c>
      <c r="X431" s="17">
        <f t="shared" si="6"/>
        <v>85.304891922639356</v>
      </c>
      <c r="Y431" s="7">
        <f>IFERROR(SUMIF(clean_spend!D:D,E431,clean_spend!L:L)/V431,0)</f>
        <v>7.3541336036168197</v>
      </c>
    </row>
    <row r="432" spans="1:25">
      <c r="A432" t="str">
        <v>L0431</v>
      </c>
      <c r="B432" t="str">
        <v>Ximena Vega</v>
      </c>
      <c r="C432" t="str">
        <v>CLOUDFLARE</v>
      </c>
      <c r="D432" t="str">
        <v>MID-MARKET</v>
      </c>
      <c r="E432" t="str">
        <v>SOCIAL</v>
      </c>
      <c r="F432" t="str">
        <v>Biotech</v>
      </c>
      <c r="G432" t="str">
        <v>Marketing Manager</v>
      </c>
      <c r="H432" t="str">
        <v>SG</v>
      </c>
      <c r="I432">
        <v>31</v>
      </c>
      <c r="J432">
        <v>19</v>
      </c>
      <c r="K432">
        <v>12</v>
      </c>
      <c r="L432" t="str">
        <v>YES</v>
      </c>
      <c r="M432" t="str">
        <v>NURTURING</v>
      </c>
      <c r="N432" s="7" t="str">
        <f>IF(COUNTBLANK(clean_leads!B432:S432)&gt;=8,"LOW",IF(COUNTBLANK(clean_leads!B432:S432)&gt;=4,"MEDIUM","HIGH"))</f>
        <v>HIGH</v>
      </c>
      <c r="O432" s="7">
        <f>COUNTIF(clean_interactions!B:B,A432)</f>
        <v>2</v>
      </c>
      <c r="P432" s="7">
        <f>COUNTIFS(clean_interactions!B:B,A432,clean_interactions!N:N,"HIGH")</f>
        <v>2</v>
      </c>
      <c r="Q432" s="7">
        <f>ROUND(SUMIF(clean_interactions!B:B,A432,clean_interactions!M:M),1)</f>
        <v>43</v>
      </c>
      <c r="R432" s="7">
        <f>COUNTIFS(clean_interactions!B:B,A432,clean_interactions!C:C,"DEMO_REQUEST")</f>
        <v>1</v>
      </c>
      <c r="S432" s="7">
        <f>COUNTIFS(clean_interactions!B:B,A432,clean_interactions!C:C,"CONTENT_DOWNLOAD")</f>
        <v>0</v>
      </c>
      <c r="T432" s="7">
        <f>COUNTIFS(clean_interactions!B:B,A432,clean_interactions!C:C,"WEBINAR_ATTENDED")</f>
        <v>0</v>
      </c>
      <c r="U432" s="7">
        <f>COUNTIFS(clean_interactions!B:B,A432,clean_interactions!C:C,"PRICING_PAGE_VIEW")</f>
        <v>0</v>
      </c>
      <c r="V432" s="7">
        <f>SUMIF(clean_spend!D:D,E432,clean_spend!F:F)</f>
        <v>198205</v>
      </c>
      <c r="W432" s="7">
        <f>SUMIF(clean_spend!D:D,E432,clean_spend!J:J)</f>
        <v>961</v>
      </c>
      <c r="X432" s="17">
        <f t="shared" si="6"/>
        <v>206.2486992715921</v>
      </c>
      <c r="Y432" s="7">
        <f>IFERROR(SUMIF(clean_spend!D:D,E432,clean_spend!L:L)/V432,0)</f>
        <v>2.499992432077899</v>
      </c>
    </row>
    <row r="433" spans="1:25">
      <c r="A433" t="str">
        <v>L0432</v>
      </c>
      <c r="B433" t="str">
        <v>Kira Gonzalez</v>
      </c>
      <c r="C433" t="str">
        <v>AMAZON INC</v>
      </c>
      <c r="D433" t="str">
        <v>N/A</v>
      </c>
      <c r="E433" t="str">
        <v>COLD_EMAIL</v>
      </c>
      <c r="F433" t="str">
        <v>Cybersecurity</v>
      </c>
      <c r="G433" t="str">
        <v>Head Of Growth</v>
      </c>
      <c r="H433" t="str">
        <v>South Korea</v>
      </c>
      <c r="I433">
        <v>17</v>
      </c>
      <c r="J433">
        <v>6</v>
      </c>
      <c r="K433">
        <v>29</v>
      </c>
      <c r="L433" t="str">
        <v>NO</v>
      </c>
      <c r="M433" t="str">
        <v>NEW</v>
      </c>
      <c r="N433" s="7" t="str">
        <f>IF(COUNTBLANK(clean_leads!B433:S433)&gt;=8,"LOW",IF(COUNTBLANK(clean_leads!B433:S433)&gt;=4,"MEDIUM","HIGH"))</f>
        <v>HIGH</v>
      </c>
      <c r="O433" s="7">
        <f>COUNTIF(clean_interactions!B:B,A433)</f>
        <v>3</v>
      </c>
      <c r="P433" s="7">
        <f>COUNTIFS(clean_interactions!B:B,A433,clean_interactions!N:N,"HIGH")</f>
        <v>3</v>
      </c>
      <c r="Q433" s="7">
        <f>ROUND(SUMIF(clean_interactions!B:B,A433,clean_interactions!M:M),1)</f>
        <v>43.6</v>
      </c>
      <c r="R433" s="7">
        <f>COUNTIFS(clean_interactions!B:B,A433,clean_interactions!C:C,"DEMO_REQUEST")</f>
        <v>0</v>
      </c>
      <c r="S433" s="7">
        <f>COUNTIFS(clean_interactions!B:B,A433,clean_interactions!C:C,"CONTENT_DOWNLOAD")</f>
        <v>1</v>
      </c>
      <c r="T433" s="7">
        <f>COUNTIFS(clean_interactions!B:B,A433,clean_interactions!C:C,"WEBINAR_ATTENDED")</f>
        <v>0</v>
      </c>
      <c r="U433" s="7">
        <f>COUNTIFS(clean_interactions!B:B,A433,clean_interactions!C:C,"PRICING_PAGE_VIEW")</f>
        <v>0</v>
      </c>
      <c r="V433" s="7">
        <f>SUMIF(clean_spend!D:D,E433,clean_spend!F:F)</f>
        <v>63789</v>
      </c>
      <c r="W433" s="7">
        <f>SUMIF(clean_spend!D:D,E433,clean_spend!J:J)</f>
        <v>306</v>
      </c>
      <c r="X433" s="17">
        <f t="shared" si="6"/>
        <v>208.4607843137255</v>
      </c>
      <c r="Y433" s="7">
        <f>IFERROR(SUMIF(clean_spend!D:D,E433,clean_spend!L:L)/V433,0)</f>
        <v>3.0610920378121618</v>
      </c>
    </row>
    <row r="434" spans="1:25">
      <c r="A434" t="str">
        <v>L0433</v>
      </c>
      <c r="B434" t="str">
        <v>Zion Clark</v>
      </c>
      <c r="C434" t="str">
        <v>DATADOG</v>
      </c>
      <c r="D434" t="str">
        <v>ENTERPRISE</v>
      </c>
      <c r="E434" t="str">
        <v>PAID</v>
      </c>
      <c r="F434" t="str">
        <v>Healthcare</v>
      </c>
      <c r="G434" t="str">
        <v>Junior Analyst</v>
      </c>
      <c r="H434" t="str">
        <v>Chile</v>
      </c>
      <c r="I434">
        <v>6</v>
      </c>
      <c r="J434">
        <v>7</v>
      </c>
      <c r="K434">
        <v>23</v>
      </c>
      <c r="L434" t="str">
        <v>YES</v>
      </c>
      <c r="M434" t="str">
        <v>DISQUALIFIED</v>
      </c>
      <c r="N434" s="7" t="str">
        <f>IF(COUNTBLANK(clean_leads!B434:S434)&gt;=8,"LOW",IF(COUNTBLANK(clean_leads!B434:S434)&gt;=4,"MEDIUM","HIGH"))</f>
        <v>HIGH</v>
      </c>
      <c r="O434" s="7">
        <f>COUNTIF(clean_interactions!B:B,A434)</f>
        <v>4</v>
      </c>
      <c r="P434" s="7">
        <f>COUNTIFS(clean_interactions!B:B,A434,clean_interactions!N:N,"HIGH")</f>
        <v>3</v>
      </c>
      <c r="Q434" s="7">
        <f>ROUND(SUMIF(clean_interactions!B:B,A434,clean_interactions!M:M),1)</f>
        <v>82.8</v>
      </c>
      <c r="R434" s="7">
        <f>COUNTIFS(clean_interactions!B:B,A434,clean_interactions!C:C,"DEMO_REQUEST")</f>
        <v>0</v>
      </c>
      <c r="S434" s="7">
        <f>COUNTIFS(clean_interactions!B:B,A434,clean_interactions!C:C,"CONTENT_DOWNLOAD")</f>
        <v>0</v>
      </c>
      <c r="T434" s="7">
        <f>COUNTIFS(clean_interactions!B:B,A434,clean_interactions!C:C,"WEBINAR_ATTENDED")</f>
        <v>0</v>
      </c>
      <c r="U434" s="7">
        <f>COUNTIFS(clean_interactions!B:B,A434,clean_interactions!C:C,"PRICING_PAGE_VIEW")</f>
        <v>0</v>
      </c>
      <c r="V434" s="7">
        <f>SUMIF(clean_spend!D:D,E434,clean_spend!F:F)</f>
        <v>149793</v>
      </c>
      <c r="W434" s="7">
        <f>SUMIF(clean_spend!D:D,E434,clean_spend!J:J)</f>
        <v>1090</v>
      </c>
      <c r="X434" s="17">
        <f t="shared" si="6"/>
        <v>137.42477064220182</v>
      </c>
      <c r="Y434" s="7">
        <f>IFERROR(SUMIF(clean_spend!D:D,E434,clean_spend!L:L)/V434,0)</f>
        <v>3.422997069288952</v>
      </c>
    </row>
    <row r="435" spans="1:25">
      <c r="A435" t="str">
        <v>L0434</v>
      </c>
      <c r="B435" t="str">
        <v>Wendy Chandra</v>
      </c>
      <c r="C435" t="str">
        <v>FIGMA</v>
      </c>
      <c r="D435" t="str">
        <v>ENTERPRISE</v>
      </c>
      <c r="E435" t="str">
        <v>WEBINAR</v>
      </c>
      <c r="F435" t="str">
        <v>Gaming</v>
      </c>
      <c r="G435" t="str">
        <v>Cmo</v>
      </c>
      <c r="H435" t="str">
        <v>Netherlands</v>
      </c>
      <c r="I435">
        <v>2</v>
      </c>
      <c r="J435">
        <v>7</v>
      </c>
      <c r="K435">
        <v>55</v>
      </c>
      <c r="L435" t="str">
        <v>NO</v>
      </c>
      <c r="M435" t="str">
        <v>DISQUALIFIED</v>
      </c>
      <c r="N435" s="7" t="str">
        <f>IF(COUNTBLANK(clean_leads!B435:S435)&gt;=8,"LOW",IF(COUNTBLANK(clean_leads!B435:S435)&gt;=4,"MEDIUM","HIGH"))</f>
        <v>HIGH</v>
      </c>
      <c r="O435" s="7">
        <f>COUNTIF(clean_interactions!B:B,A435)</f>
        <v>0</v>
      </c>
      <c r="P435" s="7">
        <f>COUNTIFS(clean_interactions!B:B,A435,clean_interactions!N:N,"HIGH")</f>
        <v>0</v>
      </c>
      <c r="Q435" s="7">
        <f>ROUND(SUMIF(clean_interactions!B:B,A435,clean_interactions!M:M),1)</f>
        <v>0</v>
      </c>
      <c r="R435" s="7">
        <f>COUNTIFS(clean_interactions!B:B,A435,clean_interactions!C:C,"DEMO_REQUEST")</f>
        <v>0</v>
      </c>
      <c r="S435" s="7">
        <f>COUNTIFS(clean_interactions!B:B,A435,clean_interactions!C:C,"CONTENT_DOWNLOAD")</f>
        <v>0</v>
      </c>
      <c r="T435" s="7">
        <f>COUNTIFS(clean_interactions!B:B,A435,clean_interactions!C:C,"WEBINAR_ATTENDED")</f>
        <v>0</v>
      </c>
      <c r="U435" s="7">
        <f>COUNTIFS(clean_interactions!B:B,A435,clean_interactions!C:C,"PRICING_PAGE_VIEW")</f>
        <v>0</v>
      </c>
      <c r="V435" s="7">
        <f>SUMIF(clean_spend!D:D,E435,clean_spend!F:F)</f>
        <v>74983</v>
      </c>
      <c r="W435" s="7">
        <f>SUMIF(clean_spend!D:D,E435,clean_spend!J:J)</f>
        <v>879</v>
      </c>
      <c r="X435" s="17">
        <f t="shared" si="6"/>
        <v>85.304891922639356</v>
      </c>
      <c r="Y435" s="7">
        <f>IFERROR(SUMIF(clean_spend!D:D,E435,clean_spend!L:L)/V435,0)</f>
        <v>7.3541336036168197</v>
      </c>
    </row>
    <row r="436" spans="1:25">
      <c r="A436" t="str">
        <v>L0435</v>
      </c>
      <c r="B436" t="str">
        <v>Ahmed Petrov</v>
      </c>
      <c r="C436" t="str">
        <v>MONGODB</v>
      </c>
      <c r="D436" t="str">
        <v>ENTERPRISE</v>
      </c>
      <c r="E436" t="str">
        <v>ORGANIC</v>
      </c>
      <c r="F436" t="str">
        <v>Saas</v>
      </c>
      <c r="G436" t="str">
        <v>Business Development Rep</v>
      </c>
      <c r="H436" t="str">
        <v>Argentina</v>
      </c>
      <c r="I436">
        <v>18</v>
      </c>
      <c r="J436">
        <v>11</v>
      </c>
      <c r="K436">
        <v>10</v>
      </c>
      <c r="L436" t="str">
        <v>YES</v>
      </c>
      <c r="M436" t="str">
        <v>NEW</v>
      </c>
      <c r="N436" s="7" t="str">
        <f>IF(COUNTBLANK(clean_leads!B436:S436)&gt;=8,"LOW",IF(COUNTBLANK(clean_leads!B436:S436)&gt;=4,"MEDIUM","HIGH"))</f>
        <v>HIGH</v>
      </c>
      <c r="O436" s="7">
        <f>COUNTIF(clean_interactions!B:B,A436)</f>
        <v>3</v>
      </c>
      <c r="P436" s="7">
        <f>COUNTIFS(clean_interactions!B:B,A436,clean_interactions!N:N,"HIGH")</f>
        <v>2</v>
      </c>
      <c r="Q436" s="7">
        <f>ROUND(SUMIF(clean_interactions!B:B,A436,clean_interactions!M:M),1)</f>
        <v>41.5</v>
      </c>
      <c r="R436" s="7">
        <f>COUNTIFS(clean_interactions!B:B,A436,clean_interactions!C:C,"DEMO_REQUEST")</f>
        <v>0</v>
      </c>
      <c r="S436" s="7">
        <f>COUNTIFS(clean_interactions!B:B,A436,clean_interactions!C:C,"CONTENT_DOWNLOAD")</f>
        <v>1</v>
      </c>
      <c r="T436" s="7">
        <f>COUNTIFS(clean_interactions!B:B,A436,clean_interactions!C:C,"WEBINAR_ATTENDED")</f>
        <v>0</v>
      </c>
      <c r="U436" s="7">
        <f>COUNTIFS(clean_interactions!B:B,A436,clean_interactions!C:C,"PRICING_PAGE_VIEW")</f>
        <v>1</v>
      </c>
      <c r="V436" s="7">
        <f>SUMIF(clean_spend!D:D,E436,clean_spend!F:F)</f>
        <v>46997</v>
      </c>
      <c r="W436" s="7">
        <f>SUMIF(clean_spend!D:D,E436,clean_spend!J:J)</f>
        <v>970</v>
      </c>
      <c r="X436" s="17">
        <f t="shared" si="6"/>
        <v>48.450515463917526</v>
      </c>
      <c r="Y436" s="7">
        <f>IFERROR(SUMIF(clean_spend!D:D,E436,clean_spend!L:L)/V436,0)</f>
        <v>13.494180479605081</v>
      </c>
    </row>
    <row r="437" spans="1:25">
      <c r="A437" t="str">
        <v>L0436</v>
      </c>
      <c r="B437" t="str">
        <v>Bella Ramirez</v>
      </c>
      <c r="C437" t="str">
        <v>SHOPIFY</v>
      </c>
      <c r="D437" t="str">
        <v>N/A</v>
      </c>
      <c r="E437" t="str">
        <v>ORGANIC</v>
      </c>
      <c r="F437" t="str">
        <v>Martech</v>
      </c>
      <c r="G437" t="str">
        <v>Program Manager</v>
      </c>
      <c r="H437" t="str">
        <v>JP</v>
      </c>
      <c r="I437">
        <v>14</v>
      </c>
      <c r="J437">
        <v>8</v>
      </c>
      <c r="K437">
        <v>1</v>
      </c>
      <c r="L437" t="str">
        <v>NO</v>
      </c>
      <c r="M437" t="str">
        <v>ENGAGED</v>
      </c>
      <c r="N437" s="7" t="str">
        <f>IF(COUNTBLANK(clean_leads!B437:S437)&gt;=8,"LOW",IF(COUNTBLANK(clean_leads!B437:S437)&gt;=4,"MEDIUM","HIGH"))</f>
        <v>HIGH</v>
      </c>
      <c r="O437" s="7">
        <f>COUNTIF(clean_interactions!B:B,A437)</f>
        <v>3</v>
      </c>
      <c r="P437" s="7">
        <f>COUNTIFS(clean_interactions!B:B,A437,clean_interactions!N:N,"HIGH")</f>
        <v>1</v>
      </c>
      <c r="Q437" s="7">
        <f>ROUND(SUMIF(clean_interactions!B:B,A437,clean_interactions!M:M),1)</f>
        <v>42.6</v>
      </c>
      <c r="R437" s="7">
        <f>COUNTIFS(clean_interactions!B:B,A437,clean_interactions!C:C,"DEMO_REQUEST")</f>
        <v>1</v>
      </c>
      <c r="S437" s="7">
        <f>COUNTIFS(clean_interactions!B:B,A437,clean_interactions!C:C,"CONTENT_DOWNLOAD")</f>
        <v>0</v>
      </c>
      <c r="T437" s="7">
        <f>COUNTIFS(clean_interactions!B:B,A437,clean_interactions!C:C,"WEBINAR_ATTENDED")</f>
        <v>0</v>
      </c>
      <c r="U437" s="7">
        <f>COUNTIFS(clean_interactions!B:B,A437,clean_interactions!C:C,"PRICING_PAGE_VIEW")</f>
        <v>0</v>
      </c>
      <c r="V437" s="7">
        <f>SUMIF(clean_spend!D:D,E437,clean_spend!F:F)</f>
        <v>46997</v>
      </c>
      <c r="W437" s="7">
        <f>SUMIF(clean_spend!D:D,E437,clean_spend!J:J)</f>
        <v>970</v>
      </c>
      <c r="X437" s="17">
        <f t="shared" si="6"/>
        <v>48.450515463917526</v>
      </c>
      <c r="Y437" s="7">
        <f>IFERROR(SUMIF(clean_spend!D:D,E437,clean_spend!L:L)/V437,0)</f>
        <v>13.494180479605081</v>
      </c>
    </row>
    <row r="438" spans="1:25">
      <c r="A438" t="str">
        <v>L0437</v>
      </c>
      <c r="B438" t="str">
        <v>Ulrich Fischer</v>
      </c>
      <c r="C438" t="str">
        <v>NOTION</v>
      </c>
      <c r="D438" t="str">
        <v>ENTERPRISE</v>
      </c>
      <c r="E438" t="str">
        <v>ORGANIC</v>
      </c>
      <c r="F438" t="str">
        <v>Hrtech</v>
      </c>
      <c r="G438" t="str">
        <v>Abm Manager</v>
      </c>
      <c r="H438" t="str">
        <v>Saudi Arabia</v>
      </c>
      <c r="I438">
        <v>0</v>
      </c>
      <c r="J438">
        <v>12</v>
      </c>
      <c r="K438">
        <v>10</v>
      </c>
      <c r="L438" t="str">
        <v>NO</v>
      </c>
      <c r="M438" t="str">
        <v>NEW</v>
      </c>
      <c r="N438" s="7" t="str">
        <f>IF(COUNTBLANK(clean_leads!B438:S438)&gt;=8,"LOW",IF(COUNTBLANK(clean_leads!B438:S438)&gt;=4,"MEDIUM","HIGH"))</f>
        <v>HIGH</v>
      </c>
      <c r="O438" s="7">
        <f>COUNTIF(clean_interactions!B:B,A438)</f>
        <v>3</v>
      </c>
      <c r="P438" s="7">
        <f>COUNTIFS(clean_interactions!B:B,A438,clean_interactions!N:N,"HIGH")</f>
        <v>2</v>
      </c>
      <c r="Q438" s="7">
        <f>ROUND(SUMIF(clean_interactions!B:B,A438,clean_interactions!M:M),1)</f>
        <v>34.200000000000003</v>
      </c>
      <c r="R438" s="7">
        <f>COUNTIFS(clean_interactions!B:B,A438,clean_interactions!C:C,"DEMO_REQUEST")</f>
        <v>0</v>
      </c>
      <c r="S438" s="7">
        <f>COUNTIFS(clean_interactions!B:B,A438,clean_interactions!C:C,"CONTENT_DOWNLOAD")</f>
        <v>0</v>
      </c>
      <c r="T438" s="7">
        <f>COUNTIFS(clean_interactions!B:B,A438,clean_interactions!C:C,"WEBINAR_ATTENDED")</f>
        <v>0</v>
      </c>
      <c r="U438" s="7">
        <f>COUNTIFS(clean_interactions!B:B,A438,clean_interactions!C:C,"PRICING_PAGE_VIEW")</f>
        <v>0</v>
      </c>
      <c r="V438" s="7">
        <f>SUMIF(clean_spend!D:D,E438,clean_spend!F:F)</f>
        <v>46997</v>
      </c>
      <c r="W438" s="7">
        <f>SUMIF(clean_spend!D:D,E438,clean_spend!J:J)</f>
        <v>970</v>
      </c>
      <c r="X438" s="17">
        <f t="shared" si="6"/>
        <v>48.450515463917526</v>
      </c>
      <c r="Y438" s="7">
        <f>IFERROR(SUMIF(clean_spend!D:D,E438,clean_spend!L:L)/V438,0)</f>
        <v>13.494180479605081</v>
      </c>
    </row>
    <row r="439" spans="1:25">
      <c r="A439" t="str">
        <v>L0438</v>
      </c>
      <c r="B439" t="str">
        <v>Orion Tiwari</v>
      </c>
      <c r="C439" t="str">
        <v>SALESFORCE</v>
      </c>
      <c r="D439" t="str">
        <v>N/A</v>
      </c>
      <c r="E439" t="str">
        <v>REFERRAL</v>
      </c>
      <c r="F439" t="str">
        <v>Automotive</v>
      </c>
      <c r="G439" t="str">
        <v>Vp Of Marketing</v>
      </c>
      <c r="H439" t="str">
        <v>IN</v>
      </c>
      <c r="I439">
        <v>0</v>
      </c>
      <c r="J439">
        <v>0</v>
      </c>
      <c r="K439">
        <v>55</v>
      </c>
      <c r="L439" t="str">
        <v>YES</v>
      </c>
      <c r="M439" t="str">
        <v>NEW</v>
      </c>
      <c r="N439" s="7" t="str">
        <f>IF(COUNTBLANK(clean_leads!B439:S439)&gt;=8,"LOW",IF(COUNTBLANK(clean_leads!B439:S439)&gt;=4,"MEDIUM","HIGH"))</f>
        <v>HIGH</v>
      </c>
      <c r="O439" s="7">
        <f>COUNTIF(clean_interactions!B:B,A439)</f>
        <v>0</v>
      </c>
      <c r="P439" s="7">
        <f>COUNTIFS(clean_interactions!B:B,A439,clean_interactions!N:N,"HIGH")</f>
        <v>0</v>
      </c>
      <c r="Q439" s="7">
        <f>ROUND(SUMIF(clean_interactions!B:B,A439,clean_interactions!M:M),1)</f>
        <v>0</v>
      </c>
      <c r="R439" s="7">
        <f>COUNTIFS(clean_interactions!B:B,A439,clean_interactions!C:C,"DEMO_REQUEST")</f>
        <v>0</v>
      </c>
      <c r="S439" s="7">
        <f>COUNTIFS(clean_interactions!B:B,A439,clean_interactions!C:C,"CONTENT_DOWNLOAD")</f>
        <v>0</v>
      </c>
      <c r="T439" s="7">
        <f>COUNTIFS(clean_interactions!B:B,A439,clean_interactions!C:C,"WEBINAR_ATTENDED")</f>
        <v>0</v>
      </c>
      <c r="U439" s="7">
        <f>COUNTIFS(clean_interactions!B:B,A439,clean_interactions!C:C,"PRICING_PAGE_VIEW")</f>
        <v>0</v>
      </c>
      <c r="V439" s="7">
        <f>SUMIF(clean_spend!D:D,E439,clean_spend!F:F)</f>
        <v>37889</v>
      </c>
      <c r="W439" s="7">
        <f>SUMIF(clean_spend!D:D,E439,clean_spend!J:J)</f>
        <v>865</v>
      </c>
      <c r="X439" s="17">
        <f t="shared" si="6"/>
        <v>43.802312138728325</v>
      </c>
      <c r="Y439" s="7">
        <f>IFERROR(SUMIF(clean_spend!D:D,E439,clean_spend!L:L)/V439,0)</f>
        <v>9.6104674179841112</v>
      </c>
    </row>
    <row r="440" spans="1:25">
      <c r="A440" t="str">
        <v>L0439</v>
      </c>
      <c r="B440" t="str">
        <v>Vesper Rao</v>
      </c>
      <c r="C440" t="str">
        <v>DATADOG</v>
      </c>
      <c r="D440" t="str">
        <v>GROWTH</v>
      </c>
      <c r="E440" t="str">
        <v>PARTNER</v>
      </c>
      <c r="F440" t="str">
        <v>Healthcare</v>
      </c>
      <c r="G440" t="str">
        <v>Vp Sales</v>
      </c>
      <c r="H440" t="str">
        <v>Uae</v>
      </c>
      <c r="I440">
        <v>2</v>
      </c>
      <c r="J440">
        <v>13</v>
      </c>
      <c r="K440">
        <v>44</v>
      </c>
      <c r="L440" t="str">
        <v>NO</v>
      </c>
      <c r="M440" t="str">
        <v>DISQUALIFIED</v>
      </c>
      <c r="N440" s="7" t="str">
        <f>IF(COUNTBLANK(clean_leads!B440:S440)&gt;=8,"LOW",IF(COUNTBLANK(clean_leads!B440:S440)&gt;=4,"MEDIUM","HIGH"))</f>
        <v>HIGH</v>
      </c>
      <c r="O440" s="7">
        <f>COUNTIF(clean_interactions!B:B,A440)</f>
        <v>8</v>
      </c>
      <c r="P440" s="7">
        <f>COUNTIFS(clean_interactions!B:B,A440,clean_interactions!N:N,"HIGH")</f>
        <v>7</v>
      </c>
      <c r="Q440" s="7">
        <f>ROUND(SUMIF(clean_interactions!B:B,A440,clean_interactions!M:M),1)</f>
        <v>112.8</v>
      </c>
      <c r="R440" s="7">
        <f>COUNTIFS(clean_interactions!B:B,A440,clean_interactions!C:C,"DEMO_REQUEST")</f>
        <v>1</v>
      </c>
      <c r="S440" s="7">
        <f>COUNTIFS(clean_interactions!B:B,A440,clean_interactions!C:C,"CONTENT_DOWNLOAD")</f>
        <v>1</v>
      </c>
      <c r="T440" s="7">
        <f>COUNTIFS(clean_interactions!B:B,A440,clean_interactions!C:C,"WEBINAR_ATTENDED")</f>
        <v>0</v>
      </c>
      <c r="U440" s="7">
        <f>COUNTIFS(clean_interactions!B:B,A440,clean_interactions!C:C,"PRICING_PAGE_VIEW")</f>
        <v>0</v>
      </c>
      <c r="V440" s="7">
        <f>SUMIF(clean_spend!D:D,E440,clean_spend!F:F)</f>
        <v>0</v>
      </c>
      <c r="W440" s="7">
        <f>SUMIF(clean_spend!D:D,E440,clean_spend!J:J)</f>
        <v>0</v>
      </c>
      <c r="X440" s="17">
        <f t="shared" si="6"/>
        <v>0</v>
      </c>
      <c r="Y440" s="7">
        <f>IFERROR(SUMIF(clean_spend!D:D,E440,clean_spend!L:L)/V440,0)</f>
        <v>0</v>
      </c>
    </row>
    <row r="441" spans="1:25">
      <c r="A441" t="str">
        <v>L0440</v>
      </c>
      <c r="B441" t="str">
        <v>Quinlan Joshi</v>
      </c>
      <c r="C441" t="str">
        <v>AIRTABLE</v>
      </c>
      <c r="D441" t="str">
        <v>MID-MARKET</v>
      </c>
      <c r="E441" t="str">
        <v>UNKNOWN</v>
      </c>
      <c r="F441" t="str">
        <v>Manufacturing</v>
      </c>
      <c r="G441" t="str">
        <v>Head Of Product</v>
      </c>
      <c r="H441" t="str">
        <v>UK</v>
      </c>
      <c r="I441">
        <v>26</v>
      </c>
      <c r="J441">
        <v>13</v>
      </c>
      <c r="K441">
        <v>16</v>
      </c>
      <c r="L441" t="str">
        <v>NO</v>
      </c>
      <c r="M441" t="str">
        <v>QUALIFIED</v>
      </c>
      <c r="N441" s="7" t="str">
        <f>IF(COUNTBLANK(clean_leads!B441:S441)&gt;=8,"LOW",IF(COUNTBLANK(clean_leads!B441:S441)&gt;=4,"MEDIUM","HIGH"))</f>
        <v>HIGH</v>
      </c>
      <c r="O441" s="7">
        <f>COUNTIF(clean_interactions!B:B,A441)</f>
        <v>4</v>
      </c>
      <c r="P441" s="7">
        <f>COUNTIFS(clean_interactions!B:B,A441,clean_interactions!N:N,"HIGH")</f>
        <v>2</v>
      </c>
      <c r="Q441" s="7">
        <f>ROUND(SUMIF(clean_interactions!B:B,A441,clean_interactions!M:M),1)</f>
        <v>32</v>
      </c>
      <c r="R441" s="7">
        <f>COUNTIFS(clean_interactions!B:B,A441,clean_interactions!C:C,"DEMO_REQUEST")</f>
        <v>0</v>
      </c>
      <c r="S441" s="7">
        <f>COUNTIFS(clean_interactions!B:B,A441,clean_interactions!C:C,"CONTENT_DOWNLOAD")</f>
        <v>0</v>
      </c>
      <c r="T441" s="7">
        <f>COUNTIFS(clean_interactions!B:B,A441,clean_interactions!C:C,"WEBINAR_ATTENDED")</f>
        <v>0</v>
      </c>
      <c r="U441" s="7">
        <f>COUNTIFS(clean_interactions!B:B,A441,clean_interactions!C:C,"PRICING_PAGE_VIEW")</f>
        <v>0</v>
      </c>
      <c r="V441" s="7">
        <f>SUMIF(clean_spend!D:D,E441,clean_spend!F:F)</f>
        <v>0</v>
      </c>
      <c r="W441" s="7">
        <f>SUMIF(clean_spend!D:D,E441,clean_spend!J:J)</f>
        <v>0</v>
      </c>
      <c r="X441" s="17">
        <f t="shared" si="6"/>
        <v>0</v>
      </c>
      <c r="Y441" s="7">
        <f>IFERROR(SUMIF(clean_spend!D:D,E441,clean_spend!L:L)/V441,0)</f>
        <v>0</v>
      </c>
    </row>
    <row r="442" spans="1:25">
      <c r="A442" t="str">
        <v>L0441</v>
      </c>
      <c r="B442" t="str">
        <v>Bella Mehta</v>
      </c>
      <c r="C442" t="str">
        <v>SALESFORCE</v>
      </c>
      <c r="D442" t="str">
        <v>SMB</v>
      </c>
      <c r="E442" t="str">
        <v>COLD_EMAIL</v>
      </c>
      <c r="F442" t="str">
        <v>Logistics</v>
      </c>
      <c r="G442" t="str">
        <v>Events Manager</v>
      </c>
      <c r="H442" t="str">
        <v>FR</v>
      </c>
      <c r="I442">
        <v>20</v>
      </c>
      <c r="J442">
        <v>11</v>
      </c>
      <c r="K442">
        <v>25</v>
      </c>
      <c r="L442" t="str">
        <v>YES</v>
      </c>
      <c r="M442" t="str">
        <v>NEW</v>
      </c>
      <c r="N442" s="7" t="str">
        <f>IF(COUNTBLANK(clean_leads!B442:S442)&gt;=8,"LOW",IF(COUNTBLANK(clean_leads!B442:S442)&gt;=4,"MEDIUM","HIGH"))</f>
        <v>HIGH</v>
      </c>
      <c r="O442" s="7">
        <f>COUNTIF(clean_interactions!B:B,A442)</f>
        <v>6</v>
      </c>
      <c r="P442" s="7">
        <f>COUNTIFS(clean_interactions!B:B,A442,clean_interactions!N:N,"HIGH")</f>
        <v>4</v>
      </c>
      <c r="Q442" s="7">
        <f>ROUND(SUMIF(clean_interactions!B:B,A442,clean_interactions!M:M),1)</f>
        <v>75.7</v>
      </c>
      <c r="R442" s="7">
        <f>COUNTIFS(clean_interactions!B:B,A442,clean_interactions!C:C,"DEMO_REQUEST")</f>
        <v>0</v>
      </c>
      <c r="S442" s="7">
        <f>COUNTIFS(clean_interactions!B:B,A442,clean_interactions!C:C,"CONTENT_DOWNLOAD")</f>
        <v>1</v>
      </c>
      <c r="T442" s="7">
        <f>COUNTIFS(clean_interactions!B:B,A442,clean_interactions!C:C,"WEBINAR_ATTENDED")</f>
        <v>0</v>
      </c>
      <c r="U442" s="7">
        <f>COUNTIFS(clean_interactions!B:B,A442,clean_interactions!C:C,"PRICING_PAGE_VIEW")</f>
        <v>0</v>
      </c>
      <c r="V442" s="7">
        <f>SUMIF(clean_spend!D:D,E442,clean_spend!F:F)</f>
        <v>63789</v>
      </c>
      <c r="W442" s="7">
        <f>SUMIF(clean_spend!D:D,E442,clean_spend!J:J)</f>
        <v>306</v>
      </c>
      <c r="X442" s="17">
        <f t="shared" si="6"/>
        <v>208.4607843137255</v>
      </c>
      <c r="Y442" s="7">
        <f>IFERROR(SUMIF(clean_spend!D:D,E442,clean_spend!L:L)/V442,0)</f>
        <v>3.0610920378121618</v>
      </c>
    </row>
    <row r="443" spans="1:25">
      <c r="A443" t="str">
        <v>L0442</v>
      </c>
      <c r="B443" t="str">
        <v>Alice Rao</v>
      </c>
      <c r="C443" t="str">
        <v>HUBSPOT</v>
      </c>
      <c r="D443" t="str">
        <v>ENTERPRISE</v>
      </c>
      <c r="E443" t="str">
        <v>PAID</v>
      </c>
      <c r="F443" t="str">
        <v>Proptech</v>
      </c>
      <c r="G443" t="str">
        <v>Gtm Lead</v>
      </c>
      <c r="H443" t="str">
        <v>FR</v>
      </c>
      <c r="I443">
        <v>12</v>
      </c>
      <c r="J443">
        <v>0</v>
      </c>
      <c r="K443">
        <v>0</v>
      </c>
      <c r="L443" t="str">
        <v>NO</v>
      </c>
      <c r="M443" t="str">
        <v>QUALIFIED</v>
      </c>
      <c r="N443" s="7" t="str">
        <f>IF(COUNTBLANK(clean_leads!B443:S443)&gt;=8,"LOW",IF(COUNTBLANK(clean_leads!B443:S443)&gt;=4,"MEDIUM","HIGH"))</f>
        <v>HIGH</v>
      </c>
      <c r="O443" s="7">
        <f>COUNTIF(clean_interactions!B:B,A443)</f>
        <v>3</v>
      </c>
      <c r="P443" s="7">
        <f>COUNTIFS(clean_interactions!B:B,A443,clean_interactions!N:N,"HIGH")</f>
        <v>3</v>
      </c>
      <c r="Q443" s="7">
        <f>ROUND(SUMIF(clean_interactions!B:B,A443,clean_interactions!M:M),1)</f>
        <v>42</v>
      </c>
      <c r="R443" s="7">
        <f>COUNTIFS(clean_interactions!B:B,A443,clean_interactions!C:C,"DEMO_REQUEST")</f>
        <v>0</v>
      </c>
      <c r="S443" s="7">
        <f>COUNTIFS(clean_interactions!B:B,A443,clean_interactions!C:C,"CONTENT_DOWNLOAD")</f>
        <v>0</v>
      </c>
      <c r="T443" s="7">
        <f>COUNTIFS(clean_interactions!B:B,A443,clean_interactions!C:C,"WEBINAR_ATTENDED")</f>
        <v>0</v>
      </c>
      <c r="U443" s="7">
        <f>COUNTIFS(clean_interactions!B:B,A443,clean_interactions!C:C,"PRICING_PAGE_VIEW")</f>
        <v>1</v>
      </c>
      <c r="V443" s="7">
        <f>SUMIF(clean_spend!D:D,E443,clean_spend!F:F)</f>
        <v>149793</v>
      </c>
      <c r="W443" s="7">
        <f>SUMIF(clean_spend!D:D,E443,clean_spend!J:J)</f>
        <v>1090</v>
      </c>
      <c r="X443" s="17">
        <f t="shared" si="6"/>
        <v>137.42477064220182</v>
      </c>
      <c r="Y443" s="7">
        <f>IFERROR(SUMIF(clean_spend!D:D,E443,clean_spend!L:L)/V443,0)</f>
        <v>3.422997069288952</v>
      </c>
    </row>
    <row r="444" spans="1:25">
      <c r="A444" t="str">
        <v>L0443</v>
      </c>
      <c r="B444" t="str">
        <v>Brendan Park</v>
      </c>
      <c r="C444" t="str">
        <v>CONFLUENT</v>
      </c>
      <c r="D444" t="str">
        <v>STARTUP</v>
      </c>
      <c r="E444" t="str">
        <v>DIRECT</v>
      </c>
      <c r="F444" t="str">
        <v>Automotive</v>
      </c>
      <c r="G444" t="str">
        <v>Sales Director</v>
      </c>
      <c r="H444" t="str">
        <v>Nigeria</v>
      </c>
      <c r="I444">
        <v>27</v>
      </c>
      <c r="J444">
        <v>19</v>
      </c>
      <c r="K444">
        <v>60</v>
      </c>
      <c r="L444" t="str">
        <v>NO</v>
      </c>
      <c r="M444" t="str">
        <v>CONTACTED</v>
      </c>
      <c r="N444" s="7" t="str">
        <f>IF(COUNTBLANK(clean_leads!B444:S444)&gt;=8,"LOW",IF(COUNTBLANK(clean_leads!B444:S444)&gt;=4,"MEDIUM","HIGH"))</f>
        <v>HIGH</v>
      </c>
      <c r="O444" s="7">
        <f>COUNTIF(clean_interactions!B:B,A444)</f>
        <v>4</v>
      </c>
      <c r="P444" s="7">
        <f>COUNTIFS(clean_interactions!B:B,A444,clean_interactions!N:N,"HIGH")</f>
        <v>4</v>
      </c>
      <c r="Q444" s="7">
        <f>ROUND(SUMIF(clean_interactions!B:B,A444,clean_interactions!M:M),1)</f>
        <v>108.3</v>
      </c>
      <c r="R444" s="7">
        <f>COUNTIFS(clean_interactions!B:B,A444,clean_interactions!C:C,"DEMO_REQUEST")</f>
        <v>0</v>
      </c>
      <c r="S444" s="7">
        <f>COUNTIFS(clean_interactions!B:B,A444,clean_interactions!C:C,"CONTENT_DOWNLOAD")</f>
        <v>0</v>
      </c>
      <c r="T444" s="7">
        <f>COUNTIFS(clean_interactions!B:B,A444,clean_interactions!C:C,"WEBINAR_ATTENDED")</f>
        <v>1</v>
      </c>
      <c r="U444" s="7">
        <f>COUNTIFS(clean_interactions!B:B,A444,clean_interactions!C:C,"PRICING_PAGE_VIEW")</f>
        <v>0</v>
      </c>
      <c r="V444" s="7">
        <f>SUMIF(clean_spend!D:D,E444,clean_spend!F:F)</f>
        <v>0</v>
      </c>
      <c r="W444" s="7">
        <f>SUMIF(clean_spend!D:D,E444,clean_spend!J:J)</f>
        <v>0</v>
      </c>
      <c r="X444" s="17">
        <f t="shared" si="6"/>
        <v>0</v>
      </c>
      <c r="Y444" s="7">
        <f>IFERROR(SUMIF(clean_spend!D:D,E444,clean_spend!L:L)/V444,0)</f>
        <v>0</v>
      </c>
    </row>
    <row r="445" spans="1:25">
      <c r="A445" t="str">
        <v>L0444</v>
      </c>
      <c r="B445" t="str">
        <v>Katrina Wright</v>
      </c>
      <c r="C445" t="str">
        <v>WORKDAY</v>
      </c>
      <c r="D445" t="str">
        <v>MID-MARKET</v>
      </c>
      <c r="E445" t="str">
        <v>ORGANIC</v>
      </c>
      <c r="F445" t="str">
        <v>Healthcare</v>
      </c>
      <c r="G445" t="str">
        <v>Account Executive</v>
      </c>
      <c r="H445" t="str">
        <v>FR</v>
      </c>
      <c r="I445">
        <v>28</v>
      </c>
      <c r="J445">
        <v>0</v>
      </c>
      <c r="K445">
        <v>17</v>
      </c>
      <c r="L445" t="str">
        <v>YES</v>
      </c>
      <c r="M445" t="str">
        <v>DISQUALIFIED</v>
      </c>
      <c r="N445" s="7" t="str">
        <f>IF(COUNTBLANK(clean_leads!B445:S445)&gt;=8,"LOW",IF(COUNTBLANK(clean_leads!B445:S445)&gt;=4,"MEDIUM","HIGH"))</f>
        <v>HIGH</v>
      </c>
      <c r="O445" s="7">
        <f>COUNTIF(clean_interactions!B:B,A445)</f>
        <v>2</v>
      </c>
      <c r="P445" s="7">
        <f>COUNTIFS(clean_interactions!B:B,A445,clean_interactions!N:N,"HIGH")</f>
        <v>2</v>
      </c>
      <c r="Q445" s="7">
        <f>ROUND(SUMIF(clean_interactions!B:B,A445,clean_interactions!M:M),1)</f>
        <v>37.200000000000003</v>
      </c>
      <c r="R445" s="7">
        <f>COUNTIFS(clean_interactions!B:B,A445,clean_interactions!C:C,"DEMO_REQUEST")</f>
        <v>1</v>
      </c>
      <c r="S445" s="7">
        <f>COUNTIFS(clean_interactions!B:B,A445,clean_interactions!C:C,"CONTENT_DOWNLOAD")</f>
        <v>0</v>
      </c>
      <c r="T445" s="7">
        <f>COUNTIFS(clean_interactions!B:B,A445,clean_interactions!C:C,"WEBINAR_ATTENDED")</f>
        <v>0</v>
      </c>
      <c r="U445" s="7">
        <f>COUNTIFS(clean_interactions!B:B,A445,clean_interactions!C:C,"PRICING_PAGE_VIEW")</f>
        <v>0</v>
      </c>
      <c r="V445" s="7">
        <f>SUMIF(clean_spend!D:D,E445,clean_spend!F:F)</f>
        <v>46997</v>
      </c>
      <c r="W445" s="7">
        <f>SUMIF(clean_spend!D:D,E445,clean_spend!J:J)</f>
        <v>970</v>
      </c>
      <c r="X445" s="17">
        <f t="shared" si="6"/>
        <v>48.450515463917526</v>
      </c>
      <c r="Y445" s="7">
        <f>IFERROR(SUMIF(clean_spend!D:D,E445,clean_spend!L:L)/V445,0)</f>
        <v>13.494180479605081</v>
      </c>
    </row>
    <row r="446" spans="1:25">
      <c r="A446" t="str">
        <v>L0445</v>
      </c>
      <c r="B446" t="str">
        <v>Henrik Jackson</v>
      </c>
      <c r="C446" t="str">
        <v>FRESHWORKS</v>
      </c>
      <c r="D446" t="str">
        <v>SMB</v>
      </c>
      <c r="E446" t="str">
        <v>REFERRAL</v>
      </c>
      <c r="F446" t="str">
        <v>Fintech</v>
      </c>
      <c r="G446" t="str">
        <v>Sales Operations</v>
      </c>
      <c r="H446" t="str">
        <v>Turkey</v>
      </c>
      <c r="I446">
        <v>31</v>
      </c>
      <c r="J446">
        <v>14</v>
      </c>
      <c r="K446">
        <v>60</v>
      </c>
      <c r="L446" t="str">
        <v>NO</v>
      </c>
      <c r="M446" t="str">
        <v>DISQUALIFIED</v>
      </c>
      <c r="N446" s="7" t="str">
        <f>IF(COUNTBLANK(clean_leads!B446:S446)&gt;=8,"LOW",IF(COUNTBLANK(clean_leads!B446:S446)&gt;=4,"MEDIUM","HIGH"))</f>
        <v>HIGH</v>
      </c>
      <c r="O446" s="7">
        <f>COUNTIF(clean_interactions!B:B,A446)</f>
        <v>2</v>
      </c>
      <c r="P446" s="7">
        <f>COUNTIFS(clean_interactions!B:B,A446,clean_interactions!N:N,"HIGH")</f>
        <v>2</v>
      </c>
      <c r="Q446" s="7">
        <f>ROUND(SUMIF(clean_interactions!B:B,A446,clean_interactions!M:M),1)</f>
        <v>32.299999999999997</v>
      </c>
      <c r="R446" s="7">
        <f>COUNTIFS(clean_interactions!B:B,A446,clean_interactions!C:C,"DEMO_REQUEST")</f>
        <v>0</v>
      </c>
      <c r="S446" s="7">
        <f>COUNTIFS(clean_interactions!B:B,A446,clean_interactions!C:C,"CONTENT_DOWNLOAD")</f>
        <v>0</v>
      </c>
      <c r="T446" s="7">
        <f>COUNTIFS(clean_interactions!B:B,A446,clean_interactions!C:C,"WEBINAR_ATTENDED")</f>
        <v>0</v>
      </c>
      <c r="U446" s="7">
        <f>COUNTIFS(clean_interactions!B:B,A446,clean_interactions!C:C,"PRICING_PAGE_VIEW")</f>
        <v>0</v>
      </c>
      <c r="V446" s="7">
        <f>SUMIF(clean_spend!D:D,E446,clean_spend!F:F)</f>
        <v>37889</v>
      </c>
      <c r="W446" s="7">
        <f>SUMIF(clean_spend!D:D,E446,clean_spend!J:J)</f>
        <v>865</v>
      </c>
      <c r="X446" s="17">
        <f t="shared" si="6"/>
        <v>43.802312138728325</v>
      </c>
      <c r="Y446" s="7">
        <f>IFERROR(SUMIF(clean_spend!D:D,E446,clean_spend!L:L)/V446,0)</f>
        <v>9.6104674179841112</v>
      </c>
    </row>
    <row r="447" spans="1:25">
      <c r="A447" t="str">
        <v>L0446</v>
      </c>
      <c r="B447" t="str">
        <v>Finn Yamamoto</v>
      </c>
      <c r="C447" t="str">
        <v>AMAZON</v>
      </c>
      <c r="D447" t="str">
        <v>MID-MARKET</v>
      </c>
      <c r="E447" t="str">
        <v>ORGANIC</v>
      </c>
      <c r="F447" t="str">
        <v>Martech</v>
      </c>
      <c r="G447" t="str">
        <v>Events Manager</v>
      </c>
      <c r="H447" t="str">
        <v>FR</v>
      </c>
      <c r="I447">
        <v>11</v>
      </c>
      <c r="J447">
        <v>14</v>
      </c>
      <c r="K447">
        <v>34</v>
      </c>
      <c r="L447" t="str">
        <v>YES</v>
      </c>
      <c r="M447" t="str">
        <v>ENGAGED</v>
      </c>
      <c r="N447" s="7" t="str">
        <f>IF(COUNTBLANK(clean_leads!B447:S447)&gt;=8,"LOW",IF(COUNTBLANK(clean_leads!B447:S447)&gt;=4,"MEDIUM","HIGH"))</f>
        <v>HIGH</v>
      </c>
      <c r="O447" s="7">
        <f>COUNTIF(clean_interactions!B:B,A447)</f>
        <v>2</v>
      </c>
      <c r="P447" s="7">
        <f>COUNTIFS(clean_interactions!B:B,A447,clean_interactions!N:N,"HIGH")</f>
        <v>1</v>
      </c>
      <c r="Q447" s="7">
        <f>ROUND(SUMIF(clean_interactions!B:B,A447,clean_interactions!M:M),1)</f>
        <v>21.4</v>
      </c>
      <c r="R447" s="7">
        <f>COUNTIFS(clean_interactions!B:B,A447,clean_interactions!C:C,"DEMO_REQUEST")</f>
        <v>0</v>
      </c>
      <c r="S447" s="7">
        <f>COUNTIFS(clean_interactions!B:B,A447,clean_interactions!C:C,"CONTENT_DOWNLOAD")</f>
        <v>1</v>
      </c>
      <c r="T447" s="7">
        <f>COUNTIFS(clean_interactions!B:B,A447,clean_interactions!C:C,"WEBINAR_ATTENDED")</f>
        <v>0</v>
      </c>
      <c r="U447" s="7">
        <f>COUNTIFS(clean_interactions!B:B,A447,clean_interactions!C:C,"PRICING_PAGE_VIEW")</f>
        <v>0</v>
      </c>
      <c r="V447" s="7">
        <f>SUMIF(clean_spend!D:D,E447,clean_spend!F:F)</f>
        <v>46997</v>
      </c>
      <c r="W447" s="7">
        <f>SUMIF(clean_spend!D:D,E447,clean_spend!J:J)</f>
        <v>970</v>
      </c>
      <c r="X447" s="17">
        <f t="shared" si="6"/>
        <v>48.450515463917526</v>
      </c>
      <c r="Y447" s="7">
        <f>IFERROR(SUMIF(clean_spend!D:D,E447,clean_spend!L:L)/V447,0)</f>
        <v>13.494180479605081</v>
      </c>
    </row>
    <row r="448" spans="1:25">
      <c r="A448" t="str">
        <v>L0447</v>
      </c>
      <c r="B448" t="str">
        <v>Catalina Soto</v>
      </c>
      <c r="C448" t="str">
        <v>SERVICENOW</v>
      </c>
      <c r="D448" t="str">
        <v>MID-MARKET</v>
      </c>
      <c r="E448" t="str">
        <v>PARTNER</v>
      </c>
      <c r="F448" t="str">
        <v>Cybersecurity</v>
      </c>
      <c r="G448" t="str">
        <v>Associate</v>
      </c>
      <c r="H448" t="str">
        <v>AU</v>
      </c>
      <c r="I448">
        <v>13</v>
      </c>
      <c r="J448">
        <v>0</v>
      </c>
      <c r="K448">
        <v>40</v>
      </c>
      <c r="L448" t="str">
        <v>YES</v>
      </c>
      <c r="M448" t="str">
        <v>CONTACTED</v>
      </c>
      <c r="N448" s="7" t="str">
        <f>IF(COUNTBLANK(clean_leads!B448:S448)&gt;=8,"LOW",IF(COUNTBLANK(clean_leads!B448:S448)&gt;=4,"MEDIUM","HIGH"))</f>
        <v>HIGH</v>
      </c>
      <c r="O448" s="7">
        <f>COUNTIF(clean_interactions!B:B,A448)</f>
        <v>3</v>
      </c>
      <c r="P448" s="7">
        <f>COUNTIFS(clean_interactions!B:B,A448,clean_interactions!N:N,"HIGH")</f>
        <v>2</v>
      </c>
      <c r="Q448" s="7">
        <f>ROUND(SUMIF(clean_interactions!B:B,A448,clean_interactions!M:M),1)</f>
        <v>69.5</v>
      </c>
      <c r="R448" s="7">
        <f>COUNTIFS(clean_interactions!B:B,A448,clean_interactions!C:C,"DEMO_REQUEST")</f>
        <v>0</v>
      </c>
      <c r="S448" s="7">
        <f>COUNTIFS(clean_interactions!B:B,A448,clean_interactions!C:C,"CONTENT_DOWNLOAD")</f>
        <v>0</v>
      </c>
      <c r="T448" s="7">
        <f>COUNTIFS(clean_interactions!B:B,A448,clean_interactions!C:C,"WEBINAR_ATTENDED")</f>
        <v>1</v>
      </c>
      <c r="U448" s="7">
        <f>COUNTIFS(clean_interactions!B:B,A448,clean_interactions!C:C,"PRICING_PAGE_VIEW")</f>
        <v>0</v>
      </c>
      <c r="V448" s="7">
        <f>SUMIF(clean_spend!D:D,E448,clean_spend!F:F)</f>
        <v>0</v>
      </c>
      <c r="W448" s="7">
        <f>SUMIF(clean_spend!D:D,E448,clean_spend!J:J)</f>
        <v>0</v>
      </c>
      <c r="X448" s="17">
        <f t="shared" si="6"/>
        <v>0</v>
      </c>
      <c r="Y448" s="7">
        <f>IFERROR(SUMIF(clean_spend!D:D,E448,clean_spend!L:L)/V448,0)</f>
        <v>0</v>
      </c>
    </row>
    <row r="449" spans="1:25">
      <c r="A449" t="str">
        <v>L0448</v>
      </c>
      <c r="B449" t="str">
        <v>Idris Ruiz</v>
      </c>
      <c r="C449" t="str">
        <v>FIGMA</v>
      </c>
      <c r="D449" t="str">
        <v>GROWTH</v>
      </c>
      <c r="E449" t="str">
        <v>EVENT</v>
      </c>
      <c r="F449" t="str">
        <v>AI/ML</v>
      </c>
      <c r="G449" t="str">
        <v>Growth Hacker</v>
      </c>
      <c r="H449" t="str">
        <v>UK</v>
      </c>
      <c r="I449">
        <v>14</v>
      </c>
      <c r="J449">
        <v>4</v>
      </c>
      <c r="K449">
        <v>60</v>
      </c>
      <c r="L449" t="str">
        <v>YES</v>
      </c>
      <c r="M449" t="str">
        <v>DISQUALIFIED</v>
      </c>
      <c r="N449" s="7" t="str">
        <f>IF(COUNTBLANK(clean_leads!B449:S449)&gt;=8,"LOW",IF(COUNTBLANK(clean_leads!B449:S449)&gt;=4,"MEDIUM","HIGH"))</f>
        <v>HIGH</v>
      </c>
      <c r="O449" s="7">
        <f>COUNTIF(clean_interactions!B:B,A449)</f>
        <v>5</v>
      </c>
      <c r="P449" s="7">
        <f>COUNTIFS(clean_interactions!B:B,A449,clean_interactions!N:N,"HIGH")</f>
        <v>5</v>
      </c>
      <c r="Q449" s="7">
        <f>ROUND(SUMIF(clean_interactions!B:B,A449,clean_interactions!M:M),1)</f>
        <v>145.19999999999999</v>
      </c>
      <c r="R449" s="7">
        <f>COUNTIFS(clean_interactions!B:B,A449,clean_interactions!C:C,"DEMO_REQUEST")</f>
        <v>0</v>
      </c>
      <c r="S449" s="7">
        <f>COUNTIFS(clean_interactions!B:B,A449,clean_interactions!C:C,"CONTENT_DOWNLOAD")</f>
        <v>0</v>
      </c>
      <c r="T449" s="7">
        <f>COUNTIFS(clean_interactions!B:B,A449,clean_interactions!C:C,"WEBINAR_ATTENDED")</f>
        <v>1</v>
      </c>
      <c r="U449" s="7">
        <f>COUNTIFS(clean_interactions!B:B,A449,clean_interactions!C:C,"PRICING_PAGE_VIEW")</f>
        <v>0</v>
      </c>
      <c r="V449" s="7">
        <f>SUMIF(clean_spend!D:D,E449,clean_spend!F:F)</f>
        <v>130023</v>
      </c>
      <c r="W449" s="7">
        <f>SUMIF(clean_spend!D:D,E449,clean_spend!J:J)</f>
        <v>322</v>
      </c>
      <c r="X449" s="17">
        <f t="shared" si="6"/>
        <v>403.79813664596276</v>
      </c>
      <c r="Y449" s="7">
        <f>IFERROR(SUMIF(clean_spend!D:D,E449,clean_spend!L:L)/V449,0)</f>
        <v>1.3116294809379878</v>
      </c>
    </row>
    <row r="450" spans="1:25">
      <c r="A450" t="str">
        <v>L0449</v>
      </c>
      <c r="B450" t="str">
        <v>Victor Herrera</v>
      </c>
      <c r="C450" t="str">
        <v>CLOUDFLARE</v>
      </c>
      <c r="D450" t="str">
        <v>SMB</v>
      </c>
      <c r="E450" t="str">
        <v>COLD_EMAIL</v>
      </c>
      <c r="F450" t="str">
        <v>Cybersecurity</v>
      </c>
      <c r="G450" t="str">
        <v>Head Of Strategy</v>
      </c>
      <c r="H450" t="str">
        <v>Spain</v>
      </c>
      <c r="I450">
        <v>30</v>
      </c>
      <c r="J450">
        <v>12</v>
      </c>
      <c r="K450">
        <v>53</v>
      </c>
      <c r="L450" t="str">
        <v>YES</v>
      </c>
      <c r="M450" t="str">
        <v>NEW</v>
      </c>
      <c r="N450" s="7" t="str">
        <f>IF(COUNTBLANK(clean_leads!B450:S450)&gt;=8,"LOW",IF(COUNTBLANK(clean_leads!B450:S450)&gt;=4,"MEDIUM","HIGH"))</f>
        <v>HIGH</v>
      </c>
      <c r="O450" s="7">
        <f>COUNTIF(clean_interactions!B:B,A450)</f>
        <v>6</v>
      </c>
      <c r="P450" s="7">
        <f>COUNTIFS(clean_interactions!B:B,A450,clean_interactions!N:N,"HIGH")</f>
        <v>4</v>
      </c>
      <c r="Q450" s="7">
        <f>ROUND(SUMIF(clean_interactions!B:B,A450,clean_interactions!M:M),1)</f>
        <v>53</v>
      </c>
      <c r="R450" s="7">
        <f>COUNTIFS(clean_interactions!B:B,A450,clean_interactions!C:C,"DEMO_REQUEST")</f>
        <v>0</v>
      </c>
      <c r="S450" s="7">
        <f>COUNTIFS(clean_interactions!B:B,A450,clean_interactions!C:C,"CONTENT_DOWNLOAD")</f>
        <v>1</v>
      </c>
      <c r="T450" s="7">
        <f>COUNTIFS(clean_interactions!B:B,A450,clean_interactions!C:C,"WEBINAR_ATTENDED")</f>
        <v>0</v>
      </c>
      <c r="U450" s="7">
        <f>COUNTIFS(clean_interactions!B:B,A450,clean_interactions!C:C,"PRICING_PAGE_VIEW")</f>
        <v>0</v>
      </c>
      <c r="V450" s="7">
        <f>SUMIF(clean_spend!D:D,E450,clean_spend!F:F)</f>
        <v>63789</v>
      </c>
      <c r="W450" s="7">
        <f>SUMIF(clean_spend!D:D,E450,clean_spend!J:J)</f>
        <v>306</v>
      </c>
      <c r="X450" s="17">
        <f t="shared" si="6"/>
        <v>208.4607843137255</v>
      </c>
      <c r="Y450" s="7">
        <f>IFERROR(SUMIF(clean_spend!D:D,E450,clean_spend!L:L)/V450,0)</f>
        <v>3.0610920378121618</v>
      </c>
    </row>
    <row r="451" spans="1:25">
      <c r="A451" t="str">
        <v>L0450</v>
      </c>
      <c r="B451" t="str">
        <v>Sophie Tiwari</v>
      </c>
      <c r="C451" t="str">
        <v>TWILIO</v>
      </c>
      <c r="D451" t="str">
        <v>SMB</v>
      </c>
      <c r="E451" t="str">
        <v>WEBINAR</v>
      </c>
      <c r="F451" t="str">
        <v>Biotech</v>
      </c>
      <c r="G451" t="str">
        <v>Unknown</v>
      </c>
      <c r="H451" t="str">
        <v>Uae</v>
      </c>
      <c r="I451">
        <v>33</v>
      </c>
      <c r="J451">
        <v>8</v>
      </c>
      <c r="K451">
        <v>27</v>
      </c>
      <c r="L451" t="str">
        <v>NO</v>
      </c>
      <c r="M451" t="str">
        <v>LOST</v>
      </c>
      <c r="N451" s="7" t="str">
        <f>IF(COUNTBLANK(clean_leads!B451:S451)&gt;=8,"LOW",IF(COUNTBLANK(clean_leads!B451:S451)&gt;=4,"MEDIUM","HIGH"))</f>
        <v>HIGH</v>
      </c>
      <c r="O451" s="7">
        <f>COUNTIF(clean_interactions!B:B,A451)</f>
        <v>1</v>
      </c>
      <c r="P451" s="7">
        <f>COUNTIFS(clean_interactions!B:B,A451,clean_interactions!N:N,"HIGH")</f>
        <v>1</v>
      </c>
      <c r="Q451" s="7">
        <f>ROUND(SUMIF(clean_interactions!B:B,A451,clean_interactions!M:M),1)</f>
        <v>36.9</v>
      </c>
      <c r="R451" s="7">
        <f>COUNTIFS(clean_interactions!B:B,A451,clean_interactions!C:C,"DEMO_REQUEST")</f>
        <v>0</v>
      </c>
      <c r="S451" s="7">
        <f>COUNTIFS(clean_interactions!B:B,A451,clean_interactions!C:C,"CONTENT_DOWNLOAD")</f>
        <v>0</v>
      </c>
      <c r="T451" s="7">
        <f>COUNTIFS(clean_interactions!B:B,A451,clean_interactions!C:C,"WEBINAR_ATTENDED")</f>
        <v>0</v>
      </c>
      <c r="U451" s="7">
        <f>COUNTIFS(clean_interactions!B:B,A451,clean_interactions!C:C,"PRICING_PAGE_VIEW")</f>
        <v>0</v>
      </c>
      <c r="V451" s="7">
        <f>SUMIF(clean_spend!D:D,E451,clean_spend!F:F)</f>
        <v>74983</v>
      </c>
      <c r="W451" s="7">
        <f>SUMIF(clean_spend!D:D,E451,clean_spend!J:J)</f>
        <v>879</v>
      </c>
      <c r="X451" s="17">
        <f t="shared" ref="X451:X514" si="7">IFERROR(V451/W451,0)</f>
        <v>85.304891922639356</v>
      </c>
      <c r="Y451" s="7">
        <f>IFERROR(SUMIF(clean_spend!D:D,E451,clean_spend!L:L)/V451,0)</f>
        <v>7.3541336036168197</v>
      </c>
    </row>
    <row r="452" spans="1:25">
      <c r="A452" t="str">
        <v>L0451</v>
      </c>
      <c r="B452" t="str">
        <v>Liora Lopez</v>
      </c>
      <c r="C452" t="str">
        <v>STRIPE</v>
      </c>
      <c r="D452" t="str">
        <v>SMB</v>
      </c>
      <c r="E452" t="str">
        <v>REFERRAL</v>
      </c>
      <c r="F452" t="str">
        <v>Biotech</v>
      </c>
      <c r="G452" t="str">
        <v>Associate</v>
      </c>
      <c r="H452" t="str">
        <v>Indonesia</v>
      </c>
      <c r="I452">
        <v>4</v>
      </c>
      <c r="J452">
        <v>12</v>
      </c>
      <c r="K452">
        <v>25</v>
      </c>
      <c r="L452" t="str">
        <v>YES</v>
      </c>
      <c r="M452" t="str">
        <v>QUALIFIED</v>
      </c>
      <c r="N452" s="7" t="str">
        <f>IF(COUNTBLANK(clean_leads!B452:S452)&gt;=8,"LOW",IF(COUNTBLANK(clean_leads!B452:S452)&gt;=4,"MEDIUM","HIGH"))</f>
        <v>HIGH</v>
      </c>
      <c r="O452" s="7">
        <f>COUNTIF(clean_interactions!B:B,A452)</f>
        <v>5</v>
      </c>
      <c r="P452" s="7">
        <f>COUNTIFS(clean_interactions!B:B,A452,clean_interactions!N:N,"HIGH")</f>
        <v>4</v>
      </c>
      <c r="Q452" s="7">
        <f>ROUND(SUMIF(clean_interactions!B:B,A452,clean_interactions!M:M),1)</f>
        <v>120.5</v>
      </c>
      <c r="R452" s="7">
        <f>COUNTIFS(clean_interactions!B:B,A452,clean_interactions!C:C,"DEMO_REQUEST")</f>
        <v>1</v>
      </c>
      <c r="S452" s="7">
        <f>COUNTIFS(clean_interactions!B:B,A452,clean_interactions!C:C,"CONTENT_DOWNLOAD")</f>
        <v>0</v>
      </c>
      <c r="T452" s="7">
        <f>COUNTIFS(clean_interactions!B:B,A452,clean_interactions!C:C,"WEBINAR_ATTENDED")</f>
        <v>0</v>
      </c>
      <c r="U452" s="7">
        <f>COUNTIFS(clean_interactions!B:B,A452,clean_interactions!C:C,"PRICING_PAGE_VIEW")</f>
        <v>1</v>
      </c>
      <c r="V452" s="7">
        <f>SUMIF(clean_spend!D:D,E452,clean_spend!F:F)</f>
        <v>37889</v>
      </c>
      <c r="W452" s="7">
        <f>SUMIF(clean_spend!D:D,E452,clean_spend!J:J)</f>
        <v>865</v>
      </c>
      <c r="X452" s="17">
        <f t="shared" si="7"/>
        <v>43.802312138728325</v>
      </c>
      <c r="Y452" s="7">
        <f>IFERROR(SUMIF(clean_spend!D:D,E452,clean_spend!L:L)/V452,0)</f>
        <v>9.6104674179841112</v>
      </c>
    </row>
    <row r="453" spans="1:25">
      <c r="A453" t="str">
        <v>L0452</v>
      </c>
      <c r="B453" t="str">
        <v>Elena Perez</v>
      </c>
      <c r="C453" t="str">
        <v>META PLATFORMS</v>
      </c>
      <c r="D453" t="str">
        <v>MID-MARKET</v>
      </c>
      <c r="E453" t="str">
        <v>CONTENT_SYNDICATION</v>
      </c>
      <c r="F453" t="str">
        <v>Cleantech</v>
      </c>
      <c r="G453" t="str">
        <v>Solutions Architect</v>
      </c>
      <c r="H453" t="str">
        <v>BR</v>
      </c>
      <c r="I453">
        <v>3</v>
      </c>
      <c r="J453">
        <v>0</v>
      </c>
      <c r="K453">
        <v>39</v>
      </c>
      <c r="L453" t="str">
        <v>YES</v>
      </c>
      <c r="M453" t="str">
        <v>CONTACTED</v>
      </c>
      <c r="N453" s="7" t="str">
        <f>IF(COUNTBLANK(clean_leads!B453:S453)&gt;=8,"LOW",IF(COUNTBLANK(clean_leads!B453:S453)&gt;=4,"MEDIUM","HIGH"))</f>
        <v>HIGH</v>
      </c>
      <c r="O453" s="7">
        <f>COUNTIF(clean_interactions!B:B,A453)</f>
        <v>2</v>
      </c>
      <c r="P453" s="7">
        <f>COUNTIFS(clean_interactions!B:B,A453,clean_interactions!N:N,"HIGH")</f>
        <v>1</v>
      </c>
      <c r="Q453" s="7">
        <f>ROUND(SUMIF(clean_interactions!B:B,A453,clean_interactions!M:M),1)</f>
        <v>9.1999999999999993</v>
      </c>
      <c r="R453" s="7">
        <f>COUNTIFS(clean_interactions!B:B,A453,clean_interactions!C:C,"DEMO_REQUEST")</f>
        <v>0</v>
      </c>
      <c r="S453" s="7">
        <f>COUNTIFS(clean_interactions!B:B,A453,clean_interactions!C:C,"CONTENT_DOWNLOAD")</f>
        <v>1</v>
      </c>
      <c r="T453" s="7">
        <f>COUNTIFS(clean_interactions!B:B,A453,clean_interactions!C:C,"WEBINAR_ATTENDED")</f>
        <v>0</v>
      </c>
      <c r="U453" s="7">
        <f>COUNTIFS(clean_interactions!B:B,A453,clean_interactions!C:C,"PRICING_PAGE_VIEW")</f>
        <v>0</v>
      </c>
      <c r="V453" s="7">
        <f>SUMIF(clean_spend!D:D,E453,clean_spend!F:F)</f>
        <v>56772</v>
      </c>
      <c r="W453" s="7">
        <f>SUMIF(clean_spend!D:D,E453,clean_spend!J:J)</f>
        <v>216</v>
      </c>
      <c r="X453" s="17">
        <f t="shared" si="7"/>
        <v>262.83333333333331</v>
      </c>
      <c r="Y453" s="7">
        <f>IFERROR(SUMIF(clean_spend!D:D,E453,clean_spend!L:L)/V453,0)</f>
        <v>1.3824068202635102</v>
      </c>
    </row>
    <row r="454" spans="1:25">
      <c r="A454" t="str">
        <v>L0453</v>
      </c>
      <c r="B454" t="str">
        <v>Eve Bhatt</v>
      </c>
      <c r="C454" t="str">
        <v>DATADOG</v>
      </c>
      <c r="D454" t="str">
        <v>SMB</v>
      </c>
      <c r="E454" t="str">
        <v>SOCIAL</v>
      </c>
      <c r="F454" t="str">
        <v>E-Commerce</v>
      </c>
      <c r="G454" t="str">
        <v>Events Manager</v>
      </c>
      <c r="H454" t="str">
        <v>Philippines</v>
      </c>
      <c r="I454">
        <v>15</v>
      </c>
      <c r="J454">
        <v>13</v>
      </c>
      <c r="K454">
        <v>38</v>
      </c>
      <c r="L454" t="str">
        <v>NO</v>
      </c>
      <c r="M454" t="str">
        <v>ENGAGED</v>
      </c>
      <c r="N454" s="7" t="str">
        <f>IF(COUNTBLANK(clean_leads!B454:S454)&gt;=8,"LOW",IF(COUNTBLANK(clean_leads!B454:S454)&gt;=4,"MEDIUM","HIGH"))</f>
        <v>HIGH</v>
      </c>
      <c r="O454" s="7">
        <f>COUNTIF(clean_interactions!B:B,A454)</f>
        <v>3</v>
      </c>
      <c r="P454" s="7">
        <f>COUNTIFS(clean_interactions!B:B,A454,clean_interactions!N:N,"HIGH")</f>
        <v>3</v>
      </c>
      <c r="Q454" s="7">
        <f>ROUND(SUMIF(clean_interactions!B:B,A454,clean_interactions!M:M),1)</f>
        <v>74.3</v>
      </c>
      <c r="R454" s="7">
        <f>COUNTIFS(clean_interactions!B:B,A454,clean_interactions!C:C,"DEMO_REQUEST")</f>
        <v>1</v>
      </c>
      <c r="S454" s="7">
        <f>COUNTIFS(clean_interactions!B:B,A454,clean_interactions!C:C,"CONTENT_DOWNLOAD")</f>
        <v>0</v>
      </c>
      <c r="T454" s="7">
        <f>COUNTIFS(clean_interactions!B:B,A454,clean_interactions!C:C,"WEBINAR_ATTENDED")</f>
        <v>0</v>
      </c>
      <c r="U454" s="7">
        <f>COUNTIFS(clean_interactions!B:B,A454,clean_interactions!C:C,"PRICING_PAGE_VIEW")</f>
        <v>0</v>
      </c>
      <c r="V454" s="7">
        <f>SUMIF(clean_spend!D:D,E454,clean_spend!F:F)</f>
        <v>198205</v>
      </c>
      <c r="W454" s="7">
        <f>SUMIF(clean_spend!D:D,E454,clean_spend!J:J)</f>
        <v>961</v>
      </c>
      <c r="X454" s="17">
        <f t="shared" si="7"/>
        <v>206.2486992715921</v>
      </c>
      <c r="Y454" s="7">
        <f>IFERROR(SUMIF(clean_spend!D:D,E454,clean_spend!L:L)/V454,0)</f>
        <v>2.499992432077899</v>
      </c>
    </row>
    <row r="455" spans="1:25">
      <c r="A455" t="str">
        <v>L0454</v>
      </c>
      <c r="B455" t="str">
        <v>Leandro Ortiz</v>
      </c>
      <c r="C455" t="str">
        <v>SERVICENOW</v>
      </c>
      <c r="D455" t="str">
        <v>MID-MARKET</v>
      </c>
      <c r="E455" t="str">
        <v>PAID</v>
      </c>
      <c r="F455" t="str">
        <v>Insurtech</v>
      </c>
      <c r="G455" t="str">
        <v>Channel Manager</v>
      </c>
      <c r="H455" t="str">
        <v>Nigeria</v>
      </c>
      <c r="I455">
        <v>24</v>
      </c>
      <c r="J455">
        <v>12</v>
      </c>
      <c r="K455">
        <v>20</v>
      </c>
      <c r="L455" t="str">
        <v>YES</v>
      </c>
      <c r="M455" t="str">
        <v>NURTURING</v>
      </c>
      <c r="N455" s="7" t="str">
        <f>IF(COUNTBLANK(clean_leads!B455:S455)&gt;=8,"LOW",IF(COUNTBLANK(clean_leads!B455:S455)&gt;=4,"MEDIUM","HIGH"))</f>
        <v>HIGH</v>
      </c>
      <c r="O455" s="7">
        <f>COUNTIF(clean_interactions!B:B,A455)</f>
        <v>2</v>
      </c>
      <c r="P455" s="7">
        <f>COUNTIFS(clean_interactions!B:B,A455,clean_interactions!N:N,"HIGH")</f>
        <v>2</v>
      </c>
      <c r="Q455" s="7">
        <f>ROUND(SUMIF(clean_interactions!B:B,A455,clean_interactions!M:M),1)</f>
        <v>29.8</v>
      </c>
      <c r="R455" s="7">
        <f>COUNTIFS(clean_interactions!B:B,A455,clean_interactions!C:C,"DEMO_REQUEST")</f>
        <v>0</v>
      </c>
      <c r="S455" s="7">
        <f>COUNTIFS(clean_interactions!B:B,A455,clean_interactions!C:C,"CONTENT_DOWNLOAD")</f>
        <v>0</v>
      </c>
      <c r="T455" s="7">
        <f>COUNTIFS(clean_interactions!B:B,A455,clean_interactions!C:C,"WEBINAR_ATTENDED")</f>
        <v>1</v>
      </c>
      <c r="U455" s="7">
        <f>COUNTIFS(clean_interactions!B:B,A455,clean_interactions!C:C,"PRICING_PAGE_VIEW")</f>
        <v>0</v>
      </c>
      <c r="V455" s="7">
        <f>SUMIF(clean_spend!D:D,E455,clean_spend!F:F)</f>
        <v>149793</v>
      </c>
      <c r="W455" s="7">
        <f>SUMIF(clean_spend!D:D,E455,clean_spend!J:J)</f>
        <v>1090</v>
      </c>
      <c r="X455" s="17">
        <f t="shared" si="7"/>
        <v>137.42477064220182</v>
      </c>
      <c r="Y455" s="7">
        <f>IFERROR(SUMIF(clean_spend!D:D,E455,clean_spend!L:L)/V455,0)</f>
        <v>3.422997069288952</v>
      </c>
    </row>
    <row r="456" spans="1:25">
      <c r="A456" t="str">
        <v>L0455</v>
      </c>
      <c r="B456" t="str">
        <v>Uriel Shah</v>
      </c>
      <c r="C456" t="str">
        <v>INTERCOM</v>
      </c>
      <c r="D456" t="str">
        <v>STARTUP</v>
      </c>
      <c r="E456" t="str">
        <v>SOCIAL</v>
      </c>
      <c r="F456" t="str">
        <v>Healthcare</v>
      </c>
      <c r="G456" t="str">
        <v>Content Marketing Lead</v>
      </c>
      <c r="H456" t="str">
        <v>DE</v>
      </c>
      <c r="I456">
        <v>10</v>
      </c>
      <c r="J456">
        <v>18</v>
      </c>
      <c r="K456">
        <v>38</v>
      </c>
      <c r="L456" t="str">
        <v>YES</v>
      </c>
      <c r="M456" t="str">
        <v>CONVERTED</v>
      </c>
      <c r="N456" s="7" t="str">
        <f>IF(COUNTBLANK(clean_leads!B456:S456)&gt;=8,"LOW",IF(COUNTBLANK(clean_leads!B456:S456)&gt;=4,"MEDIUM","HIGH"))</f>
        <v>HIGH</v>
      </c>
      <c r="O456" s="7">
        <f>COUNTIF(clean_interactions!B:B,A456)</f>
        <v>2</v>
      </c>
      <c r="P456" s="7">
        <f>COUNTIFS(clean_interactions!B:B,A456,clean_interactions!N:N,"HIGH")</f>
        <v>1</v>
      </c>
      <c r="Q456" s="7">
        <f>ROUND(SUMIF(clean_interactions!B:B,A456,clean_interactions!M:M),1)</f>
        <v>31.6</v>
      </c>
      <c r="R456" s="7">
        <f>COUNTIFS(clean_interactions!B:B,A456,clean_interactions!C:C,"DEMO_REQUEST")</f>
        <v>0</v>
      </c>
      <c r="S456" s="7">
        <f>COUNTIFS(clean_interactions!B:B,A456,clean_interactions!C:C,"CONTENT_DOWNLOAD")</f>
        <v>0</v>
      </c>
      <c r="T456" s="7">
        <f>COUNTIFS(clean_interactions!B:B,A456,clean_interactions!C:C,"WEBINAR_ATTENDED")</f>
        <v>0</v>
      </c>
      <c r="U456" s="7">
        <f>COUNTIFS(clean_interactions!B:B,A456,clean_interactions!C:C,"PRICING_PAGE_VIEW")</f>
        <v>0</v>
      </c>
      <c r="V456" s="7">
        <f>SUMIF(clean_spend!D:D,E456,clean_spend!F:F)</f>
        <v>198205</v>
      </c>
      <c r="W456" s="7">
        <f>SUMIF(clean_spend!D:D,E456,clean_spend!J:J)</f>
        <v>961</v>
      </c>
      <c r="X456" s="17">
        <f t="shared" si="7"/>
        <v>206.2486992715921</v>
      </c>
      <c r="Y456" s="7">
        <f>IFERROR(SUMIF(clean_spend!D:D,E456,clean_spend!L:L)/V456,0)</f>
        <v>2.499992432077899</v>
      </c>
    </row>
    <row r="457" spans="1:25">
      <c r="A457" t="str">
        <v>L0456</v>
      </c>
      <c r="B457" t="str">
        <v>Uma Berg</v>
      </c>
      <c r="C457" t="str">
        <v>ASANA</v>
      </c>
      <c r="D457" t="str">
        <v>ENTERPRISE</v>
      </c>
      <c r="E457" t="str">
        <v>ORGANIC</v>
      </c>
      <c r="F457" t="str">
        <v>E-Commerce</v>
      </c>
      <c r="G457" t="str">
        <v>Vp Of Marketing</v>
      </c>
      <c r="H457" t="str">
        <v>DE</v>
      </c>
      <c r="I457">
        <v>11</v>
      </c>
      <c r="J457">
        <v>15</v>
      </c>
      <c r="K457">
        <v>57</v>
      </c>
      <c r="L457" t="str">
        <v>NO</v>
      </c>
      <c r="M457" t="str">
        <v>DISQUALIFIED</v>
      </c>
      <c r="N457" s="7" t="str">
        <f>IF(COUNTBLANK(clean_leads!B457:S457)&gt;=8,"LOW",IF(COUNTBLANK(clean_leads!B457:S457)&gt;=4,"MEDIUM","HIGH"))</f>
        <v>HIGH</v>
      </c>
      <c r="O457" s="7">
        <f>COUNTIF(clean_interactions!B:B,A457)</f>
        <v>4</v>
      </c>
      <c r="P457" s="7">
        <f>COUNTIFS(clean_interactions!B:B,A457,clean_interactions!N:N,"HIGH")</f>
        <v>4</v>
      </c>
      <c r="Q457" s="7">
        <f>ROUND(SUMIF(clean_interactions!B:B,A457,clean_interactions!M:M),1)</f>
        <v>88</v>
      </c>
      <c r="R457" s="7">
        <f>COUNTIFS(clean_interactions!B:B,A457,clean_interactions!C:C,"DEMO_REQUEST")</f>
        <v>0</v>
      </c>
      <c r="S457" s="7">
        <f>COUNTIFS(clean_interactions!B:B,A457,clean_interactions!C:C,"CONTENT_DOWNLOAD")</f>
        <v>0</v>
      </c>
      <c r="T457" s="7">
        <f>COUNTIFS(clean_interactions!B:B,A457,clean_interactions!C:C,"WEBINAR_ATTENDED")</f>
        <v>0</v>
      </c>
      <c r="U457" s="7">
        <f>COUNTIFS(clean_interactions!B:B,A457,clean_interactions!C:C,"PRICING_PAGE_VIEW")</f>
        <v>0</v>
      </c>
      <c r="V457" s="7">
        <f>SUMIF(clean_spend!D:D,E457,clean_spend!F:F)</f>
        <v>46997</v>
      </c>
      <c r="W457" s="7">
        <f>SUMIF(clean_spend!D:D,E457,clean_spend!J:J)</f>
        <v>970</v>
      </c>
      <c r="X457" s="17">
        <f t="shared" si="7"/>
        <v>48.450515463917526</v>
      </c>
      <c r="Y457" s="7">
        <f>IFERROR(SUMIF(clean_spend!D:D,E457,clean_spend!L:L)/V457,0)</f>
        <v>13.494180479605081</v>
      </c>
    </row>
    <row r="458" spans="1:25">
      <c r="A458" t="str">
        <v>L0457</v>
      </c>
      <c r="B458" t="str">
        <v>Joaquin Tiwari</v>
      </c>
      <c r="C458" t="str">
        <v>SLACK</v>
      </c>
      <c r="D458" t="str">
        <v>ENTERPRISE</v>
      </c>
      <c r="E458" t="str">
        <v>PARTNER</v>
      </c>
      <c r="F458" t="str">
        <v>Edtech</v>
      </c>
      <c r="G458" t="str">
        <v>Customer Success Manager</v>
      </c>
      <c r="H458" t="str">
        <v>IN</v>
      </c>
      <c r="I458">
        <v>8</v>
      </c>
      <c r="J458">
        <v>19</v>
      </c>
      <c r="K458">
        <v>36</v>
      </c>
      <c r="L458" t="str">
        <v>YES</v>
      </c>
      <c r="M458" t="str">
        <v>DISQUALIFIED</v>
      </c>
      <c r="N458" s="7" t="str">
        <f>IF(COUNTBLANK(clean_leads!B458:S458)&gt;=8,"LOW",IF(COUNTBLANK(clean_leads!B458:S458)&gt;=4,"MEDIUM","HIGH"))</f>
        <v>HIGH</v>
      </c>
      <c r="O458" s="7">
        <f>COUNTIF(clean_interactions!B:B,A458)</f>
        <v>1</v>
      </c>
      <c r="P458" s="7">
        <f>COUNTIFS(clean_interactions!B:B,A458,clean_interactions!N:N,"HIGH")</f>
        <v>0</v>
      </c>
      <c r="Q458" s="7">
        <f>ROUND(SUMIF(clean_interactions!B:B,A458,clean_interactions!M:M),1)</f>
        <v>3.4</v>
      </c>
      <c r="R458" s="7">
        <f>COUNTIFS(clean_interactions!B:B,A458,clean_interactions!C:C,"DEMO_REQUEST")</f>
        <v>0</v>
      </c>
      <c r="S458" s="7">
        <f>COUNTIFS(clean_interactions!B:B,A458,clean_interactions!C:C,"CONTENT_DOWNLOAD")</f>
        <v>0</v>
      </c>
      <c r="T458" s="7">
        <f>COUNTIFS(clean_interactions!B:B,A458,clean_interactions!C:C,"WEBINAR_ATTENDED")</f>
        <v>0</v>
      </c>
      <c r="U458" s="7">
        <f>COUNTIFS(clean_interactions!B:B,A458,clean_interactions!C:C,"PRICING_PAGE_VIEW")</f>
        <v>0</v>
      </c>
      <c r="V458" s="7">
        <f>SUMIF(clean_spend!D:D,E458,clean_spend!F:F)</f>
        <v>0</v>
      </c>
      <c r="W458" s="7">
        <f>SUMIF(clean_spend!D:D,E458,clean_spend!J:J)</f>
        <v>0</v>
      </c>
      <c r="X458" s="17">
        <f t="shared" si="7"/>
        <v>0</v>
      </c>
      <c r="Y458" s="7">
        <f>IFERROR(SUMIF(clean_spend!D:D,E458,clean_spend!L:L)/V458,0)</f>
        <v>0</v>
      </c>
    </row>
    <row r="459" spans="1:25">
      <c r="A459" t="str">
        <v>L0458</v>
      </c>
      <c r="B459" t="str">
        <v>Ingrid Aguilar</v>
      </c>
      <c r="C459" t="str">
        <v>HASHI CORP</v>
      </c>
      <c r="D459" t="str">
        <v>SMB</v>
      </c>
      <c r="E459" t="str">
        <v>DIRECT</v>
      </c>
      <c r="F459" t="str">
        <v>Edtech</v>
      </c>
      <c r="G459" t="str">
        <v>Events Manager</v>
      </c>
      <c r="H459" t="str">
        <v>South Africa</v>
      </c>
      <c r="I459">
        <v>10</v>
      </c>
      <c r="J459">
        <v>15</v>
      </c>
      <c r="K459">
        <v>2</v>
      </c>
      <c r="L459" t="str">
        <v>YES</v>
      </c>
      <c r="M459" t="str">
        <v>NURTURING</v>
      </c>
      <c r="N459" s="7" t="str">
        <f>IF(COUNTBLANK(clean_leads!B459:S459)&gt;=8,"LOW",IF(COUNTBLANK(clean_leads!B459:S459)&gt;=4,"MEDIUM","HIGH"))</f>
        <v>HIGH</v>
      </c>
      <c r="O459" s="7">
        <f>COUNTIF(clean_interactions!B:B,A459)</f>
        <v>4</v>
      </c>
      <c r="P459" s="7">
        <f>COUNTIFS(clean_interactions!B:B,A459,clean_interactions!N:N,"HIGH")</f>
        <v>1</v>
      </c>
      <c r="Q459" s="7">
        <f>ROUND(SUMIF(clean_interactions!B:B,A459,clean_interactions!M:M),1)</f>
        <v>30.7</v>
      </c>
      <c r="R459" s="7">
        <f>COUNTIFS(clean_interactions!B:B,A459,clean_interactions!C:C,"DEMO_REQUEST")</f>
        <v>2</v>
      </c>
      <c r="S459" s="7">
        <f>COUNTIFS(clean_interactions!B:B,A459,clean_interactions!C:C,"CONTENT_DOWNLOAD")</f>
        <v>0</v>
      </c>
      <c r="T459" s="7">
        <f>COUNTIFS(clean_interactions!B:B,A459,clean_interactions!C:C,"WEBINAR_ATTENDED")</f>
        <v>0</v>
      </c>
      <c r="U459" s="7">
        <f>COUNTIFS(clean_interactions!B:B,A459,clean_interactions!C:C,"PRICING_PAGE_VIEW")</f>
        <v>0</v>
      </c>
      <c r="V459" s="7">
        <f>SUMIF(clean_spend!D:D,E459,clean_spend!F:F)</f>
        <v>0</v>
      </c>
      <c r="W459" s="7">
        <f>SUMIF(clean_spend!D:D,E459,clean_spend!J:J)</f>
        <v>0</v>
      </c>
      <c r="X459" s="17">
        <f t="shared" si="7"/>
        <v>0</v>
      </c>
      <c r="Y459" s="7">
        <f>IFERROR(SUMIF(clean_spend!D:D,E459,clean_spend!L:L)/V459,0)</f>
        <v>0</v>
      </c>
    </row>
    <row r="460" spans="1:25">
      <c r="A460" t="str">
        <v>L0459</v>
      </c>
      <c r="B460" t="str">
        <v>Liam Johansson</v>
      </c>
      <c r="C460" t="str">
        <v>SPLUNK</v>
      </c>
      <c r="D460" t="str">
        <v>N/A</v>
      </c>
      <c r="E460" t="str">
        <v>PARTNER</v>
      </c>
      <c r="F460" t="str">
        <v>Healthcare</v>
      </c>
      <c r="G460" t="str">
        <v>Engineering Manager</v>
      </c>
      <c r="H460" t="str">
        <v>Bangladesh</v>
      </c>
      <c r="I460">
        <v>13</v>
      </c>
      <c r="J460">
        <v>13</v>
      </c>
      <c r="K460">
        <v>15</v>
      </c>
      <c r="L460" t="str">
        <v>NO</v>
      </c>
      <c r="M460" t="str">
        <v>CONVERTED</v>
      </c>
      <c r="N460" s="7" t="str">
        <f>IF(COUNTBLANK(clean_leads!B460:S460)&gt;=8,"LOW",IF(COUNTBLANK(clean_leads!B460:S460)&gt;=4,"MEDIUM","HIGH"))</f>
        <v>HIGH</v>
      </c>
      <c r="O460" s="7">
        <f>COUNTIF(clean_interactions!B:B,A460)</f>
        <v>3</v>
      </c>
      <c r="P460" s="7">
        <f>COUNTIFS(clean_interactions!B:B,A460,clean_interactions!N:N,"HIGH")</f>
        <v>2</v>
      </c>
      <c r="Q460" s="7">
        <f>ROUND(SUMIF(clean_interactions!B:B,A460,clean_interactions!M:M),1)</f>
        <v>21.9</v>
      </c>
      <c r="R460" s="7">
        <f>COUNTIFS(clean_interactions!B:B,A460,clean_interactions!C:C,"DEMO_REQUEST")</f>
        <v>1</v>
      </c>
      <c r="S460" s="7">
        <f>COUNTIFS(clean_interactions!B:B,A460,clean_interactions!C:C,"CONTENT_DOWNLOAD")</f>
        <v>0</v>
      </c>
      <c r="T460" s="7">
        <f>COUNTIFS(clean_interactions!B:B,A460,clean_interactions!C:C,"WEBINAR_ATTENDED")</f>
        <v>0</v>
      </c>
      <c r="U460" s="7">
        <f>COUNTIFS(clean_interactions!B:B,A460,clean_interactions!C:C,"PRICING_PAGE_VIEW")</f>
        <v>0</v>
      </c>
      <c r="V460" s="7">
        <f>SUMIF(clean_spend!D:D,E460,clean_spend!F:F)</f>
        <v>0</v>
      </c>
      <c r="W460" s="7">
        <f>SUMIF(clean_spend!D:D,E460,clean_spend!J:J)</f>
        <v>0</v>
      </c>
      <c r="X460" s="17">
        <f t="shared" si="7"/>
        <v>0</v>
      </c>
      <c r="Y460" s="7">
        <f>IFERROR(SUMIF(clean_spend!D:D,E460,clean_spend!L:L)/V460,0)</f>
        <v>0</v>
      </c>
    </row>
    <row r="461" spans="1:25">
      <c r="A461" t="str">
        <v>L0460</v>
      </c>
      <c r="B461" t="str">
        <v>Dorian Rossi</v>
      </c>
      <c r="C461" t="str">
        <v>FRESHWORKS</v>
      </c>
      <c r="D461" t="str">
        <v>GROWTH</v>
      </c>
      <c r="E461" t="str">
        <v>DIRECT</v>
      </c>
      <c r="F461" t="str">
        <v>Saas</v>
      </c>
      <c r="G461" t="str">
        <v>Vp Sales</v>
      </c>
      <c r="H461" t="str">
        <v>Saudi Arabia</v>
      </c>
      <c r="I461">
        <v>1</v>
      </c>
      <c r="J461">
        <v>20</v>
      </c>
      <c r="K461">
        <v>1</v>
      </c>
      <c r="L461" t="str">
        <v>NO</v>
      </c>
      <c r="M461" t="str">
        <v>CONVERTED</v>
      </c>
      <c r="N461" s="7" t="str">
        <f>IF(COUNTBLANK(clean_leads!B461:S461)&gt;=8,"LOW",IF(COUNTBLANK(clean_leads!B461:S461)&gt;=4,"MEDIUM","HIGH"))</f>
        <v>HIGH</v>
      </c>
      <c r="O461" s="7">
        <f>COUNTIF(clean_interactions!B:B,A461)</f>
        <v>2</v>
      </c>
      <c r="P461" s="7">
        <f>COUNTIFS(clean_interactions!B:B,A461,clean_interactions!N:N,"HIGH")</f>
        <v>2</v>
      </c>
      <c r="Q461" s="7">
        <f>ROUND(SUMIF(clean_interactions!B:B,A461,clean_interactions!M:M),1)</f>
        <v>18.899999999999999</v>
      </c>
      <c r="R461" s="7">
        <f>COUNTIFS(clean_interactions!B:B,A461,clean_interactions!C:C,"DEMO_REQUEST")</f>
        <v>0</v>
      </c>
      <c r="S461" s="7">
        <f>COUNTIFS(clean_interactions!B:B,A461,clean_interactions!C:C,"CONTENT_DOWNLOAD")</f>
        <v>0</v>
      </c>
      <c r="T461" s="7">
        <f>COUNTIFS(clean_interactions!B:B,A461,clean_interactions!C:C,"WEBINAR_ATTENDED")</f>
        <v>0</v>
      </c>
      <c r="U461" s="7">
        <f>COUNTIFS(clean_interactions!B:B,A461,clean_interactions!C:C,"PRICING_PAGE_VIEW")</f>
        <v>1</v>
      </c>
      <c r="V461" s="7">
        <f>SUMIF(clean_spend!D:D,E461,clean_spend!F:F)</f>
        <v>0</v>
      </c>
      <c r="W461" s="7">
        <f>SUMIF(clean_spend!D:D,E461,clean_spend!J:J)</f>
        <v>0</v>
      </c>
      <c r="X461" s="17">
        <f t="shared" si="7"/>
        <v>0</v>
      </c>
      <c r="Y461" s="7">
        <f>IFERROR(SUMIF(clean_spend!D:D,E461,clean_spend!L:L)/V461,0)</f>
        <v>0</v>
      </c>
    </row>
    <row r="462" spans="1:25">
      <c r="A462" t="str">
        <v>L0461</v>
      </c>
      <c r="B462" t="str">
        <v>Soren Vega</v>
      </c>
      <c r="C462" t="str">
        <v>HUB SPOT</v>
      </c>
      <c r="D462" t="str">
        <v>MID-MARKET</v>
      </c>
      <c r="E462" t="str">
        <v>WEBINAR</v>
      </c>
      <c r="F462" t="str">
        <v>Hrtech</v>
      </c>
      <c r="G462" t="str">
        <v>Field Marketing Manager</v>
      </c>
      <c r="H462" t="str">
        <v>SG</v>
      </c>
      <c r="I462">
        <v>0</v>
      </c>
      <c r="J462">
        <v>12</v>
      </c>
      <c r="K462">
        <v>2</v>
      </c>
      <c r="L462" t="str">
        <v>NO</v>
      </c>
      <c r="M462" t="str">
        <v>LOST</v>
      </c>
      <c r="N462" s="7" t="str">
        <f>IF(COUNTBLANK(clean_leads!B462:S462)&gt;=8,"LOW",IF(COUNTBLANK(clean_leads!B462:S462)&gt;=4,"MEDIUM","HIGH"))</f>
        <v>HIGH</v>
      </c>
      <c r="O462" s="7">
        <f>COUNTIF(clean_interactions!B:B,A462)</f>
        <v>3</v>
      </c>
      <c r="P462" s="7">
        <f>COUNTIFS(clean_interactions!B:B,A462,clean_interactions!N:N,"HIGH")</f>
        <v>2</v>
      </c>
      <c r="Q462" s="7">
        <f>ROUND(SUMIF(clean_interactions!B:B,A462,clean_interactions!M:M),1)</f>
        <v>68.900000000000006</v>
      </c>
      <c r="R462" s="7">
        <f>COUNTIFS(clean_interactions!B:B,A462,clean_interactions!C:C,"DEMO_REQUEST")</f>
        <v>0</v>
      </c>
      <c r="S462" s="7">
        <f>COUNTIFS(clean_interactions!B:B,A462,clean_interactions!C:C,"CONTENT_DOWNLOAD")</f>
        <v>0</v>
      </c>
      <c r="T462" s="7">
        <f>COUNTIFS(clean_interactions!B:B,A462,clean_interactions!C:C,"WEBINAR_ATTENDED")</f>
        <v>2</v>
      </c>
      <c r="U462" s="7">
        <f>COUNTIFS(clean_interactions!B:B,A462,clean_interactions!C:C,"PRICING_PAGE_VIEW")</f>
        <v>0</v>
      </c>
      <c r="V462" s="7">
        <f>SUMIF(clean_spend!D:D,E462,clean_spend!F:F)</f>
        <v>74983</v>
      </c>
      <c r="W462" s="7">
        <f>SUMIF(clean_spend!D:D,E462,clean_spend!J:J)</f>
        <v>879</v>
      </c>
      <c r="X462" s="17">
        <f t="shared" si="7"/>
        <v>85.304891922639356</v>
      </c>
      <c r="Y462" s="7">
        <f>IFERROR(SUMIF(clean_spend!D:D,E462,clean_spend!L:L)/V462,0)</f>
        <v>7.3541336036168197</v>
      </c>
    </row>
    <row r="463" spans="1:25">
      <c r="A463" t="str">
        <v>L0462</v>
      </c>
      <c r="B463" t="str">
        <v>Jack Scott</v>
      </c>
      <c r="C463" t="str">
        <v>SLACK</v>
      </c>
      <c r="D463" t="str">
        <v>N/A</v>
      </c>
      <c r="E463" t="str">
        <v>SOCIAL</v>
      </c>
      <c r="F463" t="str">
        <v>Biotech</v>
      </c>
      <c r="G463" t="str">
        <v>Customer Success Manager</v>
      </c>
      <c r="H463" t="str">
        <v>BR</v>
      </c>
      <c r="I463">
        <v>35</v>
      </c>
      <c r="J463">
        <v>10</v>
      </c>
      <c r="K463">
        <v>20</v>
      </c>
      <c r="L463" t="str">
        <v>YES</v>
      </c>
      <c r="M463" t="str">
        <v>DISQUALIFIED</v>
      </c>
      <c r="N463" s="7" t="str">
        <f>IF(COUNTBLANK(clean_leads!B463:S463)&gt;=8,"LOW",IF(COUNTBLANK(clean_leads!B463:S463)&gt;=4,"MEDIUM","HIGH"))</f>
        <v>HIGH</v>
      </c>
      <c r="O463" s="7">
        <f>COUNTIF(clean_interactions!B:B,A463)</f>
        <v>2</v>
      </c>
      <c r="P463" s="7">
        <f>COUNTIFS(clean_interactions!B:B,A463,clean_interactions!N:N,"HIGH")</f>
        <v>2</v>
      </c>
      <c r="Q463" s="7">
        <f>ROUND(SUMIF(clean_interactions!B:B,A463,clean_interactions!M:M),1)</f>
        <v>46.2</v>
      </c>
      <c r="R463" s="7">
        <f>COUNTIFS(clean_interactions!B:B,A463,clean_interactions!C:C,"DEMO_REQUEST")</f>
        <v>0</v>
      </c>
      <c r="S463" s="7">
        <f>COUNTIFS(clean_interactions!B:B,A463,clean_interactions!C:C,"CONTENT_DOWNLOAD")</f>
        <v>0</v>
      </c>
      <c r="T463" s="7">
        <f>COUNTIFS(clean_interactions!B:B,A463,clean_interactions!C:C,"WEBINAR_ATTENDED")</f>
        <v>0</v>
      </c>
      <c r="U463" s="7">
        <f>COUNTIFS(clean_interactions!B:B,A463,clean_interactions!C:C,"PRICING_PAGE_VIEW")</f>
        <v>0</v>
      </c>
      <c r="V463" s="7">
        <f>SUMIF(clean_spend!D:D,E463,clean_spend!F:F)</f>
        <v>198205</v>
      </c>
      <c r="W463" s="7">
        <f>SUMIF(clean_spend!D:D,E463,clean_spend!J:J)</f>
        <v>961</v>
      </c>
      <c r="X463" s="17">
        <f t="shared" si="7"/>
        <v>206.2486992715921</v>
      </c>
      <c r="Y463" s="7">
        <f>IFERROR(SUMIF(clean_spend!D:D,E463,clean_spend!L:L)/V463,0)</f>
        <v>2.499992432077899</v>
      </c>
    </row>
    <row r="464" spans="1:25">
      <c r="A464" t="str">
        <v>L0463</v>
      </c>
      <c r="B464" t="str">
        <v>Bennett Martinez</v>
      </c>
      <c r="C464" t="str">
        <v>MICROSOFT CORP</v>
      </c>
      <c r="D464" t="str">
        <v>SMB</v>
      </c>
      <c r="E464" t="str">
        <v>PARTNER</v>
      </c>
      <c r="F464" t="str">
        <v>Proptech</v>
      </c>
      <c r="G464" t="str">
        <v>Product Manager</v>
      </c>
      <c r="H464" t="str">
        <v>Kenya</v>
      </c>
      <c r="I464">
        <v>6</v>
      </c>
      <c r="J464">
        <v>16</v>
      </c>
      <c r="K464">
        <v>47</v>
      </c>
      <c r="L464" t="str">
        <v>NO</v>
      </c>
      <c r="M464" t="str">
        <v>QUALIFIED</v>
      </c>
      <c r="N464" s="7" t="str">
        <f>IF(COUNTBLANK(clean_leads!B464:S464)&gt;=8,"LOW",IF(COUNTBLANK(clean_leads!B464:S464)&gt;=4,"MEDIUM","HIGH"))</f>
        <v>HIGH</v>
      </c>
      <c r="O464" s="7">
        <f>COUNTIF(clean_interactions!B:B,A464)</f>
        <v>4</v>
      </c>
      <c r="P464" s="7">
        <f>COUNTIFS(clean_interactions!B:B,A464,clean_interactions!N:N,"HIGH")</f>
        <v>3</v>
      </c>
      <c r="Q464" s="7">
        <f>ROUND(SUMIF(clean_interactions!B:B,A464,clean_interactions!M:M),1)</f>
        <v>82.2</v>
      </c>
      <c r="R464" s="7">
        <f>COUNTIFS(clean_interactions!B:B,A464,clean_interactions!C:C,"DEMO_REQUEST")</f>
        <v>0</v>
      </c>
      <c r="S464" s="7">
        <f>COUNTIFS(clean_interactions!B:B,A464,clean_interactions!C:C,"CONTENT_DOWNLOAD")</f>
        <v>0</v>
      </c>
      <c r="T464" s="7">
        <f>COUNTIFS(clean_interactions!B:B,A464,clean_interactions!C:C,"WEBINAR_ATTENDED")</f>
        <v>0</v>
      </c>
      <c r="U464" s="7">
        <f>COUNTIFS(clean_interactions!B:B,A464,clean_interactions!C:C,"PRICING_PAGE_VIEW")</f>
        <v>0</v>
      </c>
      <c r="V464" s="7">
        <f>SUMIF(clean_spend!D:D,E464,clean_spend!F:F)</f>
        <v>0</v>
      </c>
      <c r="W464" s="7">
        <f>SUMIF(clean_spend!D:D,E464,clean_spend!J:J)</f>
        <v>0</v>
      </c>
      <c r="X464" s="17">
        <f t="shared" si="7"/>
        <v>0</v>
      </c>
      <c r="Y464" s="7">
        <f>IFERROR(SUMIF(clean_spend!D:D,E464,clean_spend!L:L)/V464,0)</f>
        <v>0</v>
      </c>
    </row>
    <row r="465" spans="1:25">
      <c r="A465" t="str">
        <v>L0464</v>
      </c>
      <c r="B465" t="str">
        <v>Hank Ahmed</v>
      </c>
      <c r="C465" t="str">
        <v>CANVA</v>
      </c>
      <c r="D465" t="str">
        <v>MID-MARKET</v>
      </c>
      <c r="E465" t="str">
        <v>COLD_EMAIL</v>
      </c>
      <c r="F465" t="str">
        <v>AI/ML</v>
      </c>
      <c r="G465" t="str">
        <v>Head Of Growth</v>
      </c>
      <c r="H465" t="str">
        <v>US</v>
      </c>
      <c r="I465">
        <v>20</v>
      </c>
      <c r="J465">
        <v>2</v>
      </c>
      <c r="K465">
        <v>5</v>
      </c>
      <c r="L465" t="str">
        <v>YES</v>
      </c>
      <c r="M465" t="str">
        <v>QUALIFIED</v>
      </c>
      <c r="N465" s="7" t="str">
        <f>IF(COUNTBLANK(clean_leads!B465:S465)&gt;=8,"LOW",IF(COUNTBLANK(clean_leads!B465:S465)&gt;=4,"MEDIUM","HIGH"))</f>
        <v>HIGH</v>
      </c>
      <c r="O465" s="7">
        <f>COUNTIF(clean_interactions!B:B,A465)</f>
        <v>3</v>
      </c>
      <c r="P465" s="7">
        <f>COUNTIFS(clean_interactions!B:B,A465,clean_interactions!N:N,"HIGH")</f>
        <v>3</v>
      </c>
      <c r="Q465" s="7">
        <f>ROUND(SUMIF(clean_interactions!B:B,A465,clean_interactions!M:M),1)</f>
        <v>100.7</v>
      </c>
      <c r="R465" s="7">
        <f>COUNTIFS(clean_interactions!B:B,A465,clean_interactions!C:C,"DEMO_REQUEST")</f>
        <v>0</v>
      </c>
      <c r="S465" s="7">
        <f>COUNTIFS(clean_interactions!B:B,A465,clean_interactions!C:C,"CONTENT_DOWNLOAD")</f>
        <v>0</v>
      </c>
      <c r="T465" s="7">
        <f>COUNTIFS(clean_interactions!B:B,A465,clean_interactions!C:C,"WEBINAR_ATTENDED")</f>
        <v>2</v>
      </c>
      <c r="U465" s="7">
        <f>COUNTIFS(clean_interactions!B:B,A465,clean_interactions!C:C,"PRICING_PAGE_VIEW")</f>
        <v>1</v>
      </c>
      <c r="V465" s="7">
        <f>SUMIF(clean_spend!D:D,E465,clean_spend!F:F)</f>
        <v>63789</v>
      </c>
      <c r="W465" s="7">
        <f>SUMIF(clean_spend!D:D,E465,clean_spend!J:J)</f>
        <v>306</v>
      </c>
      <c r="X465" s="17">
        <f t="shared" si="7"/>
        <v>208.4607843137255</v>
      </c>
      <c r="Y465" s="7">
        <f>IFERROR(SUMIF(clean_spend!D:D,E465,clean_spend!L:L)/V465,0)</f>
        <v>3.0610920378121618</v>
      </c>
    </row>
    <row r="466" spans="1:25">
      <c r="A466" t="str">
        <v>L0465</v>
      </c>
      <c r="B466" t="str">
        <v>Karen Sanchez</v>
      </c>
      <c r="C466" t="str">
        <v>CONFLUENT</v>
      </c>
      <c r="D466" t="str">
        <v>SMB</v>
      </c>
      <c r="E466" t="str">
        <v>SOCIAL</v>
      </c>
      <c r="F466" t="str">
        <v>Energy</v>
      </c>
      <c r="G466" t="str">
        <v>Head Of Sales</v>
      </c>
      <c r="H466" t="str">
        <v>Turkey</v>
      </c>
      <c r="I466">
        <v>33</v>
      </c>
      <c r="J466">
        <v>0</v>
      </c>
      <c r="K466">
        <v>8</v>
      </c>
      <c r="L466" t="str">
        <v>YES</v>
      </c>
      <c r="M466" t="str">
        <v>NEW</v>
      </c>
      <c r="N466" s="7" t="str">
        <f>IF(COUNTBLANK(clean_leads!B466:S466)&gt;=8,"LOW",IF(COUNTBLANK(clean_leads!B466:S466)&gt;=4,"MEDIUM","HIGH"))</f>
        <v>HIGH</v>
      </c>
      <c r="O466" s="7">
        <f>COUNTIF(clean_interactions!B:B,A466)</f>
        <v>4</v>
      </c>
      <c r="P466" s="7">
        <f>COUNTIFS(clean_interactions!B:B,A466,clean_interactions!N:N,"HIGH")</f>
        <v>3</v>
      </c>
      <c r="Q466" s="7">
        <f>ROUND(SUMIF(clean_interactions!B:B,A466,clean_interactions!M:M),1)</f>
        <v>70.2</v>
      </c>
      <c r="R466" s="7">
        <f>COUNTIFS(clean_interactions!B:B,A466,clean_interactions!C:C,"DEMO_REQUEST")</f>
        <v>0</v>
      </c>
      <c r="S466" s="7">
        <f>COUNTIFS(clean_interactions!B:B,A466,clean_interactions!C:C,"CONTENT_DOWNLOAD")</f>
        <v>0</v>
      </c>
      <c r="T466" s="7">
        <f>COUNTIFS(clean_interactions!B:B,A466,clean_interactions!C:C,"WEBINAR_ATTENDED")</f>
        <v>0</v>
      </c>
      <c r="U466" s="7">
        <f>COUNTIFS(clean_interactions!B:B,A466,clean_interactions!C:C,"PRICING_PAGE_VIEW")</f>
        <v>1</v>
      </c>
      <c r="V466" s="7">
        <f>SUMIF(clean_spend!D:D,E466,clean_spend!F:F)</f>
        <v>198205</v>
      </c>
      <c r="W466" s="7">
        <f>SUMIF(clean_spend!D:D,E466,clean_spend!J:J)</f>
        <v>961</v>
      </c>
      <c r="X466" s="17">
        <f t="shared" si="7"/>
        <v>206.2486992715921</v>
      </c>
      <c r="Y466" s="7">
        <f>IFERROR(SUMIF(clean_spend!D:D,E466,clean_spend!L:L)/V466,0)</f>
        <v>2.499992432077899</v>
      </c>
    </row>
    <row r="467" spans="1:25">
      <c r="A467" t="str">
        <v>L0466</v>
      </c>
      <c r="B467" t="str">
        <v>Omar Gomez</v>
      </c>
      <c r="C467" t="str">
        <v>SNOWFLAKE INC</v>
      </c>
      <c r="D467" t="str">
        <v>SMB</v>
      </c>
      <c r="E467" t="str">
        <v>WEBINAR</v>
      </c>
      <c r="F467" t="str">
        <v>Cybersecurity</v>
      </c>
      <c r="G467" t="str">
        <v>Co-Founder</v>
      </c>
      <c r="H467" t="str">
        <v>CA</v>
      </c>
      <c r="I467">
        <v>9</v>
      </c>
      <c r="J467">
        <v>1</v>
      </c>
      <c r="K467">
        <v>0</v>
      </c>
      <c r="L467" t="str">
        <v>YES</v>
      </c>
      <c r="M467" t="str">
        <v>QUALIFIED</v>
      </c>
      <c r="N467" s="7" t="str">
        <f>IF(COUNTBLANK(clean_leads!B467:S467)&gt;=8,"LOW",IF(COUNTBLANK(clean_leads!B467:S467)&gt;=4,"MEDIUM","HIGH"))</f>
        <v>HIGH</v>
      </c>
      <c r="O467" s="7">
        <f>COUNTIF(clean_interactions!B:B,A467)</f>
        <v>6</v>
      </c>
      <c r="P467" s="7">
        <f>COUNTIFS(clean_interactions!B:B,A467,clean_interactions!N:N,"HIGH")</f>
        <v>4</v>
      </c>
      <c r="Q467" s="7">
        <f>ROUND(SUMIF(clean_interactions!B:B,A467,clean_interactions!M:M),1)</f>
        <v>90.4</v>
      </c>
      <c r="R467" s="7">
        <f>COUNTIFS(clean_interactions!B:B,A467,clean_interactions!C:C,"DEMO_REQUEST")</f>
        <v>0</v>
      </c>
      <c r="S467" s="7">
        <f>COUNTIFS(clean_interactions!B:B,A467,clean_interactions!C:C,"CONTENT_DOWNLOAD")</f>
        <v>0</v>
      </c>
      <c r="T467" s="7">
        <f>COUNTIFS(clean_interactions!B:B,A467,clean_interactions!C:C,"WEBINAR_ATTENDED")</f>
        <v>1</v>
      </c>
      <c r="U467" s="7">
        <f>COUNTIFS(clean_interactions!B:B,A467,clean_interactions!C:C,"PRICING_PAGE_VIEW")</f>
        <v>0</v>
      </c>
      <c r="V467" s="7">
        <f>SUMIF(clean_spend!D:D,E467,clean_spend!F:F)</f>
        <v>74983</v>
      </c>
      <c r="W467" s="7">
        <f>SUMIF(clean_spend!D:D,E467,clean_spend!J:J)</f>
        <v>879</v>
      </c>
      <c r="X467" s="17">
        <f t="shared" si="7"/>
        <v>85.304891922639356</v>
      </c>
      <c r="Y467" s="7">
        <f>IFERROR(SUMIF(clean_spend!D:D,E467,clean_spend!L:L)/V467,0)</f>
        <v>7.3541336036168197</v>
      </c>
    </row>
    <row r="468" spans="1:25">
      <c r="A468" t="str">
        <v>L0467</v>
      </c>
      <c r="B468" t="str">
        <v>Tallulah Pandey</v>
      </c>
      <c r="C468" t="str">
        <v>HASHICORP</v>
      </c>
      <c r="D468" t="str">
        <v>MID-MARKET</v>
      </c>
      <c r="E468" t="str">
        <v>COLD_EMAIL</v>
      </c>
      <c r="F468" t="str">
        <v>Gaming</v>
      </c>
      <c r="G468" t="str">
        <v>Operations Manager</v>
      </c>
      <c r="H468" t="str">
        <v>Malaysia</v>
      </c>
      <c r="I468">
        <v>0</v>
      </c>
      <c r="J468">
        <v>0</v>
      </c>
      <c r="K468">
        <v>16</v>
      </c>
      <c r="L468" t="str">
        <v>NO</v>
      </c>
      <c r="M468" t="str">
        <v>CONTACTED</v>
      </c>
      <c r="N468" s="7" t="str">
        <f>IF(COUNTBLANK(clean_leads!B468:S468)&gt;=8,"LOW",IF(COUNTBLANK(clean_leads!B468:S468)&gt;=4,"MEDIUM","HIGH"))</f>
        <v>HIGH</v>
      </c>
      <c r="O468" s="7">
        <f>COUNTIF(clean_interactions!B:B,A468)</f>
        <v>3</v>
      </c>
      <c r="P468" s="7">
        <f>COUNTIFS(clean_interactions!B:B,A468,clean_interactions!N:N,"HIGH")</f>
        <v>3</v>
      </c>
      <c r="Q468" s="7">
        <f>ROUND(SUMIF(clean_interactions!B:B,A468,clean_interactions!M:M),1)</f>
        <v>55.5</v>
      </c>
      <c r="R468" s="7">
        <f>COUNTIFS(clean_interactions!B:B,A468,clean_interactions!C:C,"DEMO_REQUEST")</f>
        <v>0</v>
      </c>
      <c r="S468" s="7">
        <f>COUNTIFS(clean_interactions!B:B,A468,clean_interactions!C:C,"CONTENT_DOWNLOAD")</f>
        <v>0</v>
      </c>
      <c r="T468" s="7">
        <f>COUNTIFS(clean_interactions!B:B,A468,clean_interactions!C:C,"WEBINAR_ATTENDED")</f>
        <v>0</v>
      </c>
      <c r="U468" s="7">
        <f>COUNTIFS(clean_interactions!B:B,A468,clean_interactions!C:C,"PRICING_PAGE_VIEW")</f>
        <v>0</v>
      </c>
      <c r="V468" s="7">
        <f>SUMIF(clean_spend!D:D,E468,clean_spend!F:F)</f>
        <v>63789</v>
      </c>
      <c r="W468" s="7">
        <f>SUMIF(clean_spend!D:D,E468,clean_spend!J:J)</f>
        <v>306</v>
      </c>
      <c r="X468" s="17">
        <f t="shared" si="7"/>
        <v>208.4607843137255</v>
      </c>
      <c r="Y468" s="7">
        <f>IFERROR(SUMIF(clean_spend!D:D,E468,clean_spend!L:L)/V468,0)</f>
        <v>3.0610920378121618</v>
      </c>
    </row>
    <row r="469" spans="1:25">
      <c r="A469" t="str">
        <v>L0468</v>
      </c>
      <c r="B469" t="str">
        <v>Bob Bose</v>
      </c>
      <c r="C469" t="str">
        <v>FRESHWORKS</v>
      </c>
      <c r="D469" t="str">
        <v>N/A</v>
      </c>
      <c r="E469" t="str">
        <v>UNKNOWN</v>
      </c>
      <c r="F469" t="str">
        <v>Devops</v>
      </c>
      <c r="G469" t="str">
        <v>Technical Lead</v>
      </c>
      <c r="H469" t="str">
        <v>US</v>
      </c>
      <c r="I469">
        <v>12</v>
      </c>
      <c r="J469">
        <v>13</v>
      </c>
      <c r="K469">
        <v>0</v>
      </c>
      <c r="L469" t="str">
        <v>YES</v>
      </c>
      <c r="M469" t="str">
        <v>ENGAGED</v>
      </c>
      <c r="N469" s="7" t="str">
        <f>IF(COUNTBLANK(clean_leads!B469:S469)&gt;=8,"LOW",IF(COUNTBLANK(clean_leads!B469:S469)&gt;=4,"MEDIUM","HIGH"))</f>
        <v>HIGH</v>
      </c>
      <c r="O469" s="7">
        <f>COUNTIF(clean_interactions!B:B,A469)</f>
        <v>1</v>
      </c>
      <c r="P469" s="7">
        <f>COUNTIFS(clean_interactions!B:B,A469,clean_interactions!N:N,"HIGH")</f>
        <v>1</v>
      </c>
      <c r="Q469" s="7">
        <f>ROUND(SUMIF(clean_interactions!B:B,A469,clean_interactions!M:M),1)</f>
        <v>20.2</v>
      </c>
      <c r="R469" s="7">
        <f>COUNTIFS(clean_interactions!B:B,A469,clean_interactions!C:C,"DEMO_REQUEST")</f>
        <v>0</v>
      </c>
      <c r="S469" s="7">
        <f>COUNTIFS(clean_interactions!B:B,A469,clean_interactions!C:C,"CONTENT_DOWNLOAD")</f>
        <v>0</v>
      </c>
      <c r="T469" s="7">
        <f>COUNTIFS(clean_interactions!B:B,A469,clean_interactions!C:C,"WEBINAR_ATTENDED")</f>
        <v>0</v>
      </c>
      <c r="U469" s="7">
        <f>COUNTIFS(clean_interactions!B:B,A469,clean_interactions!C:C,"PRICING_PAGE_VIEW")</f>
        <v>0</v>
      </c>
      <c r="V469" s="7">
        <f>SUMIF(clean_spend!D:D,E469,clean_spend!F:F)</f>
        <v>0</v>
      </c>
      <c r="W469" s="7">
        <f>SUMIF(clean_spend!D:D,E469,clean_spend!J:J)</f>
        <v>0</v>
      </c>
      <c r="X469" s="17">
        <f t="shared" si="7"/>
        <v>0</v>
      </c>
      <c r="Y469" s="7">
        <f>IFERROR(SUMIF(clean_spend!D:D,E469,clean_spend!L:L)/V469,0)</f>
        <v>0</v>
      </c>
    </row>
    <row r="470" spans="1:25">
      <c r="A470" t="str">
        <v>L0469</v>
      </c>
      <c r="B470" t="str">
        <v>Jamal Rivera</v>
      </c>
      <c r="C470" t="str">
        <v>SERVICENOW</v>
      </c>
      <c r="D470" t="str">
        <v>GROWTH</v>
      </c>
      <c r="E470" t="str">
        <v>DIRECT</v>
      </c>
      <c r="F470" t="str">
        <v>Media</v>
      </c>
      <c r="G470" t="str">
        <v>Vp Product</v>
      </c>
      <c r="H470" t="str">
        <v>BR</v>
      </c>
      <c r="I470">
        <v>29</v>
      </c>
      <c r="J470">
        <v>0</v>
      </c>
      <c r="K470">
        <v>26</v>
      </c>
      <c r="L470" t="str">
        <v>YES</v>
      </c>
      <c r="M470" t="str">
        <v>ENGAGED</v>
      </c>
      <c r="N470" s="7" t="str">
        <f>IF(COUNTBLANK(clean_leads!B470:S470)&gt;=8,"LOW",IF(COUNTBLANK(clean_leads!B470:S470)&gt;=4,"MEDIUM","HIGH"))</f>
        <v>HIGH</v>
      </c>
      <c r="O470" s="7">
        <f>COUNTIF(clean_interactions!B:B,A470)</f>
        <v>5</v>
      </c>
      <c r="P470" s="7">
        <f>COUNTIFS(clean_interactions!B:B,A470,clean_interactions!N:N,"HIGH")</f>
        <v>2</v>
      </c>
      <c r="Q470" s="7">
        <f>ROUND(SUMIF(clean_interactions!B:B,A470,clean_interactions!M:M),1)</f>
        <v>27.1</v>
      </c>
      <c r="R470" s="7">
        <f>COUNTIFS(clean_interactions!B:B,A470,clean_interactions!C:C,"DEMO_REQUEST")</f>
        <v>0</v>
      </c>
      <c r="S470" s="7">
        <f>COUNTIFS(clean_interactions!B:B,A470,clean_interactions!C:C,"CONTENT_DOWNLOAD")</f>
        <v>1</v>
      </c>
      <c r="T470" s="7">
        <f>COUNTIFS(clean_interactions!B:B,A470,clean_interactions!C:C,"WEBINAR_ATTENDED")</f>
        <v>0</v>
      </c>
      <c r="U470" s="7">
        <f>COUNTIFS(clean_interactions!B:B,A470,clean_interactions!C:C,"PRICING_PAGE_VIEW")</f>
        <v>1</v>
      </c>
      <c r="V470" s="7">
        <f>SUMIF(clean_spend!D:D,E470,clean_spend!F:F)</f>
        <v>0</v>
      </c>
      <c r="W470" s="7">
        <f>SUMIF(clean_spend!D:D,E470,clean_spend!J:J)</f>
        <v>0</v>
      </c>
      <c r="X470" s="17">
        <f t="shared" si="7"/>
        <v>0</v>
      </c>
      <c r="Y470" s="7">
        <f>IFERROR(SUMIF(clean_spend!D:D,E470,clean_spend!L:L)/V470,0)</f>
        <v>0</v>
      </c>
    </row>
    <row r="471" spans="1:25">
      <c r="A471" t="str">
        <v>L0470</v>
      </c>
      <c r="B471" t="str">
        <v>Onyx Nair</v>
      </c>
      <c r="C471" t="str">
        <v>FIGMA</v>
      </c>
      <c r="D471" t="str">
        <v>N/A</v>
      </c>
      <c r="E471" t="str">
        <v>SOCIAL</v>
      </c>
      <c r="F471" t="str">
        <v>Energy</v>
      </c>
      <c r="G471" t="str">
        <v>Marketing Analyst</v>
      </c>
      <c r="H471" t="str">
        <v>UK</v>
      </c>
      <c r="I471">
        <v>27</v>
      </c>
      <c r="J471">
        <v>0</v>
      </c>
      <c r="K471">
        <v>0</v>
      </c>
      <c r="L471" t="str">
        <v>YES</v>
      </c>
      <c r="M471" t="str">
        <v>NEW</v>
      </c>
      <c r="N471" s="7" t="str">
        <f>IF(COUNTBLANK(clean_leads!B471:S471)&gt;=8,"LOW",IF(COUNTBLANK(clean_leads!B471:S471)&gt;=4,"MEDIUM","HIGH"))</f>
        <v>HIGH</v>
      </c>
      <c r="O471" s="7">
        <f>COUNTIF(clean_interactions!B:B,A471)</f>
        <v>5</v>
      </c>
      <c r="P471" s="7">
        <f>COUNTIFS(clean_interactions!B:B,A471,clean_interactions!N:N,"HIGH")</f>
        <v>4</v>
      </c>
      <c r="Q471" s="7">
        <f>ROUND(SUMIF(clean_interactions!B:B,A471,clean_interactions!M:M),1)</f>
        <v>88.4</v>
      </c>
      <c r="R471" s="7">
        <f>COUNTIFS(clean_interactions!B:B,A471,clean_interactions!C:C,"DEMO_REQUEST")</f>
        <v>0</v>
      </c>
      <c r="S471" s="7">
        <f>COUNTIFS(clean_interactions!B:B,A471,clean_interactions!C:C,"CONTENT_DOWNLOAD")</f>
        <v>0</v>
      </c>
      <c r="T471" s="7">
        <f>COUNTIFS(clean_interactions!B:B,A471,clean_interactions!C:C,"WEBINAR_ATTENDED")</f>
        <v>0</v>
      </c>
      <c r="U471" s="7">
        <f>COUNTIFS(clean_interactions!B:B,A471,clean_interactions!C:C,"PRICING_PAGE_VIEW")</f>
        <v>1</v>
      </c>
      <c r="V471" s="7">
        <f>SUMIF(clean_spend!D:D,E471,clean_spend!F:F)</f>
        <v>198205</v>
      </c>
      <c r="W471" s="7">
        <f>SUMIF(clean_spend!D:D,E471,clean_spend!J:J)</f>
        <v>961</v>
      </c>
      <c r="X471" s="17">
        <f t="shared" si="7"/>
        <v>206.2486992715921</v>
      </c>
      <c r="Y471" s="7">
        <f>IFERROR(SUMIF(clean_spend!D:D,E471,clean_spend!L:L)/V471,0)</f>
        <v>2.499992432077899</v>
      </c>
    </row>
    <row r="472" spans="1:25">
      <c r="A472" t="str">
        <v>L0471</v>
      </c>
      <c r="B472" t="str">
        <v>Derek Nair</v>
      </c>
      <c r="C472" t="str">
        <v>ATLASSIAN</v>
      </c>
      <c r="D472" t="str">
        <v>ENTERPRISE</v>
      </c>
      <c r="E472" t="str">
        <v>PAID</v>
      </c>
      <c r="F472" t="str">
        <v>Devops</v>
      </c>
      <c r="G472" t="str">
        <v>Head Of Sales</v>
      </c>
      <c r="H472" t="str">
        <v>UK</v>
      </c>
      <c r="I472">
        <v>16</v>
      </c>
      <c r="J472">
        <v>9</v>
      </c>
      <c r="K472">
        <v>26</v>
      </c>
      <c r="L472" t="str">
        <v>NO</v>
      </c>
      <c r="M472" t="str">
        <v>CONVERTED</v>
      </c>
      <c r="N472" s="7" t="str">
        <f>IF(COUNTBLANK(clean_leads!B472:S472)&gt;=8,"LOW",IF(COUNTBLANK(clean_leads!B472:S472)&gt;=4,"MEDIUM","HIGH"))</f>
        <v>HIGH</v>
      </c>
      <c r="O472" s="7">
        <f>COUNTIF(clean_interactions!B:B,A472)</f>
        <v>3</v>
      </c>
      <c r="P472" s="7">
        <f>COUNTIFS(clean_interactions!B:B,A472,clean_interactions!N:N,"HIGH")</f>
        <v>3</v>
      </c>
      <c r="Q472" s="7">
        <f>ROUND(SUMIF(clean_interactions!B:B,A472,clean_interactions!M:M),1)</f>
        <v>76</v>
      </c>
      <c r="R472" s="7">
        <f>COUNTIFS(clean_interactions!B:B,A472,clean_interactions!C:C,"DEMO_REQUEST")</f>
        <v>0</v>
      </c>
      <c r="S472" s="7">
        <f>COUNTIFS(clean_interactions!B:B,A472,clean_interactions!C:C,"CONTENT_DOWNLOAD")</f>
        <v>0</v>
      </c>
      <c r="T472" s="7">
        <f>COUNTIFS(clean_interactions!B:B,A472,clean_interactions!C:C,"WEBINAR_ATTENDED")</f>
        <v>0</v>
      </c>
      <c r="U472" s="7">
        <f>COUNTIFS(clean_interactions!B:B,A472,clean_interactions!C:C,"PRICING_PAGE_VIEW")</f>
        <v>0</v>
      </c>
      <c r="V472" s="7">
        <f>SUMIF(clean_spend!D:D,E472,clean_spend!F:F)</f>
        <v>149793</v>
      </c>
      <c r="W472" s="7">
        <f>SUMIF(clean_spend!D:D,E472,clean_spend!J:J)</f>
        <v>1090</v>
      </c>
      <c r="X472" s="17">
        <f t="shared" si="7"/>
        <v>137.42477064220182</v>
      </c>
      <c r="Y472" s="7">
        <f>IFERROR(SUMIF(clean_spend!D:D,E472,clean_spend!L:L)/V472,0)</f>
        <v>3.422997069288952</v>
      </c>
    </row>
    <row r="473" spans="1:25">
      <c r="A473" t="str">
        <v>L0472</v>
      </c>
      <c r="B473" t="str">
        <v>Noah Bose</v>
      </c>
      <c r="C473" t="str">
        <v>AMAZON</v>
      </c>
      <c r="D473" t="str">
        <v>MID-MARKET</v>
      </c>
      <c r="E473" t="str">
        <v>UNKNOWN</v>
      </c>
      <c r="F473" t="str">
        <v>Logistics</v>
      </c>
      <c r="G473" t="str">
        <v>Unknown</v>
      </c>
      <c r="H473" t="str">
        <v>New Zealand</v>
      </c>
      <c r="I473">
        <v>34</v>
      </c>
      <c r="J473">
        <v>3</v>
      </c>
      <c r="K473">
        <v>39</v>
      </c>
      <c r="L473" t="str">
        <v>YES</v>
      </c>
      <c r="M473" t="str">
        <v>QUALIFIED</v>
      </c>
      <c r="N473" s="7" t="str">
        <f>IF(COUNTBLANK(clean_leads!B473:S473)&gt;=8,"LOW",IF(COUNTBLANK(clean_leads!B473:S473)&gt;=4,"MEDIUM","HIGH"))</f>
        <v>HIGH</v>
      </c>
      <c r="O473" s="7">
        <f>COUNTIF(clean_interactions!B:B,A473)</f>
        <v>4</v>
      </c>
      <c r="P473" s="7">
        <f>COUNTIFS(clean_interactions!B:B,A473,clean_interactions!N:N,"HIGH")</f>
        <v>4</v>
      </c>
      <c r="Q473" s="7">
        <f>ROUND(SUMIF(clean_interactions!B:B,A473,clean_interactions!M:M),1)</f>
        <v>123</v>
      </c>
      <c r="R473" s="7">
        <f>COUNTIFS(clean_interactions!B:B,A473,clean_interactions!C:C,"DEMO_REQUEST")</f>
        <v>1</v>
      </c>
      <c r="S473" s="7">
        <f>COUNTIFS(clean_interactions!B:B,A473,clean_interactions!C:C,"CONTENT_DOWNLOAD")</f>
        <v>0</v>
      </c>
      <c r="T473" s="7">
        <f>COUNTIFS(clean_interactions!B:B,A473,clean_interactions!C:C,"WEBINAR_ATTENDED")</f>
        <v>0</v>
      </c>
      <c r="U473" s="7">
        <f>COUNTIFS(clean_interactions!B:B,A473,clean_interactions!C:C,"PRICING_PAGE_VIEW")</f>
        <v>1</v>
      </c>
      <c r="V473" s="7">
        <f>SUMIF(clean_spend!D:D,E473,clean_spend!F:F)</f>
        <v>0</v>
      </c>
      <c r="W473" s="7">
        <f>SUMIF(clean_spend!D:D,E473,clean_spend!J:J)</f>
        <v>0</v>
      </c>
      <c r="X473" s="17">
        <f t="shared" si="7"/>
        <v>0</v>
      </c>
      <c r="Y473" s="7">
        <f>IFERROR(SUMIF(clean_spend!D:D,E473,clean_spend!L:L)/V473,0)</f>
        <v>0</v>
      </c>
    </row>
    <row r="474" spans="1:25">
      <c r="A474" t="str">
        <v>L0473</v>
      </c>
      <c r="B474" t="str">
        <v>Quinn Harris</v>
      </c>
      <c r="C474" t="str">
        <v>SERVICENOW</v>
      </c>
      <c r="D474" t="str">
        <v>STARTUP</v>
      </c>
      <c r="E474" t="str">
        <v>PAID</v>
      </c>
      <c r="F474" t="str">
        <v>Energy</v>
      </c>
      <c r="G474" t="str">
        <v>Chief Growth Officer</v>
      </c>
      <c r="H474" t="str">
        <v>New Zealand</v>
      </c>
      <c r="I474">
        <v>25</v>
      </c>
      <c r="J474">
        <v>6</v>
      </c>
      <c r="K474">
        <v>30</v>
      </c>
      <c r="L474" t="str">
        <v>YES</v>
      </c>
      <c r="M474" t="str">
        <v>CONTACTED</v>
      </c>
      <c r="N474" s="7" t="str">
        <f>IF(COUNTBLANK(clean_leads!B474:S474)&gt;=8,"LOW",IF(COUNTBLANK(clean_leads!B474:S474)&gt;=4,"MEDIUM","HIGH"))</f>
        <v>HIGH</v>
      </c>
      <c r="O474" s="7">
        <f>COUNTIF(clean_interactions!B:B,A474)</f>
        <v>1</v>
      </c>
      <c r="P474" s="7">
        <f>COUNTIFS(clean_interactions!B:B,A474,clean_interactions!N:N,"HIGH")</f>
        <v>1</v>
      </c>
      <c r="Q474" s="7">
        <f>ROUND(SUMIF(clean_interactions!B:B,A474,clean_interactions!M:M),1)</f>
        <v>17.8</v>
      </c>
      <c r="R474" s="7">
        <f>COUNTIFS(clean_interactions!B:B,A474,clean_interactions!C:C,"DEMO_REQUEST")</f>
        <v>0</v>
      </c>
      <c r="S474" s="7">
        <f>COUNTIFS(clean_interactions!B:B,A474,clean_interactions!C:C,"CONTENT_DOWNLOAD")</f>
        <v>0</v>
      </c>
      <c r="T474" s="7">
        <f>COUNTIFS(clean_interactions!B:B,A474,clean_interactions!C:C,"WEBINAR_ATTENDED")</f>
        <v>0</v>
      </c>
      <c r="U474" s="7">
        <f>COUNTIFS(clean_interactions!B:B,A474,clean_interactions!C:C,"PRICING_PAGE_VIEW")</f>
        <v>0</v>
      </c>
      <c r="V474" s="7">
        <f>SUMIF(clean_spend!D:D,E474,clean_spend!F:F)</f>
        <v>149793</v>
      </c>
      <c r="W474" s="7">
        <f>SUMIF(clean_spend!D:D,E474,clean_spend!J:J)</f>
        <v>1090</v>
      </c>
      <c r="X474" s="17">
        <f t="shared" si="7"/>
        <v>137.42477064220182</v>
      </c>
      <c r="Y474" s="7">
        <f>IFERROR(SUMIF(clean_spend!D:D,E474,clean_spend!L:L)/V474,0)</f>
        <v>3.422997069288952</v>
      </c>
    </row>
    <row r="475" spans="1:25">
      <c r="A475" t="str">
        <v>L0474</v>
      </c>
      <c r="B475" t="str">
        <v>Soren Tiwari</v>
      </c>
      <c r="C475" t="str">
        <v>GOOGLE</v>
      </c>
      <c r="D475" t="str">
        <v>MID-MARKET</v>
      </c>
      <c r="E475" t="str">
        <v>PARTNER</v>
      </c>
      <c r="F475" t="str">
        <v>Unknown</v>
      </c>
      <c r="G475" t="str">
        <v>Abm Manager</v>
      </c>
      <c r="H475" t="str">
        <v>Netherlands</v>
      </c>
      <c r="I475">
        <v>35</v>
      </c>
      <c r="J475">
        <v>10</v>
      </c>
      <c r="K475">
        <v>51</v>
      </c>
      <c r="L475" t="str">
        <v>YES</v>
      </c>
      <c r="M475" t="str">
        <v>CONTACTED</v>
      </c>
      <c r="N475" s="7" t="str">
        <f>IF(COUNTBLANK(clean_leads!B475:S475)&gt;=8,"LOW",IF(COUNTBLANK(clean_leads!B475:S475)&gt;=4,"MEDIUM","HIGH"))</f>
        <v>HIGH</v>
      </c>
      <c r="O475" s="7">
        <f>COUNTIF(clean_interactions!B:B,A475)</f>
        <v>1</v>
      </c>
      <c r="P475" s="7">
        <f>COUNTIFS(clean_interactions!B:B,A475,clean_interactions!N:N,"HIGH")</f>
        <v>1</v>
      </c>
      <c r="Q475" s="7">
        <f>ROUND(SUMIF(clean_interactions!B:B,A475,clean_interactions!M:M),1)</f>
        <v>14.3</v>
      </c>
      <c r="R475" s="7">
        <f>COUNTIFS(clean_interactions!B:B,A475,clean_interactions!C:C,"DEMO_REQUEST")</f>
        <v>0</v>
      </c>
      <c r="S475" s="7">
        <f>COUNTIFS(clean_interactions!B:B,A475,clean_interactions!C:C,"CONTENT_DOWNLOAD")</f>
        <v>0</v>
      </c>
      <c r="T475" s="7">
        <f>COUNTIFS(clean_interactions!B:B,A475,clean_interactions!C:C,"WEBINAR_ATTENDED")</f>
        <v>0</v>
      </c>
      <c r="U475" s="7">
        <f>COUNTIFS(clean_interactions!B:B,A475,clean_interactions!C:C,"PRICING_PAGE_VIEW")</f>
        <v>0</v>
      </c>
      <c r="V475" s="7">
        <f>SUMIF(clean_spend!D:D,E475,clean_spend!F:F)</f>
        <v>0</v>
      </c>
      <c r="W475" s="7">
        <f>SUMIF(clean_spend!D:D,E475,clean_spend!J:J)</f>
        <v>0</v>
      </c>
      <c r="X475" s="17">
        <f t="shared" si="7"/>
        <v>0</v>
      </c>
      <c r="Y475" s="7">
        <f>IFERROR(SUMIF(clean_spend!D:D,E475,clean_spend!L:L)/V475,0)</f>
        <v>0</v>
      </c>
    </row>
    <row r="476" spans="1:25">
      <c r="A476" t="str">
        <v>L0475</v>
      </c>
      <c r="B476" t="str">
        <v>Noah Adams</v>
      </c>
      <c r="C476" t="str">
        <v>SERVICENOW</v>
      </c>
      <c r="D476" t="str">
        <v>GROWTH</v>
      </c>
      <c r="E476" t="str">
        <v>PAID</v>
      </c>
      <c r="F476" t="str">
        <v>Legal Tech</v>
      </c>
      <c r="G476" t="str">
        <v>Sdr Manager</v>
      </c>
      <c r="H476" t="str">
        <v>BR</v>
      </c>
      <c r="I476">
        <v>33</v>
      </c>
      <c r="J476">
        <v>3</v>
      </c>
      <c r="K476">
        <v>6</v>
      </c>
      <c r="L476" t="str">
        <v>YES</v>
      </c>
      <c r="M476" t="str">
        <v>CONVERTED</v>
      </c>
      <c r="N476" s="7" t="str">
        <f>IF(COUNTBLANK(clean_leads!B476:S476)&gt;=8,"LOW",IF(COUNTBLANK(clean_leads!B476:S476)&gt;=4,"MEDIUM","HIGH"))</f>
        <v>HIGH</v>
      </c>
      <c r="O476" s="7">
        <f>COUNTIF(clean_interactions!B:B,A476)</f>
        <v>3</v>
      </c>
      <c r="P476" s="7">
        <f>COUNTIFS(clean_interactions!B:B,A476,clean_interactions!N:N,"HIGH")</f>
        <v>2</v>
      </c>
      <c r="Q476" s="7">
        <f>ROUND(SUMIF(clean_interactions!B:B,A476,clean_interactions!M:M),1)</f>
        <v>14.8</v>
      </c>
      <c r="R476" s="7">
        <f>COUNTIFS(clean_interactions!B:B,A476,clean_interactions!C:C,"DEMO_REQUEST")</f>
        <v>0</v>
      </c>
      <c r="S476" s="7">
        <f>COUNTIFS(clean_interactions!B:B,A476,clean_interactions!C:C,"CONTENT_DOWNLOAD")</f>
        <v>0</v>
      </c>
      <c r="T476" s="7">
        <f>COUNTIFS(clean_interactions!B:B,A476,clean_interactions!C:C,"WEBINAR_ATTENDED")</f>
        <v>0</v>
      </c>
      <c r="U476" s="7">
        <f>COUNTIFS(clean_interactions!B:B,A476,clean_interactions!C:C,"PRICING_PAGE_VIEW")</f>
        <v>0</v>
      </c>
      <c r="V476" s="7">
        <f>SUMIF(clean_spend!D:D,E476,clean_spend!F:F)</f>
        <v>149793</v>
      </c>
      <c r="W476" s="7">
        <f>SUMIF(clean_spend!D:D,E476,clean_spend!J:J)</f>
        <v>1090</v>
      </c>
      <c r="X476" s="17">
        <f t="shared" si="7"/>
        <v>137.42477064220182</v>
      </c>
      <c r="Y476" s="7">
        <f>IFERROR(SUMIF(clean_spend!D:D,E476,clean_spend!L:L)/V476,0)</f>
        <v>3.422997069288952</v>
      </c>
    </row>
    <row r="477" spans="1:25">
      <c r="A477" t="str">
        <v>L0476</v>
      </c>
      <c r="B477" t="str">
        <v>Vesper Bose</v>
      </c>
      <c r="C477" t="str">
        <v>SNOWFLAKE</v>
      </c>
      <c r="D477" t="str">
        <v>GROWTH</v>
      </c>
      <c r="E477" t="str">
        <v>ORGANIC</v>
      </c>
      <c r="F477" t="str">
        <v>Devops</v>
      </c>
      <c r="G477" t="str">
        <v>Pr Manager</v>
      </c>
      <c r="H477" t="str">
        <v>FR</v>
      </c>
      <c r="I477">
        <v>6</v>
      </c>
      <c r="J477">
        <v>18</v>
      </c>
      <c r="K477">
        <v>0</v>
      </c>
      <c r="L477" t="str">
        <v>NO</v>
      </c>
      <c r="M477" t="str">
        <v>ENGAGED</v>
      </c>
      <c r="N477" s="7" t="str">
        <f>IF(COUNTBLANK(clean_leads!B477:S477)&gt;=8,"LOW",IF(COUNTBLANK(clean_leads!B477:S477)&gt;=4,"MEDIUM","HIGH"))</f>
        <v>HIGH</v>
      </c>
      <c r="O477" s="7">
        <f>COUNTIF(clean_interactions!B:B,A477)</f>
        <v>2</v>
      </c>
      <c r="P477" s="7">
        <f>COUNTIFS(clean_interactions!B:B,A477,clean_interactions!N:N,"HIGH")</f>
        <v>1</v>
      </c>
      <c r="Q477" s="7">
        <f>ROUND(SUMIF(clean_interactions!B:B,A477,clean_interactions!M:M),1)</f>
        <v>13</v>
      </c>
      <c r="R477" s="7">
        <f>COUNTIFS(clean_interactions!B:B,A477,clean_interactions!C:C,"DEMO_REQUEST")</f>
        <v>0</v>
      </c>
      <c r="S477" s="7">
        <f>COUNTIFS(clean_interactions!B:B,A477,clean_interactions!C:C,"CONTENT_DOWNLOAD")</f>
        <v>0</v>
      </c>
      <c r="T477" s="7">
        <f>COUNTIFS(clean_interactions!B:B,A477,clean_interactions!C:C,"WEBINAR_ATTENDED")</f>
        <v>0</v>
      </c>
      <c r="U477" s="7">
        <f>COUNTIFS(clean_interactions!B:B,A477,clean_interactions!C:C,"PRICING_PAGE_VIEW")</f>
        <v>0</v>
      </c>
      <c r="V477" s="7">
        <f>SUMIF(clean_spend!D:D,E477,clean_spend!F:F)</f>
        <v>46997</v>
      </c>
      <c r="W477" s="7">
        <f>SUMIF(clean_spend!D:D,E477,clean_spend!J:J)</f>
        <v>970</v>
      </c>
      <c r="X477" s="17">
        <f t="shared" si="7"/>
        <v>48.450515463917526</v>
      </c>
      <c r="Y477" s="7">
        <f>IFERROR(SUMIF(clean_spend!D:D,E477,clean_spend!L:L)/V477,0)</f>
        <v>13.494180479605081</v>
      </c>
    </row>
    <row r="478" spans="1:25">
      <c r="A478" t="str">
        <v>L0477</v>
      </c>
      <c r="B478" t="str">
        <v>Waqas Cruz</v>
      </c>
      <c r="C478" t="str">
        <v>GOOGLE</v>
      </c>
      <c r="D478" t="str">
        <v>ENTERPRISE</v>
      </c>
      <c r="E478" t="str">
        <v>DIRECT</v>
      </c>
      <c r="F478" t="str">
        <v>Biotech</v>
      </c>
      <c r="G478" t="str">
        <v>Engineering Manager</v>
      </c>
      <c r="H478" t="str">
        <v>AU</v>
      </c>
      <c r="I478">
        <v>12</v>
      </c>
      <c r="J478">
        <v>7</v>
      </c>
      <c r="K478">
        <v>0</v>
      </c>
      <c r="L478" t="str">
        <v>YES</v>
      </c>
      <c r="M478" t="str">
        <v>ENGAGED</v>
      </c>
      <c r="N478" s="7" t="str">
        <f>IF(COUNTBLANK(clean_leads!B478:S478)&gt;=8,"LOW",IF(COUNTBLANK(clean_leads!B478:S478)&gt;=4,"MEDIUM","HIGH"))</f>
        <v>HIGH</v>
      </c>
      <c r="O478" s="7">
        <f>COUNTIF(clean_interactions!B:B,A478)</f>
        <v>7</v>
      </c>
      <c r="P478" s="7">
        <f>COUNTIFS(clean_interactions!B:B,A478,clean_interactions!N:N,"HIGH")</f>
        <v>5</v>
      </c>
      <c r="Q478" s="7">
        <f>ROUND(SUMIF(clean_interactions!B:B,A478,clean_interactions!M:M),1)</f>
        <v>111.1</v>
      </c>
      <c r="R478" s="7">
        <f>COUNTIFS(clean_interactions!B:B,A478,clean_interactions!C:C,"DEMO_REQUEST")</f>
        <v>0</v>
      </c>
      <c r="S478" s="7">
        <f>COUNTIFS(clean_interactions!B:B,A478,clean_interactions!C:C,"CONTENT_DOWNLOAD")</f>
        <v>1</v>
      </c>
      <c r="T478" s="7">
        <f>COUNTIFS(clean_interactions!B:B,A478,clean_interactions!C:C,"WEBINAR_ATTENDED")</f>
        <v>0</v>
      </c>
      <c r="U478" s="7">
        <f>COUNTIFS(clean_interactions!B:B,A478,clean_interactions!C:C,"PRICING_PAGE_VIEW")</f>
        <v>0</v>
      </c>
      <c r="V478" s="7">
        <f>SUMIF(clean_spend!D:D,E478,clean_spend!F:F)</f>
        <v>0</v>
      </c>
      <c r="W478" s="7">
        <f>SUMIF(clean_spend!D:D,E478,clean_spend!J:J)</f>
        <v>0</v>
      </c>
      <c r="X478" s="17">
        <f t="shared" si="7"/>
        <v>0</v>
      </c>
      <c r="Y478" s="7">
        <f>IFERROR(SUMIF(clean_spend!D:D,E478,clean_spend!L:L)/V478,0)</f>
        <v>0</v>
      </c>
    </row>
    <row r="479" spans="1:25">
      <c r="A479" t="str">
        <v>L0478</v>
      </c>
      <c r="B479" t="str">
        <v>Freya Nair</v>
      </c>
      <c r="C479" t="str">
        <v>DATABRICKS</v>
      </c>
      <c r="D479" t="str">
        <v>SMB</v>
      </c>
      <c r="E479" t="str">
        <v>REFERRAL</v>
      </c>
      <c r="F479" t="str">
        <v>E-Commerce</v>
      </c>
      <c r="G479" t="str">
        <v>Communications Director</v>
      </c>
      <c r="H479" t="str">
        <v>AU</v>
      </c>
      <c r="I479">
        <v>7</v>
      </c>
      <c r="J479">
        <v>7</v>
      </c>
      <c r="K479">
        <v>2</v>
      </c>
      <c r="L479" t="str">
        <v>NO</v>
      </c>
      <c r="M479" t="str">
        <v>DISQUALIFIED</v>
      </c>
      <c r="N479" s="7" t="str">
        <f>IF(COUNTBLANK(clean_leads!B479:S479)&gt;=8,"LOW",IF(COUNTBLANK(clean_leads!B479:S479)&gt;=4,"MEDIUM","HIGH"))</f>
        <v>HIGH</v>
      </c>
      <c r="O479" s="7">
        <f>COUNTIF(clean_interactions!B:B,A479)</f>
        <v>4</v>
      </c>
      <c r="P479" s="7">
        <f>COUNTIFS(clean_interactions!B:B,A479,clean_interactions!N:N,"HIGH")</f>
        <v>4</v>
      </c>
      <c r="Q479" s="7">
        <f>ROUND(SUMIF(clean_interactions!B:B,A479,clean_interactions!M:M),1)</f>
        <v>65.2</v>
      </c>
      <c r="R479" s="7">
        <f>COUNTIFS(clean_interactions!B:B,A479,clean_interactions!C:C,"DEMO_REQUEST")</f>
        <v>2</v>
      </c>
      <c r="S479" s="7">
        <f>COUNTIFS(clean_interactions!B:B,A479,clean_interactions!C:C,"CONTENT_DOWNLOAD")</f>
        <v>0</v>
      </c>
      <c r="T479" s="7">
        <f>COUNTIFS(clean_interactions!B:B,A479,clean_interactions!C:C,"WEBINAR_ATTENDED")</f>
        <v>0</v>
      </c>
      <c r="U479" s="7">
        <f>COUNTIFS(clean_interactions!B:B,A479,clean_interactions!C:C,"PRICING_PAGE_VIEW")</f>
        <v>0</v>
      </c>
      <c r="V479" s="7">
        <f>SUMIF(clean_spend!D:D,E479,clean_spend!F:F)</f>
        <v>37889</v>
      </c>
      <c r="W479" s="7">
        <f>SUMIF(clean_spend!D:D,E479,clean_spend!J:J)</f>
        <v>865</v>
      </c>
      <c r="X479" s="17">
        <f t="shared" si="7"/>
        <v>43.802312138728325</v>
      </c>
      <c r="Y479" s="7">
        <f>IFERROR(SUMIF(clean_spend!D:D,E479,clean_spend!L:L)/V479,0)</f>
        <v>9.6104674179841112</v>
      </c>
    </row>
    <row r="480" spans="1:25">
      <c r="A480" t="str">
        <v>L0479</v>
      </c>
      <c r="B480" t="str">
        <v>Dante Moore</v>
      </c>
      <c r="C480" t="str">
        <v>SPLUNK</v>
      </c>
      <c r="D480" t="str">
        <v>MID-MARKET</v>
      </c>
      <c r="E480" t="str">
        <v>WEBINAR</v>
      </c>
      <c r="F480" t="str">
        <v>Healthcare</v>
      </c>
      <c r="G480" t="str">
        <v>Account Executive</v>
      </c>
      <c r="H480" t="str">
        <v>US</v>
      </c>
      <c r="I480">
        <v>9</v>
      </c>
      <c r="J480">
        <v>11</v>
      </c>
      <c r="K480">
        <v>42</v>
      </c>
      <c r="L480" t="str">
        <v>NO</v>
      </c>
      <c r="M480" t="str">
        <v>CONTACTED</v>
      </c>
      <c r="N480" s="7" t="str">
        <f>IF(COUNTBLANK(clean_leads!B480:S480)&gt;=8,"LOW",IF(COUNTBLANK(clean_leads!B480:S480)&gt;=4,"MEDIUM","HIGH"))</f>
        <v>HIGH</v>
      </c>
      <c r="O480" s="7">
        <f>COUNTIF(clean_interactions!B:B,A480)</f>
        <v>1</v>
      </c>
      <c r="P480" s="7">
        <f>COUNTIFS(clean_interactions!B:B,A480,clean_interactions!N:N,"HIGH")</f>
        <v>0</v>
      </c>
      <c r="Q480" s="7">
        <f>ROUND(SUMIF(clean_interactions!B:B,A480,clean_interactions!M:M),1)</f>
        <v>0</v>
      </c>
      <c r="R480" s="7">
        <f>COUNTIFS(clean_interactions!B:B,A480,clean_interactions!C:C,"DEMO_REQUEST")</f>
        <v>0</v>
      </c>
      <c r="S480" s="7">
        <f>COUNTIFS(clean_interactions!B:B,A480,clean_interactions!C:C,"CONTENT_DOWNLOAD")</f>
        <v>0</v>
      </c>
      <c r="T480" s="7">
        <f>COUNTIFS(clean_interactions!B:B,A480,clean_interactions!C:C,"WEBINAR_ATTENDED")</f>
        <v>0</v>
      </c>
      <c r="U480" s="7">
        <f>COUNTIFS(clean_interactions!B:B,A480,clean_interactions!C:C,"PRICING_PAGE_VIEW")</f>
        <v>0</v>
      </c>
      <c r="V480" s="7">
        <f>SUMIF(clean_spend!D:D,E480,clean_spend!F:F)</f>
        <v>74983</v>
      </c>
      <c r="W480" s="7">
        <f>SUMIF(clean_spend!D:D,E480,clean_spend!J:J)</f>
        <v>879</v>
      </c>
      <c r="X480" s="17">
        <f t="shared" si="7"/>
        <v>85.304891922639356</v>
      </c>
      <c r="Y480" s="7">
        <f>IFERROR(SUMIF(clean_spend!D:D,E480,clean_spend!L:L)/V480,0)</f>
        <v>7.3541336036168197</v>
      </c>
    </row>
    <row r="481" spans="1:25">
      <c r="A481" t="str">
        <v>L0480</v>
      </c>
      <c r="B481" t="str">
        <v>Xavier Thompson</v>
      </c>
      <c r="C481" t="str">
        <v>FRESHWORKS</v>
      </c>
      <c r="D481" t="str">
        <v>GROWTH</v>
      </c>
      <c r="E481" t="str">
        <v>SOCIAL</v>
      </c>
      <c r="F481" t="str">
        <v>Automotive</v>
      </c>
      <c r="G481" t="str">
        <v>Brand Manager</v>
      </c>
      <c r="H481" t="str">
        <v>BR</v>
      </c>
      <c r="I481">
        <v>24</v>
      </c>
      <c r="J481">
        <v>15</v>
      </c>
      <c r="K481">
        <v>57</v>
      </c>
      <c r="L481" t="str">
        <v>NO</v>
      </c>
      <c r="M481" t="str">
        <v>CONTACTED</v>
      </c>
      <c r="N481" s="7" t="str">
        <f>IF(COUNTBLANK(clean_leads!B481:S481)&gt;=8,"LOW",IF(COUNTBLANK(clean_leads!B481:S481)&gt;=4,"MEDIUM","HIGH"))</f>
        <v>HIGH</v>
      </c>
      <c r="O481" s="7">
        <f>COUNTIF(clean_interactions!B:B,A481)</f>
        <v>3</v>
      </c>
      <c r="P481" s="7">
        <f>COUNTIFS(clean_interactions!B:B,A481,clean_interactions!N:N,"HIGH")</f>
        <v>2</v>
      </c>
      <c r="Q481" s="7">
        <f>ROUND(SUMIF(clean_interactions!B:B,A481,clean_interactions!M:M),1)</f>
        <v>66.099999999999994</v>
      </c>
      <c r="R481" s="7">
        <f>COUNTIFS(clean_interactions!B:B,A481,clean_interactions!C:C,"DEMO_REQUEST")</f>
        <v>0</v>
      </c>
      <c r="S481" s="7">
        <f>COUNTIFS(clean_interactions!B:B,A481,clean_interactions!C:C,"CONTENT_DOWNLOAD")</f>
        <v>1</v>
      </c>
      <c r="T481" s="7">
        <f>COUNTIFS(clean_interactions!B:B,A481,clean_interactions!C:C,"WEBINAR_ATTENDED")</f>
        <v>0</v>
      </c>
      <c r="U481" s="7">
        <f>COUNTIFS(clean_interactions!B:B,A481,clean_interactions!C:C,"PRICING_PAGE_VIEW")</f>
        <v>0</v>
      </c>
      <c r="V481" s="7">
        <f>SUMIF(clean_spend!D:D,E481,clean_spend!F:F)</f>
        <v>198205</v>
      </c>
      <c r="W481" s="7">
        <f>SUMIF(clean_spend!D:D,E481,clean_spend!J:J)</f>
        <v>961</v>
      </c>
      <c r="X481" s="17">
        <f t="shared" si="7"/>
        <v>206.2486992715921</v>
      </c>
      <c r="Y481" s="7">
        <f>IFERROR(SUMIF(clean_spend!D:D,E481,clean_spend!L:L)/V481,0)</f>
        <v>2.499992432077899</v>
      </c>
    </row>
    <row r="482" spans="1:25">
      <c r="A482" t="str">
        <v>L0481</v>
      </c>
      <c r="B482" t="str">
        <v>Stefan Hoffman</v>
      </c>
      <c r="C482" t="str">
        <v>DROPBOX</v>
      </c>
      <c r="D482" t="str">
        <v>SMB</v>
      </c>
      <c r="E482" t="str">
        <v>DIRECT</v>
      </c>
      <c r="F482" t="str">
        <v>Media</v>
      </c>
      <c r="G482" t="str">
        <v>Technical Lead</v>
      </c>
      <c r="H482" t="str">
        <v>US</v>
      </c>
      <c r="I482">
        <v>33</v>
      </c>
      <c r="J482">
        <v>20</v>
      </c>
      <c r="K482">
        <v>33</v>
      </c>
      <c r="L482" t="str">
        <v>YES</v>
      </c>
      <c r="M482" t="str">
        <v>DISQUALIFIED</v>
      </c>
      <c r="N482" s="7" t="str">
        <f>IF(COUNTBLANK(clean_leads!B482:S482)&gt;=8,"LOW",IF(COUNTBLANK(clean_leads!B482:S482)&gt;=4,"MEDIUM","HIGH"))</f>
        <v>HIGH</v>
      </c>
      <c r="O482" s="7">
        <f>COUNTIF(clean_interactions!B:B,A482)</f>
        <v>4</v>
      </c>
      <c r="P482" s="7">
        <f>COUNTIFS(clean_interactions!B:B,A482,clean_interactions!N:N,"HIGH")</f>
        <v>3</v>
      </c>
      <c r="Q482" s="7">
        <f>ROUND(SUMIF(clean_interactions!B:B,A482,clean_interactions!M:M),1)</f>
        <v>66.3</v>
      </c>
      <c r="R482" s="7">
        <f>COUNTIFS(clean_interactions!B:B,A482,clean_interactions!C:C,"DEMO_REQUEST")</f>
        <v>1</v>
      </c>
      <c r="S482" s="7">
        <f>COUNTIFS(clean_interactions!B:B,A482,clean_interactions!C:C,"CONTENT_DOWNLOAD")</f>
        <v>0</v>
      </c>
      <c r="T482" s="7">
        <f>COUNTIFS(clean_interactions!B:B,A482,clean_interactions!C:C,"WEBINAR_ATTENDED")</f>
        <v>0</v>
      </c>
      <c r="U482" s="7">
        <f>COUNTIFS(clean_interactions!B:B,A482,clean_interactions!C:C,"PRICING_PAGE_VIEW")</f>
        <v>1</v>
      </c>
      <c r="V482" s="7">
        <f>SUMIF(clean_spend!D:D,E482,clean_spend!F:F)</f>
        <v>0</v>
      </c>
      <c r="W482" s="7">
        <f>SUMIF(clean_spend!D:D,E482,clean_spend!J:J)</f>
        <v>0</v>
      </c>
      <c r="X482" s="17">
        <f t="shared" si="7"/>
        <v>0</v>
      </c>
      <c r="Y482" s="7">
        <f>IFERROR(SUMIF(clean_spend!D:D,E482,clean_spend!L:L)/V482,0)</f>
        <v>0</v>
      </c>
    </row>
    <row r="483" spans="1:25">
      <c r="A483" t="str">
        <v>L0482</v>
      </c>
      <c r="B483" t="str">
        <v>Ahmed Ivanov</v>
      </c>
      <c r="C483" t="str">
        <v>PALANTIR</v>
      </c>
      <c r="D483" t="str">
        <v>N/A</v>
      </c>
      <c r="E483" t="str">
        <v>SOCIAL</v>
      </c>
      <c r="F483" t="str">
        <v>Fintech</v>
      </c>
      <c r="G483" t="str">
        <v>Marketing Manager</v>
      </c>
      <c r="H483" t="str">
        <v>Bangladesh</v>
      </c>
      <c r="I483">
        <v>31</v>
      </c>
      <c r="J483">
        <v>17</v>
      </c>
      <c r="K483">
        <v>0</v>
      </c>
      <c r="L483" t="str">
        <v>YES</v>
      </c>
      <c r="M483" t="str">
        <v>CONTACTED</v>
      </c>
      <c r="N483" s="7" t="str">
        <f>IF(COUNTBLANK(clean_leads!B483:S483)&gt;=8,"LOW",IF(COUNTBLANK(clean_leads!B483:S483)&gt;=4,"MEDIUM","HIGH"))</f>
        <v>HIGH</v>
      </c>
      <c r="O483" s="7">
        <f>COUNTIF(clean_interactions!B:B,A483)</f>
        <v>3</v>
      </c>
      <c r="P483" s="7">
        <f>COUNTIFS(clean_interactions!B:B,A483,clean_interactions!N:N,"HIGH")</f>
        <v>2</v>
      </c>
      <c r="Q483" s="7">
        <f>ROUND(SUMIF(clean_interactions!B:B,A483,clean_interactions!M:M),1)</f>
        <v>75.8</v>
      </c>
      <c r="R483" s="7">
        <f>COUNTIFS(clean_interactions!B:B,A483,clean_interactions!C:C,"DEMO_REQUEST")</f>
        <v>0</v>
      </c>
      <c r="S483" s="7">
        <f>COUNTIFS(clean_interactions!B:B,A483,clean_interactions!C:C,"CONTENT_DOWNLOAD")</f>
        <v>0</v>
      </c>
      <c r="T483" s="7">
        <f>COUNTIFS(clean_interactions!B:B,A483,clean_interactions!C:C,"WEBINAR_ATTENDED")</f>
        <v>0</v>
      </c>
      <c r="U483" s="7">
        <f>COUNTIFS(clean_interactions!B:B,A483,clean_interactions!C:C,"PRICING_PAGE_VIEW")</f>
        <v>0</v>
      </c>
      <c r="V483" s="7">
        <f>SUMIF(clean_spend!D:D,E483,clean_spend!F:F)</f>
        <v>198205</v>
      </c>
      <c r="W483" s="7">
        <f>SUMIF(clean_spend!D:D,E483,clean_spend!J:J)</f>
        <v>961</v>
      </c>
      <c r="X483" s="17">
        <f t="shared" si="7"/>
        <v>206.2486992715921</v>
      </c>
      <c r="Y483" s="7">
        <f>IFERROR(SUMIF(clean_spend!D:D,E483,clean_spend!L:L)/V483,0)</f>
        <v>2.499992432077899</v>
      </c>
    </row>
    <row r="484" spans="1:25">
      <c r="A484" t="str">
        <v>L0483</v>
      </c>
      <c r="B484" t="str">
        <v>Ethan Patel</v>
      </c>
      <c r="C484" t="str">
        <v>ZENDESK</v>
      </c>
      <c r="D484" t="str">
        <v>MID-MARKET</v>
      </c>
      <c r="E484" t="str">
        <v>PAID</v>
      </c>
      <c r="F484" t="str">
        <v>Biotech</v>
      </c>
      <c r="G484" t="str">
        <v>Head Of Product</v>
      </c>
      <c r="H484" t="str">
        <v>US</v>
      </c>
      <c r="I484">
        <v>0</v>
      </c>
      <c r="J484">
        <v>19</v>
      </c>
      <c r="K484">
        <v>40</v>
      </c>
      <c r="L484" t="str">
        <v>NO</v>
      </c>
      <c r="M484" t="str">
        <v>DISQUALIFIED</v>
      </c>
      <c r="N484" s="7" t="str">
        <f>IF(COUNTBLANK(clean_leads!B484:S484)&gt;=8,"LOW",IF(COUNTBLANK(clean_leads!B484:S484)&gt;=4,"MEDIUM","HIGH"))</f>
        <v>HIGH</v>
      </c>
      <c r="O484" s="7">
        <f>COUNTIF(clean_interactions!B:B,A484)</f>
        <v>5</v>
      </c>
      <c r="P484" s="7">
        <f>COUNTIFS(clean_interactions!B:B,A484,clean_interactions!N:N,"HIGH")</f>
        <v>5</v>
      </c>
      <c r="Q484" s="7">
        <f>ROUND(SUMIF(clean_interactions!B:B,A484,clean_interactions!M:M),1)</f>
        <v>137.1</v>
      </c>
      <c r="R484" s="7">
        <f>COUNTIFS(clean_interactions!B:B,A484,clean_interactions!C:C,"DEMO_REQUEST")</f>
        <v>0</v>
      </c>
      <c r="S484" s="7">
        <f>COUNTIFS(clean_interactions!B:B,A484,clean_interactions!C:C,"CONTENT_DOWNLOAD")</f>
        <v>0</v>
      </c>
      <c r="T484" s="7">
        <f>COUNTIFS(clean_interactions!B:B,A484,clean_interactions!C:C,"WEBINAR_ATTENDED")</f>
        <v>1</v>
      </c>
      <c r="U484" s="7">
        <f>COUNTIFS(clean_interactions!B:B,A484,clean_interactions!C:C,"PRICING_PAGE_VIEW")</f>
        <v>0</v>
      </c>
      <c r="V484" s="7">
        <f>SUMIF(clean_spend!D:D,E484,clean_spend!F:F)</f>
        <v>149793</v>
      </c>
      <c r="W484" s="7">
        <f>SUMIF(clean_spend!D:D,E484,clean_spend!J:J)</f>
        <v>1090</v>
      </c>
      <c r="X484" s="17">
        <f t="shared" si="7"/>
        <v>137.42477064220182</v>
      </c>
      <c r="Y484" s="7">
        <f>IFERROR(SUMIF(clean_spend!D:D,E484,clean_spend!L:L)/V484,0)</f>
        <v>3.422997069288952</v>
      </c>
    </row>
    <row r="485" spans="1:25">
      <c r="A485" t="str">
        <v>L0484</v>
      </c>
      <c r="B485" t="str">
        <v>Xyla King</v>
      </c>
      <c r="C485" t="str">
        <v>MONGODB</v>
      </c>
      <c r="D485" t="str">
        <v>GROWTH</v>
      </c>
      <c r="E485" t="str">
        <v>PAID</v>
      </c>
      <c r="F485" t="str">
        <v>Hrtech</v>
      </c>
      <c r="G485" t="str">
        <v>Vp Marketing</v>
      </c>
      <c r="H485" t="str">
        <v>AU</v>
      </c>
      <c r="I485">
        <v>1</v>
      </c>
      <c r="J485">
        <v>6</v>
      </c>
      <c r="K485">
        <v>10</v>
      </c>
      <c r="L485" t="str">
        <v>NO</v>
      </c>
      <c r="M485" t="str">
        <v>NEW</v>
      </c>
      <c r="N485" s="7" t="str">
        <f>IF(COUNTBLANK(clean_leads!B485:S485)&gt;=8,"LOW",IF(COUNTBLANK(clean_leads!B485:S485)&gt;=4,"MEDIUM","HIGH"))</f>
        <v>HIGH</v>
      </c>
      <c r="O485" s="7">
        <f>COUNTIF(clean_interactions!B:B,A485)</f>
        <v>1</v>
      </c>
      <c r="P485" s="7">
        <f>COUNTIFS(clean_interactions!B:B,A485,clean_interactions!N:N,"HIGH")</f>
        <v>0</v>
      </c>
      <c r="Q485" s="7">
        <f>ROUND(SUMIF(clean_interactions!B:B,A485,clean_interactions!M:M),1)</f>
        <v>0</v>
      </c>
      <c r="R485" s="7">
        <f>COUNTIFS(clean_interactions!B:B,A485,clean_interactions!C:C,"DEMO_REQUEST")</f>
        <v>1</v>
      </c>
      <c r="S485" s="7">
        <f>COUNTIFS(clean_interactions!B:B,A485,clean_interactions!C:C,"CONTENT_DOWNLOAD")</f>
        <v>0</v>
      </c>
      <c r="T485" s="7">
        <f>COUNTIFS(clean_interactions!B:B,A485,clean_interactions!C:C,"WEBINAR_ATTENDED")</f>
        <v>0</v>
      </c>
      <c r="U485" s="7">
        <f>COUNTIFS(clean_interactions!B:B,A485,clean_interactions!C:C,"PRICING_PAGE_VIEW")</f>
        <v>0</v>
      </c>
      <c r="V485" s="7">
        <f>SUMIF(clean_spend!D:D,E485,clean_spend!F:F)</f>
        <v>149793</v>
      </c>
      <c r="W485" s="7">
        <f>SUMIF(clean_spend!D:D,E485,clean_spend!J:J)</f>
        <v>1090</v>
      </c>
      <c r="X485" s="17">
        <f t="shared" si="7"/>
        <v>137.42477064220182</v>
      </c>
      <c r="Y485" s="7">
        <f>IFERROR(SUMIF(clean_spend!D:D,E485,clean_spend!L:L)/V485,0)</f>
        <v>3.422997069288952</v>
      </c>
    </row>
    <row r="486" spans="1:25">
      <c r="A486" t="str">
        <v>L0485</v>
      </c>
      <c r="B486" t="str">
        <v>Elena Vargas</v>
      </c>
      <c r="C486" t="str">
        <v>LINEAR</v>
      </c>
      <c r="D486" t="str">
        <v>MID-MARKET</v>
      </c>
      <c r="E486" t="str">
        <v>PARTNER</v>
      </c>
      <c r="F486" t="str">
        <v>AI/ML</v>
      </c>
      <c r="G486" t="str">
        <v>Field Marketing Manager</v>
      </c>
      <c r="H486" t="str">
        <v>FR</v>
      </c>
      <c r="I486">
        <v>10</v>
      </c>
      <c r="J486">
        <v>17</v>
      </c>
      <c r="K486">
        <v>53</v>
      </c>
      <c r="L486" t="str">
        <v>NO</v>
      </c>
      <c r="M486" t="str">
        <v>QUALIFIED</v>
      </c>
      <c r="N486" s="7" t="str">
        <f>IF(COUNTBLANK(clean_leads!B486:S486)&gt;=8,"LOW",IF(COUNTBLANK(clean_leads!B486:S486)&gt;=4,"MEDIUM","HIGH"))</f>
        <v>HIGH</v>
      </c>
      <c r="O486" s="7">
        <f>COUNTIF(clean_interactions!B:B,A486)</f>
        <v>1</v>
      </c>
      <c r="P486" s="7">
        <f>COUNTIFS(clean_interactions!B:B,A486,clean_interactions!N:N,"HIGH")</f>
        <v>1</v>
      </c>
      <c r="Q486" s="7">
        <f>ROUND(SUMIF(clean_interactions!B:B,A486,clean_interactions!M:M),1)</f>
        <v>17.5</v>
      </c>
      <c r="R486" s="7">
        <f>COUNTIFS(clean_interactions!B:B,A486,clean_interactions!C:C,"DEMO_REQUEST")</f>
        <v>0</v>
      </c>
      <c r="S486" s="7">
        <f>COUNTIFS(clean_interactions!B:B,A486,clean_interactions!C:C,"CONTENT_DOWNLOAD")</f>
        <v>0</v>
      </c>
      <c r="T486" s="7">
        <f>COUNTIFS(clean_interactions!B:B,A486,clean_interactions!C:C,"WEBINAR_ATTENDED")</f>
        <v>0</v>
      </c>
      <c r="U486" s="7">
        <f>COUNTIFS(clean_interactions!B:B,A486,clean_interactions!C:C,"PRICING_PAGE_VIEW")</f>
        <v>0</v>
      </c>
      <c r="V486" s="7">
        <f>SUMIF(clean_spend!D:D,E486,clean_spend!F:F)</f>
        <v>0</v>
      </c>
      <c r="W486" s="7">
        <f>SUMIF(clean_spend!D:D,E486,clean_spend!J:J)</f>
        <v>0</v>
      </c>
      <c r="X486" s="17">
        <f t="shared" si="7"/>
        <v>0</v>
      </c>
      <c r="Y486" s="7">
        <f>IFERROR(SUMIF(clean_spend!D:D,E486,clean_spend!L:L)/V486,0)</f>
        <v>0</v>
      </c>
    </row>
    <row r="487" spans="1:25">
      <c r="A487" t="str">
        <v>L0486</v>
      </c>
      <c r="B487" t="str">
        <v>Zephyr Joshi</v>
      </c>
      <c r="C487" t="str">
        <v>INTERCOM</v>
      </c>
      <c r="D487" t="str">
        <v>N/A</v>
      </c>
      <c r="E487" t="str">
        <v>SOCIAL</v>
      </c>
      <c r="F487" t="str">
        <v>Edtech</v>
      </c>
      <c r="G487" t="str">
        <v>Cto</v>
      </c>
      <c r="H487" t="str">
        <v>UK</v>
      </c>
      <c r="I487">
        <v>13</v>
      </c>
      <c r="J487">
        <v>0</v>
      </c>
      <c r="K487">
        <v>18</v>
      </c>
      <c r="L487" t="str">
        <v>NO</v>
      </c>
      <c r="M487" t="str">
        <v>ENGAGED</v>
      </c>
      <c r="N487" s="7" t="str">
        <f>IF(COUNTBLANK(clean_leads!B487:S487)&gt;=8,"LOW",IF(COUNTBLANK(clean_leads!B487:S487)&gt;=4,"MEDIUM","HIGH"))</f>
        <v>HIGH</v>
      </c>
      <c r="O487" s="7">
        <f>COUNTIF(clean_interactions!B:B,A487)</f>
        <v>2</v>
      </c>
      <c r="P487" s="7">
        <f>COUNTIFS(clean_interactions!B:B,A487,clean_interactions!N:N,"HIGH")</f>
        <v>1</v>
      </c>
      <c r="Q487" s="7">
        <f>ROUND(SUMIF(clean_interactions!B:B,A487,clean_interactions!M:M),1)</f>
        <v>26.6</v>
      </c>
      <c r="R487" s="7">
        <f>COUNTIFS(clean_interactions!B:B,A487,clean_interactions!C:C,"DEMO_REQUEST")</f>
        <v>0</v>
      </c>
      <c r="S487" s="7">
        <f>COUNTIFS(clean_interactions!B:B,A487,clean_interactions!C:C,"CONTENT_DOWNLOAD")</f>
        <v>0</v>
      </c>
      <c r="T487" s="7">
        <f>COUNTIFS(clean_interactions!B:B,A487,clean_interactions!C:C,"WEBINAR_ATTENDED")</f>
        <v>0</v>
      </c>
      <c r="U487" s="7">
        <f>COUNTIFS(clean_interactions!B:B,A487,clean_interactions!C:C,"PRICING_PAGE_VIEW")</f>
        <v>0</v>
      </c>
      <c r="V487" s="7">
        <f>SUMIF(clean_spend!D:D,E487,clean_spend!F:F)</f>
        <v>198205</v>
      </c>
      <c r="W487" s="7">
        <f>SUMIF(clean_spend!D:D,E487,clean_spend!J:J)</f>
        <v>961</v>
      </c>
      <c r="X487" s="17">
        <f t="shared" si="7"/>
        <v>206.2486992715921</v>
      </c>
      <c r="Y487" s="7">
        <f>IFERROR(SUMIF(clean_spend!D:D,E487,clean_spend!L:L)/V487,0)</f>
        <v>2.499992432077899</v>
      </c>
    </row>
    <row r="488" spans="1:25">
      <c r="A488" t="str">
        <v>L0487</v>
      </c>
      <c r="B488" t="str">
        <v>Irene Martinez</v>
      </c>
      <c r="C488" t="str">
        <v>SALESFORCE.COM</v>
      </c>
      <c r="D488" t="str">
        <v>ENTERPRISE</v>
      </c>
      <c r="E488" t="str">
        <v>COLD_EMAIL</v>
      </c>
      <c r="F488" t="str">
        <v>Hrtech</v>
      </c>
      <c r="G488" t="str">
        <v>Coo</v>
      </c>
      <c r="H488" t="str">
        <v>BR</v>
      </c>
      <c r="I488">
        <v>5</v>
      </c>
      <c r="J488">
        <v>10</v>
      </c>
      <c r="K488">
        <v>52</v>
      </c>
      <c r="L488" t="str">
        <v>NO</v>
      </c>
      <c r="M488" t="str">
        <v>NURTURING</v>
      </c>
      <c r="N488" s="7" t="str">
        <f>IF(COUNTBLANK(clean_leads!B488:S488)&gt;=8,"LOW",IF(COUNTBLANK(clean_leads!B488:S488)&gt;=4,"MEDIUM","HIGH"))</f>
        <v>HIGH</v>
      </c>
      <c r="O488" s="7">
        <f>COUNTIF(clean_interactions!B:B,A488)</f>
        <v>1</v>
      </c>
      <c r="P488" s="7">
        <f>COUNTIFS(clean_interactions!B:B,A488,clean_interactions!N:N,"HIGH")</f>
        <v>1</v>
      </c>
      <c r="Q488" s="7">
        <f>ROUND(SUMIF(clean_interactions!B:B,A488,clean_interactions!M:M),1)</f>
        <v>19.2</v>
      </c>
      <c r="R488" s="7">
        <f>COUNTIFS(clean_interactions!B:B,A488,clean_interactions!C:C,"DEMO_REQUEST")</f>
        <v>0</v>
      </c>
      <c r="S488" s="7">
        <f>COUNTIFS(clean_interactions!B:B,A488,clean_interactions!C:C,"CONTENT_DOWNLOAD")</f>
        <v>0</v>
      </c>
      <c r="T488" s="7">
        <f>COUNTIFS(clean_interactions!B:B,A488,clean_interactions!C:C,"WEBINAR_ATTENDED")</f>
        <v>0</v>
      </c>
      <c r="U488" s="7">
        <f>COUNTIFS(clean_interactions!B:B,A488,clean_interactions!C:C,"PRICING_PAGE_VIEW")</f>
        <v>0</v>
      </c>
      <c r="V488" s="7">
        <f>SUMIF(clean_spend!D:D,E488,clean_spend!F:F)</f>
        <v>63789</v>
      </c>
      <c r="W488" s="7">
        <f>SUMIF(clean_spend!D:D,E488,clean_spend!J:J)</f>
        <v>306</v>
      </c>
      <c r="X488" s="17">
        <f t="shared" si="7"/>
        <v>208.4607843137255</v>
      </c>
      <c r="Y488" s="7">
        <f>IFERROR(SUMIF(clean_spend!D:D,E488,clean_spend!L:L)/V488,0)</f>
        <v>3.0610920378121618</v>
      </c>
    </row>
    <row r="489" spans="1:25">
      <c r="A489" t="str">
        <v>L0488</v>
      </c>
      <c r="B489" t="str">
        <v>Killian Silva</v>
      </c>
      <c r="C489" t="str">
        <v>CROWDSTRIKE</v>
      </c>
      <c r="D489" t="str">
        <v>GROWTH</v>
      </c>
      <c r="E489" t="str">
        <v>ORGANIC</v>
      </c>
      <c r="F489" t="str">
        <v>Devops</v>
      </c>
      <c r="G489" t="str">
        <v>Marketing Manager</v>
      </c>
      <c r="H489" t="str">
        <v>US</v>
      </c>
      <c r="I489">
        <v>0</v>
      </c>
      <c r="J489">
        <v>20</v>
      </c>
      <c r="K489">
        <v>5</v>
      </c>
      <c r="L489" t="str">
        <v>YES</v>
      </c>
      <c r="M489" t="str">
        <v>ENGAGED</v>
      </c>
      <c r="N489" s="7" t="str">
        <f>IF(COUNTBLANK(clean_leads!B489:S489)&gt;=8,"LOW",IF(COUNTBLANK(clean_leads!B489:S489)&gt;=4,"MEDIUM","HIGH"))</f>
        <v>HIGH</v>
      </c>
      <c r="O489" s="7">
        <f>COUNTIF(clean_interactions!B:B,A489)</f>
        <v>3</v>
      </c>
      <c r="P489" s="7">
        <f>COUNTIFS(clean_interactions!B:B,A489,clean_interactions!N:N,"HIGH")</f>
        <v>3</v>
      </c>
      <c r="Q489" s="7">
        <f>ROUND(SUMIF(clean_interactions!B:B,A489,clean_interactions!M:M),1)</f>
        <v>45.5</v>
      </c>
      <c r="R489" s="7">
        <f>COUNTIFS(clean_interactions!B:B,A489,clean_interactions!C:C,"DEMO_REQUEST")</f>
        <v>0</v>
      </c>
      <c r="S489" s="7">
        <f>COUNTIFS(clean_interactions!B:B,A489,clean_interactions!C:C,"CONTENT_DOWNLOAD")</f>
        <v>0</v>
      </c>
      <c r="T489" s="7">
        <f>COUNTIFS(clean_interactions!B:B,A489,clean_interactions!C:C,"WEBINAR_ATTENDED")</f>
        <v>0</v>
      </c>
      <c r="U489" s="7">
        <f>COUNTIFS(clean_interactions!B:B,A489,clean_interactions!C:C,"PRICING_PAGE_VIEW")</f>
        <v>0</v>
      </c>
      <c r="V489" s="7">
        <f>SUMIF(clean_spend!D:D,E489,clean_spend!F:F)</f>
        <v>46997</v>
      </c>
      <c r="W489" s="7">
        <f>SUMIF(clean_spend!D:D,E489,clean_spend!J:J)</f>
        <v>970</v>
      </c>
      <c r="X489" s="17">
        <f t="shared" si="7"/>
        <v>48.450515463917526</v>
      </c>
      <c r="Y489" s="7">
        <f>IFERROR(SUMIF(clean_spend!D:D,E489,clean_spend!L:L)/V489,0)</f>
        <v>13.494180479605081</v>
      </c>
    </row>
    <row r="490" spans="1:25">
      <c r="A490" t="str">
        <v>L0489</v>
      </c>
      <c r="B490" t="str">
        <v>Piper Harris</v>
      </c>
      <c r="C490" t="str">
        <v>PALANTIR</v>
      </c>
      <c r="D490" t="str">
        <v>MID-MARKET</v>
      </c>
      <c r="E490" t="str">
        <v>ORGANIC</v>
      </c>
      <c r="F490" t="str">
        <v>Proptech</v>
      </c>
      <c r="G490" t="str">
        <v>Channel Manager</v>
      </c>
      <c r="H490" t="str">
        <v>Italy</v>
      </c>
      <c r="I490">
        <v>30</v>
      </c>
      <c r="J490">
        <v>0</v>
      </c>
      <c r="K490">
        <v>1</v>
      </c>
      <c r="L490" t="str">
        <v>YES</v>
      </c>
      <c r="M490" t="str">
        <v>QUALIFIED</v>
      </c>
      <c r="N490" s="7" t="str">
        <f>IF(COUNTBLANK(clean_leads!B490:S490)&gt;=8,"LOW",IF(COUNTBLANK(clean_leads!B490:S490)&gt;=4,"MEDIUM","HIGH"))</f>
        <v>HIGH</v>
      </c>
      <c r="O490" s="7">
        <f>COUNTIF(clean_interactions!B:B,A490)</f>
        <v>5</v>
      </c>
      <c r="P490" s="7">
        <f>COUNTIFS(clean_interactions!B:B,A490,clean_interactions!N:N,"HIGH")</f>
        <v>1</v>
      </c>
      <c r="Q490" s="7">
        <f>ROUND(SUMIF(clean_interactions!B:B,A490,clean_interactions!M:M),1)</f>
        <v>41.1</v>
      </c>
      <c r="R490" s="7">
        <f>COUNTIFS(clean_interactions!B:B,A490,clean_interactions!C:C,"DEMO_REQUEST")</f>
        <v>0</v>
      </c>
      <c r="S490" s="7">
        <f>COUNTIFS(clean_interactions!B:B,A490,clean_interactions!C:C,"CONTENT_DOWNLOAD")</f>
        <v>0</v>
      </c>
      <c r="T490" s="7">
        <f>COUNTIFS(clean_interactions!B:B,A490,clean_interactions!C:C,"WEBINAR_ATTENDED")</f>
        <v>0</v>
      </c>
      <c r="U490" s="7">
        <f>COUNTIFS(clean_interactions!B:B,A490,clean_interactions!C:C,"PRICING_PAGE_VIEW")</f>
        <v>0</v>
      </c>
      <c r="V490" s="7">
        <f>SUMIF(clean_spend!D:D,E490,clean_spend!F:F)</f>
        <v>46997</v>
      </c>
      <c r="W490" s="7">
        <f>SUMIF(clean_spend!D:D,E490,clean_spend!J:J)</f>
        <v>970</v>
      </c>
      <c r="X490" s="17">
        <f t="shared" si="7"/>
        <v>48.450515463917526</v>
      </c>
      <c r="Y490" s="7">
        <f>IFERROR(SUMIF(clean_spend!D:D,E490,clean_spend!L:L)/V490,0)</f>
        <v>13.494180479605081</v>
      </c>
    </row>
    <row r="491" spans="1:25">
      <c r="A491" t="str">
        <v>L0490</v>
      </c>
      <c r="B491" t="str">
        <v>Jasmine Kim</v>
      </c>
      <c r="C491" t="str">
        <v>TWILIO</v>
      </c>
      <c r="D491" t="str">
        <v>SMB</v>
      </c>
      <c r="E491" t="str">
        <v>EVENT</v>
      </c>
      <c r="F491" t="str">
        <v>Retail</v>
      </c>
      <c r="G491" t="str">
        <v>Solutions Architect</v>
      </c>
      <c r="H491" t="str">
        <v>US</v>
      </c>
      <c r="I491">
        <v>35</v>
      </c>
      <c r="J491">
        <v>20</v>
      </c>
      <c r="K491">
        <v>26</v>
      </c>
      <c r="L491" t="str">
        <v>YES</v>
      </c>
      <c r="M491" t="str">
        <v>NEW</v>
      </c>
      <c r="N491" s="7" t="str">
        <f>IF(COUNTBLANK(clean_leads!B491:S491)&gt;=8,"LOW",IF(COUNTBLANK(clean_leads!B491:S491)&gt;=4,"MEDIUM","HIGH"))</f>
        <v>HIGH</v>
      </c>
      <c r="O491" s="7">
        <f>COUNTIF(clean_interactions!B:B,A491)</f>
        <v>4</v>
      </c>
      <c r="P491" s="7">
        <f>COUNTIFS(clean_interactions!B:B,A491,clean_interactions!N:N,"HIGH")</f>
        <v>4</v>
      </c>
      <c r="Q491" s="7">
        <f>ROUND(SUMIF(clean_interactions!B:B,A491,clean_interactions!M:M),1)</f>
        <v>83.7</v>
      </c>
      <c r="R491" s="7">
        <f>COUNTIFS(clean_interactions!B:B,A491,clean_interactions!C:C,"DEMO_REQUEST")</f>
        <v>0</v>
      </c>
      <c r="S491" s="7">
        <f>COUNTIFS(clean_interactions!B:B,A491,clean_interactions!C:C,"CONTENT_DOWNLOAD")</f>
        <v>0</v>
      </c>
      <c r="T491" s="7">
        <f>COUNTIFS(clean_interactions!B:B,A491,clean_interactions!C:C,"WEBINAR_ATTENDED")</f>
        <v>0</v>
      </c>
      <c r="U491" s="7">
        <f>COUNTIFS(clean_interactions!B:B,A491,clean_interactions!C:C,"PRICING_PAGE_VIEW")</f>
        <v>0</v>
      </c>
      <c r="V491" s="7">
        <f>SUMIF(clean_spend!D:D,E491,clean_spend!F:F)</f>
        <v>130023</v>
      </c>
      <c r="W491" s="7">
        <f>SUMIF(clean_spend!D:D,E491,clean_spend!J:J)</f>
        <v>322</v>
      </c>
      <c r="X491" s="17">
        <f t="shared" si="7"/>
        <v>403.79813664596276</v>
      </c>
      <c r="Y491" s="7">
        <f>IFERROR(SUMIF(clean_spend!D:D,E491,clean_spend!L:L)/V491,0)</f>
        <v>1.3116294809379878</v>
      </c>
    </row>
    <row r="492" spans="1:25">
      <c r="A492" t="str">
        <v>L0491</v>
      </c>
      <c r="B492" t="str">
        <v>Paul Green</v>
      </c>
      <c r="C492" t="str">
        <v>NOTION LABS</v>
      </c>
      <c r="D492" t="str">
        <v>ENTERPRISE</v>
      </c>
      <c r="E492" t="str">
        <v>REFERRAL</v>
      </c>
      <c r="F492" t="str">
        <v>Proptech</v>
      </c>
      <c r="G492" t="str">
        <v>Co-Founder</v>
      </c>
      <c r="H492" t="str">
        <v>CA</v>
      </c>
      <c r="I492">
        <v>30</v>
      </c>
      <c r="J492">
        <v>7</v>
      </c>
      <c r="K492">
        <v>24</v>
      </c>
      <c r="L492" t="str">
        <v>YES</v>
      </c>
      <c r="M492" t="str">
        <v>QUALIFIED</v>
      </c>
      <c r="N492" s="7" t="str">
        <f>IF(COUNTBLANK(clean_leads!B492:S492)&gt;=8,"LOW",IF(COUNTBLANK(clean_leads!B492:S492)&gt;=4,"MEDIUM","HIGH"))</f>
        <v>HIGH</v>
      </c>
      <c r="O492" s="7">
        <f>COUNTIF(clean_interactions!B:B,A492)</f>
        <v>5</v>
      </c>
      <c r="P492" s="7">
        <f>COUNTIFS(clean_interactions!B:B,A492,clean_interactions!N:N,"HIGH")</f>
        <v>4</v>
      </c>
      <c r="Q492" s="7">
        <f>ROUND(SUMIF(clean_interactions!B:B,A492,clean_interactions!M:M),1)</f>
        <v>50</v>
      </c>
      <c r="R492" s="7">
        <f>COUNTIFS(clean_interactions!B:B,A492,clean_interactions!C:C,"DEMO_REQUEST")</f>
        <v>1</v>
      </c>
      <c r="S492" s="7">
        <f>COUNTIFS(clean_interactions!B:B,A492,clean_interactions!C:C,"CONTENT_DOWNLOAD")</f>
        <v>0</v>
      </c>
      <c r="T492" s="7">
        <f>COUNTIFS(clean_interactions!B:B,A492,clean_interactions!C:C,"WEBINAR_ATTENDED")</f>
        <v>1</v>
      </c>
      <c r="U492" s="7">
        <f>COUNTIFS(clean_interactions!B:B,A492,clean_interactions!C:C,"PRICING_PAGE_VIEW")</f>
        <v>0</v>
      </c>
      <c r="V492" s="7">
        <f>SUMIF(clean_spend!D:D,E492,clean_spend!F:F)</f>
        <v>37889</v>
      </c>
      <c r="W492" s="7">
        <f>SUMIF(clean_spend!D:D,E492,clean_spend!J:J)</f>
        <v>865</v>
      </c>
      <c r="X492" s="17">
        <f t="shared" si="7"/>
        <v>43.802312138728325</v>
      </c>
      <c r="Y492" s="7">
        <f>IFERROR(SUMIF(clean_spend!D:D,E492,clean_spend!L:L)/V492,0)</f>
        <v>9.6104674179841112</v>
      </c>
    </row>
    <row r="493" spans="1:25">
      <c r="A493" t="str">
        <v>L0492</v>
      </c>
      <c r="B493" t="str">
        <v>Soren Castillo</v>
      </c>
      <c r="C493" t="str">
        <v>ZENDESK</v>
      </c>
      <c r="D493" t="str">
        <v>SMB</v>
      </c>
      <c r="E493" t="str">
        <v>PAID</v>
      </c>
      <c r="F493" t="str">
        <v>Fintech</v>
      </c>
      <c r="G493" t="str">
        <v>Unknown</v>
      </c>
      <c r="H493" t="str">
        <v>Chile</v>
      </c>
      <c r="I493">
        <v>2</v>
      </c>
      <c r="J493">
        <v>9</v>
      </c>
      <c r="K493">
        <v>40</v>
      </c>
      <c r="L493" t="str">
        <v>NO</v>
      </c>
      <c r="M493" t="str">
        <v>NURTURING</v>
      </c>
      <c r="N493" s="7" t="str">
        <f>IF(COUNTBLANK(clean_leads!B493:S493)&gt;=8,"LOW",IF(COUNTBLANK(clean_leads!B493:S493)&gt;=4,"MEDIUM","HIGH"))</f>
        <v>HIGH</v>
      </c>
      <c r="O493" s="7">
        <f>COUNTIF(clean_interactions!B:B,A493)</f>
        <v>3</v>
      </c>
      <c r="P493" s="7">
        <f>COUNTIFS(clean_interactions!B:B,A493,clean_interactions!N:N,"HIGH")</f>
        <v>3</v>
      </c>
      <c r="Q493" s="7">
        <f>ROUND(SUMIF(clean_interactions!B:B,A493,clean_interactions!M:M),1)</f>
        <v>110.5</v>
      </c>
      <c r="R493" s="7">
        <f>COUNTIFS(clean_interactions!B:B,A493,clean_interactions!C:C,"DEMO_REQUEST")</f>
        <v>1</v>
      </c>
      <c r="S493" s="7">
        <f>COUNTIFS(clean_interactions!B:B,A493,clean_interactions!C:C,"CONTENT_DOWNLOAD")</f>
        <v>1</v>
      </c>
      <c r="T493" s="7">
        <f>COUNTIFS(clean_interactions!B:B,A493,clean_interactions!C:C,"WEBINAR_ATTENDED")</f>
        <v>0</v>
      </c>
      <c r="U493" s="7">
        <f>COUNTIFS(clean_interactions!B:B,A493,clean_interactions!C:C,"PRICING_PAGE_VIEW")</f>
        <v>0</v>
      </c>
      <c r="V493" s="7">
        <f>SUMIF(clean_spend!D:D,E493,clean_spend!F:F)</f>
        <v>149793</v>
      </c>
      <c r="W493" s="7">
        <f>SUMIF(clean_spend!D:D,E493,clean_spend!J:J)</f>
        <v>1090</v>
      </c>
      <c r="X493" s="17">
        <f t="shared" si="7"/>
        <v>137.42477064220182</v>
      </c>
      <c r="Y493" s="7">
        <f>IFERROR(SUMIF(clean_spend!D:D,E493,clean_spend!L:L)/V493,0)</f>
        <v>3.422997069288952</v>
      </c>
    </row>
    <row r="494" spans="1:25">
      <c r="A494" t="str">
        <v>L0493</v>
      </c>
      <c r="B494" t="str">
        <v>Tallulah Anderson</v>
      </c>
      <c r="C494" t="str">
        <v>SNOWFLAKE</v>
      </c>
      <c r="D494" t="str">
        <v>MID-MARKET</v>
      </c>
      <c r="E494" t="str">
        <v>EVENT</v>
      </c>
      <c r="F494" t="str">
        <v>Logistics</v>
      </c>
      <c r="G494" t="str">
        <v>Growth Lead</v>
      </c>
      <c r="H494" t="str">
        <v>Netherlands</v>
      </c>
      <c r="I494">
        <v>32</v>
      </c>
      <c r="J494">
        <v>8</v>
      </c>
      <c r="K494">
        <v>8</v>
      </c>
      <c r="L494" t="str">
        <v>NO</v>
      </c>
      <c r="M494" t="str">
        <v>CONTACTED</v>
      </c>
      <c r="N494" s="7" t="str">
        <f>IF(COUNTBLANK(clean_leads!B494:S494)&gt;=8,"LOW",IF(COUNTBLANK(clean_leads!B494:S494)&gt;=4,"MEDIUM","HIGH"))</f>
        <v>HIGH</v>
      </c>
      <c r="O494" s="7">
        <f>COUNTIF(clean_interactions!B:B,A494)</f>
        <v>2</v>
      </c>
      <c r="P494" s="7">
        <f>COUNTIFS(clean_interactions!B:B,A494,clean_interactions!N:N,"HIGH")</f>
        <v>2</v>
      </c>
      <c r="Q494" s="7">
        <f>ROUND(SUMIF(clean_interactions!B:B,A494,clean_interactions!M:M),1)</f>
        <v>31.2</v>
      </c>
      <c r="R494" s="7">
        <f>COUNTIFS(clean_interactions!B:B,A494,clean_interactions!C:C,"DEMO_REQUEST")</f>
        <v>0</v>
      </c>
      <c r="S494" s="7">
        <f>COUNTIFS(clean_interactions!B:B,A494,clean_interactions!C:C,"CONTENT_DOWNLOAD")</f>
        <v>0</v>
      </c>
      <c r="T494" s="7">
        <f>COUNTIFS(clean_interactions!B:B,A494,clean_interactions!C:C,"WEBINAR_ATTENDED")</f>
        <v>0</v>
      </c>
      <c r="U494" s="7">
        <f>COUNTIFS(clean_interactions!B:B,A494,clean_interactions!C:C,"PRICING_PAGE_VIEW")</f>
        <v>0</v>
      </c>
      <c r="V494" s="7">
        <f>SUMIF(clean_spend!D:D,E494,clean_spend!F:F)</f>
        <v>130023</v>
      </c>
      <c r="W494" s="7">
        <f>SUMIF(clean_spend!D:D,E494,clean_spend!J:J)</f>
        <v>322</v>
      </c>
      <c r="X494" s="17">
        <f t="shared" si="7"/>
        <v>403.79813664596276</v>
      </c>
      <c r="Y494" s="7">
        <f>IFERROR(SUMIF(clean_spend!D:D,E494,clean_spend!L:L)/V494,0)</f>
        <v>1.3116294809379878</v>
      </c>
    </row>
    <row r="495" spans="1:25">
      <c r="A495" t="str">
        <v>L0494</v>
      </c>
      <c r="B495" t="str">
        <v>Ethan Walker</v>
      </c>
      <c r="C495" t="str">
        <v>SERVICENOW</v>
      </c>
      <c r="D495" t="str">
        <v>MID-MARKET</v>
      </c>
      <c r="E495" t="str">
        <v>PAID</v>
      </c>
      <c r="F495" t="str">
        <v>E-Commerce</v>
      </c>
      <c r="G495" t="str">
        <v>Vp Marketing</v>
      </c>
      <c r="H495" t="str">
        <v>Turkey</v>
      </c>
      <c r="I495">
        <v>0</v>
      </c>
      <c r="J495">
        <v>16</v>
      </c>
      <c r="K495">
        <v>56</v>
      </c>
      <c r="L495" t="str">
        <v>NO</v>
      </c>
      <c r="M495" t="str">
        <v>CONTACTED</v>
      </c>
      <c r="N495" s="7" t="str">
        <f>IF(COUNTBLANK(clean_leads!B495:S495)&gt;=8,"LOW",IF(COUNTBLANK(clean_leads!B495:S495)&gt;=4,"MEDIUM","HIGH"))</f>
        <v>HIGH</v>
      </c>
      <c r="O495" s="7">
        <f>COUNTIF(clean_interactions!B:B,A495)</f>
        <v>1</v>
      </c>
      <c r="P495" s="7">
        <f>COUNTIFS(clean_interactions!B:B,A495,clean_interactions!N:N,"HIGH")</f>
        <v>1</v>
      </c>
      <c r="Q495" s="7">
        <f>ROUND(SUMIF(clean_interactions!B:B,A495,clean_interactions!M:M),1)</f>
        <v>12.3</v>
      </c>
      <c r="R495" s="7">
        <f>COUNTIFS(clean_interactions!B:B,A495,clean_interactions!C:C,"DEMO_REQUEST")</f>
        <v>0</v>
      </c>
      <c r="S495" s="7">
        <f>COUNTIFS(clean_interactions!B:B,A495,clean_interactions!C:C,"CONTENT_DOWNLOAD")</f>
        <v>0</v>
      </c>
      <c r="T495" s="7">
        <f>COUNTIFS(clean_interactions!B:B,A495,clean_interactions!C:C,"WEBINAR_ATTENDED")</f>
        <v>0</v>
      </c>
      <c r="U495" s="7">
        <f>COUNTIFS(clean_interactions!B:B,A495,clean_interactions!C:C,"PRICING_PAGE_VIEW")</f>
        <v>0</v>
      </c>
      <c r="V495" s="7">
        <f>SUMIF(clean_spend!D:D,E495,clean_spend!F:F)</f>
        <v>149793</v>
      </c>
      <c r="W495" s="7">
        <f>SUMIF(clean_spend!D:D,E495,clean_spend!J:J)</f>
        <v>1090</v>
      </c>
      <c r="X495" s="17">
        <f t="shared" si="7"/>
        <v>137.42477064220182</v>
      </c>
      <c r="Y495" s="7">
        <f>IFERROR(SUMIF(clean_spend!D:D,E495,clean_spend!L:L)/V495,0)</f>
        <v>3.422997069288952</v>
      </c>
    </row>
    <row r="496" spans="1:25">
      <c r="A496" t="str">
        <v>L0495</v>
      </c>
      <c r="B496" t="str">
        <v>Elowen Ortiz</v>
      </c>
      <c r="C496" t="str">
        <v>OKTA</v>
      </c>
      <c r="D496" t="str">
        <v>ENTERPRISE</v>
      </c>
      <c r="E496" t="str">
        <v>REFERRAL</v>
      </c>
      <c r="F496" t="str">
        <v>Saas</v>
      </c>
      <c r="G496" t="str">
        <v>Customer Success Manager</v>
      </c>
      <c r="H496" t="str">
        <v>South Africa</v>
      </c>
      <c r="I496">
        <v>1</v>
      </c>
      <c r="J496">
        <v>0</v>
      </c>
      <c r="K496">
        <v>21</v>
      </c>
      <c r="L496" t="str">
        <v>NO</v>
      </c>
      <c r="M496" t="str">
        <v>NEW</v>
      </c>
      <c r="N496" s="7" t="str">
        <f>IF(COUNTBLANK(clean_leads!B496:S496)&gt;=8,"LOW",IF(COUNTBLANK(clean_leads!B496:S496)&gt;=4,"MEDIUM","HIGH"))</f>
        <v>HIGH</v>
      </c>
      <c r="O496" s="7">
        <f>COUNTIF(clean_interactions!B:B,A496)</f>
        <v>0</v>
      </c>
      <c r="P496" s="7">
        <f>COUNTIFS(clean_interactions!B:B,A496,clean_interactions!N:N,"HIGH")</f>
        <v>0</v>
      </c>
      <c r="Q496" s="7">
        <f>ROUND(SUMIF(clean_interactions!B:B,A496,clean_interactions!M:M),1)</f>
        <v>0</v>
      </c>
      <c r="R496" s="7">
        <f>COUNTIFS(clean_interactions!B:B,A496,clean_interactions!C:C,"DEMO_REQUEST")</f>
        <v>0</v>
      </c>
      <c r="S496" s="7">
        <f>COUNTIFS(clean_interactions!B:B,A496,clean_interactions!C:C,"CONTENT_DOWNLOAD")</f>
        <v>0</v>
      </c>
      <c r="T496" s="7">
        <f>COUNTIFS(clean_interactions!B:B,A496,clean_interactions!C:C,"WEBINAR_ATTENDED")</f>
        <v>0</v>
      </c>
      <c r="U496" s="7">
        <f>COUNTIFS(clean_interactions!B:B,A496,clean_interactions!C:C,"PRICING_PAGE_VIEW")</f>
        <v>0</v>
      </c>
      <c r="V496" s="7">
        <f>SUMIF(clean_spend!D:D,E496,clean_spend!F:F)</f>
        <v>37889</v>
      </c>
      <c r="W496" s="7">
        <f>SUMIF(clean_spend!D:D,E496,clean_spend!J:J)</f>
        <v>865</v>
      </c>
      <c r="X496" s="17">
        <f t="shared" si="7"/>
        <v>43.802312138728325</v>
      </c>
      <c r="Y496" s="7">
        <f>IFERROR(SUMIF(clean_spend!D:D,E496,clean_spend!L:L)/V496,0)</f>
        <v>9.6104674179841112</v>
      </c>
    </row>
    <row r="497" spans="1:25">
      <c r="A497" t="str">
        <v>L0496</v>
      </c>
      <c r="B497" t="str">
        <v>Ansel Martin</v>
      </c>
      <c r="C497" t="str">
        <v>ELASTIC</v>
      </c>
      <c r="D497" t="str">
        <v>ENTERPRISE</v>
      </c>
      <c r="E497" t="str">
        <v>PAID</v>
      </c>
      <c r="F497" t="str">
        <v>Cybersecurity</v>
      </c>
      <c r="G497" t="str">
        <v>Events Manager</v>
      </c>
      <c r="H497" t="str">
        <v>SG</v>
      </c>
      <c r="I497">
        <v>18</v>
      </c>
      <c r="J497">
        <v>0</v>
      </c>
      <c r="K497">
        <v>14</v>
      </c>
      <c r="L497" t="str">
        <v>NO</v>
      </c>
      <c r="M497" t="str">
        <v>NEW</v>
      </c>
      <c r="N497" s="7" t="str">
        <f>IF(COUNTBLANK(clean_leads!B497:S497)&gt;=8,"LOW",IF(COUNTBLANK(clean_leads!B497:S497)&gt;=4,"MEDIUM","HIGH"))</f>
        <v>HIGH</v>
      </c>
      <c r="O497" s="7">
        <f>COUNTIF(clean_interactions!B:B,A497)</f>
        <v>3</v>
      </c>
      <c r="P497" s="7">
        <f>COUNTIFS(clean_interactions!B:B,A497,clean_interactions!N:N,"HIGH")</f>
        <v>3</v>
      </c>
      <c r="Q497" s="7">
        <f>ROUND(SUMIF(clean_interactions!B:B,A497,clean_interactions!M:M),1)</f>
        <v>39.200000000000003</v>
      </c>
      <c r="R497" s="7">
        <f>COUNTIFS(clean_interactions!B:B,A497,clean_interactions!C:C,"DEMO_REQUEST")</f>
        <v>0</v>
      </c>
      <c r="S497" s="7">
        <f>COUNTIFS(clean_interactions!B:B,A497,clean_interactions!C:C,"CONTENT_DOWNLOAD")</f>
        <v>0</v>
      </c>
      <c r="T497" s="7">
        <f>COUNTIFS(clean_interactions!B:B,A497,clean_interactions!C:C,"WEBINAR_ATTENDED")</f>
        <v>0</v>
      </c>
      <c r="U497" s="7">
        <f>COUNTIFS(clean_interactions!B:B,A497,clean_interactions!C:C,"PRICING_PAGE_VIEW")</f>
        <v>0</v>
      </c>
      <c r="V497" s="7">
        <f>SUMIF(clean_spend!D:D,E497,clean_spend!F:F)</f>
        <v>149793</v>
      </c>
      <c r="W497" s="7">
        <f>SUMIF(clean_spend!D:D,E497,clean_spend!J:J)</f>
        <v>1090</v>
      </c>
      <c r="X497" s="17">
        <f t="shared" si="7"/>
        <v>137.42477064220182</v>
      </c>
      <c r="Y497" s="7">
        <f>IFERROR(SUMIF(clean_spend!D:D,E497,clean_spend!L:L)/V497,0)</f>
        <v>3.422997069288952</v>
      </c>
    </row>
    <row r="498" spans="1:25">
      <c r="A498" t="str">
        <v>L0497</v>
      </c>
      <c r="B498" t="str">
        <v>Ursula Ahmed</v>
      </c>
      <c r="C498" t="str">
        <v>META</v>
      </c>
      <c r="D498" t="str">
        <v>STARTUP</v>
      </c>
      <c r="E498" t="str">
        <v>ORGANIC</v>
      </c>
      <c r="F498" t="str">
        <v>Cybersecurity</v>
      </c>
      <c r="G498" t="str">
        <v>Abm Manager</v>
      </c>
      <c r="H498" t="str">
        <v>US</v>
      </c>
      <c r="I498">
        <v>21</v>
      </c>
      <c r="J498">
        <v>12</v>
      </c>
      <c r="K498">
        <v>50</v>
      </c>
      <c r="L498" t="str">
        <v>YES</v>
      </c>
      <c r="M498" t="str">
        <v>DISQUALIFIED</v>
      </c>
      <c r="N498" s="7" t="str">
        <f>IF(COUNTBLANK(clean_leads!B498:S498)&gt;=8,"LOW",IF(COUNTBLANK(clean_leads!B498:S498)&gt;=4,"MEDIUM","HIGH"))</f>
        <v>HIGH</v>
      </c>
      <c r="O498" s="7">
        <f>COUNTIF(clean_interactions!B:B,A498)</f>
        <v>3</v>
      </c>
      <c r="P498" s="7">
        <f>COUNTIFS(clean_interactions!B:B,A498,clean_interactions!N:N,"HIGH")</f>
        <v>2</v>
      </c>
      <c r="Q498" s="7">
        <f>ROUND(SUMIF(clean_interactions!B:B,A498,clean_interactions!M:M),1)</f>
        <v>49</v>
      </c>
      <c r="R498" s="7">
        <f>COUNTIFS(clean_interactions!B:B,A498,clean_interactions!C:C,"DEMO_REQUEST")</f>
        <v>0</v>
      </c>
      <c r="S498" s="7">
        <f>COUNTIFS(clean_interactions!B:B,A498,clean_interactions!C:C,"CONTENT_DOWNLOAD")</f>
        <v>0</v>
      </c>
      <c r="T498" s="7">
        <f>COUNTIFS(clean_interactions!B:B,A498,clean_interactions!C:C,"WEBINAR_ATTENDED")</f>
        <v>0</v>
      </c>
      <c r="U498" s="7">
        <f>COUNTIFS(clean_interactions!B:B,A498,clean_interactions!C:C,"PRICING_PAGE_VIEW")</f>
        <v>1</v>
      </c>
      <c r="V498" s="7">
        <f>SUMIF(clean_spend!D:D,E498,clean_spend!F:F)</f>
        <v>46997</v>
      </c>
      <c r="W498" s="7">
        <f>SUMIF(clean_spend!D:D,E498,clean_spend!J:J)</f>
        <v>970</v>
      </c>
      <c r="X498" s="17">
        <f t="shared" si="7"/>
        <v>48.450515463917526</v>
      </c>
      <c r="Y498" s="7">
        <f>IFERROR(SUMIF(clean_spend!D:D,E498,clean_spend!L:L)/V498,0)</f>
        <v>13.494180479605081</v>
      </c>
    </row>
    <row r="499" spans="1:25">
      <c r="A499" t="str">
        <v>L0498</v>
      </c>
      <c r="B499" t="str">
        <v>Wendy Chandra</v>
      </c>
      <c r="C499" t="str">
        <v>DOCUSIGN</v>
      </c>
      <c r="D499" t="str">
        <v>STARTUP</v>
      </c>
      <c r="E499" t="str">
        <v>ORGANIC</v>
      </c>
      <c r="F499" t="str">
        <v>AI/ML</v>
      </c>
      <c r="G499" t="str">
        <v>Marketing Manager</v>
      </c>
      <c r="H499" t="str">
        <v>N/A</v>
      </c>
      <c r="I499">
        <v>32</v>
      </c>
      <c r="J499">
        <v>13</v>
      </c>
      <c r="K499">
        <v>31</v>
      </c>
      <c r="L499" t="str">
        <v>YES</v>
      </c>
      <c r="M499" t="str">
        <v>CONVERTED</v>
      </c>
      <c r="N499" s="7" t="str">
        <f>IF(COUNTBLANK(clean_leads!B499:S499)&gt;=8,"LOW",IF(COUNTBLANK(clean_leads!B499:S499)&gt;=4,"MEDIUM","HIGH"))</f>
        <v>HIGH</v>
      </c>
      <c r="O499" s="7">
        <f>COUNTIF(clean_interactions!B:B,A499)</f>
        <v>4</v>
      </c>
      <c r="P499" s="7">
        <f>COUNTIFS(clean_interactions!B:B,A499,clean_interactions!N:N,"HIGH")</f>
        <v>3</v>
      </c>
      <c r="Q499" s="7">
        <f>ROUND(SUMIF(clean_interactions!B:B,A499,clean_interactions!M:M),1)</f>
        <v>80.900000000000006</v>
      </c>
      <c r="R499" s="7">
        <f>COUNTIFS(clean_interactions!B:B,A499,clean_interactions!C:C,"DEMO_REQUEST")</f>
        <v>2</v>
      </c>
      <c r="S499" s="7">
        <f>COUNTIFS(clean_interactions!B:B,A499,clean_interactions!C:C,"CONTENT_DOWNLOAD")</f>
        <v>0</v>
      </c>
      <c r="T499" s="7">
        <f>COUNTIFS(clean_interactions!B:B,A499,clean_interactions!C:C,"WEBINAR_ATTENDED")</f>
        <v>0</v>
      </c>
      <c r="U499" s="7">
        <f>COUNTIFS(clean_interactions!B:B,A499,clean_interactions!C:C,"PRICING_PAGE_VIEW")</f>
        <v>0</v>
      </c>
      <c r="V499" s="7">
        <f>SUMIF(clean_spend!D:D,E499,clean_spend!F:F)</f>
        <v>46997</v>
      </c>
      <c r="W499" s="7">
        <f>SUMIF(clean_spend!D:D,E499,clean_spend!J:J)</f>
        <v>970</v>
      </c>
      <c r="X499" s="17">
        <f t="shared" si="7"/>
        <v>48.450515463917526</v>
      </c>
      <c r="Y499" s="7">
        <f>IFERROR(SUMIF(clean_spend!D:D,E499,clean_spend!L:L)/V499,0)</f>
        <v>13.494180479605081</v>
      </c>
    </row>
    <row r="500" spans="1:25">
      <c r="A500" t="str">
        <v>L0499</v>
      </c>
      <c r="B500" t="str">
        <v>Ingrid Johansson</v>
      </c>
      <c r="C500" t="str">
        <v>PALO ALTO NETWORKS</v>
      </c>
      <c r="D500" t="str">
        <v>GROWTH</v>
      </c>
      <c r="E500" t="str">
        <v>PAID</v>
      </c>
      <c r="F500" t="str">
        <v>Healthcare</v>
      </c>
      <c r="G500" t="str">
        <v>Vp Revenue</v>
      </c>
      <c r="H500" t="str">
        <v>UK</v>
      </c>
      <c r="I500">
        <v>0</v>
      </c>
      <c r="J500">
        <v>14</v>
      </c>
      <c r="K500">
        <v>1</v>
      </c>
      <c r="L500" t="str">
        <v>NO</v>
      </c>
      <c r="M500" t="str">
        <v>NEW</v>
      </c>
      <c r="N500" s="7" t="str">
        <f>IF(COUNTBLANK(clean_leads!B500:S500)&gt;=8,"LOW",IF(COUNTBLANK(clean_leads!B500:S500)&gt;=4,"MEDIUM","HIGH"))</f>
        <v>HIGH</v>
      </c>
      <c r="O500" s="7">
        <f>COUNTIF(clean_interactions!B:B,A500)</f>
        <v>2</v>
      </c>
      <c r="P500" s="7">
        <f>COUNTIFS(clean_interactions!B:B,A500,clean_interactions!N:N,"HIGH")</f>
        <v>2</v>
      </c>
      <c r="Q500" s="7">
        <f>ROUND(SUMIF(clean_interactions!B:B,A500,clean_interactions!M:M),1)</f>
        <v>21.7</v>
      </c>
      <c r="R500" s="7">
        <f>COUNTIFS(clean_interactions!B:B,A500,clean_interactions!C:C,"DEMO_REQUEST")</f>
        <v>0</v>
      </c>
      <c r="S500" s="7">
        <f>COUNTIFS(clean_interactions!B:B,A500,clean_interactions!C:C,"CONTENT_DOWNLOAD")</f>
        <v>0</v>
      </c>
      <c r="T500" s="7">
        <f>COUNTIFS(clean_interactions!B:B,A500,clean_interactions!C:C,"WEBINAR_ATTENDED")</f>
        <v>0</v>
      </c>
      <c r="U500" s="7">
        <f>COUNTIFS(clean_interactions!B:B,A500,clean_interactions!C:C,"PRICING_PAGE_VIEW")</f>
        <v>0</v>
      </c>
      <c r="V500" s="7">
        <f>SUMIF(clean_spend!D:D,E500,clean_spend!F:F)</f>
        <v>149793</v>
      </c>
      <c r="W500" s="7">
        <f>SUMIF(clean_spend!D:D,E500,clean_spend!J:J)</f>
        <v>1090</v>
      </c>
      <c r="X500" s="17">
        <f t="shared" si="7"/>
        <v>137.42477064220182</v>
      </c>
      <c r="Y500" s="7">
        <f>IFERROR(SUMIF(clean_spend!D:D,E500,clean_spend!L:L)/V500,0)</f>
        <v>3.422997069288952</v>
      </c>
    </row>
    <row r="501" spans="1:25">
      <c r="A501" t="str">
        <v>L0500</v>
      </c>
      <c r="B501" t="str">
        <v>Uriel Santos</v>
      </c>
      <c r="C501" t="str">
        <v>CLOUDFLARE</v>
      </c>
      <c r="D501" t="str">
        <v>N/A</v>
      </c>
      <c r="E501" t="str">
        <v>SOCIAL</v>
      </c>
      <c r="F501" t="str">
        <v>Energy</v>
      </c>
      <c r="G501" t="str">
        <v>Marketing Analyst</v>
      </c>
      <c r="H501" t="str">
        <v>SG</v>
      </c>
      <c r="I501">
        <v>23</v>
      </c>
      <c r="J501">
        <v>20</v>
      </c>
      <c r="K501">
        <v>15</v>
      </c>
      <c r="L501" t="str">
        <v>NO</v>
      </c>
      <c r="M501" t="str">
        <v>NEW</v>
      </c>
      <c r="N501" s="7" t="str">
        <f>IF(COUNTBLANK(clean_leads!B501:S501)&gt;=8,"LOW",IF(COUNTBLANK(clean_leads!B501:S501)&gt;=4,"MEDIUM","HIGH"))</f>
        <v>HIGH</v>
      </c>
      <c r="O501" s="7">
        <f>COUNTIF(clean_interactions!B:B,A501)</f>
        <v>5</v>
      </c>
      <c r="P501" s="7">
        <f>COUNTIFS(clean_interactions!B:B,A501,clean_interactions!N:N,"HIGH")</f>
        <v>4</v>
      </c>
      <c r="Q501" s="7">
        <f>ROUND(SUMIF(clean_interactions!B:B,A501,clean_interactions!M:M),1)</f>
        <v>131.1</v>
      </c>
      <c r="R501" s="7">
        <f>COUNTIFS(clean_interactions!B:B,A501,clean_interactions!C:C,"DEMO_REQUEST")</f>
        <v>0</v>
      </c>
      <c r="S501" s="7">
        <f>COUNTIFS(clean_interactions!B:B,A501,clean_interactions!C:C,"CONTENT_DOWNLOAD")</f>
        <v>0</v>
      </c>
      <c r="T501" s="7">
        <f>COUNTIFS(clean_interactions!B:B,A501,clean_interactions!C:C,"WEBINAR_ATTENDED")</f>
        <v>1</v>
      </c>
      <c r="U501" s="7">
        <f>COUNTIFS(clean_interactions!B:B,A501,clean_interactions!C:C,"PRICING_PAGE_VIEW")</f>
        <v>0</v>
      </c>
      <c r="V501" s="7">
        <f>SUMIF(clean_spend!D:D,E501,clean_spend!F:F)</f>
        <v>198205</v>
      </c>
      <c r="W501" s="7">
        <f>SUMIF(clean_spend!D:D,E501,clean_spend!J:J)</f>
        <v>961</v>
      </c>
      <c r="X501" s="17">
        <f t="shared" si="7"/>
        <v>206.2486992715921</v>
      </c>
      <c r="Y501" s="7">
        <f>IFERROR(SUMIF(clean_spend!D:D,E501,clean_spend!L:L)/V501,0)</f>
        <v>2.499992432077899</v>
      </c>
    </row>
    <row r="502" spans="1:25">
      <c r="A502" t="str">
        <v>L0501</v>
      </c>
      <c r="B502" t="str">
        <v>Olivia Kim</v>
      </c>
      <c r="C502" t="str">
        <v>HUB SPOT</v>
      </c>
      <c r="D502" t="str">
        <v>GROWTH</v>
      </c>
      <c r="E502" t="str">
        <v>WEBINAR</v>
      </c>
      <c r="F502" t="str">
        <v>Cybersecurity</v>
      </c>
      <c r="G502" t="str">
        <v>Cmo</v>
      </c>
      <c r="H502" t="str">
        <v>UK</v>
      </c>
      <c r="I502">
        <v>14</v>
      </c>
      <c r="J502">
        <v>7</v>
      </c>
      <c r="K502">
        <v>42</v>
      </c>
      <c r="L502" t="str">
        <v>NO</v>
      </c>
      <c r="M502" t="str">
        <v>LOST</v>
      </c>
      <c r="N502" s="7" t="str">
        <f>IF(COUNTBLANK(clean_leads!B502:S502)&gt;=8,"LOW",IF(COUNTBLANK(clean_leads!B502:S502)&gt;=4,"MEDIUM","HIGH"))</f>
        <v>HIGH</v>
      </c>
      <c r="O502" s="7">
        <f>COUNTIF(clean_interactions!B:B,A502)</f>
        <v>4</v>
      </c>
      <c r="P502" s="7">
        <f>COUNTIFS(clean_interactions!B:B,A502,clean_interactions!N:N,"HIGH")</f>
        <v>2</v>
      </c>
      <c r="Q502" s="7">
        <f>ROUND(SUMIF(clean_interactions!B:B,A502,clean_interactions!M:M),1)</f>
        <v>41.2</v>
      </c>
      <c r="R502" s="7">
        <f>COUNTIFS(clean_interactions!B:B,A502,clean_interactions!C:C,"DEMO_REQUEST")</f>
        <v>0</v>
      </c>
      <c r="S502" s="7">
        <f>COUNTIFS(clean_interactions!B:B,A502,clean_interactions!C:C,"CONTENT_DOWNLOAD")</f>
        <v>1</v>
      </c>
      <c r="T502" s="7">
        <f>COUNTIFS(clean_interactions!B:B,A502,clean_interactions!C:C,"WEBINAR_ATTENDED")</f>
        <v>1</v>
      </c>
      <c r="U502" s="7">
        <f>COUNTIFS(clean_interactions!B:B,A502,clean_interactions!C:C,"PRICING_PAGE_VIEW")</f>
        <v>0</v>
      </c>
      <c r="V502" s="7">
        <f>SUMIF(clean_spend!D:D,E502,clean_spend!F:F)</f>
        <v>74983</v>
      </c>
      <c r="W502" s="7">
        <f>SUMIF(clean_spend!D:D,E502,clean_spend!J:J)</f>
        <v>879</v>
      </c>
      <c r="X502" s="17">
        <f t="shared" si="7"/>
        <v>85.304891922639356</v>
      </c>
      <c r="Y502" s="7">
        <f>IFERROR(SUMIF(clean_spend!D:D,E502,clean_spend!L:L)/V502,0)</f>
        <v>7.3541336036168197</v>
      </c>
    </row>
    <row r="503" spans="1:25">
      <c r="A503" t="str">
        <v>L0502</v>
      </c>
      <c r="B503" t="str">
        <v>Lorenzo Brown</v>
      </c>
      <c r="C503" t="str">
        <v>CONFLUENT</v>
      </c>
      <c r="D503" t="str">
        <v>STARTUP</v>
      </c>
      <c r="E503" t="str">
        <v>COLD_EMAIL</v>
      </c>
      <c r="F503" t="str">
        <v>AI/ML</v>
      </c>
      <c r="G503" t="str">
        <v>Unknown</v>
      </c>
      <c r="H503" t="str">
        <v>Israel</v>
      </c>
      <c r="I503">
        <v>4</v>
      </c>
      <c r="J503">
        <v>6</v>
      </c>
      <c r="K503">
        <v>0</v>
      </c>
      <c r="L503" t="str">
        <v>NO</v>
      </c>
      <c r="M503" t="str">
        <v>ENGAGED</v>
      </c>
      <c r="N503" s="7" t="str">
        <f>IF(COUNTBLANK(clean_leads!B503:S503)&gt;=8,"LOW",IF(COUNTBLANK(clean_leads!B503:S503)&gt;=4,"MEDIUM","HIGH"))</f>
        <v>HIGH</v>
      </c>
      <c r="O503" s="7">
        <f>COUNTIF(clean_interactions!B:B,A503)</f>
        <v>1</v>
      </c>
      <c r="P503" s="7">
        <f>COUNTIFS(clean_interactions!B:B,A503,clean_interactions!N:N,"HIGH")</f>
        <v>1</v>
      </c>
      <c r="Q503" s="7">
        <f>ROUND(SUMIF(clean_interactions!B:B,A503,clean_interactions!M:M),1)</f>
        <v>13.1</v>
      </c>
      <c r="R503" s="7">
        <f>COUNTIFS(clean_interactions!B:B,A503,clean_interactions!C:C,"DEMO_REQUEST")</f>
        <v>0</v>
      </c>
      <c r="S503" s="7">
        <f>COUNTIFS(clean_interactions!B:B,A503,clean_interactions!C:C,"CONTENT_DOWNLOAD")</f>
        <v>0</v>
      </c>
      <c r="T503" s="7">
        <f>COUNTIFS(clean_interactions!B:B,A503,clean_interactions!C:C,"WEBINAR_ATTENDED")</f>
        <v>0</v>
      </c>
      <c r="U503" s="7">
        <f>COUNTIFS(clean_interactions!B:B,A503,clean_interactions!C:C,"PRICING_PAGE_VIEW")</f>
        <v>0</v>
      </c>
      <c r="V503" s="7">
        <f>SUMIF(clean_spend!D:D,E503,clean_spend!F:F)</f>
        <v>63789</v>
      </c>
      <c r="W503" s="7">
        <f>SUMIF(clean_spend!D:D,E503,clean_spend!J:J)</f>
        <v>306</v>
      </c>
      <c r="X503" s="17">
        <f t="shared" si="7"/>
        <v>208.4607843137255</v>
      </c>
      <c r="Y503" s="7">
        <f>IFERROR(SUMIF(clean_spend!D:D,E503,clean_spend!L:L)/V503,0)</f>
        <v>3.0610920378121618</v>
      </c>
    </row>
    <row r="504" spans="1:25">
      <c r="A504" t="str">
        <v>L0503</v>
      </c>
      <c r="B504" t="str">
        <v>Leandro White</v>
      </c>
      <c r="C504" t="str">
        <v>DROPBOX</v>
      </c>
      <c r="D504" t="str">
        <v>ENTERPRISE</v>
      </c>
      <c r="E504" t="str">
        <v>UNKNOWN</v>
      </c>
      <c r="F504" t="str">
        <v>E-Commerce</v>
      </c>
      <c r="G504" t="str">
        <v>Sdr Manager</v>
      </c>
      <c r="H504" t="str">
        <v>SG</v>
      </c>
      <c r="I504">
        <v>25</v>
      </c>
      <c r="J504">
        <v>12</v>
      </c>
      <c r="K504">
        <v>0</v>
      </c>
      <c r="L504" t="str">
        <v>YES</v>
      </c>
      <c r="M504" t="str">
        <v>NEW</v>
      </c>
      <c r="N504" s="7" t="str">
        <f>IF(COUNTBLANK(clean_leads!B504:S504)&gt;=8,"LOW",IF(COUNTBLANK(clean_leads!B504:S504)&gt;=4,"MEDIUM","HIGH"))</f>
        <v>HIGH</v>
      </c>
      <c r="O504" s="7">
        <f>COUNTIF(clean_interactions!B:B,A504)</f>
        <v>3</v>
      </c>
      <c r="P504" s="7">
        <f>COUNTIFS(clean_interactions!B:B,A504,clean_interactions!N:N,"HIGH")</f>
        <v>3</v>
      </c>
      <c r="Q504" s="7">
        <f>ROUND(SUMIF(clean_interactions!B:B,A504,clean_interactions!M:M),1)</f>
        <v>53.1</v>
      </c>
      <c r="R504" s="7">
        <f>COUNTIFS(clean_interactions!B:B,A504,clean_interactions!C:C,"DEMO_REQUEST")</f>
        <v>0</v>
      </c>
      <c r="S504" s="7">
        <f>COUNTIFS(clean_interactions!B:B,A504,clean_interactions!C:C,"CONTENT_DOWNLOAD")</f>
        <v>1</v>
      </c>
      <c r="T504" s="7">
        <f>COUNTIFS(clean_interactions!B:B,A504,clean_interactions!C:C,"WEBINAR_ATTENDED")</f>
        <v>1</v>
      </c>
      <c r="U504" s="7">
        <f>COUNTIFS(clean_interactions!B:B,A504,clean_interactions!C:C,"PRICING_PAGE_VIEW")</f>
        <v>0</v>
      </c>
      <c r="V504" s="7">
        <f>SUMIF(clean_spend!D:D,E504,clean_spend!F:F)</f>
        <v>0</v>
      </c>
      <c r="W504" s="7">
        <f>SUMIF(clean_spend!D:D,E504,clean_spend!J:J)</f>
        <v>0</v>
      </c>
      <c r="X504" s="17">
        <f t="shared" si="7"/>
        <v>0</v>
      </c>
      <c r="Y504" s="7">
        <f>IFERROR(SUMIF(clean_spend!D:D,E504,clean_spend!L:L)/V504,0)</f>
        <v>0</v>
      </c>
    </row>
    <row r="505" spans="1:25">
      <c r="A505" t="str">
        <v>L0504</v>
      </c>
      <c r="B505" t="str">
        <v>Nyx Adams</v>
      </c>
      <c r="C505" t="str">
        <v>AIRTABLE</v>
      </c>
      <c r="D505" t="str">
        <v>STARTUP</v>
      </c>
      <c r="E505" t="str">
        <v>REFERRAL</v>
      </c>
      <c r="F505" t="str">
        <v>AI/ML</v>
      </c>
      <c r="G505" t="str">
        <v>Marketing Manager</v>
      </c>
      <c r="H505" t="str">
        <v>Malaysia</v>
      </c>
      <c r="I505">
        <v>0</v>
      </c>
      <c r="J505">
        <v>20</v>
      </c>
      <c r="K505">
        <v>1</v>
      </c>
      <c r="L505" t="str">
        <v>NO</v>
      </c>
      <c r="M505" t="str">
        <v>NEW</v>
      </c>
      <c r="N505" s="7" t="str">
        <f>IF(COUNTBLANK(clean_leads!B505:S505)&gt;=8,"LOW",IF(COUNTBLANK(clean_leads!B505:S505)&gt;=4,"MEDIUM","HIGH"))</f>
        <v>HIGH</v>
      </c>
      <c r="O505" s="7">
        <f>COUNTIF(clean_interactions!B:B,A505)</f>
        <v>8</v>
      </c>
      <c r="P505" s="7">
        <f>COUNTIFS(clean_interactions!B:B,A505,clean_interactions!N:N,"HIGH")</f>
        <v>7</v>
      </c>
      <c r="Q505" s="7">
        <f>ROUND(SUMIF(clean_interactions!B:B,A505,clean_interactions!M:M),1)</f>
        <v>147</v>
      </c>
      <c r="R505" s="7">
        <f>COUNTIFS(clean_interactions!B:B,A505,clean_interactions!C:C,"DEMO_REQUEST")</f>
        <v>2</v>
      </c>
      <c r="S505" s="7">
        <f>COUNTIFS(clean_interactions!B:B,A505,clean_interactions!C:C,"CONTENT_DOWNLOAD")</f>
        <v>0</v>
      </c>
      <c r="T505" s="7">
        <f>COUNTIFS(clean_interactions!B:B,A505,clean_interactions!C:C,"WEBINAR_ATTENDED")</f>
        <v>0</v>
      </c>
      <c r="U505" s="7">
        <f>COUNTIFS(clean_interactions!B:B,A505,clean_interactions!C:C,"PRICING_PAGE_VIEW")</f>
        <v>0</v>
      </c>
      <c r="V505" s="7">
        <f>SUMIF(clean_spend!D:D,E505,clean_spend!F:F)</f>
        <v>37889</v>
      </c>
      <c r="W505" s="7">
        <f>SUMIF(clean_spend!D:D,E505,clean_spend!J:J)</f>
        <v>865</v>
      </c>
      <c r="X505" s="17">
        <f t="shared" si="7"/>
        <v>43.802312138728325</v>
      </c>
      <c r="Y505" s="7">
        <f>IFERROR(SUMIF(clean_spend!D:D,E505,clean_spend!L:L)/V505,0)</f>
        <v>9.6104674179841112</v>
      </c>
    </row>
    <row r="506" spans="1:25">
      <c r="A506" t="str">
        <v>L0505</v>
      </c>
      <c r="B506" t="str">
        <v>James Shah</v>
      </c>
      <c r="C506" t="str">
        <v>CANVA</v>
      </c>
      <c r="D506" t="str">
        <v>SMB</v>
      </c>
      <c r="E506" t="str">
        <v>ORGANIC</v>
      </c>
      <c r="F506" t="str">
        <v>Cybersecurity</v>
      </c>
      <c r="G506" t="str">
        <v>Data Analyst</v>
      </c>
      <c r="H506" t="str">
        <v>Poland</v>
      </c>
      <c r="I506">
        <v>33</v>
      </c>
      <c r="J506">
        <v>8</v>
      </c>
      <c r="K506">
        <v>0</v>
      </c>
      <c r="L506" t="str">
        <v>YES</v>
      </c>
      <c r="M506" t="str">
        <v>QUALIFIED</v>
      </c>
      <c r="N506" s="7" t="str">
        <f>IF(COUNTBLANK(clean_leads!B506:S506)&gt;=8,"LOW",IF(COUNTBLANK(clean_leads!B506:S506)&gt;=4,"MEDIUM","HIGH"))</f>
        <v>HIGH</v>
      </c>
      <c r="O506" s="7">
        <f>COUNTIF(clean_interactions!B:B,A506)</f>
        <v>3</v>
      </c>
      <c r="P506" s="7">
        <f>COUNTIFS(clean_interactions!B:B,A506,clean_interactions!N:N,"HIGH")</f>
        <v>1</v>
      </c>
      <c r="Q506" s="7">
        <f>ROUND(SUMIF(clean_interactions!B:B,A506,clean_interactions!M:M),1)</f>
        <v>11.4</v>
      </c>
      <c r="R506" s="7">
        <f>COUNTIFS(clean_interactions!B:B,A506,clean_interactions!C:C,"DEMO_REQUEST")</f>
        <v>0</v>
      </c>
      <c r="S506" s="7">
        <f>COUNTIFS(clean_interactions!B:B,A506,clean_interactions!C:C,"CONTENT_DOWNLOAD")</f>
        <v>1</v>
      </c>
      <c r="T506" s="7">
        <f>COUNTIFS(clean_interactions!B:B,A506,clean_interactions!C:C,"WEBINAR_ATTENDED")</f>
        <v>0</v>
      </c>
      <c r="U506" s="7">
        <f>COUNTIFS(clean_interactions!B:B,A506,clean_interactions!C:C,"PRICING_PAGE_VIEW")</f>
        <v>0</v>
      </c>
      <c r="V506" s="7">
        <f>SUMIF(clean_spend!D:D,E506,clean_spend!F:F)</f>
        <v>46997</v>
      </c>
      <c r="W506" s="7">
        <f>SUMIF(clean_spend!D:D,E506,clean_spend!J:J)</f>
        <v>970</v>
      </c>
      <c r="X506" s="17">
        <f t="shared" si="7"/>
        <v>48.450515463917526</v>
      </c>
      <c r="Y506" s="7">
        <f>IFERROR(SUMIF(clean_spend!D:D,E506,clean_spend!L:L)/V506,0)</f>
        <v>13.494180479605081</v>
      </c>
    </row>
    <row r="507" spans="1:25">
      <c r="A507" t="str">
        <v>L0506</v>
      </c>
      <c r="B507" t="str">
        <v>Rosa Flores</v>
      </c>
      <c r="C507" t="str">
        <v>SALESFORCE</v>
      </c>
      <c r="D507" t="str">
        <v>ENTERPRISE</v>
      </c>
      <c r="E507" t="str">
        <v>COLD_EMAIL</v>
      </c>
      <c r="F507" t="str">
        <v>Martech</v>
      </c>
      <c r="G507" t="str">
        <v>Operations Manager</v>
      </c>
      <c r="H507" t="str">
        <v>UK</v>
      </c>
      <c r="I507">
        <v>12</v>
      </c>
      <c r="J507">
        <v>2</v>
      </c>
      <c r="K507">
        <v>34</v>
      </c>
      <c r="L507" t="str">
        <v>NO</v>
      </c>
      <c r="M507" t="str">
        <v>DISQUALIFIED</v>
      </c>
      <c r="N507" s="7" t="str">
        <f>IF(COUNTBLANK(clean_leads!B507:S507)&gt;=8,"LOW",IF(COUNTBLANK(clean_leads!B507:S507)&gt;=4,"MEDIUM","HIGH"))</f>
        <v>HIGH</v>
      </c>
      <c r="O507" s="7">
        <f>COUNTIF(clean_interactions!B:B,A507)</f>
        <v>3</v>
      </c>
      <c r="P507" s="7">
        <f>COUNTIFS(clean_interactions!B:B,A507,clean_interactions!N:N,"HIGH")</f>
        <v>3</v>
      </c>
      <c r="Q507" s="7">
        <f>ROUND(SUMIF(clean_interactions!B:B,A507,clean_interactions!M:M),1)</f>
        <v>75.5</v>
      </c>
      <c r="R507" s="7">
        <f>COUNTIFS(clean_interactions!B:B,A507,clean_interactions!C:C,"DEMO_REQUEST")</f>
        <v>0</v>
      </c>
      <c r="S507" s="7">
        <f>COUNTIFS(clean_interactions!B:B,A507,clean_interactions!C:C,"CONTENT_DOWNLOAD")</f>
        <v>0</v>
      </c>
      <c r="T507" s="7">
        <f>COUNTIFS(clean_interactions!B:B,A507,clean_interactions!C:C,"WEBINAR_ATTENDED")</f>
        <v>0</v>
      </c>
      <c r="U507" s="7">
        <f>COUNTIFS(clean_interactions!B:B,A507,clean_interactions!C:C,"PRICING_PAGE_VIEW")</f>
        <v>0</v>
      </c>
      <c r="V507" s="7">
        <f>SUMIF(clean_spend!D:D,E507,clean_spend!F:F)</f>
        <v>63789</v>
      </c>
      <c r="W507" s="7">
        <f>SUMIF(clean_spend!D:D,E507,clean_spend!J:J)</f>
        <v>306</v>
      </c>
      <c r="X507" s="17">
        <f t="shared" si="7"/>
        <v>208.4607843137255</v>
      </c>
      <c r="Y507" s="7">
        <f>IFERROR(SUMIF(clean_spend!D:D,E507,clean_spend!L:L)/V507,0)</f>
        <v>3.0610920378121618</v>
      </c>
    </row>
    <row r="508" spans="1:25">
      <c r="A508" t="str">
        <v>L0507</v>
      </c>
      <c r="B508" t="str">
        <v>Nick Wright</v>
      </c>
      <c r="C508" t="str">
        <v>OKTA</v>
      </c>
      <c r="D508" t="str">
        <v>MID-MARKET</v>
      </c>
      <c r="E508" t="str">
        <v>PAID</v>
      </c>
      <c r="F508" t="str">
        <v>Hrtech</v>
      </c>
      <c r="G508" t="str">
        <v>Business Development Rep</v>
      </c>
      <c r="H508" t="str">
        <v>Indonesia</v>
      </c>
      <c r="I508">
        <v>0</v>
      </c>
      <c r="J508">
        <v>2</v>
      </c>
      <c r="K508">
        <v>57</v>
      </c>
      <c r="L508" t="str">
        <v>YES</v>
      </c>
      <c r="M508" t="str">
        <v>NEW</v>
      </c>
      <c r="N508" s="7" t="str">
        <f>IF(COUNTBLANK(clean_leads!B508:S508)&gt;=8,"LOW",IF(COUNTBLANK(clean_leads!B508:S508)&gt;=4,"MEDIUM","HIGH"))</f>
        <v>HIGH</v>
      </c>
      <c r="O508" s="7">
        <f>COUNTIF(clean_interactions!B:B,A508)</f>
        <v>3</v>
      </c>
      <c r="P508" s="7">
        <f>COUNTIFS(clean_interactions!B:B,A508,clean_interactions!N:N,"HIGH")</f>
        <v>2</v>
      </c>
      <c r="Q508" s="7">
        <f>ROUND(SUMIF(clean_interactions!B:B,A508,clean_interactions!M:M),1)</f>
        <v>54.2</v>
      </c>
      <c r="R508" s="7">
        <f>COUNTIFS(clean_interactions!B:B,A508,clean_interactions!C:C,"DEMO_REQUEST")</f>
        <v>0</v>
      </c>
      <c r="S508" s="7">
        <f>COUNTIFS(clean_interactions!B:B,A508,clean_interactions!C:C,"CONTENT_DOWNLOAD")</f>
        <v>0</v>
      </c>
      <c r="T508" s="7">
        <f>COUNTIFS(clean_interactions!B:B,A508,clean_interactions!C:C,"WEBINAR_ATTENDED")</f>
        <v>0</v>
      </c>
      <c r="U508" s="7">
        <f>COUNTIFS(clean_interactions!B:B,A508,clean_interactions!C:C,"PRICING_PAGE_VIEW")</f>
        <v>0</v>
      </c>
      <c r="V508" s="7">
        <f>SUMIF(clean_spend!D:D,E508,clean_spend!F:F)</f>
        <v>149793</v>
      </c>
      <c r="W508" s="7">
        <f>SUMIF(clean_spend!D:D,E508,clean_spend!J:J)</f>
        <v>1090</v>
      </c>
      <c r="X508" s="17">
        <f t="shared" si="7"/>
        <v>137.42477064220182</v>
      </c>
      <c r="Y508" s="7">
        <f>IFERROR(SUMIF(clean_spend!D:D,E508,clean_spend!L:L)/V508,0)</f>
        <v>3.422997069288952</v>
      </c>
    </row>
    <row r="509" spans="1:25">
      <c r="A509" t="str">
        <v>L0508</v>
      </c>
      <c r="B509" t="str">
        <v>Ivan Bose</v>
      </c>
      <c r="C509" t="str">
        <v>DROPBOX</v>
      </c>
      <c r="D509" t="str">
        <v>SMB</v>
      </c>
      <c r="E509" t="str">
        <v>PARTNER</v>
      </c>
      <c r="F509" t="str">
        <v>Healthcare</v>
      </c>
      <c r="G509" t="str">
        <v>Pr Manager</v>
      </c>
      <c r="H509" t="str">
        <v>Turkey</v>
      </c>
      <c r="I509">
        <v>1</v>
      </c>
      <c r="J509">
        <v>18</v>
      </c>
      <c r="K509">
        <v>40</v>
      </c>
      <c r="L509" t="str">
        <v>NO</v>
      </c>
      <c r="M509" t="str">
        <v>NURTURING</v>
      </c>
      <c r="N509" s="7" t="str">
        <f>IF(COUNTBLANK(clean_leads!B509:S509)&gt;=8,"LOW",IF(COUNTBLANK(clean_leads!B509:S509)&gt;=4,"MEDIUM","HIGH"))</f>
        <v>HIGH</v>
      </c>
      <c r="O509" s="7">
        <f>COUNTIF(clean_interactions!B:B,A509)</f>
        <v>2</v>
      </c>
      <c r="P509" s="7">
        <f>COUNTIFS(clean_interactions!B:B,A509,clean_interactions!N:N,"HIGH")</f>
        <v>1</v>
      </c>
      <c r="Q509" s="7">
        <f>ROUND(SUMIF(clean_interactions!B:B,A509,clean_interactions!M:M),1)</f>
        <v>12.9</v>
      </c>
      <c r="R509" s="7">
        <f>COUNTIFS(clean_interactions!B:B,A509,clean_interactions!C:C,"DEMO_REQUEST")</f>
        <v>1</v>
      </c>
      <c r="S509" s="7">
        <f>COUNTIFS(clean_interactions!B:B,A509,clean_interactions!C:C,"CONTENT_DOWNLOAD")</f>
        <v>0</v>
      </c>
      <c r="T509" s="7">
        <f>COUNTIFS(clean_interactions!B:B,A509,clean_interactions!C:C,"WEBINAR_ATTENDED")</f>
        <v>1</v>
      </c>
      <c r="U509" s="7">
        <f>COUNTIFS(clean_interactions!B:B,A509,clean_interactions!C:C,"PRICING_PAGE_VIEW")</f>
        <v>0</v>
      </c>
      <c r="V509" s="7">
        <f>SUMIF(clean_spend!D:D,E509,clean_spend!F:F)</f>
        <v>0</v>
      </c>
      <c r="W509" s="7">
        <f>SUMIF(clean_spend!D:D,E509,clean_spend!J:J)</f>
        <v>0</v>
      </c>
      <c r="X509" s="17">
        <f t="shared" si="7"/>
        <v>0</v>
      </c>
      <c r="Y509" s="7">
        <f>IFERROR(SUMIF(clean_spend!D:D,E509,clean_spend!L:L)/V509,0)</f>
        <v>0</v>
      </c>
    </row>
    <row r="510" spans="1:25">
      <c r="A510" t="str">
        <v>L0509</v>
      </c>
      <c r="B510" t="str">
        <v>Leandro Thompson</v>
      </c>
      <c r="C510" t="str">
        <v>ELASTIC</v>
      </c>
      <c r="D510" t="str">
        <v>SMB</v>
      </c>
      <c r="E510" t="str">
        <v>DIRECT</v>
      </c>
      <c r="F510" t="str">
        <v>Cybersecurity</v>
      </c>
      <c r="G510" t="str">
        <v>Operations Manager</v>
      </c>
      <c r="H510" t="str">
        <v>Argentina</v>
      </c>
      <c r="I510">
        <v>6</v>
      </c>
      <c r="J510">
        <v>12</v>
      </c>
      <c r="K510">
        <v>46</v>
      </c>
      <c r="L510" t="str">
        <v>YES</v>
      </c>
      <c r="M510" t="str">
        <v>NEW</v>
      </c>
      <c r="N510" s="7" t="str">
        <f>IF(COUNTBLANK(clean_leads!B510:S510)&gt;=8,"LOW",IF(COUNTBLANK(clean_leads!B510:S510)&gt;=4,"MEDIUM","HIGH"))</f>
        <v>HIGH</v>
      </c>
      <c r="O510" s="7">
        <f>COUNTIF(clean_interactions!B:B,A510)</f>
        <v>0</v>
      </c>
      <c r="P510" s="7">
        <f>COUNTIFS(clean_interactions!B:B,A510,clean_interactions!N:N,"HIGH")</f>
        <v>0</v>
      </c>
      <c r="Q510" s="7">
        <f>ROUND(SUMIF(clean_interactions!B:B,A510,clean_interactions!M:M),1)</f>
        <v>0</v>
      </c>
      <c r="R510" s="7">
        <f>COUNTIFS(clean_interactions!B:B,A510,clean_interactions!C:C,"DEMO_REQUEST")</f>
        <v>0</v>
      </c>
      <c r="S510" s="7">
        <f>COUNTIFS(clean_interactions!B:B,A510,clean_interactions!C:C,"CONTENT_DOWNLOAD")</f>
        <v>0</v>
      </c>
      <c r="T510" s="7">
        <f>COUNTIFS(clean_interactions!B:B,A510,clean_interactions!C:C,"WEBINAR_ATTENDED")</f>
        <v>0</v>
      </c>
      <c r="U510" s="7">
        <f>COUNTIFS(clean_interactions!B:B,A510,clean_interactions!C:C,"PRICING_PAGE_VIEW")</f>
        <v>0</v>
      </c>
      <c r="V510" s="7">
        <f>SUMIF(clean_spend!D:D,E510,clean_spend!F:F)</f>
        <v>0</v>
      </c>
      <c r="W510" s="7">
        <f>SUMIF(clean_spend!D:D,E510,clean_spend!J:J)</f>
        <v>0</v>
      </c>
      <c r="X510" s="17">
        <f t="shared" si="7"/>
        <v>0</v>
      </c>
      <c r="Y510" s="7">
        <f>IFERROR(SUMIF(clean_spend!D:D,E510,clean_spend!L:L)/V510,0)</f>
        <v>0</v>
      </c>
    </row>
    <row r="511" spans="1:25">
      <c r="A511" t="str">
        <v>L0510</v>
      </c>
      <c r="B511" t="str">
        <v>Harlow Eriksson</v>
      </c>
      <c r="C511" t="str">
        <v>SLACK</v>
      </c>
      <c r="D511" t="str">
        <v>ENTERPRISE</v>
      </c>
      <c r="E511" t="str">
        <v>CONTENT_SYNDICATION</v>
      </c>
      <c r="F511" t="str">
        <v>Healthcare</v>
      </c>
      <c r="G511" t="str">
        <v>Sdr Manager</v>
      </c>
      <c r="H511" t="str">
        <v>UK</v>
      </c>
      <c r="I511">
        <v>16</v>
      </c>
      <c r="J511">
        <v>9</v>
      </c>
      <c r="K511">
        <v>19</v>
      </c>
      <c r="L511" t="str">
        <v>NO</v>
      </c>
      <c r="M511" t="str">
        <v>LOST</v>
      </c>
      <c r="N511" s="7" t="str">
        <f>IF(COUNTBLANK(clean_leads!B511:S511)&gt;=8,"LOW",IF(COUNTBLANK(clean_leads!B511:S511)&gt;=4,"MEDIUM","HIGH"))</f>
        <v>HIGH</v>
      </c>
      <c r="O511" s="7">
        <f>COUNTIF(clean_interactions!B:B,A511)</f>
        <v>4</v>
      </c>
      <c r="P511" s="7">
        <f>COUNTIFS(clean_interactions!B:B,A511,clean_interactions!N:N,"HIGH")</f>
        <v>2</v>
      </c>
      <c r="Q511" s="7">
        <f>ROUND(SUMIF(clean_interactions!B:B,A511,clean_interactions!M:M),1)</f>
        <v>37.1</v>
      </c>
      <c r="R511" s="7">
        <f>COUNTIFS(clean_interactions!B:B,A511,clean_interactions!C:C,"DEMO_REQUEST")</f>
        <v>0</v>
      </c>
      <c r="S511" s="7">
        <f>COUNTIFS(clean_interactions!B:B,A511,clean_interactions!C:C,"CONTENT_DOWNLOAD")</f>
        <v>1</v>
      </c>
      <c r="T511" s="7">
        <f>COUNTIFS(clean_interactions!B:B,A511,clean_interactions!C:C,"WEBINAR_ATTENDED")</f>
        <v>0</v>
      </c>
      <c r="U511" s="7">
        <f>COUNTIFS(clean_interactions!B:B,A511,clean_interactions!C:C,"PRICING_PAGE_VIEW")</f>
        <v>0</v>
      </c>
      <c r="V511" s="7">
        <f>SUMIF(clean_spend!D:D,E511,clean_spend!F:F)</f>
        <v>56772</v>
      </c>
      <c r="W511" s="7">
        <f>SUMIF(clean_spend!D:D,E511,clean_spend!J:J)</f>
        <v>216</v>
      </c>
      <c r="X511" s="17">
        <f t="shared" si="7"/>
        <v>262.83333333333331</v>
      </c>
      <c r="Y511" s="7">
        <f>IFERROR(SUMIF(clean_spend!D:D,E511,clean_spend!L:L)/V511,0)</f>
        <v>1.3824068202635102</v>
      </c>
    </row>
    <row r="512" spans="1:25">
      <c r="A512" t="str">
        <v>L0511</v>
      </c>
      <c r="B512" t="str">
        <v>Xander Malik</v>
      </c>
      <c r="C512" t="str">
        <v>INTERCOM</v>
      </c>
      <c r="D512" t="str">
        <v>STARTUP</v>
      </c>
      <c r="E512" t="str">
        <v>PAID</v>
      </c>
      <c r="F512" t="str">
        <v>Telecom</v>
      </c>
      <c r="G512" t="str">
        <v>Intern</v>
      </c>
      <c r="H512" t="str">
        <v>Turkey</v>
      </c>
      <c r="I512">
        <v>4</v>
      </c>
      <c r="J512">
        <v>14</v>
      </c>
      <c r="K512">
        <v>34</v>
      </c>
      <c r="L512" t="str">
        <v>NO</v>
      </c>
      <c r="M512" t="str">
        <v>NEW</v>
      </c>
      <c r="N512" s="7" t="str">
        <f>IF(COUNTBLANK(clean_leads!B512:S512)&gt;=8,"LOW",IF(COUNTBLANK(clean_leads!B512:S512)&gt;=4,"MEDIUM","HIGH"))</f>
        <v>HIGH</v>
      </c>
      <c r="O512" s="7">
        <f>COUNTIF(clean_interactions!B:B,A512)</f>
        <v>2</v>
      </c>
      <c r="P512" s="7">
        <f>COUNTIFS(clean_interactions!B:B,A512,clean_interactions!N:N,"HIGH")</f>
        <v>1</v>
      </c>
      <c r="Q512" s="7">
        <f>ROUND(SUMIF(clean_interactions!B:B,A512,clean_interactions!M:M),1)</f>
        <v>15.9</v>
      </c>
      <c r="R512" s="7">
        <f>COUNTIFS(clean_interactions!B:B,A512,clean_interactions!C:C,"DEMO_REQUEST")</f>
        <v>0</v>
      </c>
      <c r="S512" s="7">
        <f>COUNTIFS(clean_interactions!B:B,A512,clean_interactions!C:C,"CONTENT_DOWNLOAD")</f>
        <v>0</v>
      </c>
      <c r="T512" s="7">
        <f>COUNTIFS(clean_interactions!B:B,A512,clean_interactions!C:C,"WEBINAR_ATTENDED")</f>
        <v>0</v>
      </c>
      <c r="U512" s="7">
        <f>COUNTIFS(clean_interactions!B:B,A512,clean_interactions!C:C,"PRICING_PAGE_VIEW")</f>
        <v>0</v>
      </c>
      <c r="V512" s="7">
        <f>SUMIF(clean_spend!D:D,E512,clean_spend!F:F)</f>
        <v>149793</v>
      </c>
      <c r="W512" s="7">
        <f>SUMIF(clean_spend!D:D,E512,clean_spend!J:J)</f>
        <v>1090</v>
      </c>
      <c r="X512" s="17">
        <f t="shared" si="7"/>
        <v>137.42477064220182</v>
      </c>
      <c r="Y512" s="7">
        <f>IFERROR(SUMIF(clean_spend!D:D,E512,clean_spend!L:L)/V512,0)</f>
        <v>3.422997069288952</v>
      </c>
    </row>
    <row r="513" spans="1:25">
      <c r="A513" t="str">
        <v>L0512</v>
      </c>
      <c r="B513" t="str">
        <v>Magnus Olsen</v>
      </c>
      <c r="C513" t="str">
        <v>STRIPE</v>
      </c>
      <c r="D513" t="str">
        <v>STARTUP</v>
      </c>
      <c r="E513" t="str">
        <v>EVENT</v>
      </c>
      <c r="F513" t="str">
        <v>Logistics</v>
      </c>
      <c r="G513" t="str">
        <v>Partnerships Manager</v>
      </c>
      <c r="H513" t="str">
        <v>US</v>
      </c>
      <c r="I513">
        <v>21</v>
      </c>
      <c r="J513">
        <v>18</v>
      </c>
      <c r="K513">
        <v>0</v>
      </c>
      <c r="L513" t="str">
        <v>NO</v>
      </c>
      <c r="M513" t="str">
        <v>CONVERTED</v>
      </c>
      <c r="N513" s="7" t="str">
        <f>IF(COUNTBLANK(clean_leads!B513:S513)&gt;=8,"LOW",IF(COUNTBLANK(clean_leads!B513:S513)&gt;=4,"MEDIUM","HIGH"))</f>
        <v>HIGH</v>
      </c>
      <c r="O513" s="7">
        <f>COUNTIF(clean_interactions!B:B,A513)</f>
        <v>2</v>
      </c>
      <c r="P513" s="7">
        <f>COUNTIFS(clean_interactions!B:B,A513,clean_interactions!N:N,"HIGH")</f>
        <v>2</v>
      </c>
      <c r="Q513" s="7">
        <f>ROUND(SUMIF(clean_interactions!B:B,A513,clean_interactions!M:M),1)</f>
        <v>32.700000000000003</v>
      </c>
      <c r="R513" s="7">
        <f>COUNTIFS(clean_interactions!B:B,A513,clean_interactions!C:C,"DEMO_REQUEST")</f>
        <v>0</v>
      </c>
      <c r="S513" s="7">
        <f>COUNTIFS(clean_interactions!B:B,A513,clean_interactions!C:C,"CONTENT_DOWNLOAD")</f>
        <v>0</v>
      </c>
      <c r="T513" s="7">
        <f>COUNTIFS(clean_interactions!B:B,A513,clean_interactions!C:C,"WEBINAR_ATTENDED")</f>
        <v>0</v>
      </c>
      <c r="U513" s="7">
        <f>COUNTIFS(clean_interactions!B:B,A513,clean_interactions!C:C,"PRICING_PAGE_VIEW")</f>
        <v>0</v>
      </c>
      <c r="V513" s="7">
        <f>SUMIF(clean_spend!D:D,E513,clean_spend!F:F)</f>
        <v>130023</v>
      </c>
      <c r="W513" s="7">
        <f>SUMIF(clean_spend!D:D,E513,clean_spend!J:J)</f>
        <v>322</v>
      </c>
      <c r="X513" s="17">
        <f t="shared" si="7"/>
        <v>403.79813664596276</v>
      </c>
      <c r="Y513" s="7">
        <f>IFERROR(SUMIF(clean_spend!D:D,E513,clean_spend!L:L)/V513,0)</f>
        <v>1.3116294809379878</v>
      </c>
    </row>
    <row r="514" spans="1:25">
      <c r="A514" t="str">
        <v>L0513</v>
      </c>
      <c r="B514" t="str">
        <v>Ophelia Mehta</v>
      </c>
      <c r="C514" t="str">
        <v>ELASTIC NV</v>
      </c>
      <c r="D514" t="str">
        <v>MID-MARKET</v>
      </c>
      <c r="E514" t="str">
        <v>DIRECT</v>
      </c>
      <c r="F514" t="str">
        <v>Logistics</v>
      </c>
      <c r="G514" t="str">
        <v>Director Of Analytics</v>
      </c>
      <c r="H514" t="str">
        <v>SG</v>
      </c>
      <c r="I514">
        <v>6</v>
      </c>
      <c r="J514">
        <v>5</v>
      </c>
      <c r="K514">
        <v>43</v>
      </c>
      <c r="L514" t="str">
        <v>NO</v>
      </c>
      <c r="M514" t="str">
        <v>DISQUALIFIED</v>
      </c>
      <c r="N514" s="7" t="str">
        <f>IF(COUNTBLANK(clean_leads!B514:S514)&gt;=8,"LOW",IF(COUNTBLANK(clean_leads!B514:S514)&gt;=4,"MEDIUM","HIGH"))</f>
        <v>HIGH</v>
      </c>
      <c r="O514" s="7">
        <f>COUNTIF(clean_interactions!B:B,A514)</f>
        <v>2</v>
      </c>
      <c r="P514" s="7">
        <f>COUNTIFS(clean_interactions!B:B,A514,clean_interactions!N:N,"HIGH")</f>
        <v>1</v>
      </c>
      <c r="Q514" s="7">
        <f>ROUND(SUMIF(clean_interactions!B:B,A514,clean_interactions!M:M),1)</f>
        <v>23.7</v>
      </c>
      <c r="R514" s="7">
        <f>COUNTIFS(clean_interactions!B:B,A514,clean_interactions!C:C,"DEMO_REQUEST")</f>
        <v>0</v>
      </c>
      <c r="S514" s="7">
        <f>COUNTIFS(clean_interactions!B:B,A514,clean_interactions!C:C,"CONTENT_DOWNLOAD")</f>
        <v>0</v>
      </c>
      <c r="T514" s="7">
        <f>COUNTIFS(clean_interactions!B:B,A514,clean_interactions!C:C,"WEBINAR_ATTENDED")</f>
        <v>0</v>
      </c>
      <c r="U514" s="7">
        <f>COUNTIFS(clean_interactions!B:B,A514,clean_interactions!C:C,"PRICING_PAGE_VIEW")</f>
        <v>0</v>
      </c>
      <c r="V514" s="7">
        <f>SUMIF(clean_spend!D:D,E514,clean_spend!F:F)</f>
        <v>0</v>
      </c>
      <c r="W514" s="7">
        <f>SUMIF(clean_spend!D:D,E514,clean_spend!J:J)</f>
        <v>0</v>
      </c>
      <c r="X514" s="17">
        <f t="shared" si="7"/>
        <v>0</v>
      </c>
      <c r="Y514" s="7">
        <f>IFERROR(SUMIF(clean_spend!D:D,E514,clean_spend!L:L)/V514,0)</f>
        <v>0</v>
      </c>
    </row>
    <row r="515" spans="1:25">
      <c r="A515" t="str">
        <v>L0514</v>
      </c>
      <c r="B515" t="str">
        <v>Lorenzo Berg</v>
      </c>
      <c r="C515" t="str">
        <v>DROPBOX</v>
      </c>
      <c r="D515" t="str">
        <v>ENTERPRISE</v>
      </c>
      <c r="E515" t="str">
        <v>UNKNOWN</v>
      </c>
      <c r="F515" t="str">
        <v>Cleantech</v>
      </c>
      <c r="G515" t="str">
        <v>Digital Marketing Manager</v>
      </c>
      <c r="H515" t="str">
        <v>US</v>
      </c>
      <c r="I515">
        <v>24</v>
      </c>
      <c r="J515">
        <v>17</v>
      </c>
      <c r="K515">
        <v>39</v>
      </c>
      <c r="L515" t="str">
        <v>YES</v>
      </c>
      <c r="M515" t="str">
        <v>ENGAGED</v>
      </c>
      <c r="N515" s="7" t="str">
        <f>IF(COUNTBLANK(clean_leads!B515:S515)&gt;=8,"LOW",IF(COUNTBLANK(clean_leads!B515:S515)&gt;=4,"MEDIUM","HIGH"))</f>
        <v>HIGH</v>
      </c>
      <c r="O515" s="7">
        <f>COUNTIF(clean_interactions!B:B,A515)</f>
        <v>2</v>
      </c>
      <c r="P515" s="7">
        <f>COUNTIFS(clean_interactions!B:B,A515,clean_interactions!N:N,"HIGH")</f>
        <v>2</v>
      </c>
      <c r="Q515" s="7">
        <f>ROUND(SUMIF(clean_interactions!B:B,A515,clean_interactions!M:M),1)</f>
        <v>51.4</v>
      </c>
      <c r="R515" s="7">
        <f>COUNTIFS(clean_interactions!B:B,A515,clean_interactions!C:C,"DEMO_REQUEST")</f>
        <v>1</v>
      </c>
      <c r="S515" s="7">
        <f>COUNTIFS(clean_interactions!B:B,A515,clean_interactions!C:C,"CONTENT_DOWNLOAD")</f>
        <v>1</v>
      </c>
      <c r="T515" s="7">
        <f>COUNTIFS(clean_interactions!B:B,A515,clean_interactions!C:C,"WEBINAR_ATTENDED")</f>
        <v>0</v>
      </c>
      <c r="U515" s="7">
        <f>COUNTIFS(clean_interactions!B:B,A515,clean_interactions!C:C,"PRICING_PAGE_VIEW")</f>
        <v>0</v>
      </c>
      <c r="V515" s="7">
        <f>SUMIF(clean_spend!D:D,E515,clean_spend!F:F)</f>
        <v>0</v>
      </c>
      <c r="W515" s="7">
        <f>SUMIF(clean_spend!D:D,E515,clean_spend!J:J)</f>
        <v>0</v>
      </c>
      <c r="X515" s="17">
        <f t="shared" ref="X515:X578" si="8">IFERROR(V515/W515,0)</f>
        <v>0</v>
      </c>
      <c r="Y515" s="7">
        <f>IFERROR(SUMIF(clean_spend!D:D,E515,clean_spend!L:L)/V515,0)</f>
        <v>0</v>
      </c>
    </row>
    <row r="516" spans="1:25">
      <c r="A516" t="str">
        <v>L0515</v>
      </c>
      <c r="B516" t="str">
        <v>Bodhi Larsson</v>
      </c>
      <c r="C516" t="str">
        <v>ATLASSIAN</v>
      </c>
      <c r="D516" t="str">
        <v>SMB</v>
      </c>
      <c r="E516" t="str">
        <v>SOCIAL</v>
      </c>
      <c r="F516" t="str">
        <v>Retail</v>
      </c>
      <c r="G516" t="str">
        <v>Head Of Sales</v>
      </c>
      <c r="H516" t="str">
        <v>BR</v>
      </c>
      <c r="I516">
        <v>20</v>
      </c>
      <c r="J516">
        <v>6</v>
      </c>
      <c r="K516">
        <v>46</v>
      </c>
      <c r="L516" t="str">
        <v>NO</v>
      </c>
      <c r="M516" t="str">
        <v>CONTACTED</v>
      </c>
      <c r="N516" s="7" t="str">
        <f>IF(COUNTBLANK(clean_leads!B516:S516)&gt;=8,"LOW",IF(COUNTBLANK(clean_leads!B516:S516)&gt;=4,"MEDIUM","HIGH"))</f>
        <v>HIGH</v>
      </c>
      <c r="O516" s="7">
        <f>COUNTIF(clean_interactions!B:B,A516)</f>
        <v>5</v>
      </c>
      <c r="P516" s="7">
        <f>COUNTIFS(clean_interactions!B:B,A516,clean_interactions!N:N,"HIGH")</f>
        <v>1</v>
      </c>
      <c r="Q516" s="7">
        <f>ROUND(SUMIF(clean_interactions!B:B,A516,clean_interactions!M:M),1)</f>
        <v>35.299999999999997</v>
      </c>
      <c r="R516" s="7">
        <f>COUNTIFS(clean_interactions!B:B,A516,clean_interactions!C:C,"DEMO_REQUEST")</f>
        <v>2</v>
      </c>
      <c r="S516" s="7">
        <f>COUNTIFS(clean_interactions!B:B,A516,clean_interactions!C:C,"CONTENT_DOWNLOAD")</f>
        <v>1</v>
      </c>
      <c r="T516" s="7">
        <f>COUNTIFS(clean_interactions!B:B,A516,clean_interactions!C:C,"WEBINAR_ATTENDED")</f>
        <v>0</v>
      </c>
      <c r="U516" s="7">
        <f>COUNTIFS(clean_interactions!B:B,A516,clean_interactions!C:C,"PRICING_PAGE_VIEW")</f>
        <v>0</v>
      </c>
      <c r="V516" s="7">
        <f>SUMIF(clean_spend!D:D,E516,clean_spend!F:F)</f>
        <v>198205</v>
      </c>
      <c r="W516" s="7">
        <f>SUMIF(clean_spend!D:D,E516,clean_spend!J:J)</f>
        <v>961</v>
      </c>
      <c r="X516" s="17">
        <f t="shared" si="8"/>
        <v>206.2486992715921</v>
      </c>
      <c r="Y516" s="7">
        <f>IFERROR(SUMIF(clean_spend!D:D,E516,clean_spend!L:L)/V516,0)</f>
        <v>2.499992432077899</v>
      </c>
    </row>
    <row r="517" spans="1:25">
      <c r="A517" t="str">
        <v>L0516</v>
      </c>
      <c r="B517" t="str">
        <v>Magnus Aguilar</v>
      </c>
      <c r="C517" t="str">
        <v>META</v>
      </c>
      <c r="D517" t="str">
        <v>ENTERPRISE</v>
      </c>
      <c r="E517" t="str">
        <v>ORGANIC</v>
      </c>
      <c r="F517" t="str">
        <v>Logistics</v>
      </c>
      <c r="G517" t="str">
        <v>Pr Manager</v>
      </c>
      <c r="H517" t="str">
        <v>IN</v>
      </c>
      <c r="I517">
        <v>8</v>
      </c>
      <c r="J517">
        <v>0</v>
      </c>
      <c r="K517">
        <v>8</v>
      </c>
      <c r="L517" t="str">
        <v>NO</v>
      </c>
      <c r="M517" t="str">
        <v>ENGAGED</v>
      </c>
      <c r="N517" s="7" t="str">
        <f>IF(COUNTBLANK(clean_leads!B517:S517)&gt;=8,"LOW",IF(COUNTBLANK(clean_leads!B517:S517)&gt;=4,"MEDIUM","HIGH"))</f>
        <v>HIGH</v>
      </c>
      <c r="O517" s="7">
        <f>COUNTIF(clean_interactions!B:B,A517)</f>
        <v>3</v>
      </c>
      <c r="P517" s="7">
        <f>COUNTIFS(clean_interactions!B:B,A517,clean_interactions!N:N,"HIGH")</f>
        <v>3</v>
      </c>
      <c r="Q517" s="7">
        <f>ROUND(SUMIF(clean_interactions!B:B,A517,clean_interactions!M:M),1)</f>
        <v>42.6</v>
      </c>
      <c r="R517" s="7">
        <f>COUNTIFS(clean_interactions!B:B,A517,clean_interactions!C:C,"DEMO_REQUEST")</f>
        <v>0</v>
      </c>
      <c r="S517" s="7">
        <f>COUNTIFS(clean_interactions!B:B,A517,clean_interactions!C:C,"CONTENT_DOWNLOAD")</f>
        <v>0</v>
      </c>
      <c r="T517" s="7">
        <f>COUNTIFS(clean_interactions!B:B,A517,clean_interactions!C:C,"WEBINAR_ATTENDED")</f>
        <v>0</v>
      </c>
      <c r="U517" s="7">
        <f>COUNTIFS(clean_interactions!B:B,A517,clean_interactions!C:C,"PRICING_PAGE_VIEW")</f>
        <v>0</v>
      </c>
      <c r="V517" s="7">
        <f>SUMIF(clean_spend!D:D,E517,clean_spend!F:F)</f>
        <v>46997</v>
      </c>
      <c r="W517" s="7">
        <f>SUMIF(clean_spend!D:D,E517,clean_spend!J:J)</f>
        <v>970</v>
      </c>
      <c r="X517" s="17">
        <f t="shared" si="8"/>
        <v>48.450515463917526</v>
      </c>
      <c r="Y517" s="7">
        <f>IFERROR(SUMIF(clean_spend!D:D,E517,clean_spend!L:L)/V517,0)</f>
        <v>13.494180479605081</v>
      </c>
    </row>
    <row r="518" spans="1:25">
      <c r="A518" t="str">
        <v>L0517</v>
      </c>
      <c r="B518" t="str">
        <v>Hugo Iyer</v>
      </c>
      <c r="C518" t="str">
        <v>INTERCOM</v>
      </c>
      <c r="D518" t="str">
        <v>GROWTH</v>
      </c>
      <c r="E518" t="str">
        <v>COLD_EMAIL</v>
      </c>
      <c r="F518" t="str">
        <v>Biotech</v>
      </c>
      <c r="G518" t="str">
        <v>Unknown</v>
      </c>
      <c r="H518" t="str">
        <v>AU</v>
      </c>
      <c r="I518">
        <v>17</v>
      </c>
      <c r="J518">
        <v>10</v>
      </c>
      <c r="K518">
        <v>27</v>
      </c>
      <c r="L518" t="str">
        <v>YES</v>
      </c>
      <c r="M518" t="str">
        <v>DISQUALIFIED</v>
      </c>
      <c r="N518" s="7" t="str">
        <f>IF(COUNTBLANK(clean_leads!B518:S518)&gt;=8,"LOW",IF(COUNTBLANK(clean_leads!B518:S518)&gt;=4,"MEDIUM","HIGH"))</f>
        <v>HIGH</v>
      </c>
      <c r="O518" s="7">
        <f>COUNTIF(clean_interactions!B:B,A518)</f>
        <v>4</v>
      </c>
      <c r="P518" s="7">
        <f>COUNTIFS(clean_interactions!B:B,A518,clean_interactions!N:N,"HIGH")</f>
        <v>3</v>
      </c>
      <c r="Q518" s="7">
        <f>ROUND(SUMIF(clean_interactions!B:B,A518,clean_interactions!M:M),1)</f>
        <v>52.9</v>
      </c>
      <c r="R518" s="7">
        <f>COUNTIFS(clean_interactions!B:B,A518,clean_interactions!C:C,"DEMO_REQUEST")</f>
        <v>0</v>
      </c>
      <c r="S518" s="7">
        <f>COUNTIFS(clean_interactions!B:B,A518,clean_interactions!C:C,"CONTENT_DOWNLOAD")</f>
        <v>0</v>
      </c>
      <c r="T518" s="7">
        <f>COUNTIFS(clean_interactions!B:B,A518,clean_interactions!C:C,"WEBINAR_ATTENDED")</f>
        <v>1</v>
      </c>
      <c r="U518" s="7">
        <f>COUNTIFS(clean_interactions!B:B,A518,clean_interactions!C:C,"PRICING_PAGE_VIEW")</f>
        <v>0</v>
      </c>
      <c r="V518" s="7">
        <f>SUMIF(clean_spend!D:D,E518,clean_spend!F:F)</f>
        <v>63789</v>
      </c>
      <c r="W518" s="7">
        <f>SUMIF(clean_spend!D:D,E518,clean_spend!J:J)</f>
        <v>306</v>
      </c>
      <c r="X518" s="17">
        <f t="shared" si="8"/>
        <v>208.4607843137255</v>
      </c>
      <c r="Y518" s="7">
        <f>IFERROR(SUMIF(clean_spend!D:D,E518,clean_spend!L:L)/V518,0)</f>
        <v>3.0610920378121618</v>
      </c>
    </row>
    <row r="519" spans="1:25">
      <c r="A519" t="str">
        <v>L0518</v>
      </c>
      <c r="B519" t="str">
        <v>Karen Garcia</v>
      </c>
      <c r="C519" t="str">
        <v>CONFLUENT</v>
      </c>
      <c r="D519" t="str">
        <v>MID-MARKET</v>
      </c>
      <c r="E519" t="str">
        <v>COLD_EMAIL</v>
      </c>
      <c r="F519" t="str">
        <v>Martech</v>
      </c>
      <c r="G519" t="str">
        <v>Head Of Sales</v>
      </c>
      <c r="H519" t="str">
        <v>UK</v>
      </c>
      <c r="I519">
        <v>4</v>
      </c>
      <c r="J519">
        <v>10</v>
      </c>
      <c r="K519">
        <v>2</v>
      </c>
      <c r="L519" t="str">
        <v>YES</v>
      </c>
      <c r="M519" t="str">
        <v>CONVERTED</v>
      </c>
      <c r="N519" s="7" t="str">
        <f>IF(COUNTBLANK(clean_leads!B519:S519)&gt;=8,"LOW",IF(COUNTBLANK(clean_leads!B519:S519)&gt;=4,"MEDIUM","HIGH"))</f>
        <v>HIGH</v>
      </c>
      <c r="O519" s="7">
        <f>COUNTIF(clean_interactions!B:B,A519)</f>
        <v>6</v>
      </c>
      <c r="P519" s="7">
        <f>COUNTIFS(clean_interactions!B:B,A519,clean_interactions!N:N,"HIGH")</f>
        <v>5</v>
      </c>
      <c r="Q519" s="7">
        <f>ROUND(SUMIF(clean_interactions!B:B,A519,clean_interactions!M:M),1)</f>
        <v>162.9</v>
      </c>
      <c r="R519" s="7">
        <f>COUNTIFS(clean_interactions!B:B,A519,clean_interactions!C:C,"DEMO_REQUEST")</f>
        <v>0</v>
      </c>
      <c r="S519" s="7">
        <f>COUNTIFS(clean_interactions!B:B,A519,clean_interactions!C:C,"CONTENT_DOWNLOAD")</f>
        <v>0</v>
      </c>
      <c r="T519" s="7">
        <f>COUNTIFS(clean_interactions!B:B,A519,clean_interactions!C:C,"WEBINAR_ATTENDED")</f>
        <v>0</v>
      </c>
      <c r="U519" s="7">
        <f>COUNTIFS(clean_interactions!B:B,A519,clean_interactions!C:C,"PRICING_PAGE_VIEW")</f>
        <v>0</v>
      </c>
      <c r="V519" s="7">
        <f>SUMIF(clean_spend!D:D,E519,clean_spend!F:F)</f>
        <v>63789</v>
      </c>
      <c r="W519" s="7">
        <f>SUMIF(clean_spend!D:D,E519,clean_spend!J:J)</f>
        <v>306</v>
      </c>
      <c r="X519" s="17">
        <f t="shared" si="8"/>
        <v>208.4607843137255</v>
      </c>
      <c r="Y519" s="7">
        <f>IFERROR(SUMIF(clean_spend!D:D,E519,clean_spend!L:L)/V519,0)</f>
        <v>3.0610920378121618</v>
      </c>
    </row>
    <row r="520" spans="1:25">
      <c r="A520" t="str">
        <v>L0519</v>
      </c>
      <c r="B520" t="str">
        <v>Fatima Park</v>
      </c>
      <c r="C520" t="str">
        <v>SNOWFLAKE</v>
      </c>
      <c r="D520" t="str">
        <v>SMB</v>
      </c>
      <c r="E520" t="str">
        <v>WEBINAR</v>
      </c>
      <c r="F520" t="str">
        <v>Cybersecurity</v>
      </c>
      <c r="G520" t="str">
        <v>Vp Marketing</v>
      </c>
      <c r="H520" t="str">
        <v>AU</v>
      </c>
      <c r="I520">
        <v>4</v>
      </c>
      <c r="J520">
        <v>5</v>
      </c>
      <c r="K520">
        <v>51</v>
      </c>
      <c r="L520" t="str">
        <v>NO</v>
      </c>
      <c r="M520" t="str">
        <v>QUALIFIED</v>
      </c>
      <c r="N520" s="7" t="str">
        <f>IF(COUNTBLANK(clean_leads!B520:S520)&gt;=8,"LOW",IF(COUNTBLANK(clean_leads!B520:S520)&gt;=4,"MEDIUM","HIGH"))</f>
        <v>HIGH</v>
      </c>
      <c r="O520" s="7">
        <f>COUNTIF(clean_interactions!B:B,A520)</f>
        <v>5</v>
      </c>
      <c r="P520" s="7">
        <f>COUNTIFS(clean_interactions!B:B,A520,clean_interactions!N:N,"HIGH")</f>
        <v>5</v>
      </c>
      <c r="Q520" s="7">
        <f>ROUND(SUMIF(clean_interactions!B:B,A520,clean_interactions!M:M),1)</f>
        <v>90.1</v>
      </c>
      <c r="R520" s="7">
        <f>COUNTIFS(clean_interactions!B:B,A520,clean_interactions!C:C,"DEMO_REQUEST")</f>
        <v>1</v>
      </c>
      <c r="S520" s="7">
        <f>COUNTIFS(clean_interactions!B:B,A520,clean_interactions!C:C,"CONTENT_DOWNLOAD")</f>
        <v>0</v>
      </c>
      <c r="T520" s="7">
        <f>COUNTIFS(clean_interactions!B:B,A520,clean_interactions!C:C,"WEBINAR_ATTENDED")</f>
        <v>0</v>
      </c>
      <c r="U520" s="7">
        <f>COUNTIFS(clean_interactions!B:B,A520,clean_interactions!C:C,"PRICING_PAGE_VIEW")</f>
        <v>0</v>
      </c>
      <c r="V520" s="7">
        <f>SUMIF(clean_spend!D:D,E520,clean_spend!F:F)</f>
        <v>74983</v>
      </c>
      <c r="W520" s="7">
        <f>SUMIF(clean_spend!D:D,E520,clean_spend!J:J)</f>
        <v>879</v>
      </c>
      <c r="X520" s="17">
        <f t="shared" si="8"/>
        <v>85.304891922639356</v>
      </c>
      <c r="Y520" s="7">
        <f>IFERROR(SUMIF(clean_spend!D:D,E520,clean_spend!L:L)/V520,0)</f>
        <v>7.3541336036168197</v>
      </c>
    </row>
    <row r="521" spans="1:25">
      <c r="A521" t="str">
        <v>L0520</v>
      </c>
      <c r="B521" t="str">
        <v>Xander Davis</v>
      </c>
      <c r="C521" t="str">
        <v>NOTION</v>
      </c>
      <c r="D521" t="str">
        <v>N/A</v>
      </c>
      <c r="E521" t="str">
        <v>EVENT</v>
      </c>
      <c r="F521" t="str">
        <v>Devops</v>
      </c>
      <c r="G521" t="str">
        <v>Head Of Partnerships</v>
      </c>
      <c r="H521" t="str">
        <v>Kenya</v>
      </c>
      <c r="I521">
        <v>5</v>
      </c>
      <c r="J521">
        <v>5</v>
      </c>
      <c r="K521">
        <v>57</v>
      </c>
      <c r="L521" t="str">
        <v>YES</v>
      </c>
      <c r="M521" t="str">
        <v>DISQUALIFIED</v>
      </c>
      <c r="N521" s="7" t="str">
        <f>IF(COUNTBLANK(clean_leads!B521:S521)&gt;=8,"LOW",IF(COUNTBLANK(clean_leads!B521:S521)&gt;=4,"MEDIUM","HIGH"))</f>
        <v>HIGH</v>
      </c>
      <c r="O521" s="7">
        <f>COUNTIF(clean_interactions!B:B,A521)</f>
        <v>5</v>
      </c>
      <c r="P521" s="7">
        <f>COUNTIFS(clean_interactions!B:B,A521,clean_interactions!N:N,"HIGH")</f>
        <v>5</v>
      </c>
      <c r="Q521" s="7">
        <f>ROUND(SUMIF(clean_interactions!B:B,A521,clean_interactions!M:M),1)</f>
        <v>149.80000000000001</v>
      </c>
      <c r="R521" s="7">
        <f>COUNTIFS(clean_interactions!B:B,A521,clean_interactions!C:C,"DEMO_REQUEST")</f>
        <v>1</v>
      </c>
      <c r="S521" s="7">
        <f>COUNTIFS(clean_interactions!B:B,A521,clean_interactions!C:C,"CONTENT_DOWNLOAD")</f>
        <v>0</v>
      </c>
      <c r="T521" s="7">
        <f>COUNTIFS(clean_interactions!B:B,A521,clean_interactions!C:C,"WEBINAR_ATTENDED")</f>
        <v>0</v>
      </c>
      <c r="U521" s="7">
        <f>COUNTIFS(clean_interactions!B:B,A521,clean_interactions!C:C,"PRICING_PAGE_VIEW")</f>
        <v>0</v>
      </c>
      <c r="V521" s="7">
        <f>SUMIF(clean_spend!D:D,E521,clean_spend!F:F)</f>
        <v>130023</v>
      </c>
      <c r="W521" s="7">
        <f>SUMIF(clean_spend!D:D,E521,clean_spend!J:J)</f>
        <v>322</v>
      </c>
      <c r="X521" s="17">
        <f t="shared" si="8"/>
        <v>403.79813664596276</v>
      </c>
      <c r="Y521" s="7">
        <f>IFERROR(SUMIF(clean_spend!D:D,E521,clean_spend!L:L)/V521,0)</f>
        <v>1.3116294809379878</v>
      </c>
    </row>
    <row r="522" spans="1:25">
      <c r="A522" t="str">
        <v>L0521</v>
      </c>
      <c r="B522" t="str">
        <v>Gideon Thomas</v>
      </c>
      <c r="C522" t="str">
        <v>DOCUSIGN</v>
      </c>
      <c r="D522" t="str">
        <v>ENTERPRISE</v>
      </c>
      <c r="E522" t="str">
        <v>DIRECT</v>
      </c>
      <c r="F522" t="str">
        <v>Legal Tech</v>
      </c>
      <c r="G522" t="str">
        <v>Unknown</v>
      </c>
      <c r="H522" t="str">
        <v>US</v>
      </c>
      <c r="I522">
        <v>28</v>
      </c>
      <c r="J522">
        <v>20</v>
      </c>
      <c r="K522">
        <v>4</v>
      </c>
      <c r="L522" t="str">
        <v>NO</v>
      </c>
      <c r="M522" t="str">
        <v>ENGAGED</v>
      </c>
      <c r="N522" s="7" t="str">
        <f>IF(COUNTBLANK(clean_leads!B522:S522)&gt;=8,"LOW",IF(COUNTBLANK(clean_leads!B522:S522)&gt;=4,"MEDIUM","HIGH"))</f>
        <v>HIGH</v>
      </c>
      <c r="O522" s="7">
        <f>COUNTIF(clean_interactions!B:B,A522)</f>
        <v>4</v>
      </c>
      <c r="P522" s="7">
        <f>COUNTIFS(clean_interactions!B:B,A522,clean_interactions!N:N,"HIGH")</f>
        <v>3</v>
      </c>
      <c r="Q522" s="7">
        <f>ROUND(SUMIF(clean_interactions!B:B,A522,clean_interactions!M:M),1)</f>
        <v>71.2</v>
      </c>
      <c r="R522" s="7">
        <f>COUNTIFS(clean_interactions!B:B,A522,clean_interactions!C:C,"DEMO_REQUEST")</f>
        <v>0</v>
      </c>
      <c r="S522" s="7">
        <f>COUNTIFS(clean_interactions!B:B,A522,clean_interactions!C:C,"CONTENT_DOWNLOAD")</f>
        <v>0</v>
      </c>
      <c r="T522" s="7">
        <f>COUNTIFS(clean_interactions!B:B,A522,clean_interactions!C:C,"WEBINAR_ATTENDED")</f>
        <v>1</v>
      </c>
      <c r="U522" s="7">
        <f>COUNTIFS(clean_interactions!B:B,A522,clean_interactions!C:C,"PRICING_PAGE_VIEW")</f>
        <v>0</v>
      </c>
      <c r="V522" s="7">
        <f>SUMIF(clean_spend!D:D,E522,clean_spend!F:F)</f>
        <v>0</v>
      </c>
      <c r="W522" s="7">
        <f>SUMIF(clean_spend!D:D,E522,clean_spend!J:J)</f>
        <v>0</v>
      </c>
      <c r="X522" s="17">
        <f t="shared" si="8"/>
        <v>0</v>
      </c>
      <c r="Y522" s="7">
        <f>IFERROR(SUMIF(clean_spend!D:D,E522,clean_spend!L:L)/V522,0)</f>
        <v>0</v>
      </c>
    </row>
    <row r="523" spans="1:25">
      <c r="A523" t="str">
        <v>L0522</v>
      </c>
      <c r="B523" t="str">
        <v>Dante Chopra</v>
      </c>
      <c r="C523" t="str">
        <v>ATLASSIAN</v>
      </c>
      <c r="D523" t="str">
        <v>ENTERPRISE</v>
      </c>
      <c r="E523" t="str">
        <v>REFERRAL</v>
      </c>
      <c r="F523" t="str">
        <v>Unknown</v>
      </c>
      <c r="G523" t="str">
        <v>Head Of Partnerships</v>
      </c>
      <c r="H523" t="str">
        <v>Indonesia</v>
      </c>
      <c r="I523">
        <v>10</v>
      </c>
      <c r="J523">
        <v>11</v>
      </c>
      <c r="K523">
        <v>15</v>
      </c>
      <c r="L523" t="str">
        <v>YES</v>
      </c>
      <c r="M523" t="str">
        <v>LOST</v>
      </c>
      <c r="N523" s="7" t="str">
        <f>IF(COUNTBLANK(clean_leads!B523:S523)&gt;=8,"LOW",IF(COUNTBLANK(clean_leads!B523:S523)&gt;=4,"MEDIUM","HIGH"))</f>
        <v>HIGH</v>
      </c>
      <c r="O523" s="7">
        <f>COUNTIF(clean_interactions!B:B,A523)</f>
        <v>0</v>
      </c>
      <c r="P523" s="7">
        <f>COUNTIFS(clean_interactions!B:B,A523,clean_interactions!N:N,"HIGH")</f>
        <v>0</v>
      </c>
      <c r="Q523" s="7">
        <f>ROUND(SUMIF(clean_interactions!B:B,A523,clean_interactions!M:M),1)</f>
        <v>0</v>
      </c>
      <c r="R523" s="7">
        <f>COUNTIFS(clean_interactions!B:B,A523,clean_interactions!C:C,"DEMO_REQUEST")</f>
        <v>0</v>
      </c>
      <c r="S523" s="7">
        <f>COUNTIFS(clean_interactions!B:B,A523,clean_interactions!C:C,"CONTENT_DOWNLOAD")</f>
        <v>0</v>
      </c>
      <c r="T523" s="7">
        <f>COUNTIFS(clean_interactions!B:B,A523,clean_interactions!C:C,"WEBINAR_ATTENDED")</f>
        <v>0</v>
      </c>
      <c r="U523" s="7">
        <f>COUNTIFS(clean_interactions!B:B,A523,clean_interactions!C:C,"PRICING_PAGE_VIEW")</f>
        <v>0</v>
      </c>
      <c r="V523" s="7">
        <f>SUMIF(clean_spend!D:D,E523,clean_spend!F:F)</f>
        <v>37889</v>
      </c>
      <c r="W523" s="7">
        <f>SUMIF(clean_spend!D:D,E523,clean_spend!J:J)</f>
        <v>865</v>
      </c>
      <c r="X523" s="17">
        <f t="shared" si="8"/>
        <v>43.802312138728325</v>
      </c>
      <c r="Y523" s="7">
        <f>IFERROR(SUMIF(clean_spend!D:D,E523,clean_spend!L:L)/V523,0)</f>
        <v>9.6104674179841112</v>
      </c>
    </row>
    <row r="524" spans="1:25">
      <c r="A524" t="str">
        <v>L0523</v>
      </c>
      <c r="B524" t="str">
        <v>Yvonne Lopez</v>
      </c>
      <c r="C524" t="str">
        <v>NOTION LABS</v>
      </c>
      <c r="D524" t="str">
        <v>SMB</v>
      </c>
      <c r="E524" t="str">
        <v>PARTNER</v>
      </c>
      <c r="F524" t="str">
        <v>Energy</v>
      </c>
      <c r="G524" t="str">
        <v>Revops Manager</v>
      </c>
      <c r="H524" t="str">
        <v>JP</v>
      </c>
      <c r="I524">
        <v>0</v>
      </c>
      <c r="J524">
        <v>14</v>
      </c>
      <c r="K524">
        <v>0</v>
      </c>
      <c r="L524" t="str">
        <v>YES</v>
      </c>
      <c r="M524" t="str">
        <v>QUALIFIED</v>
      </c>
      <c r="N524" s="7" t="str">
        <f>IF(COUNTBLANK(clean_leads!B524:S524)&gt;=8,"LOW",IF(COUNTBLANK(clean_leads!B524:S524)&gt;=4,"MEDIUM","HIGH"))</f>
        <v>HIGH</v>
      </c>
      <c r="O524" s="7">
        <f>COUNTIF(clean_interactions!B:B,A524)</f>
        <v>2</v>
      </c>
      <c r="P524" s="7">
        <f>COUNTIFS(clean_interactions!B:B,A524,clean_interactions!N:N,"HIGH")</f>
        <v>2</v>
      </c>
      <c r="Q524" s="7">
        <f>ROUND(SUMIF(clean_interactions!B:B,A524,clean_interactions!M:M),1)</f>
        <v>73.7</v>
      </c>
      <c r="R524" s="7">
        <f>COUNTIFS(clean_interactions!B:B,A524,clean_interactions!C:C,"DEMO_REQUEST")</f>
        <v>0</v>
      </c>
      <c r="S524" s="7">
        <f>COUNTIFS(clean_interactions!B:B,A524,clean_interactions!C:C,"CONTENT_DOWNLOAD")</f>
        <v>0</v>
      </c>
      <c r="T524" s="7">
        <f>COUNTIFS(clean_interactions!B:B,A524,clean_interactions!C:C,"WEBINAR_ATTENDED")</f>
        <v>0</v>
      </c>
      <c r="U524" s="7">
        <f>COUNTIFS(clean_interactions!B:B,A524,clean_interactions!C:C,"PRICING_PAGE_VIEW")</f>
        <v>0</v>
      </c>
      <c r="V524" s="7">
        <f>SUMIF(clean_spend!D:D,E524,clean_spend!F:F)</f>
        <v>0</v>
      </c>
      <c r="W524" s="7">
        <f>SUMIF(clean_spend!D:D,E524,clean_spend!J:J)</f>
        <v>0</v>
      </c>
      <c r="X524" s="17">
        <f t="shared" si="8"/>
        <v>0</v>
      </c>
      <c r="Y524" s="7">
        <f>IFERROR(SUMIF(clean_spend!D:D,E524,clean_spend!L:L)/V524,0)</f>
        <v>0</v>
      </c>
    </row>
    <row r="525" spans="1:25">
      <c r="A525" t="str">
        <v>L0524</v>
      </c>
      <c r="B525" t="str">
        <v>Hank Dominguez</v>
      </c>
      <c r="C525" t="str">
        <v>CLOUDFLARE</v>
      </c>
      <c r="D525" t="str">
        <v>ENTERPRISE</v>
      </c>
      <c r="E525" t="str">
        <v>UNKNOWN</v>
      </c>
      <c r="F525" t="str">
        <v>Devops</v>
      </c>
      <c r="G525" t="str">
        <v>Associate</v>
      </c>
      <c r="H525" t="str">
        <v>Poland</v>
      </c>
      <c r="I525">
        <v>29</v>
      </c>
      <c r="J525">
        <v>16</v>
      </c>
      <c r="K525">
        <v>28</v>
      </c>
      <c r="L525" t="str">
        <v>YES</v>
      </c>
      <c r="M525" t="str">
        <v>DISQUALIFIED</v>
      </c>
      <c r="N525" s="7" t="str">
        <f>IF(COUNTBLANK(clean_leads!B525:S525)&gt;=8,"LOW",IF(COUNTBLANK(clean_leads!B525:S525)&gt;=4,"MEDIUM","HIGH"))</f>
        <v>HIGH</v>
      </c>
      <c r="O525" s="7">
        <f>COUNTIF(clean_interactions!B:B,A525)</f>
        <v>3</v>
      </c>
      <c r="P525" s="7">
        <f>COUNTIFS(clean_interactions!B:B,A525,clean_interactions!N:N,"HIGH")</f>
        <v>2</v>
      </c>
      <c r="Q525" s="7">
        <f>ROUND(SUMIF(clean_interactions!B:B,A525,clean_interactions!M:M),1)</f>
        <v>48.2</v>
      </c>
      <c r="R525" s="7">
        <f>COUNTIFS(clean_interactions!B:B,A525,clean_interactions!C:C,"DEMO_REQUEST")</f>
        <v>0</v>
      </c>
      <c r="S525" s="7">
        <f>COUNTIFS(clean_interactions!B:B,A525,clean_interactions!C:C,"CONTENT_DOWNLOAD")</f>
        <v>0</v>
      </c>
      <c r="T525" s="7">
        <f>COUNTIFS(clean_interactions!B:B,A525,clean_interactions!C:C,"WEBINAR_ATTENDED")</f>
        <v>1</v>
      </c>
      <c r="U525" s="7">
        <f>COUNTIFS(clean_interactions!B:B,A525,clean_interactions!C:C,"PRICING_PAGE_VIEW")</f>
        <v>1</v>
      </c>
      <c r="V525" s="7">
        <f>SUMIF(clean_spend!D:D,E525,clean_spend!F:F)</f>
        <v>0</v>
      </c>
      <c r="W525" s="7">
        <f>SUMIF(clean_spend!D:D,E525,clean_spend!J:J)</f>
        <v>0</v>
      </c>
      <c r="X525" s="17">
        <f t="shared" si="8"/>
        <v>0</v>
      </c>
      <c r="Y525" s="7">
        <f>IFERROR(SUMIF(clean_spend!D:D,E525,clean_spend!L:L)/V525,0)</f>
        <v>0</v>
      </c>
    </row>
    <row r="526" spans="1:25">
      <c r="A526" t="str">
        <v>L0525</v>
      </c>
      <c r="B526" t="str">
        <v>Brendan Wright</v>
      </c>
      <c r="C526" t="str">
        <v>PALANTIR</v>
      </c>
      <c r="D526" t="str">
        <v>MID-MARKET</v>
      </c>
      <c r="E526" t="str">
        <v>REFERRAL</v>
      </c>
      <c r="F526" t="str">
        <v>Healthcare</v>
      </c>
      <c r="G526" t="str">
        <v>Vp Marketing</v>
      </c>
      <c r="H526" t="str">
        <v>US</v>
      </c>
      <c r="I526">
        <v>22</v>
      </c>
      <c r="J526">
        <v>2</v>
      </c>
      <c r="K526">
        <v>30</v>
      </c>
      <c r="L526" t="str">
        <v>YES</v>
      </c>
      <c r="M526" t="str">
        <v>NEW</v>
      </c>
      <c r="N526" s="7" t="str">
        <f>IF(COUNTBLANK(clean_leads!B526:S526)&gt;=8,"LOW",IF(COUNTBLANK(clean_leads!B526:S526)&gt;=4,"MEDIUM","HIGH"))</f>
        <v>HIGH</v>
      </c>
      <c r="O526" s="7">
        <f>COUNTIF(clean_interactions!B:B,A526)</f>
        <v>2</v>
      </c>
      <c r="P526" s="7">
        <f>COUNTIFS(clean_interactions!B:B,A526,clean_interactions!N:N,"HIGH")</f>
        <v>2</v>
      </c>
      <c r="Q526" s="7">
        <f>ROUND(SUMIF(clean_interactions!B:B,A526,clean_interactions!M:M),1)</f>
        <v>22.7</v>
      </c>
      <c r="R526" s="7">
        <f>COUNTIFS(clean_interactions!B:B,A526,clean_interactions!C:C,"DEMO_REQUEST")</f>
        <v>0</v>
      </c>
      <c r="S526" s="7">
        <f>COUNTIFS(clean_interactions!B:B,A526,clean_interactions!C:C,"CONTENT_DOWNLOAD")</f>
        <v>0</v>
      </c>
      <c r="T526" s="7">
        <f>COUNTIFS(clean_interactions!B:B,A526,clean_interactions!C:C,"WEBINAR_ATTENDED")</f>
        <v>0</v>
      </c>
      <c r="U526" s="7">
        <f>COUNTIFS(clean_interactions!B:B,A526,clean_interactions!C:C,"PRICING_PAGE_VIEW")</f>
        <v>0</v>
      </c>
      <c r="V526" s="7">
        <f>SUMIF(clean_spend!D:D,E526,clean_spend!F:F)</f>
        <v>37889</v>
      </c>
      <c r="W526" s="7">
        <f>SUMIF(clean_spend!D:D,E526,clean_spend!J:J)</f>
        <v>865</v>
      </c>
      <c r="X526" s="17">
        <f t="shared" si="8"/>
        <v>43.802312138728325</v>
      </c>
      <c r="Y526" s="7">
        <f>IFERROR(SUMIF(clean_spend!D:D,E526,clean_spend!L:L)/V526,0)</f>
        <v>9.6104674179841112</v>
      </c>
    </row>
    <row r="527" spans="1:25">
      <c r="A527" t="str">
        <v>L0526</v>
      </c>
      <c r="B527" t="str">
        <v>Zion Martinez</v>
      </c>
      <c r="C527" t="str">
        <v>SLACK</v>
      </c>
      <c r="D527" t="str">
        <v>MID-MARKET</v>
      </c>
      <c r="E527" t="str">
        <v>PAID</v>
      </c>
      <c r="F527" t="str">
        <v>Logistics</v>
      </c>
      <c r="G527" t="str">
        <v>Sales Operations</v>
      </c>
      <c r="H527" t="str">
        <v>N/A</v>
      </c>
      <c r="I527">
        <v>24</v>
      </c>
      <c r="J527">
        <v>4</v>
      </c>
      <c r="K527">
        <v>2</v>
      </c>
      <c r="L527" t="str">
        <v>NO</v>
      </c>
      <c r="M527" t="str">
        <v>LOST</v>
      </c>
      <c r="N527" s="7" t="str">
        <f>IF(COUNTBLANK(clean_leads!B527:S527)&gt;=8,"LOW",IF(COUNTBLANK(clean_leads!B527:S527)&gt;=4,"MEDIUM","HIGH"))</f>
        <v>HIGH</v>
      </c>
      <c r="O527" s="7">
        <f>COUNTIF(clean_interactions!B:B,A527)</f>
        <v>4</v>
      </c>
      <c r="P527" s="7">
        <f>COUNTIFS(clean_interactions!B:B,A527,clean_interactions!N:N,"HIGH")</f>
        <v>3</v>
      </c>
      <c r="Q527" s="7">
        <f>ROUND(SUMIF(clean_interactions!B:B,A527,clean_interactions!M:M),1)</f>
        <v>63.1</v>
      </c>
      <c r="R527" s="7">
        <f>COUNTIFS(clean_interactions!B:B,A527,clean_interactions!C:C,"DEMO_REQUEST")</f>
        <v>1</v>
      </c>
      <c r="S527" s="7">
        <f>COUNTIFS(clean_interactions!B:B,A527,clean_interactions!C:C,"CONTENT_DOWNLOAD")</f>
        <v>0</v>
      </c>
      <c r="T527" s="7">
        <f>COUNTIFS(clean_interactions!B:B,A527,clean_interactions!C:C,"WEBINAR_ATTENDED")</f>
        <v>1</v>
      </c>
      <c r="U527" s="7">
        <f>COUNTIFS(clean_interactions!B:B,A527,clean_interactions!C:C,"PRICING_PAGE_VIEW")</f>
        <v>0</v>
      </c>
      <c r="V527" s="7">
        <f>SUMIF(clean_spend!D:D,E527,clean_spend!F:F)</f>
        <v>149793</v>
      </c>
      <c r="W527" s="7">
        <f>SUMIF(clean_spend!D:D,E527,clean_spend!J:J)</f>
        <v>1090</v>
      </c>
      <c r="X527" s="17">
        <f t="shared" si="8"/>
        <v>137.42477064220182</v>
      </c>
      <c r="Y527" s="7">
        <f>IFERROR(SUMIF(clean_spend!D:D,E527,clean_spend!L:L)/V527,0)</f>
        <v>3.422997069288952</v>
      </c>
    </row>
    <row r="528" spans="1:25">
      <c r="A528" t="str">
        <v>L0527</v>
      </c>
      <c r="B528" t="str">
        <v>Yusuf Tanaka</v>
      </c>
      <c r="C528" t="str">
        <v>STRIPE</v>
      </c>
      <c r="D528" t="str">
        <v>MID-MARKET</v>
      </c>
      <c r="E528" t="str">
        <v>PAID</v>
      </c>
      <c r="F528" t="str">
        <v>Cybersecurity</v>
      </c>
      <c r="G528" t="str">
        <v>Co-Founder</v>
      </c>
      <c r="H528" t="str">
        <v>UK</v>
      </c>
      <c r="I528">
        <v>35</v>
      </c>
      <c r="J528">
        <v>20</v>
      </c>
      <c r="K528">
        <v>59</v>
      </c>
      <c r="L528" t="str">
        <v>YES</v>
      </c>
      <c r="M528" t="str">
        <v>LOST</v>
      </c>
      <c r="N528" s="7" t="str">
        <f>IF(COUNTBLANK(clean_leads!B528:S528)&gt;=8,"LOW",IF(COUNTBLANK(clean_leads!B528:S528)&gt;=4,"MEDIUM","HIGH"))</f>
        <v>HIGH</v>
      </c>
      <c r="O528" s="7">
        <f>COUNTIF(clean_interactions!B:B,A528)</f>
        <v>2</v>
      </c>
      <c r="P528" s="7">
        <f>COUNTIFS(clean_interactions!B:B,A528,clean_interactions!N:N,"HIGH")</f>
        <v>1</v>
      </c>
      <c r="Q528" s="7">
        <f>ROUND(SUMIF(clean_interactions!B:B,A528,clean_interactions!M:M),1)</f>
        <v>15</v>
      </c>
      <c r="R528" s="7">
        <f>COUNTIFS(clean_interactions!B:B,A528,clean_interactions!C:C,"DEMO_REQUEST")</f>
        <v>0</v>
      </c>
      <c r="S528" s="7">
        <f>COUNTIFS(clean_interactions!B:B,A528,clean_interactions!C:C,"CONTENT_DOWNLOAD")</f>
        <v>0</v>
      </c>
      <c r="T528" s="7">
        <f>COUNTIFS(clean_interactions!B:B,A528,clean_interactions!C:C,"WEBINAR_ATTENDED")</f>
        <v>0</v>
      </c>
      <c r="U528" s="7">
        <f>COUNTIFS(clean_interactions!B:B,A528,clean_interactions!C:C,"PRICING_PAGE_VIEW")</f>
        <v>0</v>
      </c>
      <c r="V528" s="7">
        <f>SUMIF(clean_spend!D:D,E528,clean_spend!F:F)</f>
        <v>149793</v>
      </c>
      <c r="W528" s="7">
        <f>SUMIF(clean_spend!D:D,E528,clean_spend!J:J)</f>
        <v>1090</v>
      </c>
      <c r="X528" s="17">
        <f t="shared" si="8"/>
        <v>137.42477064220182</v>
      </c>
      <c r="Y528" s="7">
        <f>IFERROR(SUMIF(clean_spend!D:D,E528,clean_spend!L:L)/V528,0)</f>
        <v>3.422997069288952</v>
      </c>
    </row>
    <row r="529" spans="1:25">
      <c r="A529" t="str">
        <v>L0528</v>
      </c>
      <c r="B529" t="str">
        <v>Valentina Sharma</v>
      </c>
      <c r="C529" t="str">
        <v>GOOGLE</v>
      </c>
      <c r="D529" t="str">
        <v>ENTERPRISE</v>
      </c>
      <c r="E529" t="str">
        <v>PAID</v>
      </c>
      <c r="F529" t="str">
        <v>Unknown</v>
      </c>
      <c r="G529" t="str">
        <v>Cto</v>
      </c>
      <c r="H529" t="str">
        <v>JP</v>
      </c>
      <c r="I529">
        <v>29</v>
      </c>
      <c r="J529">
        <v>0</v>
      </c>
      <c r="K529">
        <v>27</v>
      </c>
      <c r="L529" t="str">
        <v>YES</v>
      </c>
      <c r="M529" t="str">
        <v>NEW</v>
      </c>
      <c r="N529" s="7" t="str">
        <f>IF(COUNTBLANK(clean_leads!B529:S529)&gt;=8,"LOW",IF(COUNTBLANK(clean_leads!B529:S529)&gt;=4,"MEDIUM","HIGH"))</f>
        <v>HIGH</v>
      </c>
      <c r="O529" s="7">
        <f>COUNTIF(clean_interactions!B:B,A529)</f>
        <v>6</v>
      </c>
      <c r="P529" s="7">
        <f>COUNTIFS(clean_interactions!B:B,A529,clean_interactions!N:N,"HIGH")</f>
        <v>2</v>
      </c>
      <c r="Q529" s="7">
        <f>ROUND(SUMIF(clean_interactions!B:B,A529,clean_interactions!M:M),1)</f>
        <v>63.2</v>
      </c>
      <c r="R529" s="7">
        <f>COUNTIFS(clean_interactions!B:B,A529,clean_interactions!C:C,"DEMO_REQUEST")</f>
        <v>1</v>
      </c>
      <c r="S529" s="7">
        <f>COUNTIFS(clean_interactions!B:B,A529,clean_interactions!C:C,"CONTENT_DOWNLOAD")</f>
        <v>0</v>
      </c>
      <c r="T529" s="7">
        <f>COUNTIFS(clean_interactions!B:B,A529,clean_interactions!C:C,"WEBINAR_ATTENDED")</f>
        <v>2</v>
      </c>
      <c r="U529" s="7">
        <f>COUNTIFS(clean_interactions!B:B,A529,clean_interactions!C:C,"PRICING_PAGE_VIEW")</f>
        <v>0</v>
      </c>
      <c r="V529" s="7">
        <f>SUMIF(clean_spend!D:D,E529,clean_spend!F:F)</f>
        <v>149793</v>
      </c>
      <c r="W529" s="7">
        <f>SUMIF(clean_spend!D:D,E529,clean_spend!J:J)</f>
        <v>1090</v>
      </c>
      <c r="X529" s="17">
        <f t="shared" si="8"/>
        <v>137.42477064220182</v>
      </c>
      <c r="Y529" s="7">
        <f>IFERROR(SUMIF(clean_spend!D:D,E529,clean_spend!L:L)/V529,0)</f>
        <v>3.422997069288952</v>
      </c>
    </row>
    <row r="530" spans="1:25">
      <c r="A530" t="str">
        <v>L0529</v>
      </c>
      <c r="B530" t="str">
        <v>Kira Larsson</v>
      </c>
      <c r="C530" t="str">
        <v>SLACK</v>
      </c>
      <c r="D530" t="str">
        <v>MID-MARKET</v>
      </c>
      <c r="E530" t="str">
        <v>ORGANIC</v>
      </c>
      <c r="F530" t="str">
        <v>Edtech</v>
      </c>
      <c r="G530" t="str">
        <v>Technical Lead</v>
      </c>
      <c r="H530" t="str">
        <v>Israel</v>
      </c>
      <c r="I530">
        <v>5</v>
      </c>
      <c r="J530">
        <v>18</v>
      </c>
      <c r="K530">
        <v>0</v>
      </c>
      <c r="L530" t="str">
        <v>NO</v>
      </c>
      <c r="M530" t="str">
        <v>NEW</v>
      </c>
      <c r="N530" s="7" t="str">
        <f>IF(COUNTBLANK(clean_leads!B530:S530)&gt;=8,"LOW",IF(COUNTBLANK(clean_leads!B530:S530)&gt;=4,"MEDIUM","HIGH"))</f>
        <v>HIGH</v>
      </c>
      <c r="O530" s="7">
        <f>COUNTIF(clean_interactions!B:B,A530)</f>
        <v>2</v>
      </c>
      <c r="P530" s="7">
        <f>COUNTIFS(clean_interactions!B:B,A530,clean_interactions!N:N,"HIGH")</f>
        <v>2</v>
      </c>
      <c r="Q530" s="7">
        <f>ROUND(SUMIF(clean_interactions!B:B,A530,clean_interactions!M:M),1)</f>
        <v>31</v>
      </c>
      <c r="R530" s="7">
        <f>COUNTIFS(clean_interactions!B:B,A530,clean_interactions!C:C,"DEMO_REQUEST")</f>
        <v>0</v>
      </c>
      <c r="S530" s="7">
        <f>COUNTIFS(clean_interactions!B:B,A530,clean_interactions!C:C,"CONTENT_DOWNLOAD")</f>
        <v>0</v>
      </c>
      <c r="T530" s="7">
        <f>COUNTIFS(clean_interactions!B:B,A530,clean_interactions!C:C,"WEBINAR_ATTENDED")</f>
        <v>0</v>
      </c>
      <c r="U530" s="7">
        <f>COUNTIFS(clean_interactions!B:B,A530,clean_interactions!C:C,"PRICING_PAGE_VIEW")</f>
        <v>0</v>
      </c>
      <c r="V530" s="7">
        <f>SUMIF(clean_spend!D:D,E530,clean_spend!F:F)</f>
        <v>46997</v>
      </c>
      <c r="W530" s="7">
        <f>SUMIF(clean_spend!D:D,E530,clean_spend!J:J)</f>
        <v>970</v>
      </c>
      <c r="X530" s="17">
        <f t="shared" si="8"/>
        <v>48.450515463917526</v>
      </c>
      <c r="Y530" s="7">
        <f>IFERROR(SUMIF(clean_spend!D:D,E530,clean_spend!L:L)/V530,0)</f>
        <v>13.494180479605081</v>
      </c>
    </row>
    <row r="531" spans="1:25">
      <c r="A531" t="str">
        <v>L0530</v>
      </c>
      <c r="B531" t="str">
        <v>Ivy Lopez</v>
      </c>
      <c r="C531" t="str">
        <v>ZENDESK</v>
      </c>
      <c r="D531" t="str">
        <v>ENTERPRISE</v>
      </c>
      <c r="E531" t="str">
        <v>EVENT</v>
      </c>
      <c r="F531" t="str">
        <v>Proptech</v>
      </c>
      <c r="G531" t="str">
        <v>Vp Product</v>
      </c>
      <c r="H531" t="str">
        <v>Vietnam</v>
      </c>
      <c r="I531">
        <v>22</v>
      </c>
      <c r="J531">
        <v>13</v>
      </c>
      <c r="K531">
        <v>60</v>
      </c>
      <c r="L531" t="str">
        <v>NO</v>
      </c>
      <c r="M531" t="str">
        <v>ENGAGED</v>
      </c>
      <c r="N531" s="7" t="str">
        <f>IF(COUNTBLANK(clean_leads!B531:S531)&gt;=8,"LOW",IF(COUNTBLANK(clean_leads!B531:S531)&gt;=4,"MEDIUM","HIGH"))</f>
        <v>HIGH</v>
      </c>
      <c r="O531" s="7">
        <f>COUNTIF(clean_interactions!B:B,A531)</f>
        <v>4</v>
      </c>
      <c r="P531" s="7">
        <f>COUNTIFS(clean_interactions!B:B,A531,clean_interactions!N:N,"HIGH")</f>
        <v>3</v>
      </c>
      <c r="Q531" s="7">
        <f>ROUND(SUMIF(clean_interactions!B:B,A531,clean_interactions!M:M),1)</f>
        <v>81</v>
      </c>
      <c r="R531" s="7">
        <f>COUNTIFS(clean_interactions!B:B,A531,clean_interactions!C:C,"DEMO_REQUEST")</f>
        <v>0</v>
      </c>
      <c r="S531" s="7">
        <f>COUNTIFS(clean_interactions!B:B,A531,clean_interactions!C:C,"CONTENT_DOWNLOAD")</f>
        <v>0</v>
      </c>
      <c r="T531" s="7">
        <f>COUNTIFS(clean_interactions!B:B,A531,clean_interactions!C:C,"WEBINAR_ATTENDED")</f>
        <v>0</v>
      </c>
      <c r="U531" s="7">
        <f>COUNTIFS(clean_interactions!B:B,A531,clean_interactions!C:C,"PRICING_PAGE_VIEW")</f>
        <v>0</v>
      </c>
      <c r="V531" s="7">
        <f>SUMIF(clean_spend!D:D,E531,clean_spend!F:F)</f>
        <v>130023</v>
      </c>
      <c r="W531" s="7">
        <f>SUMIF(clean_spend!D:D,E531,clean_spend!J:J)</f>
        <v>322</v>
      </c>
      <c r="X531" s="17">
        <f t="shared" si="8"/>
        <v>403.79813664596276</v>
      </c>
      <c r="Y531" s="7">
        <f>IFERROR(SUMIF(clean_spend!D:D,E531,clean_spend!L:L)/V531,0)</f>
        <v>1.3116294809379878</v>
      </c>
    </row>
    <row r="532" spans="1:25">
      <c r="A532" t="str">
        <v>L0531</v>
      </c>
      <c r="B532" t="str">
        <v>Elena Aguilar</v>
      </c>
      <c r="C532" t="str">
        <v>AIRTABLE</v>
      </c>
      <c r="D532" t="str">
        <v>STARTUP</v>
      </c>
      <c r="E532" t="str">
        <v>DIRECT</v>
      </c>
      <c r="F532" t="str">
        <v>Fintech</v>
      </c>
      <c r="G532" t="str">
        <v>Revenue Operations</v>
      </c>
      <c r="H532" t="str">
        <v>Spain</v>
      </c>
      <c r="I532">
        <v>0</v>
      </c>
      <c r="J532">
        <v>0</v>
      </c>
      <c r="K532">
        <v>46</v>
      </c>
      <c r="L532" t="str">
        <v>NO</v>
      </c>
      <c r="M532" t="str">
        <v>NEW</v>
      </c>
      <c r="N532" s="7" t="str">
        <f>IF(COUNTBLANK(clean_leads!B532:S532)&gt;=8,"LOW",IF(COUNTBLANK(clean_leads!B532:S532)&gt;=4,"MEDIUM","HIGH"))</f>
        <v>HIGH</v>
      </c>
      <c r="O532" s="7">
        <f>COUNTIF(clean_interactions!B:B,A532)</f>
        <v>2</v>
      </c>
      <c r="P532" s="7">
        <f>COUNTIFS(clean_interactions!B:B,A532,clean_interactions!N:N,"HIGH")</f>
        <v>2</v>
      </c>
      <c r="Q532" s="7">
        <f>ROUND(SUMIF(clean_interactions!B:B,A532,clean_interactions!M:M),1)</f>
        <v>37.299999999999997</v>
      </c>
      <c r="R532" s="7">
        <f>COUNTIFS(clean_interactions!B:B,A532,clean_interactions!C:C,"DEMO_REQUEST")</f>
        <v>0</v>
      </c>
      <c r="S532" s="7">
        <f>COUNTIFS(clean_interactions!B:B,A532,clean_interactions!C:C,"CONTENT_DOWNLOAD")</f>
        <v>0</v>
      </c>
      <c r="T532" s="7">
        <f>COUNTIFS(clean_interactions!B:B,A532,clean_interactions!C:C,"WEBINAR_ATTENDED")</f>
        <v>0</v>
      </c>
      <c r="U532" s="7">
        <f>COUNTIFS(clean_interactions!B:B,A532,clean_interactions!C:C,"PRICING_PAGE_VIEW")</f>
        <v>0</v>
      </c>
      <c r="V532" s="7">
        <f>SUMIF(clean_spend!D:D,E532,clean_spend!F:F)</f>
        <v>0</v>
      </c>
      <c r="W532" s="7">
        <f>SUMIF(clean_spend!D:D,E532,clean_spend!J:J)</f>
        <v>0</v>
      </c>
      <c r="X532" s="17">
        <f t="shared" si="8"/>
        <v>0</v>
      </c>
      <c r="Y532" s="7">
        <f>IFERROR(SUMIF(clean_spend!D:D,E532,clean_spend!L:L)/V532,0)</f>
        <v>0</v>
      </c>
    </row>
    <row r="533" spans="1:25">
      <c r="A533" t="str">
        <v>L0532</v>
      </c>
      <c r="B533" t="str">
        <v>Hina Ahmed</v>
      </c>
      <c r="C533" t="str">
        <v>MONGODB</v>
      </c>
      <c r="D533" t="str">
        <v>STARTUP</v>
      </c>
      <c r="E533" t="str">
        <v>REFERRAL</v>
      </c>
      <c r="F533" t="str">
        <v>Manufacturing</v>
      </c>
      <c r="G533" t="str">
        <v>Abm Manager</v>
      </c>
      <c r="H533" t="str">
        <v>Thailand</v>
      </c>
      <c r="I533">
        <v>12</v>
      </c>
      <c r="J533">
        <v>0</v>
      </c>
      <c r="K533">
        <v>11</v>
      </c>
      <c r="L533" t="str">
        <v>YES</v>
      </c>
      <c r="M533" t="str">
        <v>CONVERTED</v>
      </c>
      <c r="N533" s="7" t="str">
        <f>IF(COUNTBLANK(clean_leads!B533:S533)&gt;=8,"LOW",IF(COUNTBLANK(clean_leads!B533:S533)&gt;=4,"MEDIUM","HIGH"))</f>
        <v>HIGH</v>
      </c>
      <c r="O533" s="7">
        <f>COUNTIF(clean_interactions!B:B,A533)</f>
        <v>2</v>
      </c>
      <c r="P533" s="7">
        <f>COUNTIFS(clean_interactions!B:B,A533,clean_interactions!N:N,"HIGH")</f>
        <v>1</v>
      </c>
      <c r="Q533" s="7">
        <f>ROUND(SUMIF(clean_interactions!B:B,A533,clean_interactions!M:M),1)</f>
        <v>18.2</v>
      </c>
      <c r="R533" s="7">
        <f>COUNTIFS(clean_interactions!B:B,A533,clean_interactions!C:C,"DEMO_REQUEST")</f>
        <v>0</v>
      </c>
      <c r="S533" s="7">
        <f>COUNTIFS(clean_interactions!B:B,A533,clean_interactions!C:C,"CONTENT_DOWNLOAD")</f>
        <v>0</v>
      </c>
      <c r="T533" s="7">
        <f>COUNTIFS(clean_interactions!B:B,A533,clean_interactions!C:C,"WEBINAR_ATTENDED")</f>
        <v>0</v>
      </c>
      <c r="U533" s="7">
        <f>COUNTIFS(clean_interactions!B:B,A533,clean_interactions!C:C,"PRICING_PAGE_VIEW")</f>
        <v>0</v>
      </c>
      <c r="V533" s="7">
        <f>SUMIF(clean_spend!D:D,E533,clean_spend!F:F)</f>
        <v>37889</v>
      </c>
      <c r="W533" s="7">
        <f>SUMIF(clean_spend!D:D,E533,clean_spend!J:J)</f>
        <v>865</v>
      </c>
      <c r="X533" s="17">
        <f t="shared" si="8"/>
        <v>43.802312138728325</v>
      </c>
      <c r="Y533" s="7">
        <f>IFERROR(SUMIF(clean_spend!D:D,E533,clean_spend!L:L)/V533,0)</f>
        <v>9.6104674179841112</v>
      </c>
    </row>
    <row r="534" spans="1:25">
      <c r="A534" t="str">
        <v>L0533</v>
      </c>
      <c r="B534" t="str">
        <v>Bob Ahmed</v>
      </c>
      <c r="C534" t="str">
        <v>SHOPIFY</v>
      </c>
      <c r="D534" t="str">
        <v>STARTUP</v>
      </c>
      <c r="E534" t="str">
        <v>REFERRAL</v>
      </c>
      <c r="F534" t="str">
        <v>Cleantech</v>
      </c>
      <c r="G534" t="str">
        <v>Pr Manager</v>
      </c>
      <c r="H534" t="str">
        <v>Indonesia</v>
      </c>
      <c r="I534">
        <v>0</v>
      </c>
      <c r="J534">
        <v>16</v>
      </c>
      <c r="K534">
        <v>8</v>
      </c>
      <c r="L534" t="str">
        <v>NO</v>
      </c>
      <c r="M534" t="str">
        <v>CONTACTED</v>
      </c>
      <c r="N534" s="7" t="str">
        <f>IF(COUNTBLANK(clean_leads!B534:S534)&gt;=8,"LOW",IF(COUNTBLANK(clean_leads!B534:S534)&gt;=4,"MEDIUM","HIGH"))</f>
        <v>HIGH</v>
      </c>
      <c r="O534" s="7">
        <f>COUNTIF(clean_interactions!B:B,A534)</f>
        <v>2</v>
      </c>
      <c r="P534" s="7">
        <f>COUNTIFS(clean_interactions!B:B,A534,clean_interactions!N:N,"HIGH")</f>
        <v>2</v>
      </c>
      <c r="Q534" s="7">
        <f>ROUND(SUMIF(clean_interactions!B:B,A534,clean_interactions!M:M),1)</f>
        <v>42.5</v>
      </c>
      <c r="R534" s="7">
        <f>COUNTIFS(clean_interactions!B:B,A534,clean_interactions!C:C,"DEMO_REQUEST")</f>
        <v>0</v>
      </c>
      <c r="S534" s="7">
        <f>COUNTIFS(clean_interactions!B:B,A534,clean_interactions!C:C,"CONTENT_DOWNLOAD")</f>
        <v>0</v>
      </c>
      <c r="T534" s="7">
        <f>COUNTIFS(clean_interactions!B:B,A534,clean_interactions!C:C,"WEBINAR_ATTENDED")</f>
        <v>1</v>
      </c>
      <c r="U534" s="7">
        <f>COUNTIFS(clean_interactions!B:B,A534,clean_interactions!C:C,"PRICING_PAGE_VIEW")</f>
        <v>0</v>
      </c>
      <c r="V534" s="7">
        <f>SUMIF(clean_spend!D:D,E534,clean_spend!F:F)</f>
        <v>37889</v>
      </c>
      <c r="W534" s="7">
        <f>SUMIF(clean_spend!D:D,E534,clean_spend!J:J)</f>
        <v>865</v>
      </c>
      <c r="X534" s="17">
        <f t="shared" si="8"/>
        <v>43.802312138728325</v>
      </c>
      <c r="Y534" s="7">
        <f>IFERROR(SUMIF(clean_spend!D:D,E534,clean_spend!L:L)/V534,0)</f>
        <v>9.6104674179841112</v>
      </c>
    </row>
    <row r="535" spans="1:25">
      <c r="A535" t="str">
        <v>L0534</v>
      </c>
      <c r="B535" t="str">
        <v>Rachel Rojas</v>
      </c>
      <c r="C535" t="str">
        <v>DOCUSIGN</v>
      </c>
      <c r="D535" t="str">
        <v>ENTERPRISE</v>
      </c>
      <c r="E535" t="str">
        <v>PAID</v>
      </c>
      <c r="F535" t="str">
        <v>Energy</v>
      </c>
      <c r="G535" t="str">
        <v>Growth Lead</v>
      </c>
      <c r="H535" t="str">
        <v>Sweden</v>
      </c>
      <c r="I535">
        <v>17</v>
      </c>
      <c r="J535">
        <v>10</v>
      </c>
      <c r="K535">
        <v>45</v>
      </c>
      <c r="L535" t="str">
        <v>YES</v>
      </c>
      <c r="M535" t="str">
        <v>QUALIFIED</v>
      </c>
      <c r="N535" s="7" t="str">
        <f>IF(COUNTBLANK(clean_leads!B535:S535)&gt;=8,"LOW",IF(COUNTBLANK(clean_leads!B535:S535)&gt;=4,"MEDIUM","HIGH"))</f>
        <v>HIGH</v>
      </c>
      <c r="O535" s="7">
        <f>COUNTIF(clean_interactions!B:B,A535)</f>
        <v>7</v>
      </c>
      <c r="P535" s="7">
        <f>COUNTIFS(clean_interactions!B:B,A535,clean_interactions!N:N,"HIGH")</f>
        <v>7</v>
      </c>
      <c r="Q535" s="7">
        <f>ROUND(SUMIF(clean_interactions!B:B,A535,clean_interactions!M:M),1)</f>
        <v>172.8</v>
      </c>
      <c r="R535" s="7">
        <f>COUNTIFS(clean_interactions!B:B,A535,clean_interactions!C:C,"DEMO_REQUEST")</f>
        <v>1</v>
      </c>
      <c r="S535" s="7">
        <f>COUNTIFS(clean_interactions!B:B,A535,clean_interactions!C:C,"CONTENT_DOWNLOAD")</f>
        <v>1</v>
      </c>
      <c r="T535" s="7">
        <f>COUNTIFS(clean_interactions!B:B,A535,clean_interactions!C:C,"WEBINAR_ATTENDED")</f>
        <v>0</v>
      </c>
      <c r="U535" s="7">
        <f>COUNTIFS(clean_interactions!B:B,A535,clean_interactions!C:C,"PRICING_PAGE_VIEW")</f>
        <v>0</v>
      </c>
      <c r="V535" s="7">
        <f>SUMIF(clean_spend!D:D,E535,clean_spend!F:F)</f>
        <v>149793</v>
      </c>
      <c r="W535" s="7">
        <f>SUMIF(clean_spend!D:D,E535,clean_spend!J:J)</f>
        <v>1090</v>
      </c>
      <c r="X535" s="17">
        <f t="shared" si="8"/>
        <v>137.42477064220182</v>
      </c>
      <c r="Y535" s="7">
        <f>IFERROR(SUMIF(clean_spend!D:D,E535,clean_spend!L:L)/V535,0)</f>
        <v>3.422997069288952</v>
      </c>
    </row>
    <row r="536" spans="1:25">
      <c r="A536" t="str">
        <v>L0535</v>
      </c>
      <c r="B536" t="str">
        <v>Quinn Robinson</v>
      </c>
      <c r="C536" t="str">
        <v>ZENDESK</v>
      </c>
      <c r="D536" t="str">
        <v>N/A</v>
      </c>
      <c r="E536" t="str">
        <v>SOCIAL</v>
      </c>
      <c r="F536" t="str">
        <v>Energy</v>
      </c>
      <c r="G536" t="str">
        <v>Vp Revenue</v>
      </c>
      <c r="H536" t="str">
        <v>FR</v>
      </c>
      <c r="I536">
        <v>31</v>
      </c>
      <c r="J536">
        <v>8</v>
      </c>
      <c r="K536">
        <v>53</v>
      </c>
      <c r="L536" t="str">
        <v>NO</v>
      </c>
      <c r="M536" t="str">
        <v>NEW</v>
      </c>
      <c r="N536" s="7" t="str">
        <f>IF(COUNTBLANK(clean_leads!B536:S536)&gt;=8,"LOW",IF(COUNTBLANK(clean_leads!B536:S536)&gt;=4,"MEDIUM","HIGH"))</f>
        <v>HIGH</v>
      </c>
      <c r="O536" s="7">
        <f>COUNTIF(clean_interactions!B:B,A536)</f>
        <v>1</v>
      </c>
      <c r="P536" s="7">
        <f>COUNTIFS(clean_interactions!B:B,A536,clean_interactions!N:N,"HIGH")</f>
        <v>1</v>
      </c>
      <c r="Q536" s="7">
        <f>ROUND(SUMIF(clean_interactions!B:B,A536,clean_interactions!M:M),1)</f>
        <v>39.200000000000003</v>
      </c>
      <c r="R536" s="7">
        <f>COUNTIFS(clean_interactions!B:B,A536,clean_interactions!C:C,"DEMO_REQUEST")</f>
        <v>0</v>
      </c>
      <c r="S536" s="7">
        <f>COUNTIFS(clean_interactions!B:B,A536,clean_interactions!C:C,"CONTENT_DOWNLOAD")</f>
        <v>0</v>
      </c>
      <c r="T536" s="7">
        <f>COUNTIFS(clean_interactions!B:B,A536,clean_interactions!C:C,"WEBINAR_ATTENDED")</f>
        <v>0</v>
      </c>
      <c r="U536" s="7">
        <f>COUNTIFS(clean_interactions!B:B,A536,clean_interactions!C:C,"PRICING_PAGE_VIEW")</f>
        <v>0</v>
      </c>
      <c r="V536" s="7">
        <f>SUMIF(clean_spend!D:D,E536,clean_spend!F:F)</f>
        <v>198205</v>
      </c>
      <c r="W536" s="7">
        <f>SUMIF(clean_spend!D:D,E536,clean_spend!J:J)</f>
        <v>961</v>
      </c>
      <c r="X536" s="17">
        <f t="shared" si="8"/>
        <v>206.2486992715921</v>
      </c>
      <c r="Y536" s="7">
        <f>IFERROR(SUMIF(clean_spend!D:D,E536,clean_spend!L:L)/V536,0)</f>
        <v>2.499992432077899</v>
      </c>
    </row>
    <row r="537" spans="1:25">
      <c r="A537" t="str">
        <v>L0536</v>
      </c>
      <c r="B537" t="str">
        <v>James Brown</v>
      </c>
      <c r="C537" t="str">
        <v>SERVICE NOW</v>
      </c>
      <c r="D537" t="str">
        <v>MID-MARKET</v>
      </c>
      <c r="E537" t="str">
        <v>SOCIAL</v>
      </c>
      <c r="F537" t="str">
        <v>Energy</v>
      </c>
      <c r="G537" t="str">
        <v>Intern</v>
      </c>
      <c r="H537" t="str">
        <v>Malaysia</v>
      </c>
      <c r="I537">
        <v>0</v>
      </c>
      <c r="J537">
        <v>17</v>
      </c>
      <c r="K537">
        <v>51</v>
      </c>
      <c r="L537" t="str">
        <v>YES</v>
      </c>
      <c r="M537" t="str">
        <v>DISQUALIFIED</v>
      </c>
      <c r="N537" s="7" t="str">
        <f>IF(COUNTBLANK(clean_leads!B537:S537)&gt;=8,"LOW",IF(COUNTBLANK(clean_leads!B537:S537)&gt;=4,"MEDIUM","HIGH"))</f>
        <v>HIGH</v>
      </c>
      <c r="O537" s="7">
        <f>COUNTIF(clean_interactions!B:B,A537)</f>
        <v>2</v>
      </c>
      <c r="P537" s="7">
        <f>COUNTIFS(clean_interactions!B:B,A537,clean_interactions!N:N,"HIGH")</f>
        <v>2</v>
      </c>
      <c r="Q537" s="7">
        <f>ROUND(SUMIF(clean_interactions!B:B,A537,clean_interactions!M:M),1)</f>
        <v>60.1</v>
      </c>
      <c r="R537" s="7">
        <f>COUNTIFS(clean_interactions!B:B,A537,clean_interactions!C:C,"DEMO_REQUEST")</f>
        <v>0</v>
      </c>
      <c r="S537" s="7">
        <f>COUNTIFS(clean_interactions!B:B,A537,clean_interactions!C:C,"CONTENT_DOWNLOAD")</f>
        <v>0</v>
      </c>
      <c r="T537" s="7">
        <f>COUNTIFS(clean_interactions!B:B,A537,clean_interactions!C:C,"WEBINAR_ATTENDED")</f>
        <v>0</v>
      </c>
      <c r="U537" s="7">
        <f>COUNTIFS(clean_interactions!B:B,A537,clean_interactions!C:C,"PRICING_PAGE_VIEW")</f>
        <v>0</v>
      </c>
      <c r="V537" s="7">
        <f>SUMIF(clean_spend!D:D,E537,clean_spend!F:F)</f>
        <v>198205</v>
      </c>
      <c r="W537" s="7">
        <f>SUMIF(clean_spend!D:D,E537,clean_spend!J:J)</f>
        <v>961</v>
      </c>
      <c r="X537" s="17">
        <f t="shared" si="8"/>
        <v>206.2486992715921</v>
      </c>
      <c r="Y537" s="7">
        <f>IFERROR(SUMIF(clean_spend!D:D,E537,clean_spend!L:L)/V537,0)</f>
        <v>2.499992432077899</v>
      </c>
    </row>
    <row r="538" spans="1:25">
      <c r="A538" t="str">
        <v>L0537</v>
      </c>
      <c r="B538" t="str">
        <v>Yvonne Saxena</v>
      </c>
      <c r="C538" t="str">
        <v>AMAZON</v>
      </c>
      <c r="D538" t="str">
        <v>STARTUP</v>
      </c>
      <c r="E538" t="str">
        <v>DIRECT</v>
      </c>
      <c r="F538" t="str">
        <v>Fintech</v>
      </c>
      <c r="G538" t="str">
        <v>Business Development Rep</v>
      </c>
      <c r="H538" t="str">
        <v>UK</v>
      </c>
      <c r="I538">
        <v>14</v>
      </c>
      <c r="J538">
        <v>14</v>
      </c>
      <c r="K538">
        <v>23</v>
      </c>
      <c r="L538" t="str">
        <v>NO</v>
      </c>
      <c r="M538" t="str">
        <v>CONTACTED</v>
      </c>
      <c r="N538" s="7" t="str">
        <f>IF(COUNTBLANK(clean_leads!B538:S538)&gt;=8,"LOW",IF(COUNTBLANK(clean_leads!B538:S538)&gt;=4,"MEDIUM","HIGH"))</f>
        <v>HIGH</v>
      </c>
      <c r="O538" s="7">
        <f>COUNTIF(clean_interactions!B:B,A538)</f>
        <v>1</v>
      </c>
      <c r="P538" s="7">
        <f>COUNTIFS(clean_interactions!B:B,A538,clean_interactions!N:N,"HIGH")</f>
        <v>1</v>
      </c>
      <c r="Q538" s="7">
        <f>ROUND(SUMIF(clean_interactions!B:B,A538,clean_interactions!M:M),1)</f>
        <v>24.8</v>
      </c>
      <c r="R538" s="7">
        <f>COUNTIFS(clean_interactions!B:B,A538,clean_interactions!C:C,"DEMO_REQUEST")</f>
        <v>0</v>
      </c>
      <c r="S538" s="7">
        <f>COUNTIFS(clean_interactions!B:B,A538,clean_interactions!C:C,"CONTENT_DOWNLOAD")</f>
        <v>0</v>
      </c>
      <c r="T538" s="7">
        <f>COUNTIFS(clean_interactions!B:B,A538,clean_interactions!C:C,"WEBINAR_ATTENDED")</f>
        <v>0</v>
      </c>
      <c r="U538" s="7">
        <f>COUNTIFS(clean_interactions!B:B,A538,clean_interactions!C:C,"PRICING_PAGE_VIEW")</f>
        <v>0</v>
      </c>
      <c r="V538" s="7">
        <f>SUMIF(clean_spend!D:D,E538,clean_spend!F:F)</f>
        <v>0</v>
      </c>
      <c r="W538" s="7">
        <f>SUMIF(clean_spend!D:D,E538,clean_spend!J:J)</f>
        <v>0</v>
      </c>
      <c r="X538" s="17">
        <f t="shared" si="8"/>
        <v>0</v>
      </c>
      <c r="Y538" s="7">
        <f>IFERROR(SUMIF(clean_spend!D:D,E538,clean_spend!L:L)/V538,0)</f>
        <v>0</v>
      </c>
    </row>
    <row r="539" spans="1:25">
      <c r="A539" t="str">
        <v>L0538</v>
      </c>
      <c r="B539" t="str">
        <v>Amara Novak</v>
      </c>
      <c r="C539" t="str">
        <v>SLACK</v>
      </c>
      <c r="D539" t="str">
        <v>N/A</v>
      </c>
      <c r="E539" t="str">
        <v>REFERRAL</v>
      </c>
      <c r="F539" t="str">
        <v>Insurtech</v>
      </c>
      <c r="G539" t="str">
        <v>Ceo</v>
      </c>
      <c r="H539" t="str">
        <v>N/A</v>
      </c>
      <c r="I539">
        <v>25</v>
      </c>
      <c r="J539">
        <v>15</v>
      </c>
      <c r="K539">
        <v>3</v>
      </c>
      <c r="L539" t="str">
        <v>YES</v>
      </c>
      <c r="M539" t="str">
        <v>CONVERTED</v>
      </c>
      <c r="N539" s="7" t="str">
        <f>IF(COUNTBLANK(clean_leads!B539:S539)&gt;=8,"LOW",IF(COUNTBLANK(clean_leads!B539:S539)&gt;=4,"MEDIUM","HIGH"))</f>
        <v>HIGH</v>
      </c>
      <c r="O539" s="7">
        <f>COUNTIF(clean_interactions!B:B,A539)</f>
        <v>5</v>
      </c>
      <c r="P539" s="7">
        <f>COUNTIFS(clean_interactions!B:B,A539,clean_interactions!N:N,"HIGH")</f>
        <v>4</v>
      </c>
      <c r="Q539" s="7">
        <f>ROUND(SUMIF(clean_interactions!B:B,A539,clean_interactions!M:M),1)</f>
        <v>109.1</v>
      </c>
      <c r="R539" s="7">
        <f>COUNTIFS(clean_interactions!B:B,A539,clean_interactions!C:C,"DEMO_REQUEST")</f>
        <v>0</v>
      </c>
      <c r="S539" s="7">
        <f>COUNTIFS(clean_interactions!B:B,A539,clean_interactions!C:C,"CONTENT_DOWNLOAD")</f>
        <v>0</v>
      </c>
      <c r="T539" s="7">
        <f>COUNTIFS(clean_interactions!B:B,A539,clean_interactions!C:C,"WEBINAR_ATTENDED")</f>
        <v>1</v>
      </c>
      <c r="U539" s="7">
        <f>COUNTIFS(clean_interactions!B:B,A539,clean_interactions!C:C,"PRICING_PAGE_VIEW")</f>
        <v>0</v>
      </c>
      <c r="V539" s="7">
        <f>SUMIF(clean_spend!D:D,E539,clean_spend!F:F)</f>
        <v>37889</v>
      </c>
      <c r="W539" s="7">
        <f>SUMIF(clean_spend!D:D,E539,clean_spend!J:J)</f>
        <v>865</v>
      </c>
      <c r="X539" s="17">
        <f t="shared" si="8"/>
        <v>43.802312138728325</v>
      </c>
      <c r="Y539" s="7">
        <f>IFERROR(SUMIF(clean_spend!D:D,E539,clean_spend!L:L)/V539,0)</f>
        <v>9.6104674179841112</v>
      </c>
    </row>
    <row r="540" spans="1:25">
      <c r="A540" t="str">
        <v>L0539</v>
      </c>
      <c r="B540" t="str">
        <v>Leo Bianchi</v>
      </c>
      <c r="C540" t="str">
        <v>DATADOG</v>
      </c>
      <c r="D540" t="str">
        <v>GROWTH</v>
      </c>
      <c r="E540" t="str">
        <v>EVENT</v>
      </c>
      <c r="F540" t="str">
        <v>Media</v>
      </c>
      <c r="G540" t="str">
        <v>Vp Sales</v>
      </c>
      <c r="H540" t="str">
        <v>South Africa</v>
      </c>
      <c r="I540">
        <v>29</v>
      </c>
      <c r="J540">
        <v>20</v>
      </c>
      <c r="K540">
        <v>18</v>
      </c>
      <c r="L540" t="str">
        <v>YES</v>
      </c>
      <c r="M540" t="str">
        <v>NEW</v>
      </c>
      <c r="N540" s="7" t="str">
        <f>IF(COUNTBLANK(clean_leads!B540:S540)&gt;=8,"LOW",IF(COUNTBLANK(clean_leads!B540:S540)&gt;=4,"MEDIUM","HIGH"))</f>
        <v>HIGH</v>
      </c>
      <c r="O540" s="7">
        <f>COUNTIF(clean_interactions!B:B,A540)</f>
        <v>4</v>
      </c>
      <c r="P540" s="7">
        <f>COUNTIFS(clean_interactions!B:B,A540,clean_interactions!N:N,"HIGH")</f>
        <v>4</v>
      </c>
      <c r="Q540" s="7">
        <f>ROUND(SUMIF(clean_interactions!B:B,A540,clean_interactions!M:M),1)</f>
        <v>94.2</v>
      </c>
      <c r="R540" s="7">
        <f>COUNTIFS(clean_interactions!B:B,A540,clean_interactions!C:C,"DEMO_REQUEST")</f>
        <v>2</v>
      </c>
      <c r="S540" s="7">
        <f>COUNTIFS(clean_interactions!B:B,A540,clean_interactions!C:C,"CONTENT_DOWNLOAD")</f>
        <v>0</v>
      </c>
      <c r="T540" s="7">
        <f>COUNTIFS(clean_interactions!B:B,A540,clean_interactions!C:C,"WEBINAR_ATTENDED")</f>
        <v>0</v>
      </c>
      <c r="U540" s="7">
        <f>COUNTIFS(clean_interactions!B:B,A540,clean_interactions!C:C,"PRICING_PAGE_VIEW")</f>
        <v>0</v>
      </c>
      <c r="V540" s="7">
        <f>SUMIF(clean_spend!D:D,E540,clean_spend!F:F)</f>
        <v>130023</v>
      </c>
      <c r="W540" s="7">
        <f>SUMIF(clean_spend!D:D,E540,clean_spend!J:J)</f>
        <v>322</v>
      </c>
      <c r="X540" s="17">
        <f t="shared" si="8"/>
        <v>403.79813664596276</v>
      </c>
      <c r="Y540" s="7">
        <f>IFERROR(SUMIF(clean_spend!D:D,E540,clean_spend!L:L)/V540,0)</f>
        <v>1.3116294809379878</v>
      </c>
    </row>
    <row r="541" spans="1:25">
      <c r="A541" t="str">
        <v>L0540</v>
      </c>
      <c r="B541" t="str">
        <v>Nico Nakamura</v>
      </c>
      <c r="C541" t="str">
        <v>WORKDAY</v>
      </c>
      <c r="D541" t="str">
        <v>ENTERPRISE</v>
      </c>
      <c r="E541" t="str">
        <v>CONTENT_SYNDICATION</v>
      </c>
      <c r="F541" t="str">
        <v>Energy</v>
      </c>
      <c r="G541" t="str">
        <v>Content Marketing Lead</v>
      </c>
      <c r="H541" t="str">
        <v>UK</v>
      </c>
      <c r="I541">
        <v>34</v>
      </c>
      <c r="J541">
        <v>16</v>
      </c>
      <c r="K541">
        <v>50</v>
      </c>
      <c r="L541" t="str">
        <v>NO</v>
      </c>
      <c r="M541" t="str">
        <v>DISQUALIFIED</v>
      </c>
      <c r="N541" s="7" t="str">
        <f>IF(COUNTBLANK(clean_leads!B541:S541)&gt;=8,"LOW",IF(COUNTBLANK(clean_leads!B541:S541)&gt;=4,"MEDIUM","HIGH"))</f>
        <v>HIGH</v>
      </c>
      <c r="O541" s="7">
        <f>COUNTIF(clean_interactions!B:B,A541)</f>
        <v>3</v>
      </c>
      <c r="P541" s="7">
        <f>COUNTIFS(clean_interactions!B:B,A541,clean_interactions!N:N,"HIGH")</f>
        <v>2</v>
      </c>
      <c r="Q541" s="7">
        <f>ROUND(SUMIF(clean_interactions!B:B,A541,clean_interactions!M:M),1)</f>
        <v>76.3</v>
      </c>
      <c r="R541" s="7">
        <f>COUNTIFS(clean_interactions!B:B,A541,clean_interactions!C:C,"DEMO_REQUEST")</f>
        <v>0</v>
      </c>
      <c r="S541" s="7">
        <f>COUNTIFS(clean_interactions!B:B,A541,clean_interactions!C:C,"CONTENT_DOWNLOAD")</f>
        <v>0</v>
      </c>
      <c r="T541" s="7">
        <f>COUNTIFS(clean_interactions!B:B,A541,clean_interactions!C:C,"WEBINAR_ATTENDED")</f>
        <v>0</v>
      </c>
      <c r="U541" s="7">
        <f>COUNTIFS(clean_interactions!B:B,A541,clean_interactions!C:C,"PRICING_PAGE_VIEW")</f>
        <v>0</v>
      </c>
      <c r="V541" s="7">
        <f>SUMIF(clean_spend!D:D,E541,clean_spend!F:F)</f>
        <v>56772</v>
      </c>
      <c r="W541" s="7">
        <f>SUMIF(clean_spend!D:D,E541,clean_spend!J:J)</f>
        <v>216</v>
      </c>
      <c r="X541" s="17">
        <f t="shared" si="8"/>
        <v>262.83333333333331</v>
      </c>
      <c r="Y541" s="7">
        <f>IFERROR(SUMIF(clean_spend!D:D,E541,clean_spend!L:L)/V541,0)</f>
        <v>1.3824068202635102</v>
      </c>
    </row>
    <row r="542" spans="1:25">
      <c r="A542" t="str">
        <v>L0541</v>
      </c>
      <c r="B542" t="str">
        <v>Hadley Muller</v>
      </c>
      <c r="C542" t="str">
        <v>AMAZON</v>
      </c>
      <c r="D542" t="str">
        <v>GROWTH</v>
      </c>
      <c r="E542" t="str">
        <v>SOCIAL</v>
      </c>
      <c r="F542" t="str">
        <v>Logistics</v>
      </c>
      <c r="G542" t="str">
        <v>Unknown</v>
      </c>
      <c r="H542" t="str">
        <v>N/A</v>
      </c>
      <c r="I542">
        <v>10</v>
      </c>
      <c r="J542">
        <v>6</v>
      </c>
      <c r="K542">
        <v>6</v>
      </c>
      <c r="L542" t="str">
        <v>NO</v>
      </c>
      <c r="M542" t="str">
        <v>NEW</v>
      </c>
      <c r="N542" s="7" t="str">
        <f>IF(COUNTBLANK(clean_leads!B542:S542)&gt;=8,"LOW",IF(COUNTBLANK(clean_leads!B542:S542)&gt;=4,"MEDIUM","HIGH"))</f>
        <v>HIGH</v>
      </c>
      <c r="O542" s="7">
        <f>COUNTIF(clean_interactions!B:B,A542)</f>
        <v>3</v>
      </c>
      <c r="P542" s="7">
        <f>COUNTIFS(clean_interactions!B:B,A542,clean_interactions!N:N,"HIGH")</f>
        <v>2</v>
      </c>
      <c r="Q542" s="7">
        <f>ROUND(SUMIF(clean_interactions!B:B,A542,clean_interactions!M:M),1)</f>
        <v>37</v>
      </c>
      <c r="R542" s="7">
        <f>COUNTIFS(clean_interactions!B:B,A542,clean_interactions!C:C,"DEMO_REQUEST")</f>
        <v>1</v>
      </c>
      <c r="S542" s="7">
        <f>COUNTIFS(clean_interactions!B:B,A542,clean_interactions!C:C,"CONTENT_DOWNLOAD")</f>
        <v>0</v>
      </c>
      <c r="T542" s="7">
        <f>COUNTIFS(clean_interactions!B:B,A542,clean_interactions!C:C,"WEBINAR_ATTENDED")</f>
        <v>0</v>
      </c>
      <c r="U542" s="7">
        <f>COUNTIFS(clean_interactions!B:B,A542,clean_interactions!C:C,"PRICING_PAGE_VIEW")</f>
        <v>1</v>
      </c>
      <c r="V542" s="7">
        <f>SUMIF(clean_spend!D:D,E542,clean_spend!F:F)</f>
        <v>198205</v>
      </c>
      <c r="W542" s="7">
        <f>SUMIF(clean_spend!D:D,E542,clean_spend!J:J)</f>
        <v>961</v>
      </c>
      <c r="X542" s="17">
        <f t="shared" si="8"/>
        <v>206.2486992715921</v>
      </c>
      <c r="Y542" s="7">
        <f>IFERROR(SUMIF(clean_spend!D:D,E542,clean_spend!L:L)/V542,0)</f>
        <v>2.499992432077899</v>
      </c>
    </row>
    <row r="543" spans="1:25">
      <c r="A543" t="str">
        <v>L0542</v>
      </c>
      <c r="B543" t="str">
        <v>Jamal Vega</v>
      </c>
      <c r="C543" t="str">
        <v>DATADOG</v>
      </c>
      <c r="D543" t="str">
        <v>MID-MARKET</v>
      </c>
      <c r="E543" t="str">
        <v>SOCIAL</v>
      </c>
      <c r="F543" t="str">
        <v>Cybersecurity</v>
      </c>
      <c r="G543" t="str">
        <v>Business Development Rep</v>
      </c>
      <c r="H543" t="str">
        <v>UK</v>
      </c>
      <c r="I543">
        <v>26</v>
      </c>
      <c r="J543">
        <v>2</v>
      </c>
      <c r="K543">
        <v>47</v>
      </c>
      <c r="L543" t="str">
        <v>NO</v>
      </c>
      <c r="M543" t="str">
        <v>DISQUALIFIED</v>
      </c>
      <c r="N543" s="7" t="str">
        <f>IF(COUNTBLANK(clean_leads!B543:S543)&gt;=8,"LOW",IF(COUNTBLANK(clean_leads!B543:S543)&gt;=4,"MEDIUM","HIGH"))</f>
        <v>HIGH</v>
      </c>
      <c r="O543" s="7">
        <f>COUNTIF(clean_interactions!B:B,A543)</f>
        <v>2</v>
      </c>
      <c r="P543" s="7">
        <f>COUNTIFS(clean_interactions!B:B,A543,clean_interactions!N:N,"HIGH")</f>
        <v>1</v>
      </c>
      <c r="Q543" s="7">
        <f>ROUND(SUMIF(clean_interactions!B:B,A543,clean_interactions!M:M),1)</f>
        <v>22.7</v>
      </c>
      <c r="R543" s="7">
        <f>COUNTIFS(clean_interactions!B:B,A543,clean_interactions!C:C,"DEMO_REQUEST")</f>
        <v>0</v>
      </c>
      <c r="S543" s="7">
        <f>COUNTIFS(clean_interactions!B:B,A543,clean_interactions!C:C,"CONTENT_DOWNLOAD")</f>
        <v>0</v>
      </c>
      <c r="T543" s="7">
        <f>COUNTIFS(clean_interactions!B:B,A543,clean_interactions!C:C,"WEBINAR_ATTENDED")</f>
        <v>0</v>
      </c>
      <c r="U543" s="7">
        <f>COUNTIFS(clean_interactions!B:B,A543,clean_interactions!C:C,"PRICING_PAGE_VIEW")</f>
        <v>0</v>
      </c>
      <c r="V543" s="7">
        <f>SUMIF(clean_spend!D:D,E543,clean_spend!F:F)</f>
        <v>198205</v>
      </c>
      <c r="W543" s="7">
        <f>SUMIF(clean_spend!D:D,E543,clean_spend!J:J)</f>
        <v>961</v>
      </c>
      <c r="X543" s="17">
        <f t="shared" si="8"/>
        <v>206.2486992715921</v>
      </c>
      <c r="Y543" s="7">
        <f>IFERROR(SUMIF(clean_spend!D:D,E543,clean_spend!L:L)/V543,0)</f>
        <v>2.499992432077899</v>
      </c>
    </row>
    <row r="544" spans="1:25">
      <c r="A544" t="str">
        <v>L0543</v>
      </c>
      <c r="B544" t="str">
        <v>Uma Muller</v>
      </c>
      <c r="C544" t="str">
        <v>ZOOM</v>
      </c>
      <c r="D544" t="str">
        <v>MID-MARKET</v>
      </c>
      <c r="E544" t="str">
        <v>DIRECT</v>
      </c>
      <c r="F544" t="str">
        <v>Unknown</v>
      </c>
      <c r="G544" t="str">
        <v>Sales Director</v>
      </c>
      <c r="H544" t="str">
        <v>South Korea</v>
      </c>
      <c r="I544">
        <v>15</v>
      </c>
      <c r="J544">
        <v>18</v>
      </c>
      <c r="K544">
        <v>39</v>
      </c>
      <c r="L544" t="str">
        <v>NO</v>
      </c>
      <c r="M544" t="str">
        <v>NEW</v>
      </c>
      <c r="N544" s="7" t="str">
        <f>IF(COUNTBLANK(clean_leads!B544:S544)&gt;=8,"LOW",IF(COUNTBLANK(clean_leads!B544:S544)&gt;=4,"MEDIUM","HIGH"))</f>
        <v>HIGH</v>
      </c>
      <c r="O544" s="7">
        <f>COUNTIF(clean_interactions!B:B,A544)</f>
        <v>2</v>
      </c>
      <c r="P544" s="7">
        <f>COUNTIFS(clean_interactions!B:B,A544,clean_interactions!N:N,"HIGH")</f>
        <v>2</v>
      </c>
      <c r="Q544" s="7">
        <f>ROUND(SUMIF(clean_interactions!B:B,A544,clean_interactions!M:M),1)</f>
        <v>44.9</v>
      </c>
      <c r="R544" s="7">
        <f>COUNTIFS(clean_interactions!B:B,A544,clean_interactions!C:C,"DEMO_REQUEST")</f>
        <v>1</v>
      </c>
      <c r="S544" s="7">
        <f>COUNTIFS(clean_interactions!B:B,A544,clean_interactions!C:C,"CONTENT_DOWNLOAD")</f>
        <v>0</v>
      </c>
      <c r="T544" s="7">
        <f>COUNTIFS(clean_interactions!B:B,A544,clean_interactions!C:C,"WEBINAR_ATTENDED")</f>
        <v>0</v>
      </c>
      <c r="U544" s="7">
        <f>COUNTIFS(clean_interactions!B:B,A544,clean_interactions!C:C,"PRICING_PAGE_VIEW")</f>
        <v>0</v>
      </c>
      <c r="V544" s="7">
        <f>SUMIF(clean_spend!D:D,E544,clean_spend!F:F)</f>
        <v>0</v>
      </c>
      <c r="W544" s="7">
        <f>SUMIF(clean_spend!D:D,E544,clean_spend!J:J)</f>
        <v>0</v>
      </c>
      <c r="X544" s="17">
        <f t="shared" si="8"/>
        <v>0</v>
      </c>
      <c r="Y544" s="7">
        <f>IFERROR(SUMIF(clean_spend!D:D,E544,clean_spend!L:L)/V544,0)</f>
        <v>0</v>
      </c>
    </row>
    <row r="545" spans="1:25">
      <c r="A545" t="str">
        <v>L0544</v>
      </c>
      <c r="B545" t="str">
        <v>Freya Perez</v>
      </c>
      <c r="C545" t="str">
        <v>CROWD STRIKE</v>
      </c>
      <c r="D545" t="str">
        <v>ENTERPRISE</v>
      </c>
      <c r="E545" t="str">
        <v>PARTNER</v>
      </c>
      <c r="F545" t="str">
        <v>Hrtech</v>
      </c>
      <c r="G545" t="str">
        <v>Field Marketing Manager</v>
      </c>
      <c r="H545" t="str">
        <v>Israel</v>
      </c>
      <c r="I545">
        <v>0</v>
      </c>
      <c r="J545">
        <v>1</v>
      </c>
      <c r="K545">
        <v>38</v>
      </c>
      <c r="L545" t="str">
        <v>NO</v>
      </c>
      <c r="M545" t="str">
        <v>NEW</v>
      </c>
      <c r="N545" s="7" t="str">
        <f>IF(COUNTBLANK(clean_leads!B545:S545)&gt;=8,"LOW",IF(COUNTBLANK(clean_leads!B545:S545)&gt;=4,"MEDIUM","HIGH"))</f>
        <v>HIGH</v>
      </c>
      <c r="O545" s="7">
        <f>COUNTIF(clean_interactions!B:B,A545)</f>
        <v>3</v>
      </c>
      <c r="P545" s="7">
        <f>COUNTIFS(clean_interactions!B:B,A545,clean_interactions!N:N,"HIGH")</f>
        <v>3</v>
      </c>
      <c r="Q545" s="7">
        <f>ROUND(SUMIF(clean_interactions!B:B,A545,clean_interactions!M:M),1)</f>
        <v>62</v>
      </c>
      <c r="R545" s="7">
        <f>COUNTIFS(clean_interactions!B:B,A545,clean_interactions!C:C,"DEMO_REQUEST")</f>
        <v>1</v>
      </c>
      <c r="S545" s="7">
        <f>COUNTIFS(clean_interactions!B:B,A545,clean_interactions!C:C,"CONTENT_DOWNLOAD")</f>
        <v>0</v>
      </c>
      <c r="T545" s="7">
        <f>COUNTIFS(clean_interactions!B:B,A545,clean_interactions!C:C,"WEBINAR_ATTENDED")</f>
        <v>1</v>
      </c>
      <c r="U545" s="7">
        <f>COUNTIFS(clean_interactions!B:B,A545,clean_interactions!C:C,"PRICING_PAGE_VIEW")</f>
        <v>0</v>
      </c>
      <c r="V545" s="7">
        <f>SUMIF(clean_spend!D:D,E545,clean_spend!F:F)</f>
        <v>0</v>
      </c>
      <c r="W545" s="7">
        <f>SUMIF(clean_spend!D:D,E545,clean_spend!J:J)</f>
        <v>0</v>
      </c>
      <c r="X545" s="17">
        <f t="shared" si="8"/>
        <v>0</v>
      </c>
      <c r="Y545" s="7">
        <f>IFERROR(SUMIF(clean_spend!D:D,E545,clean_spend!L:L)/V545,0)</f>
        <v>0</v>
      </c>
    </row>
    <row r="546" spans="1:25">
      <c r="A546" t="str">
        <v>L0545</v>
      </c>
      <c r="B546" t="str">
        <v>Valentina Moreau</v>
      </c>
      <c r="C546" t="str">
        <v>PALANTIR</v>
      </c>
      <c r="D546" t="str">
        <v>STARTUP</v>
      </c>
      <c r="E546" t="str">
        <v>SOCIAL</v>
      </c>
      <c r="F546" t="str">
        <v>Unknown</v>
      </c>
      <c r="G546" t="str">
        <v>Data Analyst</v>
      </c>
      <c r="H546" t="str">
        <v>Thailand</v>
      </c>
      <c r="I546">
        <v>35</v>
      </c>
      <c r="J546">
        <v>13</v>
      </c>
      <c r="K546">
        <v>3</v>
      </c>
      <c r="L546" t="str">
        <v>YES</v>
      </c>
      <c r="M546" t="str">
        <v>NEW</v>
      </c>
      <c r="N546" s="7" t="str">
        <f>IF(COUNTBLANK(clean_leads!B546:S546)&gt;=8,"LOW",IF(COUNTBLANK(clean_leads!B546:S546)&gt;=4,"MEDIUM","HIGH"))</f>
        <v>HIGH</v>
      </c>
      <c r="O546" s="7">
        <f>COUNTIF(clean_interactions!B:B,A546)</f>
        <v>1</v>
      </c>
      <c r="P546" s="7">
        <f>COUNTIFS(clean_interactions!B:B,A546,clean_interactions!N:N,"HIGH")</f>
        <v>0</v>
      </c>
      <c r="Q546" s="7">
        <f>ROUND(SUMIF(clean_interactions!B:B,A546,clean_interactions!M:M),1)</f>
        <v>0</v>
      </c>
      <c r="R546" s="7">
        <f>COUNTIFS(clean_interactions!B:B,A546,clean_interactions!C:C,"DEMO_REQUEST")</f>
        <v>0</v>
      </c>
      <c r="S546" s="7">
        <f>COUNTIFS(clean_interactions!B:B,A546,clean_interactions!C:C,"CONTENT_DOWNLOAD")</f>
        <v>0</v>
      </c>
      <c r="T546" s="7">
        <f>COUNTIFS(clean_interactions!B:B,A546,clean_interactions!C:C,"WEBINAR_ATTENDED")</f>
        <v>0</v>
      </c>
      <c r="U546" s="7">
        <f>COUNTIFS(clean_interactions!B:B,A546,clean_interactions!C:C,"PRICING_PAGE_VIEW")</f>
        <v>0</v>
      </c>
      <c r="V546" s="7">
        <f>SUMIF(clean_spend!D:D,E546,clean_spend!F:F)</f>
        <v>198205</v>
      </c>
      <c r="W546" s="7">
        <f>SUMIF(clean_spend!D:D,E546,clean_spend!J:J)</f>
        <v>961</v>
      </c>
      <c r="X546" s="17">
        <f t="shared" si="8"/>
        <v>206.2486992715921</v>
      </c>
      <c r="Y546" s="7">
        <f>IFERROR(SUMIF(clean_spend!D:D,E546,clean_spend!L:L)/V546,0)</f>
        <v>2.499992432077899</v>
      </c>
    </row>
    <row r="547" spans="1:25">
      <c r="A547" t="str">
        <v>L0546</v>
      </c>
      <c r="B547" t="str">
        <v>Fatima Lewis</v>
      </c>
      <c r="C547" t="str">
        <v>SALESFORCE.COM</v>
      </c>
      <c r="D547" t="str">
        <v>ENTERPRISE</v>
      </c>
      <c r="E547" t="str">
        <v>REFERRAL</v>
      </c>
      <c r="F547" t="str">
        <v>Saas</v>
      </c>
      <c r="G547" t="str">
        <v>Abm Manager</v>
      </c>
      <c r="H547" t="str">
        <v>IN</v>
      </c>
      <c r="I547">
        <v>21</v>
      </c>
      <c r="J547">
        <v>1</v>
      </c>
      <c r="K547">
        <v>40</v>
      </c>
      <c r="L547" t="str">
        <v>YES</v>
      </c>
      <c r="M547" t="str">
        <v>CONTACTED</v>
      </c>
      <c r="N547" s="7" t="str">
        <f>IF(COUNTBLANK(clean_leads!B547:S547)&gt;=8,"LOW",IF(COUNTBLANK(clean_leads!B547:S547)&gt;=4,"MEDIUM","HIGH"))</f>
        <v>HIGH</v>
      </c>
      <c r="O547" s="7">
        <f>COUNTIF(clean_interactions!B:B,A547)</f>
        <v>4</v>
      </c>
      <c r="P547" s="7">
        <f>COUNTIFS(clean_interactions!B:B,A547,clean_interactions!N:N,"HIGH")</f>
        <v>4</v>
      </c>
      <c r="Q547" s="7">
        <f>ROUND(SUMIF(clean_interactions!B:B,A547,clean_interactions!M:M),1)</f>
        <v>80.099999999999994</v>
      </c>
      <c r="R547" s="7">
        <f>COUNTIFS(clean_interactions!B:B,A547,clean_interactions!C:C,"DEMO_REQUEST")</f>
        <v>0</v>
      </c>
      <c r="S547" s="7">
        <f>COUNTIFS(clean_interactions!B:B,A547,clean_interactions!C:C,"CONTENT_DOWNLOAD")</f>
        <v>0</v>
      </c>
      <c r="T547" s="7">
        <f>COUNTIFS(clean_interactions!B:B,A547,clean_interactions!C:C,"WEBINAR_ATTENDED")</f>
        <v>0</v>
      </c>
      <c r="U547" s="7">
        <f>COUNTIFS(clean_interactions!B:B,A547,clean_interactions!C:C,"PRICING_PAGE_VIEW")</f>
        <v>1</v>
      </c>
      <c r="V547" s="7">
        <f>SUMIF(clean_spend!D:D,E547,clean_spend!F:F)</f>
        <v>37889</v>
      </c>
      <c r="W547" s="7">
        <f>SUMIF(clean_spend!D:D,E547,clean_spend!J:J)</f>
        <v>865</v>
      </c>
      <c r="X547" s="17">
        <f t="shared" si="8"/>
        <v>43.802312138728325</v>
      </c>
      <c r="Y547" s="7">
        <f>IFERROR(SUMIF(clean_spend!D:D,E547,clean_spend!L:L)/V547,0)</f>
        <v>9.6104674179841112</v>
      </c>
    </row>
    <row r="548" spans="1:25">
      <c r="A548" t="str">
        <v>L0547</v>
      </c>
      <c r="B548" t="str">
        <v>Quinlan Yamamoto</v>
      </c>
      <c r="C548" t="str">
        <v>AMAZON</v>
      </c>
      <c r="D548" t="str">
        <v>N/A</v>
      </c>
      <c r="E548" t="str">
        <v>SOCIAL</v>
      </c>
      <c r="F548" t="str">
        <v>Gaming</v>
      </c>
      <c r="G548" t="str">
        <v>Director Of Analytics</v>
      </c>
      <c r="H548" t="str">
        <v>Turkey</v>
      </c>
      <c r="I548">
        <v>33</v>
      </c>
      <c r="J548">
        <v>1</v>
      </c>
      <c r="K548">
        <v>0</v>
      </c>
      <c r="L548" t="str">
        <v>NO</v>
      </c>
      <c r="M548" t="str">
        <v>NURTURING</v>
      </c>
      <c r="N548" s="7" t="str">
        <f>IF(COUNTBLANK(clean_leads!B548:S548)&gt;=8,"LOW",IF(COUNTBLANK(clean_leads!B548:S548)&gt;=4,"MEDIUM","HIGH"))</f>
        <v>HIGH</v>
      </c>
      <c r="O548" s="7">
        <f>COUNTIF(clean_interactions!B:B,A548)</f>
        <v>2</v>
      </c>
      <c r="P548" s="7">
        <f>COUNTIFS(clean_interactions!B:B,A548,clean_interactions!N:N,"HIGH")</f>
        <v>2</v>
      </c>
      <c r="Q548" s="7">
        <f>ROUND(SUMIF(clean_interactions!B:B,A548,clean_interactions!M:M),1)</f>
        <v>73.400000000000006</v>
      </c>
      <c r="R548" s="7">
        <f>COUNTIFS(clean_interactions!B:B,A548,clean_interactions!C:C,"DEMO_REQUEST")</f>
        <v>0</v>
      </c>
      <c r="S548" s="7">
        <f>COUNTIFS(clean_interactions!B:B,A548,clean_interactions!C:C,"CONTENT_DOWNLOAD")</f>
        <v>0</v>
      </c>
      <c r="T548" s="7">
        <f>COUNTIFS(clean_interactions!B:B,A548,clean_interactions!C:C,"WEBINAR_ATTENDED")</f>
        <v>0</v>
      </c>
      <c r="U548" s="7">
        <f>COUNTIFS(clean_interactions!B:B,A548,clean_interactions!C:C,"PRICING_PAGE_VIEW")</f>
        <v>0</v>
      </c>
      <c r="V548" s="7">
        <f>SUMIF(clean_spend!D:D,E548,clean_spend!F:F)</f>
        <v>198205</v>
      </c>
      <c r="W548" s="7">
        <f>SUMIF(clean_spend!D:D,E548,clean_spend!J:J)</f>
        <v>961</v>
      </c>
      <c r="X548" s="17">
        <f t="shared" si="8"/>
        <v>206.2486992715921</v>
      </c>
      <c r="Y548" s="7">
        <f>IFERROR(SUMIF(clean_spend!D:D,E548,clean_spend!L:L)/V548,0)</f>
        <v>2.499992432077899</v>
      </c>
    </row>
    <row r="549" spans="1:25">
      <c r="A549" t="str">
        <v>L0548</v>
      </c>
      <c r="B549" t="str">
        <v>Marisol Perez</v>
      </c>
      <c r="C549" t="str">
        <v>SLACK</v>
      </c>
      <c r="D549" t="str">
        <v>MID-MARKET</v>
      </c>
      <c r="E549" t="str">
        <v>ORGANIC</v>
      </c>
      <c r="F549" t="str">
        <v>Healthcare</v>
      </c>
      <c r="G549" t="str">
        <v>Vp Product</v>
      </c>
      <c r="H549" t="str">
        <v>Italy</v>
      </c>
      <c r="I549">
        <v>16</v>
      </c>
      <c r="J549">
        <v>15</v>
      </c>
      <c r="K549">
        <v>27</v>
      </c>
      <c r="L549" t="str">
        <v>YES</v>
      </c>
      <c r="M549" t="str">
        <v>ENGAGED</v>
      </c>
      <c r="N549" s="7" t="str">
        <f>IF(COUNTBLANK(clean_leads!B549:S549)&gt;=8,"LOW",IF(COUNTBLANK(clean_leads!B549:S549)&gt;=4,"MEDIUM","HIGH"))</f>
        <v>HIGH</v>
      </c>
      <c r="O549" s="7">
        <f>COUNTIF(clean_interactions!B:B,A549)</f>
        <v>2</v>
      </c>
      <c r="P549" s="7">
        <f>COUNTIFS(clean_interactions!B:B,A549,clean_interactions!N:N,"HIGH")</f>
        <v>2</v>
      </c>
      <c r="Q549" s="7">
        <f>ROUND(SUMIF(clean_interactions!B:B,A549,clean_interactions!M:M),1)</f>
        <v>65.2</v>
      </c>
      <c r="R549" s="7">
        <f>COUNTIFS(clean_interactions!B:B,A549,clean_interactions!C:C,"DEMO_REQUEST")</f>
        <v>0</v>
      </c>
      <c r="S549" s="7">
        <f>COUNTIFS(clean_interactions!B:B,A549,clean_interactions!C:C,"CONTENT_DOWNLOAD")</f>
        <v>0</v>
      </c>
      <c r="T549" s="7">
        <f>COUNTIFS(clean_interactions!B:B,A549,clean_interactions!C:C,"WEBINAR_ATTENDED")</f>
        <v>1</v>
      </c>
      <c r="U549" s="7">
        <f>COUNTIFS(clean_interactions!B:B,A549,clean_interactions!C:C,"PRICING_PAGE_VIEW")</f>
        <v>0</v>
      </c>
      <c r="V549" s="7">
        <f>SUMIF(clean_spend!D:D,E549,clean_spend!F:F)</f>
        <v>46997</v>
      </c>
      <c r="W549" s="7">
        <f>SUMIF(clean_spend!D:D,E549,clean_spend!J:J)</f>
        <v>970</v>
      </c>
      <c r="X549" s="17">
        <f t="shared" si="8"/>
        <v>48.450515463917526</v>
      </c>
      <c r="Y549" s="7">
        <f>IFERROR(SUMIF(clean_spend!D:D,E549,clean_spend!L:L)/V549,0)</f>
        <v>13.494180479605081</v>
      </c>
    </row>
    <row r="550" spans="1:25">
      <c r="A550" t="str">
        <v>L0549</v>
      </c>
      <c r="B550" t="str">
        <v>Gina Martin</v>
      </c>
      <c r="C550" t="str">
        <v>ATLASSIAN</v>
      </c>
      <c r="D550" t="str">
        <v>SMB</v>
      </c>
      <c r="E550" t="str">
        <v>EVENT</v>
      </c>
      <c r="F550" t="str">
        <v>Manufacturing</v>
      </c>
      <c r="G550" t="str">
        <v>Vp Sales</v>
      </c>
      <c r="H550" t="str">
        <v>Egypt</v>
      </c>
      <c r="I550">
        <v>29</v>
      </c>
      <c r="J550">
        <v>4</v>
      </c>
      <c r="K550">
        <v>54</v>
      </c>
      <c r="L550" t="str">
        <v>YES</v>
      </c>
      <c r="M550" t="str">
        <v>DISQUALIFIED</v>
      </c>
      <c r="N550" s="7" t="str">
        <f>IF(COUNTBLANK(clean_leads!B550:S550)&gt;=8,"LOW",IF(COUNTBLANK(clean_leads!B550:S550)&gt;=4,"MEDIUM","HIGH"))</f>
        <v>HIGH</v>
      </c>
      <c r="O550" s="7">
        <f>COUNTIF(clean_interactions!B:B,A550)</f>
        <v>1</v>
      </c>
      <c r="P550" s="7">
        <f>COUNTIFS(clean_interactions!B:B,A550,clean_interactions!N:N,"HIGH")</f>
        <v>1</v>
      </c>
      <c r="Q550" s="7">
        <f>ROUND(SUMIF(clean_interactions!B:B,A550,clean_interactions!M:M),1)</f>
        <v>25.1</v>
      </c>
      <c r="R550" s="7">
        <f>COUNTIFS(clean_interactions!B:B,A550,clean_interactions!C:C,"DEMO_REQUEST")</f>
        <v>0</v>
      </c>
      <c r="S550" s="7">
        <f>COUNTIFS(clean_interactions!B:B,A550,clean_interactions!C:C,"CONTENT_DOWNLOAD")</f>
        <v>0</v>
      </c>
      <c r="T550" s="7">
        <f>COUNTIFS(clean_interactions!B:B,A550,clean_interactions!C:C,"WEBINAR_ATTENDED")</f>
        <v>0</v>
      </c>
      <c r="U550" s="7">
        <f>COUNTIFS(clean_interactions!B:B,A550,clean_interactions!C:C,"PRICING_PAGE_VIEW")</f>
        <v>0</v>
      </c>
      <c r="V550" s="7">
        <f>SUMIF(clean_spend!D:D,E550,clean_spend!F:F)</f>
        <v>130023</v>
      </c>
      <c r="W550" s="7">
        <f>SUMIF(clean_spend!D:D,E550,clean_spend!J:J)</f>
        <v>322</v>
      </c>
      <c r="X550" s="17">
        <f t="shared" si="8"/>
        <v>403.79813664596276</v>
      </c>
      <c r="Y550" s="7">
        <f>IFERROR(SUMIF(clean_spend!D:D,E550,clean_spend!L:L)/V550,0)</f>
        <v>1.3116294809379878</v>
      </c>
    </row>
    <row r="551" spans="1:25">
      <c r="A551" t="str">
        <v>L0550</v>
      </c>
      <c r="B551" t="str">
        <v>Soren Gonzalez</v>
      </c>
      <c r="C551" t="str">
        <v>SLACK</v>
      </c>
      <c r="D551" t="str">
        <v>STARTUP</v>
      </c>
      <c r="E551" t="str">
        <v>ORGANIC</v>
      </c>
      <c r="F551" t="str">
        <v>Hrtech</v>
      </c>
      <c r="G551" t="str">
        <v>Growth Lead</v>
      </c>
      <c r="H551" t="str">
        <v>New Zealand</v>
      </c>
      <c r="I551">
        <v>3</v>
      </c>
      <c r="J551">
        <v>2</v>
      </c>
      <c r="K551">
        <v>24</v>
      </c>
      <c r="L551" t="str">
        <v>NO</v>
      </c>
      <c r="M551" t="str">
        <v>DISQUALIFIED</v>
      </c>
      <c r="N551" s="7" t="str">
        <f>IF(COUNTBLANK(clean_leads!B551:S551)&gt;=8,"LOW",IF(COUNTBLANK(clean_leads!B551:S551)&gt;=4,"MEDIUM","HIGH"))</f>
        <v>HIGH</v>
      </c>
      <c r="O551" s="7">
        <f>COUNTIF(clean_interactions!B:B,A551)</f>
        <v>4</v>
      </c>
      <c r="P551" s="7">
        <f>COUNTIFS(clean_interactions!B:B,A551,clean_interactions!N:N,"HIGH")</f>
        <v>2</v>
      </c>
      <c r="Q551" s="7">
        <f>ROUND(SUMIF(clean_interactions!B:B,A551,clean_interactions!M:M),1)</f>
        <v>46</v>
      </c>
      <c r="R551" s="7">
        <f>COUNTIFS(clean_interactions!B:B,A551,clean_interactions!C:C,"DEMO_REQUEST")</f>
        <v>1</v>
      </c>
      <c r="S551" s="7">
        <f>COUNTIFS(clean_interactions!B:B,A551,clean_interactions!C:C,"CONTENT_DOWNLOAD")</f>
        <v>0</v>
      </c>
      <c r="T551" s="7">
        <f>COUNTIFS(clean_interactions!B:B,A551,clean_interactions!C:C,"WEBINAR_ATTENDED")</f>
        <v>1</v>
      </c>
      <c r="U551" s="7">
        <f>COUNTIFS(clean_interactions!B:B,A551,clean_interactions!C:C,"PRICING_PAGE_VIEW")</f>
        <v>0</v>
      </c>
      <c r="V551" s="7">
        <f>SUMIF(clean_spend!D:D,E551,clean_spend!F:F)</f>
        <v>46997</v>
      </c>
      <c r="W551" s="7">
        <f>SUMIF(clean_spend!D:D,E551,clean_spend!J:J)</f>
        <v>970</v>
      </c>
      <c r="X551" s="17">
        <f t="shared" si="8"/>
        <v>48.450515463917526</v>
      </c>
      <c r="Y551" s="7">
        <f>IFERROR(SUMIF(clean_spend!D:D,E551,clean_spend!L:L)/V551,0)</f>
        <v>13.494180479605081</v>
      </c>
    </row>
    <row r="552" spans="1:25">
      <c r="A552" t="str">
        <v>L0551</v>
      </c>
      <c r="B552" t="str">
        <v>Isla Reddy</v>
      </c>
      <c r="C552" t="str">
        <v>ZSCALER</v>
      </c>
      <c r="D552" t="str">
        <v>SMB</v>
      </c>
      <c r="E552" t="str">
        <v>UNKNOWN</v>
      </c>
      <c r="F552" t="str">
        <v>Healthcare</v>
      </c>
      <c r="G552" t="str">
        <v>Marketing Manager</v>
      </c>
      <c r="H552" t="str">
        <v>Uae</v>
      </c>
      <c r="I552">
        <v>27</v>
      </c>
      <c r="J552">
        <v>5</v>
      </c>
      <c r="K552">
        <v>16</v>
      </c>
      <c r="L552" t="str">
        <v>NO</v>
      </c>
      <c r="M552" t="str">
        <v>CONTACTED</v>
      </c>
      <c r="N552" s="7" t="str">
        <f>IF(COUNTBLANK(clean_leads!B552:S552)&gt;=8,"LOW",IF(COUNTBLANK(clean_leads!B552:S552)&gt;=4,"MEDIUM","HIGH"))</f>
        <v>HIGH</v>
      </c>
      <c r="O552" s="7">
        <f>COUNTIF(clean_interactions!B:B,A552)</f>
        <v>3</v>
      </c>
      <c r="P552" s="7">
        <f>COUNTIFS(clean_interactions!B:B,A552,clean_interactions!N:N,"HIGH")</f>
        <v>2</v>
      </c>
      <c r="Q552" s="7">
        <f>ROUND(SUMIF(clean_interactions!B:B,A552,clean_interactions!M:M),1)</f>
        <v>47.6</v>
      </c>
      <c r="R552" s="7">
        <f>COUNTIFS(clean_interactions!B:B,A552,clean_interactions!C:C,"DEMO_REQUEST")</f>
        <v>0</v>
      </c>
      <c r="S552" s="7">
        <f>COUNTIFS(clean_interactions!B:B,A552,clean_interactions!C:C,"CONTENT_DOWNLOAD")</f>
        <v>0</v>
      </c>
      <c r="T552" s="7">
        <f>COUNTIFS(clean_interactions!B:B,A552,clean_interactions!C:C,"WEBINAR_ATTENDED")</f>
        <v>1</v>
      </c>
      <c r="U552" s="7">
        <f>COUNTIFS(clean_interactions!B:B,A552,clean_interactions!C:C,"PRICING_PAGE_VIEW")</f>
        <v>0</v>
      </c>
      <c r="V552" s="7">
        <f>SUMIF(clean_spend!D:D,E552,clean_spend!F:F)</f>
        <v>0</v>
      </c>
      <c r="W552" s="7">
        <f>SUMIF(clean_spend!D:D,E552,clean_spend!J:J)</f>
        <v>0</v>
      </c>
      <c r="X552" s="17">
        <f t="shared" si="8"/>
        <v>0</v>
      </c>
      <c r="Y552" s="7">
        <f>IFERROR(SUMIF(clean_spend!D:D,E552,clean_spend!L:L)/V552,0)</f>
        <v>0</v>
      </c>
    </row>
    <row r="553" spans="1:25">
      <c r="A553" t="str">
        <v>L0552</v>
      </c>
      <c r="B553" t="str">
        <v>Xanthe Cruz</v>
      </c>
      <c r="C553" t="str">
        <v>NOTION</v>
      </c>
      <c r="D553" t="str">
        <v>ENTERPRISE</v>
      </c>
      <c r="E553" t="str">
        <v>EVENT</v>
      </c>
      <c r="F553" t="str">
        <v>Cybersecurity</v>
      </c>
      <c r="G553" t="str">
        <v>Director Of Analytics</v>
      </c>
      <c r="H553" t="str">
        <v>FR</v>
      </c>
      <c r="I553">
        <v>27</v>
      </c>
      <c r="J553">
        <v>16</v>
      </c>
      <c r="K553">
        <v>9</v>
      </c>
      <c r="L553" t="str">
        <v>NO</v>
      </c>
      <c r="M553" t="str">
        <v>NEW</v>
      </c>
      <c r="N553" s="7" t="str">
        <f>IF(COUNTBLANK(clean_leads!B553:S553)&gt;=8,"LOW",IF(COUNTBLANK(clean_leads!B553:S553)&gt;=4,"MEDIUM","HIGH"))</f>
        <v>HIGH</v>
      </c>
      <c r="O553" s="7">
        <f>COUNTIF(clean_interactions!B:B,A553)</f>
        <v>3</v>
      </c>
      <c r="P553" s="7">
        <f>COUNTIFS(clean_interactions!B:B,A553,clean_interactions!N:N,"HIGH")</f>
        <v>3</v>
      </c>
      <c r="Q553" s="7">
        <f>ROUND(SUMIF(clean_interactions!B:B,A553,clean_interactions!M:M),1)</f>
        <v>43</v>
      </c>
      <c r="R553" s="7">
        <f>COUNTIFS(clean_interactions!B:B,A553,clean_interactions!C:C,"DEMO_REQUEST")</f>
        <v>0</v>
      </c>
      <c r="S553" s="7">
        <f>COUNTIFS(clean_interactions!B:B,A553,clean_interactions!C:C,"CONTENT_DOWNLOAD")</f>
        <v>0</v>
      </c>
      <c r="T553" s="7">
        <f>COUNTIFS(clean_interactions!B:B,A553,clean_interactions!C:C,"WEBINAR_ATTENDED")</f>
        <v>0</v>
      </c>
      <c r="U553" s="7">
        <f>COUNTIFS(clean_interactions!B:B,A553,clean_interactions!C:C,"PRICING_PAGE_VIEW")</f>
        <v>0</v>
      </c>
      <c r="V553" s="7">
        <f>SUMIF(clean_spend!D:D,E553,clean_spend!F:F)</f>
        <v>130023</v>
      </c>
      <c r="W553" s="7">
        <f>SUMIF(clean_spend!D:D,E553,clean_spend!J:J)</f>
        <v>322</v>
      </c>
      <c r="X553" s="17">
        <f t="shared" si="8"/>
        <v>403.79813664596276</v>
      </c>
      <c r="Y553" s="7">
        <f>IFERROR(SUMIF(clean_spend!D:D,E553,clean_spend!L:L)/V553,0)</f>
        <v>1.3116294809379878</v>
      </c>
    </row>
    <row r="554" spans="1:25">
      <c r="A554" t="str">
        <v>L0553</v>
      </c>
      <c r="B554" t="str">
        <v>Wendy Iyer</v>
      </c>
      <c r="C554" t="str">
        <v>CLOUDFLARE</v>
      </c>
      <c r="D554" t="str">
        <v>ENTERPRISE</v>
      </c>
      <c r="E554" t="str">
        <v>WEBINAR</v>
      </c>
      <c r="F554" t="str">
        <v>Energy</v>
      </c>
      <c r="G554" t="str">
        <v>Director Of Marketing</v>
      </c>
      <c r="H554" t="str">
        <v>Argentina</v>
      </c>
      <c r="I554">
        <v>10</v>
      </c>
      <c r="J554">
        <v>7</v>
      </c>
      <c r="K554">
        <v>6</v>
      </c>
      <c r="L554" t="str">
        <v>NO</v>
      </c>
      <c r="M554" t="str">
        <v>CONVERTED</v>
      </c>
      <c r="N554" s="7" t="str">
        <f>IF(COUNTBLANK(clean_leads!B554:S554)&gt;=8,"LOW",IF(COUNTBLANK(clean_leads!B554:S554)&gt;=4,"MEDIUM","HIGH"))</f>
        <v>HIGH</v>
      </c>
      <c r="O554" s="7">
        <f>COUNTIF(clean_interactions!B:B,A554)</f>
        <v>1</v>
      </c>
      <c r="P554" s="7">
        <f>COUNTIFS(clean_interactions!B:B,A554,clean_interactions!N:N,"HIGH")</f>
        <v>0</v>
      </c>
      <c r="Q554" s="7">
        <f>ROUND(SUMIF(clean_interactions!B:B,A554,clean_interactions!M:M),1)</f>
        <v>0</v>
      </c>
      <c r="R554" s="7">
        <f>COUNTIFS(clean_interactions!B:B,A554,clean_interactions!C:C,"DEMO_REQUEST")</f>
        <v>0</v>
      </c>
      <c r="S554" s="7">
        <f>COUNTIFS(clean_interactions!B:B,A554,clean_interactions!C:C,"CONTENT_DOWNLOAD")</f>
        <v>0</v>
      </c>
      <c r="T554" s="7">
        <f>COUNTIFS(clean_interactions!B:B,A554,clean_interactions!C:C,"WEBINAR_ATTENDED")</f>
        <v>0</v>
      </c>
      <c r="U554" s="7">
        <f>COUNTIFS(clean_interactions!B:B,A554,clean_interactions!C:C,"PRICING_PAGE_VIEW")</f>
        <v>0</v>
      </c>
      <c r="V554" s="7">
        <f>SUMIF(clean_spend!D:D,E554,clean_spend!F:F)</f>
        <v>74983</v>
      </c>
      <c r="W554" s="7">
        <f>SUMIF(clean_spend!D:D,E554,clean_spend!J:J)</f>
        <v>879</v>
      </c>
      <c r="X554" s="17">
        <f t="shared" si="8"/>
        <v>85.304891922639356</v>
      </c>
      <c r="Y554" s="7">
        <f>IFERROR(SUMIF(clean_spend!D:D,E554,clean_spend!L:L)/V554,0)</f>
        <v>7.3541336036168197</v>
      </c>
    </row>
    <row r="555" spans="1:25">
      <c r="A555" t="str">
        <v>L0554</v>
      </c>
      <c r="B555" t="str">
        <v>Vesper Fischer</v>
      </c>
      <c r="C555" t="str">
        <v>SALESFORCE</v>
      </c>
      <c r="D555" t="str">
        <v>GROWTH</v>
      </c>
      <c r="E555" t="str">
        <v>DIRECT</v>
      </c>
      <c r="F555" t="str">
        <v>Automotive</v>
      </c>
      <c r="G555" t="str">
        <v>Brand Manager</v>
      </c>
      <c r="H555" t="str">
        <v>FR</v>
      </c>
      <c r="I555">
        <v>27</v>
      </c>
      <c r="J555">
        <v>1</v>
      </c>
      <c r="K555">
        <v>32</v>
      </c>
      <c r="L555" t="str">
        <v>YES</v>
      </c>
      <c r="M555" t="str">
        <v>CONTACTED</v>
      </c>
      <c r="N555" s="7" t="str">
        <f>IF(COUNTBLANK(clean_leads!B555:S555)&gt;=8,"LOW",IF(COUNTBLANK(clean_leads!B555:S555)&gt;=4,"MEDIUM","HIGH"))</f>
        <v>HIGH</v>
      </c>
      <c r="O555" s="7">
        <f>COUNTIF(clean_interactions!B:B,A555)</f>
        <v>7</v>
      </c>
      <c r="P555" s="7">
        <f>COUNTIFS(clean_interactions!B:B,A555,clean_interactions!N:N,"HIGH")</f>
        <v>6</v>
      </c>
      <c r="Q555" s="7">
        <f>ROUND(SUMIF(clean_interactions!B:B,A555,clean_interactions!M:M),1)</f>
        <v>202.3</v>
      </c>
      <c r="R555" s="7">
        <f>COUNTIFS(clean_interactions!B:B,A555,clean_interactions!C:C,"DEMO_REQUEST")</f>
        <v>0</v>
      </c>
      <c r="S555" s="7">
        <f>COUNTIFS(clean_interactions!B:B,A555,clean_interactions!C:C,"CONTENT_DOWNLOAD")</f>
        <v>0</v>
      </c>
      <c r="T555" s="7">
        <f>COUNTIFS(clean_interactions!B:B,A555,clean_interactions!C:C,"WEBINAR_ATTENDED")</f>
        <v>1</v>
      </c>
      <c r="U555" s="7">
        <f>COUNTIFS(clean_interactions!B:B,A555,clean_interactions!C:C,"PRICING_PAGE_VIEW")</f>
        <v>0</v>
      </c>
      <c r="V555" s="7">
        <f>SUMIF(clean_spend!D:D,E555,clean_spend!F:F)</f>
        <v>0</v>
      </c>
      <c r="W555" s="7">
        <f>SUMIF(clean_spend!D:D,E555,clean_spend!J:J)</f>
        <v>0</v>
      </c>
      <c r="X555" s="17">
        <f t="shared" si="8"/>
        <v>0</v>
      </c>
      <c r="Y555" s="7">
        <f>IFERROR(SUMIF(clean_spend!D:D,E555,clean_spend!L:L)/V555,0)</f>
        <v>0</v>
      </c>
    </row>
    <row r="556" spans="1:25">
      <c r="A556" t="str">
        <v>L0555</v>
      </c>
      <c r="B556" t="str">
        <v>Xander Baker</v>
      </c>
      <c r="C556" t="str">
        <v>SNOWFLAKE</v>
      </c>
      <c r="D556" t="str">
        <v>N/A</v>
      </c>
      <c r="E556" t="str">
        <v>ORGANIC</v>
      </c>
      <c r="F556" t="str">
        <v>Edtech</v>
      </c>
      <c r="G556" t="str">
        <v>Growth Lead</v>
      </c>
      <c r="H556" t="str">
        <v>US</v>
      </c>
      <c r="I556">
        <v>17</v>
      </c>
      <c r="J556">
        <v>17</v>
      </c>
      <c r="K556">
        <v>12</v>
      </c>
      <c r="L556" t="str">
        <v>YES</v>
      </c>
      <c r="M556" t="str">
        <v>ENGAGED</v>
      </c>
      <c r="N556" s="7" t="str">
        <f>IF(COUNTBLANK(clean_leads!B556:S556)&gt;=8,"LOW",IF(COUNTBLANK(clean_leads!B556:S556)&gt;=4,"MEDIUM","HIGH"))</f>
        <v>HIGH</v>
      </c>
      <c r="O556" s="7">
        <f>COUNTIF(clean_interactions!B:B,A556)</f>
        <v>2</v>
      </c>
      <c r="P556" s="7">
        <f>COUNTIFS(clean_interactions!B:B,A556,clean_interactions!N:N,"HIGH")</f>
        <v>1</v>
      </c>
      <c r="Q556" s="7">
        <f>ROUND(SUMIF(clean_interactions!B:B,A556,clean_interactions!M:M),1)</f>
        <v>39.4</v>
      </c>
      <c r="R556" s="7">
        <f>COUNTIFS(clean_interactions!B:B,A556,clean_interactions!C:C,"DEMO_REQUEST")</f>
        <v>0</v>
      </c>
      <c r="S556" s="7">
        <f>COUNTIFS(clean_interactions!B:B,A556,clean_interactions!C:C,"CONTENT_DOWNLOAD")</f>
        <v>0</v>
      </c>
      <c r="T556" s="7">
        <f>COUNTIFS(clean_interactions!B:B,A556,clean_interactions!C:C,"WEBINAR_ATTENDED")</f>
        <v>0</v>
      </c>
      <c r="U556" s="7">
        <f>COUNTIFS(clean_interactions!B:B,A556,clean_interactions!C:C,"PRICING_PAGE_VIEW")</f>
        <v>0</v>
      </c>
      <c r="V556" s="7">
        <f>SUMIF(clean_spend!D:D,E556,clean_spend!F:F)</f>
        <v>46997</v>
      </c>
      <c r="W556" s="7">
        <f>SUMIF(clean_spend!D:D,E556,clean_spend!J:J)</f>
        <v>970</v>
      </c>
      <c r="X556" s="17">
        <f t="shared" si="8"/>
        <v>48.450515463917526</v>
      </c>
      <c r="Y556" s="7">
        <f>IFERROR(SUMIF(clean_spend!D:D,E556,clean_spend!L:L)/V556,0)</f>
        <v>13.494180479605081</v>
      </c>
    </row>
    <row r="557" spans="1:25">
      <c r="A557" t="str">
        <v>L0556</v>
      </c>
      <c r="B557" t="str">
        <v>Isla Verma</v>
      </c>
      <c r="C557" t="str">
        <v>ATLASSIAN</v>
      </c>
      <c r="D557" t="str">
        <v>ENTERPRISE</v>
      </c>
      <c r="E557" t="str">
        <v>PAID</v>
      </c>
      <c r="F557" t="str">
        <v>Manufacturing</v>
      </c>
      <c r="G557" t="str">
        <v>Operations Manager</v>
      </c>
      <c r="H557" t="str">
        <v>DE</v>
      </c>
      <c r="I557">
        <v>0</v>
      </c>
      <c r="J557">
        <v>11</v>
      </c>
      <c r="K557">
        <v>5</v>
      </c>
      <c r="L557" t="str">
        <v>YES</v>
      </c>
      <c r="M557" t="str">
        <v>NEW</v>
      </c>
      <c r="N557" s="7" t="str">
        <f>IF(COUNTBLANK(clean_leads!B557:S557)&gt;=8,"LOW",IF(COUNTBLANK(clean_leads!B557:S557)&gt;=4,"MEDIUM","HIGH"))</f>
        <v>HIGH</v>
      </c>
      <c r="O557" s="7">
        <f>COUNTIF(clean_interactions!B:B,A557)</f>
        <v>1</v>
      </c>
      <c r="P557" s="7">
        <f>COUNTIFS(clean_interactions!B:B,A557,clean_interactions!N:N,"HIGH")</f>
        <v>1</v>
      </c>
      <c r="Q557" s="7">
        <f>ROUND(SUMIF(clean_interactions!B:B,A557,clean_interactions!M:M),1)</f>
        <v>8.6999999999999993</v>
      </c>
      <c r="R557" s="7">
        <f>COUNTIFS(clean_interactions!B:B,A557,clean_interactions!C:C,"DEMO_REQUEST")</f>
        <v>0</v>
      </c>
      <c r="S557" s="7">
        <f>COUNTIFS(clean_interactions!B:B,A557,clean_interactions!C:C,"CONTENT_DOWNLOAD")</f>
        <v>0</v>
      </c>
      <c r="T557" s="7">
        <f>COUNTIFS(clean_interactions!B:B,A557,clean_interactions!C:C,"WEBINAR_ATTENDED")</f>
        <v>1</v>
      </c>
      <c r="U557" s="7">
        <f>COUNTIFS(clean_interactions!B:B,A557,clean_interactions!C:C,"PRICING_PAGE_VIEW")</f>
        <v>0</v>
      </c>
      <c r="V557" s="7">
        <f>SUMIF(clean_spend!D:D,E557,clean_spend!F:F)</f>
        <v>149793</v>
      </c>
      <c r="W557" s="7">
        <f>SUMIF(clean_spend!D:D,E557,clean_spend!J:J)</f>
        <v>1090</v>
      </c>
      <c r="X557" s="17">
        <f t="shared" si="8"/>
        <v>137.42477064220182</v>
      </c>
      <c r="Y557" s="7">
        <f>IFERROR(SUMIF(clean_spend!D:D,E557,clean_spend!L:L)/V557,0)</f>
        <v>3.422997069288952</v>
      </c>
    </row>
    <row r="558" spans="1:25">
      <c r="A558" t="str">
        <v>L0557</v>
      </c>
      <c r="B558" t="str">
        <v>Diana Patel</v>
      </c>
      <c r="C558" t="str">
        <v>WORKDAY</v>
      </c>
      <c r="D558" t="str">
        <v>STARTUP</v>
      </c>
      <c r="E558" t="str">
        <v>PARTNER</v>
      </c>
      <c r="F558" t="str">
        <v>Automotive</v>
      </c>
      <c r="G558" t="str">
        <v>Chief Marketing Officer</v>
      </c>
      <c r="H558" t="str">
        <v>Uae</v>
      </c>
      <c r="I558">
        <v>33</v>
      </c>
      <c r="J558">
        <v>13</v>
      </c>
      <c r="K558">
        <v>33</v>
      </c>
      <c r="L558" t="str">
        <v>YES</v>
      </c>
      <c r="M558" t="str">
        <v>CONTACTED</v>
      </c>
      <c r="N558" s="7" t="str">
        <f>IF(COUNTBLANK(clean_leads!B558:S558)&gt;=8,"LOW",IF(COUNTBLANK(clean_leads!B558:S558)&gt;=4,"MEDIUM","HIGH"))</f>
        <v>HIGH</v>
      </c>
      <c r="O558" s="7">
        <f>COUNTIF(clean_interactions!B:B,A558)</f>
        <v>4</v>
      </c>
      <c r="P558" s="7">
        <f>COUNTIFS(clean_interactions!B:B,A558,clean_interactions!N:N,"HIGH")</f>
        <v>3</v>
      </c>
      <c r="Q558" s="7">
        <f>ROUND(SUMIF(clean_interactions!B:B,A558,clean_interactions!M:M),1)</f>
        <v>72</v>
      </c>
      <c r="R558" s="7">
        <f>COUNTIFS(clean_interactions!B:B,A558,clean_interactions!C:C,"DEMO_REQUEST")</f>
        <v>2</v>
      </c>
      <c r="S558" s="7">
        <f>COUNTIFS(clean_interactions!B:B,A558,clean_interactions!C:C,"CONTENT_DOWNLOAD")</f>
        <v>0</v>
      </c>
      <c r="T558" s="7">
        <f>COUNTIFS(clean_interactions!B:B,A558,clean_interactions!C:C,"WEBINAR_ATTENDED")</f>
        <v>1</v>
      </c>
      <c r="U558" s="7">
        <f>COUNTIFS(clean_interactions!B:B,A558,clean_interactions!C:C,"PRICING_PAGE_VIEW")</f>
        <v>0</v>
      </c>
      <c r="V558" s="7">
        <f>SUMIF(clean_spend!D:D,E558,clean_spend!F:F)</f>
        <v>0</v>
      </c>
      <c r="W558" s="7">
        <f>SUMIF(clean_spend!D:D,E558,clean_spend!J:J)</f>
        <v>0</v>
      </c>
      <c r="X558" s="17">
        <f t="shared" si="8"/>
        <v>0</v>
      </c>
      <c r="Y558" s="7">
        <f>IFERROR(SUMIF(clean_spend!D:D,E558,clean_spend!L:L)/V558,0)</f>
        <v>0</v>
      </c>
    </row>
    <row r="559" spans="1:25">
      <c r="A559" t="str">
        <v>L0558</v>
      </c>
      <c r="B559" t="str">
        <v>Tina Decker</v>
      </c>
      <c r="C559" t="str">
        <v>NOTION</v>
      </c>
      <c r="D559" t="str">
        <v>ENTERPRISE</v>
      </c>
      <c r="E559" t="str">
        <v>DIRECT</v>
      </c>
      <c r="F559" t="str">
        <v>E-Commerce</v>
      </c>
      <c r="G559" t="str">
        <v>Vp Product</v>
      </c>
      <c r="H559" t="str">
        <v>Uae</v>
      </c>
      <c r="I559">
        <v>11</v>
      </c>
      <c r="J559">
        <v>9</v>
      </c>
      <c r="K559">
        <v>35</v>
      </c>
      <c r="L559" t="str">
        <v>YES</v>
      </c>
      <c r="M559" t="str">
        <v>LOST</v>
      </c>
      <c r="N559" s="7" t="str">
        <f>IF(COUNTBLANK(clean_leads!B559:S559)&gt;=8,"LOW",IF(COUNTBLANK(clean_leads!B559:S559)&gt;=4,"MEDIUM","HIGH"))</f>
        <v>HIGH</v>
      </c>
      <c r="O559" s="7">
        <f>COUNTIF(clean_interactions!B:B,A559)</f>
        <v>8</v>
      </c>
      <c r="P559" s="7">
        <f>COUNTIFS(clean_interactions!B:B,A559,clean_interactions!N:N,"HIGH")</f>
        <v>3</v>
      </c>
      <c r="Q559" s="7">
        <f>ROUND(SUMIF(clean_interactions!B:B,A559,clean_interactions!M:M),1)</f>
        <v>107.8</v>
      </c>
      <c r="R559" s="7">
        <f>COUNTIFS(clean_interactions!B:B,A559,clean_interactions!C:C,"DEMO_REQUEST")</f>
        <v>1</v>
      </c>
      <c r="S559" s="7">
        <f>COUNTIFS(clean_interactions!B:B,A559,clean_interactions!C:C,"CONTENT_DOWNLOAD")</f>
        <v>0</v>
      </c>
      <c r="T559" s="7">
        <f>COUNTIFS(clean_interactions!B:B,A559,clean_interactions!C:C,"WEBINAR_ATTENDED")</f>
        <v>0</v>
      </c>
      <c r="U559" s="7">
        <f>COUNTIFS(clean_interactions!B:B,A559,clean_interactions!C:C,"PRICING_PAGE_VIEW")</f>
        <v>2</v>
      </c>
      <c r="V559" s="7">
        <f>SUMIF(clean_spend!D:D,E559,clean_spend!F:F)</f>
        <v>0</v>
      </c>
      <c r="W559" s="7">
        <f>SUMIF(clean_spend!D:D,E559,clean_spend!J:J)</f>
        <v>0</v>
      </c>
      <c r="X559" s="17">
        <f t="shared" si="8"/>
        <v>0</v>
      </c>
      <c r="Y559" s="7">
        <f>IFERROR(SUMIF(clean_spend!D:D,E559,clean_spend!L:L)/V559,0)</f>
        <v>0</v>
      </c>
    </row>
    <row r="560" spans="1:25">
      <c r="A560" t="str">
        <v>L0559</v>
      </c>
      <c r="B560" t="str">
        <v>James Moreau</v>
      </c>
      <c r="C560" t="str">
        <v>MICROSOFT</v>
      </c>
      <c r="D560" t="str">
        <v>ENTERPRISE</v>
      </c>
      <c r="E560" t="str">
        <v>EVENT</v>
      </c>
      <c r="F560" t="str">
        <v>Healthcare</v>
      </c>
      <c r="G560" t="str">
        <v>Business Development Rep</v>
      </c>
      <c r="H560" t="str">
        <v>Uae</v>
      </c>
      <c r="I560">
        <v>27</v>
      </c>
      <c r="J560">
        <v>5</v>
      </c>
      <c r="K560">
        <v>60</v>
      </c>
      <c r="L560" t="str">
        <v>NO</v>
      </c>
      <c r="M560" t="str">
        <v>QUALIFIED</v>
      </c>
      <c r="N560" s="7" t="str">
        <f>IF(COUNTBLANK(clean_leads!B560:S560)&gt;=8,"LOW",IF(COUNTBLANK(clean_leads!B560:S560)&gt;=4,"MEDIUM","HIGH"))</f>
        <v>HIGH</v>
      </c>
      <c r="O560" s="7">
        <f>COUNTIF(clean_interactions!B:B,A560)</f>
        <v>2</v>
      </c>
      <c r="P560" s="7">
        <f>COUNTIFS(clean_interactions!B:B,A560,clean_interactions!N:N,"HIGH")</f>
        <v>2</v>
      </c>
      <c r="Q560" s="7">
        <f>ROUND(SUMIF(clean_interactions!B:B,A560,clean_interactions!M:M),1)</f>
        <v>51</v>
      </c>
      <c r="R560" s="7">
        <f>COUNTIFS(clean_interactions!B:B,A560,clean_interactions!C:C,"DEMO_REQUEST")</f>
        <v>0</v>
      </c>
      <c r="S560" s="7">
        <f>COUNTIFS(clean_interactions!B:B,A560,clean_interactions!C:C,"CONTENT_DOWNLOAD")</f>
        <v>1</v>
      </c>
      <c r="T560" s="7">
        <f>COUNTIFS(clean_interactions!B:B,A560,clean_interactions!C:C,"WEBINAR_ATTENDED")</f>
        <v>0</v>
      </c>
      <c r="U560" s="7">
        <f>COUNTIFS(clean_interactions!B:B,A560,clean_interactions!C:C,"PRICING_PAGE_VIEW")</f>
        <v>0</v>
      </c>
      <c r="V560" s="7">
        <f>SUMIF(clean_spend!D:D,E560,clean_spend!F:F)</f>
        <v>130023</v>
      </c>
      <c r="W560" s="7">
        <f>SUMIF(clean_spend!D:D,E560,clean_spend!J:J)</f>
        <v>322</v>
      </c>
      <c r="X560" s="17">
        <f t="shared" si="8"/>
        <v>403.79813664596276</v>
      </c>
      <c r="Y560" s="7">
        <f>IFERROR(SUMIF(clean_spend!D:D,E560,clean_spend!L:L)/V560,0)</f>
        <v>1.3116294809379878</v>
      </c>
    </row>
    <row r="561" spans="1:25">
      <c r="A561" t="str">
        <v>L0560</v>
      </c>
      <c r="B561" t="str">
        <v>Julian Vega</v>
      </c>
      <c r="C561" t="str">
        <v>SALESFORCE.COM</v>
      </c>
      <c r="D561" t="str">
        <v>ENTERPRISE</v>
      </c>
      <c r="E561" t="str">
        <v>EVENT</v>
      </c>
      <c r="F561" t="str">
        <v>AI/ML</v>
      </c>
      <c r="G561" t="str">
        <v>Operations Manager</v>
      </c>
      <c r="H561" t="str">
        <v>US</v>
      </c>
      <c r="I561">
        <v>21</v>
      </c>
      <c r="J561">
        <v>1</v>
      </c>
      <c r="K561">
        <v>13</v>
      </c>
      <c r="L561" t="str">
        <v>NO</v>
      </c>
      <c r="M561" t="str">
        <v>LOST</v>
      </c>
      <c r="N561" s="7" t="str">
        <f>IF(COUNTBLANK(clean_leads!B561:S561)&gt;=8,"LOW",IF(COUNTBLANK(clean_leads!B561:S561)&gt;=4,"MEDIUM","HIGH"))</f>
        <v>HIGH</v>
      </c>
      <c r="O561" s="7">
        <f>COUNTIF(clean_interactions!B:B,A561)</f>
        <v>7</v>
      </c>
      <c r="P561" s="7">
        <f>COUNTIFS(clean_interactions!B:B,A561,clean_interactions!N:N,"HIGH")</f>
        <v>6</v>
      </c>
      <c r="Q561" s="7">
        <f>ROUND(SUMIF(clean_interactions!B:B,A561,clean_interactions!M:M),1)</f>
        <v>114.9</v>
      </c>
      <c r="R561" s="7">
        <f>COUNTIFS(clean_interactions!B:B,A561,clean_interactions!C:C,"DEMO_REQUEST")</f>
        <v>0</v>
      </c>
      <c r="S561" s="7">
        <f>COUNTIFS(clean_interactions!B:B,A561,clean_interactions!C:C,"CONTENT_DOWNLOAD")</f>
        <v>2</v>
      </c>
      <c r="T561" s="7">
        <f>COUNTIFS(clean_interactions!B:B,A561,clean_interactions!C:C,"WEBINAR_ATTENDED")</f>
        <v>1</v>
      </c>
      <c r="U561" s="7">
        <f>COUNTIFS(clean_interactions!B:B,A561,clean_interactions!C:C,"PRICING_PAGE_VIEW")</f>
        <v>1</v>
      </c>
      <c r="V561" s="7">
        <f>SUMIF(clean_spend!D:D,E561,clean_spend!F:F)</f>
        <v>130023</v>
      </c>
      <c r="W561" s="7">
        <f>SUMIF(clean_spend!D:D,E561,clean_spend!J:J)</f>
        <v>322</v>
      </c>
      <c r="X561" s="17">
        <f t="shared" si="8"/>
        <v>403.79813664596276</v>
      </c>
      <c r="Y561" s="7">
        <f>IFERROR(SUMIF(clean_spend!D:D,E561,clean_spend!L:L)/V561,0)</f>
        <v>1.3116294809379878</v>
      </c>
    </row>
    <row r="562" spans="1:25">
      <c r="A562" t="str">
        <v>L0561</v>
      </c>
      <c r="B562" t="str">
        <v>Ravi Medina</v>
      </c>
      <c r="C562" t="str">
        <v>AMAZON</v>
      </c>
      <c r="D562" t="str">
        <v>ENTERPRISE</v>
      </c>
      <c r="E562" t="str">
        <v>COLD_EMAIL</v>
      </c>
      <c r="F562" t="str">
        <v>E-Commerce</v>
      </c>
      <c r="G562" t="str">
        <v>Data Analyst</v>
      </c>
      <c r="H562" t="str">
        <v>SG</v>
      </c>
      <c r="I562">
        <v>3</v>
      </c>
      <c r="J562">
        <v>0</v>
      </c>
      <c r="K562">
        <v>0</v>
      </c>
      <c r="L562" t="str">
        <v>NO</v>
      </c>
      <c r="M562" t="str">
        <v>NURTURING</v>
      </c>
      <c r="N562" s="7" t="str">
        <f>IF(COUNTBLANK(clean_leads!B562:S562)&gt;=8,"LOW",IF(COUNTBLANK(clean_leads!B562:S562)&gt;=4,"MEDIUM","HIGH"))</f>
        <v>HIGH</v>
      </c>
      <c r="O562" s="7">
        <f>COUNTIF(clean_interactions!B:B,A562)</f>
        <v>4</v>
      </c>
      <c r="P562" s="7">
        <f>COUNTIFS(clean_interactions!B:B,A562,clean_interactions!N:N,"HIGH")</f>
        <v>4</v>
      </c>
      <c r="Q562" s="7">
        <f>ROUND(SUMIF(clean_interactions!B:B,A562,clean_interactions!M:M),1)</f>
        <v>118</v>
      </c>
      <c r="R562" s="7">
        <f>COUNTIFS(clean_interactions!B:B,A562,clean_interactions!C:C,"DEMO_REQUEST")</f>
        <v>2</v>
      </c>
      <c r="S562" s="7">
        <f>COUNTIFS(clean_interactions!B:B,A562,clean_interactions!C:C,"CONTENT_DOWNLOAD")</f>
        <v>1</v>
      </c>
      <c r="T562" s="7">
        <f>COUNTIFS(clean_interactions!B:B,A562,clean_interactions!C:C,"WEBINAR_ATTENDED")</f>
        <v>0</v>
      </c>
      <c r="U562" s="7">
        <f>COUNTIFS(clean_interactions!B:B,A562,clean_interactions!C:C,"PRICING_PAGE_VIEW")</f>
        <v>0</v>
      </c>
      <c r="V562" s="7">
        <f>SUMIF(clean_spend!D:D,E562,clean_spend!F:F)</f>
        <v>63789</v>
      </c>
      <c r="W562" s="7">
        <f>SUMIF(clean_spend!D:D,E562,clean_spend!J:J)</f>
        <v>306</v>
      </c>
      <c r="X562" s="17">
        <f t="shared" si="8"/>
        <v>208.4607843137255</v>
      </c>
      <c r="Y562" s="7">
        <f>IFERROR(SUMIF(clean_spend!D:D,E562,clean_spend!L:L)/V562,0)</f>
        <v>3.0610920378121618</v>
      </c>
    </row>
    <row r="563" spans="1:25">
      <c r="A563" t="str">
        <v>L0562</v>
      </c>
      <c r="B563" t="str">
        <v>Keiko Martinez</v>
      </c>
      <c r="C563" t="str">
        <v>DOCUSIGN</v>
      </c>
      <c r="D563" t="str">
        <v>N/A</v>
      </c>
      <c r="E563" t="str">
        <v>SOCIAL</v>
      </c>
      <c r="F563" t="str">
        <v>AI/ML</v>
      </c>
      <c r="G563" t="str">
        <v>Senior Associate</v>
      </c>
      <c r="H563" t="str">
        <v>Bangladesh</v>
      </c>
      <c r="I563">
        <v>5</v>
      </c>
      <c r="J563">
        <v>18</v>
      </c>
      <c r="K563">
        <v>35</v>
      </c>
      <c r="L563" t="str">
        <v>YES</v>
      </c>
      <c r="M563" t="str">
        <v>NEW</v>
      </c>
      <c r="N563" s="7" t="str">
        <f>IF(COUNTBLANK(clean_leads!B563:S563)&gt;=8,"LOW",IF(COUNTBLANK(clean_leads!B563:S563)&gt;=4,"MEDIUM","HIGH"))</f>
        <v>HIGH</v>
      </c>
      <c r="O563" s="7">
        <f>COUNTIF(clean_interactions!B:B,A563)</f>
        <v>2</v>
      </c>
      <c r="P563" s="7">
        <f>COUNTIFS(clean_interactions!B:B,A563,clean_interactions!N:N,"HIGH")</f>
        <v>2</v>
      </c>
      <c r="Q563" s="7">
        <f>ROUND(SUMIF(clean_interactions!B:B,A563,clean_interactions!M:M),1)</f>
        <v>20.399999999999999</v>
      </c>
      <c r="R563" s="7">
        <f>COUNTIFS(clean_interactions!B:B,A563,clean_interactions!C:C,"DEMO_REQUEST")</f>
        <v>1</v>
      </c>
      <c r="S563" s="7">
        <f>COUNTIFS(clean_interactions!B:B,A563,clean_interactions!C:C,"CONTENT_DOWNLOAD")</f>
        <v>0</v>
      </c>
      <c r="T563" s="7">
        <f>COUNTIFS(clean_interactions!B:B,A563,clean_interactions!C:C,"WEBINAR_ATTENDED")</f>
        <v>0</v>
      </c>
      <c r="U563" s="7">
        <f>COUNTIFS(clean_interactions!B:B,A563,clean_interactions!C:C,"PRICING_PAGE_VIEW")</f>
        <v>0</v>
      </c>
      <c r="V563" s="7">
        <f>SUMIF(clean_spend!D:D,E563,clean_spend!F:F)</f>
        <v>198205</v>
      </c>
      <c r="W563" s="7">
        <f>SUMIF(clean_spend!D:D,E563,clean_spend!J:J)</f>
        <v>961</v>
      </c>
      <c r="X563" s="17">
        <f t="shared" si="8"/>
        <v>206.2486992715921</v>
      </c>
      <c r="Y563" s="7">
        <f>IFERROR(SUMIF(clean_spend!D:D,E563,clean_spend!L:L)/V563,0)</f>
        <v>2.499992432077899</v>
      </c>
    </row>
    <row r="564" spans="1:25">
      <c r="A564" t="str">
        <v>L0563</v>
      </c>
      <c r="B564" t="str">
        <v>Oscar Adams</v>
      </c>
      <c r="C564" t="str">
        <v>AIRTABLE</v>
      </c>
      <c r="D564" t="str">
        <v>ENTERPRISE</v>
      </c>
      <c r="E564" t="str">
        <v>PAID</v>
      </c>
      <c r="F564" t="str">
        <v>Legal Tech</v>
      </c>
      <c r="G564" t="str">
        <v>Unknown</v>
      </c>
      <c r="H564" t="str">
        <v>CA</v>
      </c>
      <c r="I564">
        <v>4</v>
      </c>
      <c r="J564">
        <v>0</v>
      </c>
      <c r="K564">
        <v>9</v>
      </c>
      <c r="L564" t="str">
        <v>YES</v>
      </c>
      <c r="M564" t="str">
        <v>NEW</v>
      </c>
      <c r="N564" s="7" t="str">
        <f>IF(COUNTBLANK(clean_leads!B564:S564)&gt;=8,"LOW",IF(COUNTBLANK(clean_leads!B564:S564)&gt;=4,"MEDIUM","HIGH"))</f>
        <v>HIGH</v>
      </c>
      <c r="O564" s="7">
        <f>COUNTIF(clean_interactions!B:B,A564)</f>
        <v>4</v>
      </c>
      <c r="P564" s="7">
        <f>COUNTIFS(clean_interactions!B:B,A564,clean_interactions!N:N,"HIGH")</f>
        <v>3</v>
      </c>
      <c r="Q564" s="7">
        <f>ROUND(SUMIF(clean_interactions!B:B,A564,clean_interactions!M:M),1)</f>
        <v>71.099999999999994</v>
      </c>
      <c r="R564" s="7">
        <f>COUNTIFS(clean_interactions!B:B,A564,clean_interactions!C:C,"DEMO_REQUEST")</f>
        <v>1</v>
      </c>
      <c r="S564" s="7">
        <f>COUNTIFS(clean_interactions!B:B,A564,clean_interactions!C:C,"CONTENT_DOWNLOAD")</f>
        <v>1</v>
      </c>
      <c r="T564" s="7">
        <f>COUNTIFS(clean_interactions!B:B,A564,clean_interactions!C:C,"WEBINAR_ATTENDED")</f>
        <v>0</v>
      </c>
      <c r="U564" s="7">
        <f>COUNTIFS(clean_interactions!B:B,A564,clean_interactions!C:C,"PRICING_PAGE_VIEW")</f>
        <v>0</v>
      </c>
      <c r="V564" s="7">
        <f>SUMIF(clean_spend!D:D,E564,clean_spend!F:F)</f>
        <v>149793</v>
      </c>
      <c r="W564" s="7">
        <f>SUMIF(clean_spend!D:D,E564,clean_spend!J:J)</f>
        <v>1090</v>
      </c>
      <c r="X564" s="17">
        <f t="shared" si="8"/>
        <v>137.42477064220182</v>
      </c>
      <c r="Y564" s="7">
        <f>IFERROR(SUMIF(clean_spend!D:D,E564,clean_spend!L:L)/V564,0)</f>
        <v>3.422997069288952</v>
      </c>
    </row>
    <row r="565" spans="1:25">
      <c r="A565" t="str">
        <v>L0564</v>
      </c>
      <c r="B565" t="str">
        <v>Maya Chen</v>
      </c>
      <c r="C565" t="str">
        <v>WORKDAY</v>
      </c>
      <c r="D565" t="str">
        <v>ENTERPRISE</v>
      </c>
      <c r="E565" t="str">
        <v>UNKNOWN</v>
      </c>
      <c r="F565" t="str">
        <v>Healthcare</v>
      </c>
      <c r="G565" t="str">
        <v>Program Manager</v>
      </c>
      <c r="H565" t="str">
        <v>Mexico</v>
      </c>
      <c r="I565">
        <v>19</v>
      </c>
      <c r="J565">
        <v>10</v>
      </c>
      <c r="K565">
        <v>24</v>
      </c>
      <c r="L565" t="str">
        <v>YES</v>
      </c>
      <c r="M565" t="str">
        <v>LOST</v>
      </c>
      <c r="N565" s="7" t="str">
        <f>IF(COUNTBLANK(clean_leads!B565:S565)&gt;=8,"LOW",IF(COUNTBLANK(clean_leads!B565:S565)&gt;=4,"MEDIUM","HIGH"))</f>
        <v>HIGH</v>
      </c>
      <c r="O565" s="7">
        <f>COUNTIF(clean_interactions!B:B,A565)</f>
        <v>2</v>
      </c>
      <c r="P565" s="7">
        <f>COUNTIFS(clean_interactions!B:B,A565,clean_interactions!N:N,"HIGH")</f>
        <v>2</v>
      </c>
      <c r="Q565" s="7">
        <f>ROUND(SUMIF(clean_interactions!B:B,A565,clean_interactions!M:M),1)</f>
        <v>20.2</v>
      </c>
      <c r="R565" s="7">
        <f>COUNTIFS(clean_interactions!B:B,A565,clean_interactions!C:C,"DEMO_REQUEST")</f>
        <v>0</v>
      </c>
      <c r="S565" s="7">
        <f>COUNTIFS(clean_interactions!B:B,A565,clean_interactions!C:C,"CONTENT_DOWNLOAD")</f>
        <v>0</v>
      </c>
      <c r="T565" s="7">
        <f>COUNTIFS(clean_interactions!B:B,A565,clean_interactions!C:C,"WEBINAR_ATTENDED")</f>
        <v>0</v>
      </c>
      <c r="U565" s="7">
        <f>COUNTIFS(clean_interactions!B:B,A565,clean_interactions!C:C,"PRICING_PAGE_VIEW")</f>
        <v>0</v>
      </c>
      <c r="V565" s="7">
        <f>SUMIF(clean_spend!D:D,E565,clean_spend!F:F)</f>
        <v>0</v>
      </c>
      <c r="W565" s="7">
        <f>SUMIF(clean_spend!D:D,E565,clean_spend!J:J)</f>
        <v>0</v>
      </c>
      <c r="X565" s="17">
        <f t="shared" si="8"/>
        <v>0</v>
      </c>
      <c r="Y565" s="7">
        <f>IFERROR(SUMIF(clean_spend!D:D,E565,clean_spend!L:L)/V565,0)</f>
        <v>0</v>
      </c>
    </row>
    <row r="566" spans="1:25">
      <c r="A566" t="str">
        <v>L0565</v>
      </c>
      <c r="B566" t="str">
        <v>Qasim Johansson</v>
      </c>
      <c r="C566" t="str">
        <v>OKTA</v>
      </c>
      <c r="D566" t="str">
        <v>ENTERPRISE</v>
      </c>
      <c r="E566" t="str">
        <v>DIRECT</v>
      </c>
      <c r="F566" t="str">
        <v>Insurtech</v>
      </c>
      <c r="G566" t="str">
        <v>Head Of Sales</v>
      </c>
      <c r="H566" t="str">
        <v>DE</v>
      </c>
      <c r="I566">
        <v>20</v>
      </c>
      <c r="J566">
        <v>0</v>
      </c>
      <c r="K566">
        <v>44</v>
      </c>
      <c r="L566" t="str">
        <v>NO</v>
      </c>
      <c r="M566" t="str">
        <v>NURTURING</v>
      </c>
      <c r="N566" s="7" t="str">
        <f>IF(COUNTBLANK(clean_leads!B566:S566)&gt;=8,"LOW",IF(COUNTBLANK(clean_leads!B566:S566)&gt;=4,"MEDIUM","HIGH"))</f>
        <v>HIGH</v>
      </c>
      <c r="O566" s="7">
        <f>COUNTIF(clean_interactions!B:B,A566)</f>
        <v>3</v>
      </c>
      <c r="P566" s="7">
        <f>COUNTIFS(clean_interactions!B:B,A566,clean_interactions!N:N,"HIGH")</f>
        <v>2</v>
      </c>
      <c r="Q566" s="7">
        <f>ROUND(SUMIF(clean_interactions!B:B,A566,clean_interactions!M:M),1)</f>
        <v>49</v>
      </c>
      <c r="R566" s="7">
        <f>COUNTIFS(clean_interactions!B:B,A566,clean_interactions!C:C,"DEMO_REQUEST")</f>
        <v>0</v>
      </c>
      <c r="S566" s="7">
        <f>COUNTIFS(clean_interactions!B:B,A566,clean_interactions!C:C,"CONTENT_DOWNLOAD")</f>
        <v>0</v>
      </c>
      <c r="T566" s="7">
        <f>COUNTIFS(clean_interactions!B:B,A566,clean_interactions!C:C,"WEBINAR_ATTENDED")</f>
        <v>1</v>
      </c>
      <c r="U566" s="7">
        <f>COUNTIFS(clean_interactions!B:B,A566,clean_interactions!C:C,"PRICING_PAGE_VIEW")</f>
        <v>0</v>
      </c>
      <c r="V566" s="7">
        <f>SUMIF(clean_spend!D:D,E566,clean_spend!F:F)</f>
        <v>0</v>
      </c>
      <c r="W566" s="7">
        <f>SUMIF(clean_spend!D:D,E566,clean_spend!J:J)</f>
        <v>0</v>
      </c>
      <c r="X566" s="17">
        <f t="shared" si="8"/>
        <v>0</v>
      </c>
      <c r="Y566" s="7">
        <f>IFERROR(SUMIF(clean_spend!D:D,E566,clean_spend!L:L)/V566,0)</f>
        <v>0</v>
      </c>
    </row>
    <row r="567" spans="1:25">
      <c r="A567" t="str">
        <v>L0566</v>
      </c>
      <c r="B567" t="str">
        <v>Zachary Herrera</v>
      </c>
      <c r="C567" t="str">
        <v>ZSCALER</v>
      </c>
      <c r="D567" t="str">
        <v>ENTERPRISE</v>
      </c>
      <c r="E567" t="str">
        <v>REFERRAL</v>
      </c>
      <c r="F567" t="str">
        <v>Media</v>
      </c>
      <c r="G567" t="str">
        <v>Head Of Growth</v>
      </c>
      <c r="H567" t="str">
        <v>DE</v>
      </c>
      <c r="I567">
        <v>5</v>
      </c>
      <c r="J567">
        <v>5</v>
      </c>
      <c r="K567">
        <v>20</v>
      </c>
      <c r="L567" t="str">
        <v>YES</v>
      </c>
      <c r="M567" t="str">
        <v>CONVERTED</v>
      </c>
      <c r="N567" s="7" t="str">
        <f>IF(COUNTBLANK(clean_leads!B567:S567)&gt;=8,"LOW",IF(COUNTBLANK(clean_leads!B567:S567)&gt;=4,"MEDIUM","HIGH"))</f>
        <v>HIGH</v>
      </c>
      <c r="O567" s="7">
        <f>COUNTIF(clean_interactions!B:B,A567)</f>
        <v>3</v>
      </c>
      <c r="P567" s="7">
        <f>COUNTIFS(clean_interactions!B:B,A567,clean_interactions!N:N,"HIGH")</f>
        <v>3</v>
      </c>
      <c r="Q567" s="7">
        <f>ROUND(SUMIF(clean_interactions!B:B,A567,clean_interactions!M:M),1)</f>
        <v>31.8</v>
      </c>
      <c r="R567" s="7">
        <f>COUNTIFS(clean_interactions!B:B,A567,clean_interactions!C:C,"DEMO_REQUEST")</f>
        <v>1</v>
      </c>
      <c r="S567" s="7">
        <f>COUNTIFS(clean_interactions!B:B,A567,clean_interactions!C:C,"CONTENT_DOWNLOAD")</f>
        <v>0</v>
      </c>
      <c r="T567" s="7">
        <f>COUNTIFS(clean_interactions!B:B,A567,clean_interactions!C:C,"WEBINAR_ATTENDED")</f>
        <v>0</v>
      </c>
      <c r="U567" s="7">
        <f>COUNTIFS(clean_interactions!B:B,A567,clean_interactions!C:C,"PRICING_PAGE_VIEW")</f>
        <v>0</v>
      </c>
      <c r="V567" s="7">
        <f>SUMIF(clean_spend!D:D,E567,clean_spend!F:F)</f>
        <v>37889</v>
      </c>
      <c r="W567" s="7">
        <f>SUMIF(clean_spend!D:D,E567,clean_spend!J:J)</f>
        <v>865</v>
      </c>
      <c r="X567" s="17">
        <f t="shared" si="8"/>
        <v>43.802312138728325</v>
      </c>
      <c r="Y567" s="7">
        <f>IFERROR(SUMIF(clean_spend!D:D,E567,clean_spend!L:L)/V567,0)</f>
        <v>9.6104674179841112</v>
      </c>
    </row>
    <row r="568" spans="1:25">
      <c r="A568" t="str">
        <v>L0567</v>
      </c>
      <c r="B568" t="str">
        <v>Xanthe Petrov</v>
      </c>
      <c r="C568" t="str">
        <v>META</v>
      </c>
      <c r="D568" t="str">
        <v>N/A</v>
      </c>
      <c r="E568" t="str">
        <v>WEBINAR</v>
      </c>
      <c r="F568" t="str">
        <v>Healthcare</v>
      </c>
      <c r="G568" t="str">
        <v>Head Of Growth</v>
      </c>
      <c r="H568" t="str">
        <v>US</v>
      </c>
      <c r="I568">
        <v>29</v>
      </c>
      <c r="J568">
        <v>1</v>
      </c>
      <c r="K568">
        <v>45</v>
      </c>
      <c r="L568" t="str">
        <v>YES</v>
      </c>
      <c r="M568" t="str">
        <v>CONTACTED</v>
      </c>
      <c r="N568" s="7" t="str">
        <f>IF(COUNTBLANK(clean_leads!B568:S568)&gt;=8,"LOW",IF(COUNTBLANK(clean_leads!B568:S568)&gt;=4,"MEDIUM","HIGH"))</f>
        <v>HIGH</v>
      </c>
      <c r="O568" s="7">
        <f>COUNTIF(clean_interactions!B:B,A568)</f>
        <v>4</v>
      </c>
      <c r="P568" s="7">
        <f>COUNTIFS(clean_interactions!B:B,A568,clean_interactions!N:N,"HIGH")</f>
        <v>4</v>
      </c>
      <c r="Q568" s="7">
        <f>ROUND(SUMIF(clean_interactions!B:B,A568,clean_interactions!M:M),1)</f>
        <v>89.1</v>
      </c>
      <c r="R568" s="7">
        <f>COUNTIFS(clean_interactions!B:B,A568,clean_interactions!C:C,"DEMO_REQUEST")</f>
        <v>0</v>
      </c>
      <c r="S568" s="7">
        <f>COUNTIFS(clean_interactions!B:B,A568,clean_interactions!C:C,"CONTENT_DOWNLOAD")</f>
        <v>0</v>
      </c>
      <c r="T568" s="7">
        <f>COUNTIFS(clean_interactions!B:B,A568,clean_interactions!C:C,"WEBINAR_ATTENDED")</f>
        <v>0</v>
      </c>
      <c r="U568" s="7">
        <f>COUNTIFS(clean_interactions!B:B,A568,clean_interactions!C:C,"PRICING_PAGE_VIEW")</f>
        <v>0</v>
      </c>
      <c r="V568" s="7">
        <f>SUMIF(clean_spend!D:D,E568,clean_spend!F:F)</f>
        <v>74983</v>
      </c>
      <c r="W568" s="7">
        <f>SUMIF(clean_spend!D:D,E568,clean_spend!J:J)</f>
        <v>879</v>
      </c>
      <c r="X568" s="17">
        <f t="shared" si="8"/>
        <v>85.304891922639356</v>
      </c>
      <c r="Y568" s="7">
        <f>IFERROR(SUMIF(clean_spend!D:D,E568,clean_spend!L:L)/V568,0)</f>
        <v>7.3541336036168197</v>
      </c>
    </row>
    <row r="569" spans="1:25">
      <c r="A569" t="str">
        <v>L0568</v>
      </c>
      <c r="B569" t="str">
        <v>Elena Johnson</v>
      </c>
      <c r="C569" t="str">
        <v>SHOPIFY INC</v>
      </c>
      <c r="D569" t="str">
        <v>ENTERPRISE</v>
      </c>
      <c r="E569" t="str">
        <v>PAID</v>
      </c>
      <c r="F569" t="str">
        <v>Logistics</v>
      </c>
      <c r="G569" t="str">
        <v>Founder</v>
      </c>
      <c r="H569" t="str">
        <v>UK</v>
      </c>
      <c r="I569">
        <v>21</v>
      </c>
      <c r="J569">
        <v>19</v>
      </c>
      <c r="K569">
        <v>34</v>
      </c>
      <c r="L569" t="str">
        <v>YES</v>
      </c>
      <c r="M569" t="str">
        <v>CONTACTED</v>
      </c>
      <c r="N569" s="7" t="str">
        <f>IF(COUNTBLANK(clean_leads!B569:S569)&gt;=8,"LOW",IF(COUNTBLANK(clean_leads!B569:S569)&gt;=4,"MEDIUM","HIGH"))</f>
        <v>HIGH</v>
      </c>
      <c r="O569" s="7">
        <f>COUNTIF(clean_interactions!B:B,A569)</f>
        <v>3</v>
      </c>
      <c r="P569" s="7">
        <f>COUNTIFS(clean_interactions!B:B,A569,clean_interactions!N:N,"HIGH")</f>
        <v>3</v>
      </c>
      <c r="Q569" s="7">
        <f>ROUND(SUMIF(clean_interactions!B:B,A569,clean_interactions!M:M),1)</f>
        <v>44.6</v>
      </c>
      <c r="R569" s="7">
        <f>COUNTIFS(clean_interactions!B:B,A569,clean_interactions!C:C,"DEMO_REQUEST")</f>
        <v>0</v>
      </c>
      <c r="S569" s="7">
        <f>COUNTIFS(clean_interactions!B:B,A569,clean_interactions!C:C,"CONTENT_DOWNLOAD")</f>
        <v>0</v>
      </c>
      <c r="T569" s="7">
        <f>COUNTIFS(clean_interactions!B:B,A569,clean_interactions!C:C,"WEBINAR_ATTENDED")</f>
        <v>0</v>
      </c>
      <c r="U569" s="7">
        <f>COUNTIFS(clean_interactions!B:B,A569,clean_interactions!C:C,"PRICING_PAGE_VIEW")</f>
        <v>0</v>
      </c>
      <c r="V569" s="7">
        <f>SUMIF(clean_spend!D:D,E569,clean_spend!F:F)</f>
        <v>149793</v>
      </c>
      <c r="W569" s="7">
        <f>SUMIF(clean_spend!D:D,E569,clean_spend!J:J)</f>
        <v>1090</v>
      </c>
      <c r="X569" s="17">
        <f t="shared" si="8"/>
        <v>137.42477064220182</v>
      </c>
      <c r="Y569" s="7">
        <f>IFERROR(SUMIF(clean_spend!D:D,E569,clean_spend!L:L)/V569,0)</f>
        <v>3.422997069288952</v>
      </c>
    </row>
    <row r="570" spans="1:25">
      <c r="A570" t="str">
        <v>L0569</v>
      </c>
      <c r="B570" t="str">
        <v>Magnus Williams</v>
      </c>
      <c r="C570" t="str">
        <v>WORKDAY</v>
      </c>
      <c r="D570" t="str">
        <v>N/A</v>
      </c>
      <c r="E570" t="str">
        <v>SOCIAL</v>
      </c>
      <c r="F570" t="str">
        <v>Legal Tech</v>
      </c>
      <c r="G570" t="str">
        <v>Cmo</v>
      </c>
      <c r="H570" t="str">
        <v>US</v>
      </c>
      <c r="I570">
        <v>8</v>
      </c>
      <c r="J570">
        <v>6</v>
      </c>
      <c r="K570">
        <v>36</v>
      </c>
      <c r="L570" t="str">
        <v>NO</v>
      </c>
      <c r="M570" t="str">
        <v>ENGAGED</v>
      </c>
      <c r="N570" s="7" t="str">
        <f>IF(COUNTBLANK(clean_leads!B570:S570)&gt;=8,"LOW",IF(COUNTBLANK(clean_leads!B570:S570)&gt;=4,"MEDIUM","HIGH"))</f>
        <v>HIGH</v>
      </c>
      <c r="O570" s="7">
        <f>COUNTIF(clean_interactions!B:B,A570)</f>
        <v>5</v>
      </c>
      <c r="P570" s="7">
        <f>COUNTIFS(clean_interactions!B:B,A570,clean_interactions!N:N,"HIGH")</f>
        <v>1</v>
      </c>
      <c r="Q570" s="7">
        <f>ROUND(SUMIF(clean_interactions!B:B,A570,clean_interactions!M:M),1)</f>
        <v>17</v>
      </c>
      <c r="R570" s="7">
        <f>COUNTIFS(clean_interactions!B:B,A570,clean_interactions!C:C,"DEMO_REQUEST")</f>
        <v>0</v>
      </c>
      <c r="S570" s="7">
        <f>COUNTIFS(clean_interactions!B:B,A570,clean_interactions!C:C,"CONTENT_DOWNLOAD")</f>
        <v>1</v>
      </c>
      <c r="T570" s="7">
        <f>COUNTIFS(clean_interactions!B:B,A570,clean_interactions!C:C,"WEBINAR_ATTENDED")</f>
        <v>0</v>
      </c>
      <c r="U570" s="7">
        <f>COUNTIFS(clean_interactions!B:B,A570,clean_interactions!C:C,"PRICING_PAGE_VIEW")</f>
        <v>1</v>
      </c>
      <c r="V570" s="7">
        <f>SUMIF(clean_spend!D:D,E570,clean_spend!F:F)</f>
        <v>198205</v>
      </c>
      <c r="W570" s="7">
        <f>SUMIF(clean_spend!D:D,E570,clean_spend!J:J)</f>
        <v>961</v>
      </c>
      <c r="X570" s="17">
        <f t="shared" si="8"/>
        <v>206.2486992715921</v>
      </c>
      <c r="Y570" s="7">
        <f>IFERROR(SUMIF(clean_spend!D:D,E570,clean_spend!L:L)/V570,0)</f>
        <v>2.499992432077899</v>
      </c>
    </row>
    <row r="571" spans="1:25">
      <c r="A571" t="str">
        <v>L0570</v>
      </c>
      <c r="B571" t="str">
        <v>Ethan Harris</v>
      </c>
      <c r="C571" t="str">
        <v>SHOPIFY INC</v>
      </c>
      <c r="D571" t="str">
        <v>SMB</v>
      </c>
      <c r="E571" t="str">
        <v>REFERRAL</v>
      </c>
      <c r="F571" t="str">
        <v>Edtech</v>
      </c>
      <c r="G571" t="str">
        <v>Vp Of Marketing</v>
      </c>
      <c r="H571" t="str">
        <v>US</v>
      </c>
      <c r="I571">
        <v>11</v>
      </c>
      <c r="J571">
        <v>18</v>
      </c>
      <c r="K571">
        <v>9</v>
      </c>
      <c r="L571" t="str">
        <v>NO</v>
      </c>
      <c r="M571" t="str">
        <v>ENGAGED</v>
      </c>
      <c r="N571" s="7" t="str">
        <f>IF(COUNTBLANK(clean_leads!B571:S571)&gt;=8,"LOW",IF(COUNTBLANK(clean_leads!B571:S571)&gt;=4,"MEDIUM","HIGH"))</f>
        <v>HIGH</v>
      </c>
      <c r="O571" s="7">
        <f>COUNTIF(clean_interactions!B:B,A571)</f>
        <v>3</v>
      </c>
      <c r="P571" s="7">
        <f>COUNTIFS(clean_interactions!B:B,A571,clean_interactions!N:N,"HIGH")</f>
        <v>2</v>
      </c>
      <c r="Q571" s="7">
        <f>ROUND(SUMIF(clean_interactions!B:B,A571,clean_interactions!M:M),1)</f>
        <v>29</v>
      </c>
      <c r="R571" s="7">
        <f>COUNTIFS(clean_interactions!B:B,A571,clean_interactions!C:C,"DEMO_REQUEST")</f>
        <v>0</v>
      </c>
      <c r="S571" s="7">
        <f>COUNTIFS(clean_interactions!B:B,A571,clean_interactions!C:C,"CONTENT_DOWNLOAD")</f>
        <v>0</v>
      </c>
      <c r="T571" s="7">
        <f>COUNTIFS(clean_interactions!B:B,A571,clean_interactions!C:C,"WEBINAR_ATTENDED")</f>
        <v>0</v>
      </c>
      <c r="U571" s="7">
        <f>COUNTIFS(clean_interactions!B:B,A571,clean_interactions!C:C,"PRICING_PAGE_VIEW")</f>
        <v>0</v>
      </c>
      <c r="V571" s="7">
        <f>SUMIF(clean_spend!D:D,E571,clean_spend!F:F)</f>
        <v>37889</v>
      </c>
      <c r="W571" s="7">
        <f>SUMIF(clean_spend!D:D,E571,clean_spend!J:J)</f>
        <v>865</v>
      </c>
      <c r="X571" s="17">
        <f t="shared" si="8"/>
        <v>43.802312138728325</v>
      </c>
      <c r="Y571" s="7">
        <f>IFERROR(SUMIF(clean_spend!D:D,E571,clean_spend!L:L)/V571,0)</f>
        <v>9.6104674179841112</v>
      </c>
    </row>
    <row r="572" spans="1:25">
      <c r="A572" t="str">
        <v>L0571</v>
      </c>
      <c r="B572" t="str">
        <v>Liora Ortiz</v>
      </c>
      <c r="C572" t="str">
        <v>NOTION LABS</v>
      </c>
      <c r="D572" t="str">
        <v>STARTUP</v>
      </c>
      <c r="E572" t="str">
        <v>PARTNER</v>
      </c>
      <c r="F572" t="str">
        <v>Manufacturing</v>
      </c>
      <c r="G572" t="str">
        <v>Operations Manager</v>
      </c>
      <c r="H572" t="str">
        <v>SG</v>
      </c>
      <c r="I572">
        <v>8</v>
      </c>
      <c r="J572">
        <v>0</v>
      </c>
      <c r="K572">
        <v>43</v>
      </c>
      <c r="L572" t="str">
        <v>YES</v>
      </c>
      <c r="M572" t="str">
        <v>DISQUALIFIED</v>
      </c>
      <c r="N572" s="7" t="str">
        <f>IF(COUNTBLANK(clean_leads!B572:S572)&gt;=8,"LOW",IF(COUNTBLANK(clean_leads!B572:S572)&gt;=4,"MEDIUM","HIGH"))</f>
        <v>HIGH</v>
      </c>
      <c r="O572" s="7">
        <f>COUNTIF(clean_interactions!B:B,A572)</f>
        <v>2</v>
      </c>
      <c r="P572" s="7">
        <f>COUNTIFS(clean_interactions!B:B,A572,clean_interactions!N:N,"HIGH")</f>
        <v>2</v>
      </c>
      <c r="Q572" s="7">
        <f>ROUND(SUMIF(clean_interactions!B:B,A572,clean_interactions!M:M),1)</f>
        <v>54</v>
      </c>
      <c r="R572" s="7">
        <f>COUNTIFS(clean_interactions!B:B,A572,clean_interactions!C:C,"DEMO_REQUEST")</f>
        <v>1</v>
      </c>
      <c r="S572" s="7">
        <f>COUNTIFS(clean_interactions!B:B,A572,clean_interactions!C:C,"CONTENT_DOWNLOAD")</f>
        <v>0</v>
      </c>
      <c r="T572" s="7">
        <f>COUNTIFS(clean_interactions!B:B,A572,clean_interactions!C:C,"WEBINAR_ATTENDED")</f>
        <v>0</v>
      </c>
      <c r="U572" s="7">
        <f>COUNTIFS(clean_interactions!B:B,A572,clean_interactions!C:C,"PRICING_PAGE_VIEW")</f>
        <v>0</v>
      </c>
      <c r="V572" s="7">
        <f>SUMIF(clean_spend!D:D,E572,clean_spend!F:F)</f>
        <v>0</v>
      </c>
      <c r="W572" s="7">
        <f>SUMIF(clean_spend!D:D,E572,clean_spend!J:J)</f>
        <v>0</v>
      </c>
      <c r="X572" s="17">
        <f t="shared" si="8"/>
        <v>0</v>
      </c>
      <c r="Y572" s="7">
        <f>IFERROR(SUMIF(clean_spend!D:D,E572,clean_spend!L:L)/V572,0)</f>
        <v>0</v>
      </c>
    </row>
    <row r="573" spans="1:25">
      <c r="A573" t="str">
        <v>L0572</v>
      </c>
      <c r="B573" t="str">
        <v>Kevin Chen</v>
      </c>
      <c r="C573" t="str">
        <v>ZSCALER</v>
      </c>
      <c r="D573" t="str">
        <v>N/A</v>
      </c>
      <c r="E573" t="str">
        <v>PARTNER</v>
      </c>
      <c r="F573" t="str">
        <v>Saas</v>
      </c>
      <c r="G573" t="str">
        <v>Unknown</v>
      </c>
      <c r="H573" t="str">
        <v>SG</v>
      </c>
      <c r="I573">
        <v>8</v>
      </c>
      <c r="J573">
        <v>0</v>
      </c>
      <c r="K573">
        <v>5</v>
      </c>
      <c r="L573" t="str">
        <v>YES</v>
      </c>
      <c r="M573" t="str">
        <v>DISQUALIFIED</v>
      </c>
      <c r="N573" s="7" t="str">
        <f>IF(COUNTBLANK(clean_leads!B573:S573)&gt;=8,"LOW",IF(COUNTBLANK(clean_leads!B573:S573)&gt;=4,"MEDIUM","HIGH"))</f>
        <v>HIGH</v>
      </c>
      <c r="O573" s="7">
        <f>COUNTIF(clean_interactions!B:B,A573)</f>
        <v>1</v>
      </c>
      <c r="P573" s="7">
        <f>COUNTIFS(clean_interactions!B:B,A573,clean_interactions!N:N,"HIGH")</f>
        <v>1</v>
      </c>
      <c r="Q573" s="7">
        <f>ROUND(SUMIF(clean_interactions!B:B,A573,clean_interactions!M:M),1)</f>
        <v>28.7</v>
      </c>
      <c r="R573" s="7">
        <f>COUNTIFS(clean_interactions!B:B,A573,clean_interactions!C:C,"DEMO_REQUEST")</f>
        <v>0</v>
      </c>
      <c r="S573" s="7">
        <f>COUNTIFS(clean_interactions!B:B,A573,clean_interactions!C:C,"CONTENT_DOWNLOAD")</f>
        <v>0</v>
      </c>
      <c r="T573" s="7">
        <f>COUNTIFS(clean_interactions!B:B,A573,clean_interactions!C:C,"WEBINAR_ATTENDED")</f>
        <v>0</v>
      </c>
      <c r="U573" s="7">
        <f>COUNTIFS(clean_interactions!B:B,A573,clean_interactions!C:C,"PRICING_PAGE_VIEW")</f>
        <v>0</v>
      </c>
      <c r="V573" s="7">
        <f>SUMIF(clean_spend!D:D,E573,clean_spend!F:F)</f>
        <v>0</v>
      </c>
      <c r="W573" s="7">
        <f>SUMIF(clean_spend!D:D,E573,clean_spend!J:J)</f>
        <v>0</v>
      </c>
      <c r="X573" s="17">
        <f t="shared" si="8"/>
        <v>0</v>
      </c>
      <c r="Y573" s="7">
        <f>IFERROR(SUMIF(clean_spend!D:D,E573,clean_spend!L:L)/V573,0)</f>
        <v>0</v>
      </c>
    </row>
    <row r="574" spans="1:25">
      <c r="A574" t="str">
        <v>L0573</v>
      </c>
      <c r="B574" t="str">
        <v>Florian Jensen</v>
      </c>
      <c r="C574" t="str">
        <v>PALANTIR</v>
      </c>
      <c r="D574" t="str">
        <v>ENTERPRISE</v>
      </c>
      <c r="E574" t="str">
        <v>PAID</v>
      </c>
      <c r="F574" t="str">
        <v>Fintech</v>
      </c>
      <c r="G574" t="str">
        <v>Head Of Growth</v>
      </c>
      <c r="H574" t="str">
        <v>Spain</v>
      </c>
      <c r="I574">
        <v>20</v>
      </c>
      <c r="J574">
        <v>14</v>
      </c>
      <c r="K574">
        <v>30</v>
      </c>
      <c r="L574" t="str">
        <v>NO</v>
      </c>
      <c r="M574" t="str">
        <v>CONVERTED</v>
      </c>
      <c r="N574" s="7" t="str">
        <f>IF(COUNTBLANK(clean_leads!B574:S574)&gt;=8,"LOW",IF(COUNTBLANK(clean_leads!B574:S574)&gt;=4,"MEDIUM","HIGH"))</f>
        <v>HIGH</v>
      </c>
      <c r="O574" s="7">
        <f>COUNTIF(clean_interactions!B:B,A574)</f>
        <v>1</v>
      </c>
      <c r="P574" s="7">
        <f>COUNTIFS(clean_interactions!B:B,A574,clean_interactions!N:N,"HIGH")</f>
        <v>0</v>
      </c>
      <c r="Q574" s="7">
        <f>ROUND(SUMIF(clean_interactions!B:B,A574,clean_interactions!M:M),1)</f>
        <v>2.8</v>
      </c>
      <c r="R574" s="7">
        <f>COUNTIFS(clean_interactions!B:B,A574,clean_interactions!C:C,"DEMO_REQUEST")</f>
        <v>0</v>
      </c>
      <c r="S574" s="7">
        <f>COUNTIFS(clean_interactions!B:B,A574,clean_interactions!C:C,"CONTENT_DOWNLOAD")</f>
        <v>0</v>
      </c>
      <c r="T574" s="7">
        <f>COUNTIFS(clean_interactions!B:B,A574,clean_interactions!C:C,"WEBINAR_ATTENDED")</f>
        <v>0</v>
      </c>
      <c r="U574" s="7">
        <f>COUNTIFS(clean_interactions!B:B,A574,clean_interactions!C:C,"PRICING_PAGE_VIEW")</f>
        <v>0</v>
      </c>
      <c r="V574" s="7">
        <f>SUMIF(clean_spend!D:D,E574,clean_spend!F:F)</f>
        <v>149793</v>
      </c>
      <c r="W574" s="7">
        <f>SUMIF(clean_spend!D:D,E574,clean_spend!J:J)</f>
        <v>1090</v>
      </c>
      <c r="X574" s="17">
        <f t="shared" si="8"/>
        <v>137.42477064220182</v>
      </c>
      <c r="Y574" s="7">
        <f>IFERROR(SUMIF(clean_spend!D:D,E574,clean_spend!L:L)/V574,0)</f>
        <v>3.422997069288952</v>
      </c>
    </row>
    <row r="575" spans="1:25">
      <c r="A575" t="str">
        <v>L0574</v>
      </c>
      <c r="B575" t="str">
        <v>Noah Nakamura</v>
      </c>
      <c r="C575" t="str">
        <v>DROPBOX</v>
      </c>
      <c r="D575" t="str">
        <v>MID-MARKET</v>
      </c>
      <c r="E575" t="str">
        <v>UNKNOWN</v>
      </c>
      <c r="F575" t="str">
        <v>Insurtech</v>
      </c>
      <c r="G575" t="str">
        <v>Coo</v>
      </c>
      <c r="H575" t="str">
        <v>IN</v>
      </c>
      <c r="I575">
        <v>30</v>
      </c>
      <c r="J575">
        <v>1</v>
      </c>
      <c r="K575">
        <v>13</v>
      </c>
      <c r="L575" t="str">
        <v>NO</v>
      </c>
      <c r="M575" t="str">
        <v>ENGAGED</v>
      </c>
      <c r="N575" s="7" t="str">
        <f>IF(COUNTBLANK(clean_leads!B575:S575)&gt;=8,"LOW",IF(COUNTBLANK(clean_leads!B575:S575)&gt;=4,"MEDIUM","HIGH"))</f>
        <v>HIGH</v>
      </c>
      <c r="O575" s="7">
        <f>COUNTIF(clean_interactions!B:B,A575)</f>
        <v>3</v>
      </c>
      <c r="P575" s="7">
        <f>COUNTIFS(clean_interactions!B:B,A575,clean_interactions!N:N,"HIGH")</f>
        <v>2</v>
      </c>
      <c r="Q575" s="7">
        <f>ROUND(SUMIF(clean_interactions!B:B,A575,clean_interactions!M:M),1)</f>
        <v>43.7</v>
      </c>
      <c r="R575" s="7">
        <f>COUNTIFS(clean_interactions!B:B,A575,clean_interactions!C:C,"DEMO_REQUEST")</f>
        <v>0</v>
      </c>
      <c r="S575" s="7">
        <f>COUNTIFS(clean_interactions!B:B,A575,clean_interactions!C:C,"CONTENT_DOWNLOAD")</f>
        <v>0</v>
      </c>
      <c r="T575" s="7">
        <f>COUNTIFS(clean_interactions!B:B,A575,clean_interactions!C:C,"WEBINAR_ATTENDED")</f>
        <v>1</v>
      </c>
      <c r="U575" s="7">
        <f>COUNTIFS(clean_interactions!B:B,A575,clean_interactions!C:C,"PRICING_PAGE_VIEW")</f>
        <v>1</v>
      </c>
      <c r="V575" s="7">
        <f>SUMIF(clean_spend!D:D,E575,clean_spend!F:F)</f>
        <v>0</v>
      </c>
      <c r="W575" s="7">
        <f>SUMIF(clean_spend!D:D,E575,clean_spend!J:J)</f>
        <v>0</v>
      </c>
      <c r="X575" s="17">
        <f t="shared" si="8"/>
        <v>0</v>
      </c>
      <c r="Y575" s="7">
        <f>IFERROR(SUMIF(clean_spend!D:D,E575,clean_spend!L:L)/V575,0)</f>
        <v>0</v>
      </c>
    </row>
    <row r="576" spans="1:25">
      <c r="A576" t="str">
        <v>L0575</v>
      </c>
      <c r="B576" t="str">
        <v>Hadley Mendoza</v>
      </c>
      <c r="C576" t="str">
        <v>MONGODB</v>
      </c>
      <c r="D576" t="str">
        <v>ENTERPRISE</v>
      </c>
      <c r="E576" t="str">
        <v>WEBINAR</v>
      </c>
      <c r="F576" t="str">
        <v>Cybersecurity</v>
      </c>
      <c r="G576" t="str">
        <v>Revenue Operations</v>
      </c>
      <c r="H576" t="str">
        <v>N/A</v>
      </c>
      <c r="I576">
        <v>17</v>
      </c>
      <c r="J576">
        <v>4</v>
      </c>
      <c r="K576">
        <v>8</v>
      </c>
      <c r="L576" t="str">
        <v>NO</v>
      </c>
      <c r="M576" t="str">
        <v>ENGAGED</v>
      </c>
      <c r="N576" s="7" t="str">
        <f>IF(COUNTBLANK(clean_leads!B576:S576)&gt;=8,"LOW",IF(COUNTBLANK(clean_leads!B576:S576)&gt;=4,"MEDIUM","HIGH"))</f>
        <v>HIGH</v>
      </c>
      <c r="O576" s="7">
        <f>COUNTIF(clean_interactions!B:B,A576)</f>
        <v>3</v>
      </c>
      <c r="P576" s="7">
        <f>COUNTIFS(clean_interactions!B:B,A576,clean_interactions!N:N,"HIGH")</f>
        <v>3</v>
      </c>
      <c r="Q576" s="7">
        <f>ROUND(SUMIF(clean_interactions!B:B,A576,clean_interactions!M:M),1)</f>
        <v>42.3</v>
      </c>
      <c r="R576" s="7">
        <f>COUNTIFS(clean_interactions!B:B,A576,clean_interactions!C:C,"DEMO_REQUEST")</f>
        <v>0</v>
      </c>
      <c r="S576" s="7">
        <f>COUNTIFS(clean_interactions!B:B,A576,clean_interactions!C:C,"CONTENT_DOWNLOAD")</f>
        <v>0</v>
      </c>
      <c r="T576" s="7">
        <f>COUNTIFS(clean_interactions!B:B,A576,clean_interactions!C:C,"WEBINAR_ATTENDED")</f>
        <v>0</v>
      </c>
      <c r="U576" s="7">
        <f>COUNTIFS(clean_interactions!B:B,A576,clean_interactions!C:C,"PRICING_PAGE_VIEW")</f>
        <v>0</v>
      </c>
      <c r="V576" s="7">
        <f>SUMIF(clean_spend!D:D,E576,clean_spend!F:F)</f>
        <v>74983</v>
      </c>
      <c r="W576" s="7">
        <f>SUMIF(clean_spend!D:D,E576,clean_spend!J:J)</f>
        <v>879</v>
      </c>
      <c r="X576" s="17">
        <f t="shared" si="8"/>
        <v>85.304891922639356</v>
      </c>
      <c r="Y576" s="7">
        <f>IFERROR(SUMIF(clean_spend!D:D,E576,clean_spend!L:L)/V576,0)</f>
        <v>7.3541336036168197</v>
      </c>
    </row>
    <row r="577" spans="1:25">
      <c r="A577" t="str">
        <v>L0576</v>
      </c>
      <c r="B577" t="str">
        <v>Jamal Kapoor</v>
      </c>
      <c r="C577" t="str">
        <v>CROWDSTRIKE</v>
      </c>
      <c r="D577" t="str">
        <v>STARTUP</v>
      </c>
      <c r="E577" t="str">
        <v>PAID</v>
      </c>
      <c r="F577" t="str">
        <v>E-Commerce</v>
      </c>
      <c r="G577" t="str">
        <v>Head Of Strategy</v>
      </c>
      <c r="H577" t="str">
        <v>Sweden</v>
      </c>
      <c r="I577">
        <v>14</v>
      </c>
      <c r="J577">
        <v>2</v>
      </c>
      <c r="K577">
        <v>41</v>
      </c>
      <c r="L577" t="str">
        <v>NO</v>
      </c>
      <c r="M577" t="str">
        <v>CONTACTED</v>
      </c>
      <c r="N577" s="7" t="str">
        <f>IF(COUNTBLANK(clean_leads!B577:S577)&gt;=8,"LOW",IF(COUNTBLANK(clean_leads!B577:S577)&gt;=4,"MEDIUM","HIGH"))</f>
        <v>HIGH</v>
      </c>
      <c r="O577" s="7">
        <f>COUNTIF(clean_interactions!B:B,A577)</f>
        <v>2</v>
      </c>
      <c r="P577" s="7">
        <f>COUNTIFS(clean_interactions!B:B,A577,clean_interactions!N:N,"HIGH")</f>
        <v>2</v>
      </c>
      <c r="Q577" s="7">
        <f>ROUND(SUMIF(clean_interactions!B:B,A577,clean_interactions!M:M),1)</f>
        <v>32.700000000000003</v>
      </c>
      <c r="R577" s="7">
        <f>COUNTIFS(clean_interactions!B:B,A577,clean_interactions!C:C,"DEMO_REQUEST")</f>
        <v>0</v>
      </c>
      <c r="S577" s="7">
        <f>COUNTIFS(clean_interactions!B:B,A577,clean_interactions!C:C,"CONTENT_DOWNLOAD")</f>
        <v>0</v>
      </c>
      <c r="T577" s="7">
        <f>COUNTIFS(clean_interactions!B:B,A577,clean_interactions!C:C,"WEBINAR_ATTENDED")</f>
        <v>0</v>
      </c>
      <c r="U577" s="7">
        <f>COUNTIFS(clean_interactions!B:B,A577,clean_interactions!C:C,"PRICING_PAGE_VIEW")</f>
        <v>1</v>
      </c>
      <c r="V577" s="7">
        <f>SUMIF(clean_spend!D:D,E577,clean_spend!F:F)</f>
        <v>149793</v>
      </c>
      <c r="W577" s="7">
        <f>SUMIF(clean_spend!D:D,E577,clean_spend!J:J)</f>
        <v>1090</v>
      </c>
      <c r="X577" s="17">
        <f t="shared" si="8"/>
        <v>137.42477064220182</v>
      </c>
      <c r="Y577" s="7">
        <f>IFERROR(SUMIF(clean_spend!D:D,E577,clean_spend!L:L)/V577,0)</f>
        <v>3.422997069288952</v>
      </c>
    </row>
    <row r="578" spans="1:25">
      <c r="A578" t="str">
        <v>L0577</v>
      </c>
      <c r="B578" t="str">
        <v>Elena Pandey</v>
      </c>
      <c r="C578" t="str">
        <v>AIRTABLE</v>
      </c>
      <c r="D578" t="str">
        <v>MID-MARKET</v>
      </c>
      <c r="E578" t="str">
        <v>PAID</v>
      </c>
      <c r="F578" t="str">
        <v>Retail</v>
      </c>
      <c r="G578" t="str">
        <v>Demand Gen Manager</v>
      </c>
      <c r="H578" t="str">
        <v>New Zealand</v>
      </c>
      <c r="I578">
        <v>0</v>
      </c>
      <c r="J578">
        <v>11</v>
      </c>
      <c r="K578">
        <v>56</v>
      </c>
      <c r="L578" t="str">
        <v>YES</v>
      </c>
      <c r="M578" t="str">
        <v>NEW</v>
      </c>
      <c r="N578" s="7" t="str">
        <f>IF(COUNTBLANK(clean_leads!B578:S578)&gt;=8,"LOW",IF(COUNTBLANK(clean_leads!B578:S578)&gt;=4,"MEDIUM","HIGH"))</f>
        <v>HIGH</v>
      </c>
      <c r="O578" s="7">
        <f>COUNTIF(clean_interactions!B:B,A578)</f>
        <v>3</v>
      </c>
      <c r="P578" s="7">
        <f>COUNTIFS(clean_interactions!B:B,A578,clean_interactions!N:N,"HIGH")</f>
        <v>0</v>
      </c>
      <c r="Q578" s="7">
        <f>ROUND(SUMIF(clean_interactions!B:B,A578,clean_interactions!M:M),1)</f>
        <v>4.5999999999999996</v>
      </c>
      <c r="R578" s="7">
        <f>COUNTIFS(clean_interactions!B:B,A578,clean_interactions!C:C,"DEMO_REQUEST")</f>
        <v>0</v>
      </c>
      <c r="S578" s="7">
        <f>COUNTIFS(clean_interactions!B:B,A578,clean_interactions!C:C,"CONTENT_DOWNLOAD")</f>
        <v>0</v>
      </c>
      <c r="T578" s="7">
        <f>COUNTIFS(clean_interactions!B:B,A578,clean_interactions!C:C,"WEBINAR_ATTENDED")</f>
        <v>0</v>
      </c>
      <c r="U578" s="7">
        <f>COUNTIFS(clean_interactions!B:B,A578,clean_interactions!C:C,"PRICING_PAGE_VIEW")</f>
        <v>1</v>
      </c>
      <c r="V578" s="7">
        <f>SUMIF(clean_spend!D:D,E578,clean_spend!F:F)</f>
        <v>149793</v>
      </c>
      <c r="W578" s="7">
        <f>SUMIF(clean_spend!D:D,E578,clean_spend!J:J)</f>
        <v>1090</v>
      </c>
      <c r="X578" s="17">
        <f t="shared" si="8"/>
        <v>137.42477064220182</v>
      </c>
      <c r="Y578" s="7">
        <f>IFERROR(SUMIF(clean_spend!D:D,E578,clean_spend!L:L)/V578,0)</f>
        <v>3.422997069288952</v>
      </c>
    </row>
    <row r="579" spans="1:25">
      <c r="A579" t="str">
        <v>L0578</v>
      </c>
      <c r="B579" t="str">
        <v>Brendan Kovac</v>
      </c>
      <c r="C579" t="str">
        <v>PALO ALTO</v>
      </c>
      <c r="D579" t="str">
        <v>SMB</v>
      </c>
      <c r="E579" t="str">
        <v>WEBINAR</v>
      </c>
      <c r="F579" t="str">
        <v>Supply Chain</v>
      </c>
      <c r="G579" t="str">
        <v>Coo</v>
      </c>
      <c r="H579" t="str">
        <v>Vietnam</v>
      </c>
      <c r="I579">
        <v>26</v>
      </c>
      <c r="J579">
        <v>9</v>
      </c>
      <c r="K579">
        <v>24</v>
      </c>
      <c r="L579" t="str">
        <v>NO</v>
      </c>
      <c r="M579" t="str">
        <v>CONVERTED</v>
      </c>
      <c r="N579" s="7" t="str">
        <f>IF(COUNTBLANK(clean_leads!B579:S579)&gt;=8,"LOW",IF(COUNTBLANK(clean_leads!B579:S579)&gt;=4,"MEDIUM","HIGH"))</f>
        <v>HIGH</v>
      </c>
      <c r="O579" s="7">
        <f>COUNTIF(clean_interactions!B:B,A579)</f>
        <v>4</v>
      </c>
      <c r="P579" s="7">
        <f>COUNTIFS(clean_interactions!B:B,A579,clean_interactions!N:N,"HIGH")</f>
        <v>3</v>
      </c>
      <c r="Q579" s="7">
        <f>ROUND(SUMIF(clean_interactions!B:B,A579,clean_interactions!M:M),1)</f>
        <v>63.1</v>
      </c>
      <c r="R579" s="7">
        <f>COUNTIFS(clean_interactions!B:B,A579,clean_interactions!C:C,"DEMO_REQUEST")</f>
        <v>1</v>
      </c>
      <c r="S579" s="7">
        <f>COUNTIFS(clean_interactions!B:B,A579,clean_interactions!C:C,"CONTENT_DOWNLOAD")</f>
        <v>0</v>
      </c>
      <c r="T579" s="7">
        <f>COUNTIFS(clean_interactions!B:B,A579,clean_interactions!C:C,"WEBINAR_ATTENDED")</f>
        <v>0</v>
      </c>
      <c r="U579" s="7">
        <f>COUNTIFS(clean_interactions!B:B,A579,clean_interactions!C:C,"PRICING_PAGE_VIEW")</f>
        <v>0</v>
      </c>
      <c r="V579" s="7">
        <f>SUMIF(clean_spend!D:D,E579,clean_spend!F:F)</f>
        <v>74983</v>
      </c>
      <c r="W579" s="7">
        <f>SUMIF(clean_spend!D:D,E579,clean_spend!J:J)</f>
        <v>879</v>
      </c>
      <c r="X579" s="17">
        <f t="shared" ref="X579:X642" si="9">IFERROR(V579/W579,0)</f>
        <v>85.304891922639356</v>
      </c>
      <c r="Y579" s="7">
        <f>IFERROR(SUMIF(clean_spend!D:D,E579,clean_spend!L:L)/V579,0)</f>
        <v>7.3541336036168197</v>
      </c>
    </row>
    <row r="580" spans="1:25">
      <c r="A580" t="str">
        <v>L0579</v>
      </c>
      <c r="B580" t="str">
        <v>Dante Torres</v>
      </c>
      <c r="C580" t="str">
        <v>PALO ALTO</v>
      </c>
      <c r="D580" t="str">
        <v>N/A</v>
      </c>
      <c r="E580" t="str">
        <v>UNKNOWN</v>
      </c>
      <c r="F580" t="str">
        <v>AI/ML</v>
      </c>
      <c r="G580" t="str">
        <v>Growth Hacker</v>
      </c>
      <c r="H580" t="str">
        <v>Ireland</v>
      </c>
      <c r="I580">
        <v>2</v>
      </c>
      <c r="J580">
        <v>15</v>
      </c>
      <c r="K580">
        <v>38</v>
      </c>
      <c r="L580" t="str">
        <v>NO</v>
      </c>
      <c r="M580" t="str">
        <v>CONTACTED</v>
      </c>
      <c r="N580" s="7" t="str">
        <f>IF(COUNTBLANK(clean_leads!B580:S580)&gt;=8,"LOW",IF(COUNTBLANK(clean_leads!B580:S580)&gt;=4,"MEDIUM","HIGH"))</f>
        <v>HIGH</v>
      </c>
      <c r="O580" s="7">
        <f>COUNTIF(clean_interactions!B:B,A580)</f>
        <v>3</v>
      </c>
      <c r="P580" s="7">
        <f>COUNTIFS(clean_interactions!B:B,A580,clean_interactions!N:N,"HIGH")</f>
        <v>1</v>
      </c>
      <c r="Q580" s="7">
        <f>ROUND(SUMIF(clean_interactions!B:B,A580,clean_interactions!M:M),1)</f>
        <v>8.8000000000000007</v>
      </c>
      <c r="R580" s="7">
        <f>COUNTIFS(clean_interactions!B:B,A580,clean_interactions!C:C,"DEMO_REQUEST")</f>
        <v>0</v>
      </c>
      <c r="S580" s="7">
        <f>COUNTIFS(clean_interactions!B:B,A580,clean_interactions!C:C,"CONTENT_DOWNLOAD")</f>
        <v>0</v>
      </c>
      <c r="T580" s="7">
        <f>COUNTIFS(clean_interactions!B:B,A580,clean_interactions!C:C,"WEBINAR_ATTENDED")</f>
        <v>0</v>
      </c>
      <c r="U580" s="7">
        <f>COUNTIFS(clean_interactions!B:B,A580,clean_interactions!C:C,"PRICING_PAGE_VIEW")</f>
        <v>0</v>
      </c>
      <c r="V580" s="7">
        <f>SUMIF(clean_spend!D:D,E580,clean_spend!F:F)</f>
        <v>0</v>
      </c>
      <c r="W580" s="7">
        <f>SUMIF(clean_spend!D:D,E580,clean_spend!J:J)</f>
        <v>0</v>
      </c>
      <c r="X580" s="17">
        <f t="shared" si="9"/>
        <v>0</v>
      </c>
      <c r="Y580" s="7">
        <f>IFERROR(SUMIF(clean_spend!D:D,E580,clean_spend!L:L)/V580,0)</f>
        <v>0</v>
      </c>
    </row>
    <row r="581" spans="1:25">
      <c r="A581" t="str">
        <v>L0580</v>
      </c>
      <c r="B581" t="str">
        <v>Katrina Dominguez</v>
      </c>
      <c r="C581" t="str">
        <v>DATADOG</v>
      </c>
      <c r="D581" t="str">
        <v>SMB</v>
      </c>
      <c r="E581" t="str">
        <v>SOCIAL</v>
      </c>
      <c r="F581" t="str">
        <v>Energy</v>
      </c>
      <c r="G581" t="str">
        <v>Pr Manager</v>
      </c>
      <c r="H581" t="str">
        <v>US</v>
      </c>
      <c r="I581">
        <v>12</v>
      </c>
      <c r="J581">
        <v>1</v>
      </c>
      <c r="K581">
        <v>15</v>
      </c>
      <c r="L581" t="str">
        <v>YES</v>
      </c>
      <c r="M581" t="str">
        <v>CONTACTED</v>
      </c>
      <c r="N581" s="7" t="str">
        <f>IF(COUNTBLANK(clean_leads!B581:S581)&gt;=8,"LOW",IF(COUNTBLANK(clean_leads!B581:S581)&gt;=4,"MEDIUM","HIGH"))</f>
        <v>HIGH</v>
      </c>
      <c r="O581" s="7">
        <f>COUNTIF(clean_interactions!B:B,A581)</f>
        <v>5</v>
      </c>
      <c r="P581" s="7">
        <f>COUNTIFS(clean_interactions!B:B,A581,clean_interactions!N:N,"HIGH")</f>
        <v>3</v>
      </c>
      <c r="Q581" s="7">
        <f>ROUND(SUMIF(clean_interactions!B:B,A581,clean_interactions!M:M),1)</f>
        <v>91.4</v>
      </c>
      <c r="R581" s="7">
        <f>COUNTIFS(clean_interactions!B:B,A581,clean_interactions!C:C,"DEMO_REQUEST")</f>
        <v>1</v>
      </c>
      <c r="S581" s="7">
        <f>COUNTIFS(clean_interactions!B:B,A581,clean_interactions!C:C,"CONTENT_DOWNLOAD")</f>
        <v>0</v>
      </c>
      <c r="T581" s="7">
        <f>COUNTIFS(clean_interactions!B:B,A581,clean_interactions!C:C,"WEBINAR_ATTENDED")</f>
        <v>0</v>
      </c>
      <c r="U581" s="7">
        <f>COUNTIFS(clean_interactions!B:B,A581,clean_interactions!C:C,"PRICING_PAGE_VIEW")</f>
        <v>0</v>
      </c>
      <c r="V581" s="7">
        <f>SUMIF(clean_spend!D:D,E581,clean_spend!F:F)</f>
        <v>198205</v>
      </c>
      <c r="W581" s="7">
        <f>SUMIF(clean_spend!D:D,E581,clean_spend!J:J)</f>
        <v>961</v>
      </c>
      <c r="X581" s="17">
        <f t="shared" si="9"/>
        <v>206.2486992715921</v>
      </c>
      <c r="Y581" s="7">
        <f>IFERROR(SUMIF(clean_spend!D:D,E581,clean_spend!L:L)/V581,0)</f>
        <v>2.499992432077899</v>
      </c>
    </row>
    <row r="582" spans="1:25">
      <c r="A582" t="str">
        <v>L0581</v>
      </c>
      <c r="B582" t="str">
        <v>Zaid Ahmed</v>
      </c>
      <c r="C582" t="str">
        <v>HASHICORP</v>
      </c>
      <c r="D582" t="str">
        <v>SMB</v>
      </c>
      <c r="E582" t="str">
        <v>CONTENT_SYNDICATION</v>
      </c>
      <c r="F582" t="str">
        <v>Telecom</v>
      </c>
      <c r="G582" t="str">
        <v>Marketing Manager</v>
      </c>
      <c r="H582" t="str">
        <v>US</v>
      </c>
      <c r="I582">
        <v>30</v>
      </c>
      <c r="J582">
        <v>8</v>
      </c>
      <c r="K582">
        <v>59</v>
      </c>
      <c r="L582" t="str">
        <v>NO</v>
      </c>
      <c r="M582" t="str">
        <v>QUALIFIED</v>
      </c>
      <c r="N582" s="7" t="str">
        <f>IF(COUNTBLANK(clean_leads!B582:S582)&gt;=8,"LOW",IF(COUNTBLANK(clean_leads!B582:S582)&gt;=4,"MEDIUM","HIGH"))</f>
        <v>HIGH</v>
      </c>
      <c r="O582" s="7">
        <f>COUNTIF(clean_interactions!B:B,A582)</f>
        <v>2</v>
      </c>
      <c r="P582" s="7">
        <f>COUNTIFS(clean_interactions!B:B,A582,clean_interactions!N:N,"HIGH")</f>
        <v>2</v>
      </c>
      <c r="Q582" s="7">
        <f>ROUND(SUMIF(clean_interactions!B:B,A582,clean_interactions!M:M),1)</f>
        <v>79.7</v>
      </c>
      <c r="R582" s="7">
        <f>COUNTIFS(clean_interactions!B:B,A582,clean_interactions!C:C,"DEMO_REQUEST")</f>
        <v>0</v>
      </c>
      <c r="S582" s="7">
        <f>COUNTIFS(clean_interactions!B:B,A582,clean_interactions!C:C,"CONTENT_DOWNLOAD")</f>
        <v>0</v>
      </c>
      <c r="T582" s="7">
        <f>COUNTIFS(clean_interactions!B:B,A582,clean_interactions!C:C,"WEBINAR_ATTENDED")</f>
        <v>0</v>
      </c>
      <c r="U582" s="7">
        <f>COUNTIFS(clean_interactions!B:B,A582,clean_interactions!C:C,"PRICING_PAGE_VIEW")</f>
        <v>0</v>
      </c>
      <c r="V582" s="7">
        <f>SUMIF(clean_spend!D:D,E582,clean_spend!F:F)</f>
        <v>56772</v>
      </c>
      <c r="W582" s="7">
        <f>SUMIF(clean_spend!D:D,E582,clean_spend!J:J)</f>
        <v>216</v>
      </c>
      <c r="X582" s="17">
        <f t="shared" si="9"/>
        <v>262.83333333333331</v>
      </c>
      <c r="Y582" s="7">
        <f>IFERROR(SUMIF(clean_spend!D:D,E582,clean_spend!L:L)/V582,0)</f>
        <v>1.3824068202635102</v>
      </c>
    </row>
    <row r="583" spans="1:25">
      <c r="A583" t="str">
        <v>L0582</v>
      </c>
      <c r="B583" t="str">
        <v>Charlie Jensen</v>
      </c>
      <c r="C583" t="str">
        <v>SNOWFLAKE INC</v>
      </c>
      <c r="D583" t="str">
        <v>STARTUP</v>
      </c>
      <c r="E583" t="str">
        <v>EVENT</v>
      </c>
      <c r="F583" t="str">
        <v>Cybersecurity</v>
      </c>
      <c r="G583" t="str">
        <v>Head Of Partnerships</v>
      </c>
      <c r="H583" t="str">
        <v>SG</v>
      </c>
      <c r="I583">
        <v>28</v>
      </c>
      <c r="J583">
        <v>7</v>
      </c>
      <c r="K583">
        <v>0</v>
      </c>
      <c r="L583" t="str">
        <v>YES</v>
      </c>
      <c r="M583" t="str">
        <v>DISQUALIFIED</v>
      </c>
      <c r="N583" s="7" t="str">
        <f>IF(COUNTBLANK(clean_leads!B583:S583)&gt;=8,"LOW",IF(COUNTBLANK(clean_leads!B583:S583)&gt;=4,"MEDIUM","HIGH"))</f>
        <v>HIGH</v>
      </c>
      <c r="O583" s="7">
        <f>COUNTIF(clean_interactions!B:B,A583)</f>
        <v>2</v>
      </c>
      <c r="P583" s="7">
        <f>COUNTIFS(clean_interactions!B:B,A583,clean_interactions!N:N,"HIGH")</f>
        <v>2</v>
      </c>
      <c r="Q583" s="7">
        <f>ROUND(SUMIF(clean_interactions!B:B,A583,clean_interactions!M:M),1)</f>
        <v>23.8</v>
      </c>
      <c r="R583" s="7">
        <f>COUNTIFS(clean_interactions!B:B,A583,clean_interactions!C:C,"DEMO_REQUEST")</f>
        <v>0</v>
      </c>
      <c r="S583" s="7">
        <f>COUNTIFS(clean_interactions!B:B,A583,clean_interactions!C:C,"CONTENT_DOWNLOAD")</f>
        <v>0</v>
      </c>
      <c r="T583" s="7">
        <f>COUNTIFS(clean_interactions!B:B,A583,clean_interactions!C:C,"WEBINAR_ATTENDED")</f>
        <v>0</v>
      </c>
      <c r="U583" s="7">
        <f>COUNTIFS(clean_interactions!B:B,A583,clean_interactions!C:C,"PRICING_PAGE_VIEW")</f>
        <v>0</v>
      </c>
      <c r="V583" s="7">
        <f>SUMIF(clean_spend!D:D,E583,clean_spend!F:F)</f>
        <v>130023</v>
      </c>
      <c r="W583" s="7">
        <f>SUMIF(clean_spend!D:D,E583,clean_spend!J:J)</f>
        <v>322</v>
      </c>
      <c r="X583" s="17">
        <f t="shared" si="9"/>
        <v>403.79813664596276</v>
      </c>
      <c r="Y583" s="7">
        <f>IFERROR(SUMIF(clean_spend!D:D,E583,clean_spend!L:L)/V583,0)</f>
        <v>1.3116294809379878</v>
      </c>
    </row>
    <row r="584" spans="1:25">
      <c r="A584" t="str">
        <v>L0583</v>
      </c>
      <c r="B584" t="str">
        <v>Emilia Chandra</v>
      </c>
      <c r="C584" t="str">
        <v>SHOPIFY INC</v>
      </c>
      <c r="D584" t="str">
        <v>N/A</v>
      </c>
      <c r="E584" t="str">
        <v>WEBINAR</v>
      </c>
      <c r="F584" t="str">
        <v>Martech</v>
      </c>
      <c r="G584" t="str">
        <v>Founder</v>
      </c>
      <c r="H584" t="str">
        <v>FR</v>
      </c>
      <c r="I584">
        <v>1</v>
      </c>
      <c r="J584">
        <v>0</v>
      </c>
      <c r="K584">
        <v>46</v>
      </c>
      <c r="L584" t="str">
        <v>NO</v>
      </c>
      <c r="M584" t="str">
        <v>CONVERTED</v>
      </c>
      <c r="N584" s="7" t="str">
        <f>IF(COUNTBLANK(clean_leads!B584:S584)&gt;=8,"LOW",IF(COUNTBLANK(clean_leads!B584:S584)&gt;=4,"MEDIUM","HIGH"))</f>
        <v>HIGH</v>
      </c>
      <c r="O584" s="7">
        <f>COUNTIF(clean_interactions!B:B,A584)</f>
        <v>3</v>
      </c>
      <c r="P584" s="7">
        <f>COUNTIFS(clean_interactions!B:B,A584,clean_interactions!N:N,"HIGH")</f>
        <v>2</v>
      </c>
      <c r="Q584" s="7">
        <f>ROUND(SUMIF(clean_interactions!B:B,A584,clean_interactions!M:M),1)</f>
        <v>53.2</v>
      </c>
      <c r="R584" s="7">
        <f>COUNTIFS(clean_interactions!B:B,A584,clean_interactions!C:C,"DEMO_REQUEST")</f>
        <v>0</v>
      </c>
      <c r="S584" s="7">
        <f>COUNTIFS(clean_interactions!B:B,A584,clean_interactions!C:C,"CONTENT_DOWNLOAD")</f>
        <v>1</v>
      </c>
      <c r="T584" s="7">
        <f>COUNTIFS(clean_interactions!B:B,A584,clean_interactions!C:C,"WEBINAR_ATTENDED")</f>
        <v>0</v>
      </c>
      <c r="U584" s="7">
        <f>COUNTIFS(clean_interactions!B:B,A584,clean_interactions!C:C,"PRICING_PAGE_VIEW")</f>
        <v>0</v>
      </c>
      <c r="V584" s="7">
        <f>SUMIF(clean_spend!D:D,E584,clean_spend!F:F)</f>
        <v>74983</v>
      </c>
      <c r="W584" s="7">
        <f>SUMIF(clean_spend!D:D,E584,clean_spend!J:J)</f>
        <v>879</v>
      </c>
      <c r="X584" s="17">
        <f t="shared" si="9"/>
        <v>85.304891922639356</v>
      </c>
      <c r="Y584" s="7">
        <f>IFERROR(SUMIF(clean_spend!D:D,E584,clean_spend!L:L)/V584,0)</f>
        <v>7.3541336036168197</v>
      </c>
    </row>
    <row r="585" spans="1:25">
      <c r="A585" t="str">
        <v>L0584</v>
      </c>
      <c r="B585" t="str">
        <v>Carlos Hussain</v>
      </c>
      <c r="C585" t="str">
        <v>STRIPE</v>
      </c>
      <c r="D585" t="str">
        <v>MID-MARKET</v>
      </c>
      <c r="E585" t="str">
        <v>UNKNOWN</v>
      </c>
      <c r="F585" t="str">
        <v>Retail</v>
      </c>
      <c r="G585" t="str">
        <v>Gtm Lead</v>
      </c>
      <c r="H585" t="str">
        <v>AU</v>
      </c>
      <c r="I585">
        <v>10</v>
      </c>
      <c r="J585">
        <v>0</v>
      </c>
      <c r="K585">
        <v>26</v>
      </c>
      <c r="L585" t="str">
        <v>YES</v>
      </c>
      <c r="M585" t="str">
        <v>QUALIFIED</v>
      </c>
      <c r="N585" s="7" t="str">
        <f>IF(COUNTBLANK(clean_leads!B585:S585)&gt;=8,"LOW",IF(COUNTBLANK(clean_leads!B585:S585)&gt;=4,"MEDIUM","HIGH"))</f>
        <v>HIGH</v>
      </c>
      <c r="O585" s="7">
        <f>COUNTIF(clean_interactions!B:B,A585)</f>
        <v>4</v>
      </c>
      <c r="P585" s="7">
        <f>COUNTIFS(clean_interactions!B:B,A585,clean_interactions!N:N,"HIGH")</f>
        <v>2</v>
      </c>
      <c r="Q585" s="7">
        <f>ROUND(SUMIF(clean_interactions!B:B,A585,clean_interactions!M:M),1)</f>
        <v>51.5</v>
      </c>
      <c r="R585" s="7">
        <f>COUNTIFS(clean_interactions!B:B,A585,clean_interactions!C:C,"DEMO_REQUEST")</f>
        <v>0</v>
      </c>
      <c r="S585" s="7">
        <f>COUNTIFS(clean_interactions!B:B,A585,clean_interactions!C:C,"CONTENT_DOWNLOAD")</f>
        <v>0</v>
      </c>
      <c r="T585" s="7">
        <f>COUNTIFS(clean_interactions!B:B,A585,clean_interactions!C:C,"WEBINAR_ATTENDED")</f>
        <v>0</v>
      </c>
      <c r="U585" s="7">
        <f>COUNTIFS(clean_interactions!B:B,A585,clean_interactions!C:C,"PRICING_PAGE_VIEW")</f>
        <v>1</v>
      </c>
      <c r="V585" s="7">
        <f>SUMIF(clean_spend!D:D,E585,clean_spend!F:F)</f>
        <v>0</v>
      </c>
      <c r="W585" s="7">
        <f>SUMIF(clean_spend!D:D,E585,clean_spend!J:J)</f>
        <v>0</v>
      </c>
      <c r="X585" s="17">
        <f t="shared" si="9"/>
        <v>0</v>
      </c>
      <c r="Y585" s="7">
        <f>IFERROR(SUMIF(clean_spend!D:D,E585,clean_spend!L:L)/V585,0)</f>
        <v>0</v>
      </c>
    </row>
    <row r="586" spans="1:25">
      <c r="A586" t="str">
        <v>L0585</v>
      </c>
      <c r="B586" t="str">
        <v>Alice Jackson</v>
      </c>
      <c r="C586" t="str">
        <v>LINEAR</v>
      </c>
      <c r="D586" t="str">
        <v>SMB</v>
      </c>
      <c r="E586" t="str">
        <v>DIRECT</v>
      </c>
      <c r="F586" t="str">
        <v>Martech</v>
      </c>
      <c r="G586" t="str">
        <v>Data Analyst</v>
      </c>
      <c r="H586" t="str">
        <v>Bangladesh</v>
      </c>
      <c r="I586">
        <v>2</v>
      </c>
      <c r="J586">
        <v>0</v>
      </c>
      <c r="K586">
        <v>30</v>
      </c>
      <c r="L586" t="str">
        <v>NO</v>
      </c>
      <c r="M586" t="str">
        <v>NURTURING</v>
      </c>
      <c r="N586" s="7" t="str">
        <f>IF(COUNTBLANK(clean_leads!B586:S586)&gt;=8,"LOW",IF(COUNTBLANK(clean_leads!B586:S586)&gt;=4,"MEDIUM","HIGH"))</f>
        <v>HIGH</v>
      </c>
      <c r="O586" s="7">
        <f>COUNTIF(clean_interactions!B:B,A586)</f>
        <v>3</v>
      </c>
      <c r="P586" s="7">
        <f>COUNTIFS(clean_interactions!B:B,A586,clean_interactions!N:N,"HIGH")</f>
        <v>3</v>
      </c>
      <c r="Q586" s="7">
        <f>ROUND(SUMIF(clean_interactions!B:B,A586,clean_interactions!M:M),1)</f>
        <v>35.5</v>
      </c>
      <c r="R586" s="7">
        <f>COUNTIFS(clean_interactions!B:B,A586,clean_interactions!C:C,"DEMO_REQUEST")</f>
        <v>0</v>
      </c>
      <c r="S586" s="7">
        <f>COUNTIFS(clean_interactions!B:B,A586,clean_interactions!C:C,"CONTENT_DOWNLOAD")</f>
        <v>1</v>
      </c>
      <c r="T586" s="7">
        <f>COUNTIFS(clean_interactions!B:B,A586,clean_interactions!C:C,"WEBINAR_ATTENDED")</f>
        <v>0</v>
      </c>
      <c r="U586" s="7">
        <f>COUNTIFS(clean_interactions!B:B,A586,clean_interactions!C:C,"PRICING_PAGE_VIEW")</f>
        <v>0</v>
      </c>
      <c r="V586" s="7">
        <f>SUMIF(clean_spend!D:D,E586,clean_spend!F:F)</f>
        <v>0</v>
      </c>
      <c r="W586" s="7">
        <f>SUMIF(clean_spend!D:D,E586,clean_spend!J:J)</f>
        <v>0</v>
      </c>
      <c r="X586" s="17">
        <f t="shared" si="9"/>
        <v>0</v>
      </c>
      <c r="Y586" s="7">
        <f>IFERROR(SUMIF(clean_spend!D:D,E586,clean_spend!L:L)/V586,0)</f>
        <v>0</v>
      </c>
    </row>
    <row r="587" spans="1:25">
      <c r="A587" t="str">
        <v>L0586</v>
      </c>
      <c r="B587" t="str">
        <v>Uriel Gomez</v>
      </c>
      <c r="C587" t="str">
        <v>OKTA</v>
      </c>
      <c r="D587" t="str">
        <v>STARTUP</v>
      </c>
      <c r="E587" t="str">
        <v>COLD_EMAIL</v>
      </c>
      <c r="F587" t="str">
        <v>Automotive</v>
      </c>
      <c r="G587" t="str">
        <v>Customer Success Manager</v>
      </c>
      <c r="H587" t="str">
        <v>Italy</v>
      </c>
      <c r="I587">
        <v>9</v>
      </c>
      <c r="J587">
        <v>12</v>
      </c>
      <c r="K587">
        <v>46</v>
      </c>
      <c r="L587" t="str">
        <v>YES</v>
      </c>
      <c r="M587" t="str">
        <v>DISQUALIFIED</v>
      </c>
      <c r="N587" s="7" t="str">
        <f>IF(COUNTBLANK(clean_leads!B587:S587)&gt;=8,"LOW",IF(COUNTBLANK(clean_leads!B587:S587)&gt;=4,"MEDIUM","HIGH"))</f>
        <v>HIGH</v>
      </c>
      <c r="O587" s="7">
        <f>COUNTIF(clean_interactions!B:B,A587)</f>
        <v>4</v>
      </c>
      <c r="P587" s="7">
        <f>COUNTIFS(clean_interactions!B:B,A587,clean_interactions!N:N,"HIGH")</f>
        <v>2</v>
      </c>
      <c r="Q587" s="7">
        <f>ROUND(SUMIF(clean_interactions!B:B,A587,clean_interactions!M:M),1)</f>
        <v>56.5</v>
      </c>
      <c r="R587" s="7">
        <f>COUNTIFS(clean_interactions!B:B,A587,clean_interactions!C:C,"DEMO_REQUEST")</f>
        <v>0</v>
      </c>
      <c r="S587" s="7">
        <f>COUNTIFS(clean_interactions!B:B,A587,clean_interactions!C:C,"CONTENT_DOWNLOAD")</f>
        <v>1</v>
      </c>
      <c r="T587" s="7">
        <f>COUNTIFS(clean_interactions!B:B,A587,clean_interactions!C:C,"WEBINAR_ATTENDED")</f>
        <v>0</v>
      </c>
      <c r="U587" s="7">
        <f>COUNTIFS(clean_interactions!B:B,A587,clean_interactions!C:C,"PRICING_PAGE_VIEW")</f>
        <v>0</v>
      </c>
      <c r="V587" s="7">
        <f>SUMIF(clean_spend!D:D,E587,clean_spend!F:F)</f>
        <v>63789</v>
      </c>
      <c r="W587" s="7">
        <f>SUMIF(clean_spend!D:D,E587,clean_spend!J:J)</f>
        <v>306</v>
      </c>
      <c r="X587" s="17">
        <f t="shared" si="9"/>
        <v>208.4607843137255</v>
      </c>
      <c r="Y587" s="7">
        <f>IFERROR(SUMIF(clean_spend!D:D,E587,clean_spend!L:L)/V587,0)</f>
        <v>3.0610920378121618</v>
      </c>
    </row>
    <row r="588" spans="1:25">
      <c r="A588" t="str">
        <v>L0587</v>
      </c>
      <c r="B588" t="str">
        <v>Liam Sanchez</v>
      </c>
      <c r="C588" t="str">
        <v>ZOOM VIDEO</v>
      </c>
      <c r="D588" t="str">
        <v>N/A</v>
      </c>
      <c r="E588" t="str">
        <v>WEBINAR</v>
      </c>
      <c r="F588" t="str">
        <v>Healthcare</v>
      </c>
      <c r="G588" t="str">
        <v>Chief Growth Officer</v>
      </c>
      <c r="H588" t="str">
        <v>UK</v>
      </c>
      <c r="I588">
        <v>14</v>
      </c>
      <c r="J588">
        <v>13</v>
      </c>
      <c r="K588">
        <v>32</v>
      </c>
      <c r="L588" t="str">
        <v>YES</v>
      </c>
      <c r="M588" t="str">
        <v>QUALIFIED</v>
      </c>
      <c r="N588" s="7" t="str">
        <f>IF(COUNTBLANK(clean_leads!B588:S588)&gt;=8,"LOW",IF(COUNTBLANK(clean_leads!B588:S588)&gt;=4,"MEDIUM","HIGH"))</f>
        <v>HIGH</v>
      </c>
      <c r="O588" s="7">
        <f>COUNTIF(clean_interactions!B:B,A588)</f>
        <v>2</v>
      </c>
      <c r="P588" s="7">
        <f>COUNTIFS(clean_interactions!B:B,A588,clean_interactions!N:N,"HIGH")</f>
        <v>1</v>
      </c>
      <c r="Q588" s="7">
        <f>ROUND(SUMIF(clean_interactions!B:B,A588,clean_interactions!M:M),1)</f>
        <v>32</v>
      </c>
      <c r="R588" s="7">
        <f>COUNTIFS(clean_interactions!B:B,A588,clean_interactions!C:C,"DEMO_REQUEST")</f>
        <v>0</v>
      </c>
      <c r="S588" s="7">
        <f>COUNTIFS(clean_interactions!B:B,A588,clean_interactions!C:C,"CONTENT_DOWNLOAD")</f>
        <v>0</v>
      </c>
      <c r="T588" s="7">
        <f>COUNTIFS(clean_interactions!B:B,A588,clean_interactions!C:C,"WEBINAR_ATTENDED")</f>
        <v>0</v>
      </c>
      <c r="U588" s="7">
        <f>COUNTIFS(clean_interactions!B:B,A588,clean_interactions!C:C,"PRICING_PAGE_VIEW")</f>
        <v>0</v>
      </c>
      <c r="V588" s="7">
        <f>SUMIF(clean_spend!D:D,E588,clean_spend!F:F)</f>
        <v>74983</v>
      </c>
      <c r="W588" s="7">
        <f>SUMIF(clean_spend!D:D,E588,clean_spend!J:J)</f>
        <v>879</v>
      </c>
      <c r="X588" s="17">
        <f t="shared" si="9"/>
        <v>85.304891922639356</v>
      </c>
      <c r="Y588" s="7">
        <f>IFERROR(SUMIF(clean_spend!D:D,E588,clean_spend!L:L)/V588,0)</f>
        <v>7.3541336036168197</v>
      </c>
    </row>
    <row r="589" spans="1:25">
      <c r="A589" t="str">
        <v>L0588</v>
      </c>
      <c r="B589" t="str">
        <v>Jack Taylor</v>
      </c>
      <c r="C589" t="str">
        <v>MONGODB</v>
      </c>
      <c r="D589" t="str">
        <v>ENTERPRISE</v>
      </c>
      <c r="E589" t="str">
        <v>DIRECT</v>
      </c>
      <c r="F589" t="str">
        <v>Cleantech</v>
      </c>
      <c r="G589" t="str">
        <v>Pr Manager</v>
      </c>
      <c r="H589" t="str">
        <v>Kenya</v>
      </c>
      <c r="I589">
        <v>11</v>
      </c>
      <c r="J589">
        <v>15</v>
      </c>
      <c r="K589">
        <v>53</v>
      </c>
      <c r="L589" t="str">
        <v>YES</v>
      </c>
      <c r="M589" t="str">
        <v>QUALIFIED</v>
      </c>
      <c r="N589" s="7" t="str">
        <f>IF(COUNTBLANK(clean_leads!B589:S589)&gt;=8,"LOW",IF(COUNTBLANK(clean_leads!B589:S589)&gt;=4,"MEDIUM","HIGH"))</f>
        <v>HIGH</v>
      </c>
      <c r="O589" s="7">
        <f>COUNTIF(clean_interactions!B:B,A589)</f>
        <v>5</v>
      </c>
      <c r="P589" s="7">
        <f>COUNTIFS(clean_interactions!B:B,A589,clean_interactions!N:N,"HIGH")</f>
        <v>3</v>
      </c>
      <c r="Q589" s="7">
        <f>ROUND(SUMIF(clean_interactions!B:B,A589,clean_interactions!M:M),1)</f>
        <v>44.1</v>
      </c>
      <c r="R589" s="7">
        <f>COUNTIFS(clean_interactions!B:B,A589,clean_interactions!C:C,"DEMO_REQUEST")</f>
        <v>1</v>
      </c>
      <c r="S589" s="7">
        <f>COUNTIFS(clean_interactions!B:B,A589,clean_interactions!C:C,"CONTENT_DOWNLOAD")</f>
        <v>0</v>
      </c>
      <c r="T589" s="7">
        <f>COUNTIFS(clean_interactions!B:B,A589,clean_interactions!C:C,"WEBINAR_ATTENDED")</f>
        <v>0</v>
      </c>
      <c r="U589" s="7">
        <f>COUNTIFS(clean_interactions!B:B,A589,clean_interactions!C:C,"PRICING_PAGE_VIEW")</f>
        <v>0</v>
      </c>
      <c r="V589" s="7">
        <f>SUMIF(clean_spend!D:D,E589,clean_spend!F:F)</f>
        <v>0</v>
      </c>
      <c r="W589" s="7">
        <f>SUMIF(clean_spend!D:D,E589,clean_spend!J:J)</f>
        <v>0</v>
      </c>
      <c r="X589" s="17">
        <f t="shared" si="9"/>
        <v>0</v>
      </c>
      <c r="Y589" s="7">
        <f>IFERROR(SUMIF(clean_spend!D:D,E589,clean_spend!L:L)/V589,0)</f>
        <v>0</v>
      </c>
    </row>
    <row r="590" spans="1:25">
      <c r="A590" t="str">
        <v>L0589</v>
      </c>
      <c r="B590" t="str">
        <v>Ethan Gomez</v>
      </c>
      <c r="C590" t="str">
        <v>HASHICORP</v>
      </c>
      <c r="D590" t="str">
        <v>MID-MARKET</v>
      </c>
      <c r="E590" t="str">
        <v>REFERRAL</v>
      </c>
      <c r="F590" t="str">
        <v>Healthcare</v>
      </c>
      <c r="G590" t="str">
        <v>Brand Manager</v>
      </c>
      <c r="H590" t="str">
        <v>N/A</v>
      </c>
      <c r="I590">
        <v>22</v>
      </c>
      <c r="J590">
        <v>12</v>
      </c>
      <c r="K590">
        <v>56</v>
      </c>
      <c r="L590" t="str">
        <v>NO</v>
      </c>
      <c r="M590" t="str">
        <v>CONVERTED</v>
      </c>
      <c r="N590" s="7" t="str">
        <f>IF(COUNTBLANK(clean_leads!B590:S590)&gt;=8,"LOW",IF(COUNTBLANK(clean_leads!B590:S590)&gt;=4,"MEDIUM","HIGH"))</f>
        <v>HIGH</v>
      </c>
      <c r="O590" s="7">
        <f>COUNTIF(clean_interactions!B:B,A590)</f>
        <v>3</v>
      </c>
      <c r="P590" s="7">
        <f>COUNTIFS(clean_interactions!B:B,A590,clean_interactions!N:N,"HIGH")</f>
        <v>3</v>
      </c>
      <c r="Q590" s="7">
        <f>ROUND(SUMIF(clean_interactions!B:B,A590,clean_interactions!M:M),1)</f>
        <v>86</v>
      </c>
      <c r="R590" s="7">
        <f>COUNTIFS(clean_interactions!B:B,A590,clean_interactions!C:C,"DEMO_REQUEST")</f>
        <v>1</v>
      </c>
      <c r="S590" s="7">
        <f>COUNTIFS(clean_interactions!B:B,A590,clean_interactions!C:C,"CONTENT_DOWNLOAD")</f>
        <v>0</v>
      </c>
      <c r="T590" s="7">
        <f>COUNTIFS(clean_interactions!B:B,A590,clean_interactions!C:C,"WEBINAR_ATTENDED")</f>
        <v>0</v>
      </c>
      <c r="U590" s="7">
        <f>COUNTIFS(clean_interactions!B:B,A590,clean_interactions!C:C,"PRICING_PAGE_VIEW")</f>
        <v>0</v>
      </c>
      <c r="V590" s="7">
        <f>SUMIF(clean_spend!D:D,E590,clean_spend!F:F)</f>
        <v>37889</v>
      </c>
      <c r="W590" s="7">
        <f>SUMIF(clean_spend!D:D,E590,clean_spend!J:J)</f>
        <v>865</v>
      </c>
      <c r="X590" s="17">
        <f t="shared" si="9"/>
        <v>43.802312138728325</v>
      </c>
      <c r="Y590" s="7">
        <f>IFERROR(SUMIF(clean_spend!D:D,E590,clean_spend!L:L)/V590,0)</f>
        <v>9.6104674179841112</v>
      </c>
    </row>
    <row r="591" spans="1:25">
      <c r="A591" t="str">
        <v>L0590</v>
      </c>
      <c r="B591" t="str">
        <v>Joaquin Davis</v>
      </c>
      <c r="C591" t="str">
        <v>MICROSOFT CORP</v>
      </c>
      <c r="D591" t="str">
        <v>ENTERPRISE</v>
      </c>
      <c r="E591" t="str">
        <v>COLD_EMAIL</v>
      </c>
      <c r="F591" t="str">
        <v>Healthcare</v>
      </c>
      <c r="G591" t="str">
        <v>Associate</v>
      </c>
      <c r="H591" t="str">
        <v>UK</v>
      </c>
      <c r="I591">
        <v>35</v>
      </c>
      <c r="J591">
        <v>0</v>
      </c>
      <c r="K591">
        <v>4</v>
      </c>
      <c r="L591" t="str">
        <v>NO</v>
      </c>
      <c r="M591" t="str">
        <v>CONTACTED</v>
      </c>
      <c r="N591" s="7" t="str">
        <f>IF(COUNTBLANK(clean_leads!B591:S591)&gt;=8,"LOW",IF(COUNTBLANK(clean_leads!B591:S591)&gt;=4,"MEDIUM","HIGH"))</f>
        <v>HIGH</v>
      </c>
      <c r="O591" s="7">
        <f>COUNTIF(clean_interactions!B:B,A591)</f>
        <v>5</v>
      </c>
      <c r="P591" s="7">
        <f>COUNTIFS(clean_interactions!B:B,A591,clean_interactions!N:N,"HIGH")</f>
        <v>3</v>
      </c>
      <c r="Q591" s="7">
        <f>ROUND(SUMIF(clean_interactions!B:B,A591,clean_interactions!M:M),1)</f>
        <v>100</v>
      </c>
      <c r="R591" s="7">
        <f>COUNTIFS(clean_interactions!B:B,A591,clean_interactions!C:C,"DEMO_REQUEST")</f>
        <v>0</v>
      </c>
      <c r="S591" s="7">
        <f>COUNTIFS(clean_interactions!B:B,A591,clean_interactions!C:C,"CONTENT_DOWNLOAD")</f>
        <v>0</v>
      </c>
      <c r="T591" s="7">
        <f>COUNTIFS(clean_interactions!B:B,A591,clean_interactions!C:C,"WEBINAR_ATTENDED")</f>
        <v>1</v>
      </c>
      <c r="U591" s="7">
        <f>COUNTIFS(clean_interactions!B:B,A591,clean_interactions!C:C,"PRICING_PAGE_VIEW")</f>
        <v>1</v>
      </c>
      <c r="V591" s="7">
        <f>SUMIF(clean_spend!D:D,E591,clean_spend!F:F)</f>
        <v>63789</v>
      </c>
      <c r="W591" s="7">
        <f>SUMIF(clean_spend!D:D,E591,clean_spend!J:J)</f>
        <v>306</v>
      </c>
      <c r="X591" s="17">
        <f t="shared" si="9"/>
        <v>208.4607843137255</v>
      </c>
      <c r="Y591" s="7">
        <f>IFERROR(SUMIF(clean_spend!D:D,E591,clean_spend!L:L)/V591,0)</f>
        <v>3.0610920378121618</v>
      </c>
    </row>
    <row r="592" spans="1:25">
      <c r="A592" t="str">
        <v>L0591</v>
      </c>
      <c r="B592" t="str">
        <v>Ursula Rojas</v>
      </c>
      <c r="C592" t="str">
        <v>AMAZON</v>
      </c>
      <c r="D592" t="str">
        <v>ENTERPRISE</v>
      </c>
      <c r="E592" t="str">
        <v>COLD_EMAIL</v>
      </c>
      <c r="F592" t="str">
        <v>Saas</v>
      </c>
      <c r="G592" t="str">
        <v>Gtm Lead</v>
      </c>
      <c r="H592" t="str">
        <v>Turkey</v>
      </c>
      <c r="I592">
        <v>17</v>
      </c>
      <c r="J592">
        <v>0</v>
      </c>
      <c r="K592">
        <v>5</v>
      </c>
      <c r="L592" t="str">
        <v>YES</v>
      </c>
      <c r="M592" t="str">
        <v>NEW</v>
      </c>
      <c r="N592" s="7" t="str">
        <f>IF(COUNTBLANK(clean_leads!B592:S592)&gt;=8,"LOW",IF(COUNTBLANK(clean_leads!B592:S592)&gt;=4,"MEDIUM","HIGH"))</f>
        <v>HIGH</v>
      </c>
      <c r="O592" s="7">
        <f>COUNTIF(clean_interactions!B:B,A592)</f>
        <v>3</v>
      </c>
      <c r="P592" s="7">
        <f>COUNTIFS(clean_interactions!B:B,A592,clean_interactions!N:N,"HIGH")</f>
        <v>1</v>
      </c>
      <c r="Q592" s="7">
        <f>ROUND(SUMIF(clean_interactions!B:B,A592,clean_interactions!M:M),1)</f>
        <v>42.7</v>
      </c>
      <c r="R592" s="7">
        <f>COUNTIFS(clean_interactions!B:B,A592,clean_interactions!C:C,"DEMO_REQUEST")</f>
        <v>0</v>
      </c>
      <c r="S592" s="7">
        <f>COUNTIFS(clean_interactions!B:B,A592,clean_interactions!C:C,"CONTENT_DOWNLOAD")</f>
        <v>0</v>
      </c>
      <c r="T592" s="7">
        <f>COUNTIFS(clean_interactions!B:B,A592,clean_interactions!C:C,"WEBINAR_ATTENDED")</f>
        <v>0</v>
      </c>
      <c r="U592" s="7">
        <f>COUNTIFS(clean_interactions!B:B,A592,clean_interactions!C:C,"PRICING_PAGE_VIEW")</f>
        <v>1</v>
      </c>
      <c r="V592" s="7">
        <f>SUMIF(clean_spend!D:D,E592,clean_spend!F:F)</f>
        <v>63789</v>
      </c>
      <c r="W592" s="7">
        <f>SUMIF(clean_spend!D:D,E592,clean_spend!J:J)</f>
        <v>306</v>
      </c>
      <c r="X592" s="17">
        <f t="shared" si="9"/>
        <v>208.4607843137255</v>
      </c>
      <c r="Y592" s="7">
        <f>IFERROR(SUMIF(clean_spend!D:D,E592,clean_spend!L:L)/V592,0)</f>
        <v>3.0610920378121618</v>
      </c>
    </row>
    <row r="593" spans="1:25">
      <c r="A593" t="str">
        <v>L0592</v>
      </c>
      <c r="B593" t="str">
        <v>Nadia Sanchez</v>
      </c>
      <c r="C593" t="str">
        <v>ELASTIC</v>
      </c>
      <c r="D593" t="str">
        <v>SMB</v>
      </c>
      <c r="E593" t="str">
        <v>SOCIAL</v>
      </c>
      <c r="F593" t="str">
        <v>Retail</v>
      </c>
      <c r="G593" t="str">
        <v>Director Of Demand Gen</v>
      </c>
      <c r="H593" t="str">
        <v>CA</v>
      </c>
      <c r="I593">
        <v>27</v>
      </c>
      <c r="J593">
        <v>19</v>
      </c>
      <c r="K593">
        <v>34</v>
      </c>
      <c r="L593" t="str">
        <v>YES</v>
      </c>
      <c r="M593" t="str">
        <v>NEW</v>
      </c>
      <c r="N593" s="7" t="str">
        <f>IF(COUNTBLANK(clean_leads!B593:S593)&gt;=8,"LOW",IF(COUNTBLANK(clean_leads!B593:S593)&gt;=4,"MEDIUM","HIGH"))</f>
        <v>HIGH</v>
      </c>
      <c r="O593" s="7">
        <f>COUNTIF(clean_interactions!B:B,A593)</f>
        <v>6</v>
      </c>
      <c r="P593" s="7">
        <f>COUNTIFS(clean_interactions!B:B,A593,clean_interactions!N:N,"HIGH")</f>
        <v>2</v>
      </c>
      <c r="Q593" s="7">
        <f>ROUND(SUMIF(clean_interactions!B:B,A593,clean_interactions!M:M),1)</f>
        <v>47.2</v>
      </c>
      <c r="R593" s="7">
        <f>COUNTIFS(clean_interactions!B:B,A593,clean_interactions!C:C,"DEMO_REQUEST")</f>
        <v>0</v>
      </c>
      <c r="S593" s="7">
        <f>COUNTIFS(clean_interactions!B:B,A593,clean_interactions!C:C,"CONTENT_DOWNLOAD")</f>
        <v>1</v>
      </c>
      <c r="T593" s="7">
        <f>COUNTIFS(clean_interactions!B:B,A593,clean_interactions!C:C,"WEBINAR_ATTENDED")</f>
        <v>0</v>
      </c>
      <c r="U593" s="7">
        <f>COUNTIFS(clean_interactions!B:B,A593,clean_interactions!C:C,"PRICING_PAGE_VIEW")</f>
        <v>1</v>
      </c>
      <c r="V593" s="7">
        <f>SUMIF(clean_spend!D:D,E593,clean_spend!F:F)</f>
        <v>198205</v>
      </c>
      <c r="W593" s="7">
        <f>SUMIF(clean_spend!D:D,E593,clean_spend!J:J)</f>
        <v>961</v>
      </c>
      <c r="X593" s="17">
        <f t="shared" si="9"/>
        <v>206.2486992715921</v>
      </c>
      <c r="Y593" s="7">
        <f>IFERROR(SUMIF(clean_spend!D:D,E593,clean_spend!L:L)/V593,0)</f>
        <v>2.499992432077899</v>
      </c>
    </row>
    <row r="594" spans="1:25">
      <c r="A594" t="str">
        <v>L0593</v>
      </c>
      <c r="B594" t="str">
        <v>Ximena Flores</v>
      </c>
      <c r="C594" t="str">
        <v>PALANTIR</v>
      </c>
      <c r="D594" t="str">
        <v>MID-MARKET</v>
      </c>
      <c r="E594" t="str">
        <v>COLD_EMAIL</v>
      </c>
      <c r="F594" t="str">
        <v>Fintech</v>
      </c>
      <c r="G594" t="str">
        <v>Unknown</v>
      </c>
      <c r="H594" t="str">
        <v>BR</v>
      </c>
      <c r="I594">
        <v>5</v>
      </c>
      <c r="J594">
        <v>12</v>
      </c>
      <c r="K594">
        <v>12</v>
      </c>
      <c r="L594" t="str">
        <v>YES</v>
      </c>
      <c r="M594" t="str">
        <v>ENGAGED</v>
      </c>
      <c r="N594" s="7" t="str">
        <f>IF(COUNTBLANK(clean_leads!B594:S594)&gt;=8,"LOW",IF(COUNTBLANK(clean_leads!B594:S594)&gt;=4,"MEDIUM","HIGH"))</f>
        <v>HIGH</v>
      </c>
      <c r="O594" s="7">
        <f>COUNTIF(clean_interactions!B:B,A594)</f>
        <v>1</v>
      </c>
      <c r="P594" s="7">
        <f>COUNTIFS(clean_interactions!B:B,A594,clean_interactions!N:N,"HIGH")</f>
        <v>1</v>
      </c>
      <c r="Q594" s="7">
        <f>ROUND(SUMIF(clean_interactions!B:B,A594,clean_interactions!M:M),1)</f>
        <v>29.5</v>
      </c>
      <c r="R594" s="7">
        <f>COUNTIFS(clean_interactions!B:B,A594,clean_interactions!C:C,"DEMO_REQUEST")</f>
        <v>0</v>
      </c>
      <c r="S594" s="7">
        <f>COUNTIFS(clean_interactions!B:B,A594,clean_interactions!C:C,"CONTENT_DOWNLOAD")</f>
        <v>0</v>
      </c>
      <c r="T594" s="7">
        <f>COUNTIFS(clean_interactions!B:B,A594,clean_interactions!C:C,"WEBINAR_ATTENDED")</f>
        <v>0</v>
      </c>
      <c r="U594" s="7">
        <f>COUNTIFS(clean_interactions!B:B,A594,clean_interactions!C:C,"PRICING_PAGE_VIEW")</f>
        <v>0</v>
      </c>
      <c r="V594" s="7">
        <f>SUMIF(clean_spend!D:D,E594,clean_spend!F:F)</f>
        <v>63789</v>
      </c>
      <c r="W594" s="7">
        <f>SUMIF(clean_spend!D:D,E594,clean_spend!J:J)</f>
        <v>306</v>
      </c>
      <c r="X594" s="17">
        <f t="shared" si="9"/>
        <v>208.4607843137255</v>
      </c>
      <c r="Y594" s="7">
        <f>IFERROR(SUMIF(clean_spend!D:D,E594,clean_spend!L:L)/V594,0)</f>
        <v>3.0610920378121618</v>
      </c>
    </row>
    <row r="595" spans="1:25">
      <c r="A595" t="str">
        <v>L0594</v>
      </c>
      <c r="B595" t="str">
        <v>Rachel Malik</v>
      </c>
      <c r="C595" t="str">
        <v>CLOUDFLARE</v>
      </c>
      <c r="D595" t="str">
        <v>ENTERPRISE</v>
      </c>
      <c r="E595" t="str">
        <v>ORGANIC</v>
      </c>
      <c r="F595" t="str">
        <v>Manufacturing</v>
      </c>
      <c r="G595" t="str">
        <v>Marketing Analyst</v>
      </c>
      <c r="H595" t="str">
        <v>DE</v>
      </c>
      <c r="I595">
        <v>35</v>
      </c>
      <c r="J595">
        <v>9</v>
      </c>
      <c r="K595">
        <v>42</v>
      </c>
      <c r="L595" t="str">
        <v>NO</v>
      </c>
      <c r="M595" t="str">
        <v>QUALIFIED</v>
      </c>
      <c r="N595" s="7" t="str">
        <f>IF(COUNTBLANK(clean_leads!B595:S595)&gt;=8,"LOW",IF(COUNTBLANK(clean_leads!B595:S595)&gt;=4,"MEDIUM","HIGH"))</f>
        <v>HIGH</v>
      </c>
      <c r="O595" s="7">
        <f>COUNTIF(clean_interactions!B:B,A595)</f>
        <v>5</v>
      </c>
      <c r="P595" s="7">
        <f>COUNTIFS(clean_interactions!B:B,A595,clean_interactions!N:N,"HIGH")</f>
        <v>5</v>
      </c>
      <c r="Q595" s="7">
        <f>ROUND(SUMIF(clean_interactions!B:B,A595,clean_interactions!M:M),1)</f>
        <v>100.4</v>
      </c>
      <c r="R595" s="7">
        <f>COUNTIFS(clean_interactions!B:B,A595,clean_interactions!C:C,"DEMO_REQUEST")</f>
        <v>0</v>
      </c>
      <c r="S595" s="7">
        <f>COUNTIFS(clean_interactions!B:B,A595,clean_interactions!C:C,"CONTENT_DOWNLOAD")</f>
        <v>0</v>
      </c>
      <c r="T595" s="7">
        <f>COUNTIFS(clean_interactions!B:B,A595,clean_interactions!C:C,"WEBINAR_ATTENDED")</f>
        <v>0</v>
      </c>
      <c r="U595" s="7">
        <f>COUNTIFS(clean_interactions!B:B,A595,clean_interactions!C:C,"PRICING_PAGE_VIEW")</f>
        <v>0</v>
      </c>
      <c r="V595" s="7">
        <f>SUMIF(clean_spend!D:D,E595,clean_spend!F:F)</f>
        <v>46997</v>
      </c>
      <c r="W595" s="7">
        <f>SUMIF(clean_spend!D:D,E595,clean_spend!J:J)</f>
        <v>970</v>
      </c>
      <c r="X595" s="17">
        <f t="shared" si="9"/>
        <v>48.450515463917526</v>
      </c>
      <c r="Y595" s="7">
        <f>IFERROR(SUMIF(clean_spend!D:D,E595,clean_spend!L:L)/V595,0)</f>
        <v>13.494180479605081</v>
      </c>
    </row>
    <row r="596" spans="1:25">
      <c r="A596" t="str">
        <v>L0595</v>
      </c>
      <c r="B596" t="str">
        <v>Frank Kim</v>
      </c>
      <c r="C596" t="str">
        <v>SHOPIFY</v>
      </c>
      <c r="D596" t="str">
        <v>ENTERPRISE</v>
      </c>
      <c r="E596" t="str">
        <v>PAID</v>
      </c>
      <c r="F596" t="str">
        <v>Saas</v>
      </c>
      <c r="G596" t="str">
        <v>Unknown</v>
      </c>
      <c r="H596" t="str">
        <v>Saudi Arabia</v>
      </c>
      <c r="I596">
        <v>22</v>
      </c>
      <c r="J596">
        <v>12</v>
      </c>
      <c r="K596">
        <v>13</v>
      </c>
      <c r="L596" t="str">
        <v>YES</v>
      </c>
      <c r="M596" t="str">
        <v>DISQUALIFIED</v>
      </c>
      <c r="N596" s="7" t="str">
        <f>IF(COUNTBLANK(clean_leads!B596:S596)&gt;=8,"LOW",IF(COUNTBLANK(clean_leads!B596:S596)&gt;=4,"MEDIUM","HIGH"))</f>
        <v>HIGH</v>
      </c>
      <c r="O596" s="7">
        <f>COUNTIF(clean_interactions!B:B,A596)</f>
        <v>4</v>
      </c>
      <c r="P596" s="7">
        <f>COUNTIFS(clean_interactions!B:B,A596,clean_interactions!N:N,"HIGH")</f>
        <v>2</v>
      </c>
      <c r="Q596" s="7">
        <f>ROUND(SUMIF(clean_interactions!B:B,A596,clean_interactions!M:M),1)</f>
        <v>55.3</v>
      </c>
      <c r="R596" s="7">
        <f>COUNTIFS(clean_interactions!B:B,A596,clean_interactions!C:C,"DEMO_REQUEST")</f>
        <v>0</v>
      </c>
      <c r="S596" s="7">
        <f>COUNTIFS(clean_interactions!B:B,A596,clean_interactions!C:C,"CONTENT_DOWNLOAD")</f>
        <v>0</v>
      </c>
      <c r="T596" s="7">
        <f>COUNTIFS(clean_interactions!B:B,A596,clean_interactions!C:C,"WEBINAR_ATTENDED")</f>
        <v>0</v>
      </c>
      <c r="U596" s="7">
        <f>COUNTIFS(clean_interactions!B:B,A596,clean_interactions!C:C,"PRICING_PAGE_VIEW")</f>
        <v>0</v>
      </c>
      <c r="V596" s="7">
        <f>SUMIF(clean_spend!D:D,E596,clean_spend!F:F)</f>
        <v>149793</v>
      </c>
      <c r="W596" s="7">
        <f>SUMIF(clean_spend!D:D,E596,clean_spend!J:J)</f>
        <v>1090</v>
      </c>
      <c r="X596" s="17">
        <f t="shared" si="9"/>
        <v>137.42477064220182</v>
      </c>
      <c r="Y596" s="7">
        <f>IFERROR(SUMIF(clean_spend!D:D,E596,clean_spend!L:L)/V596,0)</f>
        <v>3.422997069288952</v>
      </c>
    </row>
    <row r="597" spans="1:25">
      <c r="A597" t="str">
        <v>L0596</v>
      </c>
      <c r="B597" t="str">
        <v>Elise Dubois</v>
      </c>
      <c r="C597" t="str">
        <v>PALANTIR</v>
      </c>
      <c r="D597" t="str">
        <v>SMB</v>
      </c>
      <c r="E597" t="str">
        <v>SOCIAL</v>
      </c>
      <c r="F597" t="str">
        <v>Gaming</v>
      </c>
      <c r="G597" t="str">
        <v>Customer Success Manager</v>
      </c>
      <c r="H597" t="str">
        <v>N/A</v>
      </c>
      <c r="I597">
        <v>18</v>
      </c>
      <c r="J597">
        <v>9</v>
      </c>
      <c r="K597">
        <v>50</v>
      </c>
      <c r="L597" t="str">
        <v>YES</v>
      </c>
      <c r="M597" t="str">
        <v>NURTURING</v>
      </c>
      <c r="N597" s="7" t="str">
        <f>IF(COUNTBLANK(clean_leads!B597:S597)&gt;=8,"LOW",IF(COUNTBLANK(clean_leads!B597:S597)&gt;=4,"MEDIUM","HIGH"))</f>
        <v>HIGH</v>
      </c>
      <c r="O597" s="7">
        <f>COUNTIF(clean_interactions!B:B,A597)</f>
        <v>3</v>
      </c>
      <c r="P597" s="7">
        <f>COUNTIFS(clean_interactions!B:B,A597,clean_interactions!N:N,"HIGH")</f>
        <v>2</v>
      </c>
      <c r="Q597" s="7">
        <f>ROUND(SUMIF(clean_interactions!B:B,A597,clean_interactions!M:M),1)</f>
        <v>41.3</v>
      </c>
      <c r="R597" s="7">
        <f>COUNTIFS(clean_interactions!B:B,A597,clean_interactions!C:C,"DEMO_REQUEST")</f>
        <v>0</v>
      </c>
      <c r="S597" s="7">
        <f>COUNTIFS(clean_interactions!B:B,A597,clean_interactions!C:C,"CONTENT_DOWNLOAD")</f>
        <v>2</v>
      </c>
      <c r="T597" s="7">
        <f>COUNTIFS(clean_interactions!B:B,A597,clean_interactions!C:C,"WEBINAR_ATTENDED")</f>
        <v>1</v>
      </c>
      <c r="U597" s="7">
        <f>COUNTIFS(clean_interactions!B:B,A597,clean_interactions!C:C,"PRICING_PAGE_VIEW")</f>
        <v>0</v>
      </c>
      <c r="V597" s="7">
        <f>SUMIF(clean_spend!D:D,E597,clean_spend!F:F)</f>
        <v>198205</v>
      </c>
      <c r="W597" s="7">
        <f>SUMIF(clean_spend!D:D,E597,clean_spend!J:J)</f>
        <v>961</v>
      </c>
      <c r="X597" s="17">
        <f t="shared" si="9"/>
        <v>206.2486992715921</v>
      </c>
      <c r="Y597" s="7">
        <f>IFERROR(SUMIF(clean_spend!D:D,E597,clean_spend!L:L)/V597,0)</f>
        <v>2.499992432077899</v>
      </c>
    </row>
    <row r="598" spans="1:25">
      <c r="A598" t="str">
        <v>L0597</v>
      </c>
      <c r="B598" t="str">
        <v>Tyler Chopra</v>
      </c>
      <c r="C598" t="str">
        <v>PALO ALTO NETWORKS</v>
      </c>
      <c r="D598" t="str">
        <v>GROWTH</v>
      </c>
      <c r="E598" t="str">
        <v>PARTNER</v>
      </c>
      <c r="F598" t="str">
        <v>AI/ML</v>
      </c>
      <c r="G598" t="str">
        <v>Revenue Operations</v>
      </c>
      <c r="H598" t="str">
        <v>US</v>
      </c>
      <c r="I598">
        <v>13</v>
      </c>
      <c r="J598">
        <v>17</v>
      </c>
      <c r="K598">
        <v>56</v>
      </c>
      <c r="L598" t="str">
        <v>YES</v>
      </c>
      <c r="M598" t="str">
        <v>CONTACTED</v>
      </c>
      <c r="N598" s="7" t="str">
        <f>IF(COUNTBLANK(clean_leads!B598:S598)&gt;=8,"LOW",IF(COUNTBLANK(clean_leads!B598:S598)&gt;=4,"MEDIUM","HIGH"))</f>
        <v>HIGH</v>
      </c>
      <c r="O598" s="7">
        <f>COUNTIF(clean_interactions!B:B,A598)</f>
        <v>2</v>
      </c>
      <c r="P598" s="7">
        <f>COUNTIFS(clean_interactions!B:B,A598,clean_interactions!N:N,"HIGH")</f>
        <v>2</v>
      </c>
      <c r="Q598" s="7">
        <f>ROUND(SUMIF(clean_interactions!B:B,A598,clean_interactions!M:M),1)</f>
        <v>24.8</v>
      </c>
      <c r="R598" s="7">
        <f>COUNTIFS(clean_interactions!B:B,A598,clean_interactions!C:C,"DEMO_REQUEST")</f>
        <v>0</v>
      </c>
      <c r="S598" s="7">
        <f>COUNTIFS(clean_interactions!B:B,A598,clean_interactions!C:C,"CONTENT_DOWNLOAD")</f>
        <v>1</v>
      </c>
      <c r="T598" s="7">
        <f>COUNTIFS(clean_interactions!B:B,A598,clean_interactions!C:C,"WEBINAR_ATTENDED")</f>
        <v>0</v>
      </c>
      <c r="U598" s="7">
        <f>COUNTIFS(clean_interactions!B:B,A598,clean_interactions!C:C,"PRICING_PAGE_VIEW")</f>
        <v>0</v>
      </c>
      <c r="V598" s="7">
        <f>SUMIF(clean_spend!D:D,E598,clean_spend!F:F)</f>
        <v>0</v>
      </c>
      <c r="W598" s="7">
        <f>SUMIF(clean_spend!D:D,E598,clean_spend!J:J)</f>
        <v>0</v>
      </c>
      <c r="X598" s="17">
        <f t="shared" si="9"/>
        <v>0</v>
      </c>
      <c r="Y598" s="7">
        <f>IFERROR(SUMIF(clean_spend!D:D,E598,clean_spend!L:L)/V598,0)</f>
        <v>0</v>
      </c>
    </row>
    <row r="599" spans="1:25">
      <c r="A599" t="str">
        <v>L0598</v>
      </c>
      <c r="B599" t="str">
        <v>Ulrich Khan</v>
      </c>
      <c r="C599" t="str">
        <v>DATADOG</v>
      </c>
      <c r="D599" t="str">
        <v>SMB</v>
      </c>
      <c r="E599" t="str">
        <v>ORGANIC</v>
      </c>
      <c r="F599" t="str">
        <v>Healthcare</v>
      </c>
      <c r="G599" t="str">
        <v>Director Of Marketing</v>
      </c>
      <c r="H599" t="str">
        <v>AU</v>
      </c>
      <c r="I599">
        <v>0</v>
      </c>
      <c r="J599">
        <v>13</v>
      </c>
      <c r="K599">
        <v>24</v>
      </c>
      <c r="L599" t="str">
        <v>YES</v>
      </c>
      <c r="M599" t="str">
        <v>NEW</v>
      </c>
      <c r="N599" s="7" t="str">
        <f>IF(COUNTBLANK(clean_leads!B599:S599)&gt;=8,"LOW",IF(COUNTBLANK(clean_leads!B599:S599)&gt;=4,"MEDIUM","HIGH"))</f>
        <v>HIGH</v>
      </c>
      <c r="O599" s="7">
        <f>COUNTIF(clean_interactions!B:B,A599)</f>
        <v>5</v>
      </c>
      <c r="P599" s="7">
        <f>COUNTIFS(clean_interactions!B:B,A599,clean_interactions!N:N,"HIGH")</f>
        <v>5</v>
      </c>
      <c r="Q599" s="7">
        <f>ROUND(SUMIF(clean_interactions!B:B,A599,clean_interactions!M:M),1)</f>
        <v>79.7</v>
      </c>
      <c r="R599" s="7">
        <f>COUNTIFS(clean_interactions!B:B,A599,clean_interactions!C:C,"DEMO_REQUEST")</f>
        <v>2</v>
      </c>
      <c r="S599" s="7">
        <f>COUNTIFS(clean_interactions!B:B,A599,clean_interactions!C:C,"CONTENT_DOWNLOAD")</f>
        <v>1</v>
      </c>
      <c r="T599" s="7">
        <f>COUNTIFS(clean_interactions!B:B,A599,clean_interactions!C:C,"WEBINAR_ATTENDED")</f>
        <v>0</v>
      </c>
      <c r="U599" s="7">
        <f>COUNTIFS(clean_interactions!B:B,A599,clean_interactions!C:C,"PRICING_PAGE_VIEW")</f>
        <v>1</v>
      </c>
      <c r="V599" s="7">
        <f>SUMIF(clean_spend!D:D,E599,clean_spend!F:F)</f>
        <v>46997</v>
      </c>
      <c r="W599" s="7">
        <f>SUMIF(clean_spend!D:D,E599,clean_spend!J:J)</f>
        <v>970</v>
      </c>
      <c r="X599" s="17">
        <f t="shared" si="9"/>
        <v>48.450515463917526</v>
      </c>
      <c r="Y599" s="7">
        <f>IFERROR(SUMIF(clean_spend!D:D,E599,clean_spend!L:L)/V599,0)</f>
        <v>13.494180479605081</v>
      </c>
    </row>
    <row r="600" spans="1:25">
      <c r="A600" t="str">
        <v>L0599</v>
      </c>
      <c r="B600" t="str">
        <v>Ingrid Herrera</v>
      </c>
      <c r="C600" t="str">
        <v>ELASTIC</v>
      </c>
      <c r="D600" t="str">
        <v>SMB</v>
      </c>
      <c r="E600" t="str">
        <v>EVENT</v>
      </c>
      <c r="F600" t="str">
        <v>Healthcare</v>
      </c>
      <c r="G600" t="str">
        <v>Marketing Manager</v>
      </c>
      <c r="H600" t="str">
        <v>Netherlands</v>
      </c>
      <c r="I600">
        <v>12</v>
      </c>
      <c r="J600">
        <v>10</v>
      </c>
      <c r="K600">
        <v>14</v>
      </c>
      <c r="L600" t="str">
        <v>YES</v>
      </c>
      <c r="M600" t="str">
        <v>CONVERTED</v>
      </c>
      <c r="N600" s="7" t="str">
        <f>IF(COUNTBLANK(clean_leads!B600:S600)&gt;=8,"LOW",IF(COUNTBLANK(clean_leads!B600:S600)&gt;=4,"MEDIUM","HIGH"))</f>
        <v>HIGH</v>
      </c>
      <c r="O600" s="7">
        <f>COUNTIF(clean_interactions!B:B,A600)</f>
        <v>1</v>
      </c>
      <c r="P600" s="7">
        <f>COUNTIFS(clean_interactions!B:B,A600,clean_interactions!N:N,"HIGH")</f>
        <v>1</v>
      </c>
      <c r="Q600" s="7">
        <f>ROUND(SUMIF(clean_interactions!B:B,A600,clean_interactions!M:M),1)</f>
        <v>11.8</v>
      </c>
      <c r="R600" s="7">
        <f>COUNTIFS(clean_interactions!B:B,A600,clean_interactions!C:C,"DEMO_REQUEST")</f>
        <v>0</v>
      </c>
      <c r="S600" s="7">
        <f>COUNTIFS(clean_interactions!B:B,A600,clean_interactions!C:C,"CONTENT_DOWNLOAD")</f>
        <v>0</v>
      </c>
      <c r="T600" s="7">
        <f>COUNTIFS(clean_interactions!B:B,A600,clean_interactions!C:C,"WEBINAR_ATTENDED")</f>
        <v>0</v>
      </c>
      <c r="U600" s="7">
        <f>COUNTIFS(clean_interactions!B:B,A600,clean_interactions!C:C,"PRICING_PAGE_VIEW")</f>
        <v>0</v>
      </c>
      <c r="V600" s="7">
        <f>SUMIF(clean_spend!D:D,E600,clean_spend!F:F)</f>
        <v>130023</v>
      </c>
      <c r="W600" s="7">
        <f>SUMIF(clean_spend!D:D,E600,clean_spend!J:J)</f>
        <v>322</v>
      </c>
      <c r="X600" s="17">
        <f t="shared" si="9"/>
        <v>403.79813664596276</v>
      </c>
      <c r="Y600" s="7">
        <f>IFERROR(SUMIF(clean_spend!D:D,E600,clean_spend!L:L)/V600,0)</f>
        <v>1.3116294809379878</v>
      </c>
    </row>
    <row r="601" spans="1:25">
      <c r="A601" t="str">
        <v>L0600</v>
      </c>
      <c r="B601" t="str">
        <v>Dmitri Fernandez</v>
      </c>
      <c r="C601" t="str">
        <v>MICROSOFT CORP</v>
      </c>
      <c r="D601" t="str">
        <v>ENTERPRISE</v>
      </c>
      <c r="E601" t="str">
        <v>ORGANIC</v>
      </c>
      <c r="F601" t="str">
        <v>Healthcare</v>
      </c>
      <c r="G601" t="str">
        <v>Co-Founder</v>
      </c>
      <c r="H601" t="str">
        <v>DE</v>
      </c>
      <c r="I601">
        <v>0</v>
      </c>
      <c r="J601">
        <v>20</v>
      </c>
      <c r="K601">
        <v>45</v>
      </c>
      <c r="L601" t="str">
        <v>NO</v>
      </c>
      <c r="M601" t="str">
        <v>DISQUALIFIED</v>
      </c>
      <c r="N601" s="7" t="str">
        <f>IF(COUNTBLANK(clean_leads!B601:S601)&gt;=8,"LOW",IF(COUNTBLANK(clean_leads!B601:S601)&gt;=4,"MEDIUM","HIGH"))</f>
        <v>HIGH</v>
      </c>
      <c r="O601" s="7">
        <f>COUNTIF(clean_interactions!B:B,A601)</f>
        <v>0</v>
      </c>
      <c r="P601" s="7">
        <f>COUNTIFS(clean_interactions!B:B,A601,clean_interactions!N:N,"HIGH")</f>
        <v>0</v>
      </c>
      <c r="Q601" s="7">
        <f>ROUND(SUMIF(clean_interactions!B:B,A601,clean_interactions!M:M),1)</f>
        <v>0</v>
      </c>
      <c r="R601" s="7">
        <f>COUNTIFS(clean_interactions!B:B,A601,clean_interactions!C:C,"DEMO_REQUEST")</f>
        <v>0</v>
      </c>
      <c r="S601" s="7">
        <f>COUNTIFS(clean_interactions!B:B,A601,clean_interactions!C:C,"CONTENT_DOWNLOAD")</f>
        <v>0</v>
      </c>
      <c r="T601" s="7">
        <f>COUNTIFS(clean_interactions!B:B,A601,clean_interactions!C:C,"WEBINAR_ATTENDED")</f>
        <v>0</v>
      </c>
      <c r="U601" s="7">
        <f>COUNTIFS(clean_interactions!B:B,A601,clean_interactions!C:C,"PRICING_PAGE_VIEW")</f>
        <v>0</v>
      </c>
      <c r="V601" s="7">
        <f>SUMIF(clean_spend!D:D,E601,clean_spend!F:F)</f>
        <v>46997</v>
      </c>
      <c r="W601" s="7">
        <f>SUMIF(clean_spend!D:D,E601,clean_spend!J:J)</f>
        <v>970</v>
      </c>
      <c r="X601" s="17">
        <f t="shared" si="9"/>
        <v>48.450515463917526</v>
      </c>
      <c r="Y601" s="7">
        <f>IFERROR(SUMIF(clean_spend!D:D,E601,clean_spend!L:L)/V601,0)</f>
        <v>13.494180479605081</v>
      </c>
    </row>
    <row r="602" spans="1:25">
      <c r="A602" t="str">
        <v>L0601</v>
      </c>
      <c r="B602" t="str">
        <v>Farhan Davis</v>
      </c>
      <c r="C602" t="str">
        <v>CLOUDFLARE</v>
      </c>
      <c r="D602" t="str">
        <v>MID-MARKET</v>
      </c>
      <c r="E602" t="str">
        <v>PARTNER</v>
      </c>
      <c r="F602" t="str">
        <v>Cybersecurity</v>
      </c>
      <c r="G602" t="str">
        <v>Program Manager</v>
      </c>
      <c r="H602" t="str">
        <v>Chile</v>
      </c>
      <c r="I602">
        <v>10</v>
      </c>
      <c r="J602">
        <v>4</v>
      </c>
      <c r="K602">
        <v>9</v>
      </c>
      <c r="L602" t="str">
        <v>NO</v>
      </c>
      <c r="M602" t="str">
        <v>NEW</v>
      </c>
      <c r="N602" s="7" t="str">
        <f>IF(COUNTBLANK(clean_leads!B602:S602)&gt;=8,"LOW",IF(COUNTBLANK(clean_leads!B602:S602)&gt;=4,"MEDIUM","HIGH"))</f>
        <v>HIGH</v>
      </c>
      <c r="O602" s="7">
        <f>COUNTIF(clean_interactions!B:B,A602)</f>
        <v>1</v>
      </c>
      <c r="P602" s="7">
        <f>COUNTIFS(clean_interactions!B:B,A602,clean_interactions!N:N,"HIGH")</f>
        <v>0</v>
      </c>
      <c r="Q602" s="7">
        <f>ROUND(SUMIF(clean_interactions!B:B,A602,clean_interactions!M:M),1)</f>
        <v>2.7</v>
      </c>
      <c r="R602" s="7">
        <f>COUNTIFS(clean_interactions!B:B,A602,clean_interactions!C:C,"DEMO_REQUEST")</f>
        <v>0</v>
      </c>
      <c r="S602" s="7">
        <f>COUNTIFS(clean_interactions!B:B,A602,clean_interactions!C:C,"CONTENT_DOWNLOAD")</f>
        <v>0</v>
      </c>
      <c r="T602" s="7">
        <f>COUNTIFS(clean_interactions!B:B,A602,clean_interactions!C:C,"WEBINAR_ATTENDED")</f>
        <v>0</v>
      </c>
      <c r="U602" s="7">
        <f>COUNTIFS(clean_interactions!B:B,A602,clean_interactions!C:C,"PRICING_PAGE_VIEW")</f>
        <v>0</v>
      </c>
      <c r="V602" s="7">
        <f>SUMIF(clean_spend!D:D,E602,clean_spend!F:F)</f>
        <v>0</v>
      </c>
      <c r="W602" s="7">
        <f>SUMIF(clean_spend!D:D,E602,clean_spend!J:J)</f>
        <v>0</v>
      </c>
      <c r="X602" s="17">
        <f t="shared" si="9"/>
        <v>0</v>
      </c>
      <c r="Y602" s="7">
        <f>IFERROR(SUMIF(clean_spend!D:D,E602,clean_spend!L:L)/V602,0)</f>
        <v>0</v>
      </c>
    </row>
    <row r="603" spans="1:25">
      <c r="A603" t="str">
        <v>L0602</v>
      </c>
      <c r="B603" t="str">
        <v>Zara Hill</v>
      </c>
      <c r="C603" t="str">
        <v>SALESFORCE</v>
      </c>
      <c r="D603" t="str">
        <v>N/A</v>
      </c>
      <c r="E603" t="str">
        <v>COLD_EMAIL</v>
      </c>
      <c r="F603" t="str">
        <v>Cleantech</v>
      </c>
      <c r="G603" t="str">
        <v>Senior Analyst</v>
      </c>
      <c r="H603" t="str">
        <v>IN</v>
      </c>
      <c r="I603">
        <v>20</v>
      </c>
      <c r="J603">
        <v>1</v>
      </c>
      <c r="K603">
        <v>41</v>
      </c>
      <c r="L603" t="str">
        <v>YES</v>
      </c>
      <c r="M603" t="str">
        <v>CONTACTED</v>
      </c>
      <c r="N603" s="7" t="str">
        <f>IF(COUNTBLANK(clean_leads!B603:S603)&gt;=8,"LOW",IF(COUNTBLANK(clean_leads!B603:S603)&gt;=4,"MEDIUM","HIGH"))</f>
        <v>HIGH</v>
      </c>
      <c r="O603" s="7">
        <f>COUNTIF(clean_interactions!B:B,A603)</f>
        <v>5</v>
      </c>
      <c r="P603" s="7">
        <f>COUNTIFS(clean_interactions!B:B,A603,clean_interactions!N:N,"HIGH")</f>
        <v>5</v>
      </c>
      <c r="Q603" s="7">
        <f>ROUND(SUMIF(clean_interactions!B:B,A603,clean_interactions!M:M),1)</f>
        <v>97.5</v>
      </c>
      <c r="R603" s="7">
        <f>COUNTIFS(clean_interactions!B:B,A603,clean_interactions!C:C,"DEMO_REQUEST")</f>
        <v>1</v>
      </c>
      <c r="S603" s="7">
        <f>COUNTIFS(clean_interactions!B:B,A603,clean_interactions!C:C,"CONTENT_DOWNLOAD")</f>
        <v>0</v>
      </c>
      <c r="T603" s="7">
        <f>COUNTIFS(clean_interactions!B:B,A603,clean_interactions!C:C,"WEBINAR_ATTENDED")</f>
        <v>0</v>
      </c>
      <c r="U603" s="7">
        <f>COUNTIFS(clean_interactions!B:B,A603,clean_interactions!C:C,"PRICING_PAGE_VIEW")</f>
        <v>0</v>
      </c>
      <c r="V603" s="7">
        <f>SUMIF(clean_spend!D:D,E603,clean_spend!F:F)</f>
        <v>63789</v>
      </c>
      <c r="W603" s="7">
        <f>SUMIF(clean_spend!D:D,E603,clean_spend!J:J)</f>
        <v>306</v>
      </c>
      <c r="X603" s="17">
        <f t="shared" si="9"/>
        <v>208.4607843137255</v>
      </c>
      <c r="Y603" s="7">
        <f>IFERROR(SUMIF(clean_spend!D:D,E603,clean_spend!L:L)/V603,0)</f>
        <v>3.0610920378121618</v>
      </c>
    </row>
    <row r="604" spans="1:25">
      <c r="A604" t="str">
        <v>L0603</v>
      </c>
      <c r="B604" t="str">
        <v>Zachary Fernandez</v>
      </c>
      <c r="C604" t="str">
        <v>AIRTABLE</v>
      </c>
      <c r="D604" t="str">
        <v>ENTERPRISE</v>
      </c>
      <c r="E604" t="str">
        <v>EVENT</v>
      </c>
      <c r="F604" t="str">
        <v>Edtech</v>
      </c>
      <c r="G604" t="str">
        <v>Head Of Strategy</v>
      </c>
      <c r="H604" t="str">
        <v>Turkey</v>
      </c>
      <c r="I604">
        <v>0</v>
      </c>
      <c r="J604">
        <v>13</v>
      </c>
      <c r="K604">
        <v>16</v>
      </c>
      <c r="L604" t="str">
        <v>NO</v>
      </c>
      <c r="M604" t="str">
        <v>DISQUALIFIED</v>
      </c>
      <c r="N604" s="7" t="str">
        <f>IF(COUNTBLANK(clean_leads!B604:S604)&gt;=8,"LOW",IF(COUNTBLANK(clean_leads!B604:S604)&gt;=4,"MEDIUM","HIGH"))</f>
        <v>HIGH</v>
      </c>
      <c r="O604" s="7">
        <f>COUNTIF(clean_interactions!B:B,A604)</f>
        <v>3</v>
      </c>
      <c r="P604" s="7">
        <f>COUNTIFS(clean_interactions!B:B,A604,clean_interactions!N:N,"HIGH")</f>
        <v>3</v>
      </c>
      <c r="Q604" s="7">
        <f>ROUND(SUMIF(clean_interactions!B:B,A604,clean_interactions!M:M),1)</f>
        <v>76.8</v>
      </c>
      <c r="R604" s="7">
        <f>COUNTIFS(clean_interactions!B:B,A604,clean_interactions!C:C,"DEMO_REQUEST")</f>
        <v>0</v>
      </c>
      <c r="S604" s="7">
        <f>COUNTIFS(clean_interactions!B:B,A604,clean_interactions!C:C,"CONTENT_DOWNLOAD")</f>
        <v>0</v>
      </c>
      <c r="T604" s="7">
        <f>COUNTIFS(clean_interactions!B:B,A604,clean_interactions!C:C,"WEBINAR_ATTENDED")</f>
        <v>1</v>
      </c>
      <c r="U604" s="7">
        <f>COUNTIFS(clean_interactions!B:B,A604,clean_interactions!C:C,"PRICING_PAGE_VIEW")</f>
        <v>0</v>
      </c>
      <c r="V604" s="7">
        <f>SUMIF(clean_spend!D:D,E604,clean_spend!F:F)</f>
        <v>130023</v>
      </c>
      <c r="W604" s="7">
        <f>SUMIF(clean_spend!D:D,E604,clean_spend!J:J)</f>
        <v>322</v>
      </c>
      <c r="X604" s="17">
        <f t="shared" si="9"/>
        <v>403.79813664596276</v>
      </c>
      <c r="Y604" s="7">
        <f>IFERROR(SUMIF(clean_spend!D:D,E604,clean_spend!L:L)/V604,0)</f>
        <v>1.3116294809379878</v>
      </c>
    </row>
    <row r="605" spans="1:25">
      <c r="A605" t="str">
        <v>L0604</v>
      </c>
      <c r="B605" t="str">
        <v>Winston Hussain</v>
      </c>
      <c r="C605" t="str">
        <v>INTERCOM</v>
      </c>
      <c r="D605" t="str">
        <v>MID-MARKET</v>
      </c>
      <c r="E605" t="str">
        <v>ORGANIC</v>
      </c>
      <c r="F605" t="str">
        <v>Proptech</v>
      </c>
      <c r="G605" t="str">
        <v>Unknown</v>
      </c>
      <c r="H605" t="str">
        <v>Malaysia</v>
      </c>
      <c r="I605">
        <v>21</v>
      </c>
      <c r="J605">
        <v>17</v>
      </c>
      <c r="K605">
        <v>16</v>
      </c>
      <c r="L605" t="str">
        <v>YES</v>
      </c>
      <c r="M605" t="str">
        <v>NURTURING</v>
      </c>
      <c r="N605" s="7" t="str">
        <f>IF(COUNTBLANK(clean_leads!B605:S605)&gt;=8,"LOW",IF(COUNTBLANK(clean_leads!B605:S605)&gt;=4,"MEDIUM","HIGH"))</f>
        <v>HIGH</v>
      </c>
      <c r="O605" s="7">
        <f>COUNTIF(clean_interactions!B:B,A605)</f>
        <v>6</v>
      </c>
      <c r="P605" s="7">
        <f>COUNTIFS(clean_interactions!B:B,A605,clean_interactions!N:N,"HIGH")</f>
        <v>4</v>
      </c>
      <c r="Q605" s="7">
        <f>ROUND(SUMIF(clean_interactions!B:B,A605,clean_interactions!M:M),1)</f>
        <v>69.5</v>
      </c>
      <c r="R605" s="7">
        <f>COUNTIFS(clean_interactions!B:B,A605,clean_interactions!C:C,"DEMO_REQUEST")</f>
        <v>0</v>
      </c>
      <c r="S605" s="7">
        <f>COUNTIFS(clean_interactions!B:B,A605,clean_interactions!C:C,"CONTENT_DOWNLOAD")</f>
        <v>1</v>
      </c>
      <c r="T605" s="7">
        <f>COUNTIFS(clean_interactions!B:B,A605,clean_interactions!C:C,"WEBINAR_ATTENDED")</f>
        <v>0</v>
      </c>
      <c r="U605" s="7">
        <f>COUNTIFS(clean_interactions!B:B,A605,clean_interactions!C:C,"PRICING_PAGE_VIEW")</f>
        <v>0</v>
      </c>
      <c r="V605" s="7">
        <f>SUMIF(clean_spend!D:D,E605,clean_spend!F:F)</f>
        <v>46997</v>
      </c>
      <c r="W605" s="7">
        <f>SUMIF(clean_spend!D:D,E605,clean_spend!J:J)</f>
        <v>970</v>
      </c>
      <c r="X605" s="17">
        <f t="shared" si="9"/>
        <v>48.450515463917526</v>
      </c>
      <c r="Y605" s="7">
        <f>IFERROR(SUMIF(clean_spend!D:D,E605,clean_spend!L:L)/V605,0)</f>
        <v>13.494180479605081</v>
      </c>
    </row>
    <row r="606" spans="1:25">
      <c r="A606" t="str">
        <v>L0605</v>
      </c>
      <c r="B606" t="str">
        <v>Mona Martin</v>
      </c>
      <c r="C606" t="str">
        <v>ZSCALER</v>
      </c>
      <c r="D606" t="str">
        <v>ENTERPRISE</v>
      </c>
      <c r="E606" t="str">
        <v>UNKNOWN</v>
      </c>
      <c r="F606" t="str">
        <v>Logistics</v>
      </c>
      <c r="G606" t="str">
        <v>Unknown</v>
      </c>
      <c r="H606" t="str">
        <v>Israel</v>
      </c>
      <c r="I606">
        <v>2</v>
      </c>
      <c r="J606">
        <v>7</v>
      </c>
      <c r="K606">
        <v>22</v>
      </c>
      <c r="L606" t="str">
        <v>NO</v>
      </c>
      <c r="M606" t="str">
        <v>QUALIFIED</v>
      </c>
      <c r="N606" s="7" t="str">
        <f>IF(COUNTBLANK(clean_leads!B606:S606)&gt;=8,"LOW",IF(COUNTBLANK(clean_leads!B606:S606)&gt;=4,"MEDIUM","HIGH"))</f>
        <v>HIGH</v>
      </c>
      <c r="O606" s="7">
        <f>COUNTIF(clean_interactions!B:B,A606)</f>
        <v>2</v>
      </c>
      <c r="P606" s="7">
        <f>COUNTIFS(clean_interactions!B:B,A606,clean_interactions!N:N,"HIGH")</f>
        <v>2</v>
      </c>
      <c r="Q606" s="7">
        <f>ROUND(SUMIF(clean_interactions!B:B,A606,clean_interactions!M:M),1)</f>
        <v>54.3</v>
      </c>
      <c r="R606" s="7">
        <f>COUNTIFS(clean_interactions!B:B,A606,clean_interactions!C:C,"DEMO_REQUEST")</f>
        <v>0</v>
      </c>
      <c r="S606" s="7">
        <f>COUNTIFS(clean_interactions!B:B,A606,clean_interactions!C:C,"CONTENT_DOWNLOAD")</f>
        <v>0</v>
      </c>
      <c r="T606" s="7">
        <f>COUNTIFS(clean_interactions!B:B,A606,clean_interactions!C:C,"WEBINAR_ATTENDED")</f>
        <v>0</v>
      </c>
      <c r="U606" s="7">
        <f>COUNTIFS(clean_interactions!B:B,A606,clean_interactions!C:C,"PRICING_PAGE_VIEW")</f>
        <v>1</v>
      </c>
      <c r="V606" s="7">
        <f>SUMIF(clean_spend!D:D,E606,clean_spend!F:F)</f>
        <v>0</v>
      </c>
      <c r="W606" s="7">
        <f>SUMIF(clean_spend!D:D,E606,clean_spend!J:J)</f>
        <v>0</v>
      </c>
      <c r="X606" s="17">
        <f t="shared" si="9"/>
        <v>0</v>
      </c>
      <c r="Y606" s="7">
        <f>IFERROR(SUMIF(clean_spend!D:D,E606,clean_spend!L:L)/V606,0)</f>
        <v>0</v>
      </c>
    </row>
    <row r="607" spans="1:25">
      <c r="A607" t="str">
        <v>L0606</v>
      </c>
      <c r="B607" t="str">
        <v>Yolanda Verma</v>
      </c>
      <c r="C607" t="str">
        <v>DOCUSIGN</v>
      </c>
      <c r="D607" t="str">
        <v>MID-MARKET</v>
      </c>
      <c r="E607" t="str">
        <v>EVENT</v>
      </c>
      <c r="F607" t="str">
        <v>Saas</v>
      </c>
      <c r="G607" t="str">
        <v>Vp Marketing</v>
      </c>
      <c r="H607" t="str">
        <v>JP</v>
      </c>
      <c r="I607">
        <v>20</v>
      </c>
      <c r="J607">
        <v>8</v>
      </c>
      <c r="K607">
        <v>41</v>
      </c>
      <c r="L607" t="str">
        <v>NO</v>
      </c>
      <c r="M607" t="str">
        <v>DISQUALIFIED</v>
      </c>
      <c r="N607" s="7" t="str">
        <f>IF(COUNTBLANK(clean_leads!B607:S607)&gt;=8,"LOW",IF(COUNTBLANK(clean_leads!B607:S607)&gt;=4,"MEDIUM","HIGH"))</f>
        <v>HIGH</v>
      </c>
      <c r="O607" s="7">
        <f>COUNTIF(clean_interactions!B:B,A607)</f>
        <v>1</v>
      </c>
      <c r="P607" s="7">
        <f>COUNTIFS(clean_interactions!B:B,A607,clean_interactions!N:N,"HIGH")</f>
        <v>1</v>
      </c>
      <c r="Q607" s="7">
        <f>ROUND(SUMIF(clean_interactions!B:B,A607,clean_interactions!M:M),1)</f>
        <v>23</v>
      </c>
      <c r="R607" s="7">
        <f>COUNTIFS(clean_interactions!B:B,A607,clean_interactions!C:C,"DEMO_REQUEST")</f>
        <v>0</v>
      </c>
      <c r="S607" s="7">
        <f>COUNTIFS(clean_interactions!B:B,A607,clean_interactions!C:C,"CONTENT_DOWNLOAD")</f>
        <v>0</v>
      </c>
      <c r="T607" s="7">
        <f>COUNTIFS(clean_interactions!B:B,A607,clean_interactions!C:C,"WEBINAR_ATTENDED")</f>
        <v>0</v>
      </c>
      <c r="U607" s="7">
        <f>COUNTIFS(clean_interactions!B:B,A607,clean_interactions!C:C,"PRICING_PAGE_VIEW")</f>
        <v>0</v>
      </c>
      <c r="V607" s="7">
        <f>SUMIF(clean_spend!D:D,E607,clean_spend!F:F)</f>
        <v>130023</v>
      </c>
      <c r="W607" s="7">
        <f>SUMIF(clean_spend!D:D,E607,clean_spend!J:J)</f>
        <v>322</v>
      </c>
      <c r="X607" s="17">
        <f t="shared" si="9"/>
        <v>403.79813664596276</v>
      </c>
      <c r="Y607" s="7">
        <f>IFERROR(SUMIF(clean_spend!D:D,E607,clean_spend!L:L)/V607,0)</f>
        <v>1.3116294809379878</v>
      </c>
    </row>
    <row r="608" spans="1:25">
      <c r="A608" t="str">
        <v>L0607</v>
      </c>
      <c r="B608" t="str">
        <v>Wren Saxena</v>
      </c>
      <c r="C608" t="str">
        <v>SLACK</v>
      </c>
      <c r="D608" t="str">
        <v>SMB</v>
      </c>
      <c r="E608" t="str">
        <v>WEBINAR</v>
      </c>
      <c r="F608" t="str">
        <v>Unknown</v>
      </c>
      <c r="G608" t="str">
        <v>Field Marketing Manager</v>
      </c>
      <c r="H608" t="str">
        <v>BR</v>
      </c>
      <c r="I608">
        <v>28</v>
      </c>
      <c r="J608">
        <v>19</v>
      </c>
      <c r="K608">
        <v>11</v>
      </c>
      <c r="L608" t="str">
        <v>NO</v>
      </c>
      <c r="M608" t="str">
        <v>CONVERTED</v>
      </c>
      <c r="N608" s="7" t="str">
        <f>IF(COUNTBLANK(clean_leads!B608:S608)&gt;=8,"LOW",IF(COUNTBLANK(clean_leads!B608:S608)&gt;=4,"MEDIUM","HIGH"))</f>
        <v>HIGH</v>
      </c>
      <c r="O608" s="7">
        <f>COUNTIF(clean_interactions!B:B,A608)</f>
        <v>2</v>
      </c>
      <c r="P608" s="7">
        <f>COUNTIFS(clean_interactions!B:B,A608,clean_interactions!N:N,"HIGH")</f>
        <v>1</v>
      </c>
      <c r="Q608" s="7">
        <f>ROUND(SUMIF(clean_interactions!B:B,A608,clean_interactions!M:M),1)</f>
        <v>26.7</v>
      </c>
      <c r="R608" s="7">
        <f>COUNTIFS(clean_interactions!B:B,A608,clean_interactions!C:C,"DEMO_REQUEST")</f>
        <v>0</v>
      </c>
      <c r="S608" s="7">
        <f>COUNTIFS(clean_interactions!B:B,A608,clean_interactions!C:C,"CONTENT_DOWNLOAD")</f>
        <v>0</v>
      </c>
      <c r="T608" s="7">
        <f>COUNTIFS(clean_interactions!B:B,A608,clean_interactions!C:C,"WEBINAR_ATTENDED")</f>
        <v>1</v>
      </c>
      <c r="U608" s="7">
        <f>COUNTIFS(clean_interactions!B:B,A608,clean_interactions!C:C,"PRICING_PAGE_VIEW")</f>
        <v>0</v>
      </c>
      <c r="V608" s="7">
        <f>SUMIF(clean_spend!D:D,E608,clean_spend!F:F)</f>
        <v>74983</v>
      </c>
      <c r="W608" s="7">
        <f>SUMIF(clean_spend!D:D,E608,clean_spend!J:J)</f>
        <v>879</v>
      </c>
      <c r="X608" s="17">
        <f t="shared" si="9"/>
        <v>85.304891922639356</v>
      </c>
      <c r="Y608" s="7">
        <f>IFERROR(SUMIF(clean_spend!D:D,E608,clean_spend!L:L)/V608,0)</f>
        <v>7.3541336036168197</v>
      </c>
    </row>
    <row r="609" spans="1:25">
      <c r="A609" t="str">
        <v>L0608</v>
      </c>
      <c r="B609" t="str">
        <v>Noah Williams</v>
      </c>
      <c r="C609" t="str">
        <v>AMAZON INC</v>
      </c>
      <c r="D609" t="str">
        <v>SMB</v>
      </c>
      <c r="E609" t="str">
        <v>PAID</v>
      </c>
      <c r="F609" t="str">
        <v>Gaming</v>
      </c>
      <c r="G609" t="str">
        <v>Content Marketing Lead</v>
      </c>
      <c r="H609" t="str">
        <v>Vietnam</v>
      </c>
      <c r="I609">
        <v>0</v>
      </c>
      <c r="J609">
        <v>13</v>
      </c>
      <c r="K609">
        <v>9</v>
      </c>
      <c r="L609" t="str">
        <v>YES</v>
      </c>
      <c r="M609" t="str">
        <v>NEW</v>
      </c>
      <c r="N609" s="7" t="str">
        <f>IF(COUNTBLANK(clean_leads!B609:S609)&gt;=8,"LOW",IF(COUNTBLANK(clean_leads!B609:S609)&gt;=4,"MEDIUM","HIGH"))</f>
        <v>HIGH</v>
      </c>
      <c r="O609" s="7">
        <f>COUNTIF(clean_interactions!B:B,A609)</f>
        <v>1</v>
      </c>
      <c r="P609" s="7">
        <f>COUNTIFS(clean_interactions!B:B,A609,clean_interactions!N:N,"HIGH")</f>
        <v>1</v>
      </c>
      <c r="Q609" s="7">
        <f>ROUND(SUMIF(clean_interactions!B:B,A609,clean_interactions!M:M),1)</f>
        <v>29.5</v>
      </c>
      <c r="R609" s="7">
        <f>COUNTIFS(clean_interactions!B:B,A609,clean_interactions!C:C,"DEMO_REQUEST")</f>
        <v>0</v>
      </c>
      <c r="S609" s="7">
        <f>COUNTIFS(clean_interactions!B:B,A609,clean_interactions!C:C,"CONTENT_DOWNLOAD")</f>
        <v>0</v>
      </c>
      <c r="T609" s="7">
        <f>COUNTIFS(clean_interactions!B:B,A609,clean_interactions!C:C,"WEBINAR_ATTENDED")</f>
        <v>0</v>
      </c>
      <c r="U609" s="7">
        <f>COUNTIFS(clean_interactions!B:B,A609,clean_interactions!C:C,"PRICING_PAGE_VIEW")</f>
        <v>1</v>
      </c>
      <c r="V609" s="7">
        <f>SUMIF(clean_spend!D:D,E609,clean_spend!F:F)</f>
        <v>149793</v>
      </c>
      <c r="W609" s="7">
        <f>SUMIF(clean_spend!D:D,E609,clean_spend!J:J)</f>
        <v>1090</v>
      </c>
      <c r="X609" s="17">
        <f t="shared" si="9"/>
        <v>137.42477064220182</v>
      </c>
      <c r="Y609" s="7">
        <f>IFERROR(SUMIF(clean_spend!D:D,E609,clean_spend!L:L)/V609,0)</f>
        <v>3.422997069288952</v>
      </c>
    </row>
    <row r="610" spans="1:25">
      <c r="A610" t="str">
        <v>L0609</v>
      </c>
      <c r="B610" t="str">
        <v>Vera Garcia</v>
      </c>
      <c r="C610" t="str">
        <v>ELASTIC</v>
      </c>
      <c r="D610" t="str">
        <v>MID-MARKET</v>
      </c>
      <c r="E610" t="str">
        <v>PAID</v>
      </c>
      <c r="F610" t="str">
        <v>AI/ML</v>
      </c>
      <c r="G610" t="str">
        <v>Vp Of Marketing</v>
      </c>
      <c r="H610" t="str">
        <v>DE</v>
      </c>
      <c r="I610">
        <v>34</v>
      </c>
      <c r="J610">
        <v>1</v>
      </c>
      <c r="K610">
        <v>0</v>
      </c>
      <c r="L610" t="str">
        <v>YES</v>
      </c>
      <c r="M610" t="str">
        <v>ENGAGED</v>
      </c>
      <c r="N610" s="7" t="str">
        <f>IF(COUNTBLANK(clean_leads!B610:S610)&gt;=8,"LOW",IF(COUNTBLANK(clean_leads!B610:S610)&gt;=4,"MEDIUM","HIGH"))</f>
        <v>HIGH</v>
      </c>
      <c r="O610" s="7">
        <f>COUNTIF(clean_interactions!B:B,A610)</f>
        <v>0</v>
      </c>
      <c r="P610" s="7">
        <f>COUNTIFS(clean_interactions!B:B,A610,clean_interactions!N:N,"HIGH")</f>
        <v>0</v>
      </c>
      <c r="Q610" s="7">
        <f>ROUND(SUMIF(clean_interactions!B:B,A610,clean_interactions!M:M),1)</f>
        <v>0</v>
      </c>
      <c r="R610" s="7">
        <f>COUNTIFS(clean_interactions!B:B,A610,clean_interactions!C:C,"DEMO_REQUEST")</f>
        <v>0</v>
      </c>
      <c r="S610" s="7">
        <f>COUNTIFS(clean_interactions!B:B,A610,clean_interactions!C:C,"CONTENT_DOWNLOAD")</f>
        <v>0</v>
      </c>
      <c r="T610" s="7">
        <f>COUNTIFS(clean_interactions!B:B,A610,clean_interactions!C:C,"WEBINAR_ATTENDED")</f>
        <v>0</v>
      </c>
      <c r="U610" s="7">
        <f>COUNTIFS(clean_interactions!B:B,A610,clean_interactions!C:C,"PRICING_PAGE_VIEW")</f>
        <v>0</v>
      </c>
      <c r="V610" s="7">
        <f>SUMIF(clean_spend!D:D,E610,clean_spend!F:F)</f>
        <v>149793</v>
      </c>
      <c r="W610" s="7">
        <f>SUMIF(clean_spend!D:D,E610,clean_spend!J:J)</f>
        <v>1090</v>
      </c>
      <c r="X610" s="17">
        <f t="shared" si="9"/>
        <v>137.42477064220182</v>
      </c>
      <c r="Y610" s="7">
        <f>IFERROR(SUMIF(clean_spend!D:D,E610,clean_spend!L:L)/V610,0)</f>
        <v>3.422997069288952</v>
      </c>
    </row>
    <row r="611" spans="1:25">
      <c r="A611" t="str">
        <v>L0610</v>
      </c>
      <c r="B611" t="str">
        <v>Zachary Nakamura</v>
      </c>
      <c r="C611" t="str">
        <v>SERVICE NOW</v>
      </c>
      <c r="D611" t="str">
        <v>SMB</v>
      </c>
      <c r="E611" t="str">
        <v>PAID</v>
      </c>
      <c r="F611" t="str">
        <v>Supply Chain</v>
      </c>
      <c r="G611" t="str">
        <v>Unknown</v>
      </c>
      <c r="H611" t="str">
        <v>Turkey</v>
      </c>
      <c r="I611">
        <v>16</v>
      </c>
      <c r="J611">
        <v>1</v>
      </c>
      <c r="K611">
        <v>19</v>
      </c>
      <c r="L611" t="str">
        <v>NO</v>
      </c>
      <c r="M611" t="str">
        <v>CONTACTED</v>
      </c>
      <c r="N611" s="7" t="str">
        <f>IF(COUNTBLANK(clean_leads!B611:S611)&gt;=8,"LOW",IF(COUNTBLANK(clean_leads!B611:S611)&gt;=4,"MEDIUM","HIGH"))</f>
        <v>HIGH</v>
      </c>
      <c r="O611" s="7">
        <f>COUNTIF(clean_interactions!B:B,A611)</f>
        <v>2</v>
      </c>
      <c r="P611" s="7">
        <f>COUNTIFS(clean_interactions!B:B,A611,clean_interactions!N:N,"HIGH")</f>
        <v>1</v>
      </c>
      <c r="Q611" s="7">
        <f>ROUND(SUMIF(clean_interactions!B:B,A611,clean_interactions!M:M),1)</f>
        <v>33.700000000000003</v>
      </c>
      <c r="R611" s="7">
        <f>COUNTIFS(clean_interactions!B:B,A611,clean_interactions!C:C,"DEMO_REQUEST")</f>
        <v>0</v>
      </c>
      <c r="S611" s="7">
        <f>COUNTIFS(clean_interactions!B:B,A611,clean_interactions!C:C,"CONTENT_DOWNLOAD")</f>
        <v>0</v>
      </c>
      <c r="T611" s="7">
        <f>COUNTIFS(clean_interactions!B:B,A611,clean_interactions!C:C,"WEBINAR_ATTENDED")</f>
        <v>0</v>
      </c>
      <c r="U611" s="7">
        <f>COUNTIFS(clean_interactions!B:B,A611,clean_interactions!C:C,"PRICING_PAGE_VIEW")</f>
        <v>0</v>
      </c>
      <c r="V611" s="7">
        <f>SUMIF(clean_spend!D:D,E611,clean_spend!F:F)</f>
        <v>149793</v>
      </c>
      <c r="W611" s="7">
        <f>SUMIF(clean_spend!D:D,E611,clean_spend!J:J)</f>
        <v>1090</v>
      </c>
      <c r="X611" s="17">
        <f t="shared" si="9"/>
        <v>137.42477064220182</v>
      </c>
      <c r="Y611" s="7">
        <f>IFERROR(SUMIF(clean_spend!D:D,E611,clean_spend!L:L)/V611,0)</f>
        <v>3.422997069288952</v>
      </c>
    </row>
    <row r="612" spans="1:25">
      <c r="A612" t="str">
        <v>L0611</v>
      </c>
      <c r="B612" t="str">
        <v>Ximena Popov</v>
      </c>
      <c r="C612" t="str">
        <v>TWILIO</v>
      </c>
      <c r="D612" t="str">
        <v>SMB</v>
      </c>
      <c r="E612" t="str">
        <v>REFERRAL</v>
      </c>
      <c r="F612" t="str">
        <v>Healthcare</v>
      </c>
      <c r="G612" t="str">
        <v>Demand Gen Manager</v>
      </c>
      <c r="H612" t="str">
        <v>UK</v>
      </c>
      <c r="I612">
        <v>9</v>
      </c>
      <c r="J612">
        <v>13</v>
      </c>
      <c r="K612">
        <v>11</v>
      </c>
      <c r="L612" t="str">
        <v>YES</v>
      </c>
      <c r="M612" t="str">
        <v>DISQUALIFIED</v>
      </c>
      <c r="N612" s="7" t="str">
        <f>IF(COUNTBLANK(clean_leads!B612:S612)&gt;=8,"LOW",IF(COUNTBLANK(clean_leads!B612:S612)&gt;=4,"MEDIUM","HIGH"))</f>
        <v>HIGH</v>
      </c>
      <c r="O612" s="7">
        <f>COUNTIF(clean_interactions!B:B,A612)</f>
        <v>2</v>
      </c>
      <c r="P612" s="7">
        <f>COUNTIFS(clean_interactions!B:B,A612,clean_interactions!N:N,"HIGH")</f>
        <v>1</v>
      </c>
      <c r="Q612" s="7">
        <f>ROUND(SUMIF(clean_interactions!B:B,A612,clean_interactions!M:M),1)</f>
        <v>22.2</v>
      </c>
      <c r="R612" s="7">
        <f>COUNTIFS(clean_interactions!B:B,A612,clean_interactions!C:C,"DEMO_REQUEST")</f>
        <v>0</v>
      </c>
      <c r="S612" s="7">
        <f>COUNTIFS(clean_interactions!B:B,A612,clean_interactions!C:C,"CONTENT_DOWNLOAD")</f>
        <v>0</v>
      </c>
      <c r="T612" s="7">
        <f>COUNTIFS(clean_interactions!B:B,A612,clean_interactions!C:C,"WEBINAR_ATTENDED")</f>
        <v>0</v>
      </c>
      <c r="U612" s="7">
        <f>COUNTIFS(clean_interactions!B:B,A612,clean_interactions!C:C,"PRICING_PAGE_VIEW")</f>
        <v>0</v>
      </c>
      <c r="V612" s="7">
        <f>SUMIF(clean_spend!D:D,E612,clean_spend!F:F)</f>
        <v>37889</v>
      </c>
      <c r="W612" s="7">
        <f>SUMIF(clean_spend!D:D,E612,clean_spend!J:J)</f>
        <v>865</v>
      </c>
      <c r="X612" s="17">
        <f t="shared" si="9"/>
        <v>43.802312138728325</v>
      </c>
      <c r="Y612" s="7">
        <f>IFERROR(SUMIF(clean_spend!D:D,E612,clean_spend!L:L)/V612,0)</f>
        <v>9.6104674179841112</v>
      </c>
    </row>
    <row r="613" spans="1:25">
      <c r="A613" t="str">
        <v>L0612</v>
      </c>
      <c r="B613" t="str">
        <v>Chloe Thomas</v>
      </c>
      <c r="C613" t="str">
        <v>LINEAR</v>
      </c>
      <c r="D613" t="str">
        <v>MID-MARKET</v>
      </c>
      <c r="E613" t="str">
        <v>UNKNOWN</v>
      </c>
      <c r="F613" t="str">
        <v>Martech</v>
      </c>
      <c r="G613" t="str">
        <v>Marketing Manager</v>
      </c>
      <c r="H613" t="str">
        <v>CA</v>
      </c>
      <c r="I613">
        <v>7</v>
      </c>
      <c r="J613">
        <v>0</v>
      </c>
      <c r="K613">
        <v>0</v>
      </c>
      <c r="L613" t="str">
        <v>NO</v>
      </c>
      <c r="M613" t="str">
        <v>DISQUALIFIED</v>
      </c>
      <c r="N613" s="7" t="str">
        <f>IF(COUNTBLANK(clean_leads!B613:S613)&gt;=8,"LOW",IF(COUNTBLANK(clean_leads!B613:S613)&gt;=4,"MEDIUM","HIGH"))</f>
        <v>HIGH</v>
      </c>
      <c r="O613" s="7">
        <f>COUNTIF(clean_interactions!B:B,A613)</f>
        <v>0</v>
      </c>
      <c r="P613" s="7">
        <f>COUNTIFS(clean_interactions!B:B,A613,clean_interactions!N:N,"HIGH")</f>
        <v>0</v>
      </c>
      <c r="Q613" s="7">
        <f>ROUND(SUMIF(clean_interactions!B:B,A613,clean_interactions!M:M),1)</f>
        <v>0</v>
      </c>
      <c r="R613" s="7">
        <f>COUNTIFS(clean_interactions!B:B,A613,clean_interactions!C:C,"DEMO_REQUEST")</f>
        <v>0</v>
      </c>
      <c r="S613" s="7">
        <f>COUNTIFS(clean_interactions!B:B,A613,clean_interactions!C:C,"CONTENT_DOWNLOAD")</f>
        <v>0</v>
      </c>
      <c r="T613" s="7">
        <f>COUNTIFS(clean_interactions!B:B,A613,clean_interactions!C:C,"WEBINAR_ATTENDED")</f>
        <v>0</v>
      </c>
      <c r="U613" s="7">
        <f>COUNTIFS(clean_interactions!B:B,A613,clean_interactions!C:C,"PRICING_PAGE_VIEW")</f>
        <v>0</v>
      </c>
      <c r="V613" s="7">
        <f>SUMIF(clean_spend!D:D,E613,clean_spend!F:F)</f>
        <v>0</v>
      </c>
      <c r="W613" s="7">
        <f>SUMIF(clean_spend!D:D,E613,clean_spend!J:J)</f>
        <v>0</v>
      </c>
      <c r="X613" s="17">
        <f t="shared" si="9"/>
        <v>0</v>
      </c>
      <c r="Y613" s="7">
        <f>IFERROR(SUMIF(clean_spend!D:D,E613,clean_spend!L:L)/V613,0)</f>
        <v>0</v>
      </c>
    </row>
    <row r="614" spans="1:25">
      <c r="A614" t="str">
        <v>L0613</v>
      </c>
      <c r="B614" t="str">
        <v>Yara Johnson</v>
      </c>
      <c r="C614" t="str">
        <v>DATADOG</v>
      </c>
      <c r="D614" t="str">
        <v>MID-MARKET</v>
      </c>
      <c r="E614" t="str">
        <v>REFERRAL</v>
      </c>
      <c r="F614" t="str">
        <v>Proptech</v>
      </c>
      <c r="G614" t="str">
        <v>Content Marketing Lead</v>
      </c>
      <c r="H614" t="str">
        <v>SG</v>
      </c>
      <c r="I614">
        <v>3</v>
      </c>
      <c r="J614">
        <v>0</v>
      </c>
      <c r="K614">
        <v>44</v>
      </c>
      <c r="L614" t="str">
        <v>NO</v>
      </c>
      <c r="M614" t="str">
        <v>CONTACTED</v>
      </c>
      <c r="N614" s="7" t="str">
        <f>IF(COUNTBLANK(clean_leads!B614:S614)&gt;=8,"LOW",IF(COUNTBLANK(clean_leads!B614:S614)&gt;=4,"MEDIUM","HIGH"))</f>
        <v>HIGH</v>
      </c>
      <c r="O614" s="7">
        <f>COUNTIF(clean_interactions!B:B,A614)</f>
        <v>4</v>
      </c>
      <c r="P614" s="7">
        <f>COUNTIFS(clean_interactions!B:B,A614,clean_interactions!N:N,"HIGH")</f>
        <v>2</v>
      </c>
      <c r="Q614" s="7">
        <f>ROUND(SUMIF(clean_interactions!B:B,A614,clean_interactions!M:M),1)</f>
        <v>42.5</v>
      </c>
      <c r="R614" s="7">
        <f>COUNTIFS(clean_interactions!B:B,A614,clean_interactions!C:C,"DEMO_REQUEST")</f>
        <v>0</v>
      </c>
      <c r="S614" s="7">
        <f>COUNTIFS(clean_interactions!B:B,A614,clean_interactions!C:C,"CONTENT_DOWNLOAD")</f>
        <v>0</v>
      </c>
      <c r="T614" s="7">
        <f>COUNTIFS(clean_interactions!B:B,A614,clean_interactions!C:C,"WEBINAR_ATTENDED")</f>
        <v>0</v>
      </c>
      <c r="U614" s="7">
        <f>COUNTIFS(clean_interactions!B:B,A614,clean_interactions!C:C,"PRICING_PAGE_VIEW")</f>
        <v>0</v>
      </c>
      <c r="V614" s="7">
        <f>SUMIF(clean_spend!D:D,E614,clean_spend!F:F)</f>
        <v>37889</v>
      </c>
      <c r="W614" s="7">
        <f>SUMIF(clean_spend!D:D,E614,clean_spend!J:J)</f>
        <v>865</v>
      </c>
      <c r="X614" s="17">
        <f t="shared" si="9"/>
        <v>43.802312138728325</v>
      </c>
      <c r="Y614" s="7">
        <f>IFERROR(SUMIF(clean_spend!D:D,E614,clean_spend!L:L)/V614,0)</f>
        <v>9.6104674179841112</v>
      </c>
    </row>
    <row r="615" spans="1:25">
      <c r="A615" t="str">
        <v>L0614</v>
      </c>
      <c r="B615" t="str">
        <v>Vivian Kim</v>
      </c>
      <c r="C615" t="str">
        <v>SALESFORCE</v>
      </c>
      <c r="D615" t="str">
        <v>N/A</v>
      </c>
      <c r="E615" t="str">
        <v>PAID</v>
      </c>
      <c r="F615" t="str">
        <v>AI/ML</v>
      </c>
      <c r="G615" t="str">
        <v>Vp Marketing</v>
      </c>
      <c r="H615" t="str">
        <v>BR</v>
      </c>
      <c r="I615">
        <v>35</v>
      </c>
      <c r="J615">
        <v>3</v>
      </c>
      <c r="K615">
        <v>0</v>
      </c>
      <c r="L615" t="str">
        <v>YES</v>
      </c>
      <c r="M615" t="str">
        <v>ENGAGED</v>
      </c>
      <c r="N615" s="7" t="str">
        <f>IF(COUNTBLANK(clean_leads!B615:S615)&gt;=8,"LOW",IF(COUNTBLANK(clean_leads!B615:S615)&gt;=4,"MEDIUM","HIGH"))</f>
        <v>HIGH</v>
      </c>
      <c r="O615" s="7">
        <f>COUNTIF(clean_interactions!B:B,A615)</f>
        <v>1</v>
      </c>
      <c r="P615" s="7">
        <f>COUNTIFS(clean_interactions!B:B,A615,clean_interactions!N:N,"HIGH")</f>
        <v>1</v>
      </c>
      <c r="Q615" s="7">
        <f>ROUND(SUMIF(clean_interactions!B:B,A615,clean_interactions!M:M),1)</f>
        <v>17.600000000000001</v>
      </c>
      <c r="R615" s="7">
        <f>COUNTIFS(clean_interactions!B:B,A615,clean_interactions!C:C,"DEMO_REQUEST")</f>
        <v>0</v>
      </c>
      <c r="S615" s="7">
        <f>COUNTIFS(clean_interactions!B:B,A615,clean_interactions!C:C,"CONTENT_DOWNLOAD")</f>
        <v>0</v>
      </c>
      <c r="T615" s="7">
        <f>COUNTIFS(clean_interactions!B:B,A615,clean_interactions!C:C,"WEBINAR_ATTENDED")</f>
        <v>0</v>
      </c>
      <c r="U615" s="7">
        <f>COUNTIFS(clean_interactions!B:B,A615,clean_interactions!C:C,"PRICING_PAGE_VIEW")</f>
        <v>0</v>
      </c>
      <c r="V615" s="7">
        <f>SUMIF(clean_spend!D:D,E615,clean_spend!F:F)</f>
        <v>149793</v>
      </c>
      <c r="W615" s="7">
        <f>SUMIF(clean_spend!D:D,E615,clean_spend!J:J)</f>
        <v>1090</v>
      </c>
      <c r="X615" s="17">
        <f t="shared" si="9"/>
        <v>137.42477064220182</v>
      </c>
      <c r="Y615" s="7">
        <f>IFERROR(SUMIF(clean_spend!D:D,E615,clean_spend!L:L)/V615,0)</f>
        <v>3.422997069288952</v>
      </c>
    </row>
    <row r="616" spans="1:25">
      <c r="A616" t="str">
        <v>L0615</v>
      </c>
      <c r="B616" t="str">
        <v>Bodhi Castillo</v>
      </c>
      <c r="C616" t="str">
        <v>LINEAR</v>
      </c>
      <c r="D616" t="str">
        <v>ENTERPRISE</v>
      </c>
      <c r="E616" t="str">
        <v>CONTENT_SYNDICATION</v>
      </c>
      <c r="F616" t="str">
        <v>Proptech</v>
      </c>
      <c r="G616" t="str">
        <v>Chief Marketing Officer</v>
      </c>
      <c r="H616" t="str">
        <v>AU</v>
      </c>
      <c r="I616">
        <v>23</v>
      </c>
      <c r="J616">
        <v>5</v>
      </c>
      <c r="K616">
        <v>0</v>
      </c>
      <c r="L616" t="str">
        <v>NO</v>
      </c>
      <c r="M616" t="str">
        <v>QUALIFIED</v>
      </c>
      <c r="N616" s="7" t="str">
        <f>IF(COUNTBLANK(clean_leads!B616:S616)&gt;=8,"LOW",IF(COUNTBLANK(clean_leads!B616:S616)&gt;=4,"MEDIUM","HIGH"))</f>
        <v>HIGH</v>
      </c>
      <c r="O616" s="7">
        <f>COUNTIF(clean_interactions!B:B,A616)</f>
        <v>1</v>
      </c>
      <c r="P616" s="7">
        <f>COUNTIFS(clean_interactions!B:B,A616,clean_interactions!N:N,"HIGH")</f>
        <v>1</v>
      </c>
      <c r="Q616" s="7">
        <f>ROUND(SUMIF(clean_interactions!B:B,A616,clean_interactions!M:M),1)</f>
        <v>37.700000000000003</v>
      </c>
      <c r="R616" s="7">
        <f>COUNTIFS(clean_interactions!B:B,A616,clean_interactions!C:C,"DEMO_REQUEST")</f>
        <v>0</v>
      </c>
      <c r="S616" s="7">
        <f>COUNTIFS(clean_interactions!B:B,A616,clean_interactions!C:C,"CONTENT_DOWNLOAD")</f>
        <v>0</v>
      </c>
      <c r="T616" s="7">
        <f>COUNTIFS(clean_interactions!B:B,A616,clean_interactions!C:C,"WEBINAR_ATTENDED")</f>
        <v>0</v>
      </c>
      <c r="U616" s="7">
        <f>COUNTIFS(clean_interactions!B:B,A616,clean_interactions!C:C,"PRICING_PAGE_VIEW")</f>
        <v>0</v>
      </c>
      <c r="V616" s="7">
        <f>SUMIF(clean_spend!D:D,E616,clean_spend!F:F)</f>
        <v>56772</v>
      </c>
      <c r="W616" s="7">
        <f>SUMIF(clean_spend!D:D,E616,clean_spend!J:J)</f>
        <v>216</v>
      </c>
      <c r="X616" s="17">
        <f t="shared" si="9"/>
        <v>262.83333333333331</v>
      </c>
      <c r="Y616" s="7">
        <f>IFERROR(SUMIF(clean_spend!D:D,E616,clean_spend!L:L)/V616,0)</f>
        <v>1.3824068202635102</v>
      </c>
    </row>
    <row r="617" spans="1:25">
      <c r="A617" t="str">
        <v>L0616</v>
      </c>
      <c r="B617" t="str">
        <v>Finn Kovac</v>
      </c>
      <c r="C617" t="str">
        <v>SNOWFLAKE</v>
      </c>
      <c r="D617" t="str">
        <v>GROWTH</v>
      </c>
      <c r="E617" t="str">
        <v>REFERRAL</v>
      </c>
      <c r="F617" t="str">
        <v>Edtech</v>
      </c>
      <c r="G617" t="str">
        <v>Coo</v>
      </c>
      <c r="H617" t="str">
        <v>South Korea</v>
      </c>
      <c r="I617">
        <v>24</v>
      </c>
      <c r="J617">
        <v>12</v>
      </c>
      <c r="K617">
        <v>48</v>
      </c>
      <c r="L617" t="str">
        <v>NO</v>
      </c>
      <c r="M617" t="str">
        <v>ENGAGED</v>
      </c>
      <c r="N617" s="7" t="str">
        <f>IF(COUNTBLANK(clean_leads!B617:S617)&gt;=8,"LOW",IF(COUNTBLANK(clean_leads!B617:S617)&gt;=4,"MEDIUM","HIGH"))</f>
        <v>HIGH</v>
      </c>
      <c r="O617" s="7">
        <f>COUNTIF(clean_interactions!B:B,A617)</f>
        <v>4</v>
      </c>
      <c r="P617" s="7">
        <f>COUNTIFS(clean_interactions!B:B,A617,clean_interactions!N:N,"HIGH")</f>
        <v>4</v>
      </c>
      <c r="Q617" s="7">
        <f>ROUND(SUMIF(clean_interactions!B:B,A617,clean_interactions!M:M),1)</f>
        <v>104</v>
      </c>
      <c r="R617" s="7">
        <f>COUNTIFS(clean_interactions!B:B,A617,clean_interactions!C:C,"DEMO_REQUEST")</f>
        <v>0</v>
      </c>
      <c r="S617" s="7">
        <f>COUNTIFS(clean_interactions!B:B,A617,clean_interactions!C:C,"CONTENT_DOWNLOAD")</f>
        <v>0</v>
      </c>
      <c r="T617" s="7">
        <f>COUNTIFS(clean_interactions!B:B,A617,clean_interactions!C:C,"WEBINAR_ATTENDED")</f>
        <v>1</v>
      </c>
      <c r="U617" s="7">
        <f>COUNTIFS(clean_interactions!B:B,A617,clean_interactions!C:C,"PRICING_PAGE_VIEW")</f>
        <v>0</v>
      </c>
      <c r="V617" s="7">
        <f>SUMIF(clean_spend!D:D,E617,clean_spend!F:F)</f>
        <v>37889</v>
      </c>
      <c r="W617" s="7">
        <f>SUMIF(clean_spend!D:D,E617,clean_spend!J:J)</f>
        <v>865</v>
      </c>
      <c r="X617" s="17">
        <f t="shared" si="9"/>
        <v>43.802312138728325</v>
      </c>
      <c r="Y617" s="7">
        <f>IFERROR(SUMIF(clean_spend!D:D,E617,clean_spend!L:L)/V617,0)</f>
        <v>9.6104674179841112</v>
      </c>
    </row>
    <row r="618" spans="1:25">
      <c r="A618" t="str">
        <v>L0617</v>
      </c>
      <c r="B618" t="str">
        <v>Cordelia Green</v>
      </c>
      <c r="C618" t="str">
        <v>INTERCOM</v>
      </c>
      <c r="D618" t="str">
        <v>MID-MARKET</v>
      </c>
      <c r="E618" t="str">
        <v>CONTENT_SYNDICATION</v>
      </c>
      <c r="F618" t="str">
        <v>Retail</v>
      </c>
      <c r="G618" t="str">
        <v>Marketing Analyst</v>
      </c>
      <c r="H618" t="str">
        <v>Turkey</v>
      </c>
      <c r="I618">
        <v>19</v>
      </c>
      <c r="J618">
        <v>0</v>
      </c>
      <c r="K618">
        <v>39</v>
      </c>
      <c r="L618" t="str">
        <v>NO</v>
      </c>
      <c r="M618" t="str">
        <v>CONVERTED</v>
      </c>
      <c r="N618" s="7" t="str">
        <f>IF(COUNTBLANK(clean_leads!B618:S618)&gt;=8,"LOW",IF(COUNTBLANK(clean_leads!B618:S618)&gt;=4,"MEDIUM","HIGH"))</f>
        <v>HIGH</v>
      </c>
      <c r="O618" s="7">
        <f>COUNTIF(clean_interactions!B:B,A618)</f>
        <v>3</v>
      </c>
      <c r="P618" s="7">
        <f>COUNTIFS(clean_interactions!B:B,A618,clean_interactions!N:N,"HIGH")</f>
        <v>3</v>
      </c>
      <c r="Q618" s="7">
        <f>ROUND(SUMIF(clean_interactions!B:B,A618,clean_interactions!M:M),1)</f>
        <v>48.5</v>
      </c>
      <c r="R618" s="7">
        <f>COUNTIFS(clean_interactions!B:B,A618,clean_interactions!C:C,"DEMO_REQUEST")</f>
        <v>0</v>
      </c>
      <c r="S618" s="7">
        <f>COUNTIFS(clean_interactions!B:B,A618,clean_interactions!C:C,"CONTENT_DOWNLOAD")</f>
        <v>0</v>
      </c>
      <c r="T618" s="7">
        <f>COUNTIFS(clean_interactions!B:B,A618,clean_interactions!C:C,"WEBINAR_ATTENDED")</f>
        <v>0</v>
      </c>
      <c r="U618" s="7">
        <f>COUNTIFS(clean_interactions!B:B,A618,clean_interactions!C:C,"PRICING_PAGE_VIEW")</f>
        <v>0</v>
      </c>
      <c r="V618" s="7">
        <f>SUMIF(clean_spend!D:D,E618,clean_spend!F:F)</f>
        <v>56772</v>
      </c>
      <c r="W618" s="7">
        <f>SUMIF(clean_spend!D:D,E618,clean_spend!J:J)</f>
        <v>216</v>
      </c>
      <c r="X618" s="17">
        <f t="shared" si="9"/>
        <v>262.83333333333331</v>
      </c>
      <c r="Y618" s="7">
        <f>IFERROR(SUMIF(clean_spend!D:D,E618,clean_spend!L:L)/V618,0)</f>
        <v>1.3824068202635102</v>
      </c>
    </row>
    <row r="619" spans="1:25">
      <c r="A619" t="str">
        <v>L0618</v>
      </c>
      <c r="B619" t="str">
        <v>Dashiell Aguilar</v>
      </c>
      <c r="C619" t="str">
        <v>NOTION</v>
      </c>
      <c r="D619" t="str">
        <v>ENTERPRISE</v>
      </c>
      <c r="E619" t="str">
        <v>PAID</v>
      </c>
      <c r="F619" t="str">
        <v>Energy</v>
      </c>
      <c r="G619" t="str">
        <v>Communications Director</v>
      </c>
      <c r="H619" t="str">
        <v>US</v>
      </c>
      <c r="I619">
        <v>18</v>
      </c>
      <c r="J619">
        <v>17</v>
      </c>
      <c r="K619">
        <v>0</v>
      </c>
      <c r="L619" t="str">
        <v>NO</v>
      </c>
      <c r="M619" t="str">
        <v>CONTACTED</v>
      </c>
      <c r="N619" s="7" t="str">
        <f>IF(COUNTBLANK(clean_leads!B619:S619)&gt;=8,"LOW",IF(COUNTBLANK(clean_leads!B619:S619)&gt;=4,"MEDIUM","HIGH"))</f>
        <v>HIGH</v>
      </c>
      <c r="O619" s="7">
        <f>COUNTIF(clean_interactions!B:B,A619)</f>
        <v>5</v>
      </c>
      <c r="P619" s="7">
        <f>COUNTIFS(clean_interactions!B:B,A619,clean_interactions!N:N,"HIGH")</f>
        <v>4</v>
      </c>
      <c r="Q619" s="7">
        <f>ROUND(SUMIF(clean_interactions!B:B,A619,clean_interactions!M:M),1)</f>
        <v>75.8</v>
      </c>
      <c r="R619" s="7">
        <f>COUNTIFS(clean_interactions!B:B,A619,clean_interactions!C:C,"DEMO_REQUEST")</f>
        <v>0</v>
      </c>
      <c r="S619" s="7">
        <f>COUNTIFS(clean_interactions!B:B,A619,clean_interactions!C:C,"CONTENT_DOWNLOAD")</f>
        <v>0</v>
      </c>
      <c r="T619" s="7">
        <f>COUNTIFS(clean_interactions!B:B,A619,clean_interactions!C:C,"WEBINAR_ATTENDED")</f>
        <v>0</v>
      </c>
      <c r="U619" s="7">
        <f>COUNTIFS(clean_interactions!B:B,A619,clean_interactions!C:C,"PRICING_PAGE_VIEW")</f>
        <v>0</v>
      </c>
      <c r="V619" s="7">
        <f>SUMIF(clean_spend!D:D,E619,clean_spend!F:F)</f>
        <v>149793</v>
      </c>
      <c r="W619" s="7">
        <f>SUMIF(clean_spend!D:D,E619,clean_spend!J:J)</f>
        <v>1090</v>
      </c>
      <c r="X619" s="17">
        <f t="shared" si="9"/>
        <v>137.42477064220182</v>
      </c>
      <c r="Y619" s="7">
        <f>IFERROR(SUMIF(clean_spend!D:D,E619,clean_spend!L:L)/V619,0)</f>
        <v>3.422997069288952</v>
      </c>
    </row>
    <row r="620" spans="1:25">
      <c r="A620" t="str">
        <v>L0619</v>
      </c>
      <c r="B620" t="str">
        <v>Penelope Garcia</v>
      </c>
      <c r="C620" t="str">
        <v>AMAZON</v>
      </c>
      <c r="D620" t="str">
        <v>SMB</v>
      </c>
      <c r="E620" t="str">
        <v>ORGANIC</v>
      </c>
      <c r="F620" t="str">
        <v>Insurtech</v>
      </c>
      <c r="G620" t="str">
        <v>Head Of Strategy</v>
      </c>
      <c r="H620" t="str">
        <v>N/A</v>
      </c>
      <c r="I620">
        <v>34</v>
      </c>
      <c r="J620">
        <v>6</v>
      </c>
      <c r="K620">
        <v>51</v>
      </c>
      <c r="L620" t="str">
        <v>YES</v>
      </c>
      <c r="M620" t="str">
        <v>ENGAGED</v>
      </c>
      <c r="N620" s="7" t="str">
        <f>IF(COUNTBLANK(clean_leads!B620:S620)&gt;=8,"LOW",IF(COUNTBLANK(clean_leads!B620:S620)&gt;=4,"MEDIUM","HIGH"))</f>
        <v>HIGH</v>
      </c>
      <c r="O620" s="7">
        <f>COUNTIF(clean_interactions!B:B,A620)</f>
        <v>3</v>
      </c>
      <c r="P620" s="7">
        <f>COUNTIFS(clean_interactions!B:B,A620,clean_interactions!N:N,"HIGH")</f>
        <v>2</v>
      </c>
      <c r="Q620" s="7">
        <f>ROUND(SUMIF(clean_interactions!B:B,A620,clean_interactions!M:M),1)</f>
        <v>28.8</v>
      </c>
      <c r="R620" s="7">
        <f>COUNTIFS(clean_interactions!B:B,A620,clean_interactions!C:C,"DEMO_REQUEST")</f>
        <v>0</v>
      </c>
      <c r="S620" s="7">
        <f>COUNTIFS(clean_interactions!B:B,A620,clean_interactions!C:C,"CONTENT_DOWNLOAD")</f>
        <v>0</v>
      </c>
      <c r="T620" s="7">
        <f>COUNTIFS(clean_interactions!B:B,A620,clean_interactions!C:C,"WEBINAR_ATTENDED")</f>
        <v>0</v>
      </c>
      <c r="U620" s="7">
        <f>COUNTIFS(clean_interactions!B:B,A620,clean_interactions!C:C,"PRICING_PAGE_VIEW")</f>
        <v>0</v>
      </c>
      <c r="V620" s="7">
        <f>SUMIF(clean_spend!D:D,E620,clean_spend!F:F)</f>
        <v>46997</v>
      </c>
      <c r="W620" s="7">
        <f>SUMIF(clean_spend!D:D,E620,clean_spend!J:J)</f>
        <v>970</v>
      </c>
      <c r="X620" s="17">
        <f t="shared" si="9"/>
        <v>48.450515463917526</v>
      </c>
      <c r="Y620" s="7">
        <f>IFERROR(SUMIF(clean_spend!D:D,E620,clean_spend!L:L)/V620,0)</f>
        <v>13.494180479605081</v>
      </c>
    </row>
    <row r="621" spans="1:25">
      <c r="A621" t="str">
        <v>L0620</v>
      </c>
      <c r="B621" t="str">
        <v>Stefan Das</v>
      </c>
      <c r="C621" t="str">
        <v>MONGODB</v>
      </c>
      <c r="D621" t="str">
        <v>MID-MARKET</v>
      </c>
      <c r="E621" t="str">
        <v>ORGANIC</v>
      </c>
      <c r="F621" t="str">
        <v>Biotech</v>
      </c>
      <c r="G621" t="str">
        <v>Marketing Operations</v>
      </c>
      <c r="H621" t="str">
        <v>Malaysia</v>
      </c>
      <c r="I621">
        <v>22</v>
      </c>
      <c r="J621">
        <v>3</v>
      </c>
      <c r="K621">
        <v>49</v>
      </c>
      <c r="L621" t="str">
        <v>YES</v>
      </c>
      <c r="M621" t="str">
        <v>CONTACTED</v>
      </c>
      <c r="N621" s="7" t="str">
        <f>IF(COUNTBLANK(clean_leads!B621:S621)&gt;=8,"LOW",IF(COUNTBLANK(clean_leads!B621:S621)&gt;=4,"MEDIUM","HIGH"))</f>
        <v>HIGH</v>
      </c>
      <c r="O621" s="7">
        <f>COUNTIF(clean_interactions!B:B,A621)</f>
        <v>1</v>
      </c>
      <c r="P621" s="7">
        <f>COUNTIFS(clean_interactions!B:B,A621,clean_interactions!N:N,"HIGH")</f>
        <v>1</v>
      </c>
      <c r="Q621" s="7">
        <f>ROUND(SUMIF(clean_interactions!B:B,A621,clean_interactions!M:M),1)</f>
        <v>18.899999999999999</v>
      </c>
      <c r="R621" s="7">
        <f>COUNTIFS(clean_interactions!B:B,A621,clean_interactions!C:C,"DEMO_REQUEST")</f>
        <v>0</v>
      </c>
      <c r="S621" s="7">
        <f>COUNTIFS(clean_interactions!B:B,A621,clean_interactions!C:C,"CONTENT_DOWNLOAD")</f>
        <v>0</v>
      </c>
      <c r="T621" s="7">
        <f>COUNTIFS(clean_interactions!B:B,A621,clean_interactions!C:C,"WEBINAR_ATTENDED")</f>
        <v>0</v>
      </c>
      <c r="U621" s="7">
        <f>COUNTIFS(clean_interactions!B:B,A621,clean_interactions!C:C,"PRICING_PAGE_VIEW")</f>
        <v>0</v>
      </c>
      <c r="V621" s="7">
        <f>SUMIF(clean_spend!D:D,E621,clean_spend!F:F)</f>
        <v>46997</v>
      </c>
      <c r="W621" s="7">
        <f>SUMIF(clean_spend!D:D,E621,clean_spend!J:J)</f>
        <v>970</v>
      </c>
      <c r="X621" s="17">
        <f t="shared" si="9"/>
        <v>48.450515463917526</v>
      </c>
      <c r="Y621" s="7">
        <f>IFERROR(SUMIF(clean_spend!D:D,E621,clean_spend!L:L)/V621,0)</f>
        <v>13.494180479605081</v>
      </c>
    </row>
    <row r="622" spans="1:25">
      <c r="A622" t="str">
        <v>L0621</v>
      </c>
      <c r="B622" t="str">
        <v>Magnus Aguilar</v>
      </c>
      <c r="C622" t="str">
        <v>ASANA</v>
      </c>
      <c r="D622" t="str">
        <v>MID-MARKET</v>
      </c>
      <c r="E622" t="str">
        <v>ORGANIC</v>
      </c>
      <c r="F622" t="str">
        <v>Fintech</v>
      </c>
      <c r="G622" t="str">
        <v>Channel Manager</v>
      </c>
      <c r="H622" t="str">
        <v>AU</v>
      </c>
      <c r="I622">
        <v>17</v>
      </c>
      <c r="J622">
        <v>13</v>
      </c>
      <c r="K622">
        <v>59</v>
      </c>
      <c r="L622" t="str">
        <v>NO</v>
      </c>
      <c r="M622" t="str">
        <v>NURTURING</v>
      </c>
      <c r="N622" s="7" t="str">
        <f>IF(COUNTBLANK(clean_leads!B622:S622)&gt;=8,"LOW",IF(COUNTBLANK(clean_leads!B622:S622)&gt;=4,"MEDIUM","HIGH"))</f>
        <v>HIGH</v>
      </c>
      <c r="O622" s="7">
        <f>COUNTIF(clean_interactions!B:B,A622)</f>
        <v>2</v>
      </c>
      <c r="P622" s="7">
        <f>COUNTIFS(clean_interactions!B:B,A622,clean_interactions!N:N,"HIGH")</f>
        <v>2</v>
      </c>
      <c r="Q622" s="7">
        <f>ROUND(SUMIF(clean_interactions!B:B,A622,clean_interactions!M:M),1)</f>
        <v>29.7</v>
      </c>
      <c r="R622" s="7">
        <f>COUNTIFS(clean_interactions!B:B,A622,clean_interactions!C:C,"DEMO_REQUEST")</f>
        <v>0</v>
      </c>
      <c r="S622" s="7">
        <f>COUNTIFS(clean_interactions!B:B,A622,clean_interactions!C:C,"CONTENT_DOWNLOAD")</f>
        <v>0</v>
      </c>
      <c r="T622" s="7">
        <f>COUNTIFS(clean_interactions!B:B,A622,clean_interactions!C:C,"WEBINAR_ATTENDED")</f>
        <v>0</v>
      </c>
      <c r="U622" s="7">
        <f>COUNTIFS(clean_interactions!B:B,A622,clean_interactions!C:C,"PRICING_PAGE_VIEW")</f>
        <v>0</v>
      </c>
      <c r="V622" s="7">
        <f>SUMIF(clean_spend!D:D,E622,clean_spend!F:F)</f>
        <v>46997</v>
      </c>
      <c r="W622" s="7">
        <f>SUMIF(clean_spend!D:D,E622,clean_spend!J:J)</f>
        <v>970</v>
      </c>
      <c r="X622" s="17">
        <f t="shared" si="9"/>
        <v>48.450515463917526</v>
      </c>
      <c r="Y622" s="7">
        <f>IFERROR(SUMIF(clean_spend!D:D,E622,clean_spend!L:L)/V622,0)</f>
        <v>13.494180479605081</v>
      </c>
    </row>
    <row r="623" spans="1:25">
      <c r="A623" t="str">
        <v>L0622</v>
      </c>
      <c r="B623" t="str">
        <v>Usman Ramirez</v>
      </c>
      <c r="C623" t="str">
        <v>ATLASSIAN</v>
      </c>
      <c r="D623" t="str">
        <v>N/A</v>
      </c>
      <c r="E623" t="str">
        <v>EVENT</v>
      </c>
      <c r="F623" t="str">
        <v>Insurtech</v>
      </c>
      <c r="G623" t="str">
        <v>Digital Marketing Manager</v>
      </c>
      <c r="H623" t="str">
        <v>Israel</v>
      </c>
      <c r="I623">
        <v>18</v>
      </c>
      <c r="J623">
        <v>10</v>
      </c>
      <c r="K623">
        <v>14</v>
      </c>
      <c r="L623" t="str">
        <v>NO</v>
      </c>
      <c r="M623" t="str">
        <v>ENGAGED</v>
      </c>
      <c r="N623" s="7" t="str">
        <f>IF(COUNTBLANK(clean_leads!B623:S623)&gt;=8,"LOW",IF(COUNTBLANK(clean_leads!B623:S623)&gt;=4,"MEDIUM","HIGH"))</f>
        <v>HIGH</v>
      </c>
      <c r="O623" s="7">
        <f>COUNTIF(clean_interactions!B:B,A623)</f>
        <v>4</v>
      </c>
      <c r="P623" s="7">
        <f>COUNTIFS(clean_interactions!B:B,A623,clean_interactions!N:N,"HIGH")</f>
        <v>3</v>
      </c>
      <c r="Q623" s="7">
        <f>ROUND(SUMIF(clean_interactions!B:B,A623,clean_interactions!M:M),1)</f>
        <v>51.3</v>
      </c>
      <c r="R623" s="7">
        <f>COUNTIFS(clean_interactions!B:B,A623,clean_interactions!C:C,"DEMO_REQUEST")</f>
        <v>0</v>
      </c>
      <c r="S623" s="7">
        <f>COUNTIFS(clean_interactions!B:B,A623,clean_interactions!C:C,"CONTENT_DOWNLOAD")</f>
        <v>0</v>
      </c>
      <c r="T623" s="7">
        <f>COUNTIFS(clean_interactions!B:B,A623,clean_interactions!C:C,"WEBINAR_ATTENDED")</f>
        <v>0</v>
      </c>
      <c r="U623" s="7">
        <f>COUNTIFS(clean_interactions!B:B,A623,clean_interactions!C:C,"PRICING_PAGE_VIEW")</f>
        <v>0</v>
      </c>
      <c r="V623" s="7">
        <f>SUMIF(clean_spend!D:D,E623,clean_spend!F:F)</f>
        <v>130023</v>
      </c>
      <c r="W623" s="7">
        <f>SUMIF(clean_spend!D:D,E623,clean_spend!J:J)</f>
        <v>322</v>
      </c>
      <c r="X623" s="17">
        <f t="shared" si="9"/>
        <v>403.79813664596276</v>
      </c>
      <c r="Y623" s="7">
        <f>IFERROR(SUMIF(clean_spend!D:D,E623,clean_spend!L:L)/V623,0)</f>
        <v>1.3116294809379878</v>
      </c>
    </row>
    <row r="624" spans="1:25">
      <c r="A624" t="str">
        <v>L0623</v>
      </c>
      <c r="B624" t="str">
        <v>Nolan Young</v>
      </c>
      <c r="C624" t="str">
        <v>CONFLUENT</v>
      </c>
      <c r="D624" t="str">
        <v>N/A</v>
      </c>
      <c r="E624" t="str">
        <v>SOCIAL</v>
      </c>
      <c r="F624" t="str">
        <v>Logistics</v>
      </c>
      <c r="G624" t="str">
        <v>Operations Manager</v>
      </c>
      <c r="H624" t="str">
        <v>South Korea</v>
      </c>
      <c r="I624">
        <v>9</v>
      </c>
      <c r="J624">
        <v>14</v>
      </c>
      <c r="K624">
        <v>27</v>
      </c>
      <c r="L624" t="str">
        <v>YES</v>
      </c>
      <c r="M624" t="str">
        <v>CONTACTED</v>
      </c>
      <c r="N624" s="7" t="str">
        <f>IF(COUNTBLANK(clean_leads!B624:S624)&gt;=8,"LOW",IF(COUNTBLANK(clean_leads!B624:S624)&gt;=4,"MEDIUM","HIGH"))</f>
        <v>HIGH</v>
      </c>
      <c r="O624" s="7">
        <f>COUNTIF(clean_interactions!B:B,A624)</f>
        <v>2</v>
      </c>
      <c r="P624" s="7">
        <f>COUNTIFS(clean_interactions!B:B,A624,clean_interactions!N:N,"HIGH")</f>
        <v>2</v>
      </c>
      <c r="Q624" s="7">
        <f>ROUND(SUMIF(clean_interactions!B:B,A624,clean_interactions!M:M),1)</f>
        <v>26.7</v>
      </c>
      <c r="R624" s="7">
        <f>COUNTIFS(clean_interactions!B:B,A624,clean_interactions!C:C,"DEMO_REQUEST")</f>
        <v>0</v>
      </c>
      <c r="S624" s="7">
        <f>COUNTIFS(clean_interactions!B:B,A624,clean_interactions!C:C,"CONTENT_DOWNLOAD")</f>
        <v>0</v>
      </c>
      <c r="T624" s="7">
        <f>COUNTIFS(clean_interactions!B:B,A624,clean_interactions!C:C,"WEBINAR_ATTENDED")</f>
        <v>0</v>
      </c>
      <c r="U624" s="7">
        <f>COUNTIFS(clean_interactions!B:B,A624,clean_interactions!C:C,"PRICING_PAGE_VIEW")</f>
        <v>0</v>
      </c>
      <c r="V624" s="7">
        <f>SUMIF(clean_spend!D:D,E624,clean_spend!F:F)</f>
        <v>198205</v>
      </c>
      <c r="W624" s="7">
        <f>SUMIF(clean_spend!D:D,E624,clean_spend!J:J)</f>
        <v>961</v>
      </c>
      <c r="X624" s="17">
        <f t="shared" si="9"/>
        <v>206.2486992715921</v>
      </c>
      <c r="Y624" s="7">
        <f>IFERROR(SUMIF(clean_spend!D:D,E624,clean_spend!L:L)/V624,0)</f>
        <v>2.499992432077899</v>
      </c>
    </row>
    <row r="625" spans="1:25">
      <c r="A625" t="str">
        <v>L0624</v>
      </c>
      <c r="B625" t="str">
        <v>Mila Perez</v>
      </c>
      <c r="C625" t="str">
        <v>CANVA</v>
      </c>
      <c r="D625" t="str">
        <v>SMB</v>
      </c>
      <c r="E625" t="str">
        <v>ORGANIC</v>
      </c>
      <c r="F625" t="str">
        <v>Devops</v>
      </c>
      <c r="G625" t="str">
        <v>Director Of Demand Gen</v>
      </c>
      <c r="H625" t="str">
        <v>Poland</v>
      </c>
      <c r="I625">
        <v>3</v>
      </c>
      <c r="J625">
        <v>19</v>
      </c>
      <c r="K625">
        <v>28</v>
      </c>
      <c r="L625" t="str">
        <v>NO</v>
      </c>
      <c r="M625" t="str">
        <v>DISQUALIFIED</v>
      </c>
      <c r="N625" s="7" t="str">
        <f>IF(COUNTBLANK(clean_leads!B625:S625)&gt;=8,"LOW",IF(COUNTBLANK(clean_leads!B625:S625)&gt;=4,"MEDIUM","HIGH"))</f>
        <v>HIGH</v>
      </c>
      <c r="O625" s="7">
        <f>COUNTIF(clean_interactions!B:B,A625)</f>
        <v>5</v>
      </c>
      <c r="P625" s="7">
        <f>COUNTIFS(clean_interactions!B:B,A625,clean_interactions!N:N,"HIGH")</f>
        <v>2</v>
      </c>
      <c r="Q625" s="7">
        <f>ROUND(SUMIF(clean_interactions!B:B,A625,clean_interactions!M:M),1)</f>
        <v>26.9</v>
      </c>
      <c r="R625" s="7">
        <f>COUNTIFS(clean_interactions!B:B,A625,clean_interactions!C:C,"DEMO_REQUEST")</f>
        <v>1</v>
      </c>
      <c r="S625" s="7">
        <f>COUNTIFS(clean_interactions!B:B,A625,clean_interactions!C:C,"CONTENT_DOWNLOAD")</f>
        <v>0</v>
      </c>
      <c r="T625" s="7">
        <f>COUNTIFS(clean_interactions!B:B,A625,clean_interactions!C:C,"WEBINAR_ATTENDED")</f>
        <v>0</v>
      </c>
      <c r="U625" s="7">
        <f>COUNTIFS(clean_interactions!B:B,A625,clean_interactions!C:C,"PRICING_PAGE_VIEW")</f>
        <v>0</v>
      </c>
      <c r="V625" s="7">
        <f>SUMIF(clean_spend!D:D,E625,clean_spend!F:F)</f>
        <v>46997</v>
      </c>
      <c r="W625" s="7">
        <f>SUMIF(clean_spend!D:D,E625,clean_spend!J:J)</f>
        <v>970</v>
      </c>
      <c r="X625" s="17">
        <f t="shared" si="9"/>
        <v>48.450515463917526</v>
      </c>
      <c r="Y625" s="7">
        <f>IFERROR(SUMIF(clean_spend!D:D,E625,clean_spend!L:L)/V625,0)</f>
        <v>13.494180479605081</v>
      </c>
    </row>
    <row r="626" spans="1:25">
      <c r="A626" t="str">
        <v>L0625</v>
      </c>
      <c r="B626" t="str">
        <v>Pedro Kovac</v>
      </c>
      <c r="C626" t="str">
        <v>SHOPIFY</v>
      </c>
      <c r="D626" t="str">
        <v>SMB</v>
      </c>
      <c r="E626" t="str">
        <v>UNKNOWN</v>
      </c>
      <c r="F626" t="str">
        <v>Insurtech</v>
      </c>
      <c r="G626" t="str">
        <v>Senior Associate</v>
      </c>
      <c r="H626" t="str">
        <v>SG</v>
      </c>
      <c r="I626">
        <v>1</v>
      </c>
      <c r="J626">
        <v>3</v>
      </c>
      <c r="K626">
        <v>26</v>
      </c>
      <c r="L626" t="str">
        <v>YES</v>
      </c>
      <c r="M626" t="str">
        <v>NEW</v>
      </c>
      <c r="N626" s="7" t="str">
        <f>IF(COUNTBLANK(clean_leads!B626:S626)&gt;=8,"LOW",IF(COUNTBLANK(clean_leads!B626:S626)&gt;=4,"MEDIUM","HIGH"))</f>
        <v>HIGH</v>
      </c>
      <c r="O626" s="7">
        <f>COUNTIF(clean_interactions!B:B,A626)</f>
        <v>1</v>
      </c>
      <c r="P626" s="7">
        <f>COUNTIFS(clean_interactions!B:B,A626,clean_interactions!N:N,"HIGH")</f>
        <v>1</v>
      </c>
      <c r="Q626" s="7">
        <f>ROUND(SUMIF(clean_interactions!B:B,A626,clean_interactions!M:M),1)</f>
        <v>14.6</v>
      </c>
      <c r="R626" s="7">
        <f>COUNTIFS(clean_interactions!B:B,A626,clean_interactions!C:C,"DEMO_REQUEST")</f>
        <v>0</v>
      </c>
      <c r="S626" s="7">
        <f>COUNTIFS(clean_interactions!B:B,A626,clean_interactions!C:C,"CONTENT_DOWNLOAD")</f>
        <v>0</v>
      </c>
      <c r="T626" s="7">
        <f>COUNTIFS(clean_interactions!B:B,A626,clean_interactions!C:C,"WEBINAR_ATTENDED")</f>
        <v>0</v>
      </c>
      <c r="U626" s="7">
        <f>COUNTIFS(clean_interactions!B:B,A626,clean_interactions!C:C,"PRICING_PAGE_VIEW")</f>
        <v>0</v>
      </c>
      <c r="V626" s="7">
        <f>SUMIF(clean_spend!D:D,E626,clean_spend!F:F)</f>
        <v>0</v>
      </c>
      <c r="W626" s="7">
        <f>SUMIF(clean_spend!D:D,E626,clean_spend!J:J)</f>
        <v>0</v>
      </c>
      <c r="X626" s="17">
        <f t="shared" si="9"/>
        <v>0</v>
      </c>
      <c r="Y626" s="7">
        <f>IFERROR(SUMIF(clean_spend!D:D,E626,clean_spend!L:L)/V626,0)</f>
        <v>0</v>
      </c>
    </row>
    <row r="627" spans="1:25">
      <c r="A627" t="str">
        <v>L0626</v>
      </c>
      <c r="B627" t="str">
        <v>Ulrich Silva</v>
      </c>
      <c r="C627" t="str">
        <v>ASANA</v>
      </c>
      <c r="D627" t="str">
        <v>GROWTH</v>
      </c>
      <c r="E627" t="str">
        <v>COLD_EMAIL</v>
      </c>
      <c r="F627" t="str">
        <v>Edtech</v>
      </c>
      <c r="G627" t="str">
        <v>Solutions Architect</v>
      </c>
      <c r="H627" t="str">
        <v>Thailand</v>
      </c>
      <c r="I627">
        <v>13</v>
      </c>
      <c r="J627">
        <v>7</v>
      </c>
      <c r="K627">
        <v>51</v>
      </c>
      <c r="L627" t="str">
        <v>YES</v>
      </c>
      <c r="M627" t="str">
        <v>LOST</v>
      </c>
      <c r="N627" s="7" t="str">
        <f>IF(COUNTBLANK(clean_leads!B627:S627)&gt;=8,"LOW",IF(COUNTBLANK(clean_leads!B627:S627)&gt;=4,"MEDIUM","HIGH"))</f>
        <v>HIGH</v>
      </c>
      <c r="O627" s="7">
        <f>COUNTIF(clean_interactions!B:B,A627)</f>
        <v>2</v>
      </c>
      <c r="P627" s="7">
        <f>COUNTIFS(clean_interactions!B:B,A627,clean_interactions!N:N,"HIGH")</f>
        <v>0</v>
      </c>
      <c r="Q627" s="7">
        <f>ROUND(SUMIF(clean_interactions!B:B,A627,clean_interactions!M:M),1)</f>
        <v>3.1</v>
      </c>
      <c r="R627" s="7">
        <f>COUNTIFS(clean_interactions!B:B,A627,clean_interactions!C:C,"DEMO_REQUEST")</f>
        <v>0</v>
      </c>
      <c r="S627" s="7">
        <f>COUNTIFS(clean_interactions!B:B,A627,clean_interactions!C:C,"CONTENT_DOWNLOAD")</f>
        <v>0</v>
      </c>
      <c r="T627" s="7">
        <f>COUNTIFS(clean_interactions!B:B,A627,clean_interactions!C:C,"WEBINAR_ATTENDED")</f>
        <v>0</v>
      </c>
      <c r="U627" s="7">
        <f>COUNTIFS(clean_interactions!B:B,A627,clean_interactions!C:C,"PRICING_PAGE_VIEW")</f>
        <v>0</v>
      </c>
      <c r="V627" s="7">
        <f>SUMIF(clean_spend!D:D,E627,clean_spend!F:F)</f>
        <v>63789</v>
      </c>
      <c r="W627" s="7">
        <f>SUMIF(clean_spend!D:D,E627,clean_spend!J:J)</f>
        <v>306</v>
      </c>
      <c r="X627" s="17">
        <f t="shared" si="9"/>
        <v>208.4607843137255</v>
      </c>
      <c r="Y627" s="7">
        <f>IFERROR(SUMIF(clean_spend!D:D,E627,clean_spend!L:L)/V627,0)</f>
        <v>3.0610920378121618</v>
      </c>
    </row>
    <row r="628" spans="1:25">
      <c r="A628" t="str">
        <v>L0627</v>
      </c>
      <c r="B628" t="str">
        <v>Ulrich Muller</v>
      </c>
      <c r="C628" t="str">
        <v>OKTA</v>
      </c>
      <c r="D628" t="str">
        <v>STARTUP</v>
      </c>
      <c r="E628" t="str">
        <v>REFERRAL</v>
      </c>
      <c r="F628" t="str">
        <v>Fintech</v>
      </c>
      <c r="G628" t="str">
        <v>Growth Lead</v>
      </c>
      <c r="H628" t="str">
        <v>FR</v>
      </c>
      <c r="I628">
        <v>16</v>
      </c>
      <c r="J628">
        <v>20</v>
      </c>
      <c r="K628">
        <v>16</v>
      </c>
      <c r="L628" t="str">
        <v>YES</v>
      </c>
      <c r="M628" t="str">
        <v>NEW</v>
      </c>
      <c r="N628" s="7" t="str">
        <f>IF(COUNTBLANK(clean_leads!B628:S628)&gt;=8,"LOW",IF(COUNTBLANK(clean_leads!B628:S628)&gt;=4,"MEDIUM","HIGH"))</f>
        <v>HIGH</v>
      </c>
      <c r="O628" s="7">
        <f>COUNTIF(clean_interactions!B:B,A628)</f>
        <v>3</v>
      </c>
      <c r="P628" s="7">
        <f>COUNTIFS(clean_interactions!B:B,A628,clean_interactions!N:N,"HIGH")</f>
        <v>2</v>
      </c>
      <c r="Q628" s="7">
        <f>ROUND(SUMIF(clean_interactions!B:B,A628,clean_interactions!M:M),1)</f>
        <v>54.7</v>
      </c>
      <c r="R628" s="7">
        <f>COUNTIFS(clean_interactions!B:B,A628,clean_interactions!C:C,"DEMO_REQUEST")</f>
        <v>0</v>
      </c>
      <c r="S628" s="7">
        <f>COUNTIFS(clean_interactions!B:B,A628,clean_interactions!C:C,"CONTENT_DOWNLOAD")</f>
        <v>0</v>
      </c>
      <c r="T628" s="7">
        <f>COUNTIFS(clean_interactions!B:B,A628,clean_interactions!C:C,"WEBINAR_ATTENDED")</f>
        <v>2</v>
      </c>
      <c r="U628" s="7">
        <f>COUNTIFS(clean_interactions!B:B,A628,clean_interactions!C:C,"PRICING_PAGE_VIEW")</f>
        <v>0</v>
      </c>
      <c r="V628" s="7">
        <f>SUMIF(clean_spend!D:D,E628,clean_spend!F:F)</f>
        <v>37889</v>
      </c>
      <c r="W628" s="7">
        <f>SUMIF(clean_spend!D:D,E628,clean_spend!J:J)</f>
        <v>865</v>
      </c>
      <c r="X628" s="17">
        <f t="shared" si="9"/>
        <v>43.802312138728325</v>
      </c>
      <c r="Y628" s="7">
        <f>IFERROR(SUMIF(clean_spend!D:D,E628,clean_spend!L:L)/V628,0)</f>
        <v>9.6104674179841112</v>
      </c>
    </row>
    <row r="629" spans="1:25">
      <c r="A629" t="str">
        <v>L0628</v>
      </c>
      <c r="B629" t="str">
        <v>Eve Olsen</v>
      </c>
      <c r="C629" t="str">
        <v>ATLASSIAN CORP</v>
      </c>
      <c r="D629" t="str">
        <v>ENTERPRISE</v>
      </c>
      <c r="E629" t="str">
        <v>SOCIAL</v>
      </c>
      <c r="F629" t="str">
        <v>Manufacturing</v>
      </c>
      <c r="G629" t="str">
        <v>Head Of Product</v>
      </c>
      <c r="H629" t="str">
        <v>Saudi Arabia</v>
      </c>
      <c r="I629">
        <v>32</v>
      </c>
      <c r="J629">
        <v>9</v>
      </c>
      <c r="K629">
        <v>60</v>
      </c>
      <c r="L629" t="str">
        <v>NO</v>
      </c>
      <c r="M629" t="str">
        <v>CONVERTED</v>
      </c>
      <c r="N629" s="7" t="str">
        <f>IF(COUNTBLANK(clean_leads!B629:S629)&gt;=8,"LOW",IF(COUNTBLANK(clean_leads!B629:S629)&gt;=4,"MEDIUM","HIGH"))</f>
        <v>HIGH</v>
      </c>
      <c r="O629" s="7">
        <f>COUNTIF(clean_interactions!B:B,A629)</f>
        <v>3</v>
      </c>
      <c r="P629" s="7">
        <f>COUNTIFS(clean_interactions!B:B,A629,clean_interactions!N:N,"HIGH")</f>
        <v>3</v>
      </c>
      <c r="Q629" s="7">
        <f>ROUND(SUMIF(clean_interactions!B:B,A629,clean_interactions!M:M),1)</f>
        <v>38.9</v>
      </c>
      <c r="R629" s="7">
        <f>COUNTIFS(clean_interactions!B:B,A629,clean_interactions!C:C,"DEMO_REQUEST")</f>
        <v>0</v>
      </c>
      <c r="S629" s="7">
        <f>COUNTIFS(clean_interactions!B:B,A629,clean_interactions!C:C,"CONTENT_DOWNLOAD")</f>
        <v>0</v>
      </c>
      <c r="T629" s="7">
        <f>COUNTIFS(clean_interactions!B:B,A629,clean_interactions!C:C,"WEBINAR_ATTENDED")</f>
        <v>1</v>
      </c>
      <c r="U629" s="7">
        <f>COUNTIFS(clean_interactions!B:B,A629,clean_interactions!C:C,"PRICING_PAGE_VIEW")</f>
        <v>0</v>
      </c>
      <c r="V629" s="7">
        <f>SUMIF(clean_spend!D:D,E629,clean_spend!F:F)</f>
        <v>198205</v>
      </c>
      <c r="W629" s="7">
        <f>SUMIF(clean_spend!D:D,E629,clean_spend!J:J)</f>
        <v>961</v>
      </c>
      <c r="X629" s="17">
        <f t="shared" si="9"/>
        <v>206.2486992715921</v>
      </c>
      <c r="Y629" s="7">
        <f>IFERROR(SUMIF(clean_spend!D:D,E629,clean_spend!L:L)/V629,0)</f>
        <v>2.499992432077899</v>
      </c>
    </row>
    <row r="630" spans="1:25">
      <c r="A630" t="str">
        <v>L0629</v>
      </c>
      <c r="B630" t="str">
        <v>Florian Lee</v>
      </c>
      <c r="C630" t="str">
        <v>META PLATFORMS</v>
      </c>
      <c r="D630" t="str">
        <v>MID-MARKET</v>
      </c>
      <c r="E630" t="str">
        <v>COLD_EMAIL</v>
      </c>
      <c r="F630" t="str">
        <v>Cleantech</v>
      </c>
      <c r="G630" t="str">
        <v>Program Manager</v>
      </c>
      <c r="H630" t="str">
        <v>DE</v>
      </c>
      <c r="I630">
        <v>12</v>
      </c>
      <c r="J630">
        <v>14</v>
      </c>
      <c r="K630">
        <v>29</v>
      </c>
      <c r="L630" t="str">
        <v>YES</v>
      </c>
      <c r="M630" t="str">
        <v>NURTURING</v>
      </c>
      <c r="N630" s="7" t="str">
        <f>IF(COUNTBLANK(clean_leads!B630:S630)&gt;=8,"LOW",IF(COUNTBLANK(clean_leads!B630:S630)&gt;=4,"MEDIUM","HIGH"))</f>
        <v>HIGH</v>
      </c>
      <c r="O630" s="7">
        <f>COUNTIF(clean_interactions!B:B,A630)</f>
        <v>2</v>
      </c>
      <c r="P630" s="7">
        <f>COUNTIFS(clean_interactions!B:B,A630,clean_interactions!N:N,"HIGH")</f>
        <v>1</v>
      </c>
      <c r="Q630" s="7">
        <f>ROUND(SUMIF(clean_interactions!B:B,A630,clean_interactions!M:M),1)</f>
        <v>27</v>
      </c>
      <c r="R630" s="7">
        <f>COUNTIFS(clean_interactions!B:B,A630,clean_interactions!C:C,"DEMO_REQUEST")</f>
        <v>0</v>
      </c>
      <c r="S630" s="7">
        <f>COUNTIFS(clean_interactions!B:B,A630,clean_interactions!C:C,"CONTENT_DOWNLOAD")</f>
        <v>0</v>
      </c>
      <c r="T630" s="7">
        <f>COUNTIFS(clean_interactions!B:B,A630,clean_interactions!C:C,"WEBINAR_ATTENDED")</f>
        <v>0</v>
      </c>
      <c r="U630" s="7">
        <f>COUNTIFS(clean_interactions!B:B,A630,clean_interactions!C:C,"PRICING_PAGE_VIEW")</f>
        <v>0</v>
      </c>
      <c r="V630" s="7">
        <f>SUMIF(clean_spend!D:D,E630,clean_spend!F:F)</f>
        <v>63789</v>
      </c>
      <c r="W630" s="7">
        <f>SUMIF(clean_spend!D:D,E630,clean_spend!J:J)</f>
        <v>306</v>
      </c>
      <c r="X630" s="17">
        <f t="shared" si="9"/>
        <v>208.4607843137255</v>
      </c>
      <c r="Y630" s="7">
        <f>IFERROR(SUMIF(clean_spend!D:D,E630,clean_spend!L:L)/V630,0)</f>
        <v>3.0610920378121618</v>
      </c>
    </row>
    <row r="631" spans="1:25">
      <c r="A631" t="str">
        <v>L0630</v>
      </c>
      <c r="B631" t="str">
        <v>Aisha Anderson</v>
      </c>
      <c r="C631" t="str">
        <v>SERVICENOW</v>
      </c>
      <c r="D631" t="str">
        <v>ENTERPRISE</v>
      </c>
      <c r="E631" t="str">
        <v>SOCIAL</v>
      </c>
      <c r="F631" t="str">
        <v>Martech</v>
      </c>
      <c r="G631" t="str">
        <v>Revenue Operations</v>
      </c>
      <c r="H631" t="str">
        <v>Philippines</v>
      </c>
      <c r="I631">
        <v>31</v>
      </c>
      <c r="J631">
        <v>2</v>
      </c>
      <c r="K631">
        <v>58</v>
      </c>
      <c r="L631" t="str">
        <v>YES</v>
      </c>
      <c r="M631" t="str">
        <v>ENGAGED</v>
      </c>
      <c r="N631" s="7" t="str">
        <f>IF(COUNTBLANK(clean_leads!B631:S631)&gt;=8,"LOW",IF(COUNTBLANK(clean_leads!B631:S631)&gt;=4,"MEDIUM","HIGH"))</f>
        <v>HIGH</v>
      </c>
      <c r="O631" s="7">
        <f>COUNTIF(clean_interactions!B:B,A631)</f>
        <v>2</v>
      </c>
      <c r="P631" s="7">
        <f>COUNTIFS(clean_interactions!B:B,A631,clean_interactions!N:N,"HIGH")</f>
        <v>1</v>
      </c>
      <c r="Q631" s="7">
        <f>ROUND(SUMIF(clean_interactions!B:B,A631,clean_interactions!M:M),1)</f>
        <v>19.8</v>
      </c>
      <c r="R631" s="7">
        <f>COUNTIFS(clean_interactions!B:B,A631,clean_interactions!C:C,"DEMO_REQUEST")</f>
        <v>0</v>
      </c>
      <c r="S631" s="7">
        <f>COUNTIFS(clean_interactions!B:B,A631,clean_interactions!C:C,"CONTENT_DOWNLOAD")</f>
        <v>0</v>
      </c>
      <c r="T631" s="7">
        <f>COUNTIFS(clean_interactions!B:B,A631,clean_interactions!C:C,"WEBINAR_ATTENDED")</f>
        <v>0</v>
      </c>
      <c r="U631" s="7">
        <f>COUNTIFS(clean_interactions!B:B,A631,clean_interactions!C:C,"PRICING_PAGE_VIEW")</f>
        <v>0</v>
      </c>
      <c r="V631" s="7">
        <f>SUMIF(clean_spend!D:D,E631,clean_spend!F:F)</f>
        <v>198205</v>
      </c>
      <c r="W631" s="7">
        <f>SUMIF(clean_spend!D:D,E631,clean_spend!J:J)</f>
        <v>961</v>
      </c>
      <c r="X631" s="17">
        <f t="shared" si="9"/>
        <v>206.2486992715921</v>
      </c>
      <c r="Y631" s="7">
        <f>IFERROR(SUMIF(clean_spend!D:D,E631,clean_spend!L:L)/V631,0)</f>
        <v>2.499992432077899</v>
      </c>
    </row>
    <row r="632" spans="1:25">
      <c r="A632" t="str">
        <v>L0631</v>
      </c>
      <c r="B632" t="str">
        <v>Thea Thomas</v>
      </c>
      <c r="C632" t="str">
        <v>SERVICE NOW</v>
      </c>
      <c r="D632" t="str">
        <v>MID-MARKET</v>
      </c>
      <c r="E632" t="str">
        <v>EVENT</v>
      </c>
      <c r="F632" t="str">
        <v>Cybersecurity</v>
      </c>
      <c r="G632" t="str">
        <v>Head Of Strategy</v>
      </c>
      <c r="H632" t="str">
        <v>Ireland</v>
      </c>
      <c r="I632">
        <v>0</v>
      </c>
      <c r="J632">
        <v>3</v>
      </c>
      <c r="K632">
        <v>50</v>
      </c>
      <c r="L632" t="str">
        <v>YES</v>
      </c>
      <c r="M632" t="str">
        <v>CONVERTED</v>
      </c>
      <c r="N632" s="7" t="str">
        <f>IF(COUNTBLANK(clean_leads!B632:S632)&gt;=8,"LOW",IF(COUNTBLANK(clean_leads!B632:S632)&gt;=4,"MEDIUM","HIGH"))</f>
        <v>HIGH</v>
      </c>
      <c r="O632" s="7">
        <f>COUNTIF(clean_interactions!B:B,A632)</f>
        <v>3</v>
      </c>
      <c r="P632" s="7">
        <f>COUNTIFS(clean_interactions!B:B,A632,clean_interactions!N:N,"HIGH")</f>
        <v>2</v>
      </c>
      <c r="Q632" s="7">
        <f>ROUND(SUMIF(clean_interactions!B:B,A632,clean_interactions!M:M),1)</f>
        <v>49.1</v>
      </c>
      <c r="R632" s="7">
        <f>COUNTIFS(clean_interactions!B:B,A632,clean_interactions!C:C,"DEMO_REQUEST")</f>
        <v>0</v>
      </c>
      <c r="S632" s="7">
        <f>COUNTIFS(clean_interactions!B:B,A632,clean_interactions!C:C,"CONTENT_DOWNLOAD")</f>
        <v>0</v>
      </c>
      <c r="T632" s="7">
        <f>COUNTIFS(clean_interactions!B:B,A632,clean_interactions!C:C,"WEBINAR_ATTENDED")</f>
        <v>1</v>
      </c>
      <c r="U632" s="7">
        <f>COUNTIFS(clean_interactions!B:B,A632,clean_interactions!C:C,"PRICING_PAGE_VIEW")</f>
        <v>0</v>
      </c>
      <c r="V632" s="7">
        <f>SUMIF(clean_spend!D:D,E632,clean_spend!F:F)</f>
        <v>130023</v>
      </c>
      <c r="W632" s="7">
        <f>SUMIF(clean_spend!D:D,E632,clean_spend!J:J)</f>
        <v>322</v>
      </c>
      <c r="X632" s="17">
        <f t="shared" si="9"/>
        <v>403.79813664596276</v>
      </c>
      <c r="Y632" s="7">
        <f>IFERROR(SUMIF(clean_spend!D:D,E632,clean_spend!L:L)/V632,0)</f>
        <v>1.3116294809379878</v>
      </c>
    </row>
    <row r="633" spans="1:25">
      <c r="A633" t="str">
        <v>L0632</v>
      </c>
      <c r="B633" t="str">
        <v>Henrik Garcia</v>
      </c>
      <c r="C633" t="str">
        <v>SERVICENOW</v>
      </c>
      <c r="D633" t="str">
        <v>SMB</v>
      </c>
      <c r="E633" t="str">
        <v>ORGANIC</v>
      </c>
      <c r="F633" t="str">
        <v>Supply Chain</v>
      </c>
      <c r="G633" t="str">
        <v>Pr Manager</v>
      </c>
      <c r="H633" t="str">
        <v>AU</v>
      </c>
      <c r="I633">
        <v>19</v>
      </c>
      <c r="J633">
        <v>14</v>
      </c>
      <c r="K633">
        <v>4</v>
      </c>
      <c r="L633" t="str">
        <v>YES</v>
      </c>
      <c r="M633" t="str">
        <v>NEW</v>
      </c>
      <c r="N633" s="7" t="str">
        <f>IF(COUNTBLANK(clean_leads!B633:S633)&gt;=8,"LOW",IF(COUNTBLANK(clean_leads!B633:S633)&gt;=4,"MEDIUM","HIGH"))</f>
        <v>HIGH</v>
      </c>
      <c r="O633" s="7">
        <f>COUNTIF(clean_interactions!B:B,A633)</f>
        <v>1</v>
      </c>
      <c r="P633" s="7">
        <f>COUNTIFS(clean_interactions!B:B,A633,clean_interactions!N:N,"HIGH")</f>
        <v>0</v>
      </c>
      <c r="Q633" s="7">
        <f>ROUND(SUMIF(clean_interactions!B:B,A633,clean_interactions!M:M),1)</f>
        <v>0</v>
      </c>
      <c r="R633" s="7">
        <f>COUNTIFS(clean_interactions!B:B,A633,clean_interactions!C:C,"DEMO_REQUEST")</f>
        <v>0</v>
      </c>
      <c r="S633" s="7">
        <f>COUNTIFS(clean_interactions!B:B,A633,clean_interactions!C:C,"CONTENT_DOWNLOAD")</f>
        <v>0</v>
      </c>
      <c r="T633" s="7">
        <f>COUNTIFS(clean_interactions!B:B,A633,clean_interactions!C:C,"WEBINAR_ATTENDED")</f>
        <v>0</v>
      </c>
      <c r="U633" s="7">
        <f>COUNTIFS(clean_interactions!B:B,A633,clean_interactions!C:C,"PRICING_PAGE_VIEW")</f>
        <v>0</v>
      </c>
      <c r="V633" s="7">
        <f>SUMIF(clean_spend!D:D,E633,clean_spend!F:F)</f>
        <v>46997</v>
      </c>
      <c r="W633" s="7">
        <f>SUMIF(clean_spend!D:D,E633,clean_spend!J:J)</f>
        <v>970</v>
      </c>
      <c r="X633" s="17">
        <f t="shared" si="9"/>
        <v>48.450515463917526</v>
      </c>
      <c r="Y633" s="7">
        <f>IFERROR(SUMIF(clean_spend!D:D,E633,clean_spend!L:L)/V633,0)</f>
        <v>13.494180479605081</v>
      </c>
    </row>
    <row r="634" spans="1:25">
      <c r="A634" t="str">
        <v>L0633</v>
      </c>
      <c r="B634" t="str">
        <v>Ophelia Wright</v>
      </c>
      <c r="C634" t="str">
        <v>ATLASSIAN</v>
      </c>
      <c r="D634" t="str">
        <v>SMB</v>
      </c>
      <c r="E634" t="str">
        <v>PARTNER</v>
      </c>
      <c r="F634" t="str">
        <v>Edtech</v>
      </c>
      <c r="G634" t="str">
        <v>Head Of Sales</v>
      </c>
      <c r="H634" t="str">
        <v>South Africa</v>
      </c>
      <c r="I634">
        <v>5</v>
      </c>
      <c r="J634">
        <v>12</v>
      </c>
      <c r="K634">
        <v>15</v>
      </c>
      <c r="L634" t="str">
        <v>YES</v>
      </c>
      <c r="M634" t="str">
        <v>CONVERTED</v>
      </c>
      <c r="N634" s="7" t="str">
        <f>IF(COUNTBLANK(clean_leads!B634:S634)&gt;=8,"LOW",IF(COUNTBLANK(clean_leads!B634:S634)&gt;=4,"MEDIUM","HIGH"))</f>
        <v>HIGH</v>
      </c>
      <c r="O634" s="7">
        <f>COUNTIF(clean_interactions!B:B,A634)</f>
        <v>4</v>
      </c>
      <c r="P634" s="7">
        <f>COUNTIFS(clean_interactions!B:B,A634,clean_interactions!N:N,"HIGH")</f>
        <v>2</v>
      </c>
      <c r="Q634" s="7">
        <f>ROUND(SUMIF(clean_interactions!B:B,A634,clean_interactions!M:M),1)</f>
        <v>71.3</v>
      </c>
      <c r="R634" s="7">
        <f>COUNTIFS(clean_interactions!B:B,A634,clean_interactions!C:C,"DEMO_REQUEST")</f>
        <v>0</v>
      </c>
      <c r="S634" s="7">
        <f>COUNTIFS(clean_interactions!B:B,A634,clean_interactions!C:C,"CONTENT_DOWNLOAD")</f>
        <v>0</v>
      </c>
      <c r="T634" s="7">
        <f>COUNTIFS(clean_interactions!B:B,A634,clean_interactions!C:C,"WEBINAR_ATTENDED")</f>
        <v>0</v>
      </c>
      <c r="U634" s="7">
        <f>COUNTIFS(clean_interactions!B:B,A634,clean_interactions!C:C,"PRICING_PAGE_VIEW")</f>
        <v>0</v>
      </c>
      <c r="V634" s="7">
        <f>SUMIF(clean_spend!D:D,E634,clean_spend!F:F)</f>
        <v>0</v>
      </c>
      <c r="W634" s="7">
        <f>SUMIF(clean_spend!D:D,E634,clean_spend!J:J)</f>
        <v>0</v>
      </c>
      <c r="X634" s="17">
        <f t="shared" si="9"/>
        <v>0</v>
      </c>
      <c r="Y634" s="7">
        <f>IFERROR(SUMIF(clean_spend!D:D,E634,clean_spend!L:L)/V634,0)</f>
        <v>0</v>
      </c>
    </row>
    <row r="635" spans="1:25">
      <c r="A635" t="str">
        <v>L0634</v>
      </c>
      <c r="B635" t="str">
        <v>Wesley Ramirez</v>
      </c>
      <c r="C635" t="str">
        <v>ZENDESK</v>
      </c>
      <c r="D635" t="str">
        <v>ENTERPRISE</v>
      </c>
      <c r="E635" t="str">
        <v>EVENT</v>
      </c>
      <c r="F635" t="str">
        <v>Retail</v>
      </c>
      <c r="G635" t="str">
        <v>Operations Manager</v>
      </c>
      <c r="H635" t="str">
        <v>JP</v>
      </c>
      <c r="I635">
        <v>16</v>
      </c>
      <c r="J635">
        <v>0</v>
      </c>
      <c r="K635">
        <v>26</v>
      </c>
      <c r="L635" t="str">
        <v>YES</v>
      </c>
      <c r="M635" t="str">
        <v>NURTURING</v>
      </c>
      <c r="N635" s="7" t="str">
        <f>IF(COUNTBLANK(clean_leads!B635:S635)&gt;=8,"LOW",IF(COUNTBLANK(clean_leads!B635:S635)&gt;=4,"MEDIUM","HIGH"))</f>
        <v>HIGH</v>
      </c>
      <c r="O635" s="7">
        <f>COUNTIF(clean_interactions!B:B,A635)</f>
        <v>2</v>
      </c>
      <c r="P635" s="7">
        <f>COUNTIFS(clean_interactions!B:B,A635,clean_interactions!N:N,"HIGH")</f>
        <v>0</v>
      </c>
      <c r="Q635" s="7">
        <f>ROUND(SUMIF(clean_interactions!B:B,A635,clean_interactions!M:M),1)</f>
        <v>3.9</v>
      </c>
      <c r="R635" s="7">
        <f>COUNTIFS(clean_interactions!B:B,A635,clean_interactions!C:C,"DEMO_REQUEST")</f>
        <v>0</v>
      </c>
      <c r="S635" s="7">
        <f>COUNTIFS(clean_interactions!B:B,A635,clean_interactions!C:C,"CONTENT_DOWNLOAD")</f>
        <v>0</v>
      </c>
      <c r="T635" s="7">
        <f>COUNTIFS(clean_interactions!B:B,A635,clean_interactions!C:C,"WEBINAR_ATTENDED")</f>
        <v>0</v>
      </c>
      <c r="U635" s="7">
        <f>COUNTIFS(clean_interactions!B:B,A635,clean_interactions!C:C,"PRICING_PAGE_VIEW")</f>
        <v>0</v>
      </c>
      <c r="V635" s="7">
        <f>SUMIF(clean_spend!D:D,E635,clean_spend!F:F)</f>
        <v>130023</v>
      </c>
      <c r="W635" s="7">
        <f>SUMIF(clean_spend!D:D,E635,clean_spend!J:J)</f>
        <v>322</v>
      </c>
      <c r="X635" s="17">
        <f t="shared" si="9"/>
        <v>403.79813664596276</v>
      </c>
      <c r="Y635" s="7">
        <f>IFERROR(SUMIF(clean_spend!D:D,E635,clean_spend!L:L)/V635,0)</f>
        <v>1.3116294809379878</v>
      </c>
    </row>
    <row r="636" spans="1:25">
      <c r="A636" t="str">
        <v>L0635</v>
      </c>
      <c r="B636" t="str">
        <v>Xena Torres</v>
      </c>
      <c r="C636" t="str">
        <v>SHOPIFY INC</v>
      </c>
      <c r="D636" t="str">
        <v>ENTERPRISE</v>
      </c>
      <c r="E636" t="str">
        <v>SOCIAL</v>
      </c>
      <c r="F636" t="str">
        <v>Media</v>
      </c>
      <c r="G636" t="str">
        <v>Demand Gen Manager</v>
      </c>
      <c r="H636" t="str">
        <v>Indonesia</v>
      </c>
      <c r="I636">
        <v>29</v>
      </c>
      <c r="J636">
        <v>0</v>
      </c>
      <c r="K636">
        <v>14</v>
      </c>
      <c r="L636" t="str">
        <v>YES</v>
      </c>
      <c r="M636" t="str">
        <v>NEW</v>
      </c>
      <c r="N636" s="7" t="str">
        <f>IF(COUNTBLANK(clean_leads!B636:S636)&gt;=8,"LOW",IF(COUNTBLANK(clean_leads!B636:S636)&gt;=4,"MEDIUM","HIGH"))</f>
        <v>HIGH</v>
      </c>
      <c r="O636" s="7">
        <f>COUNTIF(clean_interactions!B:B,A636)</f>
        <v>4</v>
      </c>
      <c r="P636" s="7">
        <f>COUNTIFS(clean_interactions!B:B,A636,clean_interactions!N:N,"HIGH")</f>
        <v>2</v>
      </c>
      <c r="Q636" s="7">
        <f>ROUND(SUMIF(clean_interactions!B:B,A636,clean_interactions!M:M),1)</f>
        <v>76.400000000000006</v>
      </c>
      <c r="R636" s="7">
        <f>COUNTIFS(clean_interactions!B:B,A636,clean_interactions!C:C,"DEMO_REQUEST")</f>
        <v>0</v>
      </c>
      <c r="S636" s="7">
        <f>COUNTIFS(clean_interactions!B:B,A636,clean_interactions!C:C,"CONTENT_DOWNLOAD")</f>
        <v>1</v>
      </c>
      <c r="T636" s="7">
        <f>COUNTIFS(clean_interactions!B:B,A636,clean_interactions!C:C,"WEBINAR_ATTENDED")</f>
        <v>1</v>
      </c>
      <c r="U636" s="7">
        <f>COUNTIFS(clean_interactions!B:B,A636,clean_interactions!C:C,"PRICING_PAGE_VIEW")</f>
        <v>0</v>
      </c>
      <c r="V636" s="7">
        <f>SUMIF(clean_spend!D:D,E636,clean_spend!F:F)</f>
        <v>198205</v>
      </c>
      <c r="W636" s="7">
        <f>SUMIF(clean_spend!D:D,E636,clean_spend!J:J)</f>
        <v>961</v>
      </c>
      <c r="X636" s="17">
        <f t="shared" si="9"/>
        <v>206.2486992715921</v>
      </c>
      <c r="Y636" s="7">
        <f>IFERROR(SUMIF(clean_spend!D:D,E636,clean_spend!L:L)/V636,0)</f>
        <v>2.499992432077899</v>
      </c>
    </row>
    <row r="637" spans="1:25">
      <c r="A637" t="str">
        <v>L0636</v>
      </c>
      <c r="B637" t="str">
        <v>Tara Clark</v>
      </c>
      <c r="C637" t="str">
        <v>DATABRICKS</v>
      </c>
      <c r="D637" t="str">
        <v>SMB</v>
      </c>
      <c r="E637" t="str">
        <v>DIRECT</v>
      </c>
      <c r="F637" t="str">
        <v>Cybersecurity</v>
      </c>
      <c r="G637" t="str">
        <v>Revenue Operations</v>
      </c>
      <c r="H637" t="str">
        <v>New Zealand</v>
      </c>
      <c r="I637">
        <v>29</v>
      </c>
      <c r="J637">
        <v>15</v>
      </c>
      <c r="K637">
        <v>17</v>
      </c>
      <c r="L637" t="str">
        <v>YES</v>
      </c>
      <c r="M637" t="str">
        <v>CONTACTED</v>
      </c>
      <c r="N637" s="7" t="str">
        <f>IF(COUNTBLANK(clean_leads!B637:S637)&gt;=8,"LOW",IF(COUNTBLANK(clean_leads!B637:S637)&gt;=4,"MEDIUM","HIGH"))</f>
        <v>HIGH</v>
      </c>
      <c r="O637" s="7">
        <f>COUNTIF(clean_interactions!B:B,A637)</f>
        <v>2</v>
      </c>
      <c r="P637" s="7">
        <f>COUNTIFS(clean_interactions!B:B,A637,clean_interactions!N:N,"HIGH")</f>
        <v>2</v>
      </c>
      <c r="Q637" s="7">
        <f>ROUND(SUMIF(clean_interactions!B:B,A637,clean_interactions!M:M),1)</f>
        <v>38.4</v>
      </c>
      <c r="R637" s="7">
        <f>COUNTIFS(clean_interactions!B:B,A637,clean_interactions!C:C,"DEMO_REQUEST")</f>
        <v>0</v>
      </c>
      <c r="S637" s="7">
        <f>COUNTIFS(clean_interactions!B:B,A637,clean_interactions!C:C,"CONTENT_DOWNLOAD")</f>
        <v>0</v>
      </c>
      <c r="T637" s="7">
        <f>COUNTIFS(clean_interactions!B:B,A637,clean_interactions!C:C,"WEBINAR_ATTENDED")</f>
        <v>0</v>
      </c>
      <c r="U637" s="7">
        <f>COUNTIFS(clean_interactions!B:B,A637,clean_interactions!C:C,"PRICING_PAGE_VIEW")</f>
        <v>0</v>
      </c>
      <c r="V637" s="7">
        <f>SUMIF(clean_spend!D:D,E637,clean_spend!F:F)</f>
        <v>0</v>
      </c>
      <c r="W637" s="7">
        <f>SUMIF(clean_spend!D:D,E637,clean_spend!J:J)</f>
        <v>0</v>
      </c>
      <c r="X637" s="17">
        <f t="shared" si="9"/>
        <v>0</v>
      </c>
      <c r="Y637" s="7">
        <f>IFERROR(SUMIF(clean_spend!D:D,E637,clean_spend!L:L)/V637,0)</f>
        <v>0</v>
      </c>
    </row>
    <row r="638" spans="1:25">
      <c r="A638" t="str">
        <v>L0637</v>
      </c>
      <c r="B638" t="str">
        <v>Adeline Ortiz</v>
      </c>
      <c r="C638" t="str">
        <v>WORKDAY</v>
      </c>
      <c r="D638" t="str">
        <v>SMB</v>
      </c>
      <c r="E638" t="str">
        <v>PARTNER</v>
      </c>
      <c r="F638" t="str">
        <v>Energy</v>
      </c>
      <c r="G638" t="str">
        <v>Field Marketing Manager</v>
      </c>
      <c r="H638" t="str">
        <v>US</v>
      </c>
      <c r="I638">
        <v>16</v>
      </c>
      <c r="J638">
        <v>0</v>
      </c>
      <c r="K638">
        <v>38</v>
      </c>
      <c r="L638" t="str">
        <v>YES</v>
      </c>
      <c r="M638" t="str">
        <v>NEW</v>
      </c>
      <c r="N638" s="7" t="str">
        <f>IF(COUNTBLANK(clean_leads!B638:S638)&gt;=8,"LOW",IF(COUNTBLANK(clean_leads!B638:S638)&gt;=4,"MEDIUM","HIGH"))</f>
        <v>HIGH</v>
      </c>
      <c r="O638" s="7">
        <f>COUNTIF(clean_interactions!B:B,A638)</f>
        <v>4</v>
      </c>
      <c r="P638" s="7">
        <f>COUNTIFS(clean_interactions!B:B,A638,clean_interactions!N:N,"HIGH")</f>
        <v>2</v>
      </c>
      <c r="Q638" s="7">
        <f>ROUND(SUMIF(clean_interactions!B:B,A638,clean_interactions!M:M),1)</f>
        <v>53.8</v>
      </c>
      <c r="R638" s="7">
        <f>COUNTIFS(clean_interactions!B:B,A638,clean_interactions!C:C,"DEMO_REQUEST")</f>
        <v>1</v>
      </c>
      <c r="S638" s="7">
        <f>COUNTIFS(clean_interactions!B:B,A638,clean_interactions!C:C,"CONTENT_DOWNLOAD")</f>
        <v>0</v>
      </c>
      <c r="T638" s="7">
        <f>COUNTIFS(clean_interactions!B:B,A638,clean_interactions!C:C,"WEBINAR_ATTENDED")</f>
        <v>0</v>
      </c>
      <c r="U638" s="7">
        <f>COUNTIFS(clean_interactions!B:B,A638,clean_interactions!C:C,"PRICING_PAGE_VIEW")</f>
        <v>0</v>
      </c>
      <c r="V638" s="7">
        <f>SUMIF(clean_spend!D:D,E638,clean_spend!F:F)</f>
        <v>0</v>
      </c>
      <c r="W638" s="7">
        <f>SUMIF(clean_spend!D:D,E638,clean_spend!J:J)</f>
        <v>0</v>
      </c>
      <c r="X638" s="17">
        <f t="shared" si="9"/>
        <v>0</v>
      </c>
      <c r="Y638" s="7">
        <f>IFERROR(SUMIF(clean_spend!D:D,E638,clean_spend!L:L)/V638,0)</f>
        <v>0</v>
      </c>
    </row>
    <row r="639" spans="1:25">
      <c r="A639" t="str">
        <v>L0638</v>
      </c>
      <c r="B639" t="str">
        <v>Perseus Reddy</v>
      </c>
      <c r="C639" t="str">
        <v>DATABRICKS</v>
      </c>
      <c r="D639" t="str">
        <v>SMB</v>
      </c>
      <c r="E639" t="str">
        <v>SOCIAL</v>
      </c>
      <c r="F639" t="str">
        <v>Legal Tech</v>
      </c>
      <c r="G639" t="str">
        <v>Product Manager</v>
      </c>
      <c r="H639" t="str">
        <v>US</v>
      </c>
      <c r="I639">
        <v>0</v>
      </c>
      <c r="J639">
        <v>0</v>
      </c>
      <c r="K639">
        <v>44</v>
      </c>
      <c r="L639" t="str">
        <v>YES</v>
      </c>
      <c r="M639" t="str">
        <v>NEW</v>
      </c>
      <c r="N639" s="7" t="str">
        <f>IF(COUNTBLANK(clean_leads!B639:S639)&gt;=8,"LOW",IF(COUNTBLANK(clean_leads!B639:S639)&gt;=4,"MEDIUM","HIGH"))</f>
        <v>HIGH</v>
      </c>
      <c r="O639" s="7">
        <f>COUNTIF(clean_interactions!B:B,A639)</f>
        <v>3</v>
      </c>
      <c r="P639" s="7">
        <f>COUNTIFS(clean_interactions!B:B,A639,clean_interactions!N:N,"HIGH")</f>
        <v>2</v>
      </c>
      <c r="Q639" s="7">
        <f>ROUND(SUMIF(clean_interactions!B:B,A639,clean_interactions!M:M),1)</f>
        <v>15.2</v>
      </c>
      <c r="R639" s="7">
        <f>COUNTIFS(clean_interactions!B:B,A639,clean_interactions!C:C,"DEMO_REQUEST")</f>
        <v>0</v>
      </c>
      <c r="S639" s="7">
        <f>COUNTIFS(clean_interactions!B:B,A639,clean_interactions!C:C,"CONTENT_DOWNLOAD")</f>
        <v>0</v>
      </c>
      <c r="T639" s="7">
        <f>COUNTIFS(clean_interactions!B:B,A639,clean_interactions!C:C,"WEBINAR_ATTENDED")</f>
        <v>0</v>
      </c>
      <c r="U639" s="7">
        <f>COUNTIFS(clean_interactions!B:B,A639,clean_interactions!C:C,"PRICING_PAGE_VIEW")</f>
        <v>0</v>
      </c>
      <c r="V639" s="7">
        <f>SUMIF(clean_spend!D:D,E639,clean_spend!F:F)</f>
        <v>198205</v>
      </c>
      <c r="W639" s="7">
        <f>SUMIF(clean_spend!D:D,E639,clean_spend!J:J)</f>
        <v>961</v>
      </c>
      <c r="X639" s="17">
        <f t="shared" si="9"/>
        <v>206.2486992715921</v>
      </c>
      <c r="Y639" s="7">
        <f>IFERROR(SUMIF(clean_spend!D:D,E639,clean_spend!L:L)/V639,0)</f>
        <v>2.499992432077899</v>
      </c>
    </row>
    <row r="640" spans="1:25">
      <c r="A640" t="str">
        <v>L0639</v>
      </c>
      <c r="B640" t="str">
        <v>Harlow Larsson</v>
      </c>
      <c r="C640" t="str">
        <v>HUBSPOT</v>
      </c>
      <c r="D640" t="str">
        <v>GROWTH</v>
      </c>
      <c r="E640" t="str">
        <v>DIRECT</v>
      </c>
      <c r="F640" t="str">
        <v>AI/ML</v>
      </c>
      <c r="G640" t="str">
        <v>Unknown</v>
      </c>
      <c r="H640" t="str">
        <v>Netherlands</v>
      </c>
      <c r="I640">
        <v>24</v>
      </c>
      <c r="J640">
        <v>18</v>
      </c>
      <c r="K640">
        <v>11</v>
      </c>
      <c r="L640" t="str">
        <v>NO</v>
      </c>
      <c r="M640" t="str">
        <v>NURTURING</v>
      </c>
      <c r="N640" s="7" t="str">
        <f>IF(COUNTBLANK(clean_leads!B640:S640)&gt;=8,"LOW",IF(COUNTBLANK(clean_leads!B640:S640)&gt;=4,"MEDIUM","HIGH"))</f>
        <v>HIGH</v>
      </c>
      <c r="O640" s="7">
        <f>COUNTIF(clean_interactions!B:B,A640)</f>
        <v>1</v>
      </c>
      <c r="P640" s="7">
        <f>COUNTIFS(clean_interactions!B:B,A640,clean_interactions!N:N,"HIGH")</f>
        <v>1</v>
      </c>
      <c r="Q640" s="7">
        <f>ROUND(SUMIF(clean_interactions!B:B,A640,clean_interactions!M:M),1)</f>
        <v>20.7</v>
      </c>
      <c r="R640" s="7">
        <f>COUNTIFS(clean_interactions!B:B,A640,clean_interactions!C:C,"DEMO_REQUEST")</f>
        <v>0</v>
      </c>
      <c r="S640" s="7">
        <f>COUNTIFS(clean_interactions!B:B,A640,clean_interactions!C:C,"CONTENT_DOWNLOAD")</f>
        <v>0</v>
      </c>
      <c r="T640" s="7">
        <f>COUNTIFS(clean_interactions!B:B,A640,clean_interactions!C:C,"WEBINAR_ATTENDED")</f>
        <v>0</v>
      </c>
      <c r="U640" s="7">
        <f>COUNTIFS(clean_interactions!B:B,A640,clean_interactions!C:C,"PRICING_PAGE_VIEW")</f>
        <v>0</v>
      </c>
      <c r="V640" s="7">
        <f>SUMIF(clean_spend!D:D,E640,clean_spend!F:F)</f>
        <v>0</v>
      </c>
      <c r="W640" s="7">
        <f>SUMIF(clean_spend!D:D,E640,clean_spend!J:J)</f>
        <v>0</v>
      </c>
      <c r="X640" s="17">
        <f t="shared" si="9"/>
        <v>0</v>
      </c>
      <c r="Y640" s="7">
        <f>IFERROR(SUMIF(clean_spend!D:D,E640,clean_spend!L:L)/V640,0)</f>
        <v>0</v>
      </c>
    </row>
    <row r="641" spans="1:25">
      <c r="A641" t="str">
        <v>L0640</v>
      </c>
      <c r="B641" t="str">
        <v>Joaquin Gupta</v>
      </c>
      <c r="C641" t="str">
        <v>SERVICENOW</v>
      </c>
      <c r="D641" t="str">
        <v>GROWTH</v>
      </c>
      <c r="E641" t="str">
        <v>REFERRAL</v>
      </c>
      <c r="F641" t="str">
        <v>Media</v>
      </c>
      <c r="G641" t="str">
        <v>Coo</v>
      </c>
      <c r="H641" t="str">
        <v>CA</v>
      </c>
      <c r="I641">
        <v>0</v>
      </c>
      <c r="J641">
        <v>1</v>
      </c>
      <c r="K641">
        <v>0</v>
      </c>
      <c r="L641" t="str">
        <v>YES</v>
      </c>
      <c r="M641" t="str">
        <v>ENGAGED</v>
      </c>
      <c r="N641" s="7" t="str">
        <f>IF(COUNTBLANK(clean_leads!B641:S641)&gt;=8,"LOW",IF(COUNTBLANK(clean_leads!B641:S641)&gt;=4,"MEDIUM","HIGH"))</f>
        <v>HIGH</v>
      </c>
      <c r="O641" s="7">
        <f>COUNTIF(clean_interactions!B:B,A641)</f>
        <v>5</v>
      </c>
      <c r="P641" s="7">
        <f>COUNTIFS(clean_interactions!B:B,A641,clean_interactions!N:N,"HIGH")</f>
        <v>2</v>
      </c>
      <c r="Q641" s="7">
        <f>ROUND(SUMIF(clean_interactions!B:B,A641,clean_interactions!M:M),1)</f>
        <v>49.2</v>
      </c>
      <c r="R641" s="7">
        <f>COUNTIFS(clean_interactions!B:B,A641,clean_interactions!C:C,"DEMO_REQUEST")</f>
        <v>1</v>
      </c>
      <c r="S641" s="7">
        <f>COUNTIFS(clean_interactions!B:B,A641,clean_interactions!C:C,"CONTENT_DOWNLOAD")</f>
        <v>0</v>
      </c>
      <c r="T641" s="7">
        <f>COUNTIFS(clean_interactions!B:B,A641,clean_interactions!C:C,"WEBINAR_ATTENDED")</f>
        <v>0</v>
      </c>
      <c r="U641" s="7">
        <f>COUNTIFS(clean_interactions!B:B,A641,clean_interactions!C:C,"PRICING_PAGE_VIEW")</f>
        <v>0</v>
      </c>
      <c r="V641" s="7">
        <f>SUMIF(clean_spend!D:D,E641,clean_spend!F:F)</f>
        <v>37889</v>
      </c>
      <c r="W641" s="7">
        <f>SUMIF(clean_spend!D:D,E641,clean_spend!J:J)</f>
        <v>865</v>
      </c>
      <c r="X641" s="17">
        <f t="shared" si="9"/>
        <v>43.802312138728325</v>
      </c>
      <c r="Y641" s="7">
        <f>IFERROR(SUMIF(clean_spend!D:D,E641,clean_spend!L:L)/V641,0)</f>
        <v>9.6104674179841112</v>
      </c>
    </row>
    <row r="642" spans="1:25">
      <c r="A642" t="str">
        <v>L0641</v>
      </c>
      <c r="B642" t="str">
        <v>Katrina Costa</v>
      </c>
      <c r="C642" t="str">
        <v>CANVA</v>
      </c>
      <c r="D642" t="str">
        <v>MID-MARKET</v>
      </c>
      <c r="E642" t="str">
        <v>PARTNER</v>
      </c>
      <c r="F642" t="str">
        <v>Supply Chain</v>
      </c>
      <c r="G642" t="str">
        <v>Demand Gen Manager</v>
      </c>
      <c r="H642" t="str">
        <v>Nigeria</v>
      </c>
      <c r="I642">
        <v>0</v>
      </c>
      <c r="J642">
        <v>1</v>
      </c>
      <c r="K642">
        <v>10</v>
      </c>
      <c r="L642" t="str">
        <v>NO</v>
      </c>
      <c r="M642" t="str">
        <v>ENGAGED</v>
      </c>
      <c r="N642" s="7" t="str">
        <f>IF(COUNTBLANK(clean_leads!B642:S642)&gt;=8,"LOW",IF(COUNTBLANK(clean_leads!B642:S642)&gt;=4,"MEDIUM","HIGH"))</f>
        <v>HIGH</v>
      </c>
      <c r="O642" s="7">
        <f>COUNTIF(clean_interactions!B:B,A642)</f>
        <v>2</v>
      </c>
      <c r="P642" s="7">
        <f>COUNTIFS(clean_interactions!B:B,A642,clean_interactions!N:N,"HIGH")</f>
        <v>0</v>
      </c>
      <c r="Q642" s="7">
        <f>ROUND(SUMIF(clean_interactions!B:B,A642,clean_interactions!M:M),1)</f>
        <v>2</v>
      </c>
      <c r="R642" s="7">
        <f>COUNTIFS(clean_interactions!B:B,A642,clean_interactions!C:C,"DEMO_REQUEST")</f>
        <v>0</v>
      </c>
      <c r="S642" s="7">
        <f>COUNTIFS(clean_interactions!B:B,A642,clean_interactions!C:C,"CONTENT_DOWNLOAD")</f>
        <v>0</v>
      </c>
      <c r="T642" s="7">
        <f>COUNTIFS(clean_interactions!B:B,A642,clean_interactions!C:C,"WEBINAR_ATTENDED")</f>
        <v>0</v>
      </c>
      <c r="U642" s="7">
        <f>COUNTIFS(clean_interactions!B:B,A642,clean_interactions!C:C,"PRICING_PAGE_VIEW")</f>
        <v>0</v>
      </c>
      <c r="V642" s="7">
        <f>SUMIF(clean_spend!D:D,E642,clean_spend!F:F)</f>
        <v>0</v>
      </c>
      <c r="W642" s="7">
        <f>SUMIF(clean_spend!D:D,E642,clean_spend!J:J)</f>
        <v>0</v>
      </c>
      <c r="X642" s="17">
        <f t="shared" si="9"/>
        <v>0</v>
      </c>
      <c r="Y642" s="7">
        <f>IFERROR(SUMIF(clean_spend!D:D,E642,clean_spend!L:L)/V642,0)</f>
        <v>0</v>
      </c>
    </row>
    <row r="643" spans="1:25">
      <c r="A643" t="str">
        <v>L0642</v>
      </c>
      <c r="B643" t="str">
        <v>Nadia Mitchell</v>
      </c>
      <c r="C643" t="str">
        <v>ZENDESK</v>
      </c>
      <c r="D643" t="str">
        <v>ENTERPRISE</v>
      </c>
      <c r="E643" t="str">
        <v>PARTNER</v>
      </c>
      <c r="F643" t="str">
        <v>Cybersecurity</v>
      </c>
      <c r="G643" t="str">
        <v>Unknown</v>
      </c>
      <c r="H643" t="str">
        <v>Uae</v>
      </c>
      <c r="I643">
        <v>29</v>
      </c>
      <c r="J643">
        <v>7</v>
      </c>
      <c r="K643">
        <v>9</v>
      </c>
      <c r="L643" t="str">
        <v>NO</v>
      </c>
      <c r="M643" t="str">
        <v>ENGAGED</v>
      </c>
      <c r="N643" s="7" t="str">
        <f>IF(COUNTBLANK(clean_leads!B643:S643)&gt;=8,"LOW",IF(COUNTBLANK(clean_leads!B643:S643)&gt;=4,"MEDIUM","HIGH"))</f>
        <v>HIGH</v>
      </c>
      <c r="O643" s="7">
        <f>COUNTIF(clean_interactions!B:B,A643)</f>
        <v>4</v>
      </c>
      <c r="P643" s="7">
        <f>COUNTIFS(clean_interactions!B:B,A643,clean_interactions!N:N,"HIGH")</f>
        <v>3</v>
      </c>
      <c r="Q643" s="7">
        <f>ROUND(SUMIF(clean_interactions!B:B,A643,clean_interactions!M:M),1)</f>
        <v>45.3</v>
      </c>
      <c r="R643" s="7">
        <f>COUNTIFS(clean_interactions!B:B,A643,clean_interactions!C:C,"DEMO_REQUEST")</f>
        <v>2</v>
      </c>
      <c r="S643" s="7">
        <f>COUNTIFS(clean_interactions!B:B,A643,clean_interactions!C:C,"CONTENT_DOWNLOAD")</f>
        <v>1</v>
      </c>
      <c r="T643" s="7">
        <f>COUNTIFS(clean_interactions!B:B,A643,clean_interactions!C:C,"WEBINAR_ATTENDED")</f>
        <v>0</v>
      </c>
      <c r="U643" s="7">
        <f>COUNTIFS(clean_interactions!B:B,A643,clean_interactions!C:C,"PRICING_PAGE_VIEW")</f>
        <v>0</v>
      </c>
      <c r="V643" s="7">
        <f>SUMIF(clean_spend!D:D,E643,clean_spend!F:F)</f>
        <v>0</v>
      </c>
      <c r="W643" s="7">
        <f>SUMIF(clean_spend!D:D,E643,clean_spend!J:J)</f>
        <v>0</v>
      </c>
      <c r="X643" s="17">
        <f t="shared" ref="X643:X706" si="10">IFERROR(V643/W643,0)</f>
        <v>0</v>
      </c>
      <c r="Y643" s="7">
        <f>IFERROR(SUMIF(clean_spend!D:D,E643,clean_spend!L:L)/V643,0)</f>
        <v>0</v>
      </c>
    </row>
    <row r="644" spans="1:25">
      <c r="A644" t="str">
        <v>L0643</v>
      </c>
      <c r="B644" t="str">
        <v>Deepa Mishra</v>
      </c>
      <c r="C644" t="str">
        <v>AIRTABLE</v>
      </c>
      <c r="D644" t="str">
        <v>N/A</v>
      </c>
      <c r="E644" t="str">
        <v>REFERRAL</v>
      </c>
      <c r="F644" t="str">
        <v>Media</v>
      </c>
      <c r="G644" t="str">
        <v>Sdr Manager</v>
      </c>
      <c r="H644" t="str">
        <v>Bangladesh</v>
      </c>
      <c r="I644">
        <v>1</v>
      </c>
      <c r="J644">
        <v>5</v>
      </c>
      <c r="K644">
        <v>40</v>
      </c>
      <c r="L644" t="str">
        <v>YES</v>
      </c>
      <c r="M644" t="str">
        <v>NURTURING</v>
      </c>
      <c r="N644" s="7" t="str">
        <f>IF(COUNTBLANK(clean_leads!B644:S644)&gt;=8,"LOW",IF(COUNTBLANK(clean_leads!B644:S644)&gt;=4,"MEDIUM","HIGH"))</f>
        <v>HIGH</v>
      </c>
      <c r="O644" s="7">
        <f>COUNTIF(clean_interactions!B:B,A644)</f>
        <v>4</v>
      </c>
      <c r="P644" s="7">
        <f>COUNTIFS(clean_interactions!B:B,A644,clean_interactions!N:N,"HIGH")</f>
        <v>3</v>
      </c>
      <c r="Q644" s="7">
        <f>ROUND(SUMIF(clean_interactions!B:B,A644,clean_interactions!M:M),1)</f>
        <v>61.8</v>
      </c>
      <c r="R644" s="7">
        <f>COUNTIFS(clean_interactions!B:B,A644,clean_interactions!C:C,"DEMO_REQUEST")</f>
        <v>0</v>
      </c>
      <c r="S644" s="7">
        <f>COUNTIFS(clean_interactions!B:B,A644,clean_interactions!C:C,"CONTENT_DOWNLOAD")</f>
        <v>0</v>
      </c>
      <c r="T644" s="7">
        <f>COUNTIFS(clean_interactions!B:B,A644,clean_interactions!C:C,"WEBINAR_ATTENDED")</f>
        <v>0</v>
      </c>
      <c r="U644" s="7">
        <f>COUNTIFS(clean_interactions!B:B,A644,clean_interactions!C:C,"PRICING_PAGE_VIEW")</f>
        <v>1</v>
      </c>
      <c r="V644" s="7">
        <f>SUMIF(clean_spend!D:D,E644,clean_spend!F:F)</f>
        <v>37889</v>
      </c>
      <c r="W644" s="7">
        <f>SUMIF(clean_spend!D:D,E644,clean_spend!J:J)</f>
        <v>865</v>
      </c>
      <c r="X644" s="17">
        <f t="shared" si="10"/>
        <v>43.802312138728325</v>
      </c>
      <c r="Y644" s="7">
        <f>IFERROR(SUMIF(clean_spend!D:D,E644,clean_spend!L:L)/V644,0)</f>
        <v>9.6104674179841112</v>
      </c>
    </row>
    <row r="645" spans="1:25">
      <c r="A645" t="str">
        <v>L0644</v>
      </c>
      <c r="B645" t="str">
        <v>Mila Mehta</v>
      </c>
      <c r="C645" t="str">
        <v>CLOUDFLARE</v>
      </c>
      <c r="D645" t="str">
        <v>ENTERPRISE</v>
      </c>
      <c r="E645" t="str">
        <v>PAID</v>
      </c>
      <c r="F645" t="str">
        <v>Automotive</v>
      </c>
      <c r="G645" t="str">
        <v>Abm Manager</v>
      </c>
      <c r="H645" t="str">
        <v>Indonesia</v>
      </c>
      <c r="I645">
        <v>27</v>
      </c>
      <c r="J645">
        <v>12</v>
      </c>
      <c r="K645">
        <v>44</v>
      </c>
      <c r="L645" t="str">
        <v>NO</v>
      </c>
      <c r="M645" t="str">
        <v>QUALIFIED</v>
      </c>
      <c r="N645" s="7" t="str">
        <f>IF(COUNTBLANK(clean_leads!B645:S645)&gt;=8,"LOW",IF(COUNTBLANK(clean_leads!B645:S645)&gt;=4,"MEDIUM","HIGH"))</f>
        <v>HIGH</v>
      </c>
      <c r="O645" s="7">
        <f>COUNTIF(clean_interactions!B:B,A645)</f>
        <v>3</v>
      </c>
      <c r="P645" s="7">
        <f>COUNTIFS(clean_interactions!B:B,A645,clean_interactions!N:N,"HIGH")</f>
        <v>2</v>
      </c>
      <c r="Q645" s="7">
        <f>ROUND(SUMIF(clean_interactions!B:B,A645,clean_interactions!M:M),1)</f>
        <v>44.9</v>
      </c>
      <c r="R645" s="7">
        <f>COUNTIFS(clean_interactions!B:B,A645,clean_interactions!C:C,"DEMO_REQUEST")</f>
        <v>0</v>
      </c>
      <c r="S645" s="7">
        <f>COUNTIFS(clean_interactions!B:B,A645,clean_interactions!C:C,"CONTENT_DOWNLOAD")</f>
        <v>0</v>
      </c>
      <c r="T645" s="7">
        <f>COUNTIFS(clean_interactions!B:B,A645,clean_interactions!C:C,"WEBINAR_ATTENDED")</f>
        <v>1</v>
      </c>
      <c r="U645" s="7">
        <f>COUNTIFS(clean_interactions!B:B,A645,clean_interactions!C:C,"PRICING_PAGE_VIEW")</f>
        <v>0</v>
      </c>
      <c r="V645" s="7">
        <f>SUMIF(clean_spend!D:D,E645,clean_spend!F:F)</f>
        <v>149793</v>
      </c>
      <c r="W645" s="7">
        <f>SUMIF(clean_spend!D:D,E645,clean_spend!J:J)</f>
        <v>1090</v>
      </c>
      <c r="X645" s="17">
        <f t="shared" si="10"/>
        <v>137.42477064220182</v>
      </c>
      <c r="Y645" s="7">
        <f>IFERROR(SUMIF(clean_spend!D:D,E645,clean_spend!L:L)/V645,0)</f>
        <v>3.422997069288952</v>
      </c>
    </row>
    <row r="646" spans="1:25">
      <c r="A646" t="str">
        <v>L0645</v>
      </c>
      <c r="B646" t="str">
        <v>Grace Nakamura</v>
      </c>
      <c r="C646" t="str">
        <v>MICROSOFT</v>
      </c>
      <c r="D646" t="str">
        <v>SMB</v>
      </c>
      <c r="E646" t="str">
        <v>ORGANIC</v>
      </c>
      <c r="F646" t="str">
        <v>Hrtech</v>
      </c>
      <c r="G646" t="str">
        <v>Operations Manager</v>
      </c>
      <c r="H646" t="str">
        <v>BR</v>
      </c>
      <c r="I646">
        <v>0</v>
      </c>
      <c r="J646">
        <v>16</v>
      </c>
      <c r="K646">
        <v>49</v>
      </c>
      <c r="L646" t="str">
        <v>YES</v>
      </c>
      <c r="M646" t="str">
        <v>LOST</v>
      </c>
      <c r="N646" s="7" t="str">
        <f>IF(COUNTBLANK(clean_leads!B646:S646)&gt;=8,"LOW",IF(COUNTBLANK(clean_leads!B646:S646)&gt;=4,"MEDIUM","HIGH"))</f>
        <v>HIGH</v>
      </c>
      <c r="O646" s="7">
        <f>COUNTIF(clean_interactions!B:B,A646)</f>
        <v>4</v>
      </c>
      <c r="P646" s="7">
        <f>COUNTIFS(clean_interactions!B:B,A646,clean_interactions!N:N,"HIGH")</f>
        <v>3</v>
      </c>
      <c r="Q646" s="7">
        <f>ROUND(SUMIF(clean_interactions!B:B,A646,clean_interactions!M:M),1)</f>
        <v>73.099999999999994</v>
      </c>
      <c r="R646" s="7">
        <f>COUNTIFS(clean_interactions!B:B,A646,clean_interactions!C:C,"DEMO_REQUEST")</f>
        <v>0</v>
      </c>
      <c r="S646" s="7">
        <f>COUNTIFS(clean_interactions!B:B,A646,clean_interactions!C:C,"CONTENT_DOWNLOAD")</f>
        <v>0</v>
      </c>
      <c r="T646" s="7">
        <f>COUNTIFS(clean_interactions!B:B,A646,clean_interactions!C:C,"WEBINAR_ATTENDED")</f>
        <v>0</v>
      </c>
      <c r="U646" s="7">
        <f>COUNTIFS(clean_interactions!B:B,A646,clean_interactions!C:C,"PRICING_PAGE_VIEW")</f>
        <v>0</v>
      </c>
      <c r="V646" s="7">
        <f>SUMIF(clean_spend!D:D,E646,clean_spend!F:F)</f>
        <v>46997</v>
      </c>
      <c r="W646" s="7">
        <f>SUMIF(clean_spend!D:D,E646,clean_spend!J:J)</f>
        <v>970</v>
      </c>
      <c r="X646" s="17">
        <f t="shared" si="10"/>
        <v>48.450515463917526</v>
      </c>
      <c r="Y646" s="7">
        <f>IFERROR(SUMIF(clean_spend!D:D,E646,clean_spend!L:L)/V646,0)</f>
        <v>13.494180479605081</v>
      </c>
    </row>
    <row r="647" spans="1:25">
      <c r="A647" t="str">
        <v>L0646</v>
      </c>
      <c r="B647" t="str">
        <v>George Jensen</v>
      </c>
      <c r="C647" t="str">
        <v>STRIPE</v>
      </c>
      <c r="D647" t="str">
        <v>GROWTH</v>
      </c>
      <c r="E647" t="str">
        <v>REFERRAL</v>
      </c>
      <c r="F647" t="str">
        <v>Saas</v>
      </c>
      <c r="G647" t="str">
        <v>Senior Associate</v>
      </c>
      <c r="H647" t="str">
        <v>South Africa</v>
      </c>
      <c r="I647">
        <v>22</v>
      </c>
      <c r="J647">
        <v>0</v>
      </c>
      <c r="K647">
        <v>48</v>
      </c>
      <c r="L647" t="str">
        <v>YES</v>
      </c>
      <c r="M647" t="str">
        <v>NEW</v>
      </c>
      <c r="N647" s="7" t="str">
        <f>IF(COUNTBLANK(clean_leads!B647:S647)&gt;=8,"LOW",IF(COUNTBLANK(clean_leads!B647:S647)&gt;=4,"MEDIUM","HIGH"))</f>
        <v>HIGH</v>
      </c>
      <c r="O647" s="7">
        <f>COUNTIF(clean_interactions!B:B,A647)</f>
        <v>2</v>
      </c>
      <c r="P647" s="7">
        <f>COUNTIFS(clean_interactions!B:B,A647,clean_interactions!N:N,"HIGH")</f>
        <v>2</v>
      </c>
      <c r="Q647" s="7">
        <f>ROUND(SUMIF(clean_interactions!B:B,A647,clean_interactions!M:M),1)</f>
        <v>32.799999999999997</v>
      </c>
      <c r="R647" s="7">
        <f>COUNTIFS(clean_interactions!B:B,A647,clean_interactions!C:C,"DEMO_REQUEST")</f>
        <v>0</v>
      </c>
      <c r="S647" s="7">
        <f>COUNTIFS(clean_interactions!B:B,A647,clean_interactions!C:C,"CONTENT_DOWNLOAD")</f>
        <v>0</v>
      </c>
      <c r="T647" s="7">
        <f>COUNTIFS(clean_interactions!B:B,A647,clean_interactions!C:C,"WEBINAR_ATTENDED")</f>
        <v>0</v>
      </c>
      <c r="U647" s="7">
        <f>COUNTIFS(clean_interactions!B:B,A647,clean_interactions!C:C,"PRICING_PAGE_VIEW")</f>
        <v>0</v>
      </c>
      <c r="V647" s="7">
        <f>SUMIF(clean_spend!D:D,E647,clean_spend!F:F)</f>
        <v>37889</v>
      </c>
      <c r="W647" s="7">
        <f>SUMIF(clean_spend!D:D,E647,clean_spend!J:J)</f>
        <v>865</v>
      </c>
      <c r="X647" s="17">
        <f t="shared" si="10"/>
        <v>43.802312138728325</v>
      </c>
      <c r="Y647" s="7">
        <f>IFERROR(SUMIF(clean_spend!D:D,E647,clean_spend!L:L)/V647,0)</f>
        <v>9.6104674179841112</v>
      </c>
    </row>
    <row r="648" spans="1:25">
      <c r="A648" t="str">
        <v>L0647</v>
      </c>
      <c r="B648" t="str">
        <v>Chloe Dubois</v>
      </c>
      <c r="C648" t="str">
        <v>PALANTIR</v>
      </c>
      <c r="D648" t="str">
        <v>SMB</v>
      </c>
      <c r="E648" t="str">
        <v>REFERRAL</v>
      </c>
      <c r="F648" t="str">
        <v>Fintech</v>
      </c>
      <c r="G648" t="str">
        <v>Brand Manager</v>
      </c>
      <c r="H648" t="str">
        <v>US</v>
      </c>
      <c r="I648">
        <v>8</v>
      </c>
      <c r="J648">
        <v>6</v>
      </c>
      <c r="K648">
        <v>47</v>
      </c>
      <c r="L648" t="str">
        <v>YES</v>
      </c>
      <c r="M648" t="str">
        <v>QUALIFIED</v>
      </c>
      <c r="N648" s="7" t="str">
        <f>IF(COUNTBLANK(clean_leads!B648:S648)&gt;=8,"LOW",IF(COUNTBLANK(clean_leads!B648:S648)&gt;=4,"MEDIUM","HIGH"))</f>
        <v>HIGH</v>
      </c>
      <c r="O648" s="7">
        <f>COUNTIF(clean_interactions!B:B,A648)</f>
        <v>4</v>
      </c>
      <c r="P648" s="7">
        <f>COUNTIFS(clean_interactions!B:B,A648,clean_interactions!N:N,"HIGH")</f>
        <v>3</v>
      </c>
      <c r="Q648" s="7">
        <f>ROUND(SUMIF(clean_interactions!B:B,A648,clean_interactions!M:M),1)</f>
        <v>61.3</v>
      </c>
      <c r="R648" s="7">
        <f>COUNTIFS(clean_interactions!B:B,A648,clean_interactions!C:C,"DEMO_REQUEST")</f>
        <v>0</v>
      </c>
      <c r="S648" s="7">
        <f>COUNTIFS(clean_interactions!B:B,A648,clean_interactions!C:C,"CONTENT_DOWNLOAD")</f>
        <v>0</v>
      </c>
      <c r="T648" s="7">
        <f>COUNTIFS(clean_interactions!B:B,A648,clean_interactions!C:C,"WEBINAR_ATTENDED")</f>
        <v>0</v>
      </c>
      <c r="U648" s="7">
        <f>COUNTIFS(clean_interactions!B:B,A648,clean_interactions!C:C,"PRICING_PAGE_VIEW")</f>
        <v>0</v>
      </c>
      <c r="V648" s="7">
        <f>SUMIF(clean_spend!D:D,E648,clean_spend!F:F)</f>
        <v>37889</v>
      </c>
      <c r="W648" s="7">
        <f>SUMIF(clean_spend!D:D,E648,clean_spend!J:J)</f>
        <v>865</v>
      </c>
      <c r="X648" s="17">
        <f t="shared" si="10"/>
        <v>43.802312138728325</v>
      </c>
      <c r="Y648" s="7">
        <f>IFERROR(SUMIF(clean_spend!D:D,E648,clean_spend!L:L)/V648,0)</f>
        <v>9.6104674179841112</v>
      </c>
    </row>
    <row r="649" spans="1:25">
      <c r="A649" t="str">
        <v>L0648</v>
      </c>
      <c r="B649" t="str">
        <v>Ximena Lopez</v>
      </c>
      <c r="C649" t="str">
        <v>CONFLUENT</v>
      </c>
      <c r="D649" t="str">
        <v>MID-MARKET</v>
      </c>
      <c r="E649" t="str">
        <v>SOCIAL</v>
      </c>
      <c r="F649" t="str">
        <v>Cleantech</v>
      </c>
      <c r="G649" t="str">
        <v>Program Manager</v>
      </c>
      <c r="H649" t="str">
        <v>AU</v>
      </c>
      <c r="I649">
        <v>5</v>
      </c>
      <c r="J649">
        <v>16</v>
      </c>
      <c r="K649">
        <v>20</v>
      </c>
      <c r="L649" t="str">
        <v>YES</v>
      </c>
      <c r="M649" t="str">
        <v>CONVERTED</v>
      </c>
      <c r="N649" s="7" t="str">
        <f>IF(COUNTBLANK(clean_leads!B649:S649)&gt;=8,"LOW",IF(COUNTBLANK(clean_leads!B649:S649)&gt;=4,"MEDIUM","HIGH"))</f>
        <v>HIGH</v>
      </c>
      <c r="O649" s="7">
        <f>COUNTIF(clean_interactions!B:B,A649)</f>
        <v>1</v>
      </c>
      <c r="P649" s="7">
        <f>COUNTIFS(clean_interactions!B:B,A649,clean_interactions!N:N,"HIGH")</f>
        <v>0</v>
      </c>
      <c r="Q649" s="7">
        <f>ROUND(SUMIF(clean_interactions!B:B,A649,clean_interactions!M:M),1)</f>
        <v>0</v>
      </c>
      <c r="R649" s="7">
        <f>COUNTIFS(clean_interactions!B:B,A649,clean_interactions!C:C,"DEMO_REQUEST")</f>
        <v>0</v>
      </c>
      <c r="S649" s="7">
        <f>COUNTIFS(clean_interactions!B:B,A649,clean_interactions!C:C,"CONTENT_DOWNLOAD")</f>
        <v>0</v>
      </c>
      <c r="T649" s="7">
        <f>COUNTIFS(clean_interactions!B:B,A649,clean_interactions!C:C,"WEBINAR_ATTENDED")</f>
        <v>0</v>
      </c>
      <c r="U649" s="7">
        <f>COUNTIFS(clean_interactions!B:B,A649,clean_interactions!C:C,"PRICING_PAGE_VIEW")</f>
        <v>0</v>
      </c>
      <c r="V649" s="7">
        <f>SUMIF(clean_spend!D:D,E649,clean_spend!F:F)</f>
        <v>198205</v>
      </c>
      <c r="W649" s="7">
        <f>SUMIF(clean_spend!D:D,E649,clean_spend!J:J)</f>
        <v>961</v>
      </c>
      <c r="X649" s="17">
        <f t="shared" si="10"/>
        <v>206.2486992715921</v>
      </c>
      <c r="Y649" s="7">
        <f>IFERROR(SUMIF(clean_spend!D:D,E649,clean_spend!L:L)/V649,0)</f>
        <v>2.499992432077899</v>
      </c>
    </row>
    <row r="650" spans="1:25">
      <c r="A650" t="str">
        <v>L0649</v>
      </c>
      <c r="B650" t="str">
        <v>Bella Khan</v>
      </c>
      <c r="C650" t="str">
        <v>INTERCOM</v>
      </c>
      <c r="D650" t="str">
        <v>STARTUP</v>
      </c>
      <c r="E650" t="str">
        <v>CONTENT_SYNDICATION</v>
      </c>
      <c r="F650" t="str">
        <v>E-Commerce</v>
      </c>
      <c r="G650" t="str">
        <v>Intern</v>
      </c>
      <c r="H650" t="str">
        <v>IN</v>
      </c>
      <c r="I650">
        <v>3</v>
      </c>
      <c r="J650">
        <v>0</v>
      </c>
      <c r="K650">
        <v>17</v>
      </c>
      <c r="L650" t="str">
        <v>YES</v>
      </c>
      <c r="M650" t="str">
        <v>DISQUALIFIED</v>
      </c>
      <c r="N650" s="7" t="str">
        <f>IF(COUNTBLANK(clean_leads!B650:S650)&gt;=8,"LOW",IF(COUNTBLANK(clean_leads!B650:S650)&gt;=4,"MEDIUM","HIGH"))</f>
        <v>HIGH</v>
      </c>
      <c r="O650" s="7">
        <f>COUNTIF(clean_interactions!B:B,A650)</f>
        <v>4</v>
      </c>
      <c r="P650" s="7">
        <f>COUNTIFS(clean_interactions!B:B,A650,clean_interactions!N:N,"HIGH")</f>
        <v>3</v>
      </c>
      <c r="Q650" s="7">
        <f>ROUND(SUMIF(clean_interactions!B:B,A650,clean_interactions!M:M),1)</f>
        <v>88.5</v>
      </c>
      <c r="R650" s="7">
        <f>COUNTIFS(clean_interactions!B:B,A650,clean_interactions!C:C,"DEMO_REQUEST")</f>
        <v>0</v>
      </c>
      <c r="S650" s="7">
        <f>COUNTIFS(clean_interactions!B:B,A650,clean_interactions!C:C,"CONTENT_DOWNLOAD")</f>
        <v>0</v>
      </c>
      <c r="T650" s="7">
        <f>COUNTIFS(clean_interactions!B:B,A650,clean_interactions!C:C,"WEBINAR_ATTENDED")</f>
        <v>0</v>
      </c>
      <c r="U650" s="7">
        <f>COUNTIFS(clean_interactions!B:B,A650,clean_interactions!C:C,"PRICING_PAGE_VIEW")</f>
        <v>0</v>
      </c>
      <c r="V650" s="7">
        <f>SUMIF(clean_spend!D:D,E650,clean_spend!F:F)</f>
        <v>56772</v>
      </c>
      <c r="W650" s="7">
        <f>SUMIF(clean_spend!D:D,E650,clean_spend!J:J)</f>
        <v>216</v>
      </c>
      <c r="X650" s="17">
        <f t="shared" si="10"/>
        <v>262.83333333333331</v>
      </c>
      <c r="Y650" s="7">
        <f>IFERROR(SUMIF(clean_spend!D:D,E650,clean_spend!L:L)/V650,0)</f>
        <v>1.3824068202635102</v>
      </c>
    </row>
    <row r="651" spans="1:25">
      <c r="A651" t="str">
        <v>L0650</v>
      </c>
      <c r="B651" t="str">
        <v>Yasmin Thompson</v>
      </c>
      <c r="C651" t="str">
        <v>CANVA</v>
      </c>
      <c r="D651" t="str">
        <v>STARTUP</v>
      </c>
      <c r="E651" t="str">
        <v>WEBINAR</v>
      </c>
      <c r="F651" t="str">
        <v>AI/ML</v>
      </c>
      <c r="G651" t="str">
        <v>Head Of Sales</v>
      </c>
      <c r="H651" t="str">
        <v>AU</v>
      </c>
      <c r="I651">
        <v>10</v>
      </c>
      <c r="J651">
        <v>7</v>
      </c>
      <c r="K651">
        <v>29</v>
      </c>
      <c r="L651" t="str">
        <v>YES</v>
      </c>
      <c r="M651" t="str">
        <v>QUALIFIED</v>
      </c>
      <c r="N651" s="7" t="str">
        <f>IF(COUNTBLANK(clean_leads!B651:S651)&gt;=8,"LOW",IF(COUNTBLANK(clean_leads!B651:S651)&gt;=4,"MEDIUM","HIGH"))</f>
        <v>HIGH</v>
      </c>
      <c r="O651" s="7">
        <f>COUNTIF(clean_interactions!B:B,A651)</f>
        <v>5</v>
      </c>
      <c r="P651" s="7">
        <f>COUNTIFS(clean_interactions!B:B,A651,clean_interactions!N:N,"HIGH")</f>
        <v>5</v>
      </c>
      <c r="Q651" s="7">
        <f>ROUND(SUMIF(clean_interactions!B:B,A651,clean_interactions!M:M),1)</f>
        <v>132.30000000000001</v>
      </c>
      <c r="R651" s="7">
        <f>COUNTIFS(clean_interactions!B:B,A651,clean_interactions!C:C,"DEMO_REQUEST")</f>
        <v>0</v>
      </c>
      <c r="S651" s="7">
        <f>COUNTIFS(clean_interactions!B:B,A651,clean_interactions!C:C,"CONTENT_DOWNLOAD")</f>
        <v>0</v>
      </c>
      <c r="T651" s="7">
        <f>COUNTIFS(clean_interactions!B:B,A651,clean_interactions!C:C,"WEBINAR_ATTENDED")</f>
        <v>0</v>
      </c>
      <c r="U651" s="7">
        <f>COUNTIFS(clean_interactions!B:B,A651,clean_interactions!C:C,"PRICING_PAGE_VIEW")</f>
        <v>0</v>
      </c>
      <c r="V651" s="7">
        <f>SUMIF(clean_spend!D:D,E651,clean_spend!F:F)</f>
        <v>74983</v>
      </c>
      <c r="W651" s="7">
        <f>SUMIF(clean_spend!D:D,E651,clean_spend!J:J)</f>
        <v>879</v>
      </c>
      <c r="X651" s="17">
        <f t="shared" si="10"/>
        <v>85.304891922639356</v>
      </c>
      <c r="Y651" s="7">
        <f>IFERROR(SUMIF(clean_spend!D:D,E651,clean_spend!L:L)/V651,0)</f>
        <v>7.3541336036168197</v>
      </c>
    </row>
    <row r="652" spans="1:25">
      <c r="A652" t="str">
        <v>L0651</v>
      </c>
      <c r="B652" t="str">
        <v>Hugo Shah</v>
      </c>
      <c r="C652" t="str">
        <v>OKTA</v>
      </c>
      <c r="D652" t="str">
        <v>ENTERPRISE</v>
      </c>
      <c r="E652" t="str">
        <v>SOCIAL</v>
      </c>
      <c r="F652" t="str">
        <v>Martech</v>
      </c>
      <c r="G652" t="str">
        <v>Vp Marketing</v>
      </c>
      <c r="H652" t="str">
        <v>AU</v>
      </c>
      <c r="I652">
        <v>1</v>
      </c>
      <c r="J652">
        <v>0</v>
      </c>
      <c r="K652">
        <v>15</v>
      </c>
      <c r="L652" t="str">
        <v>YES</v>
      </c>
      <c r="M652" t="str">
        <v>QUALIFIED</v>
      </c>
      <c r="N652" s="7" t="str">
        <f>IF(COUNTBLANK(clean_leads!B652:S652)&gt;=8,"LOW",IF(COUNTBLANK(clean_leads!B652:S652)&gt;=4,"MEDIUM","HIGH"))</f>
        <v>HIGH</v>
      </c>
      <c r="O652" s="7">
        <f>COUNTIF(clean_interactions!B:B,A652)</f>
        <v>3</v>
      </c>
      <c r="P652" s="7">
        <f>COUNTIFS(clean_interactions!B:B,A652,clean_interactions!N:N,"HIGH")</f>
        <v>3</v>
      </c>
      <c r="Q652" s="7">
        <f>ROUND(SUMIF(clean_interactions!B:B,A652,clean_interactions!M:M),1)</f>
        <v>68.2</v>
      </c>
      <c r="R652" s="7">
        <f>COUNTIFS(clean_interactions!B:B,A652,clean_interactions!C:C,"DEMO_REQUEST")</f>
        <v>0</v>
      </c>
      <c r="S652" s="7">
        <f>COUNTIFS(clean_interactions!B:B,A652,clean_interactions!C:C,"CONTENT_DOWNLOAD")</f>
        <v>0</v>
      </c>
      <c r="T652" s="7">
        <f>COUNTIFS(clean_interactions!B:B,A652,clean_interactions!C:C,"WEBINAR_ATTENDED")</f>
        <v>0</v>
      </c>
      <c r="U652" s="7">
        <f>COUNTIFS(clean_interactions!B:B,A652,clean_interactions!C:C,"PRICING_PAGE_VIEW")</f>
        <v>0</v>
      </c>
      <c r="V652" s="7">
        <f>SUMIF(clean_spend!D:D,E652,clean_spend!F:F)</f>
        <v>198205</v>
      </c>
      <c r="W652" s="7">
        <f>SUMIF(clean_spend!D:D,E652,clean_spend!J:J)</f>
        <v>961</v>
      </c>
      <c r="X652" s="17">
        <f t="shared" si="10"/>
        <v>206.2486992715921</v>
      </c>
      <c r="Y652" s="7">
        <f>IFERROR(SUMIF(clean_spend!D:D,E652,clean_spend!L:L)/V652,0)</f>
        <v>2.499992432077899</v>
      </c>
    </row>
    <row r="653" spans="1:25">
      <c r="A653" t="str">
        <v>L0652</v>
      </c>
      <c r="B653" t="str">
        <v>Perseus Joshi</v>
      </c>
      <c r="C653" t="str">
        <v>CANVA</v>
      </c>
      <c r="D653" t="str">
        <v>STARTUP</v>
      </c>
      <c r="E653" t="str">
        <v>ORGANIC</v>
      </c>
      <c r="F653" t="str">
        <v>Fintech</v>
      </c>
      <c r="G653" t="str">
        <v>Revenue Operations</v>
      </c>
      <c r="H653" t="str">
        <v>DE</v>
      </c>
      <c r="I653">
        <v>19</v>
      </c>
      <c r="J653">
        <v>4</v>
      </c>
      <c r="K653">
        <v>26</v>
      </c>
      <c r="L653" t="str">
        <v>NO</v>
      </c>
      <c r="M653" t="str">
        <v>ENGAGED</v>
      </c>
      <c r="N653" s="7" t="str">
        <f>IF(COUNTBLANK(clean_leads!B653:S653)&gt;=8,"LOW",IF(COUNTBLANK(clean_leads!B653:S653)&gt;=4,"MEDIUM","HIGH"))</f>
        <v>HIGH</v>
      </c>
      <c r="O653" s="7">
        <f>COUNTIF(clean_interactions!B:B,A653)</f>
        <v>3</v>
      </c>
      <c r="P653" s="7">
        <f>COUNTIFS(clean_interactions!B:B,A653,clean_interactions!N:N,"HIGH")</f>
        <v>3</v>
      </c>
      <c r="Q653" s="7">
        <f>ROUND(SUMIF(clean_interactions!B:B,A653,clean_interactions!M:M),1)</f>
        <v>59.2</v>
      </c>
      <c r="R653" s="7">
        <f>COUNTIFS(clean_interactions!B:B,A653,clean_interactions!C:C,"DEMO_REQUEST")</f>
        <v>0</v>
      </c>
      <c r="S653" s="7">
        <f>COUNTIFS(clean_interactions!B:B,A653,clean_interactions!C:C,"CONTENT_DOWNLOAD")</f>
        <v>0</v>
      </c>
      <c r="T653" s="7">
        <f>COUNTIFS(clean_interactions!B:B,A653,clean_interactions!C:C,"WEBINAR_ATTENDED")</f>
        <v>0</v>
      </c>
      <c r="U653" s="7">
        <f>COUNTIFS(clean_interactions!B:B,A653,clean_interactions!C:C,"PRICING_PAGE_VIEW")</f>
        <v>1</v>
      </c>
      <c r="V653" s="7">
        <f>SUMIF(clean_spend!D:D,E653,clean_spend!F:F)</f>
        <v>46997</v>
      </c>
      <c r="W653" s="7">
        <f>SUMIF(clean_spend!D:D,E653,clean_spend!J:J)</f>
        <v>970</v>
      </c>
      <c r="X653" s="17">
        <f t="shared" si="10"/>
        <v>48.450515463917526</v>
      </c>
      <c r="Y653" s="7">
        <f>IFERROR(SUMIF(clean_spend!D:D,E653,clean_spend!L:L)/V653,0)</f>
        <v>13.494180479605081</v>
      </c>
    </row>
    <row r="654" spans="1:25">
      <c r="A654" t="str">
        <v>L0653</v>
      </c>
      <c r="B654" t="str">
        <v>Xiomara Reddy</v>
      </c>
      <c r="C654" t="str">
        <v>ZENDESK</v>
      </c>
      <c r="D654" t="str">
        <v>SMB</v>
      </c>
      <c r="E654" t="str">
        <v>PAID</v>
      </c>
      <c r="F654" t="str">
        <v>Supply Chain</v>
      </c>
      <c r="G654" t="str">
        <v>Engineering Manager</v>
      </c>
      <c r="H654" t="str">
        <v>Chile</v>
      </c>
      <c r="I654">
        <v>8</v>
      </c>
      <c r="J654">
        <v>5</v>
      </c>
      <c r="K654">
        <v>0</v>
      </c>
      <c r="L654" t="str">
        <v>YES</v>
      </c>
      <c r="M654" t="str">
        <v>ENGAGED</v>
      </c>
      <c r="N654" s="7" t="str">
        <f>IF(COUNTBLANK(clean_leads!B654:S654)&gt;=8,"LOW",IF(COUNTBLANK(clean_leads!B654:S654)&gt;=4,"MEDIUM","HIGH"))</f>
        <v>HIGH</v>
      </c>
      <c r="O654" s="7">
        <f>COUNTIF(clean_interactions!B:B,A654)</f>
        <v>4</v>
      </c>
      <c r="P654" s="7">
        <f>COUNTIFS(clean_interactions!B:B,A654,clean_interactions!N:N,"HIGH")</f>
        <v>3</v>
      </c>
      <c r="Q654" s="7">
        <f>ROUND(SUMIF(clean_interactions!B:B,A654,clean_interactions!M:M),1)</f>
        <v>57.1</v>
      </c>
      <c r="R654" s="7">
        <f>COUNTIFS(clean_interactions!B:B,A654,clean_interactions!C:C,"DEMO_REQUEST")</f>
        <v>1</v>
      </c>
      <c r="S654" s="7">
        <f>COUNTIFS(clean_interactions!B:B,A654,clean_interactions!C:C,"CONTENT_DOWNLOAD")</f>
        <v>0</v>
      </c>
      <c r="T654" s="7">
        <f>COUNTIFS(clean_interactions!B:B,A654,clean_interactions!C:C,"WEBINAR_ATTENDED")</f>
        <v>0</v>
      </c>
      <c r="U654" s="7">
        <f>COUNTIFS(clean_interactions!B:B,A654,clean_interactions!C:C,"PRICING_PAGE_VIEW")</f>
        <v>0</v>
      </c>
      <c r="V654" s="7">
        <f>SUMIF(clean_spend!D:D,E654,clean_spend!F:F)</f>
        <v>149793</v>
      </c>
      <c r="W654" s="7">
        <f>SUMIF(clean_spend!D:D,E654,clean_spend!J:J)</f>
        <v>1090</v>
      </c>
      <c r="X654" s="17">
        <f t="shared" si="10"/>
        <v>137.42477064220182</v>
      </c>
      <c r="Y654" s="7">
        <f>IFERROR(SUMIF(clean_spend!D:D,E654,clean_spend!L:L)/V654,0)</f>
        <v>3.422997069288952</v>
      </c>
    </row>
    <row r="655" spans="1:25">
      <c r="A655" t="str">
        <v>L0654</v>
      </c>
      <c r="B655" t="str">
        <v>Catalina Nair</v>
      </c>
      <c r="C655" t="str">
        <v>DOCUSIGN</v>
      </c>
      <c r="D655" t="str">
        <v>MID-MARKET</v>
      </c>
      <c r="E655" t="str">
        <v>UNKNOWN</v>
      </c>
      <c r="F655" t="str">
        <v>Media</v>
      </c>
      <c r="G655" t="str">
        <v>Channel Manager</v>
      </c>
      <c r="H655" t="str">
        <v>IN</v>
      </c>
      <c r="I655">
        <v>30</v>
      </c>
      <c r="J655">
        <v>4</v>
      </c>
      <c r="K655">
        <v>20</v>
      </c>
      <c r="L655" t="str">
        <v>YES</v>
      </c>
      <c r="M655" t="str">
        <v>NURTURING</v>
      </c>
      <c r="N655" s="7" t="str">
        <f>IF(COUNTBLANK(clean_leads!B655:S655)&gt;=8,"LOW",IF(COUNTBLANK(clean_leads!B655:S655)&gt;=4,"MEDIUM","HIGH"))</f>
        <v>HIGH</v>
      </c>
      <c r="O655" s="7">
        <f>COUNTIF(clean_interactions!B:B,A655)</f>
        <v>1</v>
      </c>
      <c r="P655" s="7">
        <f>COUNTIFS(clean_interactions!B:B,A655,clean_interactions!N:N,"HIGH")</f>
        <v>1</v>
      </c>
      <c r="Q655" s="7">
        <f>ROUND(SUMIF(clean_interactions!B:B,A655,clean_interactions!M:M),1)</f>
        <v>24.6</v>
      </c>
      <c r="R655" s="7">
        <f>COUNTIFS(clean_interactions!B:B,A655,clean_interactions!C:C,"DEMO_REQUEST")</f>
        <v>0</v>
      </c>
      <c r="S655" s="7">
        <f>COUNTIFS(clean_interactions!B:B,A655,clean_interactions!C:C,"CONTENT_DOWNLOAD")</f>
        <v>0</v>
      </c>
      <c r="T655" s="7">
        <f>COUNTIFS(clean_interactions!B:B,A655,clean_interactions!C:C,"WEBINAR_ATTENDED")</f>
        <v>0</v>
      </c>
      <c r="U655" s="7">
        <f>COUNTIFS(clean_interactions!B:B,A655,clean_interactions!C:C,"PRICING_PAGE_VIEW")</f>
        <v>0</v>
      </c>
      <c r="V655" s="7">
        <f>SUMIF(clean_spend!D:D,E655,clean_spend!F:F)</f>
        <v>0</v>
      </c>
      <c r="W655" s="7">
        <f>SUMIF(clean_spend!D:D,E655,clean_spend!J:J)</f>
        <v>0</v>
      </c>
      <c r="X655" s="17">
        <f t="shared" si="10"/>
        <v>0</v>
      </c>
      <c r="Y655" s="7">
        <f>IFERROR(SUMIF(clean_spend!D:D,E655,clean_spend!L:L)/V655,0)</f>
        <v>0</v>
      </c>
    </row>
    <row r="656" spans="1:25">
      <c r="A656" t="str">
        <v>L0655</v>
      </c>
      <c r="B656" t="str">
        <v>Omar Malik</v>
      </c>
      <c r="C656" t="str">
        <v>OKTA INC</v>
      </c>
      <c r="D656" t="str">
        <v>GROWTH</v>
      </c>
      <c r="E656" t="str">
        <v>UNKNOWN</v>
      </c>
      <c r="F656" t="str">
        <v>Legal Tech</v>
      </c>
      <c r="G656" t="str">
        <v>Technical Lead</v>
      </c>
      <c r="H656" t="str">
        <v>UK</v>
      </c>
      <c r="I656">
        <v>34</v>
      </c>
      <c r="J656">
        <v>16</v>
      </c>
      <c r="K656">
        <v>15</v>
      </c>
      <c r="L656" t="str">
        <v>YES</v>
      </c>
      <c r="M656" t="str">
        <v>NURTURING</v>
      </c>
      <c r="N656" s="7" t="str">
        <f>IF(COUNTBLANK(clean_leads!B656:S656)&gt;=8,"LOW",IF(COUNTBLANK(clean_leads!B656:S656)&gt;=4,"MEDIUM","HIGH"))</f>
        <v>HIGH</v>
      </c>
      <c r="O656" s="7">
        <f>COUNTIF(clean_interactions!B:B,A656)</f>
        <v>6</v>
      </c>
      <c r="P656" s="7">
        <f>COUNTIFS(clean_interactions!B:B,A656,clean_interactions!N:N,"HIGH")</f>
        <v>4</v>
      </c>
      <c r="Q656" s="7">
        <f>ROUND(SUMIF(clean_interactions!B:B,A656,clean_interactions!M:M),1)</f>
        <v>95.5</v>
      </c>
      <c r="R656" s="7">
        <f>COUNTIFS(clean_interactions!B:B,A656,clean_interactions!C:C,"DEMO_REQUEST")</f>
        <v>0</v>
      </c>
      <c r="S656" s="7">
        <f>COUNTIFS(clean_interactions!B:B,A656,clean_interactions!C:C,"CONTENT_DOWNLOAD")</f>
        <v>0</v>
      </c>
      <c r="T656" s="7">
        <f>COUNTIFS(clean_interactions!B:B,A656,clean_interactions!C:C,"WEBINAR_ATTENDED")</f>
        <v>0</v>
      </c>
      <c r="U656" s="7">
        <f>COUNTIFS(clean_interactions!B:B,A656,clean_interactions!C:C,"PRICING_PAGE_VIEW")</f>
        <v>0</v>
      </c>
      <c r="V656" s="7">
        <f>SUMIF(clean_spend!D:D,E656,clean_spend!F:F)</f>
        <v>0</v>
      </c>
      <c r="W656" s="7">
        <f>SUMIF(clean_spend!D:D,E656,clean_spend!J:J)</f>
        <v>0</v>
      </c>
      <c r="X656" s="17">
        <f t="shared" si="10"/>
        <v>0</v>
      </c>
      <c r="Y656" s="7">
        <f>IFERROR(SUMIF(clean_spend!D:D,E656,clean_spend!L:L)/V656,0)</f>
        <v>0</v>
      </c>
    </row>
    <row r="657" spans="1:25">
      <c r="A657" t="str">
        <v>L0656</v>
      </c>
      <c r="B657" t="str">
        <v>Frank Nguyen</v>
      </c>
      <c r="C657" t="str">
        <v>MICROSOFT</v>
      </c>
      <c r="D657" t="str">
        <v>STARTUP</v>
      </c>
      <c r="E657" t="str">
        <v>COLD_EMAIL</v>
      </c>
      <c r="F657" t="str">
        <v>Telecom</v>
      </c>
      <c r="G657" t="str">
        <v>Marketing Manager</v>
      </c>
      <c r="H657" t="str">
        <v>BR</v>
      </c>
      <c r="I657">
        <v>17</v>
      </c>
      <c r="J657">
        <v>0</v>
      </c>
      <c r="K657">
        <v>15</v>
      </c>
      <c r="L657" t="str">
        <v>YES</v>
      </c>
      <c r="M657" t="str">
        <v>NURTURING</v>
      </c>
      <c r="N657" s="7" t="str">
        <f>IF(COUNTBLANK(clean_leads!B657:S657)&gt;=8,"LOW",IF(COUNTBLANK(clean_leads!B657:S657)&gt;=4,"MEDIUM","HIGH"))</f>
        <v>HIGH</v>
      </c>
      <c r="O657" s="7">
        <f>COUNTIF(clean_interactions!B:B,A657)</f>
        <v>3</v>
      </c>
      <c r="P657" s="7">
        <f>COUNTIFS(clean_interactions!B:B,A657,clean_interactions!N:N,"HIGH")</f>
        <v>2</v>
      </c>
      <c r="Q657" s="7">
        <f>ROUND(SUMIF(clean_interactions!B:B,A657,clean_interactions!M:M),1)</f>
        <v>28.9</v>
      </c>
      <c r="R657" s="7">
        <f>COUNTIFS(clean_interactions!B:B,A657,clean_interactions!C:C,"DEMO_REQUEST")</f>
        <v>0</v>
      </c>
      <c r="S657" s="7">
        <f>COUNTIFS(clean_interactions!B:B,A657,clean_interactions!C:C,"CONTENT_DOWNLOAD")</f>
        <v>1</v>
      </c>
      <c r="T657" s="7">
        <f>COUNTIFS(clean_interactions!B:B,A657,clean_interactions!C:C,"WEBINAR_ATTENDED")</f>
        <v>0</v>
      </c>
      <c r="U657" s="7">
        <f>COUNTIFS(clean_interactions!B:B,A657,clean_interactions!C:C,"PRICING_PAGE_VIEW")</f>
        <v>0</v>
      </c>
      <c r="V657" s="7">
        <f>SUMIF(clean_spend!D:D,E657,clean_spend!F:F)</f>
        <v>63789</v>
      </c>
      <c r="W657" s="7">
        <f>SUMIF(clean_spend!D:D,E657,clean_spend!J:J)</f>
        <v>306</v>
      </c>
      <c r="X657" s="17">
        <f t="shared" si="10"/>
        <v>208.4607843137255</v>
      </c>
      <c r="Y657" s="7">
        <f>IFERROR(SUMIF(clean_spend!D:D,E657,clean_spend!L:L)/V657,0)</f>
        <v>3.0610920378121618</v>
      </c>
    </row>
    <row r="658" spans="1:25">
      <c r="A658" t="str">
        <v>L0657</v>
      </c>
      <c r="B658" t="str">
        <v>Paul Diaz</v>
      </c>
      <c r="C658" t="str">
        <v>CONFLUENT</v>
      </c>
      <c r="D658" t="str">
        <v>SMB</v>
      </c>
      <c r="E658" t="str">
        <v>ORGANIC</v>
      </c>
      <c r="F658" t="str">
        <v>Retail</v>
      </c>
      <c r="G658" t="str">
        <v>Field Marketing Manager</v>
      </c>
      <c r="H658" t="str">
        <v>UK</v>
      </c>
      <c r="I658">
        <v>13</v>
      </c>
      <c r="J658">
        <v>15</v>
      </c>
      <c r="K658">
        <v>15</v>
      </c>
      <c r="L658" t="str">
        <v>NO</v>
      </c>
      <c r="M658" t="str">
        <v>NURTURING</v>
      </c>
      <c r="N658" s="7" t="str">
        <f>IF(COUNTBLANK(clean_leads!B658:S658)&gt;=8,"LOW",IF(COUNTBLANK(clean_leads!B658:S658)&gt;=4,"MEDIUM","HIGH"))</f>
        <v>HIGH</v>
      </c>
      <c r="O658" s="7">
        <f>COUNTIF(clean_interactions!B:B,A658)</f>
        <v>1</v>
      </c>
      <c r="P658" s="7">
        <f>COUNTIFS(clean_interactions!B:B,A658,clean_interactions!N:N,"HIGH")</f>
        <v>1</v>
      </c>
      <c r="Q658" s="7">
        <f>ROUND(SUMIF(clean_interactions!B:B,A658,clean_interactions!M:M),1)</f>
        <v>22.9</v>
      </c>
      <c r="R658" s="7">
        <f>COUNTIFS(clean_interactions!B:B,A658,clean_interactions!C:C,"DEMO_REQUEST")</f>
        <v>0</v>
      </c>
      <c r="S658" s="7">
        <f>COUNTIFS(clean_interactions!B:B,A658,clean_interactions!C:C,"CONTENT_DOWNLOAD")</f>
        <v>0</v>
      </c>
      <c r="T658" s="7">
        <f>COUNTIFS(clean_interactions!B:B,A658,clean_interactions!C:C,"WEBINAR_ATTENDED")</f>
        <v>0</v>
      </c>
      <c r="U658" s="7">
        <f>COUNTIFS(clean_interactions!B:B,A658,clean_interactions!C:C,"PRICING_PAGE_VIEW")</f>
        <v>0</v>
      </c>
      <c r="V658" s="7">
        <f>SUMIF(clean_spend!D:D,E658,clean_spend!F:F)</f>
        <v>46997</v>
      </c>
      <c r="W658" s="7">
        <f>SUMIF(clean_spend!D:D,E658,clean_spend!J:J)</f>
        <v>970</v>
      </c>
      <c r="X658" s="17">
        <f t="shared" si="10"/>
        <v>48.450515463917526</v>
      </c>
      <c r="Y658" s="7">
        <f>IFERROR(SUMIF(clean_spend!D:D,E658,clean_spend!L:L)/V658,0)</f>
        <v>13.494180479605081</v>
      </c>
    </row>
    <row r="659" spans="1:25">
      <c r="A659" t="str">
        <v>L0658</v>
      </c>
      <c r="B659" t="str">
        <v>Nick Vargas</v>
      </c>
      <c r="C659" t="str">
        <v>ELASTIC NV</v>
      </c>
      <c r="D659" t="str">
        <v>N/A</v>
      </c>
      <c r="E659" t="str">
        <v>COLD_EMAIL</v>
      </c>
      <c r="F659" t="str">
        <v>Manufacturing</v>
      </c>
      <c r="G659" t="str">
        <v>Senior Associate</v>
      </c>
      <c r="H659" t="str">
        <v>US</v>
      </c>
      <c r="I659">
        <v>33</v>
      </c>
      <c r="J659">
        <v>3</v>
      </c>
      <c r="K659">
        <v>0</v>
      </c>
      <c r="L659" t="str">
        <v>NO</v>
      </c>
      <c r="M659" t="str">
        <v>ENGAGED</v>
      </c>
      <c r="N659" s="7" t="str">
        <f>IF(COUNTBLANK(clean_leads!B659:S659)&gt;=8,"LOW",IF(COUNTBLANK(clean_leads!B659:S659)&gt;=4,"MEDIUM","HIGH"))</f>
        <v>HIGH</v>
      </c>
      <c r="O659" s="7">
        <f>COUNTIF(clean_interactions!B:B,A659)</f>
        <v>2</v>
      </c>
      <c r="P659" s="7">
        <f>COUNTIFS(clean_interactions!B:B,A659,clean_interactions!N:N,"HIGH")</f>
        <v>1</v>
      </c>
      <c r="Q659" s="7">
        <f>ROUND(SUMIF(clean_interactions!B:B,A659,clean_interactions!M:M),1)</f>
        <v>34.5</v>
      </c>
      <c r="R659" s="7">
        <f>COUNTIFS(clean_interactions!B:B,A659,clean_interactions!C:C,"DEMO_REQUEST")</f>
        <v>0</v>
      </c>
      <c r="S659" s="7">
        <f>COUNTIFS(clean_interactions!B:B,A659,clean_interactions!C:C,"CONTENT_DOWNLOAD")</f>
        <v>0</v>
      </c>
      <c r="T659" s="7">
        <f>COUNTIFS(clean_interactions!B:B,A659,clean_interactions!C:C,"WEBINAR_ATTENDED")</f>
        <v>0</v>
      </c>
      <c r="U659" s="7">
        <f>COUNTIFS(clean_interactions!B:B,A659,clean_interactions!C:C,"PRICING_PAGE_VIEW")</f>
        <v>0</v>
      </c>
      <c r="V659" s="7">
        <f>SUMIF(clean_spend!D:D,E659,clean_spend!F:F)</f>
        <v>63789</v>
      </c>
      <c r="W659" s="7">
        <f>SUMIF(clean_spend!D:D,E659,clean_spend!J:J)</f>
        <v>306</v>
      </c>
      <c r="X659" s="17">
        <f t="shared" si="10"/>
        <v>208.4607843137255</v>
      </c>
      <c r="Y659" s="7">
        <f>IFERROR(SUMIF(clean_spend!D:D,E659,clean_spend!L:L)/V659,0)</f>
        <v>3.0610920378121618</v>
      </c>
    </row>
    <row r="660" spans="1:25">
      <c r="A660" t="str">
        <v>L0659</v>
      </c>
      <c r="B660" t="str">
        <v>Chloe Verma</v>
      </c>
      <c r="C660" t="str">
        <v>DROPBOX</v>
      </c>
      <c r="D660" t="str">
        <v>MID-MARKET</v>
      </c>
      <c r="E660" t="str">
        <v>EVENT</v>
      </c>
      <c r="F660" t="str">
        <v>Edtech</v>
      </c>
      <c r="G660" t="str">
        <v>Marketing Manager</v>
      </c>
      <c r="H660" t="str">
        <v>SG</v>
      </c>
      <c r="I660">
        <v>31</v>
      </c>
      <c r="J660">
        <v>17</v>
      </c>
      <c r="K660">
        <v>21</v>
      </c>
      <c r="L660" t="str">
        <v>NO</v>
      </c>
      <c r="M660" t="str">
        <v>CONTACTED</v>
      </c>
      <c r="N660" s="7" t="str">
        <f>IF(COUNTBLANK(clean_leads!B660:S660)&gt;=8,"LOW",IF(COUNTBLANK(clean_leads!B660:S660)&gt;=4,"MEDIUM","HIGH"))</f>
        <v>HIGH</v>
      </c>
      <c r="O660" s="7">
        <f>COUNTIF(clean_interactions!B:B,A660)</f>
        <v>2</v>
      </c>
      <c r="P660" s="7">
        <f>COUNTIFS(clean_interactions!B:B,A660,clean_interactions!N:N,"HIGH")</f>
        <v>2</v>
      </c>
      <c r="Q660" s="7">
        <f>ROUND(SUMIF(clean_interactions!B:B,A660,clean_interactions!M:M),1)</f>
        <v>57</v>
      </c>
      <c r="R660" s="7">
        <f>COUNTIFS(clean_interactions!B:B,A660,clean_interactions!C:C,"DEMO_REQUEST")</f>
        <v>0</v>
      </c>
      <c r="S660" s="7">
        <f>COUNTIFS(clean_interactions!B:B,A660,clean_interactions!C:C,"CONTENT_DOWNLOAD")</f>
        <v>1</v>
      </c>
      <c r="T660" s="7">
        <f>COUNTIFS(clean_interactions!B:B,A660,clean_interactions!C:C,"WEBINAR_ATTENDED")</f>
        <v>0</v>
      </c>
      <c r="U660" s="7">
        <f>COUNTIFS(clean_interactions!B:B,A660,clean_interactions!C:C,"PRICING_PAGE_VIEW")</f>
        <v>0</v>
      </c>
      <c r="V660" s="7">
        <f>SUMIF(clean_spend!D:D,E660,clean_spend!F:F)</f>
        <v>130023</v>
      </c>
      <c r="W660" s="7">
        <f>SUMIF(clean_spend!D:D,E660,clean_spend!J:J)</f>
        <v>322</v>
      </c>
      <c r="X660" s="17">
        <f t="shared" si="10"/>
        <v>403.79813664596276</v>
      </c>
      <c r="Y660" s="7">
        <f>IFERROR(SUMIF(clean_spend!D:D,E660,clean_spend!L:L)/V660,0)</f>
        <v>1.3116294809379878</v>
      </c>
    </row>
    <row r="661" spans="1:25">
      <c r="A661" t="str">
        <v>L0660</v>
      </c>
      <c r="B661" t="str">
        <v>Adeline Jones</v>
      </c>
      <c r="C661" t="str">
        <v>SNOWFLAKE</v>
      </c>
      <c r="D661" t="str">
        <v>SMB</v>
      </c>
      <c r="E661" t="str">
        <v>ORGANIC</v>
      </c>
      <c r="F661" t="str">
        <v>Supply Chain</v>
      </c>
      <c r="G661" t="str">
        <v>Sales Operations</v>
      </c>
      <c r="H661" t="str">
        <v>Poland</v>
      </c>
      <c r="I661">
        <v>24</v>
      </c>
      <c r="J661">
        <v>12</v>
      </c>
      <c r="K661">
        <v>54</v>
      </c>
      <c r="L661" t="str">
        <v>NO</v>
      </c>
      <c r="M661" t="str">
        <v>NEW</v>
      </c>
      <c r="N661" s="7" t="str">
        <f>IF(COUNTBLANK(clean_leads!B661:S661)&gt;=8,"LOW",IF(COUNTBLANK(clean_leads!B661:S661)&gt;=4,"MEDIUM","HIGH"))</f>
        <v>HIGH</v>
      </c>
      <c r="O661" s="7">
        <f>COUNTIF(clean_interactions!B:B,A661)</f>
        <v>4</v>
      </c>
      <c r="P661" s="7">
        <f>COUNTIFS(clean_interactions!B:B,A661,clean_interactions!N:N,"HIGH")</f>
        <v>2</v>
      </c>
      <c r="Q661" s="7">
        <f>ROUND(SUMIF(clean_interactions!B:B,A661,clean_interactions!M:M),1)</f>
        <v>42.7</v>
      </c>
      <c r="R661" s="7">
        <f>COUNTIFS(clean_interactions!B:B,A661,clean_interactions!C:C,"DEMO_REQUEST")</f>
        <v>0</v>
      </c>
      <c r="S661" s="7">
        <f>COUNTIFS(clean_interactions!B:B,A661,clean_interactions!C:C,"CONTENT_DOWNLOAD")</f>
        <v>0</v>
      </c>
      <c r="T661" s="7">
        <f>COUNTIFS(clean_interactions!B:B,A661,clean_interactions!C:C,"WEBINAR_ATTENDED")</f>
        <v>1</v>
      </c>
      <c r="U661" s="7">
        <f>COUNTIFS(clean_interactions!B:B,A661,clean_interactions!C:C,"PRICING_PAGE_VIEW")</f>
        <v>1</v>
      </c>
      <c r="V661" s="7">
        <f>SUMIF(clean_spend!D:D,E661,clean_spend!F:F)</f>
        <v>46997</v>
      </c>
      <c r="W661" s="7">
        <f>SUMIF(clean_spend!D:D,E661,clean_spend!J:J)</f>
        <v>970</v>
      </c>
      <c r="X661" s="17">
        <f t="shared" si="10"/>
        <v>48.450515463917526</v>
      </c>
      <c r="Y661" s="7">
        <f>IFERROR(SUMIF(clean_spend!D:D,E661,clean_spend!L:L)/V661,0)</f>
        <v>13.494180479605081</v>
      </c>
    </row>
    <row r="662" spans="1:25">
      <c r="A662" t="str">
        <v>L0661</v>
      </c>
      <c r="B662" t="str">
        <v>Wendy Khan</v>
      </c>
      <c r="C662" t="str">
        <v>SNOWFLAKE</v>
      </c>
      <c r="D662" t="str">
        <v>ENTERPRISE</v>
      </c>
      <c r="E662" t="str">
        <v>DIRECT</v>
      </c>
      <c r="F662" t="str">
        <v>Biotech</v>
      </c>
      <c r="G662" t="str">
        <v>Vp Revenue</v>
      </c>
      <c r="H662" t="str">
        <v>CA</v>
      </c>
      <c r="I662">
        <v>10</v>
      </c>
      <c r="J662">
        <v>6</v>
      </c>
      <c r="K662">
        <v>44</v>
      </c>
      <c r="L662" t="str">
        <v>NO</v>
      </c>
      <c r="M662" t="str">
        <v>LOST</v>
      </c>
      <c r="N662" s="7" t="str">
        <f>IF(COUNTBLANK(clean_leads!B662:S662)&gt;=8,"LOW",IF(COUNTBLANK(clean_leads!B662:S662)&gt;=4,"MEDIUM","HIGH"))</f>
        <v>HIGH</v>
      </c>
      <c r="O662" s="7">
        <f>COUNTIF(clean_interactions!B:B,A662)</f>
        <v>3</v>
      </c>
      <c r="P662" s="7">
        <f>COUNTIFS(clean_interactions!B:B,A662,clean_interactions!N:N,"HIGH")</f>
        <v>1</v>
      </c>
      <c r="Q662" s="7">
        <f>ROUND(SUMIF(clean_interactions!B:B,A662,clean_interactions!M:M),1)</f>
        <v>33.4</v>
      </c>
      <c r="R662" s="7">
        <f>COUNTIFS(clean_interactions!B:B,A662,clean_interactions!C:C,"DEMO_REQUEST")</f>
        <v>0</v>
      </c>
      <c r="S662" s="7">
        <f>COUNTIFS(clean_interactions!B:B,A662,clean_interactions!C:C,"CONTENT_DOWNLOAD")</f>
        <v>0</v>
      </c>
      <c r="T662" s="7">
        <f>COUNTIFS(clean_interactions!B:B,A662,clean_interactions!C:C,"WEBINAR_ATTENDED")</f>
        <v>1</v>
      </c>
      <c r="U662" s="7">
        <f>COUNTIFS(clean_interactions!B:B,A662,clean_interactions!C:C,"PRICING_PAGE_VIEW")</f>
        <v>0</v>
      </c>
      <c r="V662" s="7">
        <f>SUMIF(clean_spend!D:D,E662,clean_spend!F:F)</f>
        <v>0</v>
      </c>
      <c r="W662" s="7">
        <f>SUMIF(clean_spend!D:D,E662,clean_spend!J:J)</f>
        <v>0</v>
      </c>
      <c r="X662" s="17">
        <f t="shared" si="10"/>
        <v>0</v>
      </c>
      <c r="Y662" s="7">
        <f>IFERROR(SUMIF(clean_spend!D:D,E662,clean_spend!L:L)/V662,0)</f>
        <v>0</v>
      </c>
    </row>
    <row r="663" spans="1:25">
      <c r="A663" t="str">
        <v>L0662</v>
      </c>
      <c r="B663" t="str">
        <v>Hina Garcia</v>
      </c>
      <c r="C663" t="str">
        <v>FRESHWORKS</v>
      </c>
      <c r="D663" t="str">
        <v>SMB</v>
      </c>
      <c r="E663" t="str">
        <v>WEBINAR</v>
      </c>
      <c r="F663" t="str">
        <v>Biotech</v>
      </c>
      <c r="G663" t="str">
        <v>Junior Analyst</v>
      </c>
      <c r="H663" t="str">
        <v>Indonesia</v>
      </c>
      <c r="I663">
        <v>21</v>
      </c>
      <c r="J663">
        <v>17</v>
      </c>
      <c r="K663">
        <v>0</v>
      </c>
      <c r="L663" t="str">
        <v>YES</v>
      </c>
      <c r="M663" t="str">
        <v>NURTURING</v>
      </c>
      <c r="N663" s="7" t="str">
        <f>IF(COUNTBLANK(clean_leads!B663:S663)&gt;=8,"LOW",IF(COUNTBLANK(clean_leads!B663:S663)&gt;=4,"MEDIUM","HIGH"))</f>
        <v>HIGH</v>
      </c>
      <c r="O663" s="7">
        <f>COUNTIF(clean_interactions!B:B,A663)</f>
        <v>2</v>
      </c>
      <c r="P663" s="7">
        <f>COUNTIFS(clean_interactions!B:B,A663,clean_interactions!N:N,"HIGH")</f>
        <v>2</v>
      </c>
      <c r="Q663" s="7">
        <f>ROUND(SUMIF(clean_interactions!B:B,A663,clean_interactions!M:M),1)</f>
        <v>70.5</v>
      </c>
      <c r="R663" s="7">
        <f>COUNTIFS(clean_interactions!B:B,A663,clean_interactions!C:C,"DEMO_REQUEST")</f>
        <v>0</v>
      </c>
      <c r="S663" s="7">
        <f>COUNTIFS(clean_interactions!B:B,A663,clean_interactions!C:C,"CONTENT_DOWNLOAD")</f>
        <v>0</v>
      </c>
      <c r="T663" s="7">
        <f>COUNTIFS(clean_interactions!B:B,A663,clean_interactions!C:C,"WEBINAR_ATTENDED")</f>
        <v>0</v>
      </c>
      <c r="U663" s="7">
        <f>COUNTIFS(clean_interactions!B:B,A663,clean_interactions!C:C,"PRICING_PAGE_VIEW")</f>
        <v>0</v>
      </c>
      <c r="V663" s="7">
        <f>SUMIF(clean_spend!D:D,E663,clean_spend!F:F)</f>
        <v>74983</v>
      </c>
      <c r="W663" s="7">
        <f>SUMIF(clean_spend!D:D,E663,clean_spend!J:J)</f>
        <v>879</v>
      </c>
      <c r="X663" s="17">
        <f t="shared" si="10"/>
        <v>85.304891922639356</v>
      </c>
      <c r="Y663" s="7">
        <f>IFERROR(SUMIF(clean_spend!D:D,E663,clean_spend!L:L)/V663,0)</f>
        <v>7.3541336036168197</v>
      </c>
    </row>
    <row r="664" spans="1:25">
      <c r="A664" t="str">
        <v>L0663</v>
      </c>
      <c r="B664" t="str">
        <v>Opal Ali</v>
      </c>
      <c r="C664" t="str">
        <v>HUBSPOT</v>
      </c>
      <c r="D664" t="str">
        <v>STARTUP</v>
      </c>
      <c r="E664" t="str">
        <v>UNKNOWN</v>
      </c>
      <c r="F664" t="str">
        <v>Retail</v>
      </c>
      <c r="G664" t="str">
        <v>Product Manager</v>
      </c>
      <c r="H664" t="str">
        <v>BR</v>
      </c>
      <c r="I664">
        <v>21</v>
      </c>
      <c r="J664">
        <v>4</v>
      </c>
      <c r="K664">
        <v>60</v>
      </c>
      <c r="L664" t="str">
        <v>YES</v>
      </c>
      <c r="M664" t="str">
        <v>CONTACTED</v>
      </c>
      <c r="N664" s="7" t="str">
        <f>IF(COUNTBLANK(clean_leads!B664:S664)&gt;=8,"LOW",IF(COUNTBLANK(clean_leads!B664:S664)&gt;=4,"MEDIUM","HIGH"))</f>
        <v>HIGH</v>
      </c>
      <c r="O664" s="7">
        <f>COUNTIF(clean_interactions!B:B,A664)</f>
        <v>0</v>
      </c>
      <c r="P664" s="7">
        <f>COUNTIFS(clean_interactions!B:B,A664,clean_interactions!N:N,"HIGH")</f>
        <v>0</v>
      </c>
      <c r="Q664" s="7">
        <f>ROUND(SUMIF(clean_interactions!B:B,A664,clean_interactions!M:M),1)</f>
        <v>0</v>
      </c>
      <c r="R664" s="7">
        <f>COUNTIFS(clean_interactions!B:B,A664,clean_interactions!C:C,"DEMO_REQUEST")</f>
        <v>0</v>
      </c>
      <c r="S664" s="7">
        <f>COUNTIFS(clean_interactions!B:B,A664,clean_interactions!C:C,"CONTENT_DOWNLOAD")</f>
        <v>0</v>
      </c>
      <c r="T664" s="7">
        <f>COUNTIFS(clean_interactions!B:B,A664,clean_interactions!C:C,"WEBINAR_ATTENDED")</f>
        <v>0</v>
      </c>
      <c r="U664" s="7">
        <f>COUNTIFS(clean_interactions!B:B,A664,clean_interactions!C:C,"PRICING_PAGE_VIEW")</f>
        <v>0</v>
      </c>
      <c r="V664" s="7">
        <f>SUMIF(clean_spend!D:D,E664,clean_spend!F:F)</f>
        <v>0</v>
      </c>
      <c r="W664" s="7">
        <f>SUMIF(clean_spend!D:D,E664,clean_spend!J:J)</f>
        <v>0</v>
      </c>
      <c r="X664" s="17">
        <f t="shared" si="10"/>
        <v>0</v>
      </c>
      <c r="Y664" s="7">
        <f>IFERROR(SUMIF(clean_spend!D:D,E664,clean_spend!L:L)/V664,0)</f>
        <v>0</v>
      </c>
    </row>
    <row r="665" spans="1:25">
      <c r="A665" t="str">
        <v>L0664</v>
      </c>
      <c r="B665" t="str">
        <v>Quentin Costa</v>
      </c>
      <c r="C665" t="str">
        <v>GOOGLE INC</v>
      </c>
      <c r="D665" t="str">
        <v>STARTUP</v>
      </c>
      <c r="E665" t="str">
        <v>SOCIAL</v>
      </c>
      <c r="F665" t="str">
        <v>Unknown</v>
      </c>
      <c r="G665" t="str">
        <v>Marketing Analyst</v>
      </c>
      <c r="H665" t="str">
        <v>BR</v>
      </c>
      <c r="I665">
        <v>30</v>
      </c>
      <c r="J665">
        <v>20</v>
      </c>
      <c r="K665">
        <v>30</v>
      </c>
      <c r="L665" t="str">
        <v>NO</v>
      </c>
      <c r="M665" t="str">
        <v>NURTURING</v>
      </c>
      <c r="N665" s="7" t="str">
        <f>IF(COUNTBLANK(clean_leads!B665:S665)&gt;=8,"LOW",IF(COUNTBLANK(clean_leads!B665:S665)&gt;=4,"MEDIUM","HIGH"))</f>
        <v>HIGH</v>
      </c>
      <c r="O665" s="7">
        <f>COUNTIF(clean_interactions!B:B,A665)</f>
        <v>3</v>
      </c>
      <c r="P665" s="7">
        <f>COUNTIFS(clean_interactions!B:B,A665,clean_interactions!N:N,"HIGH")</f>
        <v>3</v>
      </c>
      <c r="Q665" s="7">
        <f>ROUND(SUMIF(clean_interactions!B:B,A665,clean_interactions!M:M),1)</f>
        <v>85.4</v>
      </c>
      <c r="R665" s="7">
        <f>COUNTIFS(clean_interactions!B:B,A665,clean_interactions!C:C,"DEMO_REQUEST")</f>
        <v>0</v>
      </c>
      <c r="S665" s="7">
        <f>COUNTIFS(clean_interactions!B:B,A665,clean_interactions!C:C,"CONTENT_DOWNLOAD")</f>
        <v>0</v>
      </c>
      <c r="T665" s="7">
        <f>COUNTIFS(clean_interactions!B:B,A665,clean_interactions!C:C,"WEBINAR_ATTENDED")</f>
        <v>0</v>
      </c>
      <c r="U665" s="7">
        <f>COUNTIFS(clean_interactions!B:B,A665,clean_interactions!C:C,"PRICING_PAGE_VIEW")</f>
        <v>0</v>
      </c>
      <c r="V665" s="7">
        <f>SUMIF(clean_spend!D:D,E665,clean_spend!F:F)</f>
        <v>198205</v>
      </c>
      <c r="W665" s="7">
        <f>SUMIF(clean_spend!D:D,E665,clean_spend!J:J)</f>
        <v>961</v>
      </c>
      <c r="X665" s="17">
        <f t="shared" si="10"/>
        <v>206.2486992715921</v>
      </c>
      <c r="Y665" s="7">
        <f>IFERROR(SUMIF(clean_spend!D:D,E665,clean_spend!L:L)/V665,0)</f>
        <v>2.499992432077899</v>
      </c>
    </row>
    <row r="666" spans="1:25">
      <c r="A666" t="str">
        <v>L0665</v>
      </c>
      <c r="B666" t="str">
        <v>Penelope Torres</v>
      </c>
      <c r="C666" t="str">
        <v>ATLASSIAN</v>
      </c>
      <c r="D666" t="str">
        <v>N/A</v>
      </c>
      <c r="E666" t="str">
        <v>COLD_EMAIL</v>
      </c>
      <c r="F666" t="str">
        <v>Automotive</v>
      </c>
      <c r="G666" t="str">
        <v>Vp Of Marketing</v>
      </c>
      <c r="H666" t="str">
        <v>JP</v>
      </c>
      <c r="I666">
        <v>28</v>
      </c>
      <c r="J666">
        <v>8</v>
      </c>
      <c r="K666">
        <v>28</v>
      </c>
      <c r="L666" t="str">
        <v>YES</v>
      </c>
      <c r="M666" t="str">
        <v>LOST</v>
      </c>
      <c r="N666" s="7" t="str">
        <f>IF(COUNTBLANK(clean_leads!B666:S666)&gt;=8,"LOW",IF(COUNTBLANK(clean_leads!B666:S666)&gt;=4,"MEDIUM","HIGH"))</f>
        <v>HIGH</v>
      </c>
      <c r="O666" s="7">
        <f>COUNTIF(clean_interactions!B:B,A666)</f>
        <v>1</v>
      </c>
      <c r="P666" s="7">
        <f>COUNTIFS(clean_interactions!B:B,A666,clean_interactions!N:N,"HIGH")</f>
        <v>1</v>
      </c>
      <c r="Q666" s="7">
        <f>ROUND(SUMIF(clean_interactions!B:B,A666,clean_interactions!M:M),1)</f>
        <v>27.1</v>
      </c>
      <c r="R666" s="7">
        <f>COUNTIFS(clean_interactions!B:B,A666,clean_interactions!C:C,"DEMO_REQUEST")</f>
        <v>0</v>
      </c>
      <c r="S666" s="7">
        <f>COUNTIFS(clean_interactions!B:B,A666,clean_interactions!C:C,"CONTENT_DOWNLOAD")</f>
        <v>0</v>
      </c>
      <c r="T666" s="7">
        <f>COUNTIFS(clean_interactions!B:B,A666,clean_interactions!C:C,"WEBINAR_ATTENDED")</f>
        <v>0</v>
      </c>
      <c r="U666" s="7">
        <f>COUNTIFS(clean_interactions!B:B,A666,clean_interactions!C:C,"PRICING_PAGE_VIEW")</f>
        <v>0</v>
      </c>
      <c r="V666" s="7">
        <f>SUMIF(clean_spend!D:D,E666,clean_spend!F:F)</f>
        <v>63789</v>
      </c>
      <c r="W666" s="7">
        <f>SUMIF(clean_spend!D:D,E666,clean_spend!J:J)</f>
        <v>306</v>
      </c>
      <c r="X666" s="17">
        <f t="shared" si="10"/>
        <v>208.4607843137255</v>
      </c>
      <c r="Y666" s="7">
        <f>IFERROR(SUMIF(clean_spend!D:D,E666,clean_spend!L:L)/V666,0)</f>
        <v>3.0610920378121618</v>
      </c>
    </row>
    <row r="667" spans="1:25">
      <c r="A667" t="str">
        <v>L0666</v>
      </c>
      <c r="B667" t="str">
        <v>Ethan Rao</v>
      </c>
      <c r="C667" t="str">
        <v>DATABRICKS</v>
      </c>
      <c r="D667" t="str">
        <v>MID-MARKET</v>
      </c>
      <c r="E667" t="str">
        <v>WEBINAR</v>
      </c>
      <c r="F667" t="str">
        <v>Retail</v>
      </c>
      <c r="G667" t="str">
        <v>Vp Marketing</v>
      </c>
      <c r="H667" t="str">
        <v>Indonesia</v>
      </c>
      <c r="I667">
        <v>21</v>
      </c>
      <c r="J667">
        <v>7</v>
      </c>
      <c r="K667">
        <v>22</v>
      </c>
      <c r="L667" t="str">
        <v>YES</v>
      </c>
      <c r="M667" t="str">
        <v>LOST</v>
      </c>
      <c r="N667" s="7" t="str">
        <f>IF(COUNTBLANK(clean_leads!B667:S667)&gt;=8,"LOW",IF(COUNTBLANK(clean_leads!B667:S667)&gt;=4,"MEDIUM","HIGH"))</f>
        <v>HIGH</v>
      </c>
      <c r="O667" s="7">
        <f>COUNTIF(clean_interactions!B:B,A667)</f>
        <v>4</v>
      </c>
      <c r="P667" s="7">
        <f>COUNTIFS(clean_interactions!B:B,A667,clean_interactions!N:N,"HIGH")</f>
        <v>2</v>
      </c>
      <c r="Q667" s="7">
        <f>ROUND(SUMIF(clean_interactions!B:B,A667,clean_interactions!M:M),1)</f>
        <v>59.9</v>
      </c>
      <c r="R667" s="7">
        <f>COUNTIFS(clean_interactions!B:B,A667,clean_interactions!C:C,"DEMO_REQUEST")</f>
        <v>0</v>
      </c>
      <c r="S667" s="7">
        <f>COUNTIFS(clean_interactions!B:B,A667,clean_interactions!C:C,"CONTENT_DOWNLOAD")</f>
        <v>0</v>
      </c>
      <c r="T667" s="7">
        <f>COUNTIFS(clean_interactions!B:B,A667,clean_interactions!C:C,"WEBINAR_ATTENDED")</f>
        <v>2</v>
      </c>
      <c r="U667" s="7">
        <f>COUNTIFS(clean_interactions!B:B,A667,clean_interactions!C:C,"PRICING_PAGE_VIEW")</f>
        <v>0</v>
      </c>
      <c r="V667" s="7">
        <f>SUMIF(clean_spend!D:D,E667,clean_spend!F:F)</f>
        <v>74983</v>
      </c>
      <c r="W667" s="7">
        <f>SUMIF(clean_spend!D:D,E667,clean_spend!J:J)</f>
        <v>879</v>
      </c>
      <c r="X667" s="17">
        <f t="shared" si="10"/>
        <v>85.304891922639356</v>
      </c>
      <c r="Y667" s="7">
        <f>IFERROR(SUMIF(clean_spend!D:D,E667,clean_spend!L:L)/V667,0)</f>
        <v>7.3541336036168197</v>
      </c>
    </row>
    <row r="668" spans="1:25">
      <c r="A668" t="str">
        <v>L0667</v>
      </c>
      <c r="B668" t="str">
        <v>Perseus Guerrero</v>
      </c>
      <c r="C668" t="str">
        <v>CANVA</v>
      </c>
      <c r="D668" t="str">
        <v>GROWTH</v>
      </c>
      <c r="E668" t="str">
        <v>ORGANIC</v>
      </c>
      <c r="F668" t="str">
        <v>Hrtech</v>
      </c>
      <c r="G668" t="str">
        <v>Unknown</v>
      </c>
      <c r="H668" t="str">
        <v>CA</v>
      </c>
      <c r="I668">
        <v>33</v>
      </c>
      <c r="J668">
        <v>5</v>
      </c>
      <c r="K668">
        <v>55</v>
      </c>
      <c r="L668" t="str">
        <v>NO</v>
      </c>
      <c r="M668" t="str">
        <v>DISQUALIFIED</v>
      </c>
      <c r="N668" s="7" t="str">
        <f>IF(COUNTBLANK(clean_leads!B668:S668)&gt;=8,"LOW",IF(COUNTBLANK(clean_leads!B668:S668)&gt;=4,"MEDIUM","HIGH"))</f>
        <v>HIGH</v>
      </c>
      <c r="O668" s="7">
        <f>COUNTIF(clean_interactions!B:B,A668)</f>
        <v>6</v>
      </c>
      <c r="P668" s="7">
        <f>COUNTIFS(clean_interactions!B:B,A668,clean_interactions!N:N,"HIGH")</f>
        <v>5</v>
      </c>
      <c r="Q668" s="7">
        <f>ROUND(SUMIF(clean_interactions!B:B,A668,clean_interactions!M:M),1)</f>
        <v>70.3</v>
      </c>
      <c r="R668" s="7">
        <f>COUNTIFS(clean_interactions!B:B,A668,clean_interactions!C:C,"DEMO_REQUEST")</f>
        <v>0</v>
      </c>
      <c r="S668" s="7">
        <f>COUNTIFS(clean_interactions!B:B,A668,clean_interactions!C:C,"CONTENT_DOWNLOAD")</f>
        <v>0</v>
      </c>
      <c r="T668" s="7">
        <f>COUNTIFS(clean_interactions!B:B,A668,clean_interactions!C:C,"WEBINAR_ATTENDED")</f>
        <v>0</v>
      </c>
      <c r="U668" s="7">
        <f>COUNTIFS(clean_interactions!B:B,A668,clean_interactions!C:C,"PRICING_PAGE_VIEW")</f>
        <v>1</v>
      </c>
      <c r="V668" s="7">
        <f>SUMIF(clean_spend!D:D,E668,clean_spend!F:F)</f>
        <v>46997</v>
      </c>
      <c r="W668" s="7">
        <f>SUMIF(clean_spend!D:D,E668,clean_spend!J:J)</f>
        <v>970</v>
      </c>
      <c r="X668" s="17">
        <f t="shared" si="10"/>
        <v>48.450515463917526</v>
      </c>
      <c r="Y668" s="7">
        <f>IFERROR(SUMIF(clean_spend!D:D,E668,clean_spend!L:L)/V668,0)</f>
        <v>13.494180479605081</v>
      </c>
    </row>
    <row r="669" spans="1:25">
      <c r="A669" t="str">
        <v>L0668</v>
      </c>
      <c r="B669" t="str">
        <v>Tina Gupta</v>
      </c>
      <c r="C669" t="str">
        <v>ASANA</v>
      </c>
      <c r="D669" t="str">
        <v>SMB</v>
      </c>
      <c r="E669" t="str">
        <v>REFERRAL</v>
      </c>
      <c r="F669" t="str">
        <v>Martech</v>
      </c>
      <c r="G669" t="str">
        <v>Revenue Operations</v>
      </c>
      <c r="H669" t="str">
        <v>Thailand</v>
      </c>
      <c r="I669">
        <v>34</v>
      </c>
      <c r="J669">
        <v>9</v>
      </c>
      <c r="K669">
        <v>35</v>
      </c>
      <c r="L669" t="str">
        <v>NO</v>
      </c>
      <c r="M669" t="str">
        <v>CONVERTED</v>
      </c>
      <c r="N669" s="7" t="str">
        <f>IF(COUNTBLANK(clean_leads!B669:S669)&gt;=8,"LOW",IF(COUNTBLANK(clean_leads!B669:S669)&gt;=4,"MEDIUM","HIGH"))</f>
        <v>HIGH</v>
      </c>
      <c r="O669" s="7">
        <f>COUNTIF(clean_interactions!B:B,A669)</f>
        <v>4</v>
      </c>
      <c r="P669" s="7">
        <f>COUNTIFS(clean_interactions!B:B,A669,clean_interactions!N:N,"HIGH")</f>
        <v>3</v>
      </c>
      <c r="Q669" s="7">
        <f>ROUND(SUMIF(clean_interactions!B:B,A669,clean_interactions!M:M),1)</f>
        <v>75.400000000000006</v>
      </c>
      <c r="R669" s="7">
        <f>COUNTIFS(clean_interactions!B:B,A669,clean_interactions!C:C,"DEMO_REQUEST")</f>
        <v>1</v>
      </c>
      <c r="S669" s="7">
        <f>COUNTIFS(clean_interactions!B:B,A669,clean_interactions!C:C,"CONTENT_DOWNLOAD")</f>
        <v>0</v>
      </c>
      <c r="T669" s="7">
        <f>COUNTIFS(clean_interactions!B:B,A669,clean_interactions!C:C,"WEBINAR_ATTENDED")</f>
        <v>3</v>
      </c>
      <c r="U669" s="7">
        <f>COUNTIFS(clean_interactions!B:B,A669,clean_interactions!C:C,"PRICING_PAGE_VIEW")</f>
        <v>0</v>
      </c>
      <c r="V669" s="7">
        <f>SUMIF(clean_spend!D:D,E669,clean_spend!F:F)</f>
        <v>37889</v>
      </c>
      <c r="W669" s="7">
        <f>SUMIF(clean_spend!D:D,E669,clean_spend!J:J)</f>
        <v>865</v>
      </c>
      <c r="X669" s="17">
        <f t="shared" si="10"/>
        <v>43.802312138728325</v>
      </c>
      <c r="Y669" s="7">
        <f>IFERROR(SUMIF(clean_spend!D:D,E669,clean_spend!L:L)/V669,0)</f>
        <v>9.6104674179841112</v>
      </c>
    </row>
    <row r="670" spans="1:25">
      <c r="A670" t="str">
        <v>L0669</v>
      </c>
      <c r="B670" t="str">
        <v>Vera Mendoza</v>
      </c>
      <c r="C670" t="str">
        <v>WORKDAY</v>
      </c>
      <c r="D670" t="str">
        <v>STARTUP</v>
      </c>
      <c r="E670" t="str">
        <v>SOCIAL</v>
      </c>
      <c r="F670" t="str">
        <v>E-Commerce</v>
      </c>
      <c r="G670" t="str">
        <v>Pr Manager</v>
      </c>
      <c r="H670" t="str">
        <v>SG</v>
      </c>
      <c r="I670">
        <v>4</v>
      </c>
      <c r="J670">
        <v>0</v>
      </c>
      <c r="K670">
        <v>55</v>
      </c>
      <c r="L670" t="str">
        <v>YES</v>
      </c>
      <c r="M670" t="str">
        <v>ENGAGED</v>
      </c>
      <c r="N670" s="7" t="str">
        <f>IF(COUNTBLANK(clean_leads!B670:S670)&gt;=8,"LOW",IF(COUNTBLANK(clean_leads!B670:S670)&gt;=4,"MEDIUM","HIGH"))</f>
        <v>HIGH</v>
      </c>
      <c r="O670" s="7">
        <f>COUNTIF(clean_interactions!B:B,A670)</f>
        <v>1</v>
      </c>
      <c r="P670" s="7">
        <f>COUNTIFS(clean_interactions!B:B,A670,clean_interactions!N:N,"HIGH")</f>
        <v>1</v>
      </c>
      <c r="Q670" s="7">
        <f>ROUND(SUMIF(clean_interactions!B:B,A670,clean_interactions!M:M),1)</f>
        <v>27.2</v>
      </c>
      <c r="R670" s="7">
        <f>COUNTIFS(clean_interactions!B:B,A670,clean_interactions!C:C,"DEMO_REQUEST")</f>
        <v>0</v>
      </c>
      <c r="S670" s="7">
        <f>COUNTIFS(clean_interactions!B:B,A670,clean_interactions!C:C,"CONTENT_DOWNLOAD")</f>
        <v>0</v>
      </c>
      <c r="T670" s="7">
        <f>COUNTIFS(clean_interactions!B:B,A670,clean_interactions!C:C,"WEBINAR_ATTENDED")</f>
        <v>0</v>
      </c>
      <c r="U670" s="7">
        <f>COUNTIFS(clean_interactions!B:B,A670,clean_interactions!C:C,"PRICING_PAGE_VIEW")</f>
        <v>0</v>
      </c>
      <c r="V670" s="7">
        <f>SUMIF(clean_spend!D:D,E670,clean_spend!F:F)</f>
        <v>198205</v>
      </c>
      <c r="W670" s="7">
        <f>SUMIF(clean_spend!D:D,E670,clean_spend!J:J)</f>
        <v>961</v>
      </c>
      <c r="X670" s="17">
        <f t="shared" si="10"/>
        <v>206.2486992715921</v>
      </c>
      <c r="Y670" s="7">
        <f>IFERROR(SUMIF(clean_spend!D:D,E670,clean_spend!L:L)/V670,0)</f>
        <v>2.499992432077899</v>
      </c>
    </row>
    <row r="671" spans="1:25">
      <c r="A671" t="str">
        <v>L0670</v>
      </c>
      <c r="B671" t="str">
        <v>Charlie Pandey</v>
      </c>
      <c r="C671" t="str">
        <v>ZENDESK</v>
      </c>
      <c r="D671" t="str">
        <v>N/A</v>
      </c>
      <c r="E671" t="str">
        <v>REFERRAL</v>
      </c>
      <c r="F671" t="str">
        <v>Gaming</v>
      </c>
      <c r="G671" t="str">
        <v>Operations Manager</v>
      </c>
      <c r="H671" t="str">
        <v>N/A</v>
      </c>
      <c r="I671">
        <v>28</v>
      </c>
      <c r="J671">
        <v>7</v>
      </c>
      <c r="K671">
        <v>0</v>
      </c>
      <c r="L671" t="str">
        <v>NO</v>
      </c>
      <c r="M671" t="str">
        <v>DISQUALIFIED</v>
      </c>
      <c r="N671" s="7" t="str">
        <f>IF(COUNTBLANK(clean_leads!B671:S671)&gt;=8,"LOW",IF(COUNTBLANK(clean_leads!B671:S671)&gt;=4,"MEDIUM","HIGH"))</f>
        <v>HIGH</v>
      </c>
      <c r="O671" s="7">
        <f>COUNTIF(clean_interactions!B:B,A671)</f>
        <v>2</v>
      </c>
      <c r="P671" s="7">
        <f>COUNTIFS(clean_interactions!B:B,A671,clean_interactions!N:N,"HIGH")</f>
        <v>2</v>
      </c>
      <c r="Q671" s="7">
        <f>ROUND(SUMIF(clean_interactions!B:B,A671,clean_interactions!M:M),1)</f>
        <v>33.200000000000003</v>
      </c>
      <c r="R671" s="7">
        <f>COUNTIFS(clean_interactions!B:B,A671,clean_interactions!C:C,"DEMO_REQUEST")</f>
        <v>0</v>
      </c>
      <c r="S671" s="7">
        <f>COUNTIFS(clean_interactions!B:B,A671,clean_interactions!C:C,"CONTENT_DOWNLOAD")</f>
        <v>0</v>
      </c>
      <c r="T671" s="7">
        <f>COUNTIFS(clean_interactions!B:B,A671,clean_interactions!C:C,"WEBINAR_ATTENDED")</f>
        <v>0</v>
      </c>
      <c r="U671" s="7">
        <f>COUNTIFS(clean_interactions!B:B,A671,clean_interactions!C:C,"PRICING_PAGE_VIEW")</f>
        <v>0</v>
      </c>
      <c r="V671" s="7">
        <f>SUMIF(clean_spend!D:D,E671,clean_spend!F:F)</f>
        <v>37889</v>
      </c>
      <c r="W671" s="7">
        <f>SUMIF(clean_spend!D:D,E671,clean_spend!J:J)</f>
        <v>865</v>
      </c>
      <c r="X671" s="17">
        <f t="shared" si="10"/>
        <v>43.802312138728325</v>
      </c>
      <c r="Y671" s="7">
        <f>IFERROR(SUMIF(clean_spend!D:D,E671,clean_spend!L:L)/V671,0)</f>
        <v>9.6104674179841112</v>
      </c>
    </row>
    <row r="672" spans="1:25">
      <c r="A672" t="str">
        <v>L0671</v>
      </c>
      <c r="B672" t="str">
        <v>Cordelia Allen</v>
      </c>
      <c r="C672" t="str">
        <v>SLACK</v>
      </c>
      <c r="D672" t="str">
        <v>SMB</v>
      </c>
      <c r="E672" t="str">
        <v>PAID</v>
      </c>
      <c r="F672" t="str">
        <v>Telecom</v>
      </c>
      <c r="G672" t="str">
        <v>Field Marketing Manager</v>
      </c>
      <c r="H672" t="str">
        <v>Malaysia</v>
      </c>
      <c r="I672">
        <v>14</v>
      </c>
      <c r="J672">
        <v>1</v>
      </c>
      <c r="K672">
        <v>49</v>
      </c>
      <c r="L672" t="str">
        <v>YES</v>
      </c>
      <c r="M672" t="str">
        <v>ENGAGED</v>
      </c>
      <c r="N672" s="7" t="str">
        <f>IF(COUNTBLANK(clean_leads!B672:S672)&gt;=8,"LOW",IF(COUNTBLANK(clean_leads!B672:S672)&gt;=4,"MEDIUM","HIGH"))</f>
        <v>HIGH</v>
      </c>
      <c r="O672" s="7">
        <f>COUNTIF(clean_interactions!B:B,A672)</f>
        <v>3</v>
      </c>
      <c r="P672" s="7">
        <f>COUNTIFS(clean_interactions!B:B,A672,clean_interactions!N:N,"HIGH")</f>
        <v>2</v>
      </c>
      <c r="Q672" s="7">
        <f>ROUND(SUMIF(clean_interactions!B:B,A672,clean_interactions!M:M),1)</f>
        <v>47.1</v>
      </c>
      <c r="R672" s="7">
        <f>COUNTIFS(clean_interactions!B:B,A672,clean_interactions!C:C,"DEMO_REQUEST")</f>
        <v>0</v>
      </c>
      <c r="S672" s="7">
        <f>COUNTIFS(clean_interactions!B:B,A672,clean_interactions!C:C,"CONTENT_DOWNLOAD")</f>
        <v>0</v>
      </c>
      <c r="T672" s="7">
        <f>COUNTIFS(clean_interactions!B:B,A672,clean_interactions!C:C,"WEBINAR_ATTENDED")</f>
        <v>0</v>
      </c>
      <c r="U672" s="7">
        <f>COUNTIFS(clean_interactions!B:B,A672,clean_interactions!C:C,"PRICING_PAGE_VIEW")</f>
        <v>0</v>
      </c>
      <c r="V672" s="7">
        <f>SUMIF(clean_spend!D:D,E672,clean_spend!F:F)</f>
        <v>149793</v>
      </c>
      <c r="W672" s="7">
        <f>SUMIF(clean_spend!D:D,E672,clean_spend!J:J)</f>
        <v>1090</v>
      </c>
      <c r="X672" s="17">
        <f t="shared" si="10"/>
        <v>137.42477064220182</v>
      </c>
      <c r="Y672" s="7">
        <f>IFERROR(SUMIF(clean_spend!D:D,E672,clean_spend!L:L)/V672,0)</f>
        <v>3.422997069288952</v>
      </c>
    </row>
    <row r="673" spans="1:25">
      <c r="A673" t="str">
        <v>L0672</v>
      </c>
      <c r="B673" t="str">
        <v>Magnus Nelson</v>
      </c>
      <c r="C673" t="str">
        <v>ELASTIC</v>
      </c>
      <c r="D673" t="str">
        <v>SMB</v>
      </c>
      <c r="E673" t="str">
        <v>ORGANIC</v>
      </c>
      <c r="F673" t="str">
        <v>Edtech</v>
      </c>
      <c r="G673" t="str">
        <v>Head Of Product</v>
      </c>
      <c r="H673" t="str">
        <v>UK</v>
      </c>
      <c r="I673">
        <v>31</v>
      </c>
      <c r="J673">
        <v>13</v>
      </c>
      <c r="K673">
        <v>1</v>
      </c>
      <c r="L673" t="str">
        <v>NO</v>
      </c>
      <c r="M673" t="str">
        <v>NEW</v>
      </c>
      <c r="N673" s="7" t="str">
        <f>IF(COUNTBLANK(clean_leads!B673:S673)&gt;=8,"LOW",IF(COUNTBLANK(clean_leads!B673:S673)&gt;=4,"MEDIUM","HIGH"))</f>
        <v>HIGH</v>
      </c>
      <c r="O673" s="7">
        <f>COUNTIF(clean_interactions!B:B,A673)</f>
        <v>2</v>
      </c>
      <c r="P673" s="7">
        <f>COUNTIFS(clean_interactions!B:B,A673,clean_interactions!N:N,"HIGH")</f>
        <v>1</v>
      </c>
      <c r="Q673" s="7">
        <f>ROUND(SUMIF(clean_interactions!B:B,A673,clean_interactions!M:M),1)</f>
        <v>37.700000000000003</v>
      </c>
      <c r="R673" s="7">
        <f>COUNTIFS(clean_interactions!B:B,A673,clean_interactions!C:C,"DEMO_REQUEST")</f>
        <v>0</v>
      </c>
      <c r="S673" s="7">
        <f>COUNTIFS(clean_interactions!B:B,A673,clean_interactions!C:C,"CONTENT_DOWNLOAD")</f>
        <v>0</v>
      </c>
      <c r="T673" s="7">
        <f>COUNTIFS(clean_interactions!B:B,A673,clean_interactions!C:C,"WEBINAR_ATTENDED")</f>
        <v>0</v>
      </c>
      <c r="U673" s="7">
        <f>COUNTIFS(clean_interactions!B:B,A673,clean_interactions!C:C,"PRICING_PAGE_VIEW")</f>
        <v>0</v>
      </c>
      <c r="V673" s="7">
        <f>SUMIF(clean_spend!D:D,E673,clean_spend!F:F)</f>
        <v>46997</v>
      </c>
      <c r="W673" s="7">
        <f>SUMIF(clean_spend!D:D,E673,clean_spend!J:J)</f>
        <v>970</v>
      </c>
      <c r="X673" s="17">
        <f t="shared" si="10"/>
        <v>48.450515463917526</v>
      </c>
      <c r="Y673" s="7">
        <f>IFERROR(SUMIF(clean_spend!D:D,E673,clean_spend!L:L)/V673,0)</f>
        <v>13.494180479605081</v>
      </c>
    </row>
    <row r="674" spans="1:25">
      <c r="A674" t="str">
        <v>L0673</v>
      </c>
      <c r="B674" t="str">
        <v>Ivy Adams</v>
      </c>
      <c r="C674" t="str">
        <v>ZOOM</v>
      </c>
      <c r="D674" t="str">
        <v>MID-MARKET</v>
      </c>
      <c r="E674" t="str">
        <v>ORGANIC</v>
      </c>
      <c r="F674" t="str">
        <v>Edtech</v>
      </c>
      <c r="G674" t="str">
        <v>Digital Marketing Manager</v>
      </c>
      <c r="H674" t="str">
        <v>Spain</v>
      </c>
      <c r="I674">
        <v>15</v>
      </c>
      <c r="J674">
        <v>1</v>
      </c>
      <c r="K674">
        <v>23</v>
      </c>
      <c r="L674" t="str">
        <v>YES</v>
      </c>
      <c r="M674" t="str">
        <v>CONTACTED</v>
      </c>
      <c r="N674" s="7" t="str">
        <f>IF(COUNTBLANK(clean_leads!B674:S674)&gt;=8,"LOW",IF(COUNTBLANK(clean_leads!B674:S674)&gt;=4,"MEDIUM","HIGH"))</f>
        <v>HIGH</v>
      </c>
      <c r="O674" s="7">
        <f>COUNTIF(clean_interactions!B:B,A674)</f>
        <v>1</v>
      </c>
      <c r="P674" s="7">
        <f>COUNTIFS(clean_interactions!B:B,A674,clean_interactions!N:N,"HIGH")</f>
        <v>1</v>
      </c>
      <c r="Q674" s="7">
        <f>ROUND(SUMIF(clean_interactions!B:B,A674,clean_interactions!M:M),1)</f>
        <v>22.4</v>
      </c>
      <c r="R674" s="7">
        <f>COUNTIFS(clean_interactions!B:B,A674,clean_interactions!C:C,"DEMO_REQUEST")</f>
        <v>0</v>
      </c>
      <c r="S674" s="7">
        <f>COUNTIFS(clean_interactions!B:B,A674,clean_interactions!C:C,"CONTENT_DOWNLOAD")</f>
        <v>0</v>
      </c>
      <c r="T674" s="7">
        <f>COUNTIFS(clean_interactions!B:B,A674,clean_interactions!C:C,"WEBINAR_ATTENDED")</f>
        <v>0</v>
      </c>
      <c r="U674" s="7">
        <f>COUNTIFS(clean_interactions!B:B,A674,clean_interactions!C:C,"PRICING_PAGE_VIEW")</f>
        <v>0</v>
      </c>
      <c r="V674" s="7">
        <f>SUMIF(clean_spend!D:D,E674,clean_spend!F:F)</f>
        <v>46997</v>
      </c>
      <c r="W674" s="7">
        <f>SUMIF(clean_spend!D:D,E674,clean_spend!J:J)</f>
        <v>970</v>
      </c>
      <c r="X674" s="17">
        <f t="shared" si="10"/>
        <v>48.450515463917526</v>
      </c>
      <c r="Y674" s="7">
        <f>IFERROR(SUMIF(clean_spend!D:D,E674,clean_spend!L:L)/V674,0)</f>
        <v>13.494180479605081</v>
      </c>
    </row>
    <row r="675" spans="1:25">
      <c r="A675" t="str">
        <v>L0674</v>
      </c>
      <c r="B675" t="str">
        <v>Willow Gomez</v>
      </c>
      <c r="C675" t="str">
        <v>NOTION</v>
      </c>
      <c r="D675" t="str">
        <v>ENTERPRISE</v>
      </c>
      <c r="E675" t="str">
        <v>DIRECT</v>
      </c>
      <c r="F675" t="str">
        <v>E-Commerce</v>
      </c>
      <c r="G675" t="str">
        <v>Product Manager</v>
      </c>
      <c r="H675" t="str">
        <v>CA</v>
      </c>
      <c r="I675">
        <v>0</v>
      </c>
      <c r="J675">
        <v>17</v>
      </c>
      <c r="K675">
        <v>14</v>
      </c>
      <c r="L675" t="str">
        <v>NO</v>
      </c>
      <c r="M675" t="str">
        <v>QUALIFIED</v>
      </c>
      <c r="N675" s="7" t="str">
        <f>IF(COUNTBLANK(clean_leads!B675:S675)&gt;=8,"LOW",IF(COUNTBLANK(clean_leads!B675:S675)&gt;=4,"MEDIUM","HIGH"))</f>
        <v>HIGH</v>
      </c>
      <c r="O675" s="7">
        <f>COUNTIF(clean_interactions!B:B,A675)</f>
        <v>1</v>
      </c>
      <c r="P675" s="7">
        <f>COUNTIFS(clean_interactions!B:B,A675,clean_interactions!N:N,"HIGH")</f>
        <v>1</v>
      </c>
      <c r="Q675" s="7">
        <f>ROUND(SUMIF(clean_interactions!B:B,A675,clean_interactions!M:M),1)</f>
        <v>13.4</v>
      </c>
      <c r="R675" s="7">
        <f>COUNTIFS(clean_interactions!B:B,A675,clean_interactions!C:C,"DEMO_REQUEST")</f>
        <v>0</v>
      </c>
      <c r="S675" s="7">
        <f>COUNTIFS(clean_interactions!B:B,A675,clean_interactions!C:C,"CONTENT_DOWNLOAD")</f>
        <v>0</v>
      </c>
      <c r="T675" s="7">
        <f>COUNTIFS(clean_interactions!B:B,A675,clean_interactions!C:C,"WEBINAR_ATTENDED")</f>
        <v>0</v>
      </c>
      <c r="U675" s="7">
        <f>COUNTIFS(clean_interactions!B:B,A675,clean_interactions!C:C,"PRICING_PAGE_VIEW")</f>
        <v>0</v>
      </c>
      <c r="V675" s="7">
        <f>SUMIF(clean_spend!D:D,E675,clean_spend!F:F)</f>
        <v>0</v>
      </c>
      <c r="W675" s="7">
        <f>SUMIF(clean_spend!D:D,E675,clean_spend!J:J)</f>
        <v>0</v>
      </c>
      <c r="X675" s="17">
        <f t="shared" si="10"/>
        <v>0</v>
      </c>
      <c r="Y675" s="7">
        <f>IFERROR(SUMIF(clean_spend!D:D,E675,clean_spend!L:L)/V675,0)</f>
        <v>0</v>
      </c>
    </row>
    <row r="676" spans="1:25">
      <c r="A676" t="str">
        <v>L0675</v>
      </c>
      <c r="B676" t="str">
        <v>Olivia Martin</v>
      </c>
      <c r="C676" t="str">
        <v>AMAZON</v>
      </c>
      <c r="D676" t="str">
        <v>ENTERPRISE</v>
      </c>
      <c r="E676" t="str">
        <v>EVENT</v>
      </c>
      <c r="F676" t="str">
        <v>Martech</v>
      </c>
      <c r="G676" t="str">
        <v>Communications Director</v>
      </c>
      <c r="H676" t="str">
        <v>Malaysia</v>
      </c>
      <c r="I676">
        <v>17</v>
      </c>
      <c r="J676">
        <v>18</v>
      </c>
      <c r="K676">
        <v>28</v>
      </c>
      <c r="L676" t="str">
        <v>YES</v>
      </c>
      <c r="M676" t="str">
        <v>LOST</v>
      </c>
      <c r="N676" s="7" t="str">
        <f>IF(COUNTBLANK(clean_leads!B676:S676)&gt;=8,"LOW",IF(COUNTBLANK(clean_leads!B676:S676)&gt;=4,"MEDIUM","HIGH"))</f>
        <v>HIGH</v>
      </c>
      <c r="O676" s="7">
        <f>COUNTIF(clean_interactions!B:B,A676)</f>
        <v>6</v>
      </c>
      <c r="P676" s="7">
        <f>COUNTIFS(clean_interactions!B:B,A676,clean_interactions!N:N,"HIGH")</f>
        <v>3</v>
      </c>
      <c r="Q676" s="7">
        <f>ROUND(SUMIF(clean_interactions!B:B,A676,clean_interactions!M:M),1)</f>
        <v>60.7</v>
      </c>
      <c r="R676" s="7">
        <f>COUNTIFS(clean_interactions!B:B,A676,clean_interactions!C:C,"DEMO_REQUEST")</f>
        <v>0</v>
      </c>
      <c r="S676" s="7">
        <f>COUNTIFS(clean_interactions!B:B,A676,clean_interactions!C:C,"CONTENT_DOWNLOAD")</f>
        <v>0</v>
      </c>
      <c r="T676" s="7">
        <f>COUNTIFS(clean_interactions!B:B,A676,clean_interactions!C:C,"WEBINAR_ATTENDED")</f>
        <v>0</v>
      </c>
      <c r="U676" s="7">
        <f>COUNTIFS(clean_interactions!B:B,A676,clean_interactions!C:C,"PRICING_PAGE_VIEW")</f>
        <v>0</v>
      </c>
      <c r="V676" s="7">
        <f>SUMIF(clean_spend!D:D,E676,clean_spend!F:F)</f>
        <v>130023</v>
      </c>
      <c r="W676" s="7">
        <f>SUMIF(clean_spend!D:D,E676,clean_spend!J:J)</f>
        <v>322</v>
      </c>
      <c r="X676" s="17">
        <f t="shared" si="10"/>
        <v>403.79813664596276</v>
      </c>
      <c r="Y676" s="7">
        <f>IFERROR(SUMIF(clean_spend!D:D,E676,clean_spend!L:L)/V676,0)</f>
        <v>1.3116294809379878</v>
      </c>
    </row>
    <row r="677" spans="1:25">
      <c r="A677" t="str">
        <v>L0676</v>
      </c>
      <c r="B677" t="str">
        <v>Aria Lee</v>
      </c>
      <c r="C677" t="str">
        <v>TWILIO</v>
      </c>
      <c r="D677" t="str">
        <v>ENTERPRISE</v>
      </c>
      <c r="E677" t="str">
        <v>CONTENT_SYNDICATION</v>
      </c>
      <c r="F677" t="str">
        <v>Cybersecurity</v>
      </c>
      <c r="G677" t="str">
        <v>Head Of Partnerships</v>
      </c>
      <c r="H677" t="str">
        <v>CA</v>
      </c>
      <c r="I677">
        <v>14</v>
      </c>
      <c r="J677">
        <v>0</v>
      </c>
      <c r="K677">
        <v>10</v>
      </c>
      <c r="L677" t="str">
        <v>NO</v>
      </c>
      <c r="M677" t="str">
        <v>LOST</v>
      </c>
      <c r="N677" s="7" t="str">
        <f>IF(COUNTBLANK(clean_leads!B677:S677)&gt;=8,"LOW",IF(COUNTBLANK(clean_leads!B677:S677)&gt;=4,"MEDIUM","HIGH"))</f>
        <v>HIGH</v>
      </c>
      <c r="O677" s="7">
        <f>COUNTIF(clean_interactions!B:B,A677)</f>
        <v>3</v>
      </c>
      <c r="P677" s="7">
        <f>COUNTIFS(clean_interactions!B:B,A677,clean_interactions!N:N,"HIGH")</f>
        <v>1</v>
      </c>
      <c r="Q677" s="7">
        <f>ROUND(SUMIF(clean_interactions!B:B,A677,clean_interactions!M:M),1)</f>
        <v>21.4</v>
      </c>
      <c r="R677" s="7">
        <f>COUNTIFS(clean_interactions!B:B,A677,clean_interactions!C:C,"DEMO_REQUEST")</f>
        <v>1</v>
      </c>
      <c r="S677" s="7">
        <f>COUNTIFS(clean_interactions!B:B,A677,clean_interactions!C:C,"CONTENT_DOWNLOAD")</f>
        <v>0</v>
      </c>
      <c r="T677" s="7">
        <f>COUNTIFS(clean_interactions!B:B,A677,clean_interactions!C:C,"WEBINAR_ATTENDED")</f>
        <v>0</v>
      </c>
      <c r="U677" s="7">
        <f>COUNTIFS(clean_interactions!B:B,A677,clean_interactions!C:C,"PRICING_PAGE_VIEW")</f>
        <v>0</v>
      </c>
      <c r="V677" s="7">
        <f>SUMIF(clean_spend!D:D,E677,clean_spend!F:F)</f>
        <v>56772</v>
      </c>
      <c r="W677" s="7">
        <f>SUMIF(clean_spend!D:D,E677,clean_spend!J:J)</f>
        <v>216</v>
      </c>
      <c r="X677" s="17">
        <f t="shared" si="10"/>
        <v>262.83333333333331</v>
      </c>
      <c r="Y677" s="7">
        <f>IFERROR(SUMIF(clean_spend!D:D,E677,clean_spend!L:L)/V677,0)</f>
        <v>1.3824068202635102</v>
      </c>
    </row>
    <row r="678" spans="1:25">
      <c r="A678" t="str">
        <v>L0677</v>
      </c>
      <c r="B678" t="str">
        <v>Isla Malik</v>
      </c>
      <c r="C678" t="str">
        <v>LINEAR</v>
      </c>
      <c r="D678" t="str">
        <v>ENTERPRISE</v>
      </c>
      <c r="E678" t="str">
        <v>DIRECT</v>
      </c>
      <c r="F678" t="str">
        <v>Proptech</v>
      </c>
      <c r="G678" t="str">
        <v>Cto</v>
      </c>
      <c r="H678" t="str">
        <v>IN</v>
      </c>
      <c r="I678">
        <v>31</v>
      </c>
      <c r="J678">
        <v>14</v>
      </c>
      <c r="K678">
        <v>16</v>
      </c>
      <c r="L678" t="str">
        <v>NO</v>
      </c>
      <c r="M678" t="str">
        <v>DISQUALIFIED</v>
      </c>
      <c r="N678" s="7" t="str">
        <f>IF(COUNTBLANK(clean_leads!B678:S678)&gt;=8,"LOW",IF(COUNTBLANK(clean_leads!B678:S678)&gt;=4,"MEDIUM","HIGH"))</f>
        <v>HIGH</v>
      </c>
      <c r="O678" s="7">
        <f>COUNTIF(clean_interactions!B:B,A678)</f>
        <v>5</v>
      </c>
      <c r="P678" s="7">
        <f>COUNTIFS(clean_interactions!B:B,A678,clean_interactions!N:N,"HIGH")</f>
        <v>4</v>
      </c>
      <c r="Q678" s="7">
        <f>ROUND(SUMIF(clean_interactions!B:B,A678,clean_interactions!M:M),1)</f>
        <v>71.5</v>
      </c>
      <c r="R678" s="7">
        <f>COUNTIFS(clean_interactions!B:B,A678,clean_interactions!C:C,"DEMO_REQUEST")</f>
        <v>0</v>
      </c>
      <c r="S678" s="7">
        <f>COUNTIFS(clean_interactions!B:B,A678,clean_interactions!C:C,"CONTENT_DOWNLOAD")</f>
        <v>0</v>
      </c>
      <c r="T678" s="7">
        <f>COUNTIFS(clean_interactions!B:B,A678,clean_interactions!C:C,"WEBINAR_ATTENDED")</f>
        <v>0</v>
      </c>
      <c r="U678" s="7">
        <f>COUNTIFS(clean_interactions!B:B,A678,clean_interactions!C:C,"PRICING_PAGE_VIEW")</f>
        <v>0</v>
      </c>
      <c r="V678" s="7">
        <f>SUMIF(clean_spend!D:D,E678,clean_spend!F:F)</f>
        <v>0</v>
      </c>
      <c r="W678" s="7">
        <f>SUMIF(clean_spend!D:D,E678,clean_spend!J:J)</f>
        <v>0</v>
      </c>
      <c r="X678" s="17">
        <f t="shared" si="10"/>
        <v>0</v>
      </c>
      <c r="Y678" s="7">
        <f>IFERROR(SUMIF(clean_spend!D:D,E678,clean_spend!L:L)/V678,0)</f>
        <v>0</v>
      </c>
    </row>
    <row r="679" spans="1:25">
      <c r="A679" t="str">
        <v>L0678</v>
      </c>
      <c r="B679" t="str">
        <v>Umbra Khan</v>
      </c>
      <c r="C679" t="str">
        <v>STRIPE</v>
      </c>
      <c r="D679" t="str">
        <v>ENTERPRISE</v>
      </c>
      <c r="E679" t="str">
        <v>EVENT</v>
      </c>
      <c r="F679" t="str">
        <v>Logistics</v>
      </c>
      <c r="G679" t="str">
        <v>Marketing Manager</v>
      </c>
      <c r="H679" t="str">
        <v>IN</v>
      </c>
      <c r="I679">
        <v>12</v>
      </c>
      <c r="J679">
        <v>7</v>
      </c>
      <c r="K679">
        <v>37</v>
      </c>
      <c r="L679" t="str">
        <v>YES</v>
      </c>
      <c r="M679" t="str">
        <v>NURTURING</v>
      </c>
      <c r="N679" s="7" t="str">
        <f>IF(COUNTBLANK(clean_leads!B679:S679)&gt;=8,"LOW",IF(COUNTBLANK(clean_leads!B679:S679)&gt;=4,"MEDIUM","HIGH"))</f>
        <v>HIGH</v>
      </c>
      <c r="O679" s="7">
        <f>COUNTIF(clean_interactions!B:B,A679)</f>
        <v>1</v>
      </c>
      <c r="P679" s="7">
        <f>COUNTIFS(clean_interactions!B:B,A679,clean_interactions!N:N,"HIGH")</f>
        <v>1</v>
      </c>
      <c r="Q679" s="7">
        <f>ROUND(SUMIF(clean_interactions!B:B,A679,clean_interactions!M:M),1)</f>
        <v>21.5</v>
      </c>
      <c r="R679" s="7">
        <f>COUNTIFS(clean_interactions!B:B,A679,clean_interactions!C:C,"DEMO_REQUEST")</f>
        <v>0</v>
      </c>
      <c r="S679" s="7">
        <f>COUNTIFS(clean_interactions!B:B,A679,clean_interactions!C:C,"CONTENT_DOWNLOAD")</f>
        <v>0</v>
      </c>
      <c r="T679" s="7">
        <f>COUNTIFS(clean_interactions!B:B,A679,clean_interactions!C:C,"WEBINAR_ATTENDED")</f>
        <v>0</v>
      </c>
      <c r="U679" s="7">
        <f>COUNTIFS(clean_interactions!B:B,A679,clean_interactions!C:C,"PRICING_PAGE_VIEW")</f>
        <v>0</v>
      </c>
      <c r="V679" s="7">
        <f>SUMIF(clean_spend!D:D,E679,clean_spend!F:F)</f>
        <v>130023</v>
      </c>
      <c r="W679" s="7">
        <f>SUMIF(clean_spend!D:D,E679,clean_spend!J:J)</f>
        <v>322</v>
      </c>
      <c r="X679" s="17">
        <f t="shared" si="10"/>
        <v>403.79813664596276</v>
      </c>
      <c r="Y679" s="7">
        <f>IFERROR(SUMIF(clean_spend!D:D,E679,clean_spend!L:L)/V679,0)</f>
        <v>1.3116294809379878</v>
      </c>
    </row>
    <row r="680" spans="1:25">
      <c r="A680" t="str">
        <v>L0679</v>
      </c>
      <c r="B680" t="str">
        <v>Florian Ahmed</v>
      </c>
      <c r="C680" t="str">
        <v>SERVICENOW</v>
      </c>
      <c r="D680" t="str">
        <v>N/A</v>
      </c>
      <c r="E680" t="str">
        <v>REFERRAL</v>
      </c>
      <c r="F680" t="str">
        <v>Devops</v>
      </c>
      <c r="G680" t="str">
        <v>Marketing Analyst</v>
      </c>
      <c r="H680" t="str">
        <v>JP</v>
      </c>
      <c r="I680">
        <v>11</v>
      </c>
      <c r="J680">
        <v>0</v>
      </c>
      <c r="K680">
        <v>25</v>
      </c>
      <c r="L680" t="str">
        <v>NO</v>
      </c>
      <c r="M680" t="str">
        <v>CONVERTED</v>
      </c>
      <c r="N680" s="7" t="str">
        <f>IF(COUNTBLANK(clean_leads!B680:S680)&gt;=8,"LOW",IF(COUNTBLANK(clean_leads!B680:S680)&gt;=4,"MEDIUM","HIGH"))</f>
        <v>HIGH</v>
      </c>
      <c r="O680" s="7">
        <f>COUNTIF(clean_interactions!B:B,A680)</f>
        <v>1</v>
      </c>
      <c r="P680" s="7">
        <f>COUNTIFS(clean_interactions!B:B,A680,clean_interactions!N:N,"HIGH")</f>
        <v>1</v>
      </c>
      <c r="Q680" s="7">
        <f>ROUND(SUMIF(clean_interactions!B:B,A680,clean_interactions!M:M),1)</f>
        <v>18.7</v>
      </c>
      <c r="R680" s="7">
        <f>COUNTIFS(clean_interactions!B:B,A680,clean_interactions!C:C,"DEMO_REQUEST")</f>
        <v>0</v>
      </c>
      <c r="S680" s="7">
        <f>COUNTIFS(clean_interactions!B:B,A680,clean_interactions!C:C,"CONTENT_DOWNLOAD")</f>
        <v>0</v>
      </c>
      <c r="T680" s="7">
        <f>COUNTIFS(clean_interactions!B:B,A680,clean_interactions!C:C,"WEBINAR_ATTENDED")</f>
        <v>0</v>
      </c>
      <c r="U680" s="7">
        <f>COUNTIFS(clean_interactions!B:B,A680,clean_interactions!C:C,"PRICING_PAGE_VIEW")</f>
        <v>0</v>
      </c>
      <c r="V680" s="7">
        <f>SUMIF(clean_spend!D:D,E680,clean_spend!F:F)</f>
        <v>37889</v>
      </c>
      <c r="W680" s="7">
        <f>SUMIF(clean_spend!D:D,E680,clean_spend!J:J)</f>
        <v>865</v>
      </c>
      <c r="X680" s="17">
        <f t="shared" si="10"/>
        <v>43.802312138728325</v>
      </c>
      <c r="Y680" s="7">
        <f>IFERROR(SUMIF(clean_spend!D:D,E680,clean_spend!L:L)/V680,0)</f>
        <v>9.6104674179841112</v>
      </c>
    </row>
    <row r="681" spans="1:25">
      <c r="A681" t="str">
        <v>L0680</v>
      </c>
      <c r="B681" t="str">
        <v>Xyla O'Brien</v>
      </c>
      <c r="C681" t="str">
        <v>MONGODB</v>
      </c>
      <c r="D681" t="str">
        <v>SMB</v>
      </c>
      <c r="E681" t="str">
        <v>PARTNER</v>
      </c>
      <c r="F681" t="str">
        <v>Proptech</v>
      </c>
      <c r="G681" t="str">
        <v>Chief Revenue Officer</v>
      </c>
      <c r="H681" t="str">
        <v>DE</v>
      </c>
      <c r="I681">
        <v>26</v>
      </c>
      <c r="J681">
        <v>8</v>
      </c>
      <c r="K681">
        <v>41</v>
      </c>
      <c r="L681" t="str">
        <v>YES</v>
      </c>
      <c r="M681" t="str">
        <v>CONVERTED</v>
      </c>
      <c r="N681" s="7" t="str">
        <f>IF(COUNTBLANK(clean_leads!B681:S681)&gt;=8,"LOW",IF(COUNTBLANK(clean_leads!B681:S681)&gt;=4,"MEDIUM","HIGH"))</f>
        <v>HIGH</v>
      </c>
      <c r="O681" s="7">
        <f>COUNTIF(clean_interactions!B:B,A681)</f>
        <v>4</v>
      </c>
      <c r="P681" s="7">
        <f>COUNTIFS(clean_interactions!B:B,A681,clean_interactions!N:N,"HIGH")</f>
        <v>4</v>
      </c>
      <c r="Q681" s="7">
        <f>ROUND(SUMIF(clean_interactions!B:B,A681,clean_interactions!M:M),1)</f>
        <v>59.7</v>
      </c>
      <c r="R681" s="7">
        <f>COUNTIFS(clean_interactions!B:B,A681,clean_interactions!C:C,"DEMO_REQUEST")</f>
        <v>0</v>
      </c>
      <c r="S681" s="7">
        <f>COUNTIFS(clean_interactions!B:B,A681,clean_interactions!C:C,"CONTENT_DOWNLOAD")</f>
        <v>0</v>
      </c>
      <c r="T681" s="7">
        <f>COUNTIFS(clean_interactions!B:B,A681,clean_interactions!C:C,"WEBINAR_ATTENDED")</f>
        <v>0</v>
      </c>
      <c r="U681" s="7">
        <f>COUNTIFS(clean_interactions!B:B,A681,clean_interactions!C:C,"PRICING_PAGE_VIEW")</f>
        <v>0</v>
      </c>
      <c r="V681" s="7">
        <f>SUMIF(clean_spend!D:D,E681,clean_spend!F:F)</f>
        <v>0</v>
      </c>
      <c r="W681" s="7">
        <f>SUMIF(clean_spend!D:D,E681,clean_spend!J:J)</f>
        <v>0</v>
      </c>
      <c r="X681" s="17">
        <f t="shared" si="10"/>
        <v>0</v>
      </c>
      <c r="Y681" s="7">
        <f>IFERROR(SUMIF(clean_spend!D:D,E681,clean_spend!L:L)/V681,0)</f>
        <v>0</v>
      </c>
    </row>
    <row r="682" spans="1:25">
      <c r="A682" t="str">
        <v>L0681</v>
      </c>
      <c r="B682" t="str">
        <v>Perseus Chen</v>
      </c>
      <c r="C682" t="str">
        <v>HUBSPOT</v>
      </c>
      <c r="D682" t="str">
        <v>MID-MARKET</v>
      </c>
      <c r="E682" t="str">
        <v>REFERRAL</v>
      </c>
      <c r="F682" t="str">
        <v>E-Commerce</v>
      </c>
      <c r="G682" t="str">
        <v>Digital Marketing Manager</v>
      </c>
      <c r="H682" t="str">
        <v>N/A</v>
      </c>
      <c r="I682">
        <v>0</v>
      </c>
      <c r="J682">
        <v>20</v>
      </c>
      <c r="K682">
        <v>0</v>
      </c>
      <c r="L682" t="str">
        <v>NO</v>
      </c>
      <c r="M682" t="str">
        <v>DISQUALIFIED</v>
      </c>
      <c r="N682" s="7" t="str">
        <f>IF(COUNTBLANK(clean_leads!B682:S682)&gt;=8,"LOW",IF(COUNTBLANK(clean_leads!B682:S682)&gt;=4,"MEDIUM","HIGH"))</f>
        <v>HIGH</v>
      </c>
      <c r="O682" s="7">
        <f>COUNTIF(clean_interactions!B:B,A682)</f>
        <v>2</v>
      </c>
      <c r="P682" s="7">
        <f>COUNTIFS(clean_interactions!B:B,A682,clean_interactions!N:N,"HIGH")</f>
        <v>1</v>
      </c>
      <c r="Q682" s="7">
        <f>ROUND(SUMIF(clean_interactions!B:B,A682,clean_interactions!M:M),1)</f>
        <v>26.5</v>
      </c>
      <c r="R682" s="7">
        <f>COUNTIFS(clean_interactions!B:B,A682,clean_interactions!C:C,"DEMO_REQUEST")</f>
        <v>0</v>
      </c>
      <c r="S682" s="7">
        <f>COUNTIFS(clean_interactions!B:B,A682,clean_interactions!C:C,"CONTENT_DOWNLOAD")</f>
        <v>0</v>
      </c>
      <c r="T682" s="7">
        <f>COUNTIFS(clean_interactions!B:B,A682,clean_interactions!C:C,"WEBINAR_ATTENDED")</f>
        <v>1</v>
      </c>
      <c r="U682" s="7">
        <f>COUNTIFS(clean_interactions!B:B,A682,clean_interactions!C:C,"PRICING_PAGE_VIEW")</f>
        <v>0</v>
      </c>
      <c r="V682" s="7">
        <f>SUMIF(clean_spend!D:D,E682,clean_spend!F:F)</f>
        <v>37889</v>
      </c>
      <c r="W682" s="7">
        <f>SUMIF(clean_spend!D:D,E682,clean_spend!J:J)</f>
        <v>865</v>
      </c>
      <c r="X682" s="17">
        <f t="shared" si="10"/>
        <v>43.802312138728325</v>
      </c>
      <c r="Y682" s="7">
        <f>IFERROR(SUMIF(clean_spend!D:D,E682,clean_spend!L:L)/V682,0)</f>
        <v>9.6104674179841112</v>
      </c>
    </row>
    <row r="683" spans="1:25">
      <c r="A683" t="str">
        <v>L0682</v>
      </c>
      <c r="B683" t="str">
        <v>Quentin Thomas</v>
      </c>
      <c r="C683" t="str">
        <v>GOOGLE</v>
      </c>
      <c r="D683" t="str">
        <v>STARTUP</v>
      </c>
      <c r="E683" t="str">
        <v>SOCIAL</v>
      </c>
      <c r="F683" t="str">
        <v>Logistics</v>
      </c>
      <c r="G683" t="str">
        <v>Vp Marketing</v>
      </c>
      <c r="H683" t="str">
        <v>US</v>
      </c>
      <c r="I683">
        <v>26</v>
      </c>
      <c r="J683">
        <v>1</v>
      </c>
      <c r="K683">
        <v>27</v>
      </c>
      <c r="L683" t="str">
        <v>NO</v>
      </c>
      <c r="M683" t="str">
        <v>LOST</v>
      </c>
      <c r="N683" s="7" t="str">
        <f>IF(COUNTBLANK(clean_leads!B683:S683)&gt;=8,"LOW",IF(COUNTBLANK(clean_leads!B683:S683)&gt;=4,"MEDIUM","HIGH"))</f>
        <v>HIGH</v>
      </c>
      <c r="O683" s="7">
        <f>COUNTIF(clean_interactions!B:B,A683)</f>
        <v>2</v>
      </c>
      <c r="P683" s="7">
        <f>COUNTIFS(clean_interactions!B:B,A683,clean_interactions!N:N,"HIGH")</f>
        <v>0</v>
      </c>
      <c r="Q683" s="7">
        <f>ROUND(SUMIF(clean_interactions!B:B,A683,clean_interactions!M:M),1)</f>
        <v>4.2</v>
      </c>
      <c r="R683" s="7">
        <f>COUNTIFS(clean_interactions!B:B,A683,clean_interactions!C:C,"DEMO_REQUEST")</f>
        <v>0</v>
      </c>
      <c r="S683" s="7">
        <f>COUNTIFS(clean_interactions!B:B,A683,clean_interactions!C:C,"CONTENT_DOWNLOAD")</f>
        <v>0</v>
      </c>
      <c r="T683" s="7">
        <f>COUNTIFS(clean_interactions!B:B,A683,clean_interactions!C:C,"WEBINAR_ATTENDED")</f>
        <v>0</v>
      </c>
      <c r="U683" s="7">
        <f>COUNTIFS(clean_interactions!B:B,A683,clean_interactions!C:C,"PRICING_PAGE_VIEW")</f>
        <v>0</v>
      </c>
      <c r="V683" s="7">
        <f>SUMIF(clean_spend!D:D,E683,clean_spend!F:F)</f>
        <v>198205</v>
      </c>
      <c r="W683" s="7">
        <f>SUMIF(clean_spend!D:D,E683,clean_spend!J:J)</f>
        <v>961</v>
      </c>
      <c r="X683" s="17">
        <f t="shared" si="10"/>
        <v>206.2486992715921</v>
      </c>
      <c r="Y683" s="7">
        <f>IFERROR(SUMIF(clean_spend!D:D,E683,clean_spend!L:L)/V683,0)</f>
        <v>2.499992432077899</v>
      </c>
    </row>
    <row r="684" spans="1:25">
      <c r="A684" t="str">
        <v>L0683</v>
      </c>
      <c r="B684" t="str">
        <v>Liam Nair</v>
      </c>
      <c r="C684" t="str">
        <v>SHOPIFY</v>
      </c>
      <c r="D684" t="str">
        <v>SMB</v>
      </c>
      <c r="E684" t="str">
        <v>REFERRAL</v>
      </c>
      <c r="F684" t="str">
        <v>Retail</v>
      </c>
      <c r="G684" t="str">
        <v>Head Of Strategy</v>
      </c>
      <c r="H684" t="str">
        <v>New Zealand</v>
      </c>
      <c r="I684">
        <v>6</v>
      </c>
      <c r="J684">
        <v>8</v>
      </c>
      <c r="K684">
        <v>18</v>
      </c>
      <c r="L684" t="str">
        <v>NO</v>
      </c>
      <c r="M684" t="str">
        <v>CONVERTED</v>
      </c>
      <c r="N684" s="7" t="str">
        <f>IF(COUNTBLANK(clean_leads!B684:S684)&gt;=8,"LOW",IF(COUNTBLANK(clean_leads!B684:S684)&gt;=4,"MEDIUM","HIGH"))</f>
        <v>HIGH</v>
      </c>
      <c r="O684" s="7">
        <f>COUNTIF(clean_interactions!B:B,A684)</f>
        <v>1</v>
      </c>
      <c r="P684" s="7">
        <f>COUNTIFS(clean_interactions!B:B,A684,clean_interactions!N:N,"HIGH")</f>
        <v>1</v>
      </c>
      <c r="Q684" s="7">
        <f>ROUND(SUMIF(clean_interactions!B:B,A684,clean_interactions!M:M),1)</f>
        <v>21.5</v>
      </c>
      <c r="R684" s="7">
        <f>COUNTIFS(clean_interactions!B:B,A684,clean_interactions!C:C,"DEMO_REQUEST")</f>
        <v>0</v>
      </c>
      <c r="S684" s="7">
        <f>COUNTIFS(clean_interactions!B:B,A684,clean_interactions!C:C,"CONTENT_DOWNLOAD")</f>
        <v>0</v>
      </c>
      <c r="T684" s="7">
        <f>COUNTIFS(clean_interactions!B:B,A684,clean_interactions!C:C,"WEBINAR_ATTENDED")</f>
        <v>0</v>
      </c>
      <c r="U684" s="7">
        <f>COUNTIFS(clean_interactions!B:B,A684,clean_interactions!C:C,"PRICING_PAGE_VIEW")</f>
        <v>0</v>
      </c>
      <c r="V684" s="7">
        <f>SUMIF(clean_spend!D:D,E684,clean_spend!F:F)</f>
        <v>37889</v>
      </c>
      <c r="W684" s="7">
        <f>SUMIF(clean_spend!D:D,E684,clean_spend!J:J)</f>
        <v>865</v>
      </c>
      <c r="X684" s="17">
        <f t="shared" si="10"/>
        <v>43.802312138728325</v>
      </c>
      <c r="Y684" s="7">
        <f>IFERROR(SUMIF(clean_spend!D:D,E684,clean_spend!L:L)/V684,0)</f>
        <v>9.6104674179841112</v>
      </c>
    </row>
    <row r="685" spans="1:25">
      <c r="A685" t="str">
        <v>L0684</v>
      </c>
      <c r="B685" t="str">
        <v>Yvonne Ramirez</v>
      </c>
      <c r="C685" t="str">
        <v>ASANA</v>
      </c>
      <c r="D685" t="str">
        <v>ENTERPRISE</v>
      </c>
      <c r="E685" t="str">
        <v>PARTNER</v>
      </c>
      <c r="F685" t="str">
        <v>Martech</v>
      </c>
      <c r="G685" t="str">
        <v>Demand Gen Manager</v>
      </c>
      <c r="H685" t="str">
        <v>IN</v>
      </c>
      <c r="I685">
        <v>0</v>
      </c>
      <c r="J685">
        <v>0</v>
      </c>
      <c r="K685">
        <v>39</v>
      </c>
      <c r="L685" t="str">
        <v>NO</v>
      </c>
      <c r="M685" t="str">
        <v>DISQUALIFIED</v>
      </c>
      <c r="N685" s="7" t="str">
        <f>IF(COUNTBLANK(clean_leads!B685:S685)&gt;=8,"LOW",IF(COUNTBLANK(clean_leads!B685:S685)&gt;=4,"MEDIUM","HIGH"))</f>
        <v>HIGH</v>
      </c>
      <c r="O685" s="7">
        <f>COUNTIF(clean_interactions!B:B,A685)</f>
        <v>1</v>
      </c>
      <c r="P685" s="7">
        <f>COUNTIFS(clean_interactions!B:B,A685,clean_interactions!N:N,"HIGH")</f>
        <v>0</v>
      </c>
      <c r="Q685" s="7">
        <f>ROUND(SUMIF(clean_interactions!B:B,A685,clean_interactions!M:M),1)</f>
        <v>0</v>
      </c>
      <c r="R685" s="7">
        <f>COUNTIFS(clean_interactions!B:B,A685,clean_interactions!C:C,"DEMO_REQUEST")</f>
        <v>0</v>
      </c>
      <c r="S685" s="7">
        <f>COUNTIFS(clean_interactions!B:B,A685,clean_interactions!C:C,"CONTENT_DOWNLOAD")</f>
        <v>0</v>
      </c>
      <c r="T685" s="7">
        <f>COUNTIFS(clean_interactions!B:B,A685,clean_interactions!C:C,"WEBINAR_ATTENDED")</f>
        <v>0</v>
      </c>
      <c r="U685" s="7">
        <f>COUNTIFS(clean_interactions!B:B,A685,clean_interactions!C:C,"PRICING_PAGE_VIEW")</f>
        <v>0</v>
      </c>
      <c r="V685" s="7">
        <f>SUMIF(clean_spend!D:D,E685,clean_spend!F:F)</f>
        <v>0</v>
      </c>
      <c r="W685" s="7">
        <f>SUMIF(clean_spend!D:D,E685,clean_spend!J:J)</f>
        <v>0</v>
      </c>
      <c r="X685" s="17">
        <f t="shared" si="10"/>
        <v>0</v>
      </c>
      <c r="Y685" s="7">
        <f>IFERROR(SUMIF(clean_spend!D:D,E685,clean_spend!L:L)/V685,0)</f>
        <v>0</v>
      </c>
    </row>
    <row r="686" spans="1:25">
      <c r="A686" t="str">
        <v>L0685</v>
      </c>
      <c r="B686" t="str">
        <v>Zaid Sanchez</v>
      </c>
      <c r="C686" t="str">
        <v>SHOPIFY</v>
      </c>
      <c r="D686" t="str">
        <v>SMB</v>
      </c>
      <c r="E686" t="str">
        <v>DIRECT</v>
      </c>
      <c r="F686" t="str">
        <v>Telecom</v>
      </c>
      <c r="G686" t="str">
        <v>Head Of Partnerships</v>
      </c>
      <c r="H686" t="str">
        <v>CA</v>
      </c>
      <c r="I686">
        <v>14</v>
      </c>
      <c r="J686">
        <v>4</v>
      </c>
      <c r="K686">
        <v>36</v>
      </c>
      <c r="L686" t="str">
        <v>YES</v>
      </c>
      <c r="M686" t="str">
        <v>NEW</v>
      </c>
      <c r="N686" s="7" t="str">
        <f>IF(COUNTBLANK(clean_leads!B686:S686)&gt;=8,"LOW",IF(COUNTBLANK(clean_leads!B686:S686)&gt;=4,"MEDIUM","HIGH"))</f>
        <v>HIGH</v>
      </c>
      <c r="O686" s="7">
        <f>COUNTIF(clean_interactions!B:B,A686)</f>
        <v>2</v>
      </c>
      <c r="P686" s="7">
        <f>COUNTIFS(clean_interactions!B:B,A686,clean_interactions!N:N,"HIGH")</f>
        <v>1</v>
      </c>
      <c r="Q686" s="7">
        <f>ROUND(SUMIF(clean_interactions!B:B,A686,clean_interactions!M:M),1)</f>
        <v>7.6</v>
      </c>
      <c r="R686" s="7">
        <f>COUNTIFS(clean_interactions!B:B,A686,clean_interactions!C:C,"DEMO_REQUEST")</f>
        <v>0</v>
      </c>
      <c r="S686" s="7">
        <f>COUNTIFS(clean_interactions!B:B,A686,clean_interactions!C:C,"CONTENT_DOWNLOAD")</f>
        <v>1</v>
      </c>
      <c r="T686" s="7">
        <f>COUNTIFS(clean_interactions!B:B,A686,clean_interactions!C:C,"WEBINAR_ATTENDED")</f>
        <v>0</v>
      </c>
      <c r="U686" s="7">
        <f>COUNTIFS(clean_interactions!B:B,A686,clean_interactions!C:C,"PRICING_PAGE_VIEW")</f>
        <v>0</v>
      </c>
      <c r="V686" s="7">
        <f>SUMIF(clean_spend!D:D,E686,clean_spend!F:F)</f>
        <v>0</v>
      </c>
      <c r="W686" s="7">
        <f>SUMIF(clean_spend!D:D,E686,clean_spend!J:J)</f>
        <v>0</v>
      </c>
      <c r="X686" s="17">
        <f t="shared" si="10"/>
        <v>0</v>
      </c>
      <c r="Y686" s="7">
        <f>IFERROR(SUMIF(clean_spend!D:D,E686,clean_spend!L:L)/V686,0)</f>
        <v>0</v>
      </c>
    </row>
    <row r="687" spans="1:25">
      <c r="A687" t="str">
        <v>L0686</v>
      </c>
      <c r="B687" t="str">
        <v>Sophie Clark</v>
      </c>
      <c r="C687" t="str">
        <v>CONFLUENT</v>
      </c>
      <c r="D687" t="str">
        <v>MID-MARKET</v>
      </c>
      <c r="E687" t="str">
        <v>CONTENT_SYNDICATION</v>
      </c>
      <c r="F687" t="str">
        <v>Cleantech</v>
      </c>
      <c r="G687" t="str">
        <v>Chief Revenue Officer</v>
      </c>
      <c r="H687" t="str">
        <v>JP</v>
      </c>
      <c r="I687">
        <v>0</v>
      </c>
      <c r="J687">
        <v>20</v>
      </c>
      <c r="K687">
        <v>47</v>
      </c>
      <c r="L687" t="str">
        <v>NO</v>
      </c>
      <c r="M687" t="str">
        <v>LOST</v>
      </c>
      <c r="N687" s="7" t="str">
        <f>IF(COUNTBLANK(clean_leads!B687:S687)&gt;=8,"LOW",IF(COUNTBLANK(clean_leads!B687:S687)&gt;=4,"MEDIUM","HIGH"))</f>
        <v>HIGH</v>
      </c>
      <c r="O687" s="7">
        <f>COUNTIF(clean_interactions!B:B,A687)</f>
        <v>3</v>
      </c>
      <c r="P687" s="7">
        <f>COUNTIFS(clean_interactions!B:B,A687,clean_interactions!N:N,"HIGH")</f>
        <v>3</v>
      </c>
      <c r="Q687" s="7">
        <f>ROUND(SUMIF(clean_interactions!B:B,A687,clean_interactions!M:M),1)</f>
        <v>76.400000000000006</v>
      </c>
      <c r="R687" s="7">
        <f>COUNTIFS(clean_interactions!B:B,A687,clean_interactions!C:C,"DEMO_REQUEST")</f>
        <v>0</v>
      </c>
      <c r="S687" s="7">
        <f>COUNTIFS(clean_interactions!B:B,A687,clean_interactions!C:C,"CONTENT_DOWNLOAD")</f>
        <v>1</v>
      </c>
      <c r="T687" s="7">
        <f>COUNTIFS(clean_interactions!B:B,A687,clean_interactions!C:C,"WEBINAR_ATTENDED")</f>
        <v>0</v>
      </c>
      <c r="U687" s="7">
        <f>COUNTIFS(clean_interactions!B:B,A687,clean_interactions!C:C,"PRICING_PAGE_VIEW")</f>
        <v>0</v>
      </c>
      <c r="V687" s="7">
        <f>SUMIF(clean_spend!D:D,E687,clean_spend!F:F)</f>
        <v>56772</v>
      </c>
      <c r="W687" s="7">
        <f>SUMIF(clean_spend!D:D,E687,clean_spend!J:J)</f>
        <v>216</v>
      </c>
      <c r="X687" s="17">
        <f t="shared" si="10"/>
        <v>262.83333333333331</v>
      </c>
      <c r="Y687" s="7">
        <f>IFERROR(SUMIF(clean_spend!D:D,E687,clean_spend!L:L)/V687,0)</f>
        <v>1.3824068202635102</v>
      </c>
    </row>
    <row r="688" spans="1:25">
      <c r="A688" t="str">
        <v>L0687</v>
      </c>
      <c r="B688" t="str">
        <v>Oscar Rao</v>
      </c>
      <c r="C688" t="str">
        <v>OKTA</v>
      </c>
      <c r="D688" t="str">
        <v>ENTERPRISE</v>
      </c>
      <c r="E688" t="str">
        <v>DIRECT</v>
      </c>
      <c r="F688" t="str">
        <v>Edtech</v>
      </c>
      <c r="G688" t="str">
        <v>Vp Marketing</v>
      </c>
      <c r="H688" t="str">
        <v>Ireland</v>
      </c>
      <c r="I688">
        <v>33</v>
      </c>
      <c r="J688">
        <v>18</v>
      </c>
      <c r="K688">
        <v>0</v>
      </c>
      <c r="L688" t="str">
        <v>YES</v>
      </c>
      <c r="M688" t="str">
        <v>CONVERTED</v>
      </c>
      <c r="N688" s="7" t="str">
        <f>IF(COUNTBLANK(clean_leads!B688:S688)&gt;=8,"LOW",IF(COUNTBLANK(clean_leads!B688:S688)&gt;=4,"MEDIUM","HIGH"))</f>
        <v>HIGH</v>
      </c>
      <c r="O688" s="7">
        <f>COUNTIF(clean_interactions!B:B,A688)</f>
        <v>3</v>
      </c>
      <c r="P688" s="7">
        <f>COUNTIFS(clean_interactions!B:B,A688,clean_interactions!N:N,"HIGH")</f>
        <v>2</v>
      </c>
      <c r="Q688" s="7">
        <f>ROUND(SUMIF(clean_interactions!B:B,A688,clean_interactions!M:M),1)</f>
        <v>40</v>
      </c>
      <c r="R688" s="7">
        <f>COUNTIFS(clean_interactions!B:B,A688,clean_interactions!C:C,"DEMO_REQUEST")</f>
        <v>0</v>
      </c>
      <c r="S688" s="7">
        <f>COUNTIFS(clean_interactions!B:B,A688,clean_interactions!C:C,"CONTENT_DOWNLOAD")</f>
        <v>1</v>
      </c>
      <c r="T688" s="7">
        <f>COUNTIFS(clean_interactions!B:B,A688,clean_interactions!C:C,"WEBINAR_ATTENDED")</f>
        <v>0</v>
      </c>
      <c r="U688" s="7">
        <f>COUNTIFS(clean_interactions!B:B,A688,clean_interactions!C:C,"PRICING_PAGE_VIEW")</f>
        <v>0</v>
      </c>
      <c r="V688" s="7">
        <f>SUMIF(clean_spend!D:D,E688,clean_spend!F:F)</f>
        <v>0</v>
      </c>
      <c r="W688" s="7">
        <f>SUMIF(clean_spend!D:D,E688,clean_spend!J:J)</f>
        <v>0</v>
      </c>
      <c r="X688" s="17">
        <f t="shared" si="10"/>
        <v>0</v>
      </c>
      <c r="Y688" s="7">
        <f>IFERROR(SUMIF(clean_spend!D:D,E688,clean_spend!L:L)/V688,0)</f>
        <v>0</v>
      </c>
    </row>
    <row r="689" spans="1:25">
      <c r="A689" t="str">
        <v>L0688</v>
      </c>
      <c r="B689" t="str">
        <v>Jasmine Hussain</v>
      </c>
      <c r="C689" t="str">
        <v>META</v>
      </c>
      <c r="D689" t="str">
        <v>STARTUP</v>
      </c>
      <c r="E689" t="str">
        <v>PARTNER</v>
      </c>
      <c r="F689" t="str">
        <v>Martech</v>
      </c>
      <c r="G689" t="str">
        <v>Field Marketing Manager</v>
      </c>
      <c r="H689" t="str">
        <v>Colombia</v>
      </c>
      <c r="I689">
        <v>13</v>
      </c>
      <c r="J689">
        <v>0</v>
      </c>
      <c r="K689">
        <v>44</v>
      </c>
      <c r="L689" t="str">
        <v>NO</v>
      </c>
      <c r="M689" t="str">
        <v>DISQUALIFIED</v>
      </c>
      <c r="N689" s="7" t="str">
        <f>IF(COUNTBLANK(clean_leads!B689:S689)&gt;=8,"LOW",IF(COUNTBLANK(clean_leads!B689:S689)&gt;=4,"MEDIUM","HIGH"))</f>
        <v>HIGH</v>
      </c>
      <c r="O689" s="7">
        <f>COUNTIF(clean_interactions!B:B,A689)</f>
        <v>5</v>
      </c>
      <c r="P689" s="7">
        <f>COUNTIFS(clean_interactions!B:B,A689,clean_interactions!N:N,"HIGH")</f>
        <v>4</v>
      </c>
      <c r="Q689" s="7">
        <f>ROUND(SUMIF(clean_interactions!B:B,A689,clean_interactions!M:M),1)</f>
        <v>99.2</v>
      </c>
      <c r="R689" s="7">
        <f>COUNTIFS(clean_interactions!B:B,A689,clean_interactions!C:C,"DEMO_REQUEST")</f>
        <v>0</v>
      </c>
      <c r="S689" s="7">
        <f>COUNTIFS(clean_interactions!B:B,A689,clean_interactions!C:C,"CONTENT_DOWNLOAD")</f>
        <v>0</v>
      </c>
      <c r="T689" s="7">
        <f>COUNTIFS(clean_interactions!B:B,A689,clean_interactions!C:C,"WEBINAR_ATTENDED")</f>
        <v>0</v>
      </c>
      <c r="U689" s="7">
        <f>COUNTIFS(clean_interactions!B:B,A689,clean_interactions!C:C,"PRICING_PAGE_VIEW")</f>
        <v>0</v>
      </c>
      <c r="V689" s="7">
        <f>SUMIF(clean_spend!D:D,E689,clean_spend!F:F)</f>
        <v>0</v>
      </c>
      <c r="W689" s="7">
        <f>SUMIF(clean_spend!D:D,E689,clean_spend!J:J)</f>
        <v>0</v>
      </c>
      <c r="X689" s="17">
        <f t="shared" si="10"/>
        <v>0</v>
      </c>
      <c r="Y689" s="7">
        <f>IFERROR(SUMIF(clean_spend!D:D,E689,clean_spend!L:L)/V689,0)</f>
        <v>0</v>
      </c>
    </row>
    <row r="690" spans="1:25">
      <c r="A690" t="str">
        <v>L0689</v>
      </c>
      <c r="B690" t="str">
        <v>Nico Nakamura</v>
      </c>
      <c r="C690" t="str">
        <v>LINEAR</v>
      </c>
      <c r="D690" t="str">
        <v>SMB</v>
      </c>
      <c r="E690" t="str">
        <v>REFERRAL</v>
      </c>
      <c r="F690" t="str">
        <v>Saas</v>
      </c>
      <c r="G690" t="str">
        <v>Marketing Coordinator</v>
      </c>
      <c r="H690" t="str">
        <v>AU</v>
      </c>
      <c r="I690">
        <v>32</v>
      </c>
      <c r="J690">
        <v>12</v>
      </c>
      <c r="K690">
        <v>0</v>
      </c>
      <c r="L690" t="str">
        <v>YES</v>
      </c>
      <c r="M690" t="str">
        <v>ENGAGED</v>
      </c>
      <c r="N690" s="7" t="str">
        <f>IF(COUNTBLANK(clean_leads!B690:S690)&gt;=8,"LOW",IF(COUNTBLANK(clean_leads!B690:S690)&gt;=4,"MEDIUM","HIGH"))</f>
        <v>HIGH</v>
      </c>
      <c r="O690" s="7">
        <f>COUNTIF(clean_interactions!B:B,A690)</f>
        <v>3</v>
      </c>
      <c r="P690" s="7">
        <f>COUNTIFS(clean_interactions!B:B,A690,clean_interactions!N:N,"HIGH")</f>
        <v>2</v>
      </c>
      <c r="Q690" s="7">
        <f>ROUND(SUMIF(clean_interactions!B:B,A690,clean_interactions!M:M),1)</f>
        <v>42.1</v>
      </c>
      <c r="R690" s="7">
        <f>COUNTIFS(clean_interactions!B:B,A690,clean_interactions!C:C,"DEMO_REQUEST")</f>
        <v>0</v>
      </c>
      <c r="S690" s="7">
        <f>COUNTIFS(clean_interactions!B:B,A690,clean_interactions!C:C,"CONTENT_DOWNLOAD")</f>
        <v>0</v>
      </c>
      <c r="T690" s="7">
        <f>COUNTIFS(clean_interactions!B:B,A690,clean_interactions!C:C,"WEBINAR_ATTENDED")</f>
        <v>0</v>
      </c>
      <c r="U690" s="7">
        <f>COUNTIFS(clean_interactions!B:B,A690,clean_interactions!C:C,"PRICING_PAGE_VIEW")</f>
        <v>0</v>
      </c>
      <c r="V690" s="7">
        <f>SUMIF(clean_spend!D:D,E690,clean_spend!F:F)</f>
        <v>37889</v>
      </c>
      <c r="W690" s="7">
        <f>SUMIF(clean_spend!D:D,E690,clean_spend!J:J)</f>
        <v>865</v>
      </c>
      <c r="X690" s="17">
        <f t="shared" si="10"/>
        <v>43.802312138728325</v>
      </c>
      <c r="Y690" s="7">
        <f>IFERROR(SUMIF(clean_spend!D:D,E690,clean_spend!L:L)/V690,0)</f>
        <v>9.6104674179841112</v>
      </c>
    </row>
    <row r="691" spans="1:25">
      <c r="A691" t="str">
        <v>L0690</v>
      </c>
      <c r="B691" t="str">
        <v>Raphael Park</v>
      </c>
      <c r="C691" t="str">
        <v>OKTA INC</v>
      </c>
      <c r="D691" t="str">
        <v>ENTERPRISE</v>
      </c>
      <c r="E691" t="str">
        <v>PAID</v>
      </c>
      <c r="F691" t="str">
        <v>E-Commerce</v>
      </c>
      <c r="G691" t="str">
        <v>Product Manager</v>
      </c>
      <c r="H691" t="str">
        <v>Egypt</v>
      </c>
      <c r="I691">
        <v>10</v>
      </c>
      <c r="J691">
        <v>0</v>
      </c>
      <c r="K691">
        <v>60</v>
      </c>
      <c r="L691" t="str">
        <v>YES</v>
      </c>
      <c r="M691" t="str">
        <v>NEW</v>
      </c>
      <c r="N691" s="7" t="str">
        <f>IF(COUNTBLANK(clean_leads!B691:S691)&gt;=8,"LOW",IF(COUNTBLANK(clean_leads!B691:S691)&gt;=4,"MEDIUM","HIGH"))</f>
        <v>HIGH</v>
      </c>
      <c r="O691" s="7">
        <f>COUNTIF(clean_interactions!B:B,A691)</f>
        <v>2</v>
      </c>
      <c r="P691" s="7">
        <f>COUNTIFS(clean_interactions!B:B,A691,clean_interactions!N:N,"HIGH")</f>
        <v>1</v>
      </c>
      <c r="Q691" s="7">
        <f>ROUND(SUMIF(clean_interactions!B:B,A691,clean_interactions!M:M),1)</f>
        <v>11.7</v>
      </c>
      <c r="R691" s="7">
        <f>COUNTIFS(clean_interactions!B:B,A691,clean_interactions!C:C,"DEMO_REQUEST")</f>
        <v>0</v>
      </c>
      <c r="S691" s="7">
        <f>COUNTIFS(clean_interactions!B:B,A691,clean_interactions!C:C,"CONTENT_DOWNLOAD")</f>
        <v>0</v>
      </c>
      <c r="T691" s="7">
        <f>COUNTIFS(clean_interactions!B:B,A691,clean_interactions!C:C,"WEBINAR_ATTENDED")</f>
        <v>1</v>
      </c>
      <c r="U691" s="7">
        <f>COUNTIFS(clean_interactions!B:B,A691,clean_interactions!C:C,"PRICING_PAGE_VIEW")</f>
        <v>0</v>
      </c>
      <c r="V691" s="7">
        <f>SUMIF(clean_spend!D:D,E691,clean_spend!F:F)</f>
        <v>149793</v>
      </c>
      <c r="W691" s="7">
        <f>SUMIF(clean_spend!D:D,E691,clean_spend!J:J)</f>
        <v>1090</v>
      </c>
      <c r="X691" s="17">
        <f t="shared" si="10"/>
        <v>137.42477064220182</v>
      </c>
      <c r="Y691" s="7">
        <f>IFERROR(SUMIF(clean_spend!D:D,E691,clean_spend!L:L)/V691,0)</f>
        <v>3.422997069288952</v>
      </c>
    </row>
    <row r="692" spans="1:25">
      <c r="A692" t="str">
        <v>L0691</v>
      </c>
      <c r="B692" t="str">
        <v>Xander Fernandez</v>
      </c>
      <c r="C692" t="str">
        <v>SNOWFLAKE INC</v>
      </c>
      <c r="D692" t="str">
        <v>MID-MARKET</v>
      </c>
      <c r="E692" t="str">
        <v>DIRECT</v>
      </c>
      <c r="F692" t="str">
        <v>Saas</v>
      </c>
      <c r="G692" t="str">
        <v>Revops Manager</v>
      </c>
      <c r="H692" t="str">
        <v>UK</v>
      </c>
      <c r="I692">
        <v>15</v>
      </c>
      <c r="J692">
        <v>2</v>
      </c>
      <c r="K692">
        <v>15</v>
      </c>
      <c r="L692" t="str">
        <v>YES</v>
      </c>
      <c r="M692" t="str">
        <v>DISQUALIFIED</v>
      </c>
      <c r="N692" s="7" t="str">
        <f>IF(COUNTBLANK(clean_leads!B692:S692)&gt;=8,"LOW",IF(COUNTBLANK(clean_leads!B692:S692)&gt;=4,"MEDIUM","HIGH"))</f>
        <v>HIGH</v>
      </c>
      <c r="O692" s="7">
        <f>COUNTIF(clean_interactions!B:B,A692)</f>
        <v>3</v>
      </c>
      <c r="P692" s="7">
        <f>COUNTIFS(clean_interactions!B:B,A692,clean_interactions!N:N,"HIGH")</f>
        <v>3</v>
      </c>
      <c r="Q692" s="7">
        <f>ROUND(SUMIF(clean_interactions!B:B,A692,clean_interactions!M:M),1)</f>
        <v>44.8</v>
      </c>
      <c r="R692" s="7">
        <f>COUNTIFS(clean_interactions!B:B,A692,clean_interactions!C:C,"DEMO_REQUEST")</f>
        <v>0</v>
      </c>
      <c r="S692" s="7">
        <f>COUNTIFS(clean_interactions!B:B,A692,clean_interactions!C:C,"CONTENT_DOWNLOAD")</f>
        <v>1</v>
      </c>
      <c r="T692" s="7">
        <f>COUNTIFS(clean_interactions!B:B,A692,clean_interactions!C:C,"WEBINAR_ATTENDED")</f>
        <v>0</v>
      </c>
      <c r="U692" s="7">
        <f>COUNTIFS(clean_interactions!B:B,A692,clean_interactions!C:C,"PRICING_PAGE_VIEW")</f>
        <v>0</v>
      </c>
      <c r="V692" s="7">
        <f>SUMIF(clean_spend!D:D,E692,clean_spend!F:F)</f>
        <v>0</v>
      </c>
      <c r="W692" s="7">
        <f>SUMIF(clean_spend!D:D,E692,clean_spend!J:J)</f>
        <v>0</v>
      </c>
      <c r="X692" s="17">
        <f t="shared" si="10"/>
        <v>0</v>
      </c>
      <c r="Y692" s="7">
        <f>IFERROR(SUMIF(clean_spend!D:D,E692,clean_spend!L:L)/V692,0)</f>
        <v>0</v>
      </c>
    </row>
    <row r="693" spans="1:25">
      <c r="A693" t="str">
        <v>L0692</v>
      </c>
      <c r="B693" t="str">
        <v>Valentina Novak</v>
      </c>
      <c r="C693" t="str">
        <v>INTERCOM</v>
      </c>
      <c r="D693" t="str">
        <v>SMB</v>
      </c>
      <c r="E693" t="str">
        <v>SOCIAL</v>
      </c>
      <c r="F693" t="str">
        <v>Supply Chain</v>
      </c>
      <c r="G693" t="str">
        <v>Channel Manager</v>
      </c>
      <c r="H693" t="str">
        <v>US</v>
      </c>
      <c r="I693">
        <v>9</v>
      </c>
      <c r="J693">
        <v>2</v>
      </c>
      <c r="K693">
        <v>34</v>
      </c>
      <c r="L693" t="str">
        <v>NO</v>
      </c>
      <c r="M693" t="str">
        <v>NEW</v>
      </c>
      <c r="N693" s="7" t="str">
        <f>IF(COUNTBLANK(clean_leads!B693:S693)&gt;=8,"LOW",IF(COUNTBLANK(clean_leads!B693:S693)&gt;=4,"MEDIUM","HIGH"))</f>
        <v>HIGH</v>
      </c>
      <c r="O693" s="7">
        <f>COUNTIF(clean_interactions!B:B,A693)</f>
        <v>0</v>
      </c>
      <c r="P693" s="7">
        <f>COUNTIFS(clean_interactions!B:B,A693,clean_interactions!N:N,"HIGH")</f>
        <v>0</v>
      </c>
      <c r="Q693" s="7">
        <f>ROUND(SUMIF(clean_interactions!B:B,A693,clean_interactions!M:M),1)</f>
        <v>0</v>
      </c>
      <c r="R693" s="7">
        <f>COUNTIFS(clean_interactions!B:B,A693,clean_interactions!C:C,"DEMO_REQUEST")</f>
        <v>0</v>
      </c>
      <c r="S693" s="7">
        <f>COUNTIFS(clean_interactions!B:B,A693,clean_interactions!C:C,"CONTENT_DOWNLOAD")</f>
        <v>0</v>
      </c>
      <c r="T693" s="7">
        <f>COUNTIFS(clean_interactions!B:B,A693,clean_interactions!C:C,"WEBINAR_ATTENDED")</f>
        <v>0</v>
      </c>
      <c r="U693" s="7">
        <f>COUNTIFS(clean_interactions!B:B,A693,clean_interactions!C:C,"PRICING_PAGE_VIEW")</f>
        <v>0</v>
      </c>
      <c r="V693" s="7">
        <f>SUMIF(clean_spend!D:D,E693,clean_spend!F:F)</f>
        <v>198205</v>
      </c>
      <c r="W693" s="7">
        <f>SUMIF(clean_spend!D:D,E693,clean_spend!J:J)</f>
        <v>961</v>
      </c>
      <c r="X693" s="17">
        <f t="shared" si="10"/>
        <v>206.2486992715921</v>
      </c>
      <c r="Y693" s="7">
        <f>IFERROR(SUMIF(clean_spend!D:D,E693,clean_spend!L:L)/V693,0)</f>
        <v>2.499992432077899</v>
      </c>
    </row>
    <row r="694" spans="1:25">
      <c r="A694" t="str">
        <v>L0693</v>
      </c>
      <c r="B694" t="str">
        <v>Nadia Chopra</v>
      </c>
      <c r="C694" t="str">
        <v>PALO ALTO</v>
      </c>
      <c r="D694" t="str">
        <v>MID-MARKET</v>
      </c>
      <c r="E694" t="str">
        <v>REFERRAL</v>
      </c>
      <c r="F694" t="str">
        <v>Healthcare</v>
      </c>
      <c r="G694" t="str">
        <v>Chief Growth Officer</v>
      </c>
      <c r="H694" t="str">
        <v>IN</v>
      </c>
      <c r="I694">
        <v>19</v>
      </c>
      <c r="J694">
        <v>0</v>
      </c>
      <c r="K694">
        <v>13</v>
      </c>
      <c r="L694" t="str">
        <v>YES</v>
      </c>
      <c r="M694" t="str">
        <v>LOST</v>
      </c>
      <c r="N694" s="7" t="str">
        <f>IF(COUNTBLANK(clean_leads!B694:S694)&gt;=8,"LOW",IF(COUNTBLANK(clean_leads!B694:S694)&gt;=4,"MEDIUM","HIGH"))</f>
        <v>HIGH</v>
      </c>
      <c r="O694" s="7">
        <f>COUNTIF(clean_interactions!B:B,A694)</f>
        <v>1</v>
      </c>
      <c r="P694" s="7">
        <f>COUNTIFS(clean_interactions!B:B,A694,clean_interactions!N:N,"HIGH")</f>
        <v>1</v>
      </c>
      <c r="Q694" s="7">
        <f>ROUND(SUMIF(clean_interactions!B:B,A694,clean_interactions!M:M),1)</f>
        <v>5.4</v>
      </c>
      <c r="R694" s="7">
        <f>COUNTIFS(clean_interactions!B:B,A694,clean_interactions!C:C,"DEMO_REQUEST")</f>
        <v>0</v>
      </c>
      <c r="S694" s="7">
        <f>COUNTIFS(clean_interactions!B:B,A694,clean_interactions!C:C,"CONTENT_DOWNLOAD")</f>
        <v>0</v>
      </c>
      <c r="T694" s="7">
        <f>COUNTIFS(clean_interactions!B:B,A694,clean_interactions!C:C,"WEBINAR_ATTENDED")</f>
        <v>0</v>
      </c>
      <c r="U694" s="7">
        <f>COUNTIFS(clean_interactions!B:B,A694,clean_interactions!C:C,"PRICING_PAGE_VIEW")</f>
        <v>1</v>
      </c>
      <c r="V694" s="7">
        <f>SUMIF(clean_spend!D:D,E694,clean_spend!F:F)</f>
        <v>37889</v>
      </c>
      <c r="W694" s="7">
        <f>SUMIF(clean_spend!D:D,E694,clean_spend!J:J)</f>
        <v>865</v>
      </c>
      <c r="X694" s="17">
        <f t="shared" si="10"/>
        <v>43.802312138728325</v>
      </c>
      <c r="Y694" s="7">
        <f>IFERROR(SUMIF(clean_spend!D:D,E694,clean_spend!L:L)/V694,0)</f>
        <v>9.6104674179841112</v>
      </c>
    </row>
    <row r="695" spans="1:25">
      <c r="A695" t="str">
        <v>L0694</v>
      </c>
      <c r="B695" t="str">
        <v>Zachary Gupta</v>
      </c>
      <c r="C695" t="str">
        <v>GOOGLE INC</v>
      </c>
      <c r="D695" t="str">
        <v>ENTERPRISE</v>
      </c>
      <c r="E695" t="str">
        <v>PARTNER</v>
      </c>
      <c r="F695" t="str">
        <v>Edtech</v>
      </c>
      <c r="G695" t="str">
        <v>Head Of Product</v>
      </c>
      <c r="H695" t="str">
        <v>Nigeria</v>
      </c>
      <c r="I695">
        <v>5</v>
      </c>
      <c r="J695">
        <v>0</v>
      </c>
      <c r="K695">
        <v>27</v>
      </c>
      <c r="L695" t="str">
        <v>YES</v>
      </c>
      <c r="M695" t="str">
        <v>NEW</v>
      </c>
      <c r="N695" s="7" t="str">
        <f>IF(COUNTBLANK(clean_leads!B695:S695)&gt;=8,"LOW",IF(COUNTBLANK(clean_leads!B695:S695)&gt;=4,"MEDIUM","HIGH"))</f>
        <v>HIGH</v>
      </c>
      <c r="O695" s="7">
        <f>COUNTIF(clean_interactions!B:B,A695)</f>
        <v>6</v>
      </c>
      <c r="P695" s="7">
        <f>COUNTIFS(clean_interactions!B:B,A695,clean_interactions!N:N,"HIGH")</f>
        <v>6</v>
      </c>
      <c r="Q695" s="7">
        <f>ROUND(SUMIF(clean_interactions!B:B,A695,clean_interactions!M:M),1)</f>
        <v>108.1</v>
      </c>
      <c r="R695" s="7">
        <f>COUNTIFS(clean_interactions!B:B,A695,clean_interactions!C:C,"DEMO_REQUEST")</f>
        <v>0</v>
      </c>
      <c r="S695" s="7">
        <f>COUNTIFS(clean_interactions!B:B,A695,clean_interactions!C:C,"CONTENT_DOWNLOAD")</f>
        <v>0</v>
      </c>
      <c r="T695" s="7">
        <f>COUNTIFS(clean_interactions!B:B,A695,clean_interactions!C:C,"WEBINAR_ATTENDED")</f>
        <v>0</v>
      </c>
      <c r="U695" s="7">
        <f>COUNTIFS(clean_interactions!B:B,A695,clean_interactions!C:C,"PRICING_PAGE_VIEW")</f>
        <v>1</v>
      </c>
      <c r="V695" s="7">
        <f>SUMIF(clean_spend!D:D,E695,clean_spend!F:F)</f>
        <v>0</v>
      </c>
      <c r="W695" s="7">
        <f>SUMIF(clean_spend!D:D,E695,clean_spend!J:J)</f>
        <v>0</v>
      </c>
      <c r="X695" s="17">
        <f t="shared" si="10"/>
        <v>0</v>
      </c>
      <c r="Y695" s="7">
        <f>IFERROR(SUMIF(clean_spend!D:D,E695,clean_spend!L:L)/V695,0)</f>
        <v>0</v>
      </c>
    </row>
    <row r="696" spans="1:25">
      <c r="A696" t="str">
        <v>L0695</v>
      </c>
      <c r="B696" t="str">
        <v>Irene Sharma</v>
      </c>
      <c r="C696" t="str">
        <v>ELASTIC NV</v>
      </c>
      <c r="D696" t="str">
        <v>SMB</v>
      </c>
      <c r="E696" t="str">
        <v>SOCIAL</v>
      </c>
      <c r="F696" t="str">
        <v>Automotive</v>
      </c>
      <c r="G696" t="str">
        <v>Marketing Manager</v>
      </c>
      <c r="H696" t="str">
        <v>DE</v>
      </c>
      <c r="I696">
        <v>20</v>
      </c>
      <c r="J696">
        <v>12</v>
      </c>
      <c r="K696">
        <v>11</v>
      </c>
      <c r="L696" t="str">
        <v>YES</v>
      </c>
      <c r="M696" t="str">
        <v>ENGAGED</v>
      </c>
      <c r="N696" s="7" t="str">
        <f>IF(COUNTBLANK(clean_leads!B696:S696)&gt;=8,"LOW",IF(COUNTBLANK(clean_leads!B696:S696)&gt;=4,"MEDIUM","HIGH"))</f>
        <v>HIGH</v>
      </c>
      <c r="O696" s="7">
        <f>COUNTIF(clean_interactions!B:B,A696)</f>
        <v>4</v>
      </c>
      <c r="P696" s="7">
        <f>COUNTIFS(clean_interactions!B:B,A696,clean_interactions!N:N,"HIGH")</f>
        <v>4</v>
      </c>
      <c r="Q696" s="7">
        <f>ROUND(SUMIF(clean_interactions!B:B,A696,clean_interactions!M:M),1)</f>
        <v>98.5</v>
      </c>
      <c r="R696" s="7">
        <f>COUNTIFS(clean_interactions!B:B,A696,clean_interactions!C:C,"DEMO_REQUEST")</f>
        <v>0</v>
      </c>
      <c r="S696" s="7">
        <f>COUNTIFS(clean_interactions!B:B,A696,clean_interactions!C:C,"CONTENT_DOWNLOAD")</f>
        <v>0</v>
      </c>
      <c r="T696" s="7">
        <f>COUNTIFS(clean_interactions!B:B,A696,clean_interactions!C:C,"WEBINAR_ATTENDED")</f>
        <v>0</v>
      </c>
      <c r="U696" s="7">
        <f>COUNTIFS(clean_interactions!B:B,A696,clean_interactions!C:C,"PRICING_PAGE_VIEW")</f>
        <v>2</v>
      </c>
      <c r="V696" s="7">
        <f>SUMIF(clean_spend!D:D,E696,clean_spend!F:F)</f>
        <v>198205</v>
      </c>
      <c r="W696" s="7">
        <f>SUMIF(clean_spend!D:D,E696,clean_spend!J:J)</f>
        <v>961</v>
      </c>
      <c r="X696" s="17">
        <f t="shared" si="10"/>
        <v>206.2486992715921</v>
      </c>
      <c r="Y696" s="7">
        <f>IFERROR(SUMIF(clean_spend!D:D,E696,clean_spend!L:L)/V696,0)</f>
        <v>2.499992432077899</v>
      </c>
    </row>
    <row r="697" spans="1:25">
      <c r="A697" t="str">
        <v>L0696</v>
      </c>
      <c r="B697" t="str">
        <v>Omar Ramos</v>
      </c>
      <c r="C697" t="str">
        <v>CONFLUENT</v>
      </c>
      <c r="D697" t="str">
        <v>SMB</v>
      </c>
      <c r="E697" t="str">
        <v>PARTNER</v>
      </c>
      <c r="F697" t="str">
        <v>Unknown</v>
      </c>
      <c r="G697" t="str">
        <v>Coo</v>
      </c>
      <c r="H697" t="str">
        <v>Ireland</v>
      </c>
      <c r="I697">
        <v>3</v>
      </c>
      <c r="J697">
        <v>12</v>
      </c>
      <c r="K697">
        <v>28</v>
      </c>
      <c r="L697" t="str">
        <v>YES</v>
      </c>
      <c r="M697" t="str">
        <v>NEW</v>
      </c>
      <c r="N697" s="7" t="str">
        <f>IF(COUNTBLANK(clean_leads!B697:S697)&gt;=8,"LOW",IF(COUNTBLANK(clean_leads!B697:S697)&gt;=4,"MEDIUM","HIGH"))</f>
        <v>HIGH</v>
      </c>
      <c r="O697" s="7">
        <f>COUNTIF(clean_interactions!B:B,A697)</f>
        <v>4</v>
      </c>
      <c r="P697" s="7">
        <f>COUNTIFS(clean_interactions!B:B,A697,clean_interactions!N:N,"HIGH")</f>
        <v>4</v>
      </c>
      <c r="Q697" s="7">
        <f>ROUND(SUMIF(clean_interactions!B:B,A697,clean_interactions!M:M),1)</f>
        <v>111</v>
      </c>
      <c r="R697" s="7">
        <f>COUNTIFS(clean_interactions!B:B,A697,clean_interactions!C:C,"DEMO_REQUEST")</f>
        <v>1</v>
      </c>
      <c r="S697" s="7">
        <f>COUNTIFS(clean_interactions!B:B,A697,clean_interactions!C:C,"CONTENT_DOWNLOAD")</f>
        <v>0</v>
      </c>
      <c r="T697" s="7">
        <f>COUNTIFS(clean_interactions!B:B,A697,clean_interactions!C:C,"WEBINAR_ATTENDED")</f>
        <v>1</v>
      </c>
      <c r="U697" s="7">
        <f>COUNTIFS(clean_interactions!B:B,A697,clean_interactions!C:C,"PRICING_PAGE_VIEW")</f>
        <v>0</v>
      </c>
      <c r="V697" s="7">
        <f>SUMIF(clean_spend!D:D,E697,clean_spend!F:F)</f>
        <v>0</v>
      </c>
      <c r="W697" s="7">
        <f>SUMIF(clean_spend!D:D,E697,clean_spend!J:J)</f>
        <v>0</v>
      </c>
      <c r="X697" s="17">
        <f t="shared" si="10"/>
        <v>0</v>
      </c>
      <c r="Y697" s="7">
        <f>IFERROR(SUMIF(clean_spend!D:D,E697,clean_spend!L:L)/V697,0)</f>
        <v>0</v>
      </c>
    </row>
    <row r="698" spans="1:25">
      <c r="A698" t="str">
        <v>L0697</v>
      </c>
      <c r="B698" t="str">
        <v>Joaquin Chandra</v>
      </c>
      <c r="C698" t="str">
        <v>CROWDSTRIKE</v>
      </c>
      <c r="D698" t="str">
        <v>STARTUP</v>
      </c>
      <c r="E698" t="str">
        <v>PARTNER</v>
      </c>
      <c r="F698" t="str">
        <v>Telecom</v>
      </c>
      <c r="G698" t="str">
        <v>Growth Lead</v>
      </c>
      <c r="H698" t="str">
        <v>South Africa</v>
      </c>
      <c r="I698">
        <v>15</v>
      </c>
      <c r="J698">
        <v>8</v>
      </c>
      <c r="K698">
        <v>25</v>
      </c>
      <c r="L698" t="str">
        <v>NO</v>
      </c>
      <c r="M698" t="str">
        <v>CONTACTED</v>
      </c>
      <c r="N698" s="7" t="str">
        <f>IF(COUNTBLANK(clean_leads!B698:S698)&gt;=8,"LOW",IF(COUNTBLANK(clean_leads!B698:S698)&gt;=4,"MEDIUM","HIGH"))</f>
        <v>HIGH</v>
      </c>
      <c r="O698" s="7">
        <f>COUNTIF(clean_interactions!B:B,A698)</f>
        <v>9</v>
      </c>
      <c r="P698" s="7">
        <f>COUNTIFS(clean_interactions!B:B,A698,clean_interactions!N:N,"HIGH")</f>
        <v>8</v>
      </c>
      <c r="Q698" s="7">
        <f>ROUND(SUMIF(clean_interactions!B:B,A698,clean_interactions!M:M),1)</f>
        <v>154.5</v>
      </c>
      <c r="R698" s="7">
        <f>COUNTIFS(clean_interactions!B:B,A698,clean_interactions!C:C,"DEMO_REQUEST")</f>
        <v>0</v>
      </c>
      <c r="S698" s="7">
        <f>COUNTIFS(clean_interactions!B:B,A698,clean_interactions!C:C,"CONTENT_DOWNLOAD")</f>
        <v>1</v>
      </c>
      <c r="T698" s="7">
        <f>COUNTIFS(clean_interactions!B:B,A698,clean_interactions!C:C,"WEBINAR_ATTENDED")</f>
        <v>0</v>
      </c>
      <c r="U698" s="7">
        <f>COUNTIFS(clean_interactions!B:B,A698,clean_interactions!C:C,"PRICING_PAGE_VIEW")</f>
        <v>1</v>
      </c>
      <c r="V698" s="7">
        <f>SUMIF(clean_spend!D:D,E698,clean_spend!F:F)</f>
        <v>0</v>
      </c>
      <c r="W698" s="7">
        <f>SUMIF(clean_spend!D:D,E698,clean_spend!J:J)</f>
        <v>0</v>
      </c>
      <c r="X698" s="17">
        <f t="shared" si="10"/>
        <v>0</v>
      </c>
      <c r="Y698" s="7">
        <f>IFERROR(SUMIF(clean_spend!D:D,E698,clean_spend!L:L)/V698,0)</f>
        <v>0</v>
      </c>
    </row>
    <row r="699" spans="1:25">
      <c r="A699" t="str">
        <v>L0698</v>
      </c>
      <c r="B699" t="str">
        <v>Wren Carter</v>
      </c>
      <c r="C699" t="str">
        <v>PALO ALTO NETWORKS</v>
      </c>
      <c r="D699" t="str">
        <v>MID-MARKET</v>
      </c>
      <c r="E699" t="str">
        <v>CONTENT_SYNDICATION</v>
      </c>
      <c r="F699" t="str">
        <v>Martech</v>
      </c>
      <c r="G699" t="str">
        <v>Unknown</v>
      </c>
      <c r="H699" t="str">
        <v>Italy</v>
      </c>
      <c r="I699">
        <v>8</v>
      </c>
      <c r="J699">
        <v>0</v>
      </c>
      <c r="K699">
        <v>4</v>
      </c>
      <c r="L699" t="str">
        <v>NO</v>
      </c>
      <c r="M699" t="str">
        <v>CONTACTED</v>
      </c>
      <c r="N699" s="7" t="str">
        <f>IF(COUNTBLANK(clean_leads!B699:S699)&gt;=8,"LOW",IF(COUNTBLANK(clean_leads!B699:S699)&gt;=4,"MEDIUM","HIGH"))</f>
        <v>HIGH</v>
      </c>
      <c r="O699" s="7">
        <f>COUNTIF(clean_interactions!B:B,A699)</f>
        <v>6</v>
      </c>
      <c r="P699" s="7">
        <f>COUNTIFS(clean_interactions!B:B,A699,clean_interactions!N:N,"HIGH")</f>
        <v>2</v>
      </c>
      <c r="Q699" s="7">
        <f>ROUND(SUMIF(clean_interactions!B:B,A699,clean_interactions!M:M),1)</f>
        <v>34.1</v>
      </c>
      <c r="R699" s="7">
        <f>COUNTIFS(clean_interactions!B:B,A699,clean_interactions!C:C,"DEMO_REQUEST")</f>
        <v>0</v>
      </c>
      <c r="S699" s="7">
        <f>COUNTIFS(clean_interactions!B:B,A699,clean_interactions!C:C,"CONTENT_DOWNLOAD")</f>
        <v>1</v>
      </c>
      <c r="T699" s="7">
        <f>COUNTIFS(clean_interactions!B:B,A699,clean_interactions!C:C,"WEBINAR_ATTENDED")</f>
        <v>1</v>
      </c>
      <c r="U699" s="7">
        <f>COUNTIFS(clean_interactions!B:B,A699,clean_interactions!C:C,"PRICING_PAGE_VIEW")</f>
        <v>0</v>
      </c>
      <c r="V699" s="7">
        <f>SUMIF(clean_spend!D:D,E699,clean_spend!F:F)</f>
        <v>56772</v>
      </c>
      <c r="W699" s="7">
        <f>SUMIF(clean_spend!D:D,E699,clean_spend!J:J)</f>
        <v>216</v>
      </c>
      <c r="X699" s="17">
        <f t="shared" si="10"/>
        <v>262.83333333333331</v>
      </c>
      <c r="Y699" s="7">
        <f>IFERROR(SUMIF(clean_spend!D:D,E699,clean_spend!L:L)/V699,0)</f>
        <v>1.3824068202635102</v>
      </c>
    </row>
    <row r="700" spans="1:25">
      <c r="A700" t="str">
        <v>L0699</v>
      </c>
      <c r="B700" t="str">
        <v>Nikolai Lopez</v>
      </c>
      <c r="C700" t="str">
        <v>OKTA INC</v>
      </c>
      <c r="D700" t="str">
        <v>SMB</v>
      </c>
      <c r="E700" t="str">
        <v>PAID</v>
      </c>
      <c r="F700" t="str">
        <v>Hrtech</v>
      </c>
      <c r="G700" t="str">
        <v>Unknown</v>
      </c>
      <c r="H700" t="str">
        <v>DE</v>
      </c>
      <c r="I700">
        <v>33</v>
      </c>
      <c r="J700">
        <v>16</v>
      </c>
      <c r="K700">
        <v>51</v>
      </c>
      <c r="L700" t="str">
        <v>YES</v>
      </c>
      <c r="M700" t="str">
        <v>LOST</v>
      </c>
      <c r="N700" s="7" t="str">
        <f>IF(COUNTBLANK(clean_leads!B700:S700)&gt;=8,"LOW",IF(COUNTBLANK(clean_leads!B700:S700)&gt;=4,"MEDIUM","HIGH"))</f>
        <v>HIGH</v>
      </c>
      <c r="O700" s="7">
        <f>COUNTIF(clean_interactions!B:B,A700)</f>
        <v>3</v>
      </c>
      <c r="P700" s="7">
        <f>COUNTIFS(clean_interactions!B:B,A700,clean_interactions!N:N,"HIGH")</f>
        <v>2</v>
      </c>
      <c r="Q700" s="7">
        <f>ROUND(SUMIF(clean_interactions!B:B,A700,clean_interactions!M:M),1)</f>
        <v>55.6</v>
      </c>
      <c r="R700" s="7">
        <f>COUNTIFS(clean_interactions!B:B,A700,clean_interactions!C:C,"DEMO_REQUEST")</f>
        <v>0</v>
      </c>
      <c r="S700" s="7">
        <f>COUNTIFS(clean_interactions!B:B,A700,clean_interactions!C:C,"CONTENT_DOWNLOAD")</f>
        <v>0</v>
      </c>
      <c r="T700" s="7">
        <f>COUNTIFS(clean_interactions!B:B,A700,clean_interactions!C:C,"WEBINAR_ATTENDED")</f>
        <v>0</v>
      </c>
      <c r="U700" s="7">
        <f>COUNTIFS(clean_interactions!B:B,A700,clean_interactions!C:C,"PRICING_PAGE_VIEW")</f>
        <v>0</v>
      </c>
      <c r="V700" s="7">
        <f>SUMIF(clean_spend!D:D,E700,clean_spend!F:F)</f>
        <v>149793</v>
      </c>
      <c r="W700" s="7">
        <f>SUMIF(clean_spend!D:D,E700,clean_spend!J:J)</f>
        <v>1090</v>
      </c>
      <c r="X700" s="17">
        <f t="shared" si="10"/>
        <v>137.42477064220182</v>
      </c>
      <c r="Y700" s="7">
        <f>IFERROR(SUMIF(clean_spend!D:D,E700,clean_spend!L:L)/V700,0)</f>
        <v>3.422997069288952</v>
      </c>
    </row>
    <row r="701" spans="1:25">
      <c r="A701" t="str">
        <v>L0700</v>
      </c>
      <c r="B701" t="str">
        <v>Quinlan Diaz</v>
      </c>
      <c r="C701" t="str">
        <v>HASHI CORP</v>
      </c>
      <c r="D701" t="str">
        <v>SMB</v>
      </c>
      <c r="E701" t="str">
        <v>PAID</v>
      </c>
      <c r="F701" t="str">
        <v>Retail</v>
      </c>
      <c r="G701" t="str">
        <v>Cto</v>
      </c>
      <c r="H701" t="str">
        <v>UK</v>
      </c>
      <c r="I701">
        <v>7</v>
      </c>
      <c r="J701">
        <v>0</v>
      </c>
      <c r="K701">
        <v>36</v>
      </c>
      <c r="L701" t="str">
        <v>NO</v>
      </c>
      <c r="M701" t="str">
        <v>CONVERTED</v>
      </c>
      <c r="N701" s="7" t="str">
        <f>IF(COUNTBLANK(clean_leads!B701:S701)&gt;=8,"LOW",IF(COUNTBLANK(clean_leads!B701:S701)&gt;=4,"MEDIUM","HIGH"))</f>
        <v>HIGH</v>
      </c>
      <c r="O701" s="7">
        <f>COUNTIF(clean_interactions!B:B,A701)</f>
        <v>0</v>
      </c>
      <c r="P701" s="7">
        <f>COUNTIFS(clean_interactions!B:B,A701,clean_interactions!N:N,"HIGH")</f>
        <v>0</v>
      </c>
      <c r="Q701" s="7">
        <f>ROUND(SUMIF(clean_interactions!B:B,A701,clean_interactions!M:M),1)</f>
        <v>0</v>
      </c>
      <c r="R701" s="7">
        <f>COUNTIFS(clean_interactions!B:B,A701,clean_interactions!C:C,"DEMO_REQUEST")</f>
        <v>0</v>
      </c>
      <c r="S701" s="7">
        <f>COUNTIFS(clean_interactions!B:B,A701,clean_interactions!C:C,"CONTENT_DOWNLOAD")</f>
        <v>0</v>
      </c>
      <c r="T701" s="7">
        <f>COUNTIFS(clean_interactions!B:B,A701,clean_interactions!C:C,"WEBINAR_ATTENDED")</f>
        <v>0</v>
      </c>
      <c r="U701" s="7">
        <f>COUNTIFS(clean_interactions!B:B,A701,clean_interactions!C:C,"PRICING_PAGE_VIEW")</f>
        <v>0</v>
      </c>
      <c r="V701" s="7">
        <f>SUMIF(clean_spend!D:D,E701,clean_spend!F:F)</f>
        <v>149793</v>
      </c>
      <c r="W701" s="7">
        <f>SUMIF(clean_spend!D:D,E701,clean_spend!J:J)</f>
        <v>1090</v>
      </c>
      <c r="X701" s="17">
        <f t="shared" si="10"/>
        <v>137.42477064220182</v>
      </c>
      <c r="Y701" s="7">
        <f>IFERROR(SUMIF(clean_spend!D:D,E701,clean_spend!L:L)/V701,0)</f>
        <v>3.422997069288952</v>
      </c>
    </row>
    <row r="702" spans="1:25">
      <c r="A702" t="str">
        <v>L0701</v>
      </c>
      <c r="B702" t="str">
        <v>Irene Gonzalez</v>
      </c>
      <c r="C702" t="str">
        <v>SPLUNK</v>
      </c>
      <c r="D702" t="str">
        <v>STARTUP</v>
      </c>
      <c r="E702" t="str">
        <v>PAID</v>
      </c>
      <c r="F702" t="str">
        <v>Devops</v>
      </c>
      <c r="G702" t="str">
        <v>Pr Manager</v>
      </c>
      <c r="H702" t="str">
        <v>AU</v>
      </c>
      <c r="I702">
        <v>16</v>
      </c>
      <c r="J702">
        <v>19</v>
      </c>
      <c r="K702">
        <v>58</v>
      </c>
      <c r="L702" t="str">
        <v>YES</v>
      </c>
      <c r="M702" t="str">
        <v>CONTACTED</v>
      </c>
      <c r="N702" s="7" t="str">
        <f>IF(COUNTBLANK(clean_leads!B702:S702)&gt;=8,"LOW",IF(COUNTBLANK(clean_leads!B702:S702)&gt;=4,"MEDIUM","HIGH"))</f>
        <v>HIGH</v>
      </c>
      <c r="O702" s="7">
        <f>COUNTIF(clean_interactions!B:B,A702)</f>
        <v>1</v>
      </c>
      <c r="P702" s="7">
        <f>COUNTIFS(clean_interactions!B:B,A702,clean_interactions!N:N,"HIGH")</f>
        <v>1</v>
      </c>
      <c r="Q702" s="7">
        <f>ROUND(SUMIF(clean_interactions!B:B,A702,clean_interactions!M:M),1)</f>
        <v>27</v>
      </c>
      <c r="R702" s="7">
        <f>COUNTIFS(clean_interactions!B:B,A702,clean_interactions!C:C,"DEMO_REQUEST")</f>
        <v>0</v>
      </c>
      <c r="S702" s="7">
        <f>COUNTIFS(clean_interactions!B:B,A702,clean_interactions!C:C,"CONTENT_DOWNLOAD")</f>
        <v>0</v>
      </c>
      <c r="T702" s="7">
        <f>COUNTIFS(clean_interactions!B:B,A702,clean_interactions!C:C,"WEBINAR_ATTENDED")</f>
        <v>0</v>
      </c>
      <c r="U702" s="7">
        <f>COUNTIFS(clean_interactions!B:B,A702,clean_interactions!C:C,"PRICING_PAGE_VIEW")</f>
        <v>0</v>
      </c>
      <c r="V702" s="7">
        <f>SUMIF(clean_spend!D:D,E702,clean_spend!F:F)</f>
        <v>149793</v>
      </c>
      <c r="W702" s="7">
        <f>SUMIF(clean_spend!D:D,E702,clean_spend!J:J)</f>
        <v>1090</v>
      </c>
      <c r="X702" s="17">
        <f t="shared" si="10"/>
        <v>137.42477064220182</v>
      </c>
      <c r="Y702" s="7">
        <f>IFERROR(SUMIF(clean_spend!D:D,E702,clean_spend!L:L)/V702,0)</f>
        <v>3.422997069288952</v>
      </c>
    </row>
    <row r="703" spans="1:25">
      <c r="A703" t="str">
        <v>L0702</v>
      </c>
      <c r="B703" t="str">
        <v>Celeste Taylor</v>
      </c>
      <c r="C703" t="str">
        <v>FRESHWORKS</v>
      </c>
      <c r="D703" t="str">
        <v>SMB</v>
      </c>
      <c r="E703" t="str">
        <v>COLD_EMAIL</v>
      </c>
      <c r="F703" t="str">
        <v>Gaming</v>
      </c>
      <c r="G703" t="str">
        <v>Head Of Sales</v>
      </c>
      <c r="H703" t="str">
        <v>US</v>
      </c>
      <c r="I703">
        <v>7</v>
      </c>
      <c r="J703">
        <v>10</v>
      </c>
      <c r="K703">
        <v>4</v>
      </c>
      <c r="L703" t="str">
        <v>NO</v>
      </c>
      <c r="M703" t="str">
        <v>LOST</v>
      </c>
      <c r="N703" s="7" t="str">
        <f>IF(COUNTBLANK(clean_leads!B703:S703)&gt;=8,"LOW",IF(COUNTBLANK(clean_leads!B703:S703)&gt;=4,"MEDIUM","HIGH"))</f>
        <v>HIGH</v>
      </c>
      <c r="O703" s="7">
        <f>COUNTIF(clean_interactions!B:B,A703)</f>
        <v>3</v>
      </c>
      <c r="P703" s="7">
        <f>COUNTIFS(clean_interactions!B:B,A703,clean_interactions!N:N,"HIGH")</f>
        <v>2</v>
      </c>
      <c r="Q703" s="7">
        <f>ROUND(SUMIF(clean_interactions!B:B,A703,clean_interactions!M:M),1)</f>
        <v>47.2</v>
      </c>
      <c r="R703" s="7">
        <f>COUNTIFS(clean_interactions!B:B,A703,clean_interactions!C:C,"DEMO_REQUEST")</f>
        <v>0</v>
      </c>
      <c r="S703" s="7">
        <f>COUNTIFS(clean_interactions!B:B,A703,clean_interactions!C:C,"CONTENT_DOWNLOAD")</f>
        <v>0</v>
      </c>
      <c r="T703" s="7">
        <f>COUNTIFS(clean_interactions!B:B,A703,clean_interactions!C:C,"WEBINAR_ATTENDED")</f>
        <v>0</v>
      </c>
      <c r="U703" s="7">
        <f>COUNTIFS(clean_interactions!B:B,A703,clean_interactions!C:C,"PRICING_PAGE_VIEW")</f>
        <v>0</v>
      </c>
      <c r="V703" s="7">
        <f>SUMIF(clean_spend!D:D,E703,clean_spend!F:F)</f>
        <v>63789</v>
      </c>
      <c r="W703" s="7">
        <f>SUMIF(clean_spend!D:D,E703,clean_spend!J:J)</f>
        <v>306</v>
      </c>
      <c r="X703" s="17">
        <f t="shared" si="10"/>
        <v>208.4607843137255</v>
      </c>
      <c r="Y703" s="7">
        <f>IFERROR(SUMIF(clean_spend!D:D,E703,clean_spend!L:L)/V703,0)</f>
        <v>3.0610920378121618</v>
      </c>
    </row>
    <row r="704" spans="1:25">
      <c r="A704" t="str">
        <v>L0703</v>
      </c>
      <c r="B704" t="str">
        <v>Zaid Shah</v>
      </c>
      <c r="C704" t="str">
        <v>LINEAR</v>
      </c>
      <c r="D704" t="str">
        <v>MID-MARKET</v>
      </c>
      <c r="E704" t="str">
        <v>DIRECT</v>
      </c>
      <c r="F704" t="str">
        <v>Manufacturing</v>
      </c>
      <c r="G704" t="str">
        <v>Vp Sales</v>
      </c>
      <c r="H704" t="str">
        <v>US</v>
      </c>
      <c r="I704">
        <v>13</v>
      </c>
      <c r="J704">
        <v>6</v>
      </c>
      <c r="K704">
        <v>11</v>
      </c>
      <c r="L704" t="str">
        <v>NO</v>
      </c>
      <c r="M704" t="str">
        <v>ENGAGED</v>
      </c>
      <c r="N704" s="7" t="str">
        <f>IF(COUNTBLANK(clean_leads!B704:S704)&gt;=8,"LOW",IF(COUNTBLANK(clean_leads!B704:S704)&gt;=4,"MEDIUM","HIGH"))</f>
        <v>HIGH</v>
      </c>
      <c r="O704" s="7">
        <f>COUNTIF(clean_interactions!B:B,A704)</f>
        <v>1</v>
      </c>
      <c r="P704" s="7">
        <f>COUNTIFS(clean_interactions!B:B,A704,clean_interactions!N:N,"HIGH")</f>
        <v>1</v>
      </c>
      <c r="Q704" s="7">
        <f>ROUND(SUMIF(clean_interactions!B:B,A704,clean_interactions!M:M),1)</f>
        <v>10.6</v>
      </c>
      <c r="R704" s="7">
        <f>COUNTIFS(clean_interactions!B:B,A704,clean_interactions!C:C,"DEMO_REQUEST")</f>
        <v>1</v>
      </c>
      <c r="S704" s="7">
        <f>COUNTIFS(clean_interactions!B:B,A704,clean_interactions!C:C,"CONTENT_DOWNLOAD")</f>
        <v>0</v>
      </c>
      <c r="T704" s="7">
        <f>COUNTIFS(clean_interactions!B:B,A704,clean_interactions!C:C,"WEBINAR_ATTENDED")</f>
        <v>0</v>
      </c>
      <c r="U704" s="7">
        <f>COUNTIFS(clean_interactions!B:B,A704,clean_interactions!C:C,"PRICING_PAGE_VIEW")</f>
        <v>0</v>
      </c>
      <c r="V704" s="7">
        <f>SUMIF(clean_spend!D:D,E704,clean_spend!F:F)</f>
        <v>0</v>
      </c>
      <c r="W704" s="7">
        <f>SUMIF(clean_spend!D:D,E704,clean_spend!J:J)</f>
        <v>0</v>
      </c>
      <c r="X704" s="17">
        <f t="shared" si="10"/>
        <v>0</v>
      </c>
      <c r="Y704" s="7">
        <f>IFERROR(SUMIF(clean_spend!D:D,E704,clean_spend!L:L)/V704,0)</f>
        <v>0</v>
      </c>
    </row>
    <row r="705" spans="1:25">
      <c r="A705" t="str">
        <v>L0704</v>
      </c>
      <c r="B705" t="str">
        <v>Elise Rodriguez</v>
      </c>
      <c r="C705" t="str">
        <v>DOCU SIGN</v>
      </c>
      <c r="D705" t="str">
        <v>N/A</v>
      </c>
      <c r="E705" t="str">
        <v>ORGANIC</v>
      </c>
      <c r="F705" t="str">
        <v>Logistics</v>
      </c>
      <c r="G705" t="str">
        <v>Sdr Manager</v>
      </c>
      <c r="H705" t="str">
        <v>US</v>
      </c>
      <c r="I705">
        <v>35</v>
      </c>
      <c r="J705">
        <v>11</v>
      </c>
      <c r="K705">
        <v>44</v>
      </c>
      <c r="L705" t="str">
        <v>NO</v>
      </c>
      <c r="M705" t="str">
        <v>CONVERTED</v>
      </c>
      <c r="N705" s="7" t="str">
        <f>IF(COUNTBLANK(clean_leads!B705:S705)&gt;=8,"LOW",IF(COUNTBLANK(clean_leads!B705:S705)&gt;=4,"MEDIUM","HIGH"))</f>
        <v>HIGH</v>
      </c>
      <c r="O705" s="7">
        <f>COUNTIF(clean_interactions!B:B,A705)</f>
        <v>5</v>
      </c>
      <c r="P705" s="7">
        <f>COUNTIFS(clean_interactions!B:B,A705,clean_interactions!N:N,"HIGH")</f>
        <v>2</v>
      </c>
      <c r="Q705" s="7">
        <f>ROUND(SUMIF(clean_interactions!B:B,A705,clean_interactions!M:M),1)</f>
        <v>40.6</v>
      </c>
      <c r="R705" s="7">
        <f>COUNTIFS(clean_interactions!B:B,A705,clean_interactions!C:C,"DEMO_REQUEST")</f>
        <v>1</v>
      </c>
      <c r="S705" s="7">
        <f>COUNTIFS(clean_interactions!B:B,A705,clean_interactions!C:C,"CONTENT_DOWNLOAD")</f>
        <v>0</v>
      </c>
      <c r="T705" s="7">
        <f>COUNTIFS(clean_interactions!B:B,A705,clean_interactions!C:C,"WEBINAR_ATTENDED")</f>
        <v>1</v>
      </c>
      <c r="U705" s="7">
        <f>COUNTIFS(clean_interactions!B:B,A705,clean_interactions!C:C,"PRICING_PAGE_VIEW")</f>
        <v>0</v>
      </c>
      <c r="V705" s="7">
        <f>SUMIF(clean_spend!D:D,E705,clean_spend!F:F)</f>
        <v>46997</v>
      </c>
      <c r="W705" s="7">
        <f>SUMIF(clean_spend!D:D,E705,clean_spend!J:J)</f>
        <v>970</v>
      </c>
      <c r="X705" s="17">
        <f t="shared" si="10"/>
        <v>48.450515463917526</v>
      </c>
      <c r="Y705" s="7">
        <f>IFERROR(SUMIF(clean_spend!D:D,E705,clean_spend!L:L)/V705,0)</f>
        <v>13.494180479605081</v>
      </c>
    </row>
    <row r="706" spans="1:25">
      <c r="A706" t="str">
        <v>L0705</v>
      </c>
      <c r="B706" t="str">
        <v>Alice Shah</v>
      </c>
      <c r="C706" t="str">
        <v>MICROSOFT</v>
      </c>
      <c r="D706" t="str">
        <v>MID-MARKET</v>
      </c>
      <c r="E706" t="str">
        <v>PAID</v>
      </c>
      <c r="F706" t="str">
        <v>Saas</v>
      </c>
      <c r="G706" t="str">
        <v>Marketing Analyst</v>
      </c>
      <c r="H706" t="str">
        <v>Israel</v>
      </c>
      <c r="I706">
        <v>3</v>
      </c>
      <c r="J706">
        <v>15</v>
      </c>
      <c r="K706">
        <v>0</v>
      </c>
      <c r="L706" t="str">
        <v>NO</v>
      </c>
      <c r="M706" t="str">
        <v>CONTACTED</v>
      </c>
      <c r="N706" s="7" t="str">
        <f>IF(COUNTBLANK(clean_leads!B706:S706)&gt;=8,"LOW",IF(COUNTBLANK(clean_leads!B706:S706)&gt;=4,"MEDIUM","HIGH"))</f>
        <v>HIGH</v>
      </c>
      <c r="O706" s="7">
        <f>COUNTIF(clean_interactions!B:B,A706)</f>
        <v>5</v>
      </c>
      <c r="P706" s="7">
        <f>COUNTIFS(clean_interactions!B:B,A706,clean_interactions!N:N,"HIGH")</f>
        <v>4</v>
      </c>
      <c r="Q706" s="7">
        <f>ROUND(SUMIF(clean_interactions!B:B,A706,clean_interactions!M:M),1)</f>
        <v>97.5</v>
      </c>
      <c r="R706" s="7">
        <f>COUNTIFS(clean_interactions!B:B,A706,clean_interactions!C:C,"DEMO_REQUEST")</f>
        <v>0</v>
      </c>
      <c r="S706" s="7">
        <f>COUNTIFS(clean_interactions!B:B,A706,clean_interactions!C:C,"CONTENT_DOWNLOAD")</f>
        <v>0</v>
      </c>
      <c r="T706" s="7">
        <f>COUNTIFS(clean_interactions!B:B,A706,clean_interactions!C:C,"WEBINAR_ATTENDED")</f>
        <v>0</v>
      </c>
      <c r="U706" s="7">
        <f>COUNTIFS(clean_interactions!B:B,A706,clean_interactions!C:C,"PRICING_PAGE_VIEW")</f>
        <v>1</v>
      </c>
      <c r="V706" s="7">
        <f>SUMIF(clean_spend!D:D,E706,clean_spend!F:F)</f>
        <v>149793</v>
      </c>
      <c r="W706" s="7">
        <f>SUMIF(clean_spend!D:D,E706,clean_spend!J:J)</f>
        <v>1090</v>
      </c>
      <c r="X706" s="17">
        <f t="shared" si="10"/>
        <v>137.42477064220182</v>
      </c>
      <c r="Y706" s="7">
        <f>IFERROR(SUMIF(clean_spend!D:D,E706,clean_spend!L:L)/V706,0)</f>
        <v>3.422997069288952</v>
      </c>
    </row>
    <row r="707" spans="1:25">
      <c r="A707" t="str">
        <v>L0706</v>
      </c>
      <c r="B707" t="str">
        <v>Margaux White</v>
      </c>
      <c r="C707" t="str">
        <v>SHOPIFY</v>
      </c>
      <c r="D707" t="str">
        <v>STARTUP</v>
      </c>
      <c r="E707" t="str">
        <v>DIRECT</v>
      </c>
      <c r="F707" t="str">
        <v>Saas</v>
      </c>
      <c r="G707" t="str">
        <v>Product Manager</v>
      </c>
      <c r="H707" t="str">
        <v>Spain</v>
      </c>
      <c r="I707">
        <v>17</v>
      </c>
      <c r="J707">
        <v>0</v>
      </c>
      <c r="K707">
        <v>34</v>
      </c>
      <c r="L707" t="str">
        <v>NO</v>
      </c>
      <c r="M707" t="str">
        <v>NEW</v>
      </c>
      <c r="N707" s="7" t="str">
        <f>IF(COUNTBLANK(clean_leads!B707:S707)&gt;=8,"LOW",IF(COUNTBLANK(clean_leads!B707:S707)&gt;=4,"MEDIUM","HIGH"))</f>
        <v>HIGH</v>
      </c>
      <c r="O707" s="7">
        <f>COUNTIF(clean_interactions!B:B,A707)</f>
        <v>5</v>
      </c>
      <c r="P707" s="7">
        <f>COUNTIFS(clean_interactions!B:B,A707,clean_interactions!N:N,"HIGH")</f>
        <v>5</v>
      </c>
      <c r="Q707" s="7">
        <f>ROUND(SUMIF(clean_interactions!B:B,A707,clean_interactions!M:M),1)</f>
        <v>127.7</v>
      </c>
      <c r="R707" s="7">
        <f>COUNTIFS(clean_interactions!B:B,A707,clean_interactions!C:C,"DEMO_REQUEST")</f>
        <v>0</v>
      </c>
      <c r="S707" s="7">
        <f>COUNTIFS(clean_interactions!B:B,A707,clean_interactions!C:C,"CONTENT_DOWNLOAD")</f>
        <v>0</v>
      </c>
      <c r="T707" s="7">
        <f>COUNTIFS(clean_interactions!B:B,A707,clean_interactions!C:C,"WEBINAR_ATTENDED")</f>
        <v>1</v>
      </c>
      <c r="U707" s="7">
        <f>COUNTIFS(clean_interactions!B:B,A707,clean_interactions!C:C,"PRICING_PAGE_VIEW")</f>
        <v>0</v>
      </c>
      <c r="V707" s="7">
        <f>SUMIF(clean_spend!D:D,E707,clean_spend!F:F)</f>
        <v>0</v>
      </c>
      <c r="W707" s="7">
        <f>SUMIF(clean_spend!D:D,E707,clean_spend!J:J)</f>
        <v>0</v>
      </c>
      <c r="X707" s="17">
        <f t="shared" ref="X707:X770" si="11">IFERROR(V707/W707,0)</f>
        <v>0</v>
      </c>
      <c r="Y707" s="7">
        <f>IFERROR(SUMIF(clean_spend!D:D,E707,clean_spend!L:L)/V707,0)</f>
        <v>0</v>
      </c>
    </row>
    <row r="708" spans="1:25">
      <c r="A708" t="str">
        <v>L0707</v>
      </c>
      <c r="B708" t="str">
        <v>Jasmine Ali</v>
      </c>
      <c r="C708" t="str">
        <v>STRIPE INC</v>
      </c>
      <c r="D708" t="str">
        <v>N/A</v>
      </c>
      <c r="E708" t="str">
        <v>ORGANIC</v>
      </c>
      <c r="F708" t="str">
        <v>Fintech</v>
      </c>
      <c r="G708" t="str">
        <v>Ceo</v>
      </c>
      <c r="H708" t="str">
        <v>DE</v>
      </c>
      <c r="I708">
        <v>27</v>
      </c>
      <c r="J708">
        <v>16</v>
      </c>
      <c r="K708">
        <v>38</v>
      </c>
      <c r="L708" t="str">
        <v>NO</v>
      </c>
      <c r="M708" t="str">
        <v>CONVERTED</v>
      </c>
      <c r="N708" s="7" t="str">
        <f>IF(COUNTBLANK(clean_leads!B708:S708)&gt;=8,"LOW",IF(COUNTBLANK(clean_leads!B708:S708)&gt;=4,"MEDIUM","HIGH"))</f>
        <v>HIGH</v>
      </c>
      <c r="O708" s="7">
        <f>COUNTIF(clean_interactions!B:B,A708)</f>
        <v>5</v>
      </c>
      <c r="P708" s="7">
        <f>COUNTIFS(clean_interactions!B:B,A708,clean_interactions!N:N,"HIGH")</f>
        <v>3</v>
      </c>
      <c r="Q708" s="7">
        <f>ROUND(SUMIF(clean_interactions!B:B,A708,clean_interactions!M:M),1)</f>
        <v>55.7</v>
      </c>
      <c r="R708" s="7">
        <f>COUNTIFS(clean_interactions!B:B,A708,clean_interactions!C:C,"DEMO_REQUEST")</f>
        <v>1</v>
      </c>
      <c r="S708" s="7">
        <f>COUNTIFS(clean_interactions!B:B,A708,clean_interactions!C:C,"CONTENT_DOWNLOAD")</f>
        <v>0</v>
      </c>
      <c r="T708" s="7">
        <f>COUNTIFS(clean_interactions!B:B,A708,clean_interactions!C:C,"WEBINAR_ATTENDED")</f>
        <v>0</v>
      </c>
      <c r="U708" s="7">
        <f>COUNTIFS(clean_interactions!B:B,A708,clean_interactions!C:C,"PRICING_PAGE_VIEW")</f>
        <v>0</v>
      </c>
      <c r="V708" s="7">
        <f>SUMIF(clean_spend!D:D,E708,clean_spend!F:F)</f>
        <v>46997</v>
      </c>
      <c r="W708" s="7">
        <f>SUMIF(clean_spend!D:D,E708,clean_spend!J:J)</f>
        <v>970</v>
      </c>
      <c r="X708" s="17">
        <f t="shared" si="11"/>
        <v>48.450515463917526</v>
      </c>
      <c r="Y708" s="7">
        <f>IFERROR(SUMIF(clean_spend!D:D,E708,clean_spend!L:L)/V708,0)</f>
        <v>13.494180479605081</v>
      </c>
    </row>
    <row r="709" spans="1:25">
      <c r="A709" t="str">
        <v>L0708</v>
      </c>
      <c r="B709" t="str">
        <v>Liam Dominguez</v>
      </c>
      <c r="C709" t="str">
        <v>DATADOG</v>
      </c>
      <c r="D709" t="str">
        <v>MID-MARKET</v>
      </c>
      <c r="E709" t="str">
        <v>EVENT</v>
      </c>
      <c r="F709" t="str">
        <v>Retail</v>
      </c>
      <c r="G709" t="str">
        <v>Director Of Analytics</v>
      </c>
      <c r="H709" t="str">
        <v>US</v>
      </c>
      <c r="I709">
        <v>0</v>
      </c>
      <c r="J709">
        <v>5</v>
      </c>
      <c r="K709">
        <v>20</v>
      </c>
      <c r="L709" t="str">
        <v>NO</v>
      </c>
      <c r="M709" t="str">
        <v>NEW</v>
      </c>
      <c r="N709" s="7" t="str">
        <f>IF(COUNTBLANK(clean_leads!B709:S709)&gt;=8,"LOW",IF(COUNTBLANK(clean_leads!B709:S709)&gt;=4,"MEDIUM","HIGH"))</f>
        <v>HIGH</v>
      </c>
      <c r="O709" s="7">
        <f>COUNTIF(clean_interactions!B:B,A709)</f>
        <v>1</v>
      </c>
      <c r="P709" s="7">
        <f>COUNTIFS(clean_interactions!B:B,A709,clean_interactions!N:N,"HIGH")</f>
        <v>1</v>
      </c>
      <c r="Q709" s="7">
        <f>ROUND(SUMIF(clean_interactions!B:B,A709,clean_interactions!M:M),1)</f>
        <v>22.4</v>
      </c>
      <c r="R709" s="7">
        <f>COUNTIFS(clean_interactions!B:B,A709,clean_interactions!C:C,"DEMO_REQUEST")</f>
        <v>0</v>
      </c>
      <c r="S709" s="7">
        <f>COUNTIFS(clean_interactions!B:B,A709,clean_interactions!C:C,"CONTENT_DOWNLOAD")</f>
        <v>0</v>
      </c>
      <c r="T709" s="7">
        <f>COUNTIFS(clean_interactions!B:B,A709,clean_interactions!C:C,"WEBINAR_ATTENDED")</f>
        <v>0</v>
      </c>
      <c r="U709" s="7">
        <f>COUNTIFS(clean_interactions!B:B,A709,clean_interactions!C:C,"PRICING_PAGE_VIEW")</f>
        <v>0</v>
      </c>
      <c r="V709" s="7">
        <f>SUMIF(clean_spend!D:D,E709,clean_spend!F:F)</f>
        <v>130023</v>
      </c>
      <c r="W709" s="7">
        <f>SUMIF(clean_spend!D:D,E709,clean_spend!J:J)</f>
        <v>322</v>
      </c>
      <c r="X709" s="17">
        <f t="shared" si="11"/>
        <v>403.79813664596276</v>
      </c>
      <c r="Y709" s="7">
        <f>IFERROR(SUMIF(clean_spend!D:D,E709,clean_spend!L:L)/V709,0)</f>
        <v>1.3116294809379878</v>
      </c>
    </row>
    <row r="710" spans="1:25">
      <c r="A710" t="str">
        <v>L0709</v>
      </c>
      <c r="B710" t="str">
        <v>Viggo Delgado</v>
      </c>
      <c r="C710" t="str">
        <v>INTERCOM</v>
      </c>
      <c r="D710" t="str">
        <v>SMB</v>
      </c>
      <c r="E710" t="str">
        <v>CONTENT_SYNDICATION</v>
      </c>
      <c r="F710" t="str">
        <v>Supply Chain</v>
      </c>
      <c r="G710" t="str">
        <v>Marketing Manager</v>
      </c>
      <c r="H710" t="str">
        <v>Uae</v>
      </c>
      <c r="I710">
        <v>31</v>
      </c>
      <c r="J710">
        <v>13</v>
      </c>
      <c r="K710">
        <v>26</v>
      </c>
      <c r="L710" t="str">
        <v>NO</v>
      </c>
      <c r="M710" t="str">
        <v>NEW</v>
      </c>
      <c r="N710" s="7" t="str">
        <f>IF(COUNTBLANK(clean_leads!B710:S710)&gt;=8,"LOW",IF(COUNTBLANK(clean_leads!B710:S710)&gt;=4,"MEDIUM","HIGH"))</f>
        <v>HIGH</v>
      </c>
      <c r="O710" s="7">
        <f>COUNTIF(clean_interactions!B:B,A710)</f>
        <v>3</v>
      </c>
      <c r="P710" s="7">
        <f>COUNTIFS(clean_interactions!B:B,A710,clean_interactions!N:N,"HIGH")</f>
        <v>2</v>
      </c>
      <c r="Q710" s="7">
        <f>ROUND(SUMIF(clean_interactions!B:B,A710,clean_interactions!M:M),1)</f>
        <v>59.4</v>
      </c>
      <c r="R710" s="7">
        <f>COUNTIFS(clean_interactions!B:B,A710,clean_interactions!C:C,"DEMO_REQUEST")</f>
        <v>1</v>
      </c>
      <c r="S710" s="7">
        <f>COUNTIFS(clean_interactions!B:B,A710,clean_interactions!C:C,"CONTENT_DOWNLOAD")</f>
        <v>0</v>
      </c>
      <c r="T710" s="7">
        <f>COUNTIFS(clean_interactions!B:B,A710,clean_interactions!C:C,"WEBINAR_ATTENDED")</f>
        <v>0</v>
      </c>
      <c r="U710" s="7">
        <f>COUNTIFS(clean_interactions!B:B,A710,clean_interactions!C:C,"PRICING_PAGE_VIEW")</f>
        <v>0</v>
      </c>
      <c r="V710" s="7">
        <f>SUMIF(clean_spend!D:D,E710,clean_spend!F:F)</f>
        <v>56772</v>
      </c>
      <c r="W710" s="7">
        <f>SUMIF(clean_spend!D:D,E710,clean_spend!J:J)</f>
        <v>216</v>
      </c>
      <c r="X710" s="17">
        <f t="shared" si="11"/>
        <v>262.83333333333331</v>
      </c>
      <c r="Y710" s="7">
        <f>IFERROR(SUMIF(clean_spend!D:D,E710,clean_spend!L:L)/V710,0)</f>
        <v>1.3824068202635102</v>
      </c>
    </row>
    <row r="711" spans="1:25">
      <c r="A711" t="str">
        <v>L0710</v>
      </c>
      <c r="B711" t="str">
        <v>Wesley Chandra</v>
      </c>
      <c r="C711" t="str">
        <v>OKTA</v>
      </c>
      <c r="D711" t="str">
        <v>SMB</v>
      </c>
      <c r="E711" t="str">
        <v>ORGANIC</v>
      </c>
      <c r="F711" t="str">
        <v>Telecom</v>
      </c>
      <c r="G711" t="str">
        <v>Head Of Partnerships</v>
      </c>
      <c r="H711" t="str">
        <v>US</v>
      </c>
      <c r="I711">
        <v>15</v>
      </c>
      <c r="J711">
        <v>0</v>
      </c>
      <c r="K711">
        <v>8</v>
      </c>
      <c r="L711" t="str">
        <v>YES</v>
      </c>
      <c r="M711" t="str">
        <v>NEW</v>
      </c>
      <c r="N711" s="7" t="str">
        <f>IF(COUNTBLANK(clean_leads!B711:S711)&gt;=8,"LOW",IF(COUNTBLANK(clean_leads!B711:S711)&gt;=4,"MEDIUM","HIGH"))</f>
        <v>HIGH</v>
      </c>
      <c r="O711" s="7">
        <f>COUNTIF(clean_interactions!B:B,A711)</f>
        <v>3</v>
      </c>
      <c r="P711" s="7">
        <f>COUNTIFS(clean_interactions!B:B,A711,clean_interactions!N:N,"HIGH")</f>
        <v>3</v>
      </c>
      <c r="Q711" s="7">
        <f>ROUND(SUMIF(clean_interactions!B:B,A711,clean_interactions!M:M),1)</f>
        <v>72</v>
      </c>
      <c r="R711" s="7">
        <f>COUNTIFS(clean_interactions!B:B,A711,clean_interactions!C:C,"DEMO_REQUEST")</f>
        <v>0</v>
      </c>
      <c r="S711" s="7">
        <f>COUNTIFS(clean_interactions!B:B,A711,clean_interactions!C:C,"CONTENT_DOWNLOAD")</f>
        <v>0</v>
      </c>
      <c r="T711" s="7">
        <f>COUNTIFS(clean_interactions!B:B,A711,clean_interactions!C:C,"WEBINAR_ATTENDED")</f>
        <v>0</v>
      </c>
      <c r="U711" s="7">
        <f>COUNTIFS(clean_interactions!B:B,A711,clean_interactions!C:C,"PRICING_PAGE_VIEW")</f>
        <v>0</v>
      </c>
      <c r="V711" s="7">
        <f>SUMIF(clean_spend!D:D,E711,clean_spend!F:F)</f>
        <v>46997</v>
      </c>
      <c r="W711" s="7">
        <f>SUMIF(clean_spend!D:D,E711,clean_spend!J:J)</f>
        <v>970</v>
      </c>
      <c r="X711" s="17">
        <f t="shared" si="11"/>
        <v>48.450515463917526</v>
      </c>
      <c r="Y711" s="7">
        <f>IFERROR(SUMIF(clean_spend!D:D,E711,clean_spend!L:L)/V711,0)</f>
        <v>13.494180479605081</v>
      </c>
    </row>
    <row r="712" spans="1:25">
      <c r="A712" t="str">
        <v>L0711</v>
      </c>
      <c r="B712" t="str">
        <v>Elena Sanchez</v>
      </c>
      <c r="C712" t="str">
        <v>HUBSPOT</v>
      </c>
      <c r="D712" t="str">
        <v>MID-MARKET</v>
      </c>
      <c r="E712" t="str">
        <v>PARTNER</v>
      </c>
      <c r="F712" t="str">
        <v>Healthcare</v>
      </c>
      <c r="G712" t="str">
        <v>Marketing Operations</v>
      </c>
      <c r="H712" t="str">
        <v>UK</v>
      </c>
      <c r="I712">
        <v>29</v>
      </c>
      <c r="J712">
        <v>11</v>
      </c>
      <c r="K712">
        <v>7</v>
      </c>
      <c r="L712" t="str">
        <v>YES</v>
      </c>
      <c r="M712" t="str">
        <v>CONTACTED</v>
      </c>
      <c r="N712" s="7" t="str">
        <f>IF(COUNTBLANK(clean_leads!B712:S712)&gt;=8,"LOW",IF(COUNTBLANK(clean_leads!B712:S712)&gt;=4,"MEDIUM","HIGH"))</f>
        <v>HIGH</v>
      </c>
      <c r="O712" s="7">
        <f>COUNTIF(clean_interactions!B:B,A712)</f>
        <v>2</v>
      </c>
      <c r="P712" s="7">
        <f>COUNTIFS(clean_interactions!B:B,A712,clean_interactions!N:N,"HIGH")</f>
        <v>2</v>
      </c>
      <c r="Q712" s="7">
        <f>ROUND(SUMIF(clean_interactions!B:B,A712,clean_interactions!M:M),1)</f>
        <v>43.6</v>
      </c>
      <c r="R712" s="7">
        <f>COUNTIFS(clean_interactions!B:B,A712,clean_interactions!C:C,"DEMO_REQUEST")</f>
        <v>1</v>
      </c>
      <c r="S712" s="7">
        <f>COUNTIFS(clean_interactions!B:B,A712,clean_interactions!C:C,"CONTENT_DOWNLOAD")</f>
        <v>0</v>
      </c>
      <c r="T712" s="7">
        <f>COUNTIFS(clean_interactions!B:B,A712,clean_interactions!C:C,"WEBINAR_ATTENDED")</f>
        <v>0</v>
      </c>
      <c r="U712" s="7">
        <f>COUNTIFS(clean_interactions!B:B,A712,clean_interactions!C:C,"PRICING_PAGE_VIEW")</f>
        <v>0</v>
      </c>
      <c r="V712" s="7">
        <f>SUMIF(clean_spend!D:D,E712,clean_spend!F:F)</f>
        <v>0</v>
      </c>
      <c r="W712" s="7">
        <f>SUMIF(clean_spend!D:D,E712,clean_spend!J:J)</f>
        <v>0</v>
      </c>
      <c r="X712" s="17">
        <f t="shared" si="11"/>
        <v>0</v>
      </c>
      <c r="Y712" s="7">
        <f>IFERROR(SUMIF(clean_spend!D:D,E712,clean_spend!L:L)/V712,0)</f>
        <v>0</v>
      </c>
    </row>
    <row r="713" spans="1:25">
      <c r="A713" t="str">
        <v>L0712</v>
      </c>
      <c r="B713" t="str">
        <v>Tyler Ivanov</v>
      </c>
      <c r="C713" t="str">
        <v>MIRO</v>
      </c>
      <c r="D713" t="str">
        <v>ENTERPRISE</v>
      </c>
      <c r="E713" t="str">
        <v>ORGANIC</v>
      </c>
      <c r="F713" t="str">
        <v>Biotech</v>
      </c>
      <c r="G713" t="str">
        <v>Program Manager</v>
      </c>
      <c r="H713" t="str">
        <v>Argentina</v>
      </c>
      <c r="I713">
        <v>7</v>
      </c>
      <c r="J713">
        <v>19</v>
      </c>
      <c r="K713">
        <v>40</v>
      </c>
      <c r="L713" t="str">
        <v>YES</v>
      </c>
      <c r="M713" t="str">
        <v>ENGAGED</v>
      </c>
      <c r="N713" s="7" t="str">
        <f>IF(COUNTBLANK(clean_leads!B713:S713)&gt;=8,"LOW",IF(COUNTBLANK(clean_leads!B713:S713)&gt;=4,"MEDIUM","HIGH"))</f>
        <v>HIGH</v>
      </c>
      <c r="O713" s="7">
        <f>COUNTIF(clean_interactions!B:B,A713)</f>
        <v>8</v>
      </c>
      <c r="P713" s="7">
        <f>COUNTIFS(clean_interactions!B:B,A713,clean_interactions!N:N,"HIGH")</f>
        <v>6</v>
      </c>
      <c r="Q713" s="7">
        <f>ROUND(SUMIF(clean_interactions!B:B,A713,clean_interactions!M:M),1)</f>
        <v>144.5</v>
      </c>
      <c r="R713" s="7">
        <f>COUNTIFS(clean_interactions!B:B,A713,clean_interactions!C:C,"DEMO_REQUEST")</f>
        <v>0</v>
      </c>
      <c r="S713" s="7">
        <f>COUNTIFS(clean_interactions!B:B,A713,clean_interactions!C:C,"CONTENT_DOWNLOAD")</f>
        <v>1</v>
      </c>
      <c r="T713" s="7">
        <f>COUNTIFS(clean_interactions!B:B,A713,clean_interactions!C:C,"WEBINAR_ATTENDED")</f>
        <v>0</v>
      </c>
      <c r="U713" s="7">
        <f>COUNTIFS(clean_interactions!B:B,A713,clean_interactions!C:C,"PRICING_PAGE_VIEW")</f>
        <v>1</v>
      </c>
      <c r="V713" s="7">
        <f>SUMIF(clean_spend!D:D,E713,clean_spend!F:F)</f>
        <v>46997</v>
      </c>
      <c r="W713" s="7">
        <f>SUMIF(clean_spend!D:D,E713,clean_spend!J:J)</f>
        <v>970</v>
      </c>
      <c r="X713" s="17">
        <f t="shared" si="11"/>
        <v>48.450515463917526</v>
      </c>
      <c r="Y713" s="7">
        <f>IFERROR(SUMIF(clean_spend!D:D,E713,clean_spend!L:L)/V713,0)</f>
        <v>13.494180479605081</v>
      </c>
    </row>
    <row r="714" spans="1:25">
      <c r="A714" t="str">
        <v>L0713</v>
      </c>
      <c r="B714" t="str">
        <v>Yolanda Martinez</v>
      </c>
      <c r="C714" t="str">
        <v>ZENDESK</v>
      </c>
      <c r="D714" t="str">
        <v>N/A</v>
      </c>
      <c r="E714" t="str">
        <v>REFERRAL</v>
      </c>
      <c r="F714" t="str">
        <v>Devops</v>
      </c>
      <c r="G714" t="str">
        <v>Vp Marketing</v>
      </c>
      <c r="H714" t="str">
        <v>US</v>
      </c>
      <c r="I714">
        <v>25</v>
      </c>
      <c r="J714">
        <v>0</v>
      </c>
      <c r="K714">
        <v>51</v>
      </c>
      <c r="L714" t="str">
        <v>YES</v>
      </c>
      <c r="M714" t="str">
        <v>QUALIFIED</v>
      </c>
      <c r="N714" s="7" t="str">
        <f>IF(COUNTBLANK(clean_leads!B714:S714)&gt;=8,"LOW",IF(COUNTBLANK(clean_leads!B714:S714)&gt;=4,"MEDIUM","HIGH"))</f>
        <v>HIGH</v>
      </c>
      <c r="O714" s="7">
        <f>COUNTIF(clean_interactions!B:B,A714)</f>
        <v>2</v>
      </c>
      <c r="P714" s="7">
        <f>COUNTIFS(clean_interactions!B:B,A714,clean_interactions!N:N,"HIGH")</f>
        <v>2</v>
      </c>
      <c r="Q714" s="7">
        <f>ROUND(SUMIF(clean_interactions!B:B,A714,clean_interactions!M:M),1)</f>
        <v>42</v>
      </c>
      <c r="R714" s="7">
        <f>COUNTIFS(clean_interactions!B:B,A714,clean_interactions!C:C,"DEMO_REQUEST")</f>
        <v>0</v>
      </c>
      <c r="S714" s="7">
        <f>COUNTIFS(clean_interactions!B:B,A714,clean_interactions!C:C,"CONTENT_DOWNLOAD")</f>
        <v>0</v>
      </c>
      <c r="T714" s="7">
        <f>COUNTIFS(clean_interactions!B:B,A714,clean_interactions!C:C,"WEBINAR_ATTENDED")</f>
        <v>0</v>
      </c>
      <c r="U714" s="7">
        <f>COUNTIFS(clean_interactions!B:B,A714,clean_interactions!C:C,"PRICING_PAGE_VIEW")</f>
        <v>0</v>
      </c>
      <c r="V714" s="7">
        <f>SUMIF(clean_spend!D:D,E714,clean_spend!F:F)</f>
        <v>37889</v>
      </c>
      <c r="W714" s="7">
        <f>SUMIF(clean_spend!D:D,E714,clean_spend!J:J)</f>
        <v>865</v>
      </c>
      <c r="X714" s="17">
        <f t="shared" si="11"/>
        <v>43.802312138728325</v>
      </c>
      <c r="Y714" s="7">
        <f>IFERROR(SUMIF(clean_spend!D:D,E714,clean_spend!L:L)/V714,0)</f>
        <v>9.6104674179841112</v>
      </c>
    </row>
    <row r="715" spans="1:25">
      <c r="A715" t="str">
        <v>L0714</v>
      </c>
      <c r="B715" t="str">
        <v>Genevieve Martinez</v>
      </c>
      <c r="C715" t="str">
        <v>SALESFORCE.COM</v>
      </c>
      <c r="D715" t="str">
        <v>GROWTH</v>
      </c>
      <c r="E715" t="str">
        <v>EVENT</v>
      </c>
      <c r="F715" t="str">
        <v>Cybersecurity</v>
      </c>
      <c r="G715" t="str">
        <v>Sdr Manager</v>
      </c>
      <c r="H715" t="str">
        <v>Argentina</v>
      </c>
      <c r="I715">
        <v>23</v>
      </c>
      <c r="J715">
        <v>10</v>
      </c>
      <c r="K715">
        <v>58</v>
      </c>
      <c r="L715" t="str">
        <v>NO</v>
      </c>
      <c r="M715" t="str">
        <v>QUALIFIED</v>
      </c>
      <c r="N715" s="7" t="str">
        <f>IF(COUNTBLANK(clean_leads!B715:S715)&gt;=8,"LOW",IF(COUNTBLANK(clean_leads!B715:S715)&gt;=4,"MEDIUM","HIGH"))</f>
        <v>HIGH</v>
      </c>
      <c r="O715" s="7">
        <f>COUNTIF(clean_interactions!B:B,A715)</f>
        <v>4</v>
      </c>
      <c r="P715" s="7">
        <f>COUNTIFS(clean_interactions!B:B,A715,clean_interactions!N:N,"HIGH")</f>
        <v>4</v>
      </c>
      <c r="Q715" s="7">
        <f>ROUND(SUMIF(clean_interactions!B:B,A715,clean_interactions!M:M),1)</f>
        <v>70</v>
      </c>
      <c r="R715" s="7">
        <f>COUNTIFS(clean_interactions!B:B,A715,clean_interactions!C:C,"DEMO_REQUEST")</f>
        <v>1</v>
      </c>
      <c r="S715" s="7">
        <f>COUNTIFS(clean_interactions!B:B,A715,clean_interactions!C:C,"CONTENT_DOWNLOAD")</f>
        <v>0</v>
      </c>
      <c r="T715" s="7">
        <f>COUNTIFS(clean_interactions!B:B,A715,clean_interactions!C:C,"WEBINAR_ATTENDED")</f>
        <v>0</v>
      </c>
      <c r="U715" s="7">
        <f>COUNTIFS(clean_interactions!B:B,A715,clean_interactions!C:C,"PRICING_PAGE_VIEW")</f>
        <v>0</v>
      </c>
      <c r="V715" s="7">
        <f>SUMIF(clean_spend!D:D,E715,clean_spend!F:F)</f>
        <v>130023</v>
      </c>
      <c r="W715" s="7">
        <f>SUMIF(clean_spend!D:D,E715,clean_spend!J:J)</f>
        <v>322</v>
      </c>
      <c r="X715" s="17">
        <f t="shared" si="11"/>
        <v>403.79813664596276</v>
      </c>
      <c r="Y715" s="7">
        <f>IFERROR(SUMIF(clean_spend!D:D,E715,clean_spend!L:L)/V715,0)</f>
        <v>1.3116294809379878</v>
      </c>
    </row>
    <row r="716" spans="1:25">
      <c r="A716" t="str">
        <v>L0715</v>
      </c>
      <c r="B716" t="str">
        <v>Opal Wright</v>
      </c>
      <c r="C716" t="str">
        <v>FIGMA</v>
      </c>
      <c r="D716" t="str">
        <v>MID-MARKET</v>
      </c>
      <c r="E716" t="str">
        <v>SOCIAL</v>
      </c>
      <c r="F716" t="str">
        <v>AI/ML</v>
      </c>
      <c r="G716" t="str">
        <v>Director Of Marketing</v>
      </c>
      <c r="H716" t="str">
        <v>Uae</v>
      </c>
      <c r="I716">
        <v>30</v>
      </c>
      <c r="J716">
        <v>2</v>
      </c>
      <c r="K716">
        <v>15</v>
      </c>
      <c r="L716" t="str">
        <v>YES</v>
      </c>
      <c r="M716" t="str">
        <v>CONVERTED</v>
      </c>
      <c r="N716" s="7" t="str">
        <f>IF(COUNTBLANK(clean_leads!B716:S716)&gt;=8,"LOW",IF(COUNTBLANK(clean_leads!B716:S716)&gt;=4,"MEDIUM","HIGH"))</f>
        <v>HIGH</v>
      </c>
      <c r="O716" s="7">
        <f>COUNTIF(clean_interactions!B:B,A716)</f>
        <v>2</v>
      </c>
      <c r="P716" s="7">
        <f>COUNTIFS(clean_interactions!B:B,A716,clean_interactions!N:N,"HIGH")</f>
        <v>1</v>
      </c>
      <c r="Q716" s="7">
        <f>ROUND(SUMIF(clean_interactions!B:B,A716,clean_interactions!M:M),1)</f>
        <v>27.8</v>
      </c>
      <c r="R716" s="7">
        <f>COUNTIFS(clean_interactions!B:B,A716,clean_interactions!C:C,"DEMO_REQUEST")</f>
        <v>0</v>
      </c>
      <c r="S716" s="7">
        <f>COUNTIFS(clean_interactions!B:B,A716,clean_interactions!C:C,"CONTENT_DOWNLOAD")</f>
        <v>0</v>
      </c>
      <c r="T716" s="7">
        <f>COUNTIFS(clean_interactions!B:B,A716,clean_interactions!C:C,"WEBINAR_ATTENDED")</f>
        <v>0</v>
      </c>
      <c r="U716" s="7">
        <f>COUNTIFS(clean_interactions!B:B,A716,clean_interactions!C:C,"PRICING_PAGE_VIEW")</f>
        <v>0</v>
      </c>
      <c r="V716" s="7">
        <f>SUMIF(clean_spend!D:D,E716,clean_spend!F:F)</f>
        <v>198205</v>
      </c>
      <c r="W716" s="7">
        <f>SUMIF(clean_spend!D:D,E716,clean_spend!J:J)</f>
        <v>961</v>
      </c>
      <c r="X716" s="17">
        <f t="shared" si="11"/>
        <v>206.2486992715921</v>
      </c>
      <c r="Y716" s="7">
        <f>IFERROR(SUMIF(clean_spend!D:D,E716,clean_spend!L:L)/V716,0)</f>
        <v>2.499992432077899</v>
      </c>
    </row>
    <row r="717" spans="1:25">
      <c r="A717" t="str">
        <v>L0716</v>
      </c>
      <c r="B717" t="str">
        <v>Carlos Decker</v>
      </c>
      <c r="C717" t="str">
        <v>STRIPE</v>
      </c>
      <c r="D717" t="str">
        <v>MID-MARKET</v>
      </c>
      <c r="E717" t="str">
        <v>REFERRAL</v>
      </c>
      <c r="F717" t="str">
        <v>AI/ML</v>
      </c>
      <c r="G717" t="str">
        <v>Demand Gen Manager</v>
      </c>
      <c r="H717" t="str">
        <v>AU</v>
      </c>
      <c r="I717">
        <v>28</v>
      </c>
      <c r="J717">
        <v>7</v>
      </c>
      <c r="K717">
        <v>45</v>
      </c>
      <c r="L717" t="str">
        <v>NO</v>
      </c>
      <c r="M717" t="str">
        <v>LOST</v>
      </c>
      <c r="N717" s="7" t="str">
        <f>IF(COUNTBLANK(clean_leads!B717:S717)&gt;=8,"LOW",IF(COUNTBLANK(clean_leads!B717:S717)&gt;=4,"MEDIUM","HIGH"))</f>
        <v>HIGH</v>
      </c>
      <c r="O717" s="7">
        <f>COUNTIF(clean_interactions!B:B,A717)</f>
        <v>3</v>
      </c>
      <c r="P717" s="7">
        <f>COUNTIFS(clean_interactions!B:B,A717,clean_interactions!N:N,"HIGH")</f>
        <v>3</v>
      </c>
      <c r="Q717" s="7">
        <f>ROUND(SUMIF(clean_interactions!B:B,A717,clean_interactions!M:M),1)</f>
        <v>90.9</v>
      </c>
      <c r="R717" s="7">
        <f>COUNTIFS(clean_interactions!B:B,A717,clean_interactions!C:C,"DEMO_REQUEST")</f>
        <v>0</v>
      </c>
      <c r="S717" s="7">
        <f>COUNTIFS(clean_interactions!B:B,A717,clean_interactions!C:C,"CONTENT_DOWNLOAD")</f>
        <v>0</v>
      </c>
      <c r="T717" s="7">
        <f>COUNTIFS(clean_interactions!B:B,A717,clean_interactions!C:C,"WEBINAR_ATTENDED")</f>
        <v>1</v>
      </c>
      <c r="U717" s="7">
        <f>COUNTIFS(clean_interactions!B:B,A717,clean_interactions!C:C,"PRICING_PAGE_VIEW")</f>
        <v>0</v>
      </c>
      <c r="V717" s="7">
        <f>SUMIF(clean_spend!D:D,E717,clean_spend!F:F)</f>
        <v>37889</v>
      </c>
      <c r="W717" s="7">
        <f>SUMIF(clean_spend!D:D,E717,clean_spend!J:J)</f>
        <v>865</v>
      </c>
      <c r="X717" s="17">
        <f t="shared" si="11"/>
        <v>43.802312138728325</v>
      </c>
      <c r="Y717" s="7">
        <f>IFERROR(SUMIF(clean_spend!D:D,E717,clean_spend!L:L)/V717,0)</f>
        <v>9.6104674179841112</v>
      </c>
    </row>
    <row r="718" spans="1:25">
      <c r="A718" t="str">
        <v>L0717</v>
      </c>
      <c r="B718" t="str">
        <v>Yuki Johnson</v>
      </c>
      <c r="C718" t="str">
        <v>SLACK TECHNOLOGIES</v>
      </c>
      <c r="D718" t="str">
        <v>MID-MARKET</v>
      </c>
      <c r="E718" t="str">
        <v>ORGANIC</v>
      </c>
      <c r="F718" t="str">
        <v>Manufacturing</v>
      </c>
      <c r="G718" t="str">
        <v>Operations Manager</v>
      </c>
      <c r="H718" t="str">
        <v>Vietnam</v>
      </c>
      <c r="I718">
        <v>30</v>
      </c>
      <c r="J718">
        <v>10</v>
      </c>
      <c r="K718">
        <v>21</v>
      </c>
      <c r="L718" t="str">
        <v>YES</v>
      </c>
      <c r="M718" t="str">
        <v>CONTACTED</v>
      </c>
      <c r="N718" s="7" t="str">
        <f>IF(COUNTBLANK(clean_leads!B718:S718)&gt;=8,"LOW",IF(COUNTBLANK(clean_leads!B718:S718)&gt;=4,"MEDIUM","HIGH"))</f>
        <v>HIGH</v>
      </c>
      <c r="O718" s="7">
        <f>COUNTIF(clean_interactions!B:B,A718)</f>
        <v>2</v>
      </c>
      <c r="P718" s="7">
        <f>COUNTIFS(clean_interactions!B:B,A718,clean_interactions!N:N,"HIGH")</f>
        <v>2</v>
      </c>
      <c r="Q718" s="7">
        <f>ROUND(SUMIF(clean_interactions!B:B,A718,clean_interactions!M:M),1)</f>
        <v>57.2</v>
      </c>
      <c r="R718" s="7">
        <f>COUNTIFS(clean_interactions!B:B,A718,clean_interactions!C:C,"DEMO_REQUEST")</f>
        <v>0</v>
      </c>
      <c r="S718" s="7">
        <f>COUNTIFS(clean_interactions!B:B,A718,clean_interactions!C:C,"CONTENT_DOWNLOAD")</f>
        <v>0</v>
      </c>
      <c r="T718" s="7">
        <f>COUNTIFS(clean_interactions!B:B,A718,clean_interactions!C:C,"WEBINAR_ATTENDED")</f>
        <v>0</v>
      </c>
      <c r="U718" s="7">
        <f>COUNTIFS(clean_interactions!B:B,A718,clean_interactions!C:C,"PRICING_PAGE_VIEW")</f>
        <v>1</v>
      </c>
      <c r="V718" s="7">
        <f>SUMIF(clean_spend!D:D,E718,clean_spend!F:F)</f>
        <v>46997</v>
      </c>
      <c r="W718" s="7">
        <f>SUMIF(clean_spend!D:D,E718,clean_spend!J:J)</f>
        <v>970</v>
      </c>
      <c r="X718" s="17">
        <f t="shared" si="11"/>
        <v>48.450515463917526</v>
      </c>
      <c r="Y718" s="7">
        <f>IFERROR(SUMIF(clean_spend!D:D,E718,clean_spend!L:L)/V718,0)</f>
        <v>13.494180479605081</v>
      </c>
    </row>
    <row r="719" spans="1:25">
      <c r="A719" t="str">
        <v>L0718</v>
      </c>
      <c r="B719" t="str">
        <v>Yasmin Soto</v>
      </c>
      <c r="C719" t="str">
        <v>STRIPE</v>
      </c>
      <c r="D719" t="str">
        <v>N/A</v>
      </c>
      <c r="E719" t="str">
        <v>WEBINAR</v>
      </c>
      <c r="F719" t="str">
        <v>Fintech</v>
      </c>
      <c r="G719" t="str">
        <v>Sales Operations</v>
      </c>
      <c r="H719" t="str">
        <v>US</v>
      </c>
      <c r="I719">
        <v>4</v>
      </c>
      <c r="J719">
        <v>16</v>
      </c>
      <c r="K719">
        <v>2</v>
      </c>
      <c r="L719" t="str">
        <v>NO</v>
      </c>
      <c r="M719" t="str">
        <v>NURTURING</v>
      </c>
      <c r="N719" s="7" t="str">
        <f>IF(COUNTBLANK(clean_leads!B719:S719)&gt;=8,"LOW",IF(COUNTBLANK(clean_leads!B719:S719)&gt;=4,"MEDIUM","HIGH"))</f>
        <v>HIGH</v>
      </c>
      <c r="O719" s="7">
        <f>COUNTIF(clean_interactions!B:B,A719)</f>
        <v>4</v>
      </c>
      <c r="P719" s="7">
        <f>COUNTIFS(clean_interactions!B:B,A719,clean_interactions!N:N,"HIGH")</f>
        <v>3</v>
      </c>
      <c r="Q719" s="7">
        <f>ROUND(SUMIF(clean_interactions!B:B,A719,clean_interactions!M:M),1)</f>
        <v>37.1</v>
      </c>
      <c r="R719" s="7">
        <f>COUNTIFS(clean_interactions!B:B,A719,clean_interactions!C:C,"DEMO_REQUEST")</f>
        <v>0</v>
      </c>
      <c r="S719" s="7">
        <f>COUNTIFS(clean_interactions!B:B,A719,clean_interactions!C:C,"CONTENT_DOWNLOAD")</f>
        <v>0</v>
      </c>
      <c r="T719" s="7">
        <f>COUNTIFS(clean_interactions!B:B,A719,clean_interactions!C:C,"WEBINAR_ATTENDED")</f>
        <v>0</v>
      </c>
      <c r="U719" s="7">
        <f>COUNTIFS(clean_interactions!B:B,A719,clean_interactions!C:C,"PRICING_PAGE_VIEW")</f>
        <v>1</v>
      </c>
      <c r="V719" s="7">
        <f>SUMIF(clean_spend!D:D,E719,clean_spend!F:F)</f>
        <v>74983</v>
      </c>
      <c r="W719" s="7">
        <f>SUMIF(clean_spend!D:D,E719,clean_spend!J:J)</f>
        <v>879</v>
      </c>
      <c r="X719" s="17">
        <f t="shared" si="11"/>
        <v>85.304891922639356</v>
      </c>
      <c r="Y719" s="7">
        <f>IFERROR(SUMIF(clean_spend!D:D,E719,clean_spend!L:L)/V719,0)</f>
        <v>7.3541336036168197</v>
      </c>
    </row>
    <row r="720" spans="1:25">
      <c r="A720" t="str">
        <v>L0719</v>
      </c>
      <c r="B720" t="str">
        <v>Ivy Ahmed</v>
      </c>
      <c r="C720" t="str">
        <v>SNOWFLAKE</v>
      </c>
      <c r="D720" t="str">
        <v>N/A</v>
      </c>
      <c r="E720" t="str">
        <v>COLD_EMAIL</v>
      </c>
      <c r="F720" t="str">
        <v>Devops</v>
      </c>
      <c r="G720" t="str">
        <v>Intern</v>
      </c>
      <c r="H720" t="str">
        <v>IN</v>
      </c>
      <c r="I720">
        <v>8</v>
      </c>
      <c r="J720">
        <v>8</v>
      </c>
      <c r="K720">
        <v>0</v>
      </c>
      <c r="L720" t="str">
        <v>YES</v>
      </c>
      <c r="M720" t="str">
        <v>DISQUALIFIED</v>
      </c>
      <c r="N720" s="7" t="str">
        <f>IF(COUNTBLANK(clean_leads!B720:S720)&gt;=8,"LOW",IF(COUNTBLANK(clean_leads!B720:S720)&gt;=4,"MEDIUM","HIGH"))</f>
        <v>HIGH</v>
      </c>
      <c r="O720" s="7">
        <f>COUNTIF(clean_interactions!B:B,A720)</f>
        <v>2</v>
      </c>
      <c r="P720" s="7">
        <f>COUNTIFS(clean_interactions!B:B,A720,clean_interactions!N:N,"HIGH")</f>
        <v>2</v>
      </c>
      <c r="Q720" s="7">
        <f>ROUND(SUMIF(clean_interactions!B:B,A720,clean_interactions!M:M),1)</f>
        <v>54.6</v>
      </c>
      <c r="R720" s="7">
        <f>COUNTIFS(clean_interactions!B:B,A720,clean_interactions!C:C,"DEMO_REQUEST")</f>
        <v>0</v>
      </c>
      <c r="S720" s="7">
        <f>COUNTIFS(clean_interactions!B:B,A720,clean_interactions!C:C,"CONTENT_DOWNLOAD")</f>
        <v>1</v>
      </c>
      <c r="T720" s="7">
        <f>COUNTIFS(clean_interactions!B:B,A720,clean_interactions!C:C,"WEBINAR_ATTENDED")</f>
        <v>1</v>
      </c>
      <c r="U720" s="7">
        <f>COUNTIFS(clean_interactions!B:B,A720,clean_interactions!C:C,"PRICING_PAGE_VIEW")</f>
        <v>0</v>
      </c>
      <c r="V720" s="7">
        <f>SUMIF(clean_spend!D:D,E720,clean_spend!F:F)</f>
        <v>63789</v>
      </c>
      <c r="W720" s="7">
        <f>SUMIF(clean_spend!D:D,E720,clean_spend!J:J)</f>
        <v>306</v>
      </c>
      <c r="X720" s="17">
        <f t="shared" si="11"/>
        <v>208.4607843137255</v>
      </c>
      <c r="Y720" s="7">
        <f>IFERROR(SUMIF(clean_spend!D:D,E720,clean_spend!L:L)/V720,0)</f>
        <v>3.0610920378121618</v>
      </c>
    </row>
    <row r="721" spans="1:25">
      <c r="A721" t="str">
        <v>L0720</v>
      </c>
      <c r="B721" t="str">
        <v>Karen Lopez</v>
      </c>
      <c r="C721" t="str">
        <v>MONGO DB</v>
      </c>
      <c r="D721" t="str">
        <v>SMB</v>
      </c>
      <c r="E721" t="str">
        <v>PARTNER</v>
      </c>
      <c r="F721" t="str">
        <v>Automotive</v>
      </c>
      <c r="G721" t="str">
        <v>Chief Revenue Officer</v>
      </c>
      <c r="H721" t="str">
        <v>CA</v>
      </c>
      <c r="I721">
        <v>31</v>
      </c>
      <c r="J721">
        <v>6</v>
      </c>
      <c r="K721">
        <v>59</v>
      </c>
      <c r="L721" t="str">
        <v>YES</v>
      </c>
      <c r="M721" t="str">
        <v>NEW</v>
      </c>
      <c r="N721" s="7" t="str">
        <f>IF(COUNTBLANK(clean_leads!B721:S721)&gt;=8,"LOW",IF(COUNTBLANK(clean_leads!B721:S721)&gt;=4,"MEDIUM","HIGH"))</f>
        <v>HIGH</v>
      </c>
      <c r="O721" s="7">
        <f>COUNTIF(clean_interactions!B:B,A721)</f>
        <v>2</v>
      </c>
      <c r="P721" s="7">
        <f>COUNTIFS(clean_interactions!B:B,A721,clean_interactions!N:N,"HIGH")</f>
        <v>2</v>
      </c>
      <c r="Q721" s="7">
        <f>ROUND(SUMIF(clean_interactions!B:B,A721,clean_interactions!M:M),1)</f>
        <v>37.4</v>
      </c>
      <c r="R721" s="7">
        <f>COUNTIFS(clean_interactions!B:B,A721,clean_interactions!C:C,"DEMO_REQUEST")</f>
        <v>1</v>
      </c>
      <c r="S721" s="7">
        <f>COUNTIFS(clean_interactions!B:B,A721,clean_interactions!C:C,"CONTENT_DOWNLOAD")</f>
        <v>0</v>
      </c>
      <c r="T721" s="7">
        <f>COUNTIFS(clean_interactions!B:B,A721,clean_interactions!C:C,"WEBINAR_ATTENDED")</f>
        <v>0</v>
      </c>
      <c r="U721" s="7">
        <f>COUNTIFS(clean_interactions!B:B,A721,clean_interactions!C:C,"PRICING_PAGE_VIEW")</f>
        <v>0</v>
      </c>
      <c r="V721" s="7">
        <f>SUMIF(clean_spend!D:D,E721,clean_spend!F:F)</f>
        <v>0</v>
      </c>
      <c r="W721" s="7">
        <f>SUMIF(clean_spend!D:D,E721,clean_spend!J:J)</f>
        <v>0</v>
      </c>
      <c r="X721" s="17">
        <f t="shared" si="11"/>
        <v>0</v>
      </c>
      <c r="Y721" s="7">
        <f>IFERROR(SUMIF(clean_spend!D:D,E721,clean_spend!L:L)/V721,0)</f>
        <v>0</v>
      </c>
    </row>
    <row r="722" spans="1:25">
      <c r="A722" t="str">
        <v>L0721</v>
      </c>
      <c r="B722" t="str">
        <v>Willow Novak</v>
      </c>
      <c r="C722" t="str">
        <v>ZENDESK</v>
      </c>
      <c r="D722" t="str">
        <v>SMB</v>
      </c>
      <c r="E722" t="str">
        <v>SOCIAL</v>
      </c>
      <c r="F722" t="str">
        <v>Edtech</v>
      </c>
      <c r="G722" t="str">
        <v>Program Manager</v>
      </c>
      <c r="H722" t="str">
        <v>UK</v>
      </c>
      <c r="I722">
        <v>6</v>
      </c>
      <c r="J722">
        <v>5</v>
      </c>
      <c r="K722">
        <v>37</v>
      </c>
      <c r="L722" t="str">
        <v>NO</v>
      </c>
      <c r="M722" t="str">
        <v>ENGAGED</v>
      </c>
      <c r="N722" s="7" t="str">
        <f>IF(COUNTBLANK(clean_leads!B722:S722)&gt;=8,"LOW",IF(COUNTBLANK(clean_leads!B722:S722)&gt;=4,"MEDIUM","HIGH"))</f>
        <v>HIGH</v>
      </c>
      <c r="O722" s="7">
        <f>COUNTIF(clean_interactions!B:B,A722)</f>
        <v>4</v>
      </c>
      <c r="P722" s="7">
        <f>COUNTIFS(clean_interactions!B:B,A722,clean_interactions!N:N,"HIGH")</f>
        <v>3</v>
      </c>
      <c r="Q722" s="7">
        <f>ROUND(SUMIF(clean_interactions!B:B,A722,clean_interactions!M:M),1)</f>
        <v>55.8</v>
      </c>
      <c r="R722" s="7">
        <f>COUNTIFS(clean_interactions!B:B,A722,clean_interactions!C:C,"DEMO_REQUEST")</f>
        <v>0</v>
      </c>
      <c r="S722" s="7">
        <f>COUNTIFS(clean_interactions!B:B,A722,clean_interactions!C:C,"CONTENT_DOWNLOAD")</f>
        <v>1</v>
      </c>
      <c r="T722" s="7">
        <f>COUNTIFS(clean_interactions!B:B,A722,clean_interactions!C:C,"WEBINAR_ATTENDED")</f>
        <v>0</v>
      </c>
      <c r="U722" s="7">
        <f>COUNTIFS(clean_interactions!B:B,A722,clean_interactions!C:C,"PRICING_PAGE_VIEW")</f>
        <v>0</v>
      </c>
      <c r="V722" s="7">
        <f>SUMIF(clean_spend!D:D,E722,clean_spend!F:F)</f>
        <v>198205</v>
      </c>
      <c r="W722" s="7">
        <f>SUMIF(clean_spend!D:D,E722,clean_spend!J:J)</f>
        <v>961</v>
      </c>
      <c r="X722" s="17">
        <f t="shared" si="11"/>
        <v>206.2486992715921</v>
      </c>
      <c r="Y722" s="7">
        <f>IFERROR(SUMIF(clean_spend!D:D,E722,clean_spend!L:L)/V722,0)</f>
        <v>2.499992432077899</v>
      </c>
    </row>
    <row r="723" spans="1:25">
      <c r="A723" t="str">
        <v>L0722</v>
      </c>
      <c r="B723" t="str">
        <v>Omar Perez</v>
      </c>
      <c r="C723" t="str">
        <v>ZSCALER</v>
      </c>
      <c r="D723" t="str">
        <v>GROWTH</v>
      </c>
      <c r="E723" t="str">
        <v>PARTNER</v>
      </c>
      <c r="F723" t="str">
        <v>Automotive</v>
      </c>
      <c r="G723" t="str">
        <v>Marketing Manager</v>
      </c>
      <c r="H723" t="str">
        <v>Mexico</v>
      </c>
      <c r="I723">
        <v>31</v>
      </c>
      <c r="J723">
        <v>0</v>
      </c>
      <c r="K723">
        <v>32</v>
      </c>
      <c r="L723" t="str">
        <v>YES</v>
      </c>
      <c r="M723" t="str">
        <v>QUALIFIED</v>
      </c>
      <c r="N723" s="7" t="str">
        <f>IF(COUNTBLANK(clean_leads!B723:S723)&gt;=8,"LOW",IF(COUNTBLANK(clean_leads!B723:S723)&gt;=4,"MEDIUM","HIGH"))</f>
        <v>HIGH</v>
      </c>
      <c r="O723" s="7">
        <f>COUNTIF(clean_interactions!B:B,A723)</f>
        <v>3</v>
      </c>
      <c r="P723" s="7">
        <f>COUNTIFS(clean_interactions!B:B,A723,clean_interactions!N:N,"HIGH")</f>
        <v>3</v>
      </c>
      <c r="Q723" s="7">
        <f>ROUND(SUMIF(clean_interactions!B:B,A723,clean_interactions!M:M),1)</f>
        <v>83.4</v>
      </c>
      <c r="R723" s="7">
        <f>COUNTIFS(clean_interactions!B:B,A723,clean_interactions!C:C,"DEMO_REQUEST")</f>
        <v>0</v>
      </c>
      <c r="S723" s="7">
        <f>COUNTIFS(clean_interactions!B:B,A723,clean_interactions!C:C,"CONTENT_DOWNLOAD")</f>
        <v>0</v>
      </c>
      <c r="T723" s="7">
        <f>COUNTIFS(clean_interactions!B:B,A723,clean_interactions!C:C,"WEBINAR_ATTENDED")</f>
        <v>0</v>
      </c>
      <c r="U723" s="7">
        <f>COUNTIFS(clean_interactions!B:B,A723,clean_interactions!C:C,"PRICING_PAGE_VIEW")</f>
        <v>0</v>
      </c>
      <c r="V723" s="7">
        <f>SUMIF(clean_spend!D:D,E723,clean_spend!F:F)</f>
        <v>0</v>
      </c>
      <c r="W723" s="7">
        <f>SUMIF(clean_spend!D:D,E723,clean_spend!J:J)</f>
        <v>0</v>
      </c>
      <c r="X723" s="17">
        <f t="shared" si="11"/>
        <v>0</v>
      </c>
      <c r="Y723" s="7">
        <f>IFERROR(SUMIF(clean_spend!D:D,E723,clean_spend!L:L)/V723,0)</f>
        <v>0</v>
      </c>
    </row>
    <row r="724" spans="1:25">
      <c r="A724" t="str">
        <v>L0723</v>
      </c>
      <c r="B724" t="str">
        <v>Tina Castillo</v>
      </c>
      <c r="C724" t="str">
        <v>CLOUDFLARE</v>
      </c>
      <c r="D724" t="str">
        <v>MID-MARKET</v>
      </c>
      <c r="E724" t="str">
        <v>COLD_EMAIL</v>
      </c>
      <c r="F724" t="str">
        <v>Manufacturing</v>
      </c>
      <c r="G724" t="str">
        <v>Co-Founder</v>
      </c>
      <c r="H724" t="str">
        <v>JP</v>
      </c>
      <c r="I724">
        <v>28</v>
      </c>
      <c r="J724">
        <v>18</v>
      </c>
      <c r="K724">
        <v>24</v>
      </c>
      <c r="L724" t="str">
        <v>YES</v>
      </c>
      <c r="M724" t="str">
        <v>NEW</v>
      </c>
      <c r="N724" s="7" t="str">
        <f>IF(COUNTBLANK(clean_leads!B724:S724)&gt;=8,"LOW",IF(COUNTBLANK(clean_leads!B724:S724)&gt;=4,"MEDIUM","HIGH"))</f>
        <v>HIGH</v>
      </c>
      <c r="O724" s="7">
        <f>COUNTIF(clean_interactions!B:B,A724)</f>
        <v>0</v>
      </c>
      <c r="P724" s="7">
        <f>COUNTIFS(clean_interactions!B:B,A724,clean_interactions!N:N,"HIGH")</f>
        <v>0</v>
      </c>
      <c r="Q724" s="7">
        <f>ROUND(SUMIF(clean_interactions!B:B,A724,clean_interactions!M:M),1)</f>
        <v>0</v>
      </c>
      <c r="R724" s="7">
        <f>COUNTIFS(clean_interactions!B:B,A724,clean_interactions!C:C,"DEMO_REQUEST")</f>
        <v>0</v>
      </c>
      <c r="S724" s="7">
        <f>COUNTIFS(clean_interactions!B:B,A724,clean_interactions!C:C,"CONTENT_DOWNLOAD")</f>
        <v>0</v>
      </c>
      <c r="T724" s="7">
        <f>COUNTIFS(clean_interactions!B:B,A724,clean_interactions!C:C,"WEBINAR_ATTENDED")</f>
        <v>0</v>
      </c>
      <c r="U724" s="7">
        <f>COUNTIFS(clean_interactions!B:B,A724,clean_interactions!C:C,"PRICING_PAGE_VIEW")</f>
        <v>0</v>
      </c>
      <c r="V724" s="7">
        <f>SUMIF(clean_spend!D:D,E724,clean_spend!F:F)</f>
        <v>63789</v>
      </c>
      <c r="W724" s="7">
        <f>SUMIF(clean_spend!D:D,E724,clean_spend!J:J)</f>
        <v>306</v>
      </c>
      <c r="X724" s="17">
        <f t="shared" si="11"/>
        <v>208.4607843137255</v>
      </c>
      <c r="Y724" s="7">
        <f>IFERROR(SUMIF(clean_spend!D:D,E724,clean_spend!L:L)/V724,0)</f>
        <v>3.0610920378121618</v>
      </c>
    </row>
    <row r="725" spans="1:25">
      <c r="A725" t="str">
        <v>L0724</v>
      </c>
      <c r="B725" t="str">
        <v>Victor Kumar</v>
      </c>
      <c r="C725" t="str">
        <v>MONGO DB</v>
      </c>
      <c r="D725" t="str">
        <v>N/A</v>
      </c>
      <c r="E725" t="str">
        <v>EVENT</v>
      </c>
      <c r="F725" t="str">
        <v>Healthcare</v>
      </c>
      <c r="G725" t="str">
        <v>Brand Manager</v>
      </c>
      <c r="H725" t="str">
        <v>Malaysia</v>
      </c>
      <c r="I725">
        <v>22</v>
      </c>
      <c r="J725">
        <v>11</v>
      </c>
      <c r="K725">
        <v>11</v>
      </c>
      <c r="L725" t="str">
        <v>YES</v>
      </c>
      <c r="M725" t="str">
        <v>NEW</v>
      </c>
      <c r="N725" s="7" t="str">
        <f>IF(COUNTBLANK(clean_leads!B725:S725)&gt;=8,"LOW",IF(COUNTBLANK(clean_leads!B725:S725)&gt;=4,"MEDIUM","HIGH"))</f>
        <v>HIGH</v>
      </c>
      <c r="O725" s="7">
        <f>COUNTIF(clean_interactions!B:B,A725)</f>
        <v>6</v>
      </c>
      <c r="P725" s="7">
        <f>COUNTIFS(clean_interactions!B:B,A725,clean_interactions!N:N,"HIGH")</f>
        <v>6</v>
      </c>
      <c r="Q725" s="7">
        <f>ROUND(SUMIF(clean_interactions!B:B,A725,clean_interactions!M:M),1)</f>
        <v>97.7</v>
      </c>
      <c r="R725" s="7">
        <f>COUNTIFS(clean_interactions!B:B,A725,clean_interactions!C:C,"DEMO_REQUEST")</f>
        <v>1</v>
      </c>
      <c r="S725" s="7">
        <f>COUNTIFS(clean_interactions!B:B,A725,clean_interactions!C:C,"CONTENT_DOWNLOAD")</f>
        <v>0</v>
      </c>
      <c r="T725" s="7">
        <f>COUNTIFS(clean_interactions!B:B,A725,clean_interactions!C:C,"WEBINAR_ATTENDED")</f>
        <v>1</v>
      </c>
      <c r="U725" s="7">
        <f>COUNTIFS(clean_interactions!B:B,A725,clean_interactions!C:C,"PRICING_PAGE_VIEW")</f>
        <v>0</v>
      </c>
      <c r="V725" s="7">
        <f>SUMIF(clean_spend!D:D,E725,clean_spend!F:F)</f>
        <v>130023</v>
      </c>
      <c r="W725" s="7">
        <f>SUMIF(clean_spend!D:D,E725,clean_spend!J:J)</f>
        <v>322</v>
      </c>
      <c r="X725" s="17">
        <f t="shared" si="11"/>
        <v>403.79813664596276</v>
      </c>
      <c r="Y725" s="7">
        <f>IFERROR(SUMIF(clean_spend!D:D,E725,clean_spend!L:L)/V725,0)</f>
        <v>1.3116294809379878</v>
      </c>
    </row>
    <row r="726" spans="1:25">
      <c r="A726" t="str">
        <v>L0725</v>
      </c>
      <c r="B726" t="str">
        <v>Winona Davis</v>
      </c>
      <c r="C726" t="str">
        <v>ATLASSIAN</v>
      </c>
      <c r="D726" t="str">
        <v>MID-MARKET</v>
      </c>
      <c r="E726" t="str">
        <v>PARTNER</v>
      </c>
      <c r="F726" t="str">
        <v>Insurtech</v>
      </c>
      <c r="G726" t="str">
        <v>Data Analyst</v>
      </c>
      <c r="H726" t="str">
        <v>Nigeria</v>
      </c>
      <c r="I726">
        <v>0</v>
      </c>
      <c r="J726">
        <v>6</v>
      </c>
      <c r="K726">
        <v>26</v>
      </c>
      <c r="L726" t="str">
        <v>NO</v>
      </c>
      <c r="M726" t="str">
        <v>DISQUALIFIED</v>
      </c>
      <c r="N726" s="7" t="str">
        <f>IF(COUNTBLANK(clean_leads!B726:S726)&gt;=8,"LOW",IF(COUNTBLANK(clean_leads!B726:S726)&gt;=4,"MEDIUM","HIGH"))</f>
        <v>HIGH</v>
      </c>
      <c r="O726" s="7">
        <f>COUNTIF(clean_interactions!B:B,A726)</f>
        <v>2</v>
      </c>
      <c r="P726" s="7">
        <f>COUNTIFS(clean_interactions!B:B,A726,clean_interactions!N:N,"HIGH")</f>
        <v>2</v>
      </c>
      <c r="Q726" s="7">
        <f>ROUND(SUMIF(clean_interactions!B:B,A726,clean_interactions!M:M),1)</f>
        <v>36.9</v>
      </c>
      <c r="R726" s="7">
        <f>COUNTIFS(clean_interactions!B:B,A726,clean_interactions!C:C,"DEMO_REQUEST")</f>
        <v>0</v>
      </c>
      <c r="S726" s="7">
        <f>COUNTIFS(clean_interactions!B:B,A726,clean_interactions!C:C,"CONTENT_DOWNLOAD")</f>
        <v>0</v>
      </c>
      <c r="T726" s="7">
        <f>COUNTIFS(clean_interactions!B:B,A726,clean_interactions!C:C,"WEBINAR_ATTENDED")</f>
        <v>0</v>
      </c>
      <c r="U726" s="7">
        <f>COUNTIFS(clean_interactions!B:B,A726,clean_interactions!C:C,"PRICING_PAGE_VIEW")</f>
        <v>0</v>
      </c>
      <c r="V726" s="7">
        <f>SUMIF(clean_spend!D:D,E726,clean_spend!F:F)</f>
        <v>0</v>
      </c>
      <c r="W726" s="7">
        <f>SUMIF(clean_spend!D:D,E726,clean_spend!J:J)</f>
        <v>0</v>
      </c>
      <c r="X726" s="17">
        <f t="shared" si="11"/>
        <v>0</v>
      </c>
      <c r="Y726" s="7">
        <f>IFERROR(SUMIF(clean_spend!D:D,E726,clean_spend!L:L)/V726,0)</f>
        <v>0</v>
      </c>
    </row>
    <row r="727" spans="1:25">
      <c r="A727" t="str">
        <v>L0726</v>
      </c>
      <c r="B727" t="str">
        <v>Sophie White</v>
      </c>
      <c r="C727" t="str">
        <v>SLACK TECHNOLOGIES</v>
      </c>
      <c r="D727" t="str">
        <v>MID-MARKET</v>
      </c>
      <c r="E727" t="str">
        <v>SOCIAL</v>
      </c>
      <c r="F727" t="str">
        <v>Automotive</v>
      </c>
      <c r="G727" t="str">
        <v>Senior Analyst</v>
      </c>
      <c r="H727" t="str">
        <v>AU</v>
      </c>
      <c r="I727">
        <v>13</v>
      </c>
      <c r="J727">
        <v>18</v>
      </c>
      <c r="K727">
        <v>0</v>
      </c>
      <c r="L727" t="str">
        <v>NO</v>
      </c>
      <c r="M727" t="str">
        <v>NEW</v>
      </c>
      <c r="N727" s="7" t="str">
        <f>IF(COUNTBLANK(clean_leads!B727:S727)&gt;=8,"LOW",IF(COUNTBLANK(clean_leads!B727:S727)&gt;=4,"MEDIUM","HIGH"))</f>
        <v>HIGH</v>
      </c>
      <c r="O727" s="7">
        <f>COUNTIF(clean_interactions!B:B,A727)</f>
        <v>2</v>
      </c>
      <c r="P727" s="7">
        <f>COUNTIFS(clean_interactions!B:B,A727,clean_interactions!N:N,"HIGH")</f>
        <v>1</v>
      </c>
      <c r="Q727" s="7">
        <f>ROUND(SUMIF(clean_interactions!B:B,A727,clean_interactions!M:M),1)</f>
        <v>15.3</v>
      </c>
      <c r="R727" s="7">
        <f>COUNTIFS(clean_interactions!B:B,A727,clean_interactions!C:C,"DEMO_REQUEST")</f>
        <v>0</v>
      </c>
      <c r="S727" s="7">
        <f>COUNTIFS(clean_interactions!B:B,A727,clean_interactions!C:C,"CONTENT_DOWNLOAD")</f>
        <v>0</v>
      </c>
      <c r="T727" s="7">
        <f>COUNTIFS(clean_interactions!B:B,A727,clean_interactions!C:C,"WEBINAR_ATTENDED")</f>
        <v>0</v>
      </c>
      <c r="U727" s="7">
        <f>COUNTIFS(clean_interactions!B:B,A727,clean_interactions!C:C,"PRICING_PAGE_VIEW")</f>
        <v>0</v>
      </c>
      <c r="V727" s="7">
        <f>SUMIF(clean_spend!D:D,E727,clean_spend!F:F)</f>
        <v>198205</v>
      </c>
      <c r="W727" s="7">
        <f>SUMIF(clean_spend!D:D,E727,clean_spend!J:J)</f>
        <v>961</v>
      </c>
      <c r="X727" s="17">
        <f t="shared" si="11"/>
        <v>206.2486992715921</v>
      </c>
      <c r="Y727" s="7">
        <f>IFERROR(SUMIF(clean_spend!D:D,E727,clean_spend!L:L)/V727,0)</f>
        <v>2.499992432077899</v>
      </c>
    </row>
    <row r="728" spans="1:25">
      <c r="A728" t="str">
        <v>L0727</v>
      </c>
      <c r="B728" t="str">
        <v>Qasim Kumar</v>
      </c>
      <c r="C728" t="str">
        <v>META</v>
      </c>
      <c r="D728" t="str">
        <v>SMB</v>
      </c>
      <c r="E728" t="str">
        <v>COLD_EMAIL</v>
      </c>
      <c r="F728" t="str">
        <v>Telecom</v>
      </c>
      <c r="G728" t="str">
        <v>Marketing Manager</v>
      </c>
      <c r="H728" t="str">
        <v>IN</v>
      </c>
      <c r="I728">
        <v>14</v>
      </c>
      <c r="J728">
        <v>0</v>
      </c>
      <c r="K728">
        <v>37</v>
      </c>
      <c r="L728" t="str">
        <v>YES</v>
      </c>
      <c r="M728" t="str">
        <v>CONTACTED</v>
      </c>
      <c r="N728" s="7" t="str">
        <f>IF(COUNTBLANK(clean_leads!B728:S728)&gt;=8,"LOW",IF(COUNTBLANK(clean_leads!B728:S728)&gt;=4,"MEDIUM","HIGH"))</f>
        <v>HIGH</v>
      </c>
      <c r="O728" s="7">
        <f>COUNTIF(clean_interactions!B:B,A728)</f>
        <v>2</v>
      </c>
      <c r="P728" s="7">
        <f>COUNTIFS(clean_interactions!B:B,A728,clean_interactions!N:N,"HIGH")</f>
        <v>1</v>
      </c>
      <c r="Q728" s="7">
        <f>ROUND(SUMIF(clean_interactions!B:B,A728,clean_interactions!M:M),1)</f>
        <v>39.700000000000003</v>
      </c>
      <c r="R728" s="7">
        <f>COUNTIFS(clean_interactions!B:B,A728,clean_interactions!C:C,"DEMO_REQUEST")</f>
        <v>0</v>
      </c>
      <c r="S728" s="7">
        <f>COUNTIFS(clean_interactions!B:B,A728,clean_interactions!C:C,"CONTENT_DOWNLOAD")</f>
        <v>0</v>
      </c>
      <c r="T728" s="7">
        <f>COUNTIFS(clean_interactions!B:B,A728,clean_interactions!C:C,"WEBINAR_ATTENDED")</f>
        <v>0</v>
      </c>
      <c r="U728" s="7">
        <f>COUNTIFS(clean_interactions!B:B,A728,clean_interactions!C:C,"PRICING_PAGE_VIEW")</f>
        <v>0</v>
      </c>
      <c r="V728" s="7">
        <f>SUMIF(clean_spend!D:D,E728,clean_spend!F:F)</f>
        <v>63789</v>
      </c>
      <c r="W728" s="7">
        <f>SUMIF(clean_spend!D:D,E728,clean_spend!J:J)</f>
        <v>306</v>
      </c>
      <c r="X728" s="17">
        <f t="shared" si="11"/>
        <v>208.4607843137255</v>
      </c>
      <c r="Y728" s="7">
        <f>IFERROR(SUMIF(clean_spend!D:D,E728,clean_spend!L:L)/V728,0)</f>
        <v>3.0610920378121618</v>
      </c>
    </row>
    <row r="729" spans="1:25">
      <c r="A729" t="str">
        <v>L0728</v>
      </c>
      <c r="B729" t="str">
        <v>Ophelia Mishra</v>
      </c>
      <c r="C729" t="str">
        <v>DROPBOX</v>
      </c>
      <c r="D729" t="str">
        <v>SMB</v>
      </c>
      <c r="E729" t="str">
        <v>REFERRAL</v>
      </c>
      <c r="F729" t="str">
        <v>Devops</v>
      </c>
      <c r="G729" t="str">
        <v>Sales Engineer</v>
      </c>
      <c r="H729" t="str">
        <v>FR</v>
      </c>
      <c r="I729">
        <v>0</v>
      </c>
      <c r="J729">
        <v>0</v>
      </c>
      <c r="K729">
        <v>42</v>
      </c>
      <c r="L729" t="str">
        <v>NO</v>
      </c>
      <c r="M729" t="str">
        <v>QUALIFIED</v>
      </c>
      <c r="N729" s="7" t="str">
        <f>IF(COUNTBLANK(clean_leads!B729:S729)&gt;=8,"LOW",IF(COUNTBLANK(clean_leads!B729:S729)&gt;=4,"MEDIUM","HIGH"))</f>
        <v>HIGH</v>
      </c>
      <c r="O729" s="7">
        <f>COUNTIF(clean_interactions!B:B,A729)</f>
        <v>3</v>
      </c>
      <c r="P729" s="7">
        <f>COUNTIFS(clean_interactions!B:B,A729,clean_interactions!N:N,"HIGH")</f>
        <v>1</v>
      </c>
      <c r="Q729" s="7">
        <f>ROUND(SUMIF(clean_interactions!B:B,A729,clean_interactions!M:M),1)</f>
        <v>36</v>
      </c>
      <c r="R729" s="7">
        <f>COUNTIFS(clean_interactions!B:B,A729,clean_interactions!C:C,"DEMO_REQUEST")</f>
        <v>0</v>
      </c>
      <c r="S729" s="7">
        <f>COUNTIFS(clean_interactions!B:B,A729,clean_interactions!C:C,"CONTENT_DOWNLOAD")</f>
        <v>0</v>
      </c>
      <c r="T729" s="7">
        <f>COUNTIFS(clean_interactions!B:B,A729,clean_interactions!C:C,"WEBINAR_ATTENDED")</f>
        <v>0</v>
      </c>
      <c r="U729" s="7">
        <f>COUNTIFS(clean_interactions!B:B,A729,clean_interactions!C:C,"PRICING_PAGE_VIEW")</f>
        <v>0</v>
      </c>
      <c r="V729" s="7">
        <f>SUMIF(clean_spend!D:D,E729,clean_spend!F:F)</f>
        <v>37889</v>
      </c>
      <c r="W729" s="7">
        <f>SUMIF(clean_spend!D:D,E729,clean_spend!J:J)</f>
        <v>865</v>
      </c>
      <c r="X729" s="17">
        <f t="shared" si="11"/>
        <v>43.802312138728325</v>
      </c>
      <c r="Y729" s="7">
        <f>IFERROR(SUMIF(clean_spend!D:D,E729,clean_spend!L:L)/V729,0)</f>
        <v>9.6104674179841112</v>
      </c>
    </row>
    <row r="730" spans="1:25">
      <c r="A730" t="str">
        <v>L0729</v>
      </c>
      <c r="B730" t="str">
        <v>Xanthe Hoffman</v>
      </c>
      <c r="C730" t="str">
        <v>MIRO</v>
      </c>
      <c r="D730" t="str">
        <v>SMB</v>
      </c>
      <c r="E730" t="str">
        <v>PAID</v>
      </c>
      <c r="F730" t="str">
        <v>Devops</v>
      </c>
      <c r="G730" t="str">
        <v>Channel Manager</v>
      </c>
      <c r="H730" t="str">
        <v>US</v>
      </c>
      <c r="I730">
        <v>10</v>
      </c>
      <c r="J730">
        <v>7</v>
      </c>
      <c r="K730">
        <v>57</v>
      </c>
      <c r="L730" t="str">
        <v>NO</v>
      </c>
      <c r="M730" t="str">
        <v>NEW</v>
      </c>
      <c r="N730" s="7" t="str">
        <f>IF(COUNTBLANK(clean_leads!B730:S730)&gt;=8,"LOW",IF(COUNTBLANK(clean_leads!B730:S730)&gt;=4,"MEDIUM","HIGH"))</f>
        <v>HIGH</v>
      </c>
      <c r="O730" s="7">
        <f>COUNTIF(clean_interactions!B:B,A730)</f>
        <v>3</v>
      </c>
      <c r="P730" s="7">
        <f>COUNTIFS(clean_interactions!B:B,A730,clean_interactions!N:N,"HIGH")</f>
        <v>2</v>
      </c>
      <c r="Q730" s="7">
        <f>ROUND(SUMIF(clean_interactions!B:B,A730,clean_interactions!M:M),1)</f>
        <v>52.8</v>
      </c>
      <c r="R730" s="7">
        <f>COUNTIFS(clean_interactions!B:B,A730,clean_interactions!C:C,"DEMO_REQUEST")</f>
        <v>0</v>
      </c>
      <c r="S730" s="7">
        <f>COUNTIFS(clean_interactions!B:B,A730,clean_interactions!C:C,"CONTENT_DOWNLOAD")</f>
        <v>0</v>
      </c>
      <c r="T730" s="7">
        <f>COUNTIFS(clean_interactions!B:B,A730,clean_interactions!C:C,"WEBINAR_ATTENDED")</f>
        <v>0</v>
      </c>
      <c r="U730" s="7">
        <f>COUNTIFS(clean_interactions!B:B,A730,clean_interactions!C:C,"PRICING_PAGE_VIEW")</f>
        <v>0</v>
      </c>
      <c r="V730" s="7">
        <f>SUMIF(clean_spend!D:D,E730,clean_spend!F:F)</f>
        <v>149793</v>
      </c>
      <c r="W730" s="7">
        <f>SUMIF(clean_spend!D:D,E730,clean_spend!J:J)</f>
        <v>1090</v>
      </c>
      <c r="X730" s="17">
        <f t="shared" si="11"/>
        <v>137.42477064220182</v>
      </c>
      <c r="Y730" s="7">
        <f>IFERROR(SUMIF(clean_spend!D:D,E730,clean_spend!L:L)/V730,0)</f>
        <v>3.422997069288952</v>
      </c>
    </row>
    <row r="731" spans="1:25">
      <c r="A731" t="str">
        <v>L0730</v>
      </c>
      <c r="B731" t="str">
        <v>Landon Lewis</v>
      </c>
      <c r="C731" t="str">
        <v>CONFLUENT</v>
      </c>
      <c r="D731" t="str">
        <v>ENTERPRISE</v>
      </c>
      <c r="E731" t="str">
        <v>DIRECT</v>
      </c>
      <c r="F731" t="str">
        <v>Unknown</v>
      </c>
      <c r="G731" t="str">
        <v>Field Marketing Manager</v>
      </c>
      <c r="H731" t="str">
        <v>US</v>
      </c>
      <c r="I731">
        <v>5</v>
      </c>
      <c r="J731">
        <v>16</v>
      </c>
      <c r="K731">
        <v>49</v>
      </c>
      <c r="L731" t="str">
        <v>NO</v>
      </c>
      <c r="M731" t="str">
        <v>LOST</v>
      </c>
      <c r="N731" s="7" t="str">
        <f>IF(COUNTBLANK(clean_leads!B731:S731)&gt;=8,"LOW",IF(COUNTBLANK(clean_leads!B731:S731)&gt;=4,"MEDIUM","HIGH"))</f>
        <v>HIGH</v>
      </c>
      <c r="O731" s="7">
        <f>COUNTIF(clean_interactions!B:B,A731)</f>
        <v>3</v>
      </c>
      <c r="P731" s="7">
        <f>COUNTIFS(clean_interactions!B:B,A731,clean_interactions!N:N,"HIGH")</f>
        <v>3</v>
      </c>
      <c r="Q731" s="7">
        <f>ROUND(SUMIF(clean_interactions!B:B,A731,clean_interactions!M:M),1)</f>
        <v>65.2</v>
      </c>
      <c r="R731" s="7">
        <f>COUNTIFS(clean_interactions!B:B,A731,clean_interactions!C:C,"DEMO_REQUEST")</f>
        <v>0</v>
      </c>
      <c r="S731" s="7">
        <f>COUNTIFS(clean_interactions!B:B,A731,clean_interactions!C:C,"CONTENT_DOWNLOAD")</f>
        <v>0</v>
      </c>
      <c r="T731" s="7">
        <f>COUNTIFS(clean_interactions!B:B,A731,clean_interactions!C:C,"WEBINAR_ATTENDED")</f>
        <v>1</v>
      </c>
      <c r="U731" s="7">
        <f>COUNTIFS(clean_interactions!B:B,A731,clean_interactions!C:C,"PRICING_PAGE_VIEW")</f>
        <v>0</v>
      </c>
      <c r="V731" s="7">
        <f>SUMIF(clean_spend!D:D,E731,clean_spend!F:F)</f>
        <v>0</v>
      </c>
      <c r="W731" s="7">
        <f>SUMIF(clean_spend!D:D,E731,clean_spend!J:J)</f>
        <v>0</v>
      </c>
      <c r="X731" s="17">
        <f t="shared" si="11"/>
        <v>0</v>
      </c>
      <c r="Y731" s="7">
        <f>IFERROR(SUMIF(clean_spend!D:D,E731,clean_spend!L:L)/V731,0)</f>
        <v>0</v>
      </c>
    </row>
    <row r="732" spans="1:25">
      <c r="A732" t="str">
        <v>L0731</v>
      </c>
      <c r="B732" t="str">
        <v>Perseus Yamamoto</v>
      </c>
      <c r="C732" t="str">
        <v>GOOGLE INC</v>
      </c>
      <c r="D732" t="str">
        <v>STARTUP</v>
      </c>
      <c r="E732" t="str">
        <v>COLD_EMAIL</v>
      </c>
      <c r="F732" t="str">
        <v>Saas</v>
      </c>
      <c r="G732" t="str">
        <v>Business Development Rep</v>
      </c>
      <c r="H732" t="str">
        <v>CA</v>
      </c>
      <c r="I732">
        <v>34</v>
      </c>
      <c r="J732">
        <v>14</v>
      </c>
      <c r="K732">
        <v>0</v>
      </c>
      <c r="L732" t="str">
        <v>NO</v>
      </c>
      <c r="M732" t="str">
        <v>NEW</v>
      </c>
      <c r="N732" s="7" t="str">
        <f>IF(COUNTBLANK(clean_leads!B732:S732)&gt;=8,"LOW",IF(COUNTBLANK(clean_leads!B732:S732)&gt;=4,"MEDIUM","HIGH"))</f>
        <v>HIGH</v>
      </c>
      <c r="O732" s="7">
        <f>COUNTIF(clean_interactions!B:B,A732)</f>
        <v>3</v>
      </c>
      <c r="P732" s="7">
        <f>COUNTIFS(clean_interactions!B:B,A732,clean_interactions!N:N,"HIGH")</f>
        <v>1</v>
      </c>
      <c r="Q732" s="7">
        <f>ROUND(SUMIF(clean_interactions!B:B,A732,clean_interactions!M:M),1)</f>
        <v>37.1</v>
      </c>
      <c r="R732" s="7">
        <f>COUNTIFS(clean_interactions!B:B,A732,clean_interactions!C:C,"DEMO_REQUEST")</f>
        <v>0</v>
      </c>
      <c r="S732" s="7">
        <f>COUNTIFS(clean_interactions!B:B,A732,clean_interactions!C:C,"CONTENT_DOWNLOAD")</f>
        <v>0</v>
      </c>
      <c r="T732" s="7">
        <f>COUNTIFS(clean_interactions!B:B,A732,clean_interactions!C:C,"WEBINAR_ATTENDED")</f>
        <v>1</v>
      </c>
      <c r="U732" s="7">
        <f>COUNTIFS(clean_interactions!B:B,A732,clean_interactions!C:C,"PRICING_PAGE_VIEW")</f>
        <v>0</v>
      </c>
      <c r="V732" s="7">
        <f>SUMIF(clean_spend!D:D,E732,clean_spend!F:F)</f>
        <v>63789</v>
      </c>
      <c r="W732" s="7">
        <f>SUMIF(clean_spend!D:D,E732,clean_spend!J:J)</f>
        <v>306</v>
      </c>
      <c r="X732" s="17">
        <f t="shared" si="11"/>
        <v>208.4607843137255</v>
      </c>
      <c r="Y732" s="7">
        <f>IFERROR(SUMIF(clean_spend!D:D,E732,clean_spend!L:L)/V732,0)</f>
        <v>3.0610920378121618</v>
      </c>
    </row>
    <row r="733" spans="1:25">
      <c r="A733" t="str">
        <v>L0732</v>
      </c>
      <c r="B733" t="str">
        <v>Hadley Wilson</v>
      </c>
      <c r="C733" t="str">
        <v>ELASTIC</v>
      </c>
      <c r="D733" t="str">
        <v>N/A</v>
      </c>
      <c r="E733" t="str">
        <v>ORGANIC</v>
      </c>
      <c r="F733" t="str">
        <v>Cleantech</v>
      </c>
      <c r="G733" t="str">
        <v>Associate</v>
      </c>
      <c r="H733" t="str">
        <v>Philippines</v>
      </c>
      <c r="I733">
        <v>19</v>
      </c>
      <c r="J733">
        <v>19</v>
      </c>
      <c r="K733">
        <v>40</v>
      </c>
      <c r="L733" t="str">
        <v>NO</v>
      </c>
      <c r="M733" t="str">
        <v>LOST</v>
      </c>
      <c r="N733" s="7" t="str">
        <f>IF(COUNTBLANK(clean_leads!B733:S733)&gt;=8,"LOW",IF(COUNTBLANK(clean_leads!B733:S733)&gt;=4,"MEDIUM","HIGH"))</f>
        <v>HIGH</v>
      </c>
      <c r="O733" s="7">
        <f>COUNTIF(clean_interactions!B:B,A733)</f>
        <v>1</v>
      </c>
      <c r="P733" s="7">
        <f>COUNTIFS(clean_interactions!B:B,A733,clean_interactions!N:N,"HIGH")</f>
        <v>0</v>
      </c>
      <c r="Q733" s="7">
        <f>ROUND(SUMIF(clean_interactions!B:B,A733,clean_interactions!M:M),1)</f>
        <v>0</v>
      </c>
      <c r="R733" s="7">
        <f>COUNTIFS(clean_interactions!B:B,A733,clean_interactions!C:C,"DEMO_REQUEST")</f>
        <v>0</v>
      </c>
      <c r="S733" s="7">
        <f>COUNTIFS(clean_interactions!B:B,A733,clean_interactions!C:C,"CONTENT_DOWNLOAD")</f>
        <v>0</v>
      </c>
      <c r="T733" s="7">
        <f>COUNTIFS(clean_interactions!B:B,A733,clean_interactions!C:C,"WEBINAR_ATTENDED")</f>
        <v>0</v>
      </c>
      <c r="U733" s="7">
        <f>COUNTIFS(clean_interactions!B:B,A733,clean_interactions!C:C,"PRICING_PAGE_VIEW")</f>
        <v>1</v>
      </c>
      <c r="V733" s="7">
        <f>SUMIF(clean_spend!D:D,E733,clean_spend!F:F)</f>
        <v>46997</v>
      </c>
      <c r="W733" s="7">
        <f>SUMIF(clean_spend!D:D,E733,clean_spend!J:J)</f>
        <v>970</v>
      </c>
      <c r="X733" s="17">
        <f t="shared" si="11"/>
        <v>48.450515463917526</v>
      </c>
      <c r="Y733" s="7">
        <f>IFERROR(SUMIF(clean_spend!D:D,E733,clean_spend!L:L)/V733,0)</f>
        <v>13.494180479605081</v>
      </c>
    </row>
    <row r="734" spans="1:25">
      <c r="A734" t="str">
        <v>L0733</v>
      </c>
      <c r="B734" t="str">
        <v>Eve Rivera</v>
      </c>
      <c r="C734" t="str">
        <v>OKTA INC</v>
      </c>
      <c r="D734" t="str">
        <v>ENTERPRISE</v>
      </c>
      <c r="E734" t="str">
        <v>DIRECT</v>
      </c>
      <c r="F734" t="str">
        <v>Edtech</v>
      </c>
      <c r="G734" t="str">
        <v>Associate</v>
      </c>
      <c r="H734" t="str">
        <v>AU</v>
      </c>
      <c r="I734">
        <v>34</v>
      </c>
      <c r="J734">
        <v>0</v>
      </c>
      <c r="K734">
        <v>41</v>
      </c>
      <c r="L734" t="str">
        <v>NO</v>
      </c>
      <c r="M734" t="str">
        <v>NEW</v>
      </c>
      <c r="N734" s="7" t="str">
        <f>IF(COUNTBLANK(clean_leads!B734:S734)&gt;=8,"LOW",IF(COUNTBLANK(clean_leads!B734:S734)&gt;=4,"MEDIUM","HIGH"))</f>
        <v>HIGH</v>
      </c>
      <c r="O734" s="7">
        <f>COUNTIF(clean_interactions!B:B,A734)</f>
        <v>3</v>
      </c>
      <c r="P734" s="7">
        <f>COUNTIFS(clean_interactions!B:B,A734,clean_interactions!N:N,"HIGH")</f>
        <v>0</v>
      </c>
      <c r="Q734" s="7">
        <f>ROUND(SUMIF(clean_interactions!B:B,A734,clean_interactions!M:M),1)</f>
        <v>7.5</v>
      </c>
      <c r="R734" s="7">
        <f>COUNTIFS(clean_interactions!B:B,A734,clean_interactions!C:C,"DEMO_REQUEST")</f>
        <v>1</v>
      </c>
      <c r="S734" s="7">
        <f>COUNTIFS(clean_interactions!B:B,A734,clean_interactions!C:C,"CONTENT_DOWNLOAD")</f>
        <v>0</v>
      </c>
      <c r="T734" s="7">
        <f>COUNTIFS(clean_interactions!B:B,A734,clean_interactions!C:C,"WEBINAR_ATTENDED")</f>
        <v>0</v>
      </c>
      <c r="U734" s="7">
        <f>COUNTIFS(clean_interactions!B:B,A734,clean_interactions!C:C,"PRICING_PAGE_VIEW")</f>
        <v>1</v>
      </c>
      <c r="V734" s="7">
        <f>SUMIF(clean_spend!D:D,E734,clean_spend!F:F)</f>
        <v>0</v>
      </c>
      <c r="W734" s="7">
        <f>SUMIF(clean_spend!D:D,E734,clean_spend!J:J)</f>
        <v>0</v>
      </c>
      <c r="X734" s="17">
        <f t="shared" si="11"/>
        <v>0</v>
      </c>
      <c r="Y734" s="7">
        <f>IFERROR(SUMIF(clean_spend!D:D,E734,clean_spend!L:L)/V734,0)</f>
        <v>0</v>
      </c>
    </row>
    <row r="735" spans="1:25">
      <c r="A735" t="str">
        <v>L0734</v>
      </c>
      <c r="B735" t="str">
        <v>Jack Bose</v>
      </c>
      <c r="C735" t="str">
        <v>FRESHWORKS</v>
      </c>
      <c r="D735" t="str">
        <v>N/A</v>
      </c>
      <c r="E735" t="str">
        <v>CONTENT_SYNDICATION</v>
      </c>
      <c r="F735" t="str">
        <v>Media</v>
      </c>
      <c r="G735" t="str">
        <v>Senior Associate</v>
      </c>
      <c r="H735" t="str">
        <v>BR</v>
      </c>
      <c r="I735">
        <v>29</v>
      </c>
      <c r="J735">
        <v>7</v>
      </c>
      <c r="K735">
        <v>2</v>
      </c>
      <c r="L735" t="str">
        <v>NO</v>
      </c>
      <c r="M735" t="str">
        <v>NEW</v>
      </c>
      <c r="N735" s="7" t="str">
        <f>IF(COUNTBLANK(clean_leads!B735:S735)&gt;=8,"LOW",IF(COUNTBLANK(clean_leads!B735:S735)&gt;=4,"MEDIUM","HIGH"))</f>
        <v>HIGH</v>
      </c>
      <c r="O735" s="7">
        <f>COUNTIF(clean_interactions!B:B,A735)</f>
        <v>3</v>
      </c>
      <c r="P735" s="7">
        <f>COUNTIFS(clean_interactions!B:B,A735,clean_interactions!N:N,"HIGH")</f>
        <v>2</v>
      </c>
      <c r="Q735" s="7">
        <f>ROUND(SUMIF(clean_interactions!B:B,A735,clean_interactions!M:M),1)</f>
        <v>60.5</v>
      </c>
      <c r="R735" s="7">
        <f>COUNTIFS(clean_interactions!B:B,A735,clean_interactions!C:C,"DEMO_REQUEST")</f>
        <v>0</v>
      </c>
      <c r="S735" s="7">
        <f>COUNTIFS(clean_interactions!B:B,A735,clean_interactions!C:C,"CONTENT_DOWNLOAD")</f>
        <v>0</v>
      </c>
      <c r="T735" s="7">
        <f>COUNTIFS(clean_interactions!B:B,A735,clean_interactions!C:C,"WEBINAR_ATTENDED")</f>
        <v>0</v>
      </c>
      <c r="U735" s="7">
        <f>COUNTIFS(clean_interactions!B:B,A735,clean_interactions!C:C,"PRICING_PAGE_VIEW")</f>
        <v>0</v>
      </c>
      <c r="V735" s="7">
        <f>SUMIF(clean_spend!D:D,E735,clean_spend!F:F)</f>
        <v>56772</v>
      </c>
      <c r="W735" s="7">
        <f>SUMIF(clean_spend!D:D,E735,clean_spend!J:J)</f>
        <v>216</v>
      </c>
      <c r="X735" s="17">
        <f t="shared" si="11"/>
        <v>262.83333333333331</v>
      </c>
      <c r="Y735" s="7">
        <f>IFERROR(SUMIF(clean_spend!D:D,E735,clean_spend!L:L)/V735,0)</f>
        <v>1.3824068202635102</v>
      </c>
    </row>
    <row r="736" spans="1:25">
      <c r="A736" t="str">
        <v>L0735</v>
      </c>
      <c r="B736" t="str">
        <v>Wesley Muller</v>
      </c>
      <c r="C736" t="str">
        <v>PALO ALTO NETWORKS</v>
      </c>
      <c r="D736" t="str">
        <v>MID-MARKET</v>
      </c>
      <c r="E736" t="str">
        <v>ORGANIC</v>
      </c>
      <c r="F736" t="str">
        <v>Cleantech</v>
      </c>
      <c r="G736" t="str">
        <v>Demand Gen Manager</v>
      </c>
      <c r="H736" t="str">
        <v>Ireland</v>
      </c>
      <c r="I736">
        <v>5</v>
      </c>
      <c r="J736">
        <v>19</v>
      </c>
      <c r="K736">
        <v>56</v>
      </c>
      <c r="L736" t="str">
        <v>NO</v>
      </c>
      <c r="M736" t="str">
        <v>QUALIFIED</v>
      </c>
      <c r="N736" s="7" t="str">
        <f>IF(COUNTBLANK(clean_leads!B736:S736)&gt;=8,"LOW",IF(COUNTBLANK(clean_leads!B736:S736)&gt;=4,"MEDIUM","HIGH"))</f>
        <v>HIGH</v>
      </c>
      <c r="O736" s="7">
        <f>COUNTIF(clean_interactions!B:B,A736)</f>
        <v>1</v>
      </c>
      <c r="P736" s="7">
        <f>COUNTIFS(clean_interactions!B:B,A736,clean_interactions!N:N,"HIGH")</f>
        <v>0</v>
      </c>
      <c r="Q736" s="7">
        <f>ROUND(SUMIF(clean_interactions!B:B,A736,clean_interactions!M:M),1)</f>
        <v>3.8</v>
      </c>
      <c r="R736" s="7">
        <f>COUNTIFS(clean_interactions!B:B,A736,clean_interactions!C:C,"DEMO_REQUEST")</f>
        <v>0</v>
      </c>
      <c r="S736" s="7">
        <f>COUNTIFS(clean_interactions!B:B,A736,clean_interactions!C:C,"CONTENT_DOWNLOAD")</f>
        <v>0</v>
      </c>
      <c r="T736" s="7">
        <f>COUNTIFS(clean_interactions!B:B,A736,clean_interactions!C:C,"WEBINAR_ATTENDED")</f>
        <v>0</v>
      </c>
      <c r="U736" s="7">
        <f>COUNTIFS(clean_interactions!B:B,A736,clean_interactions!C:C,"PRICING_PAGE_VIEW")</f>
        <v>0</v>
      </c>
      <c r="V736" s="7">
        <f>SUMIF(clean_spend!D:D,E736,clean_spend!F:F)</f>
        <v>46997</v>
      </c>
      <c r="W736" s="7">
        <f>SUMIF(clean_spend!D:D,E736,clean_spend!J:J)</f>
        <v>970</v>
      </c>
      <c r="X736" s="17">
        <f t="shared" si="11"/>
        <v>48.450515463917526</v>
      </c>
      <c r="Y736" s="7">
        <f>IFERROR(SUMIF(clean_spend!D:D,E736,clean_spend!L:L)/V736,0)</f>
        <v>13.494180479605081</v>
      </c>
    </row>
    <row r="737" spans="1:25">
      <c r="A737" t="str">
        <v>L0736</v>
      </c>
      <c r="B737" t="str">
        <v>Camila Kapoor</v>
      </c>
      <c r="C737" t="str">
        <v>MICROSOFT CORP</v>
      </c>
      <c r="D737" t="str">
        <v>N/A</v>
      </c>
      <c r="E737" t="str">
        <v>PAID</v>
      </c>
      <c r="F737" t="str">
        <v>Manufacturing</v>
      </c>
      <c r="G737" t="str">
        <v>Head Of Growth</v>
      </c>
      <c r="H737" t="str">
        <v>AU</v>
      </c>
      <c r="I737">
        <v>25</v>
      </c>
      <c r="J737">
        <v>17</v>
      </c>
      <c r="K737">
        <v>47</v>
      </c>
      <c r="L737" t="str">
        <v>YES</v>
      </c>
      <c r="M737" t="str">
        <v>QUALIFIED</v>
      </c>
      <c r="N737" s="7" t="str">
        <f>IF(COUNTBLANK(clean_leads!B737:S737)&gt;=8,"LOW",IF(COUNTBLANK(clean_leads!B737:S737)&gt;=4,"MEDIUM","HIGH"))</f>
        <v>HIGH</v>
      </c>
      <c r="O737" s="7">
        <f>COUNTIF(clean_interactions!B:B,A737)</f>
        <v>1</v>
      </c>
      <c r="P737" s="7">
        <f>COUNTIFS(clean_interactions!B:B,A737,clean_interactions!N:N,"HIGH")</f>
        <v>1</v>
      </c>
      <c r="Q737" s="7">
        <f>ROUND(SUMIF(clean_interactions!B:B,A737,clean_interactions!M:M),1)</f>
        <v>37.5</v>
      </c>
      <c r="R737" s="7">
        <f>COUNTIFS(clean_interactions!B:B,A737,clean_interactions!C:C,"DEMO_REQUEST")</f>
        <v>0</v>
      </c>
      <c r="S737" s="7">
        <f>COUNTIFS(clean_interactions!B:B,A737,clean_interactions!C:C,"CONTENT_DOWNLOAD")</f>
        <v>0</v>
      </c>
      <c r="T737" s="7">
        <f>COUNTIFS(clean_interactions!B:B,A737,clean_interactions!C:C,"WEBINAR_ATTENDED")</f>
        <v>0</v>
      </c>
      <c r="U737" s="7">
        <f>COUNTIFS(clean_interactions!B:B,A737,clean_interactions!C:C,"PRICING_PAGE_VIEW")</f>
        <v>0</v>
      </c>
      <c r="V737" s="7">
        <f>SUMIF(clean_spend!D:D,E737,clean_spend!F:F)</f>
        <v>149793</v>
      </c>
      <c r="W737" s="7">
        <f>SUMIF(clean_spend!D:D,E737,clean_spend!J:J)</f>
        <v>1090</v>
      </c>
      <c r="X737" s="17">
        <f t="shared" si="11"/>
        <v>137.42477064220182</v>
      </c>
      <c r="Y737" s="7">
        <f>IFERROR(SUMIF(clean_spend!D:D,E737,clean_spend!L:L)/V737,0)</f>
        <v>3.422997069288952</v>
      </c>
    </row>
    <row r="738" spans="1:25">
      <c r="A738" t="str">
        <v>L0737</v>
      </c>
      <c r="B738" t="str">
        <v>Dorian Gonzalez</v>
      </c>
      <c r="C738" t="str">
        <v>SNOWFLAKE</v>
      </c>
      <c r="D738" t="str">
        <v>ENTERPRISE</v>
      </c>
      <c r="E738" t="str">
        <v>PAID</v>
      </c>
      <c r="F738" t="str">
        <v>Energy</v>
      </c>
      <c r="G738" t="str">
        <v>Sales Engineer</v>
      </c>
      <c r="H738" t="str">
        <v>Malaysia</v>
      </c>
      <c r="I738">
        <v>8</v>
      </c>
      <c r="J738">
        <v>15</v>
      </c>
      <c r="K738">
        <v>31</v>
      </c>
      <c r="L738" t="str">
        <v>YES</v>
      </c>
      <c r="M738" t="str">
        <v>NEW</v>
      </c>
      <c r="N738" s="7" t="str">
        <f>IF(COUNTBLANK(clean_leads!B738:S738)&gt;=8,"LOW",IF(COUNTBLANK(clean_leads!B738:S738)&gt;=4,"MEDIUM","HIGH"))</f>
        <v>HIGH</v>
      </c>
      <c r="O738" s="7">
        <f>COUNTIF(clean_interactions!B:B,A738)</f>
        <v>1</v>
      </c>
      <c r="P738" s="7">
        <f>COUNTIFS(clean_interactions!B:B,A738,clean_interactions!N:N,"HIGH")</f>
        <v>1</v>
      </c>
      <c r="Q738" s="7">
        <f>ROUND(SUMIF(clean_interactions!B:B,A738,clean_interactions!M:M),1)</f>
        <v>21.3</v>
      </c>
      <c r="R738" s="7">
        <f>COUNTIFS(clean_interactions!B:B,A738,clean_interactions!C:C,"DEMO_REQUEST")</f>
        <v>0</v>
      </c>
      <c r="S738" s="7">
        <f>COUNTIFS(clean_interactions!B:B,A738,clean_interactions!C:C,"CONTENT_DOWNLOAD")</f>
        <v>0</v>
      </c>
      <c r="T738" s="7">
        <f>COUNTIFS(clean_interactions!B:B,A738,clean_interactions!C:C,"WEBINAR_ATTENDED")</f>
        <v>0</v>
      </c>
      <c r="U738" s="7">
        <f>COUNTIFS(clean_interactions!B:B,A738,clean_interactions!C:C,"PRICING_PAGE_VIEW")</f>
        <v>0</v>
      </c>
      <c r="V738" s="7">
        <f>SUMIF(clean_spend!D:D,E738,clean_spend!F:F)</f>
        <v>149793</v>
      </c>
      <c r="W738" s="7">
        <f>SUMIF(clean_spend!D:D,E738,clean_spend!J:J)</f>
        <v>1090</v>
      </c>
      <c r="X738" s="17">
        <f t="shared" si="11"/>
        <v>137.42477064220182</v>
      </c>
      <c r="Y738" s="7">
        <f>IFERROR(SUMIF(clean_spend!D:D,E738,clean_spend!L:L)/V738,0)</f>
        <v>3.422997069288952</v>
      </c>
    </row>
    <row r="739" spans="1:25">
      <c r="A739" t="str">
        <v>L0738</v>
      </c>
      <c r="B739" t="str">
        <v>Keiko King</v>
      </c>
      <c r="C739" t="str">
        <v>MIRO</v>
      </c>
      <c r="D739" t="str">
        <v>ENTERPRISE</v>
      </c>
      <c r="E739" t="str">
        <v>EVENT</v>
      </c>
      <c r="F739" t="str">
        <v>Logistics</v>
      </c>
      <c r="G739" t="str">
        <v>Account Executive</v>
      </c>
      <c r="H739" t="str">
        <v>N/A</v>
      </c>
      <c r="I739">
        <v>19</v>
      </c>
      <c r="J739">
        <v>7</v>
      </c>
      <c r="K739">
        <v>19</v>
      </c>
      <c r="L739" t="str">
        <v>YES</v>
      </c>
      <c r="M739" t="str">
        <v>QUALIFIED</v>
      </c>
      <c r="N739" s="7" t="str">
        <f>IF(COUNTBLANK(clean_leads!B739:S739)&gt;=8,"LOW",IF(COUNTBLANK(clean_leads!B739:S739)&gt;=4,"MEDIUM","HIGH"))</f>
        <v>HIGH</v>
      </c>
      <c r="O739" s="7">
        <f>COUNTIF(clean_interactions!B:B,A739)</f>
        <v>8</v>
      </c>
      <c r="P739" s="7">
        <f>COUNTIFS(clean_interactions!B:B,A739,clean_interactions!N:N,"HIGH")</f>
        <v>5</v>
      </c>
      <c r="Q739" s="7">
        <f>ROUND(SUMIF(clean_interactions!B:B,A739,clean_interactions!M:M),1)</f>
        <v>103.5</v>
      </c>
      <c r="R739" s="7">
        <f>COUNTIFS(clean_interactions!B:B,A739,clean_interactions!C:C,"DEMO_REQUEST")</f>
        <v>0</v>
      </c>
      <c r="S739" s="7">
        <f>COUNTIFS(clean_interactions!B:B,A739,clean_interactions!C:C,"CONTENT_DOWNLOAD")</f>
        <v>1</v>
      </c>
      <c r="T739" s="7">
        <f>COUNTIFS(clean_interactions!B:B,A739,clean_interactions!C:C,"WEBINAR_ATTENDED")</f>
        <v>1</v>
      </c>
      <c r="U739" s="7">
        <f>COUNTIFS(clean_interactions!B:B,A739,clean_interactions!C:C,"PRICING_PAGE_VIEW")</f>
        <v>0</v>
      </c>
      <c r="V739" s="7">
        <f>SUMIF(clean_spend!D:D,E739,clean_spend!F:F)</f>
        <v>130023</v>
      </c>
      <c r="W739" s="7">
        <f>SUMIF(clean_spend!D:D,E739,clean_spend!J:J)</f>
        <v>322</v>
      </c>
      <c r="X739" s="17">
        <f t="shared" si="11"/>
        <v>403.79813664596276</v>
      </c>
      <c r="Y739" s="7">
        <f>IFERROR(SUMIF(clean_spend!D:D,E739,clean_spend!L:L)/V739,0)</f>
        <v>1.3116294809379878</v>
      </c>
    </row>
    <row r="740" spans="1:25">
      <c r="A740" t="str">
        <v>L0739</v>
      </c>
      <c r="B740" t="str">
        <v>Winston Reddy</v>
      </c>
      <c r="C740" t="str">
        <v>SALESFORCE</v>
      </c>
      <c r="D740" t="str">
        <v>GROWTH</v>
      </c>
      <c r="E740" t="str">
        <v>PAID</v>
      </c>
      <c r="F740" t="str">
        <v>Edtech</v>
      </c>
      <c r="G740" t="str">
        <v>Pr Manager</v>
      </c>
      <c r="H740" t="str">
        <v>CA</v>
      </c>
      <c r="I740">
        <v>28</v>
      </c>
      <c r="J740">
        <v>0</v>
      </c>
      <c r="K740">
        <v>0</v>
      </c>
      <c r="L740" t="str">
        <v>NO</v>
      </c>
      <c r="M740" t="str">
        <v>CONTACTED</v>
      </c>
      <c r="N740" s="7" t="str">
        <f>IF(COUNTBLANK(clean_leads!B740:S740)&gt;=8,"LOW",IF(COUNTBLANK(clean_leads!B740:S740)&gt;=4,"MEDIUM","HIGH"))</f>
        <v>HIGH</v>
      </c>
      <c r="O740" s="7">
        <f>COUNTIF(clean_interactions!B:B,A740)</f>
        <v>0</v>
      </c>
      <c r="P740" s="7">
        <f>COUNTIFS(clean_interactions!B:B,A740,clean_interactions!N:N,"HIGH")</f>
        <v>0</v>
      </c>
      <c r="Q740" s="7">
        <f>ROUND(SUMIF(clean_interactions!B:B,A740,clean_interactions!M:M),1)</f>
        <v>0</v>
      </c>
      <c r="R740" s="7">
        <f>COUNTIFS(clean_interactions!B:B,A740,clean_interactions!C:C,"DEMO_REQUEST")</f>
        <v>0</v>
      </c>
      <c r="S740" s="7">
        <f>COUNTIFS(clean_interactions!B:B,A740,clean_interactions!C:C,"CONTENT_DOWNLOAD")</f>
        <v>0</v>
      </c>
      <c r="T740" s="7">
        <f>COUNTIFS(clean_interactions!B:B,A740,clean_interactions!C:C,"WEBINAR_ATTENDED")</f>
        <v>0</v>
      </c>
      <c r="U740" s="7">
        <f>COUNTIFS(clean_interactions!B:B,A740,clean_interactions!C:C,"PRICING_PAGE_VIEW")</f>
        <v>0</v>
      </c>
      <c r="V740" s="7">
        <f>SUMIF(clean_spend!D:D,E740,clean_spend!F:F)</f>
        <v>149793</v>
      </c>
      <c r="W740" s="7">
        <f>SUMIF(clean_spend!D:D,E740,clean_spend!J:J)</f>
        <v>1090</v>
      </c>
      <c r="X740" s="17">
        <f t="shared" si="11"/>
        <v>137.42477064220182</v>
      </c>
      <c r="Y740" s="7">
        <f>IFERROR(SUMIF(clean_spend!D:D,E740,clean_spend!L:L)/V740,0)</f>
        <v>3.422997069288952</v>
      </c>
    </row>
    <row r="741" spans="1:25">
      <c r="A741" t="str">
        <v>L0740</v>
      </c>
      <c r="B741" t="str">
        <v>Ulrich Kumar</v>
      </c>
      <c r="C741" t="str">
        <v>WORKDAY</v>
      </c>
      <c r="D741" t="str">
        <v>MID-MARKET</v>
      </c>
      <c r="E741" t="str">
        <v>REFERRAL</v>
      </c>
      <c r="F741" t="str">
        <v>Logistics</v>
      </c>
      <c r="G741" t="str">
        <v>Director Of Marketing</v>
      </c>
      <c r="H741" t="str">
        <v>New Zealand</v>
      </c>
      <c r="I741">
        <v>18</v>
      </c>
      <c r="J741">
        <v>7</v>
      </c>
      <c r="K741">
        <v>49</v>
      </c>
      <c r="L741" t="str">
        <v>YES</v>
      </c>
      <c r="M741" t="str">
        <v>NEW</v>
      </c>
      <c r="N741" s="7" t="str">
        <f>IF(COUNTBLANK(clean_leads!B741:S741)&gt;=8,"LOW",IF(COUNTBLANK(clean_leads!B741:S741)&gt;=4,"MEDIUM","HIGH"))</f>
        <v>HIGH</v>
      </c>
      <c r="O741" s="7">
        <f>COUNTIF(clean_interactions!B:B,A741)</f>
        <v>6</v>
      </c>
      <c r="P741" s="7">
        <f>COUNTIFS(clean_interactions!B:B,A741,clean_interactions!N:N,"HIGH")</f>
        <v>2</v>
      </c>
      <c r="Q741" s="7">
        <f>ROUND(SUMIF(clean_interactions!B:B,A741,clean_interactions!M:M),1)</f>
        <v>56.9</v>
      </c>
      <c r="R741" s="7">
        <f>COUNTIFS(clean_interactions!B:B,A741,clean_interactions!C:C,"DEMO_REQUEST")</f>
        <v>0</v>
      </c>
      <c r="S741" s="7">
        <f>COUNTIFS(clean_interactions!B:B,A741,clean_interactions!C:C,"CONTENT_DOWNLOAD")</f>
        <v>0</v>
      </c>
      <c r="T741" s="7">
        <f>COUNTIFS(clean_interactions!B:B,A741,clean_interactions!C:C,"WEBINAR_ATTENDED")</f>
        <v>0</v>
      </c>
      <c r="U741" s="7">
        <f>COUNTIFS(clean_interactions!B:B,A741,clean_interactions!C:C,"PRICING_PAGE_VIEW")</f>
        <v>0</v>
      </c>
      <c r="V741" s="7">
        <f>SUMIF(clean_spend!D:D,E741,clean_spend!F:F)</f>
        <v>37889</v>
      </c>
      <c r="W741" s="7">
        <f>SUMIF(clean_spend!D:D,E741,clean_spend!J:J)</f>
        <v>865</v>
      </c>
      <c r="X741" s="17">
        <f t="shared" si="11"/>
        <v>43.802312138728325</v>
      </c>
      <c r="Y741" s="7">
        <f>IFERROR(SUMIF(clean_spend!D:D,E741,clean_spend!L:L)/V741,0)</f>
        <v>9.6104674179841112</v>
      </c>
    </row>
    <row r="742" spans="1:25">
      <c r="A742" t="str">
        <v>L0741</v>
      </c>
      <c r="B742" t="str">
        <v>Penelope Martin</v>
      </c>
      <c r="C742" t="str">
        <v>ASANA</v>
      </c>
      <c r="D742" t="str">
        <v>ENTERPRISE</v>
      </c>
      <c r="E742" t="str">
        <v>REFERRAL</v>
      </c>
      <c r="F742" t="str">
        <v>Manufacturing</v>
      </c>
      <c r="G742" t="str">
        <v>Abm Manager</v>
      </c>
      <c r="H742" t="str">
        <v>BR</v>
      </c>
      <c r="I742">
        <v>8</v>
      </c>
      <c r="J742">
        <v>7</v>
      </c>
      <c r="K742">
        <v>37</v>
      </c>
      <c r="L742" t="str">
        <v>NO</v>
      </c>
      <c r="M742" t="str">
        <v>NEW</v>
      </c>
      <c r="N742" s="7" t="str">
        <f>IF(COUNTBLANK(clean_leads!B742:S742)&gt;=8,"LOW",IF(COUNTBLANK(clean_leads!B742:S742)&gt;=4,"MEDIUM","HIGH"))</f>
        <v>HIGH</v>
      </c>
      <c r="O742" s="7">
        <f>COUNTIF(clean_interactions!B:B,A742)</f>
        <v>2</v>
      </c>
      <c r="P742" s="7">
        <f>COUNTIFS(clean_interactions!B:B,A742,clean_interactions!N:N,"HIGH")</f>
        <v>1</v>
      </c>
      <c r="Q742" s="7">
        <f>ROUND(SUMIF(clean_interactions!B:B,A742,clean_interactions!M:M),1)</f>
        <v>27.3</v>
      </c>
      <c r="R742" s="7">
        <f>COUNTIFS(clean_interactions!B:B,A742,clean_interactions!C:C,"DEMO_REQUEST")</f>
        <v>0</v>
      </c>
      <c r="S742" s="7">
        <f>COUNTIFS(clean_interactions!B:B,A742,clean_interactions!C:C,"CONTENT_DOWNLOAD")</f>
        <v>0</v>
      </c>
      <c r="T742" s="7">
        <f>COUNTIFS(clean_interactions!B:B,A742,clean_interactions!C:C,"WEBINAR_ATTENDED")</f>
        <v>0</v>
      </c>
      <c r="U742" s="7">
        <f>COUNTIFS(clean_interactions!B:B,A742,clean_interactions!C:C,"PRICING_PAGE_VIEW")</f>
        <v>1</v>
      </c>
      <c r="V742" s="7">
        <f>SUMIF(clean_spend!D:D,E742,clean_spend!F:F)</f>
        <v>37889</v>
      </c>
      <c r="W742" s="7">
        <f>SUMIF(clean_spend!D:D,E742,clean_spend!J:J)</f>
        <v>865</v>
      </c>
      <c r="X742" s="17">
        <f t="shared" si="11"/>
        <v>43.802312138728325</v>
      </c>
      <c r="Y742" s="7">
        <f>IFERROR(SUMIF(clean_spend!D:D,E742,clean_spend!L:L)/V742,0)</f>
        <v>9.6104674179841112</v>
      </c>
    </row>
    <row r="743" spans="1:25">
      <c r="A743" t="str">
        <v>L0742</v>
      </c>
      <c r="B743" t="str">
        <v>Nico Dubois</v>
      </c>
      <c r="C743" t="str">
        <v>ZENDESK</v>
      </c>
      <c r="D743" t="str">
        <v>STARTUP</v>
      </c>
      <c r="E743" t="str">
        <v>PAID</v>
      </c>
      <c r="F743" t="str">
        <v>Proptech</v>
      </c>
      <c r="G743" t="str">
        <v>Senior Analyst</v>
      </c>
      <c r="H743" t="str">
        <v>AU</v>
      </c>
      <c r="I743">
        <v>25</v>
      </c>
      <c r="J743">
        <v>13</v>
      </c>
      <c r="K743">
        <v>8</v>
      </c>
      <c r="L743" t="str">
        <v>NO</v>
      </c>
      <c r="M743" t="str">
        <v>NEW</v>
      </c>
      <c r="N743" s="7" t="str">
        <f>IF(COUNTBLANK(clean_leads!B743:S743)&gt;=8,"LOW",IF(COUNTBLANK(clean_leads!B743:S743)&gt;=4,"MEDIUM","HIGH"))</f>
        <v>HIGH</v>
      </c>
      <c r="O743" s="7">
        <f>COUNTIF(clean_interactions!B:B,A743)</f>
        <v>6</v>
      </c>
      <c r="P743" s="7">
        <f>COUNTIFS(clean_interactions!B:B,A743,clean_interactions!N:N,"HIGH")</f>
        <v>3</v>
      </c>
      <c r="Q743" s="7">
        <f>ROUND(SUMIF(clean_interactions!B:B,A743,clean_interactions!M:M),1)</f>
        <v>58</v>
      </c>
      <c r="R743" s="7">
        <f>COUNTIFS(clean_interactions!B:B,A743,clean_interactions!C:C,"DEMO_REQUEST")</f>
        <v>0</v>
      </c>
      <c r="S743" s="7">
        <f>COUNTIFS(clean_interactions!B:B,A743,clean_interactions!C:C,"CONTENT_DOWNLOAD")</f>
        <v>1</v>
      </c>
      <c r="T743" s="7">
        <f>COUNTIFS(clean_interactions!B:B,A743,clean_interactions!C:C,"WEBINAR_ATTENDED")</f>
        <v>0</v>
      </c>
      <c r="U743" s="7">
        <f>COUNTIFS(clean_interactions!B:B,A743,clean_interactions!C:C,"PRICING_PAGE_VIEW")</f>
        <v>0</v>
      </c>
      <c r="V743" s="7">
        <f>SUMIF(clean_spend!D:D,E743,clean_spend!F:F)</f>
        <v>149793</v>
      </c>
      <c r="W743" s="7">
        <f>SUMIF(clean_spend!D:D,E743,clean_spend!J:J)</f>
        <v>1090</v>
      </c>
      <c r="X743" s="17">
        <f t="shared" si="11"/>
        <v>137.42477064220182</v>
      </c>
      <c r="Y743" s="7">
        <f>IFERROR(SUMIF(clean_spend!D:D,E743,clean_spend!L:L)/V743,0)</f>
        <v>3.422997069288952</v>
      </c>
    </row>
    <row r="744" spans="1:25">
      <c r="A744" t="str">
        <v>L0743</v>
      </c>
      <c r="B744" t="str">
        <v>Jamal Malik</v>
      </c>
      <c r="C744" t="str">
        <v>CROWD STRIKE</v>
      </c>
      <c r="D744" t="str">
        <v>MID-MARKET</v>
      </c>
      <c r="E744" t="str">
        <v>ORGANIC</v>
      </c>
      <c r="F744" t="str">
        <v>Cleantech</v>
      </c>
      <c r="G744" t="str">
        <v>Vp Sales</v>
      </c>
      <c r="H744" t="str">
        <v>N/A</v>
      </c>
      <c r="I744">
        <v>0</v>
      </c>
      <c r="J744">
        <v>17</v>
      </c>
      <c r="K744">
        <v>11</v>
      </c>
      <c r="L744" t="str">
        <v>YES</v>
      </c>
      <c r="M744" t="str">
        <v>NEW</v>
      </c>
      <c r="N744" s="7" t="str">
        <f>IF(COUNTBLANK(clean_leads!B744:S744)&gt;=8,"LOW",IF(COUNTBLANK(clean_leads!B744:S744)&gt;=4,"MEDIUM","HIGH"))</f>
        <v>HIGH</v>
      </c>
      <c r="O744" s="7">
        <f>COUNTIF(clean_interactions!B:B,A744)</f>
        <v>4</v>
      </c>
      <c r="P744" s="7">
        <f>COUNTIFS(clean_interactions!B:B,A744,clean_interactions!N:N,"HIGH")</f>
        <v>3</v>
      </c>
      <c r="Q744" s="7">
        <f>ROUND(SUMIF(clean_interactions!B:B,A744,clean_interactions!M:M),1)</f>
        <v>85.8</v>
      </c>
      <c r="R744" s="7">
        <f>COUNTIFS(clean_interactions!B:B,A744,clean_interactions!C:C,"DEMO_REQUEST")</f>
        <v>0</v>
      </c>
      <c r="S744" s="7">
        <f>COUNTIFS(clean_interactions!B:B,A744,clean_interactions!C:C,"CONTENT_DOWNLOAD")</f>
        <v>0</v>
      </c>
      <c r="T744" s="7">
        <f>COUNTIFS(clean_interactions!B:B,A744,clean_interactions!C:C,"WEBINAR_ATTENDED")</f>
        <v>1</v>
      </c>
      <c r="U744" s="7">
        <f>COUNTIFS(clean_interactions!B:B,A744,clean_interactions!C:C,"PRICING_PAGE_VIEW")</f>
        <v>1</v>
      </c>
      <c r="V744" s="7">
        <f>SUMIF(clean_spend!D:D,E744,clean_spend!F:F)</f>
        <v>46997</v>
      </c>
      <c r="W744" s="7">
        <f>SUMIF(clean_spend!D:D,E744,clean_spend!J:J)</f>
        <v>970</v>
      </c>
      <c r="X744" s="17">
        <f t="shared" si="11"/>
        <v>48.450515463917526</v>
      </c>
      <c r="Y744" s="7">
        <f>IFERROR(SUMIF(clean_spend!D:D,E744,clean_spend!L:L)/V744,0)</f>
        <v>13.494180479605081</v>
      </c>
    </row>
    <row r="745" spans="1:25">
      <c r="A745" t="str">
        <v>L0744</v>
      </c>
      <c r="B745" t="str">
        <v>Sebastian Ruiz</v>
      </c>
      <c r="C745" t="str">
        <v>MONGODB</v>
      </c>
      <c r="D745" t="str">
        <v>STARTUP</v>
      </c>
      <c r="E745" t="str">
        <v>PAID</v>
      </c>
      <c r="F745" t="str">
        <v>Saas</v>
      </c>
      <c r="G745" t="str">
        <v>Operations Manager</v>
      </c>
      <c r="H745" t="str">
        <v>UK</v>
      </c>
      <c r="I745">
        <v>29</v>
      </c>
      <c r="J745">
        <v>14</v>
      </c>
      <c r="K745">
        <v>20</v>
      </c>
      <c r="L745" t="str">
        <v>YES</v>
      </c>
      <c r="M745" t="str">
        <v>NURTURING</v>
      </c>
      <c r="N745" s="7" t="str">
        <f>IF(COUNTBLANK(clean_leads!B745:S745)&gt;=8,"LOW",IF(COUNTBLANK(clean_leads!B745:S745)&gt;=4,"MEDIUM","HIGH"))</f>
        <v>HIGH</v>
      </c>
      <c r="O745" s="7">
        <f>COUNTIF(clean_interactions!B:B,A745)</f>
        <v>1</v>
      </c>
      <c r="P745" s="7">
        <f>COUNTIFS(clean_interactions!B:B,A745,clean_interactions!N:N,"HIGH")</f>
        <v>1</v>
      </c>
      <c r="Q745" s="7">
        <f>ROUND(SUMIF(clean_interactions!B:B,A745,clean_interactions!M:M),1)</f>
        <v>29.3</v>
      </c>
      <c r="R745" s="7">
        <f>COUNTIFS(clean_interactions!B:B,A745,clean_interactions!C:C,"DEMO_REQUEST")</f>
        <v>0</v>
      </c>
      <c r="S745" s="7">
        <f>COUNTIFS(clean_interactions!B:B,A745,clean_interactions!C:C,"CONTENT_DOWNLOAD")</f>
        <v>0</v>
      </c>
      <c r="T745" s="7">
        <f>COUNTIFS(clean_interactions!B:B,A745,clean_interactions!C:C,"WEBINAR_ATTENDED")</f>
        <v>0</v>
      </c>
      <c r="U745" s="7">
        <f>COUNTIFS(clean_interactions!B:B,A745,clean_interactions!C:C,"PRICING_PAGE_VIEW")</f>
        <v>0</v>
      </c>
      <c r="V745" s="7">
        <f>SUMIF(clean_spend!D:D,E745,clean_spend!F:F)</f>
        <v>149793</v>
      </c>
      <c r="W745" s="7">
        <f>SUMIF(clean_spend!D:D,E745,clean_spend!J:J)</f>
        <v>1090</v>
      </c>
      <c r="X745" s="17">
        <f t="shared" si="11"/>
        <v>137.42477064220182</v>
      </c>
      <c r="Y745" s="7">
        <f>IFERROR(SUMIF(clean_spend!D:D,E745,clean_spend!L:L)/V745,0)</f>
        <v>3.422997069288952</v>
      </c>
    </row>
    <row r="746" spans="1:25">
      <c r="A746" t="str">
        <v>L0745</v>
      </c>
      <c r="B746" t="str">
        <v>Adeline Martinez</v>
      </c>
      <c r="C746" t="str">
        <v>NOTION</v>
      </c>
      <c r="D746" t="str">
        <v>ENTERPRISE</v>
      </c>
      <c r="E746" t="str">
        <v>SOCIAL</v>
      </c>
      <c r="F746" t="str">
        <v>Retail</v>
      </c>
      <c r="G746" t="str">
        <v>Head Of Sales</v>
      </c>
      <c r="H746" t="str">
        <v>UK</v>
      </c>
      <c r="I746">
        <v>30</v>
      </c>
      <c r="J746">
        <v>5</v>
      </c>
      <c r="K746">
        <v>60</v>
      </c>
      <c r="L746" t="str">
        <v>YES</v>
      </c>
      <c r="M746" t="str">
        <v>CONVERTED</v>
      </c>
      <c r="N746" s="7" t="str">
        <f>IF(COUNTBLANK(clean_leads!B746:S746)&gt;=8,"LOW",IF(COUNTBLANK(clean_leads!B746:S746)&gt;=4,"MEDIUM","HIGH"))</f>
        <v>HIGH</v>
      </c>
      <c r="O746" s="7">
        <f>COUNTIF(clean_interactions!B:B,A746)</f>
        <v>1</v>
      </c>
      <c r="P746" s="7">
        <f>COUNTIFS(clean_interactions!B:B,A746,clean_interactions!N:N,"HIGH")</f>
        <v>1</v>
      </c>
      <c r="Q746" s="7">
        <f>ROUND(SUMIF(clean_interactions!B:B,A746,clean_interactions!M:M),1)</f>
        <v>26.8</v>
      </c>
      <c r="R746" s="7">
        <f>COUNTIFS(clean_interactions!B:B,A746,clean_interactions!C:C,"DEMO_REQUEST")</f>
        <v>0</v>
      </c>
      <c r="S746" s="7">
        <f>COUNTIFS(clean_interactions!B:B,A746,clean_interactions!C:C,"CONTENT_DOWNLOAD")</f>
        <v>0</v>
      </c>
      <c r="T746" s="7">
        <f>COUNTIFS(clean_interactions!B:B,A746,clean_interactions!C:C,"WEBINAR_ATTENDED")</f>
        <v>0</v>
      </c>
      <c r="U746" s="7">
        <f>COUNTIFS(clean_interactions!B:B,A746,clean_interactions!C:C,"PRICING_PAGE_VIEW")</f>
        <v>0</v>
      </c>
      <c r="V746" s="7">
        <f>SUMIF(clean_spend!D:D,E746,clean_spend!F:F)</f>
        <v>198205</v>
      </c>
      <c r="W746" s="7">
        <f>SUMIF(clean_spend!D:D,E746,clean_spend!J:J)</f>
        <v>961</v>
      </c>
      <c r="X746" s="17">
        <f t="shared" si="11"/>
        <v>206.2486992715921</v>
      </c>
      <c r="Y746" s="7">
        <f>IFERROR(SUMIF(clean_spend!D:D,E746,clean_spend!L:L)/V746,0)</f>
        <v>2.499992432077899</v>
      </c>
    </row>
    <row r="747" spans="1:25">
      <c r="A747" t="str">
        <v>L0746</v>
      </c>
      <c r="B747" t="str">
        <v>Isla Ortiz</v>
      </c>
      <c r="C747" t="str">
        <v>SPLUNK</v>
      </c>
      <c r="D747" t="str">
        <v>SMB</v>
      </c>
      <c r="E747" t="str">
        <v>REFERRAL</v>
      </c>
      <c r="F747" t="str">
        <v>Fintech</v>
      </c>
      <c r="G747" t="str">
        <v>Program Manager</v>
      </c>
      <c r="H747" t="str">
        <v>US</v>
      </c>
      <c r="I747">
        <v>12</v>
      </c>
      <c r="J747">
        <v>0</v>
      </c>
      <c r="K747">
        <v>0</v>
      </c>
      <c r="L747" t="str">
        <v>NO</v>
      </c>
      <c r="M747" t="str">
        <v>CONTACTED</v>
      </c>
      <c r="N747" s="7" t="str">
        <f>IF(COUNTBLANK(clean_leads!B747:S747)&gt;=8,"LOW",IF(COUNTBLANK(clean_leads!B747:S747)&gt;=4,"MEDIUM","HIGH"))</f>
        <v>HIGH</v>
      </c>
      <c r="O747" s="7">
        <f>COUNTIF(clean_interactions!B:B,A747)</f>
        <v>3</v>
      </c>
      <c r="P747" s="7">
        <f>COUNTIFS(clean_interactions!B:B,A747,clean_interactions!N:N,"HIGH")</f>
        <v>3</v>
      </c>
      <c r="Q747" s="7">
        <f>ROUND(SUMIF(clean_interactions!B:B,A747,clean_interactions!M:M),1)</f>
        <v>98.6</v>
      </c>
      <c r="R747" s="7">
        <f>COUNTIFS(clean_interactions!B:B,A747,clean_interactions!C:C,"DEMO_REQUEST")</f>
        <v>0</v>
      </c>
      <c r="S747" s="7">
        <f>COUNTIFS(clean_interactions!B:B,A747,clean_interactions!C:C,"CONTENT_DOWNLOAD")</f>
        <v>0</v>
      </c>
      <c r="T747" s="7">
        <f>COUNTIFS(clean_interactions!B:B,A747,clean_interactions!C:C,"WEBINAR_ATTENDED")</f>
        <v>0</v>
      </c>
      <c r="U747" s="7">
        <f>COUNTIFS(clean_interactions!B:B,A747,clean_interactions!C:C,"PRICING_PAGE_VIEW")</f>
        <v>0</v>
      </c>
      <c r="V747" s="7">
        <f>SUMIF(clean_spend!D:D,E747,clean_spend!F:F)</f>
        <v>37889</v>
      </c>
      <c r="W747" s="7">
        <f>SUMIF(clean_spend!D:D,E747,clean_spend!J:J)</f>
        <v>865</v>
      </c>
      <c r="X747" s="17">
        <f t="shared" si="11"/>
        <v>43.802312138728325</v>
      </c>
      <c r="Y747" s="7">
        <f>IFERROR(SUMIF(clean_spend!D:D,E747,clean_spend!L:L)/V747,0)</f>
        <v>9.6104674179841112</v>
      </c>
    </row>
    <row r="748" spans="1:25">
      <c r="A748" t="str">
        <v>L0747</v>
      </c>
      <c r="B748" t="str">
        <v>Yvonne Soto</v>
      </c>
      <c r="C748" t="str">
        <v>MICROSOFT CORP</v>
      </c>
      <c r="D748" t="str">
        <v>SMB</v>
      </c>
      <c r="E748" t="str">
        <v>WEBINAR</v>
      </c>
      <c r="F748" t="str">
        <v>Insurtech</v>
      </c>
      <c r="G748" t="str">
        <v>Cto</v>
      </c>
      <c r="H748" t="str">
        <v>SG</v>
      </c>
      <c r="I748">
        <v>33</v>
      </c>
      <c r="J748">
        <v>4</v>
      </c>
      <c r="K748">
        <v>17</v>
      </c>
      <c r="L748" t="str">
        <v>YES</v>
      </c>
      <c r="M748" t="str">
        <v>LOST</v>
      </c>
      <c r="N748" s="7" t="str">
        <f>IF(COUNTBLANK(clean_leads!B748:S748)&gt;=8,"LOW",IF(COUNTBLANK(clean_leads!B748:S748)&gt;=4,"MEDIUM","HIGH"))</f>
        <v>HIGH</v>
      </c>
      <c r="O748" s="7">
        <f>COUNTIF(clean_interactions!B:B,A748)</f>
        <v>4</v>
      </c>
      <c r="P748" s="7">
        <f>COUNTIFS(clean_interactions!B:B,A748,clean_interactions!N:N,"HIGH")</f>
        <v>2</v>
      </c>
      <c r="Q748" s="7">
        <f>ROUND(SUMIF(clean_interactions!B:B,A748,clean_interactions!M:M),1)</f>
        <v>51.6</v>
      </c>
      <c r="R748" s="7">
        <f>COUNTIFS(clean_interactions!B:B,A748,clean_interactions!C:C,"DEMO_REQUEST")</f>
        <v>0</v>
      </c>
      <c r="S748" s="7">
        <f>COUNTIFS(clean_interactions!B:B,A748,clean_interactions!C:C,"CONTENT_DOWNLOAD")</f>
        <v>0</v>
      </c>
      <c r="T748" s="7">
        <f>COUNTIFS(clean_interactions!B:B,A748,clean_interactions!C:C,"WEBINAR_ATTENDED")</f>
        <v>0</v>
      </c>
      <c r="U748" s="7">
        <f>COUNTIFS(clean_interactions!B:B,A748,clean_interactions!C:C,"PRICING_PAGE_VIEW")</f>
        <v>1</v>
      </c>
      <c r="V748" s="7">
        <f>SUMIF(clean_spend!D:D,E748,clean_spend!F:F)</f>
        <v>74983</v>
      </c>
      <c r="W748" s="7">
        <f>SUMIF(clean_spend!D:D,E748,clean_spend!J:J)</f>
        <v>879</v>
      </c>
      <c r="X748" s="17">
        <f t="shared" si="11"/>
        <v>85.304891922639356</v>
      </c>
      <c r="Y748" s="7">
        <f>IFERROR(SUMIF(clean_spend!D:D,E748,clean_spend!L:L)/V748,0)</f>
        <v>7.3541336036168197</v>
      </c>
    </row>
    <row r="749" spans="1:25">
      <c r="A749" t="str">
        <v>L0748</v>
      </c>
      <c r="B749" t="str">
        <v>Reverie Guerrero</v>
      </c>
      <c r="C749" t="str">
        <v>LINEAR</v>
      </c>
      <c r="D749" t="str">
        <v>MID-MARKET</v>
      </c>
      <c r="E749" t="str">
        <v>DIRECT</v>
      </c>
      <c r="F749" t="str">
        <v>Fintech</v>
      </c>
      <c r="G749" t="str">
        <v>Cto</v>
      </c>
      <c r="H749" t="str">
        <v>JP</v>
      </c>
      <c r="I749">
        <v>7</v>
      </c>
      <c r="J749">
        <v>5</v>
      </c>
      <c r="K749">
        <v>38</v>
      </c>
      <c r="L749" t="str">
        <v>YES</v>
      </c>
      <c r="M749" t="str">
        <v>NURTURING</v>
      </c>
      <c r="N749" s="7" t="str">
        <f>IF(COUNTBLANK(clean_leads!B749:S749)&gt;=8,"LOW",IF(COUNTBLANK(clean_leads!B749:S749)&gt;=4,"MEDIUM","HIGH"))</f>
        <v>HIGH</v>
      </c>
      <c r="O749" s="7">
        <f>COUNTIF(clean_interactions!B:B,A749)</f>
        <v>1</v>
      </c>
      <c r="P749" s="7">
        <f>COUNTIFS(clean_interactions!B:B,A749,clean_interactions!N:N,"HIGH")</f>
        <v>1</v>
      </c>
      <c r="Q749" s="7">
        <f>ROUND(SUMIF(clean_interactions!B:B,A749,clean_interactions!M:M),1)</f>
        <v>26.2</v>
      </c>
      <c r="R749" s="7">
        <f>COUNTIFS(clean_interactions!B:B,A749,clean_interactions!C:C,"DEMO_REQUEST")</f>
        <v>0</v>
      </c>
      <c r="S749" s="7">
        <f>COUNTIFS(clean_interactions!B:B,A749,clean_interactions!C:C,"CONTENT_DOWNLOAD")</f>
        <v>0</v>
      </c>
      <c r="T749" s="7">
        <f>COUNTIFS(clean_interactions!B:B,A749,clean_interactions!C:C,"WEBINAR_ATTENDED")</f>
        <v>0</v>
      </c>
      <c r="U749" s="7">
        <f>COUNTIFS(clean_interactions!B:B,A749,clean_interactions!C:C,"PRICING_PAGE_VIEW")</f>
        <v>0</v>
      </c>
      <c r="V749" s="7">
        <f>SUMIF(clean_spend!D:D,E749,clean_spend!F:F)</f>
        <v>0</v>
      </c>
      <c r="W749" s="7">
        <f>SUMIF(clean_spend!D:D,E749,clean_spend!J:J)</f>
        <v>0</v>
      </c>
      <c r="X749" s="17">
        <f t="shared" si="11"/>
        <v>0</v>
      </c>
      <c r="Y749" s="7">
        <f>IFERROR(SUMIF(clean_spend!D:D,E749,clean_spend!L:L)/V749,0)</f>
        <v>0</v>
      </c>
    </row>
    <row r="750" spans="1:25">
      <c r="A750" t="str">
        <v>L0749</v>
      </c>
      <c r="B750" t="str">
        <v>Dorian Tanaka</v>
      </c>
      <c r="C750" t="str">
        <v>AIRTABLE</v>
      </c>
      <c r="D750" t="str">
        <v>SMB</v>
      </c>
      <c r="E750" t="str">
        <v>SOCIAL</v>
      </c>
      <c r="F750" t="str">
        <v>Martech</v>
      </c>
      <c r="G750" t="str">
        <v>Brand Manager</v>
      </c>
      <c r="H750" t="str">
        <v>Chile</v>
      </c>
      <c r="I750">
        <v>35</v>
      </c>
      <c r="J750">
        <v>11</v>
      </c>
      <c r="K750">
        <v>30</v>
      </c>
      <c r="L750" t="str">
        <v>NO</v>
      </c>
      <c r="M750" t="str">
        <v>DISQUALIFIED</v>
      </c>
      <c r="N750" s="7" t="str">
        <f>IF(COUNTBLANK(clean_leads!B750:S750)&gt;=8,"LOW",IF(COUNTBLANK(clean_leads!B750:S750)&gt;=4,"MEDIUM","HIGH"))</f>
        <v>HIGH</v>
      </c>
      <c r="O750" s="7">
        <f>COUNTIF(clean_interactions!B:B,A750)</f>
        <v>7</v>
      </c>
      <c r="P750" s="7">
        <f>COUNTIFS(clean_interactions!B:B,A750,clean_interactions!N:N,"HIGH")</f>
        <v>5</v>
      </c>
      <c r="Q750" s="7">
        <f>ROUND(SUMIF(clean_interactions!B:B,A750,clean_interactions!M:M),1)</f>
        <v>121.1</v>
      </c>
      <c r="R750" s="7">
        <f>COUNTIFS(clean_interactions!B:B,A750,clean_interactions!C:C,"DEMO_REQUEST")</f>
        <v>0</v>
      </c>
      <c r="S750" s="7">
        <f>COUNTIFS(clean_interactions!B:B,A750,clean_interactions!C:C,"CONTENT_DOWNLOAD")</f>
        <v>0</v>
      </c>
      <c r="T750" s="7">
        <f>COUNTIFS(clean_interactions!B:B,A750,clean_interactions!C:C,"WEBINAR_ATTENDED")</f>
        <v>0</v>
      </c>
      <c r="U750" s="7">
        <f>COUNTIFS(clean_interactions!B:B,A750,clean_interactions!C:C,"PRICING_PAGE_VIEW")</f>
        <v>0</v>
      </c>
      <c r="V750" s="7">
        <f>SUMIF(clean_spend!D:D,E750,clean_spend!F:F)</f>
        <v>198205</v>
      </c>
      <c r="W750" s="7">
        <f>SUMIF(clean_spend!D:D,E750,clean_spend!J:J)</f>
        <v>961</v>
      </c>
      <c r="X750" s="17">
        <f t="shared" si="11"/>
        <v>206.2486992715921</v>
      </c>
      <c r="Y750" s="7">
        <f>IFERROR(SUMIF(clean_spend!D:D,E750,clean_spend!L:L)/V750,0)</f>
        <v>2.499992432077899</v>
      </c>
    </row>
    <row r="751" spans="1:25">
      <c r="A751" t="str">
        <v>L0750</v>
      </c>
      <c r="B751" t="str">
        <v>Marcus Bose</v>
      </c>
      <c r="C751" t="str">
        <v>ZENDESK</v>
      </c>
      <c r="D751" t="str">
        <v>SMB</v>
      </c>
      <c r="E751" t="str">
        <v>PARTNER</v>
      </c>
      <c r="F751" t="str">
        <v>Media</v>
      </c>
      <c r="G751" t="str">
        <v>Cto</v>
      </c>
      <c r="H751" t="str">
        <v>Spain</v>
      </c>
      <c r="I751">
        <v>17</v>
      </c>
      <c r="J751">
        <v>12</v>
      </c>
      <c r="K751">
        <v>20</v>
      </c>
      <c r="L751" t="str">
        <v>NO</v>
      </c>
      <c r="M751" t="str">
        <v>NEW</v>
      </c>
      <c r="N751" s="7" t="str">
        <f>IF(COUNTBLANK(clean_leads!B751:S751)&gt;=8,"LOW",IF(COUNTBLANK(clean_leads!B751:S751)&gt;=4,"MEDIUM","HIGH"))</f>
        <v>HIGH</v>
      </c>
      <c r="O751" s="7">
        <f>COUNTIF(clean_interactions!B:B,A751)</f>
        <v>7</v>
      </c>
      <c r="P751" s="7">
        <f>COUNTIFS(clean_interactions!B:B,A751,clean_interactions!N:N,"HIGH")</f>
        <v>4</v>
      </c>
      <c r="Q751" s="7">
        <f>ROUND(SUMIF(clean_interactions!B:B,A751,clean_interactions!M:M),1)</f>
        <v>124.2</v>
      </c>
      <c r="R751" s="7">
        <f>COUNTIFS(clean_interactions!B:B,A751,clean_interactions!C:C,"DEMO_REQUEST")</f>
        <v>0</v>
      </c>
      <c r="S751" s="7">
        <f>COUNTIFS(clean_interactions!B:B,A751,clean_interactions!C:C,"CONTENT_DOWNLOAD")</f>
        <v>0</v>
      </c>
      <c r="T751" s="7">
        <f>COUNTIFS(clean_interactions!B:B,A751,clean_interactions!C:C,"WEBINAR_ATTENDED")</f>
        <v>1</v>
      </c>
      <c r="U751" s="7">
        <f>COUNTIFS(clean_interactions!B:B,A751,clean_interactions!C:C,"PRICING_PAGE_VIEW")</f>
        <v>0</v>
      </c>
      <c r="V751" s="7">
        <f>SUMIF(clean_spend!D:D,E751,clean_spend!F:F)</f>
        <v>0</v>
      </c>
      <c r="W751" s="7">
        <f>SUMIF(clean_spend!D:D,E751,clean_spend!J:J)</f>
        <v>0</v>
      </c>
      <c r="X751" s="17">
        <f t="shared" si="11"/>
        <v>0</v>
      </c>
      <c r="Y751" s="7">
        <f>IFERROR(SUMIF(clean_spend!D:D,E751,clean_spend!L:L)/V751,0)</f>
        <v>0</v>
      </c>
    </row>
    <row r="752" spans="1:25">
      <c r="A752" t="str">
        <v>L0751</v>
      </c>
      <c r="B752" t="str">
        <v>Amara Moore</v>
      </c>
      <c r="C752" t="str">
        <v>SPLUNK</v>
      </c>
      <c r="D752" t="str">
        <v>MID-MARKET</v>
      </c>
      <c r="E752" t="str">
        <v>SOCIAL</v>
      </c>
      <c r="F752" t="str">
        <v>AI/ML</v>
      </c>
      <c r="G752" t="str">
        <v>Vp Revenue</v>
      </c>
      <c r="H752" t="str">
        <v>Nigeria</v>
      </c>
      <c r="I752">
        <v>21</v>
      </c>
      <c r="J752">
        <v>13</v>
      </c>
      <c r="K752">
        <v>36</v>
      </c>
      <c r="L752" t="str">
        <v>YES</v>
      </c>
      <c r="M752" t="str">
        <v>DISQUALIFIED</v>
      </c>
      <c r="N752" s="7" t="str">
        <f>IF(COUNTBLANK(clean_leads!B752:S752)&gt;=8,"LOW",IF(COUNTBLANK(clean_leads!B752:S752)&gt;=4,"MEDIUM","HIGH"))</f>
        <v>HIGH</v>
      </c>
      <c r="O752" s="7">
        <f>COUNTIF(clean_interactions!B:B,A752)</f>
        <v>1</v>
      </c>
      <c r="P752" s="7">
        <f>COUNTIFS(clean_interactions!B:B,A752,clean_interactions!N:N,"HIGH")</f>
        <v>1</v>
      </c>
      <c r="Q752" s="7">
        <f>ROUND(SUMIF(clean_interactions!B:B,A752,clean_interactions!M:M),1)</f>
        <v>8.1</v>
      </c>
      <c r="R752" s="7">
        <f>COUNTIFS(clean_interactions!B:B,A752,clean_interactions!C:C,"DEMO_REQUEST")</f>
        <v>0</v>
      </c>
      <c r="S752" s="7">
        <f>COUNTIFS(clean_interactions!B:B,A752,clean_interactions!C:C,"CONTENT_DOWNLOAD")</f>
        <v>0</v>
      </c>
      <c r="T752" s="7">
        <f>COUNTIFS(clean_interactions!B:B,A752,clean_interactions!C:C,"WEBINAR_ATTENDED")</f>
        <v>0</v>
      </c>
      <c r="U752" s="7">
        <f>COUNTIFS(clean_interactions!B:B,A752,clean_interactions!C:C,"PRICING_PAGE_VIEW")</f>
        <v>0</v>
      </c>
      <c r="V752" s="7">
        <f>SUMIF(clean_spend!D:D,E752,clean_spend!F:F)</f>
        <v>198205</v>
      </c>
      <c r="W752" s="7">
        <f>SUMIF(clean_spend!D:D,E752,clean_spend!J:J)</f>
        <v>961</v>
      </c>
      <c r="X752" s="17">
        <f t="shared" si="11"/>
        <v>206.2486992715921</v>
      </c>
      <c r="Y752" s="7">
        <f>IFERROR(SUMIF(clean_spend!D:D,E752,clean_spend!L:L)/V752,0)</f>
        <v>2.499992432077899</v>
      </c>
    </row>
    <row r="753" spans="1:25">
      <c r="A753" t="str">
        <v>L0752</v>
      </c>
      <c r="B753" t="str">
        <v>Umbra Verma</v>
      </c>
      <c r="C753" t="str">
        <v>DROPBOX</v>
      </c>
      <c r="D753" t="str">
        <v>N/A</v>
      </c>
      <c r="E753" t="str">
        <v>WEBINAR</v>
      </c>
      <c r="F753" t="str">
        <v>Telecom</v>
      </c>
      <c r="G753" t="str">
        <v>Director Of Analytics</v>
      </c>
      <c r="H753" t="str">
        <v>US</v>
      </c>
      <c r="I753">
        <v>24</v>
      </c>
      <c r="J753">
        <v>0</v>
      </c>
      <c r="K753">
        <v>49</v>
      </c>
      <c r="L753" t="str">
        <v>YES</v>
      </c>
      <c r="M753" t="str">
        <v>NEW</v>
      </c>
      <c r="N753" s="7" t="str">
        <f>IF(COUNTBLANK(clean_leads!B753:S753)&gt;=8,"LOW",IF(COUNTBLANK(clean_leads!B753:S753)&gt;=4,"MEDIUM","HIGH"))</f>
        <v>HIGH</v>
      </c>
      <c r="O753" s="7">
        <f>COUNTIF(clean_interactions!B:B,A753)</f>
        <v>2</v>
      </c>
      <c r="P753" s="7">
        <f>COUNTIFS(clean_interactions!B:B,A753,clean_interactions!N:N,"HIGH")</f>
        <v>2</v>
      </c>
      <c r="Q753" s="7">
        <f>ROUND(SUMIF(clean_interactions!B:B,A753,clean_interactions!M:M),1)</f>
        <v>71.400000000000006</v>
      </c>
      <c r="R753" s="7">
        <f>COUNTIFS(clean_interactions!B:B,A753,clean_interactions!C:C,"DEMO_REQUEST")</f>
        <v>0</v>
      </c>
      <c r="S753" s="7">
        <f>COUNTIFS(clean_interactions!B:B,A753,clean_interactions!C:C,"CONTENT_DOWNLOAD")</f>
        <v>0</v>
      </c>
      <c r="T753" s="7">
        <f>COUNTIFS(clean_interactions!B:B,A753,clean_interactions!C:C,"WEBINAR_ATTENDED")</f>
        <v>0</v>
      </c>
      <c r="U753" s="7">
        <f>COUNTIFS(clean_interactions!B:B,A753,clean_interactions!C:C,"PRICING_PAGE_VIEW")</f>
        <v>0</v>
      </c>
      <c r="V753" s="7">
        <f>SUMIF(clean_spend!D:D,E753,clean_spend!F:F)</f>
        <v>74983</v>
      </c>
      <c r="W753" s="7">
        <f>SUMIF(clean_spend!D:D,E753,clean_spend!J:J)</f>
        <v>879</v>
      </c>
      <c r="X753" s="17">
        <f t="shared" si="11"/>
        <v>85.304891922639356</v>
      </c>
      <c r="Y753" s="7">
        <f>IFERROR(SUMIF(clean_spend!D:D,E753,clean_spend!L:L)/V753,0)</f>
        <v>7.3541336036168197</v>
      </c>
    </row>
    <row r="754" spans="1:25">
      <c r="A754" t="str">
        <v>L0753</v>
      </c>
      <c r="B754" t="str">
        <v>Hassan Martin</v>
      </c>
      <c r="C754" t="str">
        <v>LINEAR</v>
      </c>
      <c r="D754" t="str">
        <v>SMB</v>
      </c>
      <c r="E754" t="str">
        <v>REFERRAL</v>
      </c>
      <c r="F754" t="str">
        <v>Unknown</v>
      </c>
      <c r="G754" t="str">
        <v>Vp Marketing</v>
      </c>
      <c r="H754" t="str">
        <v>JP</v>
      </c>
      <c r="I754">
        <v>18</v>
      </c>
      <c r="J754">
        <v>12</v>
      </c>
      <c r="K754">
        <v>52</v>
      </c>
      <c r="L754" t="str">
        <v>YES</v>
      </c>
      <c r="M754" t="str">
        <v>DISQUALIFIED</v>
      </c>
      <c r="N754" s="7" t="str">
        <f>IF(COUNTBLANK(clean_leads!B754:S754)&gt;=8,"LOW",IF(COUNTBLANK(clean_leads!B754:S754)&gt;=4,"MEDIUM","HIGH"))</f>
        <v>HIGH</v>
      </c>
      <c r="O754" s="7">
        <f>COUNTIF(clean_interactions!B:B,A754)</f>
        <v>0</v>
      </c>
      <c r="P754" s="7">
        <f>COUNTIFS(clean_interactions!B:B,A754,clean_interactions!N:N,"HIGH")</f>
        <v>0</v>
      </c>
      <c r="Q754" s="7">
        <f>ROUND(SUMIF(clean_interactions!B:B,A754,clean_interactions!M:M),1)</f>
        <v>0</v>
      </c>
      <c r="R754" s="7">
        <f>COUNTIFS(clean_interactions!B:B,A754,clean_interactions!C:C,"DEMO_REQUEST")</f>
        <v>0</v>
      </c>
      <c r="S754" s="7">
        <f>COUNTIFS(clean_interactions!B:B,A754,clean_interactions!C:C,"CONTENT_DOWNLOAD")</f>
        <v>0</v>
      </c>
      <c r="T754" s="7">
        <f>COUNTIFS(clean_interactions!B:B,A754,clean_interactions!C:C,"WEBINAR_ATTENDED")</f>
        <v>0</v>
      </c>
      <c r="U754" s="7">
        <f>COUNTIFS(clean_interactions!B:B,A754,clean_interactions!C:C,"PRICING_PAGE_VIEW")</f>
        <v>0</v>
      </c>
      <c r="V754" s="7">
        <f>SUMIF(clean_spend!D:D,E754,clean_spend!F:F)</f>
        <v>37889</v>
      </c>
      <c r="W754" s="7">
        <f>SUMIF(clean_spend!D:D,E754,clean_spend!J:J)</f>
        <v>865</v>
      </c>
      <c r="X754" s="17">
        <f t="shared" si="11"/>
        <v>43.802312138728325</v>
      </c>
      <c r="Y754" s="7">
        <f>IFERROR(SUMIF(clean_spend!D:D,E754,clean_spend!L:L)/V754,0)</f>
        <v>9.6104674179841112</v>
      </c>
    </row>
    <row r="755" spans="1:25">
      <c r="A755" t="str">
        <v>L0754</v>
      </c>
      <c r="B755" t="str">
        <v>Winston Medina</v>
      </c>
      <c r="C755" t="str">
        <v>INTERCOM</v>
      </c>
      <c r="D755" t="str">
        <v>MID-MARKET</v>
      </c>
      <c r="E755" t="str">
        <v>ORGANIC</v>
      </c>
      <c r="F755" t="str">
        <v>Proptech</v>
      </c>
      <c r="G755" t="str">
        <v>Head Of Partnerships</v>
      </c>
      <c r="H755" t="str">
        <v>UK</v>
      </c>
      <c r="I755">
        <v>24</v>
      </c>
      <c r="J755">
        <v>0</v>
      </c>
      <c r="K755">
        <v>49</v>
      </c>
      <c r="L755" t="str">
        <v>YES</v>
      </c>
      <c r="M755" t="str">
        <v>NEW</v>
      </c>
      <c r="N755" s="7" t="str">
        <f>IF(COUNTBLANK(clean_leads!B755:S755)&gt;=8,"LOW",IF(COUNTBLANK(clean_leads!B755:S755)&gt;=4,"MEDIUM","HIGH"))</f>
        <v>HIGH</v>
      </c>
      <c r="O755" s="7">
        <f>COUNTIF(clean_interactions!B:B,A755)</f>
        <v>3</v>
      </c>
      <c r="P755" s="7">
        <f>COUNTIFS(clean_interactions!B:B,A755,clean_interactions!N:N,"HIGH")</f>
        <v>1</v>
      </c>
      <c r="Q755" s="7">
        <f>ROUND(SUMIF(clean_interactions!B:B,A755,clean_interactions!M:M),1)</f>
        <v>26.4</v>
      </c>
      <c r="R755" s="7">
        <f>COUNTIFS(clean_interactions!B:B,A755,clean_interactions!C:C,"DEMO_REQUEST")</f>
        <v>0</v>
      </c>
      <c r="S755" s="7">
        <f>COUNTIFS(clean_interactions!B:B,A755,clean_interactions!C:C,"CONTENT_DOWNLOAD")</f>
        <v>0</v>
      </c>
      <c r="T755" s="7">
        <f>COUNTIFS(clean_interactions!B:B,A755,clean_interactions!C:C,"WEBINAR_ATTENDED")</f>
        <v>0</v>
      </c>
      <c r="U755" s="7">
        <f>COUNTIFS(clean_interactions!B:B,A755,clean_interactions!C:C,"PRICING_PAGE_VIEW")</f>
        <v>0</v>
      </c>
      <c r="V755" s="7">
        <f>SUMIF(clean_spend!D:D,E755,clean_spend!F:F)</f>
        <v>46997</v>
      </c>
      <c r="W755" s="7">
        <f>SUMIF(clean_spend!D:D,E755,clean_spend!J:J)</f>
        <v>970</v>
      </c>
      <c r="X755" s="17">
        <f t="shared" si="11"/>
        <v>48.450515463917526</v>
      </c>
      <c r="Y755" s="7">
        <f>IFERROR(SUMIF(clean_spend!D:D,E755,clean_spend!L:L)/V755,0)</f>
        <v>13.494180479605081</v>
      </c>
    </row>
    <row r="756" spans="1:25">
      <c r="A756" t="str">
        <v>L0755</v>
      </c>
      <c r="B756" t="str">
        <v>Vivian Ramos</v>
      </c>
      <c r="C756" t="str">
        <v>MICROSOFT</v>
      </c>
      <c r="D756" t="str">
        <v>STARTUP</v>
      </c>
      <c r="E756" t="str">
        <v>UNKNOWN</v>
      </c>
      <c r="F756" t="str">
        <v>E-Commerce</v>
      </c>
      <c r="G756" t="str">
        <v>Director Of Marketing</v>
      </c>
      <c r="H756" t="str">
        <v>UK</v>
      </c>
      <c r="I756">
        <v>2</v>
      </c>
      <c r="J756">
        <v>0</v>
      </c>
      <c r="K756">
        <v>34</v>
      </c>
      <c r="L756" t="str">
        <v>YES</v>
      </c>
      <c r="M756" t="str">
        <v>NEW</v>
      </c>
      <c r="N756" s="7" t="str">
        <f>IF(COUNTBLANK(clean_leads!B756:S756)&gt;=8,"LOW",IF(COUNTBLANK(clean_leads!B756:S756)&gt;=4,"MEDIUM","HIGH"))</f>
        <v>HIGH</v>
      </c>
      <c r="O756" s="7">
        <f>COUNTIF(clean_interactions!B:B,A756)</f>
        <v>4</v>
      </c>
      <c r="P756" s="7">
        <f>COUNTIFS(clean_interactions!B:B,A756,clean_interactions!N:N,"HIGH")</f>
        <v>4</v>
      </c>
      <c r="Q756" s="7">
        <f>ROUND(SUMIF(clean_interactions!B:B,A756,clean_interactions!M:M),1)</f>
        <v>92.6</v>
      </c>
      <c r="R756" s="7">
        <f>COUNTIFS(clean_interactions!B:B,A756,clean_interactions!C:C,"DEMO_REQUEST")</f>
        <v>0</v>
      </c>
      <c r="S756" s="7">
        <f>COUNTIFS(clean_interactions!B:B,A756,clean_interactions!C:C,"CONTENT_DOWNLOAD")</f>
        <v>0</v>
      </c>
      <c r="T756" s="7">
        <f>COUNTIFS(clean_interactions!B:B,A756,clean_interactions!C:C,"WEBINAR_ATTENDED")</f>
        <v>0</v>
      </c>
      <c r="U756" s="7">
        <f>COUNTIFS(clean_interactions!B:B,A756,clean_interactions!C:C,"PRICING_PAGE_VIEW")</f>
        <v>1</v>
      </c>
      <c r="V756" s="7">
        <f>SUMIF(clean_spend!D:D,E756,clean_spend!F:F)</f>
        <v>0</v>
      </c>
      <c r="W756" s="7">
        <f>SUMIF(clean_spend!D:D,E756,clean_spend!J:J)</f>
        <v>0</v>
      </c>
      <c r="X756" s="17">
        <f t="shared" si="11"/>
        <v>0</v>
      </c>
      <c r="Y756" s="7">
        <f>IFERROR(SUMIF(clean_spend!D:D,E756,clean_spend!L:L)/V756,0)</f>
        <v>0</v>
      </c>
    </row>
    <row r="757" spans="1:25">
      <c r="A757" t="str">
        <v>L0756</v>
      </c>
      <c r="B757" t="str">
        <v>Raphael Gupta</v>
      </c>
      <c r="C757" t="str">
        <v>ZENDESK</v>
      </c>
      <c r="D757" t="str">
        <v>MID-MARKET</v>
      </c>
      <c r="E757" t="str">
        <v>ORGANIC</v>
      </c>
      <c r="F757" t="str">
        <v>Hrtech</v>
      </c>
      <c r="G757" t="str">
        <v>Data Analyst</v>
      </c>
      <c r="H757" t="str">
        <v>JP</v>
      </c>
      <c r="I757">
        <v>9</v>
      </c>
      <c r="J757">
        <v>6</v>
      </c>
      <c r="K757">
        <v>57</v>
      </c>
      <c r="L757" t="str">
        <v>YES</v>
      </c>
      <c r="M757" t="str">
        <v>CONTACTED</v>
      </c>
      <c r="N757" s="7" t="str">
        <f>IF(COUNTBLANK(clean_leads!B757:S757)&gt;=8,"LOW",IF(COUNTBLANK(clean_leads!B757:S757)&gt;=4,"MEDIUM","HIGH"))</f>
        <v>HIGH</v>
      </c>
      <c r="O757" s="7">
        <f>COUNTIF(clean_interactions!B:B,A757)</f>
        <v>1</v>
      </c>
      <c r="P757" s="7">
        <f>COUNTIFS(clean_interactions!B:B,A757,clean_interactions!N:N,"HIGH")</f>
        <v>1</v>
      </c>
      <c r="Q757" s="7">
        <f>ROUND(SUMIF(clean_interactions!B:B,A757,clean_interactions!M:M),1)</f>
        <v>19.100000000000001</v>
      </c>
      <c r="R757" s="7">
        <f>COUNTIFS(clean_interactions!B:B,A757,clean_interactions!C:C,"DEMO_REQUEST")</f>
        <v>0</v>
      </c>
      <c r="S757" s="7">
        <f>COUNTIFS(clean_interactions!B:B,A757,clean_interactions!C:C,"CONTENT_DOWNLOAD")</f>
        <v>0</v>
      </c>
      <c r="T757" s="7">
        <f>COUNTIFS(clean_interactions!B:B,A757,clean_interactions!C:C,"WEBINAR_ATTENDED")</f>
        <v>0</v>
      </c>
      <c r="U757" s="7">
        <f>COUNTIFS(clean_interactions!B:B,A757,clean_interactions!C:C,"PRICING_PAGE_VIEW")</f>
        <v>1</v>
      </c>
      <c r="V757" s="7">
        <f>SUMIF(clean_spend!D:D,E757,clean_spend!F:F)</f>
        <v>46997</v>
      </c>
      <c r="W757" s="7">
        <f>SUMIF(clean_spend!D:D,E757,clean_spend!J:J)</f>
        <v>970</v>
      </c>
      <c r="X757" s="17">
        <f t="shared" si="11"/>
        <v>48.450515463917526</v>
      </c>
      <c r="Y757" s="7">
        <f>IFERROR(SUMIF(clean_spend!D:D,E757,clean_spend!L:L)/V757,0)</f>
        <v>13.494180479605081</v>
      </c>
    </row>
    <row r="758" spans="1:25">
      <c r="A758" t="str">
        <v>L0757</v>
      </c>
      <c r="B758" t="str">
        <v>Bella Das</v>
      </c>
      <c r="C758" t="str">
        <v>FRESHWORKS</v>
      </c>
      <c r="D758" t="str">
        <v>GROWTH</v>
      </c>
      <c r="E758" t="str">
        <v>PAID</v>
      </c>
      <c r="F758" t="str">
        <v>E-Commerce</v>
      </c>
      <c r="G758" t="str">
        <v>Vp Revenue</v>
      </c>
      <c r="H758" t="str">
        <v>DE</v>
      </c>
      <c r="I758">
        <v>19</v>
      </c>
      <c r="J758">
        <v>0</v>
      </c>
      <c r="K758">
        <v>19</v>
      </c>
      <c r="L758" t="str">
        <v>NO</v>
      </c>
      <c r="M758" t="str">
        <v>LOST</v>
      </c>
      <c r="N758" s="7" t="str">
        <f>IF(COUNTBLANK(clean_leads!B758:S758)&gt;=8,"LOW",IF(COUNTBLANK(clean_leads!B758:S758)&gt;=4,"MEDIUM","HIGH"))</f>
        <v>HIGH</v>
      </c>
      <c r="O758" s="7">
        <f>COUNTIF(clean_interactions!B:B,A758)</f>
        <v>3</v>
      </c>
      <c r="P758" s="7">
        <f>COUNTIFS(clean_interactions!B:B,A758,clean_interactions!N:N,"HIGH")</f>
        <v>3</v>
      </c>
      <c r="Q758" s="7">
        <f>ROUND(SUMIF(clean_interactions!B:B,A758,clean_interactions!M:M),1)</f>
        <v>56.9</v>
      </c>
      <c r="R758" s="7">
        <f>COUNTIFS(clean_interactions!B:B,A758,clean_interactions!C:C,"DEMO_REQUEST")</f>
        <v>0</v>
      </c>
      <c r="S758" s="7">
        <f>COUNTIFS(clean_interactions!B:B,A758,clean_interactions!C:C,"CONTENT_DOWNLOAD")</f>
        <v>0</v>
      </c>
      <c r="T758" s="7">
        <f>COUNTIFS(clean_interactions!B:B,A758,clean_interactions!C:C,"WEBINAR_ATTENDED")</f>
        <v>0</v>
      </c>
      <c r="U758" s="7">
        <f>COUNTIFS(clean_interactions!B:B,A758,clean_interactions!C:C,"PRICING_PAGE_VIEW")</f>
        <v>0</v>
      </c>
      <c r="V758" s="7">
        <f>SUMIF(clean_spend!D:D,E758,clean_spend!F:F)</f>
        <v>149793</v>
      </c>
      <c r="W758" s="7">
        <f>SUMIF(clean_spend!D:D,E758,clean_spend!J:J)</f>
        <v>1090</v>
      </c>
      <c r="X758" s="17">
        <f t="shared" si="11"/>
        <v>137.42477064220182</v>
      </c>
      <c r="Y758" s="7">
        <f>IFERROR(SUMIF(clean_spend!D:D,E758,clean_spend!L:L)/V758,0)</f>
        <v>3.422997069288952</v>
      </c>
    </row>
    <row r="759" spans="1:25">
      <c r="A759" t="str">
        <v>L0758</v>
      </c>
      <c r="B759" t="str">
        <v>Tina Delgado</v>
      </c>
      <c r="C759" t="str">
        <v>DROPBOX</v>
      </c>
      <c r="D759" t="str">
        <v>ENTERPRISE</v>
      </c>
      <c r="E759" t="str">
        <v>SOCIAL</v>
      </c>
      <c r="F759" t="str">
        <v>Biotech</v>
      </c>
      <c r="G759" t="str">
        <v>Head Of Product</v>
      </c>
      <c r="H759" t="str">
        <v>N/A</v>
      </c>
      <c r="I759">
        <v>5</v>
      </c>
      <c r="J759">
        <v>0</v>
      </c>
      <c r="K759">
        <v>19</v>
      </c>
      <c r="L759" t="str">
        <v>NO</v>
      </c>
      <c r="M759" t="str">
        <v>NURTURING</v>
      </c>
      <c r="N759" s="7" t="str">
        <f>IF(COUNTBLANK(clean_leads!B759:S759)&gt;=8,"LOW",IF(COUNTBLANK(clean_leads!B759:S759)&gt;=4,"MEDIUM","HIGH"))</f>
        <v>HIGH</v>
      </c>
      <c r="O759" s="7">
        <f>COUNTIF(clean_interactions!B:B,A759)</f>
        <v>1</v>
      </c>
      <c r="P759" s="7">
        <f>COUNTIFS(clean_interactions!B:B,A759,clean_interactions!N:N,"HIGH")</f>
        <v>1</v>
      </c>
      <c r="Q759" s="7">
        <f>ROUND(SUMIF(clean_interactions!B:B,A759,clean_interactions!M:M),1)</f>
        <v>30</v>
      </c>
      <c r="R759" s="7">
        <f>COUNTIFS(clean_interactions!B:B,A759,clean_interactions!C:C,"DEMO_REQUEST")</f>
        <v>0</v>
      </c>
      <c r="S759" s="7">
        <f>COUNTIFS(clean_interactions!B:B,A759,clean_interactions!C:C,"CONTENT_DOWNLOAD")</f>
        <v>0</v>
      </c>
      <c r="T759" s="7">
        <f>COUNTIFS(clean_interactions!B:B,A759,clean_interactions!C:C,"WEBINAR_ATTENDED")</f>
        <v>0</v>
      </c>
      <c r="U759" s="7">
        <f>COUNTIFS(clean_interactions!B:B,A759,clean_interactions!C:C,"PRICING_PAGE_VIEW")</f>
        <v>0</v>
      </c>
      <c r="V759" s="7">
        <f>SUMIF(clean_spend!D:D,E759,clean_spend!F:F)</f>
        <v>198205</v>
      </c>
      <c r="W759" s="7">
        <f>SUMIF(clean_spend!D:D,E759,clean_spend!J:J)</f>
        <v>961</v>
      </c>
      <c r="X759" s="17">
        <f t="shared" si="11"/>
        <v>206.2486992715921</v>
      </c>
      <c r="Y759" s="7">
        <f>IFERROR(SUMIF(clean_spend!D:D,E759,clean_spend!L:L)/V759,0)</f>
        <v>2.499992432077899</v>
      </c>
    </row>
    <row r="760" spans="1:25">
      <c r="A760" t="str">
        <v>L0759</v>
      </c>
      <c r="B760" t="str">
        <v>Isla Martinez</v>
      </c>
      <c r="C760" t="str">
        <v>STRIPE</v>
      </c>
      <c r="D760" t="str">
        <v>ENTERPRISE</v>
      </c>
      <c r="E760" t="str">
        <v>UNKNOWN</v>
      </c>
      <c r="F760" t="str">
        <v>Biotech</v>
      </c>
      <c r="G760" t="str">
        <v>Senior Associate</v>
      </c>
      <c r="H760" t="str">
        <v>Poland</v>
      </c>
      <c r="I760">
        <v>4</v>
      </c>
      <c r="J760">
        <v>0</v>
      </c>
      <c r="K760">
        <v>18</v>
      </c>
      <c r="L760" t="str">
        <v>NO</v>
      </c>
      <c r="M760" t="str">
        <v>QUALIFIED</v>
      </c>
      <c r="N760" s="7" t="str">
        <f>IF(COUNTBLANK(clean_leads!B760:S760)&gt;=8,"LOW",IF(COUNTBLANK(clean_leads!B760:S760)&gt;=4,"MEDIUM","HIGH"))</f>
        <v>HIGH</v>
      </c>
      <c r="O760" s="7">
        <f>COUNTIF(clean_interactions!B:B,A760)</f>
        <v>3</v>
      </c>
      <c r="P760" s="7">
        <f>COUNTIFS(clean_interactions!B:B,A760,clean_interactions!N:N,"HIGH")</f>
        <v>2</v>
      </c>
      <c r="Q760" s="7">
        <f>ROUND(SUMIF(clean_interactions!B:B,A760,clean_interactions!M:M),1)</f>
        <v>65.8</v>
      </c>
      <c r="R760" s="7">
        <f>COUNTIFS(clean_interactions!B:B,A760,clean_interactions!C:C,"DEMO_REQUEST")</f>
        <v>0</v>
      </c>
      <c r="S760" s="7">
        <f>COUNTIFS(clean_interactions!B:B,A760,clean_interactions!C:C,"CONTENT_DOWNLOAD")</f>
        <v>0</v>
      </c>
      <c r="T760" s="7">
        <f>COUNTIFS(clean_interactions!B:B,A760,clean_interactions!C:C,"WEBINAR_ATTENDED")</f>
        <v>0</v>
      </c>
      <c r="U760" s="7">
        <f>COUNTIFS(clean_interactions!B:B,A760,clean_interactions!C:C,"PRICING_PAGE_VIEW")</f>
        <v>0</v>
      </c>
      <c r="V760" s="7">
        <f>SUMIF(clean_spend!D:D,E760,clean_spend!F:F)</f>
        <v>0</v>
      </c>
      <c r="W760" s="7">
        <f>SUMIF(clean_spend!D:D,E760,clean_spend!J:J)</f>
        <v>0</v>
      </c>
      <c r="X760" s="17">
        <f t="shared" si="11"/>
        <v>0</v>
      </c>
      <c r="Y760" s="7">
        <f>IFERROR(SUMIF(clean_spend!D:D,E760,clean_spend!L:L)/V760,0)</f>
        <v>0</v>
      </c>
    </row>
    <row r="761" spans="1:25">
      <c r="A761" t="str">
        <v>L0760</v>
      </c>
      <c r="B761" t="str">
        <v>Olivia Brown</v>
      </c>
      <c r="C761" t="str">
        <v>AIRTABLE</v>
      </c>
      <c r="D761" t="str">
        <v>N/A</v>
      </c>
      <c r="E761" t="str">
        <v>SOCIAL</v>
      </c>
      <c r="F761" t="str">
        <v>Devops</v>
      </c>
      <c r="G761" t="str">
        <v>Director Of Marketing</v>
      </c>
      <c r="H761" t="str">
        <v>N/A</v>
      </c>
      <c r="I761">
        <v>11</v>
      </c>
      <c r="J761">
        <v>2</v>
      </c>
      <c r="K761">
        <v>24</v>
      </c>
      <c r="L761" t="str">
        <v>NO</v>
      </c>
      <c r="M761" t="str">
        <v>NEW</v>
      </c>
      <c r="N761" s="7" t="str">
        <f>IF(COUNTBLANK(clean_leads!B761:S761)&gt;=8,"LOW",IF(COUNTBLANK(clean_leads!B761:S761)&gt;=4,"MEDIUM","HIGH"))</f>
        <v>HIGH</v>
      </c>
      <c r="O761" s="7">
        <f>COUNTIF(clean_interactions!B:B,A761)</f>
        <v>1</v>
      </c>
      <c r="P761" s="7">
        <f>COUNTIFS(clean_interactions!B:B,A761,clean_interactions!N:N,"HIGH")</f>
        <v>1</v>
      </c>
      <c r="Q761" s="7">
        <f>ROUND(SUMIF(clean_interactions!B:B,A761,clean_interactions!M:M),1)</f>
        <v>35.9</v>
      </c>
      <c r="R761" s="7">
        <f>COUNTIFS(clean_interactions!B:B,A761,clean_interactions!C:C,"DEMO_REQUEST")</f>
        <v>0</v>
      </c>
      <c r="S761" s="7">
        <f>COUNTIFS(clean_interactions!B:B,A761,clean_interactions!C:C,"CONTENT_DOWNLOAD")</f>
        <v>1</v>
      </c>
      <c r="T761" s="7">
        <f>COUNTIFS(clean_interactions!B:B,A761,clean_interactions!C:C,"WEBINAR_ATTENDED")</f>
        <v>0</v>
      </c>
      <c r="U761" s="7">
        <f>COUNTIFS(clean_interactions!B:B,A761,clean_interactions!C:C,"PRICING_PAGE_VIEW")</f>
        <v>0</v>
      </c>
      <c r="V761" s="7">
        <f>SUMIF(clean_spend!D:D,E761,clean_spend!F:F)</f>
        <v>198205</v>
      </c>
      <c r="W761" s="7">
        <f>SUMIF(clean_spend!D:D,E761,clean_spend!J:J)</f>
        <v>961</v>
      </c>
      <c r="X761" s="17">
        <f t="shared" si="11"/>
        <v>206.2486992715921</v>
      </c>
      <c r="Y761" s="7">
        <f>IFERROR(SUMIF(clean_spend!D:D,E761,clean_spend!L:L)/V761,0)</f>
        <v>2.499992432077899</v>
      </c>
    </row>
    <row r="762" spans="1:25">
      <c r="A762" t="str">
        <v>L0761</v>
      </c>
      <c r="B762" t="str">
        <v>Perseus Das</v>
      </c>
      <c r="C762" t="str">
        <v>CLOUDFLARE</v>
      </c>
      <c r="D762" t="str">
        <v>ENTERPRISE</v>
      </c>
      <c r="E762" t="str">
        <v>UNKNOWN</v>
      </c>
      <c r="F762" t="str">
        <v>Cleantech</v>
      </c>
      <c r="G762" t="str">
        <v>Head Of Sales</v>
      </c>
      <c r="H762" t="str">
        <v>Egypt</v>
      </c>
      <c r="I762">
        <v>6</v>
      </c>
      <c r="J762">
        <v>0</v>
      </c>
      <c r="K762">
        <v>52</v>
      </c>
      <c r="L762" t="str">
        <v>NO</v>
      </c>
      <c r="M762" t="str">
        <v>CONTACTED</v>
      </c>
      <c r="N762" s="7" t="str">
        <f>IF(COUNTBLANK(clean_leads!B762:S762)&gt;=8,"LOW",IF(COUNTBLANK(clean_leads!B762:S762)&gt;=4,"MEDIUM","HIGH"))</f>
        <v>HIGH</v>
      </c>
      <c r="O762" s="7">
        <f>COUNTIF(clean_interactions!B:B,A762)</f>
        <v>4</v>
      </c>
      <c r="P762" s="7">
        <f>COUNTIFS(clean_interactions!B:B,A762,clean_interactions!N:N,"HIGH")</f>
        <v>2</v>
      </c>
      <c r="Q762" s="7">
        <f>ROUND(SUMIF(clean_interactions!B:B,A762,clean_interactions!M:M),1)</f>
        <v>56.1</v>
      </c>
      <c r="R762" s="7">
        <f>COUNTIFS(clean_interactions!B:B,A762,clean_interactions!C:C,"DEMO_REQUEST")</f>
        <v>2</v>
      </c>
      <c r="S762" s="7">
        <f>COUNTIFS(clean_interactions!B:B,A762,clean_interactions!C:C,"CONTENT_DOWNLOAD")</f>
        <v>1</v>
      </c>
      <c r="T762" s="7">
        <f>COUNTIFS(clean_interactions!B:B,A762,clean_interactions!C:C,"WEBINAR_ATTENDED")</f>
        <v>0</v>
      </c>
      <c r="U762" s="7">
        <f>COUNTIFS(clean_interactions!B:B,A762,clean_interactions!C:C,"PRICING_PAGE_VIEW")</f>
        <v>0</v>
      </c>
      <c r="V762" s="7">
        <f>SUMIF(clean_spend!D:D,E762,clean_spend!F:F)</f>
        <v>0</v>
      </c>
      <c r="W762" s="7">
        <f>SUMIF(clean_spend!D:D,E762,clean_spend!J:J)</f>
        <v>0</v>
      </c>
      <c r="X762" s="17">
        <f t="shared" si="11"/>
        <v>0</v>
      </c>
      <c r="Y762" s="7">
        <f>IFERROR(SUMIF(clean_spend!D:D,E762,clean_spend!L:L)/V762,0)</f>
        <v>0</v>
      </c>
    </row>
    <row r="763" spans="1:25">
      <c r="A763" t="str">
        <v>L0762</v>
      </c>
      <c r="B763" t="str">
        <v>Adeline Vargas</v>
      </c>
      <c r="C763" t="str">
        <v>SLACK</v>
      </c>
      <c r="D763" t="str">
        <v>MID-MARKET</v>
      </c>
      <c r="E763" t="str">
        <v>SOCIAL</v>
      </c>
      <c r="F763" t="str">
        <v>Unknown</v>
      </c>
      <c r="G763" t="str">
        <v>Growth Lead</v>
      </c>
      <c r="H763" t="str">
        <v>US</v>
      </c>
      <c r="I763">
        <v>0</v>
      </c>
      <c r="J763">
        <v>10</v>
      </c>
      <c r="K763">
        <v>33</v>
      </c>
      <c r="L763" t="str">
        <v>YES</v>
      </c>
      <c r="M763" t="str">
        <v>NEW</v>
      </c>
      <c r="N763" s="7" t="str">
        <f>IF(COUNTBLANK(clean_leads!B763:S763)&gt;=8,"LOW",IF(COUNTBLANK(clean_leads!B763:S763)&gt;=4,"MEDIUM","HIGH"))</f>
        <v>HIGH</v>
      </c>
      <c r="O763" s="7">
        <f>COUNTIF(clean_interactions!B:B,A763)</f>
        <v>6</v>
      </c>
      <c r="P763" s="7">
        <f>COUNTIFS(clean_interactions!B:B,A763,clean_interactions!N:N,"HIGH")</f>
        <v>5</v>
      </c>
      <c r="Q763" s="7">
        <f>ROUND(SUMIF(clean_interactions!B:B,A763,clean_interactions!M:M),1)</f>
        <v>125.5</v>
      </c>
      <c r="R763" s="7">
        <f>COUNTIFS(clean_interactions!B:B,A763,clean_interactions!C:C,"DEMO_REQUEST")</f>
        <v>0</v>
      </c>
      <c r="S763" s="7">
        <f>COUNTIFS(clean_interactions!B:B,A763,clean_interactions!C:C,"CONTENT_DOWNLOAD")</f>
        <v>0</v>
      </c>
      <c r="T763" s="7">
        <f>COUNTIFS(clean_interactions!B:B,A763,clean_interactions!C:C,"WEBINAR_ATTENDED")</f>
        <v>0</v>
      </c>
      <c r="U763" s="7">
        <f>COUNTIFS(clean_interactions!B:B,A763,clean_interactions!C:C,"PRICING_PAGE_VIEW")</f>
        <v>0</v>
      </c>
      <c r="V763" s="7">
        <f>SUMIF(clean_spend!D:D,E763,clean_spend!F:F)</f>
        <v>198205</v>
      </c>
      <c r="W763" s="7">
        <f>SUMIF(clean_spend!D:D,E763,clean_spend!J:J)</f>
        <v>961</v>
      </c>
      <c r="X763" s="17">
        <f t="shared" si="11"/>
        <v>206.2486992715921</v>
      </c>
      <c r="Y763" s="7">
        <f>IFERROR(SUMIF(clean_spend!D:D,E763,clean_spend!L:L)/V763,0)</f>
        <v>2.499992432077899</v>
      </c>
    </row>
    <row r="764" spans="1:25">
      <c r="A764" t="str">
        <v>L0763</v>
      </c>
      <c r="B764" t="str">
        <v>Derek Tiwari</v>
      </c>
      <c r="C764" t="str">
        <v>TWILIO</v>
      </c>
      <c r="D764" t="str">
        <v>MID-MARKET</v>
      </c>
      <c r="E764" t="str">
        <v>ORGANIC</v>
      </c>
      <c r="F764" t="str">
        <v>Retail</v>
      </c>
      <c r="G764" t="str">
        <v>Growth Hacker</v>
      </c>
      <c r="H764" t="str">
        <v>US</v>
      </c>
      <c r="I764">
        <v>27</v>
      </c>
      <c r="J764">
        <v>20</v>
      </c>
      <c r="K764">
        <v>42</v>
      </c>
      <c r="L764" t="str">
        <v>YES</v>
      </c>
      <c r="M764" t="str">
        <v>NEW</v>
      </c>
      <c r="N764" s="7" t="str">
        <f>IF(COUNTBLANK(clean_leads!B764:S764)&gt;=8,"LOW",IF(COUNTBLANK(clean_leads!B764:S764)&gt;=4,"MEDIUM","HIGH"))</f>
        <v>HIGH</v>
      </c>
      <c r="O764" s="7">
        <f>COUNTIF(clean_interactions!B:B,A764)</f>
        <v>2</v>
      </c>
      <c r="P764" s="7">
        <f>COUNTIFS(clean_interactions!B:B,A764,clean_interactions!N:N,"HIGH")</f>
        <v>2</v>
      </c>
      <c r="Q764" s="7">
        <f>ROUND(SUMIF(clean_interactions!B:B,A764,clean_interactions!M:M),1)</f>
        <v>33.700000000000003</v>
      </c>
      <c r="R764" s="7">
        <f>COUNTIFS(clean_interactions!B:B,A764,clean_interactions!C:C,"DEMO_REQUEST")</f>
        <v>1</v>
      </c>
      <c r="S764" s="7">
        <f>COUNTIFS(clean_interactions!B:B,A764,clean_interactions!C:C,"CONTENT_DOWNLOAD")</f>
        <v>0</v>
      </c>
      <c r="T764" s="7">
        <f>COUNTIFS(clean_interactions!B:B,A764,clean_interactions!C:C,"WEBINAR_ATTENDED")</f>
        <v>0</v>
      </c>
      <c r="U764" s="7">
        <f>COUNTIFS(clean_interactions!B:B,A764,clean_interactions!C:C,"PRICING_PAGE_VIEW")</f>
        <v>0</v>
      </c>
      <c r="V764" s="7">
        <f>SUMIF(clean_spend!D:D,E764,clean_spend!F:F)</f>
        <v>46997</v>
      </c>
      <c r="W764" s="7">
        <f>SUMIF(clean_spend!D:D,E764,clean_spend!J:J)</f>
        <v>970</v>
      </c>
      <c r="X764" s="17">
        <f t="shared" si="11"/>
        <v>48.450515463917526</v>
      </c>
      <c r="Y764" s="7">
        <f>IFERROR(SUMIF(clean_spend!D:D,E764,clean_spend!L:L)/V764,0)</f>
        <v>13.494180479605081</v>
      </c>
    </row>
    <row r="765" spans="1:25">
      <c r="A765" t="str">
        <v>L0764</v>
      </c>
      <c r="B765" t="str">
        <v>Isla Lopez</v>
      </c>
      <c r="C765" t="str">
        <v>SALESFORCE.COM</v>
      </c>
      <c r="D765" t="str">
        <v>STARTUP</v>
      </c>
      <c r="E765" t="str">
        <v>PARTNER</v>
      </c>
      <c r="F765" t="str">
        <v>Supply Chain</v>
      </c>
      <c r="G765" t="str">
        <v>Digital Marketing Manager</v>
      </c>
      <c r="H765" t="str">
        <v>Italy</v>
      </c>
      <c r="I765">
        <v>8</v>
      </c>
      <c r="J765">
        <v>5</v>
      </c>
      <c r="K765">
        <v>32</v>
      </c>
      <c r="L765" t="str">
        <v>NO</v>
      </c>
      <c r="M765" t="str">
        <v>NEW</v>
      </c>
      <c r="N765" s="7" t="str">
        <f>IF(COUNTBLANK(clean_leads!B765:S765)&gt;=8,"LOW",IF(COUNTBLANK(clean_leads!B765:S765)&gt;=4,"MEDIUM","HIGH"))</f>
        <v>HIGH</v>
      </c>
      <c r="O765" s="7">
        <f>COUNTIF(clean_interactions!B:B,A765)</f>
        <v>4</v>
      </c>
      <c r="P765" s="7">
        <f>COUNTIFS(clean_interactions!B:B,A765,clean_interactions!N:N,"HIGH")</f>
        <v>2</v>
      </c>
      <c r="Q765" s="7">
        <f>ROUND(SUMIF(clean_interactions!B:B,A765,clean_interactions!M:M),1)</f>
        <v>35.700000000000003</v>
      </c>
      <c r="R765" s="7">
        <f>COUNTIFS(clean_interactions!B:B,A765,clean_interactions!C:C,"DEMO_REQUEST")</f>
        <v>1</v>
      </c>
      <c r="S765" s="7">
        <f>COUNTIFS(clean_interactions!B:B,A765,clean_interactions!C:C,"CONTENT_DOWNLOAD")</f>
        <v>0</v>
      </c>
      <c r="T765" s="7">
        <f>COUNTIFS(clean_interactions!B:B,A765,clean_interactions!C:C,"WEBINAR_ATTENDED")</f>
        <v>0</v>
      </c>
      <c r="U765" s="7">
        <f>COUNTIFS(clean_interactions!B:B,A765,clean_interactions!C:C,"PRICING_PAGE_VIEW")</f>
        <v>0</v>
      </c>
      <c r="V765" s="7">
        <f>SUMIF(clean_spend!D:D,E765,clean_spend!F:F)</f>
        <v>0</v>
      </c>
      <c r="W765" s="7">
        <f>SUMIF(clean_spend!D:D,E765,clean_spend!J:J)</f>
        <v>0</v>
      </c>
      <c r="X765" s="17">
        <f t="shared" si="11"/>
        <v>0</v>
      </c>
      <c r="Y765" s="7">
        <f>IFERROR(SUMIF(clean_spend!D:D,E765,clean_spend!L:L)/V765,0)</f>
        <v>0</v>
      </c>
    </row>
    <row r="766" spans="1:25">
      <c r="A766" t="str">
        <v>L0765</v>
      </c>
      <c r="B766" t="str">
        <v>Soren Thompson</v>
      </c>
      <c r="C766" t="str">
        <v>HASHICORP</v>
      </c>
      <c r="D766" t="str">
        <v>SMB</v>
      </c>
      <c r="E766" t="str">
        <v>DIRECT</v>
      </c>
      <c r="F766" t="str">
        <v>Saas</v>
      </c>
      <c r="G766" t="str">
        <v>Field Marketing Manager</v>
      </c>
      <c r="H766" t="str">
        <v>Vietnam</v>
      </c>
      <c r="I766">
        <v>22</v>
      </c>
      <c r="J766">
        <v>11</v>
      </c>
      <c r="K766">
        <v>19</v>
      </c>
      <c r="L766" t="str">
        <v>YES</v>
      </c>
      <c r="M766" t="str">
        <v>NEW</v>
      </c>
      <c r="N766" s="7" t="str">
        <f>IF(COUNTBLANK(clean_leads!B766:S766)&gt;=8,"LOW",IF(COUNTBLANK(clean_leads!B766:S766)&gt;=4,"MEDIUM","HIGH"))</f>
        <v>HIGH</v>
      </c>
      <c r="O766" s="7">
        <f>COUNTIF(clean_interactions!B:B,A766)</f>
        <v>6</v>
      </c>
      <c r="P766" s="7">
        <f>COUNTIFS(clean_interactions!B:B,A766,clean_interactions!N:N,"HIGH")</f>
        <v>5</v>
      </c>
      <c r="Q766" s="7">
        <f>ROUND(SUMIF(clean_interactions!B:B,A766,clean_interactions!M:M),1)</f>
        <v>111.8</v>
      </c>
      <c r="R766" s="7">
        <f>COUNTIFS(clean_interactions!B:B,A766,clean_interactions!C:C,"DEMO_REQUEST")</f>
        <v>2</v>
      </c>
      <c r="S766" s="7">
        <f>COUNTIFS(clean_interactions!B:B,A766,clean_interactions!C:C,"CONTENT_DOWNLOAD")</f>
        <v>0</v>
      </c>
      <c r="T766" s="7">
        <f>COUNTIFS(clean_interactions!B:B,A766,clean_interactions!C:C,"WEBINAR_ATTENDED")</f>
        <v>0</v>
      </c>
      <c r="U766" s="7">
        <f>COUNTIFS(clean_interactions!B:B,A766,clean_interactions!C:C,"PRICING_PAGE_VIEW")</f>
        <v>0</v>
      </c>
      <c r="V766" s="7">
        <f>SUMIF(clean_spend!D:D,E766,clean_spend!F:F)</f>
        <v>0</v>
      </c>
      <c r="W766" s="7">
        <f>SUMIF(clean_spend!D:D,E766,clean_spend!J:J)</f>
        <v>0</v>
      </c>
      <c r="X766" s="17">
        <f t="shared" si="11"/>
        <v>0</v>
      </c>
      <c r="Y766" s="7">
        <f>IFERROR(SUMIF(clean_spend!D:D,E766,clean_spend!L:L)/V766,0)</f>
        <v>0</v>
      </c>
    </row>
    <row r="767" spans="1:25">
      <c r="A767" t="str">
        <v>L0766</v>
      </c>
      <c r="B767" t="str">
        <v>Rachel Castillo</v>
      </c>
      <c r="C767" t="str">
        <v>ZOOM VIDEO</v>
      </c>
      <c r="D767" t="str">
        <v>STARTUP</v>
      </c>
      <c r="E767" t="str">
        <v>COLD_EMAIL</v>
      </c>
      <c r="F767" t="str">
        <v>Cybersecurity</v>
      </c>
      <c r="G767" t="str">
        <v>Solutions Architect</v>
      </c>
      <c r="H767" t="str">
        <v>BR</v>
      </c>
      <c r="I767">
        <v>26</v>
      </c>
      <c r="J767">
        <v>0</v>
      </c>
      <c r="K767">
        <v>42</v>
      </c>
      <c r="L767" t="str">
        <v>NO</v>
      </c>
      <c r="M767" t="str">
        <v>CONTACTED</v>
      </c>
      <c r="N767" s="7" t="str">
        <f>IF(COUNTBLANK(clean_leads!B767:S767)&gt;=8,"LOW",IF(COUNTBLANK(clean_leads!B767:S767)&gt;=4,"MEDIUM","HIGH"))</f>
        <v>HIGH</v>
      </c>
      <c r="O767" s="7">
        <f>COUNTIF(clean_interactions!B:B,A767)</f>
        <v>2</v>
      </c>
      <c r="P767" s="7">
        <f>COUNTIFS(clean_interactions!B:B,A767,clean_interactions!N:N,"HIGH")</f>
        <v>1</v>
      </c>
      <c r="Q767" s="7">
        <f>ROUND(SUMIF(clean_interactions!B:B,A767,clean_interactions!M:M),1)</f>
        <v>13.3</v>
      </c>
      <c r="R767" s="7">
        <f>COUNTIFS(clean_interactions!B:B,A767,clean_interactions!C:C,"DEMO_REQUEST")</f>
        <v>0</v>
      </c>
      <c r="S767" s="7">
        <f>COUNTIFS(clean_interactions!B:B,A767,clean_interactions!C:C,"CONTENT_DOWNLOAD")</f>
        <v>0</v>
      </c>
      <c r="T767" s="7">
        <f>COUNTIFS(clean_interactions!B:B,A767,clean_interactions!C:C,"WEBINAR_ATTENDED")</f>
        <v>0</v>
      </c>
      <c r="U767" s="7">
        <f>COUNTIFS(clean_interactions!B:B,A767,clean_interactions!C:C,"PRICING_PAGE_VIEW")</f>
        <v>0</v>
      </c>
      <c r="V767" s="7">
        <f>SUMIF(clean_spend!D:D,E767,clean_spend!F:F)</f>
        <v>63789</v>
      </c>
      <c r="W767" s="7">
        <f>SUMIF(clean_spend!D:D,E767,clean_spend!J:J)</f>
        <v>306</v>
      </c>
      <c r="X767" s="17">
        <f t="shared" si="11"/>
        <v>208.4607843137255</v>
      </c>
      <c r="Y767" s="7">
        <f>IFERROR(SUMIF(clean_spend!D:D,E767,clean_spend!L:L)/V767,0)</f>
        <v>3.0610920378121618</v>
      </c>
    </row>
    <row r="768" spans="1:25">
      <c r="A768" t="str">
        <v>L0767</v>
      </c>
      <c r="B768" t="str">
        <v>Freya Harris</v>
      </c>
      <c r="C768" t="str">
        <v>SNOWFLAKE</v>
      </c>
      <c r="D768" t="str">
        <v>ENTERPRISE</v>
      </c>
      <c r="E768" t="str">
        <v>DIRECT</v>
      </c>
      <c r="F768" t="str">
        <v>Biotech</v>
      </c>
      <c r="G768" t="str">
        <v>Sdr Manager</v>
      </c>
      <c r="H768" t="str">
        <v>Pakistan</v>
      </c>
      <c r="I768">
        <v>11</v>
      </c>
      <c r="J768">
        <v>4</v>
      </c>
      <c r="K768">
        <v>11</v>
      </c>
      <c r="L768" t="str">
        <v>YES</v>
      </c>
      <c r="M768" t="str">
        <v>CONTACTED</v>
      </c>
      <c r="N768" s="7" t="str">
        <f>IF(COUNTBLANK(clean_leads!B768:S768)&gt;=8,"LOW",IF(COUNTBLANK(clean_leads!B768:S768)&gt;=4,"MEDIUM","HIGH"))</f>
        <v>HIGH</v>
      </c>
      <c r="O768" s="7">
        <f>COUNTIF(clean_interactions!B:B,A768)</f>
        <v>0</v>
      </c>
      <c r="P768" s="7">
        <f>COUNTIFS(clean_interactions!B:B,A768,clean_interactions!N:N,"HIGH")</f>
        <v>0</v>
      </c>
      <c r="Q768" s="7">
        <f>ROUND(SUMIF(clean_interactions!B:B,A768,clean_interactions!M:M),1)</f>
        <v>0</v>
      </c>
      <c r="R768" s="7">
        <f>COUNTIFS(clean_interactions!B:B,A768,clean_interactions!C:C,"DEMO_REQUEST")</f>
        <v>0</v>
      </c>
      <c r="S768" s="7">
        <f>COUNTIFS(clean_interactions!B:B,A768,clean_interactions!C:C,"CONTENT_DOWNLOAD")</f>
        <v>0</v>
      </c>
      <c r="T768" s="7">
        <f>COUNTIFS(clean_interactions!B:B,A768,clean_interactions!C:C,"WEBINAR_ATTENDED")</f>
        <v>0</v>
      </c>
      <c r="U768" s="7">
        <f>COUNTIFS(clean_interactions!B:B,A768,clean_interactions!C:C,"PRICING_PAGE_VIEW")</f>
        <v>0</v>
      </c>
      <c r="V768" s="7">
        <f>SUMIF(clean_spend!D:D,E768,clean_spend!F:F)</f>
        <v>0</v>
      </c>
      <c r="W768" s="7">
        <f>SUMIF(clean_spend!D:D,E768,clean_spend!J:J)</f>
        <v>0</v>
      </c>
      <c r="X768" s="17">
        <f t="shared" si="11"/>
        <v>0</v>
      </c>
      <c r="Y768" s="7">
        <f>IFERROR(SUMIF(clean_spend!D:D,E768,clean_spend!L:L)/V768,0)</f>
        <v>0</v>
      </c>
    </row>
    <row r="769" spans="1:25">
      <c r="A769" t="str">
        <v>L0768</v>
      </c>
      <c r="B769" t="str">
        <v>Zion Novak</v>
      </c>
      <c r="C769" t="str">
        <v>DATADOG</v>
      </c>
      <c r="D769" t="str">
        <v>N/A</v>
      </c>
      <c r="E769" t="str">
        <v>EVENT</v>
      </c>
      <c r="F769" t="str">
        <v>Logistics</v>
      </c>
      <c r="G769" t="str">
        <v>Vp Revenue</v>
      </c>
      <c r="H769" t="str">
        <v>Poland</v>
      </c>
      <c r="I769">
        <v>0</v>
      </c>
      <c r="J769">
        <v>11</v>
      </c>
      <c r="K769">
        <v>15</v>
      </c>
      <c r="L769" t="str">
        <v>YES</v>
      </c>
      <c r="M769" t="str">
        <v>ENGAGED</v>
      </c>
      <c r="N769" s="7" t="str">
        <f>IF(COUNTBLANK(clean_leads!B769:S769)&gt;=8,"LOW",IF(COUNTBLANK(clean_leads!B769:S769)&gt;=4,"MEDIUM","HIGH"))</f>
        <v>HIGH</v>
      </c>
      <c r="O769" s="7">
        <f>COUNTIF(clean_interactions!B:B,A769)</f>
        <v>3</v>
      </c>
      <c r="P769" s="7">
        <f>COUNTIFS(clean_interactions!B:B,A769,clean_interactions!N:N,"HIGH")</f>
        <v>3</v>
      </c>
      <c r="Q769" s="7">
        <f>ROUND(SUMIF(clean_interactions!B:B,A769,clean_interactions!M:M),1)</f>
        <v>98.8</v>
      </c>
      <c r="R769" s="7">
        <f>COUNTIFS(clean_interactions!B:B,A769,clean_interactions!C:C,"DEMO_REQUEST")</f>
        <v>0</v>
      </c>
      <c r="S769" s="7">
        <f>COUNTIFS(clean_interactions!B:B,A769,clean_interactions!C:C,"CONTENT_DOWNLOAD")</f>
        <v>0</v>
      </c>
      <c r="T769" s="7">
        <f>COUNTIFS(clean_interactions!B:B,A769,clean_interactions!C:C,"WEBINAR_ATTENDED")</f>
        <v>0</v>
      </c>
      <c r="U769" s="7">
        <f>COUNTIFS(clean_interactions!B:B,A769,clean_interactions!C:C,"PRICING_PAGE_VIEW")</f>
        <v>0</v>
      </c>
      <c r="V769" s="7">
        <f>SUMIF(clean_spend!D:D,E769,clean_spend!F:F)</f>
        <v>130023</v>
      </c>
      <c r="W769" s="7">
        <f>SUMIF(clean_spend!D:D,E769,clean_spend!J:J)</f>
        <v>322</v>
      </c>
      <c r="X769" s="17">
        <f t="shared" si="11"/>
        <v>403.79813664596276</v>
      </c>
      <c r="Y769" s="7">
        <f>IFERROR(SUMIF(clean_spend!D:D,E769,clean_spend!L:L)/V769,0)</f>
        <v>1.3116294809379878</v>
      </c>
    </row>
    <row r="770" spans="1:25">
      <c r="A770" t="str">
        <v>L0769</v>
      </c>
      <c r="B770" t="str">
        <v>Leo Adams</v>
      </c>
      <c r="C770" t="str">
        <v>OKTA</v>
      </c>
      <c r="D770" t="str">
        <v>MID-MARKET</v>
      </c>
      <c r="E770" t="str">
        <v>PAID</v>
      </c>
      <c r="F770" t="str">
        <v>Cybersecurity</v>
      </c>
      <c r="G770" t="str">
        <v>Solutions Architect</v>
      </c>
      <c r="H770" t="str">
        <v>BR</v>
      </c>
      <c r="I770">
        <v>10</v>
      </c>
      <c r="J770">
        <v>4</v>
      </c>
      <c r="K770">
        <v>0</v>
      </c>
      <c r="L770" t="str">
        <v>YES</v>
      </c>
      <c r="M770" t="str">
        <v>CONVERTED</v>
      </c>
      <c r="N770" s="7" t="str">
        <f>IF(COUNTBLANK(clean_leads!B770:S770)&gt;=8,"LOW",IF(COUNTBLANK(clean_leads!B770:S770)&gt;=4,"MEDIUM","HIGH"))</f>
        <v>HIGH</v>
      </c>
      <c r="O770" s="7">
        <f>COUNTIF(clean_interactions!B:B,A770)</f>
        <v>2</v>
      </c>
      <c r="P770" s="7">
        <f>COUNTIFS(clean_interactions!B:B,A770,clean_interactions!N:N,"HIGH")</f>
        <v>2</v>
      </c>
      <c r="Q770" s="7">
        <f>ROUND(SUMIF(clean_interactions!B:B,A770,clean_interactions!M:M),1)</f>
        <v>45.1</v>
      </c>
      <c r="R770" s="7">
        <f>COUNTIFS(clean_interactions!B:B,A770,clean_interactions!C:C,"DEMO_REQUEST")</f>
        <v>0</v>
      </c>
      <c r="S770" s="7">
        <f>COUNTIFS(clean_interactions!B:B,A770,clean_interactions!C:C,"CONTENT_DOWNLOAD")</f>
        <v>0</v>
      </c>
      <c r="T770" s="7">
        <f>COUNTIFS(clean_interactions!B:B,A770,clean_interactions!C:C,"WEBINAR_ATTENDED")</f>
        <v>0</v>
      </c>
      <c r="U770" s="7">
        <f>COUNTIFS(clean_interactions!B:B,A770,clean_interactions!C:C,"PRICING_PAGE_VIEW")</f>
        <v>0</v>
      </c>
      <c r="V770" s="7">
        <f>SUMIF(clean_spend!D:D,E770,clean_spend!F:F)</f>
        <v>149793</v>
      </c>
      <c r="W770" s="7">
        <f>SUMIF(clean_spend!D:D,E770,clean_spend!J:J)</f>
        <v>1090</v>
      </c>
      <c r="X770" s="17">
        <f t="shared" si="11"/>
        <v>137.42477064220182</v>
      </c>
      <c r="Y770" s="7">
        <f>IFERROR(SUMIF(clean_spend!D:D,E770,clean_spend!L:L)/V770,0)</f>
        <v>3.422997069288952</v>
      </c>
    </row>
    <row r="771" spans="1:25">
      <c r="A771" t="str">
        <v>L0770</v>
      </c>
      <c r="B771" t="str">
        <v>Ophelia Ruiz</v>
      </c>
      <c r="C771" t="str">
        <v>CONFLUENT</v>
      </c>
      <c r="D771" t="str">
        <v>ENTERPRISE</v>
      </c>
      <c r="E771" t="str">
        <v>CONTENT_SYNDICATION</v>
      </c>
      <c r="F771" t="str">
        <v>Automotive</v>
      </c>
      <c r="G771" t="str">
        <v>Sdr Manager</v>
      </c>
      <c r="H771" t="str">
        <v>CA</v>
      </c>
      <c r="I771">
        <v>0</v>
      </c>
      <c r="J771">
        <v>3</v>
      </c>
      <c r="K771">
        <v>41</v>
      </c>
      <c r="L771" t="str">
        <v>NO</v>
      </c>
      <c r="M771" t="str">
        <v>NURTURING</v>
      </c>
      <c r="N771" s="7" t="str">
        <f>IF(COUNTBLANK(clean_leads!B771:S771)&gt;=8,"LOW",IF(COUNTBLANK(clean_leads!B771:S771)&gt;=4,"MEDIUM","HIGH"))</f>
        <v>HIGH</v>
      </c>
      <c r="O771" s="7">
        <f>COUNTIF(clean_interactions!B:B,A771)</f>
        <v>1</v>
      </c>
      <c r="P771" s="7">
        <f>COUNTIFS(clean_interactions!B:B,A771,clean_interactions!N:N,"HIGH")</f>
        <v>1</v>
      </c>
      <c r="Q771" s="7">
        <f>ROUND(SUMIF(clean_interactions!B:B,A771,clean_interactions!M:M),1)</f>
        <v>39.1</v>
      </c>
      <c r="R771" s="7">
        <f>COUNTIFS(clean_interactions!B:B,A771,clean_interactions!C:C,"DEMO_REQUEST")</f>
        <v>1</v>
      </c>
      <c r="S771" s="7">
        <f>COUNTIFS(clean_interactions!B:B,A771,clean_interactions!C:C,"CONTENT_DOWNLOAD")</f>
        <v>0</v>
      </c>
      <c r="T771" s="7">
        <f>COUNTIFS(clean_interactions!B:B,A771,clean_interactions!C:C,"WEBINAR_ATTENDED")</f>
        <v>0</v>
      </c>
      <c r="U771" s="7">
        <f>COUNTIFS(clean_interactions!B:B,A771,clean_interactions!C:C,"PRICING_PAGE_VIEW")</f>
        <v>0</v>
      </c>
      <c r="V771" s="7">
        <f>SUMIF(clean_spend!D:D,E771,clean_spend!F:F)</f>
        <v>56772</v>
      </c>
      <c r="W771" s="7">
        <f>SUMIF(clean_spend!D:D,E771,clean_spend!J:J)</f>
        <v>216</v>
      </c>
      <c r="X771" s="17">
        <f t="shared" ref="X771:X834" si="12">IFERROR(V771/W771,0)</f>
        <v>262.83333333333331</v>
      </c>
      <c r="Y771" s="7">
        <f>IFERROR(SUMIF(clean_spend!D:D,E771,clean_spend!L:L)/V771,0)</f>
        <v>1.3824068202635102</v>
      </c>
    </row>
    <row r="772" spans="1:25">
      <c r="A772" t="str">
        <v>L0771</v>
      </c>
      <c r="B772" t="str">
        <v>Liam Ramirez</v>
      </c>
      <c r="C772" t="str">
        <v>DATADOG</v>
      </c>
      <c r="D772" t="str">
        <v>N/A</v>
      </c>
      <c r="E772" t="str">
        <v>REFERRAL</v>
      </c>
      <c r="F772" t="str">
        <v>Retail</v>
      </c>
      <c r="G772" t="str">
        <v>Vp Product</v>
      </c>
      <c r="H772" t="str">
        <v>CA</v>
      </c>
      <c r="I772">
        <v>18</v>
      </c>
      <c r="J772">
        <v>11</v>
      </c>
      <c r="K772">
        <v>13</v>
      </c>
      <c r="L772" t="str">
        <v>NO</v>
      </c>
      <c r="M772" t="str">
        <v>NEW</v>
      </c>
      <c r="N772" s="7" t="str">
        <f>IF(COUNTBLANK(clean_leads!B772:S772)&gt;=8,"LOW",IF(COUNTBLANK(clean_leads!B772:S772)&gt;=4,"MEDIUM","HIGH"))</f>
        <v>HIGH</v>
      </c>
      <c r="O772" s="7">
        <f>COUNTIF(clean_interactions!B:B,A772)</f>
        <v>4</v>
      </c>
      <c r="P772" s="7">
        <f>COUNTIFS(clean_interactions!B:B,A772,clean_interactions!N:N,"HIGH")</f>
        <v>4</v>
      </c>
      <c r="Q772" s="7">
        <f>ROUND(SUMIF(clean_interactions!B:B,A772,clean_interactions!M:M),1)</f>
        <v>77.099999999999994</v>
      </c>
      <c r="R772" s="7">
        <f>COUNTIFS(clean_interactions!B:B,A772,clean_interactions!C:C,"DEMO_REQUEST")</f>
        <v>1</v>
      </c>
      <c r="S772" s="7">
        <f>COUNTIFS(clean_interactions!B:B,A772,clean_interactions!C:C,"CONTENT_DOWNLOAD")</f>
        <v>0</v>
      </c>
      <c r="T772" s="7">
        <f>COUNTIFS(clean_interactions!B:B,A772,clean_interactions!C:C,"WEBINAR_ATTENDED")</f>
        <v>0</v>
      </c>
      <c r="U772" s="7">
        <f>COUNTIFS(clean_interactions!B:B,A772,clean_interactions!C:C,"PRICING_PAGE_VIEW")</f>
        <v>0</v>
      </c>
      <c r="V772" s="7">
        <f>SUMIF(clean_spend!D:D,E772,clean_spend!F:F)</f>
        <v>37889</v>
      </c>
      <c r="W772" s="7">
        <f>SUMIF(clean_spend!D:D,E772,clean_spend!J:J)</f>
        <v>865</v>
      </c>
      <c r="X772" s="17">
        <f t="shared" si="12"/>
        <v>43.802312138728325</v>
      </c>
      <c r="Y772" s="7">
        <f>IFERROR(SUMIF(clean_spend!D:D,E772,clean_spend!L:L)/V772,0)</f>
        <v>9.6104674179841112</v>
      </c>
    </row>
    <row r="773" spans="1:25">
      <c r="A773" t="str">
        <v>L0772</v>
      </c>
      <c r="B773" t="str">
        <v>Freya Gonzalez</v>
      </c>
      <c r="C773" t="str">
        <v>ZSCALER</v>
      </c>
      <c r="D773" t="str">
        <v>ENTERPRISE</v>
      </c>
      <c r="E773" t="str">
        <v>COLD_EMAIL</v>
      </c>
      <c r="F773" t="str">
        <v>Saas</v>
      </c>
      <c r="G773" t="str">
        <v>Director Of Analytics</v>
      </c>
      <c r="H773" t="str">
        <v>CA</v>
      </c>
      <c r="I773">
        <v>30</v>
      </c>
      <c r="J773">
        <v>13</v>
      </c>
      <c r="K773">
        <v>0</v>
      </c>
      <c r="L773" t="str">
        <v>YES</v>
      </c>
      <c r="M773" t="str">
        <v>QUALIFIED</v>
      </c>
      <c r="N773" s="7" t="str">
        <f>IF(COUNTBLANK(clean_leads!B773:S773)&gt;=8,"LOW",IF(COUNTBLANK(clean_leads!B773:S773)&gt;=4,"MEDIUM","HIGH"))</f>
        <v>HIGH</v>
      </c>
      <c r="O773" s="7">
        <f>COUNTIF(clean_interactions!B:B,A773)</f>
        <v>1</v>
      </c>
      <c r="P773" s="7">
        <f>COUNTIFS(clean_interactions!B:B,A773,clean_interactions!N:N,"HIGH")</f>
        <v>1</v>
      </c>
      <c r="Q773" s="7">
        <f>ROUND(SUMIF(clean_interactions!B:B,A773,clean_interactions!M:M),1)</f>
        <v>6.6</v>
      </c>
      <c r="R773" s="7">
        <f>COUNTIFS(clean_interactions!B:B,A773,clean_interactions!C:C,"DEMO_REQUEST")</f>
        <v>0</v>
      </c>
      <c r="S773" s="7">
        <f>COUNTIFS(clean_interactions!B:B,A773,clean_interactions!C:C,"CONTENT_DOWNLOAD")</f>
        <v>0</v>
      </c>
      <c r="T773" s="7">
        <f>COUNTIFS(clean_interactions!B:B,A773,clean_interactions!C:C,"WEBINAR_ATTENDED")</f>
        <v>0</v>
      </c>
      <c r="U773" s="7">
        <f>COUNTIFS(clean_interactions!B:B,A773,clean_interactions!C:C,"PRICING_PAGE_VIEW")</f>
        <v>0</v>
      </c>
      <c r="V773" s="7">
        <f>SUMIF(clean_spend!D:D,E773,clean_spend!F:F)</f>
        <v>63789</v>
      </c>
      <c r="W773" s="7">
        <f>SUMIF(clean_spend!D:D,E773,clean_spend!J:J)</f>
        <v>306</v>
      </c>
      <c r="X773" s="17">
        <f t="shared" si="12"/>
        <v>208.4607843137255</v>
      </c>
      <c r="Y773" s="7">
        <f>IFERROR(SUMIF(clean_spend!D:D,E773,clean_spend!L:L)/V773,0)</f>
        <v>3.0610920378121618</v>
      </c>
    </row>
    <row r="774" spans="1:25">
      <c r="A774" t="str">
        <v>L0773</v>
      </c>
      <c r="B774" t="str">
        <v>Luna Rodriguez</v>
      </c>
      <c r="C774" t="str">
        <v>CROWDSTRIKE</v>
      </c>
      <c r="D774" t="str">
        <v>MID-MARKET</v>
      </c>
      <c r="E774" t="str">
        <v>REFERRAL</v>
      </c>
      <c r="F774" t="str">
        <v>Biotech</v>
      </c>
      <c r="G774" t="str">
        <v>Associate</v>
      </c>
      <c r="H774" t="str">
        <v>Saudi Arabia</v>
      </c>
      <c r="I774">
        <v>31</v>
      </c>
      <c r="J774">
        <v>11</v>
      </c>
      <c r="K774">
        <v>4</v>
      </c>
      <c r="L774" t="str">
        <v>NO</v>
      </c>
      <c r="M774" t="str">
        <v>DISQUALIFIED</v>
      </c>
      <c r="N774" s="7" t="str">
        <f>IF(COUNTBLANK(clean_leads!B774:S774)&gt;=8,"LOW",IF(COUNTBLANK(clean_leads!B774:S774)&gt;=4,"MEDIUM","HIGH"))</f>
        <v>HIGH</v>
      </c>
      <c r="O774" s="7">
        <f>COUNTIF(clean_interactions!B:B,A774)</f>
        <v>3</v>
      </c>
      <c r="P774" s="7">
        <f>COUNTIFS(clean_interactions!B:B,A774,clean_interactions!N:N,"HIGH")</f>
        <v>2</v>
      </c>
      <c r="Q774" s="7">
        <f>ROUND(SUMIF(clean_interactions!B:B,A774,clean_interactions!M:M),1)</f>
        <v>57.8</v>
      </c>
      <c r="R774" s="7">
        <f>COUNTIFS(clean_interactions!B:B,A774,clean_interactions!C:C,"DEMO_REQUEST")</f>
        <v>1</v>
      </c>
      <c r="S774" s="7">
        <f>COUNTIFS(clean_interactions!B:B,A774,clean_interactions!C:C,"CONTENT_DOWNLOAD")</f>
        <v>0</v>
      </c>
      <c r="T774" s="7">
        <f>COUNTIFS(clean_interactions!B:B,A774,clean_interactions!C:C,"WEBINAR_ATTENDED")</f>
        <v>0</v>
      </c>
      <c r="U774" s="7">
        <f>COUNTIFS(clean_interactions!B:B,A774,clean_interactions!C:C,"PRICING_PAGE_VIEW")</f>
        <v>0</v>
      </c>
      <c r="V774" s="7">
        <f>SUMIF(clean_spend!D:D,E774,clean_spend!F:F)</f>
        <v>37889</v>
      </c>
      <c r="W774" s="7">
        <f>SUMIF(clean_spend!D:D,E774,clean_spend!J:J)</f>
        <v>865</v>
      </c>
      <c r="X774" s="17">
        <f t="shared" si="12"/>
        <v>43.802312138728325</v>
      </c>
      <c r="Y774" s="7">
        <f>IFERROR(SUMIF(clean_spend!D:D,E774,clean_spend!L:L)/V774,0)</f>
        <v>9.6104674179841112</v>
      </c>
    </row>
    <row r="775" spans="1:25">
      <c r="A775" t="str">
        <v>L0774</v>
      </c>
      <c r="B775" t="str">
        <v>Dmitri Lewis</v>
      </c>
      <c r="C775" t="str">
        <v>DOCUSIGN</v>
      </c>
      <c r="D775" t="str">
        <v>SMB</v>
      </c>
      <c r="E775" t="str">
        <v>PAID</v>
      </c>
      <c r="F775" t="str">
        <v>Cleantech</v>
      </c>
      <c r="G775" t="str">
        <v>Revenue Operations</v>
      </c>
      <c r="H775" t="str">
        <v>Egypt</v>
      </c>
      <c r="I775">
        <v>16</v>
      </c>
      <c r="J775">
        <v>19</v>
      </c>
      <c r="K775">
        <v>32</v>
      </c>
      <c r="L775" t="str">
        <v>NO</v>
      </c>
      <c r="M775" t="str">
        <v>NURTURING</v>
      </c>
      <c r="N775" s="7" t="str">
        <f>IF(COUNTBLANK(clean_leads!B775:S775)&gt;=8,"LOW",IF(COUNTBLANK(clean_leads!B775:S775)&gt;=4,"MEDIUM","HIGH"))</f>
        <v>HIGH</v>
      </c>
      <c r="O775" s="7">
        <f>COUNTIF(clean_interactions!B:B,A775)</f>
        <v>1</v>
      </c>
      <c r="P775" s="7">
        <f>COUNTIFS(clean_interactions!B:B,A775,clean_interactions!N:N,"HIGH")</f>
        <v>0</v>
      </c>
      <c r="Q775" s="7">
        <f>ROUND(SUMIF(clean_interactions!B:B,A775,clean_interactions!M:M),1)</f>
        <v>0</v>
      </c>
      <c r="R775" s="7">
        <f>COUNTIFS(clean_interactions!B:B,A775,clean_interactions!C:C,"DEMO_REQUEST")</f>
        <v>0</v>
      </c>
      <c r="S775" s="7">
        <f>COUNTIFS(clean_interactions!B:B,A775,clean_interactions!C:C,"CONTENT_DOWNLOAD")</f>
        <v>0</v>
      </c>
      <c r="T775" s="7">
        <f>COUNTIFS(clean_interactions!B:B,A775,clean_interactions!C:C,"WEBINAR_ATTENDED")</f>
        <v>0</v>
      </c>
      <c r="U775" s="7">
        <f>COUNTIFS(clean_interactions!B:B,A775,clean_interactions!C:C,"PRICING_PAGE_VIEW")</f>
        <v>0</v>
      </c>
      <c r="V775" s="7">
        <f>SUMIF(clean_spend!D:D,E775,clean_spend!F:F)</f>
        <v>149793</v>
      </c>
      <c r="W775" s="7">
        <f>SUMIF(clean_spend!D:D,E775,clean_spend!J:J)</f>
        <v>1090</v>
      </c>
      <c r="X775" s="17">
        <f t="shared" si="12"/>
        <v>137.42477064220182</v>
      </c>
      <c r="Y775" s="7">
        <f>IFERROR(SUMIF(clean_spend!D:D,E775,clean_spend!L:L)/V775,0)</f>
        <v>3.422997069288952</v>
      </c>
    </row>
    <row r="776" spans="1:25">
      <c r="A776" t="str">
        <v>L0775</v>
      </c>
      <c r="B776" t="str">
        <v>Sam Chopra</v>
      </c>
      <c r="C776" t="str">
        <v>HUBSPOT</v>
      </c>
      <c r="D776" t="str">
        <v>GROWTH</v>
      </c>
      <c r="E776" t="str">
        <v>CONTENT_SYNDICATION</v>
      </c>
      <c r="F776" t="str">
        <v>Unknown</v>
      </c>
      <c r="G776" t="str">
        <v>Engineering Manager</v>
      </c>
      <c r="H776" t="str">
        <v>BR</v>
      </c>
      <c r="I776">
        <v>11</v>
      </c>
      <c r="J776">
        <v>7</v>
      </c>
      <c r="K776">
        <v>23</v>
      </c>
      <c r="L776" t="str">
        <v>YES</v>
      </c>
      <c r="M776" t="str">
        <v>QUALIFIED</v>
      </c>
      <c r="N776" s="7" t="str">
        <f>IF(COUNTBLANK(clean_leads!B776:S776)&gt;=8,"LOW",IF(COUNTBLANK(clean_leads!B776:S776)&gt;=4,"MEDIUM","HIGH"))</f>
        <v>HIGH</v>
      </c>
      <c r="O776" s="7">
        <f>COUNTIF(clean_interactions!B:B,A776)</f>
        <v>4</v>
      </c>
      <c r="P776" s="7">
        <f>COUNTIFS(clean_interactions!B:B,A776,clean_interactions!N:N,"HIGH")</f>
        <v>4</v>
      </c>
      <c r="Q776" s="7">
        <f>ROUND(SUMIF(clean_interactions!B:B,A776,clean_interactions!M:M),1)</f>
        <v>92</v>
      </c>
      <c r="R776" s="7">
        <f>COUNTIFS(clean_interactions!B:B,A776,clean_interactions!C:C,"DEMO_REQUEST")</f>
        <v>0</v>
      </c>
      <c r="S776" s="7">
        <f>COUNTIFS(clean_interactions!B:B,A776,clean_interactions!C:C,"CONTENT_DOWNLOAD")</f>
        <v>0</v>
      </c>
      <c r="T776" s="7">
        <f>COUNTIFS(clean_interactions!B:B,A776,clean_interactions!C:C,"WEBINAR_ATTENDED")</f>
        <v>0</v>
      </c>
      <c r="U776" s="7">
        <f>COUNTIFS(clean_interactions!B:B,A776,clean_interactions!C:C,"PRICING_PAGE_VIEW")</f>
        <v>0</v>
      </c>
      <c r="V776" s="7">
        <f>SUMIF(clean_spend!D:D,E776,clean_spend!F:F)</f>
        <v>56772</v>
      </c>
      <c r="W776" s="7">
        <f>SUMIF(clean_spend!D:D,E776,clean_spend!J:J)</f>
        <v>216</v>
      </c>
      <c r="X776" s="17">
        <f t="shared" si="12"/>
        <v>262.83333333333331</v>
      </c>
      <c r="Y776" s="7">
        <f>IFERROR(SUMIF(clean_spend!D:D,E776,clean_spend!L:L)/V776,0)</f>
        <v>1.3824068202635102</v>
      </c>
    </row>
    <row r="777" spans="1:25">
      <c r="A777" t="str">
        <v>L0776</v>
      </c>
      <c r="B777" t="str">
        <v>Winston Dubois</v>
      </c>
      <c r="C777" t="str">
        <v>DROPBOX</v>
      </c>
      <c r="D777" t="str">
        <v>MID-MARKET</v>
      </c>
      <c r="E777" t="str">
        <v>ORGANIC</v>
      </c>
      <c r="F777" t="str">
        <v>Edtech</v>
      </c>
      <c r="G777" t="str">
        <v>Founder</v>
      </c>
      <c r="H777" t="str">
        <v>UK</v>
      </c>
      <c r="I777">
        <v>8</v>
      </c>
      <c r="J777">
        <v>13</v>
      </c>
      <c r="K777">
        <v>36</v>
      </c>
      <c r="L777" t="str">
        <v>NO</v>
      </c>
      <c r="M777" t="str">
        <v>ENGAGED</v>
      </c>
      <c r="N777" s="7" t="str">
        <f>IF(COUNTBLANK(clean_leads!B777:S777)&gt;=8,"LOW",IF(COUNTBLANK(clean_leads!B777:S777)&gt;=4,"MEDIUM","HIGH"))</f>
        <v>HIGH</v>
      </c>
      <c r="O777" s="7">
        <f>COUNTIF(clean_interactions!B:B,A777)</f>
        <v>2</v>
      </c>
      <c r="P777" s="7">
        <f>COUNTIFS(clean_interactions!B:B,A777,clean_interactions!N:N,"HIGH")</f>
        <v>1</v>
      </c>
      <c r="Q777" s="7">
        <f>ROUND(SUMIF(clean_interactions!B:B,A777,clean_interactions!M:M),1)</f>
        <v>34.1</v>
      </c>
      <c r="R777" s="7">
        <f>COUNTIFS(clean_interactions!B:B,A777,clean_interactions!C:C,"DEMO_REQUEST")</f>
        <v>0</v>
      </c>
      <c r="S777" s="7">
        <f>COUNTIFS(clean_interactions!B:B,A777,clean_interactions!C:C,"CONTENT_DOWNLOAD")</f>
        <v>0</v>
      </c>
      <c r="T777" s="7">
        <f>COUNTIFS(clean_interactions!B:B,A777,clean_interactions!C:C,"WEBINAR_ATTENDED")</f>
        <v>0</v>
      </c>
      <c r="U777" s="7">
        <f>COUNTIFS(clean_interactions!B:B,A777,clean_interactions!C:C,"PRICING_PAGE_VIEW")</f>
        <v>0</v>
      </c>
      <c r="V777" s="7">
        <f>SUMIF(clean_spend!D:D,E777,clean_spend!F:F)</f>
        <v>46997</v>
      </c>
      <c r="W777" s="7">
        <f>SUMIF(clean_spend!D:D,E777,clean_spend!J:J)</f>
        <v>970</v>
      </c>
      <c r="X777" s="17">
        <f t="shared" si="12"/>
        <v>48.450515463917526</v>
      </c>
      <c r="Y777" s="7">
        <f>IFERROR(SUMIF(clean_spend!D:D,E777,clean_spend!L:L)/V777,0)</f>
        <v>13.494180479605081</v>
      </c>
    </row>
    <row r="778" spans="1:25">
      <c r="A778" t="str">
        <v>L0777</v>
      </c>
      <c r="B778" t="str">
        <v>Farhan Diaz</v>
      </c>
      <c r="C778" t="str">
        <v>FIGMA</v>
      </c>
      <c r="D778" t="str">
        <v>MID-MARKET</v>
      </c>
      <c r="E778" t="str">
        <v>COLD_EMAIL</v>
      </c>
      <c r="F778" t="str">
        <v>Saas</v>
      </c>
      <c r="G778" t="str">
        <v>Vp Sales</v>
      </c>
      <c r="H778" t="str">
        <v>Italy</v>
      </c>
      <c r="I778">
        <v>23</v>
      </c>
      <c r="J778">
        <v>5</v>
      </c>
      <c r="K778">
        <v>12</v>
      </c>
      <c r="L778" t="str">
        <v>NO</v>
      </c>
      <c r="M778" t="str">
        <v>ENGAGED</v>
      </c>
      <c r="N778" s="7" t="str">
        <f>IF(COUNTBLANK(clean_leads!B778:S778)&gt;=8,"LOW",IF(COUNTBLANK(clean_leads!B778:S778)&gt;=4,"MEDIUM","HIGH"))</f>
        <v>HIGH</v>
      </c>
      <c r="O778" s="7">
        <f>COUNTIF(clean_interactions!B:B,A778)</f>
        <v>2</v>
      </c>
      <c r="P778" s="7">
        <f>COUNTIFS(clean_interactions!B:B,A778,clean_interactions!N:N,"HIGH")</f>
        <v>2</v>
      </c>
      <c r="Q778" s="7">
        <f>ROUND(SUMIF(clean_interactions!B:B,A778,clean_interactions!M:M),1)</f>
        <v>60.9</v>
      </c>
      <c r="R778" s="7">
        <f>COUNTIFS(clean_interactions!B:B,A778,clean_interactions!C:C,"DEMO_REQUEST")</f>
        <v>0</v>
      </c>
      <c r="S778" s="7">
        <f>COUNTIFS(clean_interactions!B:B,A778,clean_interactions!C:C,"CONTENT_DOWNLOAD")</f>
        <v>0</v>
      </c>
      <c r="T778" s="7">
        <f>COUNTIFS(clean_interactions!B:B,A778,clean_interactions!C:C,"WEBINAR_ATTENDED")</f>
        <v>0</v>
      </c>
      <c r="U778" s="7">
        <f>COUNTIFS(clean_interactions!B:B,A778,clean_interactions!C:C,"PRICING_PAGE_VIEW")</f>
        <v>0</v>
      </c>
      <c r="V778" s="7">
        <f>SUMIF(clean_spend!D:D,E778,clean_spend!F:F)</f>
        <v>63789</v>
      </c>
      <c r="W778" s="7">
        <f>SUMIF(clean_spend!D:D,E778,clean_spend!J:J)</f>
        <v>306</v>
      </c>
      <c r="X778" s="17">
        <f t="shared" si="12"/>
        <v>208.4607843137255</v>
      </c>
      <c r="Y778" s="7">
        <f>IFERROR(SUMIF(clean_spend!D:D,E778,clean_spend!L:L)/V778,0)</f>
        <v>3.0610920378121618</v>
      </c>
    </row>
    <row r="779" spans="1:25">
      <c r="A779" t="str">
        <v>L0778</v>
      </c>
      <c r="B779" t="str">
        <v>Florian Gonzalez</v>
      </c>
      <c r="C779" t="str">
        <v>ZOOM VIDEO</v>
      </c>
      <c r="D779" t="str">
        <v>SMB</v>
      </c>
      <c r="E779" t="str">
        <v>WEBINAR</v>
      </c>
      <c r="F779" t="str">
        <v>Manufacturing</v>
      </c>
      <c r="G779" t="str">
        <v>Vp Marketing</v>
      </c>
      <c r="H779" t="str">
        <v>Argentina</v>
      </c>
      <c r="I779">
        <v>9</v>
      </c>
      <c r="J779">
        <v>18</v>
      </c>
      <c r="K779">
        <v>17</v>
      </c>
      <c r="L779" t="str">
        <v>YES</v>
      </c>
      <c r="M779" t="str">
        <v>NEW</v>
      </c>
      <c r="N779" s="7" t="str">
        <f>IF(COUNTBLANK(clean_leads!B779:S779)&gt;=8,"LOW",IF(COUNTBLANK(clean_leads!B779:S779)&gt;=4,"MEDIUM","HIGH"))</f>
        <v>HIGH</v>
      </c>
      <c r="O779" s="7">
        <f>COUNTIF(clean_interactions!B:B,A779)</f>
        <v>4</v>
      </c>
      <c r="P779" s="7">
        <f>COUNTIFS(clean_interactions!B:B,A779,clean_interactions!N:N,"HIGH")</f>
        <v>3</v>
      </c>
      <c r="Q779" s="7">
        <f>ROUND(SUMIF(clean_interactions!B:B,A779,clean_interactions!M:M),1)</f>
        <v>49.2</v>
      </c>
      <c r="R779" s="7">
        <f>COUNTIFS(clean_interactions!B:B,A779,clean_interactions!C:C,"DEMO_REQUEST")</f>
        <v>0</v>
      </c>
      <c r="S779" s="7">
        <f>COUNTIFS(clean_interactions!B:B,A779,clean_interactions!C:C,"CONTENT_DOWNLOAD")</f>
        <v>0</v>
      </c>
      <c r="T779" s="7">
        <f>COUNTIFS(clean_interactions!B:B,A779,clean_interactions!C:C,"WEBINAR_ATTENDED")</f>
        <v>1</v>
      </c>
      <c r="U779" s="7">
        <f>COUNTIFS(clean_interactions!B:B,A779,clean_interactions!C:C,"PRICING_PAGE_VIEW")</f>
        <v>0</v>
      </c>
      <c r="V779" s="7">
        <f>SUMIF(clean_spend!D:D,E779,clean_spend!F:F)</f>
        <v>74983</v>
      </c>
      <c r="W779" s="7">
        <f>SUMIF(clean_spend!D:D,E779,clean_spend!J:J)</f>
        <v>879</v>
      </c>
      <c r="X779" s="17">
        <f t="shared" si="12"/>
        <v>85.304891922639356</v>
      </c>
      <c r="Y779" s="7">
        <f>IFERROR(SUMIF(clean_spend!D:D,E779,clean_spend!L:L)/V779,0)</f>
        <v>7.3541336036168197</v>
      </c>
    </row>
    <row r="780" spans="1:25">
      <c r="A780" t="str">
        <v>L0779</v>
      </c>
      <c r="B780" t="str">
        <v>Chloe Rodriguez</v>
      </c>
      <c r="C780" t="str">
        <v>GOOGLE INC</v>
      </c>
      <c r="D780" t="str">
        <v>MID-MARKET</v>
      </c>
      <c r="E780" t="str">
        <v>EVENT</v>
      </c>
      <c r="F780" t="str">
        <v>Martech</v>
      </c>
      <c r="G780" t="str">
        <v>Pr Manager</v>
      </c>
      <c r="H780" t="str">
        <v>Turkey</v>
      </c>
      <c r="I780">
        <v>34</v>
      </c>
      <c r="J780">
        <v>6</v>
      </c>
      <c r="K780">
        <v>28</v>
      </c>
      <c r="L780" t="str">
        <v>NO</v>
      </c>
      <c r="M780" t="str">
        <v>LOST</v>
      </c>
      <c r="N780" s="7" t="str">
        <f>IF(COUNTBLANK(clean_leads!B780:S780)&gt;=8,"LOW",IF(COUNTBLANK(clean_leads!B780:S780)&gt;=4,"MEDIUM","HIGH"))</f>
        <v>HIGH</v>
      </c>
      <c r="O780" s="7">
        <f>COUNTIF(clean_interactions!B:B,A780)</f>
        <v>1</v>
      </c>
      <c r="P780" s="7">
        <f>COUNTIFS(clean_interactions!B:B,A780,clean_interactions!N:N,"HIGH")</f>
        <v>1</v>
      </c>
      <c r="Q780" s="7">
        <f>ROUND(SUMIF(clean_interactions!B:B,A780,clean_interactions!M:M),1)</f>
        <v>21.4</v>
      </c>
      <c r="R780" s="7">
        <f>COUNTIFS(clean_interactions!B:B,A780,clean_interactions!C:C,"DEMO_REQUEST")</f>
        <v>0</v>
      </c>
      <c r="S780" s="7">
        <f>COUNTIFS(clean_interactions!B:B,A780,clean_interactions!C:C,"CONTENT_DOWNLOAD")</f>
        <v>0</v>
      </c>
      <c r="T780" s="7">
        <f>COUNTIFS(clean_interactions!B:B,A780,clean_interactions!C:C,"WEBINAR_ATTENDED")</f>
        <v>0</v>
      </c>
      <c r="U780" s="7">
        <f>COUNTIFS(clean_interactions!B:B,A780,clean_interactions!C:C,"PRICING_PAGE_VIEW")</f>
        <v>0</v>
      </c>
      <c r="V780" s="7">
        <f>SUMIF(clean_spend!D:D,E780,clean_spend!F:F)</f>
        <v>130023</v>
      </c>
      <c r="W780" s="7">
        <f>SUMIF(clean_spend!D:D,E780,clean_spend!J:J)</f>
        <v>322</v>
      </c>
      <c r="X780" s="17">
        <f t="shared" si="12"/>
        <v>403.79813664596276</v>
      </c>
      <c r="Y780" s="7">
        <f>IFERROR(SUMIF(clean_spend!D:D,E780,clean_spend!L:L)/V780,0)</f>
        <v>1.3116294809379878</v>
      </c>
    </row>
    <row r="781" spans="1:25">
      <c r="A781" t="str">
        <v>L0780</v>
      </c>
      <c r="B781" t="str">
        <v>Jamal Popov</v>
      </c>
      <c r="C781" t="str">
        <v>ASANA</v>
      </c>
      <c r="D781" t="str">
        <v>MID-MARKET</v>
      </c>
      <c r="E781" t="str">
        <v>REFERRAL</v>
      </c>
      <c r="F781" t="str">
        <v>E-Commerce</v>
      </c>
      <c r="G781" t="str">
        <v>Revenue Operations</v>
      </c>
      <c r="H781" t="str">
        <v>Mexico</v>
      </c>
      <c r="I781">
        <v>23</v>
      </c>
      <c r="J781">
        <v>2</v>
      </c>
      <c r="K781">
        <v>59</v>
      </c>
      <c r="L781" t="str">
        <v>YES</v>
      </c>
      <c r="M781" t="str">
        <v>NEW</v>
      </c>
      <c r="N781" s="7" t="str">
        <f>IF(COUNTBLANK(clean_leads!B781:S781)&gt;=8,"LOW",IF(COUNTBLANK(clean_leads!B781:S781)&gt;=4,"MEDIUM","HIGH"))</f>
        <v>HIGH</v>
      </c>
      <c r="O781" s="7">
        <f>COUNTIF(clean_interactions!B:B,A781)</f>
        <v>6</v>
      </c>
      <c r="P781" s="7">
        <f>COUNTIFS(clean_interactions!B:B,A781,clean_interactions!N:N,"HIGH")</f>
        <v>5</v>
      </c>
      <c r="Q781" s="7">
        <f>ROUND(SUMIF(clean_interactions!B:B,A781,clean_interactions!M:M),1)</f>
        <v>146.5</v>
      </c>
      <c r="R781" s="7">
        <f>COUNTIFS(clean_interactions!B:B,A781,clean_interactions!C:C,"DEMO_REQUEST")</f>
        <v>2</v>
      </c>
      <c r="S781" s="7">
        <f>COUNTIFS(clean_interactions!B:B,A781,clean_interactions!C:C,"CONTENT_DOWNLOAD")</f>
        <v>0</v>
      </c>
      <c r="T781" s="7">
        <f>COUNTIFS(clean_interactions!B:B,A781,clean_interactions!C:C,"WEBINAR_ATTENDED")</f>
        <v>0</v>
      </c>
      <c r="U781" s="7">
        <f>COUNTIFS(clean_interactions!B:B,A781,clean_interactions!C:C,"PRICING_PAGE_VIEW")</f>
        <v>1</v>
      </c>
      <c r="V781" s="7">
        <f>SUMIF(clean_spend!D:D,E781,clean_spend!F:F)</f>
        <v>37889</v>
      </c>
      <c r="W781" s="7">
        <f>SUMIF(clean_spend!D:D,E781,clean_spend!J:J)</f>
        <v>865</v>
      </c>
      <c r="X781" s="17">
        <f t="shared" si="12"/>
        <v>43.802312138728325</v>
      </c>
      <c r="Y781" s="7">
        <f>IFERROR(SUMIF(clean_spend!D:D,E781,clean_spend!L:L)/V781,0)</f>
        <v>9.6104674179841112</v>
      </c>
    </row>
    <row r="782" spans="1:25">
      <c r="A782" t="str">
        <v>L0781</v>
      </c>
      <c r="B782" t="str">
        <v>Ethan Verma</v>
      </c>
      <c r="C782" t="str">
        <v>AIRTABLE</v>
      </c>
      <c r="D782" t="str">
        <v>ENTERPRISE</v>
      </c>
      <c r="E782" t="str">
        <v>SOCIAL</v>
      </c>
      <c r="F782" t="str">
        <v>Edtech</v>
      </c>
      <c r="G782" t="str">
        <v>Chief Revenue Officer</v>
      </c>
      <c r="H782" t="str">
        <v>JP</v>
      </c>
      <c r="I782">
        <v>22</v>
      </c>
      <c r="J782">
        <v>16</v>
      </c>
      <c r="K782">
        <v>43</v>
      </c>
      <c r="L782" t="str">
        <v>YES</v>
      </c>
      <c r="M782" t="str">
        <v>NEW</v>
      </c>
      <c r="N782" s="7" t="str">
        <f>IF(COUNTBLANK(clean_leads!B782:S782)&gt;=8,"LOW",IF(COUNTBLANK(clean_leads!B782:S782)&gt;=4,"MEDIUM","HIGH"))</f>
        <v>HIGH</v>
      </c>
      <c r="O782" s="7">
        <f>COUNTIF(clean_interactions!B:B,A782)</f>
        <v>5</v>
      </c>
      <c r="P782" s="7">
        <f>COUNTIFS(clean_interactions!B:B,A782,clean_interactions!N:N,"HIGH")</f>
        <v>5</v>
      </c>
      <c r="Q782" s="7">
        <f>ROUND(SUMIF(clean_interactions!B:B,A782,clean_interactions!M:M),1)</f>
        <v>124.8</v>
      </c>
      <c r="R782" s="7">
        <f>COUNTIFS(clean_interactions!B:B,A782,clean_interactions!C:C,"DEMO_REQUEST")</f>
        <v>0</v>
      </c>
      <c r="S782" s="7">
        <f>COUNTIFS(clean_interactions!B:B,A782,clean_interactions!C:C,"CONTENT_DOWNLOAD")</f>
        <v>0</v>
      </c>
      <c r="T782" s="7">
        <f>COUNTIFS(clean_interactions!B:B,A782,clean_interactions!C:C,"WEBINAR_ATTENDED")</f>
        <v>0</v>
      </c>
      <c r="U782" s="7">
        <f>COUNTIFS(clean_interactions!B:B,A782,clean_interactions!C:C,"PRICING_PAGE_VIEW")</f>
        <v>0</v>
      </c>
      <c r="V782" s="7">
        <f>SUMIF(clean_spend!D:D,E782,clean_spend!F:F)</f>
        <v>198205</v>
      </c>
      <c r="W782" s="7">
        <f>SUMIF(clean_spend!D:D,E782,clean_spend!J:J)</f>
        <v>961</v>
      </c>
      <c r="X782" s="17">
        <f t="shared" si="12"/>
        <v>206.2486992715921</v>
      </c>
      <c r="Y782" s="7">
        <f>IFERROR(SUMIF(clean_spend!D:D,E782,clean_spend!L:L)/V782,0)</f>
        <v>2.499992432077899</v>
      </c>
    </row>
    <row r="783" spans="1:25">
      <c r="A783" t="str">
        <v>L0782</v>
      </c>
      <c r="B783" t="str">
        <v>Harlow Popov</v>
      </c>
      <c r="C783" t="str">
        <v>TWILIO</v>
      </c>
      <c r="D783" t="str">
        <v>MID-MARKET</v>
      </c>
      <c r="E783" t="str">
        <v>ORGANIC</v>
      </c>
      <c r="F783" t="str">
        <v>Automotive</v>
      </c>
      <c r="G783" t="str">
        <v>Revenue Operations</v>
      </c>
      <c r="H783" t="str">
        <v>Vietnam</v>
      </c>
      <c r="I783">
        <v>29</v>
      </c>
      <c r="J783">
        <v>3</v>
      </c>
      <c r="K783">
        <v>38</v>
      </c>
      <c r="L783" t="str">
        <v>YES</v>
      </c>
      <c r="M783" t="str">
        <v>NEW</v>
      </c>
      <c r="N783" s="7" t="str">
        <f>IF(COUNTBLANK(clean_leads!B783:S783)&gt;=8,"LOW",IF(COUNTBLANK(clean_leads!B783:S783)&gt;=4,"MEDIUM","HIGH"))</f>
        <v>HIGH</v>
      </c>
      <c r="O783" s="7">
        <f>COUNTIF(clean_interactions!B:B,A783)</f>
        <v>2</v>
      </c>
      <c r="P783" s="7">
        <f>COUNTIFS(clean_interactions!B:B,A783,clean_interactions!N:N,"HIGH")</f>
        <v>2</v>
      </c>
      <c r="Q783" s="7">
        <f>ROUND(SUMIF(clean_interactions!B:B,A783,clean_interactions!M:M),1)</f>
        <v>65</v>
      </c>
      <c r="R783" s="7">
        <f>COUNTIFS(clean_interactions!B:B,A783,clean_interactions!C:C,"DEMO_REQUEST")</f>
        <v>1</v>
      </c>
      <c r="S783" s="7">
        <f>COUNTIFS(clean_interactions!B:B,A783,clean_interactions!C:C,"CONTENT_DOWNLOAD")</f>
        <v>0</v>
      </c>
      <c r="T783" s="7">
        <f>COUNTIFS(clean_interactions!B:B,A783,clean_interactions!C:C,"WEBINAR_ATTENDED")</f>
        <v>0</v>
      </c>
      <c r="U783" s="7">
        <f>COUNTIFS(clean_interactions!B:B,A783,clean_interactions!C:C,"PRICING_PAGE_VIEW")</f>
        <v>0</v>
      </c>
      <c r="V783" s="7">
        <f>SUMIF(clean_spend!D:D,E783,clean_spend!F:F)</f>
        <v>46997</v>
      </c>
      <c r="W783" s="7">
        <f>SUMIF(clean_spend!D:D,E783,clean_spend!J:J)</f>
        <v>970</v>
      </c>
      <c r="X783" s="17">
        <f t="shared" si="12"/>
        <v>48.450515463917526</v>
      </c>
      <c r="Y783" s="7">
        <f>IFERROR(SUMIF(clean_spend!D:D,E783,clean_spend!L:L)/V783,0)</f>
        <v>13.494180479605081</v>
      </c>
    </row>
    <row r="784" spans="1:25">
      <c r="A784" t="str">
        <v>L0783</v>
      </c>
      <c r="B784" t="str">
        <v>Tobias Jensen</v>
      </c>
      <c r="C784" t="str">
        <v>PALANTIR TECHNOLOGIES</v>
      </c>
      <c r="D784" t="str">
        <v>ENTERPRISE</v>
      </c>
      <c r="E784" t="str">
        <v>PARTNER</v>
      </c>
      <c r="F784" t="str">
        <v>Healthcare</v>
      </c>
      <c r="G784" t="str">
        <v>Engineering Manager</v>
      </c>
      <c r="H784" t="str">
        <v>Thailand</v>
      </c>
      <c r="I784">
        <v>20</v>
      </c>
      <c r="J784">
        <v>10</v>
      </c>
      <c r="K784">
        <v>34</v>
      </c>
      <c r="L784" t="str">
        <v>YES</v>
      </c>
      <c r="M784" t="str">
        <v>NEW</v>
      </c>
      <c r="N784" s="7" t="str">
        <f>IF(COUNTBLANK(clean_leads!B784:S784)&gt;=8,"LOW",IF(COUNTBLANK(clean_leads!B784:S784)&gt;=4,"MEDIUM","HIGH"))</f>
        <v>HIGH</v>
      </c>
      <c r="O784" s="7">
        <f>COUNTIF(clean_interactions!B:B,A784)</f>
        <v>4</v>
      </c>
      <c r="P784" s="7">
        <f>COUNTIFS(clean_interactions!B:B,A784,clean_interactions!N:N,"HIGH")</f>
        <v>4</v>
      </c>
      <c r="Q784" s="7">
        <f>ROUND(SUMIF(clean_interactions!B:B,A784,clean_interactions!M:M),1)</f>
        <v>74.099999999999994</v>
      </c>
      <c r="R784" s="7">
        <f>COUNTIFS(clean_interactions!B:B,A784,clean_interactions!C:C,"DEMO_REQUEST")</f>
        <v>0</v>
      </c>
      <c r="S784" s="7">
        <f>COUNTIFS(clean_interactions!B:B,A784,clean_interactions!C:C,"CONTENT_DOWNLOAD")</f>
        <v>0</v>
      </c>
      <c r="T784" s="7">
        <f>COUNTIFS(clean_interactions!B:B,A784,clean_interactions!C:C,"WEBINAR_ATTENDED")</f>
        <v>0</v>
      </c>
      <c r="U784" s="7">
        <f>COUNTIFS(clean_interactions!B:B,A784,clean_interactions!C:C,"PRICING_PAGE_VIEW")</f>
        <v>0</v>
      </c>
      <c r="V784" s="7">
        <f>SUMIF(clean_spend!D:D,E784,clean_spend!F:F)</f>
        <v>0</v>
      </c>
      <c r="W784" s="7">
        <f>SUMIF(clean_spend!D:D,E784,clean_spend!J:J)</f>
        <v>0</v>
      </c>
      <c r="X784" s="17">
        <f t="shared" si="12"/>
        <v>0</v>
      </c>
      <c r="Y784" s="7">
        <f>IFERROR(SUMIF(clean_spend!D:D,E784,clean_spend!L:L)/V784,0)</f>
        <v>0</v>
      </c>
    </row>
    <row r="785" spans="1:25">
      <c r="A785" t="str">
        <v>L0784</v>
      </c>
      <c r="B785" t="str">
        <v>Kevin Lopez</v>
      </c>
      <c r="C785" t="str">
        <v>SLACK</v>
      </c>
      <c r="D785" t="str">
        <v>GROWTH</v>
      </c>
      <c r="E785" t="str">
        <v>PARTNER</v>
      </c>
      <c r="F785" t="str">
        <v>Hrtech</v>
      </c>
      <c r="G785" t="str">
        <v>Marketing Manager</v>
      </c>
      <c r="H785" t="str">
        <v>JP</v>
      </c>
      <c r="I785">
        <v>2</v>
      </c>
      <c r="J785">
        <v>0</v>
      </c>
      <c r="K785">
        <v>52</v>
      </c>
      <c r="L785" t="str">
        <v>YES</v>
      </c>
      <c r="M785" t="str">
        <v>NURTURING</v>
      </c>
      <c r="N785" s="7" t="str">
        <f>IF(COUNTBLANK(clean_leads!B785:S785)&gt;=8,"LOW",IF(COUNTBLANK(clean_leads!B785:S785)&gt;=4,"MEDIUM","HIGH"))</f>
        <v>HIGH</v>
      </c>
      <c r="O785" s="7">
        <f>COUNTIF(clean_interactions!B:B,A785)</f>
        <v>1</v>
      </c>
      <c r="P785" s="7">
        <f>COUNTIFS(clean_interactions!B:B,A785,clean_interactions!N:N,"HIGH")</f>
        <v>0</v>
      </c>
      <c r="Q785" s="7">
        <f>ROUND(SUMIF(clean_interactions!B:B,A785,clean_interactions!M:M),1)</f>
        <v>4.8</v>
      </c>
      <c r="R785" s="7">
        <f>COUNTIFS(clean_interactions!B:B,A785,clean_interactions!C:C,"DEMO_REQUEST")</f>
        <v>0</v>
      </c>
      <c r="S785" s="7">
        <f>COUNTIFS(clean_interactions!B:B,A785,clean_interactions!C:C,"CONTENT_DOWNLOAD")</f>
        <v>0</v>
      </c>
      <c r="T785" s="7">
        <f>COUNTIFS(clean_interactions!B:B,A785,clean_interactions!C:C,"WEBINAR_ATTENDED")</f>
        <v>0</v>
      </c>
      <c r="U785" s="7">
        <f>COUNTIFS(clean_interactions!B:B,A785,clean_interactions!C:C,"PRICING_PAGE_VIEW")</f>
        <v>0</v>
      </c>
      <c r="V785" s="7">
        <f>SUMIF(clean_spend!D:D,E785,clean_spend!F:F)</f>
        <v>0</v>
      </c>
      <c r="W785" s="7">
        <f>SUMIF(clean_spend!D:D,E785,clean_spend!J:J)</f>
        <v>0</v>
      </c>
      <c r="X785" s="17">
        <f t="shared" si="12"/>
        <v>0</v>
      </c>
      <c r="Y785" s="7">
        <f>IFERROR(SUMIF(clean_spend!D:D,E785,clean_spend!L:L)/V785,0)</f>
        <v>0</v>
      </c>
    </row>
    <row r="786" spans="1:25">
      <c r="A786" t="str">
        <v>L0785</v>
      </c>
      <c r="B786" t="str">
        <v>Quentin Clark</v>
      </c>
      <c r="C786" t="str">
        <v>SPLUNK</v>
      </c>
      <c r="D786" t="str">
        <v>MID-MARKET</v>
      </c>
      <c r="E786" t="str">
        <v>DIRECT</v>
      </c>
      <c r="F786" t="str">
        <v>Retail</v>
      </c>
      <c r="G786" t="str">
        <v>Cto</v>
      </c>
      <c r="H786" t="str">
        <v>US</v>
      </c>
      <c r="I786">
        <v>19</v>
      </c>
      <c r="J786">
        <v>7</v>
      </c>
      <c r="K786">
        <v>0</v>
      </c>
      <c r="L786" t="str">
        <v>NO</v>
      </c>
      <c r="M786" t="str">
        <v>CONVERTED</v>
      </c>
      <c r="N786" s="7" t="str">
        <f>IF(COUNTBLANK(clean_leads!B786:S786)&gt;=8,"LOW",IF(COUNTBLANK(clean_leads!B786:S786)&gt;=4,"MEDIUM","HIGH"))</f>
        <v>HIGH</v>
      </c>
      <c r="O786" s="7">
        <f>COUNTIF(clean_interactions!B:B,A786)</f>
        <v>2</v>
      </c>
      <c r="P786" s="7">
        <f>COUNTIFS(clean_interactions!B:B,A786,clean_interactions!N:N,"HIGH")</f>
        <v>2</v>
      </c>
      <c r="Q786" s="7">
        <f>ROUND(SUMIF(clean_interactions!B:B,A786,clean_interactions!M:M),1)</f>
        <v>33.6</v>
      </c>
      <c r="R786" s="7">
        <f>COUNTIFS(clean_interactions!B:B,A786,clean_interactions!C:C,"DEMO_REQUEST")</f>
        <v>0</v>
      </c>
      <c r="S786" s="7">
        <f>COUNTIFS(clean_interactions!B:B,A786,clean_interactions!C:C,"CONTENT_DOWNLOAD")</f>
        <v>0</v>
      </c>
      <c r="T786" s="7">
        <f>COUNTIFS(clean_interactions!B:B,A786,clean_interactions!C:C,"WEBINAR_ATTENDED")</f>
        <v>0</v>
      </c>
      <c r="U786" s="7">
        <f>COUNTIFS(clean_interactions!B:B,A786,clean_interactions!C:C,"PRICING_PAGE_VIEW")</f>
        <v>0</v>
      </c>
      <c r="V786" s="7">
        <f>SUMIF(clean_spend!D:D,E786,clean_spend!F:F)</f>
        <v>0</v>
      </c>
      <c r="W786" s="7">
        <f>SUMIF(clean_spend!D:D,E786,clean_spend!J:J)</f>
        <v>0</v>
      </c>
      <c r="X786" s="17">
        <f t="shared" si="12"/>
        <v>0</v>
      </c>
      <c r="Y786" s="7">
        <f>IFERROR(SUMIF(clean_spend!D:D,E786,clean_spend!L:L)/V786,0)</f>
        <v>0</v>
      </c>
    </row>
    <row r="787" spans="1:25">
      <c r="A787" t="str">
        <v>L0786</v>
      </c>
      <c r="B787" t="str">
        <v>Sebastian Fernandez</v>
      </c>
      <c r="C787" t="str">
        <v>LINEAR</v>
      </c>
      <c r="D787" t="str">
        <v>ENTERPRISE</v>
      </c>
      <c r="E787" t="str">
        <v>ORGANIC</v>
      </c>
      <c r="F787" t="str">
        <v>Biotech</v>
      </c>
      <c r="G787" t="str">
        <v>Vp Revenue</v>
      </c>
      <c r="H787" t="str">
        <v>Egypt</v>
      </c>
      <c r="I787">
        <v>0</v>
      </c>
      <c r="J787">
        <v>4</v>
      </c>
      <c r="K787">
        <v>0</v>
      </c>
      <c r="L787" t="str">
        <v>NO</v>
      </c>
      <c r="M787" t="str">
        <v>NEW</v>
      </c>
      <c r="N787" s="7" t="str">
        <f>IF(COUNTBLANK(clean_leads!B787:S787)&gt;=8,"LOW",IF(COUNTBLANK(clean_leads!B787:S787)&gt;=4,"MEDIUM","HIGH"))</f>
        <v>HIGH</v>
      </c>
      <c r="O787" s="7">
        <f>COUNTIF(clean_interactions!B:B,A787)</f>
        <v>0</v>
      </c>
      <c r="P787" s="7">
        <f>COUNTIFS(clean_interactions!B:B,A787,clean_interactions!N:N,"HIGH")</f>
        <v>0</v>
      </c>
      <c r="Q787" s="7">
        <f>ROUND(SUMIF(clean_interactions!B:B,A787,clean_interactions!M:M),1)</f>
        <v>0</v>
      </c>
      <c r="R787" s="7">
        <f>COUNTIFS(clean_interactions!B:B,A787,clean_interactions!C:C,"DEMO_REQUEST")</f>
        <v>0</v>
      </c>
      <c r="S787" s="7">
        <f>COUNTIFS(clean_interactions!B:B,A787,clean_interactions!C:C,"CONTENT_DOWNLOAD")</f>
        <v>0</v>
      </c>
      <c r="T787" s="7">
        <f>COUNTIFS(clean_interactions!B:B,A787,clean_interactions!C:C,"WEBINAR_ATTENDED")</f>
        <v>0</v>
      </c>
      <c r="U787" s="7">
        <f>COUNTIFS(clean_interactions!B:B,A787,clean_interactions!C:C,"PRICING_PAGE_VIEW")</f>
        <v>0</v>
      </c>
      <c r="V787" s="7">
        <f>SUMIF(clean_spend!D:D,E787,clean_spend!F:F)</f>
        <v>46997</v>
      </c>
      <c r="W787" s="7">
        <f>SUMIF(clean_spend!D:D,E787,clean_spend!J:J)</f>
        <v>970</v>
      </c>
      <c r="X787" s="17">
        <f t="shared" si="12"/>
        <v>48.450515463917526</v>
      </c>
      <c r="Y787" s="7">
        <f>IFERROR(SUMIF(clean_spend!D:D,E787,clean_spend!L:L)/V787,0)</f>
        <v>13.494180479605081</v>
      </c>
    </row>
    <row r="788" spans="1:25">
      <c r="A788" t="str">
        <v>L0787</v>
      </c>
      <c r="B788" t="str">
        <v>Yara Ruiz</v>
      </c>
      <c r="C788" t="str">
        <v>ASANA</v>
      </c>
      <c r="D788" t="str">
        <v>STARTUP</v>
      </c>
      <c r="E788" t="str">
        <v>EVENT</v>
      </c>
      <c r="F788" t="str">
        <v>Cleantech</v>
      </c>
      <c r="G788" t="str">
        <v>Cmo</v>
      </c>
      <c r="H788" t="str">
        <v>US</v>
      </c>
      <c r="I788">
        <v>26</v>
      </c>
      <c r="J788">
        <v>19</v>
      </c>
      <c r="K788">
        <v>43</v>
      </c>
      <c r="L788" t="str">
        <v>NO</v>
      </c>
      <c r="M788" t="str">
        <v>NURTURING</v>
      </c>
      <c r="N788" s="7" t="str">
        <f>IF(COUNTBLANK(clean_leads!B788:S788)&gt;=8,"LOW",IF(COUNTBLANK(clean_leads!B788:S788)&gt;=4,"MEDIUM","HIGH"))</f>
        <v>HIGH</v>
      </c>
      <c r="O788" s="7">
        <f>COUNTIF(clean_interactions!B:B,A788)</f>
        <v>5</v>
      </c>
      <c r="P788" s="7">
        <f>COUNTIFS(clean_interactions!B:B,A788,clean_interactions!N:N,"HIGH")</f>
        <v>2</v>
      </c>
      <c r="Q788" s="7">
        <f>ROUND(SUMIF(clean_interactions!B:B,A788,clean_interactions!M:M),1)</f>
        <v>24.4</v>
      </c>
      <c r="R788" s="7">
        <f>COUNTIFS(clean_interactions!B:B,A788,clean_interactions!C:C,"DEMO_REQUEST")</f>
        <v>0</v>
      </c>
      <c r="S788" s="7">
        <f>COUNTIFS(clean_interactions!B:B,A788,clean_interactions!C:C,"CONTENT_DOWNLOAD")</f>
        <v>1</v>
      </c>
      <c r="T788" s="7">
        <f>COUNTIFS(clean_interactions!B:B,A788,clean_interactions!C:C,"WEBINAR_ATTENDED")</f>
        <v>1</v>
      </c>
      <c r="U788" s="7">
        <f>COUNTIFS(clean_interactions!B:B,A788,clean_interactions!C:C,"PRICING_PAGE_VIEW")</f>
        <v>1</v>
      </c>
      <c r="V788" s="7">
        <f>SUMIF(clean_spend!D:D,E788,clean_spend!F:F)</f>
        <v>130023</v>
      </c>
      <c r="W788" s="7">
        <f>SUMIF(clean_spend!D:D,E788,clean_spend!J:J)</f>
        <v>322</v>
      </c>
      <c r="X788" s="17">
        <f t="shared" si="12"/>
        <v>403.79813664596276</v>
      </c>
      <c r="Y788" s="7">
        <f>IFERROR(SUMIF(clean_spend!D:D,E788,clean_spend!L:L)/V788,0)</f>
        <v>1.3116294809379878</v>
      </c>
    </row>
    <row r="789" spans="1:25">
      <c r="A789" t="str">
        <v>L0788</v>
      </c>
      <c r="B789" t="str">
        <v>Zara Vega</v>
      </c>
      <c r="C789" t="str">
        <v>SALESFORCE.COM</v>
      </c>
      <c r="D789" t="str">
        <v>MID-MARKET</v>
      </c>
      <c r="E789" t="str">
        <v>ORGANIC</v>
      </c>
      <c r="F789" t="str">
        <v>Edtech</v>
      </c>
      <c r="G789" t="str">
        <v>Sdr Manager</v>
      </c>
      <c r="H789" t="str">
        <v>Mexico</v>
      </c>
      <c r="I789">
        <v>23</v>
      </c>
      <c r="J789">
        <v>15</v>
      </c>
      <c r="K789">
        <v>26</v>
      </c>
      <c r="L789" t="str">
        <v>YES</v>
      </c>
      <c r="M789" t="str">
        <v>ENGAGED</v>
      </c>
      <c r="N789" s="7" t="str">
        <f>IF(COUNTBLANK(clean_leads!B789:S789)&gt;=8,"LOW",IF(COUNTBLANK(clean_leads!B789:S789)&gt;=4,"MEDIUM","HIGH"))</f>
        <v>HIGH</v>
      </c>
      <c r="O789" s="7">
        <f>COUNTIF(clean_interactions!B:B,A789)</f>
        <v>2</v>
      </c>
      <c r="P789" s="7">
        <f>COUNTIFS(clean_interactions!B:B,A789,clean_interactions!N:N,"HIGH")</f>
        <v>2</v>
      </c>
      <c r="Q789" s="7">
        <f>ROUND(SUMIF(clean_interactions!B:B,A789,clean_interactions!M:M),1)</f>
        <v>18.899999999999999</v>
      </c>
      <c r="R789" s="7">
        <f>COUNTIFS(clean_interactions!B:B,A789,clean_interactions!C:C,"DEMO_REQUEST")</f>
        <v>0</v>
      </c>
      <c r="S789" s="7">
        <f>COUNTIFS(clean_interactions!B:B,A789,clean_interactions!C:C,"CONTENT_DOWNLOAD")</f>
        <v>0</v>
      </c>
      <c r="T789" s="7">
        <f>COUNTIFS(clean_interactions!B:B,A789,clean_interactions!C:C,"WEBINAR_ATTENDED")</f>
        <v>0</v>
      </c>
      <c r="U789" s="7">
        <f>COUNTIFS(clean_interactions!B:B,A789,clean_interactions!C:C,"PRICING_PAGE_VIEW")</f>
        <v>0</v>
      </c>
      <c r="V789" s="7">
        <f>SUMIF(clean_spend!D:D,E789,clean_spend!F:F)</f>
        <v>46997</v>
      </c>
      <c r="W789" s="7">
        <f>SUMIF(clean_spend!D:D,E789,clean_spend!J:J)</f>
        <v>970</v>
      </c>
      <c r="X789" s="17">
        <f t="shared" si="12"/>
        <v>48.450515463917526</v>
      </c>
      <c r="Y789" s="7">
        <f>IFERROR(SUMIF(clean_spend!D:D,E789,clean_spend!L:L)/V789,0)</f>
        <v>13.494180479605081</v>
      </c>
    </row>
    <row r="790" spans="1:25">
      <c r="A790" t="str">
        <v>L0789</v>
      </c>
      <c r="B790" t="str">
        <v>Maya Chen</v>
      </c>
      <c r="C790" t="str">
        <v>MONGODB</v>
      </c>
      <c r="D790" t="str">
        <v>ENTERPRISE</v>
      </c>
      <c r="E790" t="str">
        <v>WEBINAR</v>
      </c>
      <c r="F790" t="str">
        <v>Gaming</v>
      </c>
      <c r="G790" t="str">
        <v>Head Of Strategy</v>
      </c>
      <c r="H790" t="str">
        <v>DE</v>
      </c>
      <c r="I790">
        <v>18</v>
      </c>
      <c r="J790">
        <v>6</v>
      </c>
      <c r="K790">
        <v>57</v>
      </c>
      <c r="L790" t="str">
        <v>YES</v>
      </c>
      <c r="M790" t="str">
        <v>NEW</v>
      </c>
      <c r="N790" s="7" t="str">
        <f>IF(COUNTBLANK(clean_leads!B790:S790)&gt;=8,"LOW",IF(COUNTBLANK(clean_leads!B790:S790)&gt;=4,"MEDIUM","HIGH"))</f>
        <v>HIGH</v>
      </c>
      <c r="O790" s="7">
        <f>COUNTIF(clean_interactions!B:B,A790)</f>
        <v>4</v>
      </c>
      <c r="P790" s="7">
        <f>COUNTIFS(clean_interactions!B:B,A790,clean_interactions!N:N,"HIGH")</f>
        <v>4</v>
      </c>
      <c r="Q790" s="7">
        <f>ROUND(SUMIF(clean_interactions!B:B,A790,clean_interactions!M:M),1)</f>
        <v>73.8</v>
      </c>
      <c r="R790" s="7">
        <f>COUNTIFS(clean_interactions!B:B,A790,clean_interactions!C:C,"DEMO_REQUEST")</f>
        <v>2</v>
      </c>
      <c r="S790" s="7">
        <f>COUNTIFS(clean_interactions!B:B,A790,clean_interactions!C:C,"CONTENT_DOWNLOAD")</f>
        <v>0</v>
      </c>
      <c r="T790" s="7">
        <f>COUNTIFS(clean_interactions!B:B,A790,clean_interactions!C:C,"WEBINAR_ATTENDED")</f>
        <v>0</v>
      </c>
      <c r="U790" s="7">
        <f>COUNTIFS(clean_interactions!B:B,A790,clean_interactions!C:C,"PRICING_PAGE_VIEW")</f>
        <v>0</v>
      </c>
      <c r="V790" s="7">
        <f>SUMIF(clean_spend!D:D,E790,clean_spend!F:F)</f>
        <v>74983</v>
      </c>
      <c r="W790" s="7">
        <f>SUMIF(clean_spend!D:D,E790,clean_spend!J:J)</f>
        <v>879</v>
      </c>
      <c r="X790" s="17">
        <f t="shared" si="12"/>
        <v>85.304891922639356</v>
      </c>
      <c r="Y790" s="7">
        <f>IFERROR(SUMIF(clean_spend!D:D,E790,clean_spend!L:L)/V790,0)</f>
        <v>7.3541336036168197</v>
      </c>
    </row>
    <row r="791" spans="1:25">
      <c r="A791" t="str">
        <v>L0790</v>
      </c>
      <c r="B791" t="str">
        <v>Kevin Dominguez</v>
      </c>
      <c r="C791" t="str">
        <v>CANVA</v>
      </c>
      <c r="D791" t="str">
        <v>STARTUP</v>
      </c>
      <c r="E791" t="str">
        <v>DIRECT</v>
      </c>
      <c r="F791" t="str">
        <v>AI/ML</v>
      </c>
      <c r="G791" t="str">
        <v>Cmo</v>
      </c>
      <c r="H791" t="str">
        <v>Argentina</v>
      </c>
      <c r="I791">
        <v>10</v>
      </c>
      <c r="J791">
        <v>15</v>
      </c>
      <c r="K791">
        <v>18</v>
      </c>
      <c r="L791" t="str">
        <v>YES</v>
      </c>
      <c r="M791" t="str">
        <v>CONTACTED</v>
      </c>
      <c r="N791" s="7" t="str">
        <f>IF(COUNTBLANK(clean_leads!B791:S791)&gt;=8,"LOW",IF(COUNTBLANK(clean_leads!B791:S791)&gt;=4,"MEDIUM","HIGH"))</f>
        <v>HIGH</v>
      </c>
      <c r="O791" s="7">
        <f>COUNTIF(clean_interactions!B:B,A791)</f>
        <v>5</v>
      </c>
      <c r="P791" s="7">
        <f>COUNTIFS(clean_interactions!B:B,A791,clean_interactions!N:N,"HIGH")</f>
        <v>4</v>
      </c>
      <c r="Q791" s="7">
        <f>ROUND(SUMIF(clean_interactions!B:B,A791,clean_interactions!M:M),1)</f>
        <v>114.8</v>
      </c>
      <c r="R791" s="7">
        <f>COUNTIFS(clean_interactions!B:B,A791,clean_interactions!C:C,"DEMO_REQUEST")</f>
        <v>0</v>
      </c>
      <c r="S791" s="7">
        <f>COUNTIFS(clean_interactions!B:B,A791,clean_interactions!C:C,"CONTENT_DOWNLOAD")</f>
        <v>0</v>
      </c>
      <c r="T791" s="7">
        <f>COUNTIFS(clean_interactions!B:B,A791,clean_interactions!C:C,"WEBINAR_ATTENDED")</f>
        <v>1</v>
      </c>
      <c r="U791" s="7">
        <f>COUNTIFS(clean_interactions!B:B,A791,clean_interactions!C:C,"PRICING_PAGE_VIEW")</f>
        <v>0</v>
      </c>
      <c r="V791" s="7">
        <f>SUMIF(clean_spend!D:D,E791,clean_spend!F:F)</f>
        <v>0</v>
      </c>
      <c r="W791" s="7">
        <f>SUMIF(clean_spend!D:D,E791,clean_spend!J:J)</f>
        <v>0</v>
      </c>
      <c r="X791" s="17">
        <f t="shared" si="12"/>
        <v>0</v>
      </c>
      <c r="Y791" s="7">
        <f>IFERROR(SUMIF(clean_spend!D:D,E791,clean_spend!L:L)/V791,0)</f>
        <v>0</v>
      </c>
    </row>
    <row r="792" spans="1:25">
      <c r="A792" t="str">
        <v>L0791</v>
      </c>
      <c r="B792" t="str">
        <v>Raphael Delgado</v>
      </c>
      <c r="C792" t="str">
        <v>SALESFORCE</v>
      </c>
      <c r="D792" t="str">
        <v>SMB</v>
      </c>
      <c r="E792" t="str">
        <v>CONTENT_SYNDICATION</v>
      </c>
      <c r="F792" t="str">
        <v>Healthcare</v>
      </c>
      <c r="G792" t="str">
        <v>Growth Hacker</v>
      </c>
      <c r="H792" t="str">
        <v>CA</v>
      </c>
      <c r="I792">
        <v>13</v>
      </c>
      <c r="J792">
        <v>6</v>
      </c>
      <c r="K792">
        <v>5</v>
      </c>
      <c r="L792" t="str">
        <v>YES</v>
      </c>
      <c r="M792" t="str">
        <v>CONTACTED</v>
      </c>
      <c r="N792" s="7" t="str">
        <f>IF(COUNTBLANK(clean_leads!B792:S792)&gt;=8,"LOW",IF(COUNTBLANK(clean_leads!B792:S792)&gt;=4,"MEDIUM","HIGH"))</f>
        <v>HIGH</v>
      </c>
      <c r="O792" s="7">
        <f>COUNTIF(clean_interactions!B:B,A792)</f>
        <v>0</v>
      </c>
      <c r="P792" s="7">
        <f>COUNTIFS(clean_interactions!B:B,A792,clean_interactions!N:N,"HIGH")</f>
        <v>0</v>
      </c>
      <c r="Q792" s="7">
        <f>ROUND(SUMIF(clean_interactions!B:B,A792,clean_interactions!M:M),1)</f>
        <v>0</v>
      </c>
      <c r="R792" s="7">
        <f>COUNTIFS(clean_interactions!B:B,A792,clean_interactions!C:C,"DEMO_REQUEST")</f>
        <v>0</v>
      </c>
      <c r="S792" s="7">
        <f>COUNTIFS(clean_interactions!B:B,A792,clean_interactions!C:C,"CONTENT_DOWNLOAD")</f>
        <v>0</v>
      </c>
      <c r="T792" s="7">
        <f>COUNTIFS(clean_interactions!B:B,A792,clean_interactions!C:C,"WEBINAR_ATTENDED")</f>
        <v>0</v>
      </c>
      <c r="U792" s="7">
        <f>COUNTIFS(clean_interactions!B:B,A792,clean_interactions!C:C,"PRICING_PAGE_VIEW")</f>
        <v>0</v>
      </c>
      <c r="V792" s="7">
        <f>SUMIF(clean_spend!D:D,E792,clean_spend!F:F)</f>
        <v>56772</v>
      </c>
      <c r="W792" s="7">
        <f>SUMIF(clean_spend!D:D,E792,clean_spend!J:J)</f>
        <v>216</v>
      </c>
      <c r="X792" s="17">
        <f t="shared" si="12"/>
        <v>262.83333333333331</v>
      </c>
      <c r="Y792" s="7">
        <f>IFERROR(SUMIF(clean_spend!D:D,E792,clean_spend!L:L)/V792,0)</f>
        <v>1.3824068202635102</v>
      </c>
    </row>
    <row r="793" spans="1:25">
      <c r="A793" t="str">
        <v>L0792</v>
      </c>
      <c r="B793" t="str">
        <v>Hadley Reyes</v>
      </c>
      <c r="C793" t="str">
        <v>DATADOG</v>
      </c>
      <c r="D793" t="str">
        <v>GROWTH</v>
      </c>
      <c r="E793" t="str">
        <v>WEBINAR</v>
      </c>
      <c r="F793" t="str">
        <v>Fintech</v>
      </c>
      <c r="G793" t="str">
        <v>Associate</v>
      </c>
      <c r="H793" t="str">
        <v>DE</v>
      </c>
      <c r="I793">
        <v>0</v>
      </c>
      <c r="J793">
        <v>7</v>
      </c>
      <c r="K793">
        <v>26</v>
      </c>
      <c r="L793" t="str">
        <v>NO</v>
      </c>
      <c r="M793" t="str">
        <v>CONVERTED</v>
      </c>
      <c r="N793" s="7" t="str">
        <f>IF(COUNTBLANK(clean_leads!B793:S793)&gt;=8,"LOW",IF(COUNTBLANK(clean_leads!B793:S793)&gt;=4,"MEDIUM","HIGH"))</f>
        <v>HIGH</v>
      </c>
      <c r="O793" s="7">
        <f>COUNTIF(clean_interactions!B:B,A793)</f>
        <v>7</v>
      </c>
      <c r="P793" s="7">
        <f>COUNTIFS(clean_interactions!B:B,A793,clean_interactions!N:N,"HIGH")</f>
        <v>6</v>
      </c>
      <c r="Q793" s="7">
        <f>ROUND(SUMIF(clean_interactions!B:B,A793,clean_interactions!M:M),1)</f>
        <v>196.9</v>
      </c>
      <c r="R793" s="7">
        <f>COUNTIFS(clean_interactions!B:B,A793,clean_interactions!C:C,"DEMO_REQUEST")</f>
        <v>2</v>
      </c>
      <c r="S793" s="7">
        <f>COUNTIFS(clean_interactions!B:B,A793,clean_interactions!C:C,"CONTENT_DOWNLOAD")</f>
        <v>1</v>
      </c>
      <c r="T793" s="7">
        <f>COUNTIFS(clean_interactions!B:B,A793,clean_interactions!C:C,"WEBINAR_ATTENDED")</f>
        <v>0</v>
      </c>
      <c r="U793" s="7">
        <f>COUNTIFS(clean_interactions!B:B,A793,clean_interactions!C:C,"PRICING_PAGE_VIEW")</f>
        <v>0</v>
      </c>
      <c r="V793" s="7">
        <f>SUMIF(clean_spend!D:D,E793,clean_spend!F:F)</f>
        <v>74983</v>
      </c>
      <c r="W793" s="7">
        <f>SUMIF(clean_spend!D:D,E793,clean_spend!J:J)</f>
        <v>879</v>
      </c>
      <c r="X793" s="17">
        <f t="shared" si="12"/>
        <v>85.304891922639356</v>
      </c>
      <c r="Y793" s="7">
        <f>IFERROR(SUMIF(clean_spend!D:D,E793,clean_spend!L:L)/V793,0)</f>
        <v>7.3541336036168197</v>
      </c>
    </row>
    <row r="794" spans="1:25">
      <c r="A794" t="str">
        <v>L0793</v>
      </c>
      <c r="B794" t="str">
        <v>Brendan Vega</v>
      </c>
      <c r="C794" t="str">
        <v>DOCUSIGN</v>
      </c>
      <c r="D794" t="str">
        <v>ENTERPRISE</v>
      </c>
      <c r="E794" t="str">
        <v>ORGANIC</v>
      </c>
      <c r="F794" t="str">
        <v>Energy</v>
      </c>
      <c r="G794" t="str">
        <v>Vp Revenue</v>
      </c>
      <c r="H794" t="str">
        <v>AU</v>
      </c>
      <c r="I794">
        <v>35</v>
      </c>
      <c r="J794">
        <v>7</v>
      </c>
      <c r="K794">
        <v>0</v>
      </c>
      <c r="L794" t="str">
        <v>NO</v>
      </c>
      <c r="M794" t="str">
        <v>QUALIFIED</v>
      </c>
      <c r="N794" s="7" t="str">
        <f>IF(COUNTBLANK(clean_leads!B794:S794)&gt;=8,"LOW",IF(COUNTBLANK(clean_leads!B794:S794)&gt;=4,"MEDIUM","HIGH"))</f>
        <v>HIGH</v>
      </c>
      <c r="O794" s="7">
        <f>COUNTIF(clean_interactions!B:B,A794)</f>
        <v>4</v>
      </c>
      <c r="P794" s="7">
        <f>COUNTIFS(clean_interactions!B:B,A794,clean_interactions!N:N,"HIGH")</f>
        <v>3</v>
      </c>
      <c r="Q794" s="7">
        <f>ROUND(SUMIF(clean_interactions!B:B,A794,clean_interactions!M:M),1)</f>
        <v>76.2</v>
      </c>
      <c r="R794" s="7">
        <f>COUNTIFS(clean_interactions!B:B,A794,clean_interactions!C:C,"DEMO_REQUEST")</f>
        <v>0</v>
      </c>
      <c r="S794" s="7">
        <f>COUNTIFS(clean_interactions!B:B,A794,clean_interactions!C:C,"CONTENT_DOWNLOAD")</f>
        <v>0</v>
      </c>
      <c r="T794" s="7">
        <f>COUNTIFS(clean_interactions!B:B,A794,clean_interactions!C:C,"WEBINAR_ATTENDED")</f>
        <v>0</v>
      </c>
      <c r="U794" s="7">
        <f>COUNTIFS(clean_interactions!B:B,A794,clean_interactions!C:C,"PRICING_PAGE_VIEW")</f>
        <v>0</v>
      </c>
      <c r="V794" s="7">
        <f>SUMIF(clean_spend!D:D,E794,clean_spend!F:F)</f>
        <v>46997</v>
      </c>
      <c r="W794" s="7">
        <f>SUMIF(clean_spend!D:D,E794,clean_spend!J:J)</f>
        <v>970</v>
      </c>
      <c r="X794" s="17">
        <f t="shared" si="12"/>
        <v>48.450515463917526</v>
      </c>
      <c r="Y794" s="7">
        <f>IFERROR(SUMIF(clean_spend!D:D,E794,clean_spend!L:L)/V794,0)</f>
        <v>13.494180479605081</v>
      </c>
    </row>
    <row r="795" spans="1:25">
      <c r="A795" t="str">
        <v>L0794</v>
      </c>
      <c r="B795" t="str">
        <v>Soren Park</v>
      </c>
      <c r="C795" t="str">
        <v>MONGO DB</v>
      </c>
      <c r="D795" t="str">
        <v>N/A</v>
      </c>
      <c r="E795" t="str">
        <v>PARTNER</v>
      </c>
      <c r="F795" t="str">
        <v>Logistics</v>
      </c>
      <c r="G795" t="str">
        <v>Director Of Marketing</v>
      </c>
      <c r="H795" t="str">
        <v>DE</v>
      </c>
      <c r="I795">
        <v>8</v>
      </c>
      <c r="J795">
        <v>17</v>
      </c>
      <c r="K795">
        <v>13</v>
      </c>
      <c r="L795" t="str">
        <v>NO</v>
      </c>
      <c r="M795" t="str">
        <v>LOST</v>
      </c>
      <c r="N795" s="7" t="str">
        <f>IF(COUNTBLANK(clean_leads!B795:S795)&gt;=8,"LOW",IF(COUNTBLANK(clean_leads!B795:S795)&gt;=4,"MEDIUM","HIGH"))</f>
        <v>HIGH</v>
      </c>
      <c r="O795" s="7">
        <f>COUNTIF(clean_interactions!B:B,A795)</f>
        <v>4</v>
      </c>
      <c r="P795" s="7">
        <f>COUNTIFS(clean_interactions!B:B,A795,clean_interactions!N:N,"HIGH")</f>
        <v>2</v>
      </c>
      <c r="Q795" s="7">
        <f>ROUND(SUMIF(clean_interactions!B:B,A795,clean_interactions!M:M),1)</f>
        <v>45.2</v>
      </c>
      <c r="R795" s="7">
        <f>COUNTIFS(clean_interactions!B:B,A795,clean_interactions!C:C,"DEMO_REQUEST")</f>
        <v>0</v>
      </c>
      <c r="S795" s="7">
        <f>COUNTIFS(clean_interactions!B:B,A795,clean_interactions!C:C,"CONTENT_DOWNLOAD")</f>
        <v>0</v>
      </c>
      <c r="T795" s="7">
        <f>COUNTIFS(clean_interactions!B:B,A795,clean_interactions!C:C,"WEBINAR_ATTENDED")</f>
        <v>0</v>
      </c>
      <c r="U795" s="7">
        <f>COUNTIFS(clean_interactions!B:B,A795,clean_interactions!C:C,"PRICING_PAGE_VIEW")</f>
        <v>0</v>
      </c>
      <c r="V795" s="7">
        <f>SUMIF(clean_spend!D:D,E795,clean_spend!F:F)</f>
        <v>0</v>
      </c>
      <c r="W795" s="7">
        <f>SUMIF(clean_spend!D:D,E795,clean_spend!J:J)</f>
        <v>0</v>
      </c>
      <c r="X795" s="17">
        <f t="shared" si="12"/>
        <v>0</v>
      </c>
      <c r="Y795" s="7">
        <f>IFERROR(SUMIF(clean_spend!D:D,E795,clean_spend!L:L)/V795,0)</f>
        <v>0</v>
      </c>
    </row>
    <row r="796" spans="1:25">
      <c r="A796" t="str">
        <v>L0795</v>
      </c>
      <c r="B796" t="str">
        <v>Waqas Park</v>
      </c>
      <c r="C796" t="str">
        <v>DROPBOX</v>
      </c>
      <c r="D796" t="str">
        <v>MID-MARKET</v>
      </c>
      <c r="E796" t="str">
        <v>DIRECT</v>
      </c>
      <c r="F796" t="str">
        <v>Edtech</v>
      </c>
      <c r="G796" t="str">
        <v>Coo</v>
      </c>
      <c r="H796" t="str">
        <v>South Korea</v>
      </c>
      <c r="I796">
        <v>34</v>
      </c>
      <c r="J796">
        <v>0</v>
      </c>
      <c r="K796">
        <v>37</v>
      </c>
      <c r="L796" t="str">
        <v>YES</v>
      </c>
      <c r="M796" t="str">
        <v>CONVERTED</v>
      </c>
      <c r="N796" s="7" t="str">
        <f>IF(COUNTBLANK(clean_leads!B796:S796)&gt;=8,"LOW",IF(COUNTBLANK(clean_leads!B796:S796)&gt;=4,"MEDIUM","HIGH"))</f>
        <v>HIGH</v>
      </c>
      <c r="O796" s="7">
        <f>COUNTIF(clean_interactions!B:B,A796)</f>
        <v>0</v>
      </c>
      <c r="P796" s="7">
        <f>COUNTIFS(clean_interactions!B:B,A796,clean_interactions!N:N,"HIGH")</f>
        <v>0</v>
      </c>
      <c r="Q796" s="7">
        <f>ROUND(SUMIF(clean_interactions!B:B,A796,clean_interactions!M:M),1)</f>
        <v>0</v>
      </c>
      <c r="R796" s="7">
        <f>COUNTIFS(clean_interactions!B:B,A796,clean_interactions!C:C,"DEMO_REQUEST")</f>
        <v>0</v>
      </c>
      <c r="S796" s="7">
        <f>COUNTIFS(clean_interactions!B:B,A796,clean_interactions!C:C,"CONTENT_DOWNLOAD")</f>
        <v>0</v>
      </c>
      <c r="T796" s="7">
        <f>COUNTIFS(clean_interactions!B:B,A796,clean_interactions!C:C,"WEBINAR_ATTENDED")</f>
        <v>0</v>
      </c>
      <c r="U796" s="7">
        <f>COUNTIFS(clean_interactions!B:B,A796,clean_interactions!C:C,"PRICING_PAGE_VIEW")</f>
        <v>0</v>
      </c>
      <c r="V796" s="7">
        <f>SUMIF(clean_spend!D:D,E796,clean_spend!F:F)</f>
        <v>0</v>
      </c>
      <c r="W796" s="7">
        <f>SUMIF(clean_spend!D:D,E796,clean_spend!J:J)</f>
        <v>0</v>
      </c>
      <c r="X796" s="17">
        <f t="shared" si="12"/>
        <v>0</v>
      </c>
      <c r="Y796" s="7">
        <f>IFERROR(SUMIF(clean_spend!D:D,E796,clean_spend!L:L)/V796,0)</f>
        <v>0</v>
      </c>
    </row>
    <row r="797" spans="1:25">
      <c r="A797" t="str">
        <v>L0796</v>
      </c>
      <c r="B797" t="str">
        <v>Cordelia Sharma</v>
      </c>
      <c r="C797" t="str">
        <v>STRIPE INC</v>
      </c>
      <c r="D797" t="str">
        <v>ENTERPRISE</v>
      </c>
      <c r="E797" t="str">
        <v>PAID</v>
      </c>
      <c r="F797" t="str">
        <v>Healthcare</v>
      </c>
      <c r="G797" t="str">
        <v>Coo</v>
      </c>
      <c r="H797" t="str">
        <v>Poland</v>
      </c>
      <c r="I797">
        <v>18</v>
      </c>
      <c r="J797">
        <v>14</v>
      </c>
      <c r="K797">
        <v>60</v>
      </c>
      <c r="L797" t="str">
        <v>NO</v>
      </c>
      <c r="M797" t="str">
        <v>NEW</v>
      </c>
      <c r="N797" s="7" t="str">
        <f>IF(COUNTBLANK(clean_leads!B797:S797)&gt;=8,"LOW",IF(COUNTBLANK(clean_leads!B797:S797)&gt;=4,"MEDIUM","HIGH"))</f>
        <v>HIGH</v>
      </c>
      <c r="O797" s="7">
        <f>COUNTIF(clean_interactions!B:B,A797)</f>
        <v>2</v>
      </c>
      <c r="P797" s="7">
        <f>COUNTIFS(clean_interactions!B:B,A797,clean_interactions!N:N,"HIGH")</f>
        <v>2</v>
      </c>
      <c r="Q797" s="7">
        <f>ROUND(SUMIF(clean_interactions!B:B,A797,clean_interactions!M:M),1)</f>
        <v>48.8</v>
      </c>
      <c r="R797" s="7">
        <f>COUNTIFS(clean_interactions!B:B,A797,clean_interactions!C:C,"DEMO_REQUEST")</f>
        <v>0</v>
      </c>
      <c r="S797" s="7">
        <f>COUNTIFS(clean_interactions!B:B,A797,clean_interactions!C:C,"CONTENT_DOWNLOAD")</f>
        <v>0</v>
      </c>
      <c r="T797" s="7">
        <f>COUNTIFS(clean_interactions!B:B,A797,clean_interactions!C:C,"WEBINAR_ATTENDED")</f>
        <v>0</v>
      </c>
      <c r="U797" s="7">
        <f>COUNTIFS(clean_interactions!B:B,A797,clean_interactions!C:C,"PRICING_PAGE_VIEW")</f>
        <v>0</v>
      </c>
      <c r="V797" s="7">
        <f>SUMIF(clean_spend!D:D,E797,clean_spend!F:F)</f>
        <v>149793</v>
      </c>
      <c r="W797" s="7">
        <f>SUMIF(clean_spend!D:D,E797,clean_spend!J:J)</f>
        <v>1090</v>
      </c>
      <c r="X797" s="17">
        <f t="shared" si="12"/>
        <v>137.42477064220182</v>
      </c>
      <c r="Y797" s="7">
        <f>IFERROR(SUMIF(clean_spend!D:D,E797,clean_spend!L:L)/V797,0)</f>
        <v>3.422997069288952</v>
      </c>
    </row>
    <row r="798" spans="1:25">
      <c r="A798" t="str">
        <v>L0797</v>
      </c>
      <c r="B798" t="str">
        <v>Henrik Garcia</v>
      </c>
      <c r="C798" t="str">
        <v>GOOGLE</v>
      </c>
      <c r="D798" t="str">
        <v>N/A</v>
      </c>
      <c r="E798" t="str">
        <v>COLD_EMAIL</v>
      </c>
      <c r="F798" t="str">
        <v>AI/ML</v>
      </c>
      <c r="G798" t="str">
        <v>Technical Lead</v>
      </c>
      <c r="H798" t="str">
        <v>US</v>
      </c>
      <c r="I798">
        <v>3</v>
      </c>
      <c r="J798">
        <v>20</v>
      </c>
      <c r="K798">
        <v>0</v>
      </c>
      <c r="L798" t="str">
        <v>NO</v>
      </c>
      <c r="M798" t="str">
        <v>NURTURING</v>
      </c>
      <c r="N798" s="7" t="str">
        <f>IF(COUNTBLANK(clean_leads!B798:S798)&gt;=8,"LOW",IF(COUNTBLANK(clean_leads!B798:S798)&gt;=4,"MEDIUM","HIGH"))</f>
        <v>HIGH</v>
      </c>
      <c r="O798" s="7">
        <f>COUNTIF(clean_interactions!B:B,A798)</f>
        <v>2</v>
      </c>
      <c r="P798" s="7">
        <f>COUNTIFS(clean_interactions!B:B,A798,clean_interactions!N:N,"HIGH")</f>
        <v>1</v>
      </c>
      <c r="Q798" s="7">
        <f>ROUND(SUMIF(clean_interactions!B:B,A798,clean_interactions!M:M),1)</f>
        <v>13.7</v>
      </c>
      <c r="R798" s="7">
        <f>COUNTIFS(clean_interactions!B:B,A798,clean_interactions!C:C,"DEMO_REQUEST")</f>
        <v>1</v>
      </c>
      <c r="S798" s="7">
        <f>COUNTIFS(clean_interactions!B:B,A798,clean_interactions!C:C,"CONTENT_DOWNLOAD")</f>
        <v>0</v>
      </c>
      <c r="T798" s="7">
        <f>COUNTIFS(clean_interactions!B:B,A798,clean_interactions!C:C,"WEBINAR_ATTENDED")</f>
        <v>0</v>
      </c>
      <c r="U798" s="7">
        <f>COUNTIFS(clean_interactions!B:B,A798,clean_interactions!C:C,"PRICING_PAGE_VIEW")</f>
        <v>0</v>
      </c>
      <c r="V798" s="7">
        <f>SUMIF(clean_spend!D:D,E798,clean_spend!F:F)</f>
        <v>63789</v>
      </c>
      <c r="W798" s="7">
        <f>SUMIF(clean_spend!D:D,E798,clean_spend!J:J)</f>
        <v>306</v>
      </c>
      <c r="X798" s="17">
        <f t="shared" si="12"/>
        <v>208.4607843137255</v>
      </c>
      <c r="Y798" s="7">
        <f>IFERROR(SUMIF(clean_spend!D:D,E798,clean_spend!L:L)/V798,0)</f>
        <v>3.0610920378121618</v>
      </c>
    </row>
    <row r="799" spans="1:25">
      <c r="A799" t="str">
        <v>L0798</v>
      </c>
      <c r="B799" t="str">
        <v>Aria Ramos</v>
      </c>
      <c r="C799" t="str">
        <v>SLACK</v>
      </c>
      <c r="D799" t="str">
        <v>MID-MARKET</v>
      </c>
      <c r="E799" t="str">
        <v>ORGANIC</v>
      </c>
      <c r="F799" t="str">
        <v>Telecom</v>
      </c>
      <c r="G799" t="str">
        <v>Coo</v>
      </c>
      <c r="H799" t="str">
        <v>N/A</v>
      </c>
      <c r="I799">
        <v>0</v>
      </c>
      <c r="J799">
        <v>20</v>
      </c>
      <c r="K799">
        <v>60</v>
      </c>
      <c r="L799" t="str">
        <v>NO</v>
      </c>
      <c r="M799" t="str">
        <v>NEW</v>
      </c>
      <c r="N799" s="7" t="str">
        <f>IF(COUNTBLANK(clean_leads!B799:S799)&gt;=8,"LOW",IF(COUNTBLANK(clean_leads!B799:S799)&gt;=4,"MEDIUM","HIGH"))</f>
        <v>HIGH</v>
      </c>
      <c r="O799" s="7">
        <f>COUNTIF(clean_interactions!B:B,A799)</f>
        <v>0</v>
      </c>
      <c r="P799" s="7">
        <f>COUNTIFS(clean_interactions!B:B,A799,clean_interactions!N:N,"HIGH")</f>
        <v>0</v>
      </c>
      <c r="Q799" s="7">
        <f>ROUND(SUMIF(clean_interactions!B:B,A799,clean_interactions!M:M),1)</f>
        <v>0</v>
      </c>
      <c r="R799" s="7">
        <f>COUNTIFS(clean_interactions!B:B,A799,clean_interactions!C:C,"DEMO_REQUEST")</f>
        <v>0</v>
      </c>
      <c r="S799" s="7">
        <f>COUNTIFS(clean_interactions!B:B,A799,clean_interactions!C:C,"CONTENT_DOWNLOAD")</f>
        <v>0</v>
      </c>
      <c r="T799" s="7">
        <f>COUNTIFS(clean_interactions!B:B,A799,clean_interactions!C:C,"WEBINAR_ATTENDED")</f>
        <v>0</v>
      </c>
      <c r="U799" s="7">
        <f>COUNTIFS(clean_interactions!B:B,A799,clean_interactions!C:C,"PRICING_PAGE_VIEW")</f>
        <v>0</v>
      </c>
      <c r="V799" s="7">
        <f>SUMIF(clean_spend!D:D,E799,clean_spend!F:F)</f>
        <v>46997</v>
      </c>
      <c r="W799" s="7">
        <f>SUMIF(clean_spend!D:D,E799,clean_spend!J:J)</f>
        <v>970</v>
      </c>
      <c r="X799" s="17">
        <f t="shared" si="12"/>
        <v>48.450515463917526</v>
      </c>
      <c r="Y799" s="7">
        <f>IFERROR(SUMIF(clean_spend!D:D,E799,clean_spend!L:L)/V799,0)</f>
        <v>13.494180479605081</v>
      </c>
    </row>
    <row r="800" spans="1:25">
      <c r="A800" t="str">
        <v>L0799</v>
      </c>
      <c r="B800" t="str">
        <v>Hugo Bianchi</v>
      </c>
      <c r="C800" t="str">
        <v>LINEAR</v>
      </c>
      <c r="D800" t="str">
        <v>ENTERPRISE</v>
      </c>
      <c r="E800" t="str">
        <v>EVENT</v>
      </c>
      <c r="F800" t="str">
        <v>Biotech</v>
      </c>
      <c r="G800" t="str">
        <v>Channel Manager</v>
      </c>
      <c r="H800" t="str">
        <v>Thailand</v>
      </c>
      <c r="I800">
        <v>31</v>
      </c>
      <c r="J800">
        <v>11</v>
      </c>
      <c r="K800">
        <v>16</v>
      </c>
      <c r="L800" t="str">
        <v>YES</v>
      </c>
      <c r="M800" t="str">
        <v>QUALIFIED</v>
      </c>
      <c r="N800" s="7" t="str">
        <f>IF(COUNTBLANK(clean_leads!B800:S800)&gt;=8,"LOW",IF(COUNTBLANK(clean_leads!B800:S800)&gt;=4,"MEDIUM","HIGH"))</f>
        <v>HIGH</v>
      </c>
      <c r="O800" s="7">
        <f>COUNTIF(clean_interactions!B:B,A800)</f>
        <v>1</v>
      </c>
      <c r="P800" s="7">
        <f>COUNTIFS(clean_interactions!B:B,A800,clean_interactions!N:N,"HIGH")</f>
        <v>1</v>
      </c>
      <c r="Q800" s="7">
        <f>ROUND(SUMIF(clean_interactions!B:B,A800,clean_interactions!M:M),1)</f>
        <v>7.9</v>
      </c>
      <c r="R800" s="7">
        <f>COUNTIFS(clean_interactions!B:B,A800,clean_interactions!C:C,"DEMO_REQUEST")</f>
        <v>0</v>
      </c>
      <c r="S800" s="7">
        <f>COUNTIFS(clean_interactions!B:B,A800,clean_interactions!C:C,"CONTENT_DOWNLOAD")</f>
        <v>0</v>
      </c>
      <c r="T800" s="7">
        <f>COUNTIFS(clean_interactions!B:B,A800,clean_interactions!C:C,"WEBINAR_ATTENDED")</f>
        <v>0</v>
      </c>
      <c r="U800" s="7">
        <f>COUNTIFS(clean_interactions!B:B,A800,clean_interactions!C:C,"PRICING_PAGE_VIEW")</f>
        <v>0</v>
      </c>
      <c r="V800" s="7">
        <f>SUMIF(clean_spend!D:D,E800,clean_spend!F:F)</f>
        <v>130023</v>
      </c>
      <c r="W800" s="7">
        <f>SUMIF(clean_spend!D:D,E800,clean_spend!J:J)</f>
        <v>322</v>
      </c>
      <c r="X800" s="17">
        <f t="shared" si="12"/>
        <v>403.79813664596276</v>
      </c>
      <c r="Y800" s="7">
        <f>IFERROR(SUMIF(clean_spend!D:D,E800,clean_spend!L:L)/V800,0)</f>
        <v>1.3116294809379878</v>
      </c>
    </row>
    <row r="801" spans="1:25">
      <c r="A801" t="str">
        <v>L0800</v>
      </c>
      <c r="B801" t="str">
        <v>Sophie Schneider</v>
      </c>
      <c r="C801" t="str">
        <v>ZOOM VIDEO</v>
      </c>
      <c r="D801" t="str">
        <v>N/A</v>
      </c>
      <c r="E801" t="str">
        <v>WEBINAR</v>
      </c>
      <c r="F801" t="str">
        <v>Retail</v>
      </c>
      <c r="G801" t="str">
        <v>Marketing Manager</v>
      </c>
      <c r="H801" t="str">
        <v>Netherlands</v>
      </c>
      <c r="I801">
        <v>25</v>
      </c>
      <c r="J801">
        <v>16</v>
      </c>
      <c r="K801">
        <v>9</v>
      </c>
      <c r="L801" t="str">
        <v>YES</v>
      </c>
      <c r="M801" t="str">
        <v>CONVERTED</v>
      </c>
      <c r="N801" s="7" t="str">
        <f>IF(COUNTBLANK(clean_leads!B801:S801)&gt;=8,"LOW",IF(COUNTBLANK(clean_leads!B801:S801)&gt;=4,"MEDIUM","HIGH"))</f>
        <v>HIGH</v>
      </c>
      <c r="O801" s="7">
        <f>COUNTIF(clean_interactions!B:B,A801)</f>
        <v>4</v>
      </c>
      <c r="P801" s="7">
        <f>COUNTIFS(clean_interactions!B:B,A801,clean_interactions!N:N,"HIGH")</f>
        <v>4</v>
      </c>
      <c r="Q801" s="7">
        <f>ROUND(SUMIF(clean_interactions!B:B,A801,clean_interactions!M:M),1)</f>
        <v>71.5</v>
      </c>
      <c r="R801" s="7">
        <f>COUNTIFS(clean_interactions!B:B,A801,clean_interactions!C:C,"DEMO_REQUEST")</f>
        <v>0</v>
      </c>
      <c r="S801" s="7">
        <f>COUNTIFS(clean_interactions!B:B,A801,clean_interactions!C:C,"CONTENT_DOWNLOAD")</f>
        <v>0</v>
      </c>
      <c r="T801" s="7">
        <f>COUNTIFS(clean_interactions!B:B,A801,clean_interactions!C:C,"WEBINAR_ATTENDED")</f>
        <v>1</v>
      </c>
      <c r="U801" s="7">
        <f>COUNTIFS(clean_interactions!B:B,A801,clean_interactions!C:C,"PRICING_PAGE_VIEW")</f>
        <v>1</v>
      </c>
      <c r="V801" s="7">
        <f>SUMIF(clean_spend!D:D,E801,clean_spend!F:F)</f>
        <v>74983</v>
      </c>
      <c r="W801" s="7">
        <f>SUMIF(clean_spend!D:D,E801,clean_spend!J:J)</f>
        <v>879</v>
      </c>
      <c r="X801" s="17">
        <f t="shared" si="12"/>
        <v>85.304891922639356</v>
      </c>
      <c r="Y801" s="7">
        <f>IFERROR(SUMIF(clean_spend!D:D,E801,clean_spend!L:L)/V801,0)</f>
        <v>7.3541336036168197</v>
      </c>
    </row>
    <row r="802" spans="1:25">
      <c r="A802" t="str">
        <v>L0801</v>
      </c>
      <c r="B802" t="str">
        <v>Nadia Nelson</v>
      </c>
      <c r="C802" t="str">
        <v>CONFLUENT</v>
      </c>
      <c r="D802" t="str">
        <v>GROWTH</v>
      </c>
      <c r="E802" t="str">
        <v>COLD_EMAIL</v>
      </c>
      <c r="F802" t="str">
        <v>Saas</v>
      </c>
      <c r="G802" t="str">
        <v>Head Of Growth</v>
      </c>
      <c r="H802" t="str">
        <v>Pakistan</v>
      </c>
      <c r="I802">
        <v>3</v>
      </c>
      <c r="J802">
        <v>1</v>
      </c>
      <c r="K802">
        <v>34</v>
      </c>
      <c r="L802" t="str">
        <v>YES</v>
      </c>
      <c r="M802" t="str">
        <v>ENGAGED</v>
      </c>
      <c r="N802" s="7" t="str">
        <f>IF(COUNTBLANK(clean_leads!B802:S802)&gt;=8,"LOW",IF(COUNTBLANK(clean_leads!B802:S802)&gt;=4,"MEDIUM","HIGH"))</f>
        <v>HIGH</v>
      </c>
      <c r="O802" s="7">
        <f>COUNTIF(clean_interactions!B:B,A802)</f>
        <v>1</v>
      </c>
      <c r="P802" s="7">
        <f>COUNTIFS(clean_interactions!B:B,A802,clean_interactions!N:N,"HIGH")</f>
        <v>1</v>
      </c>
      <c r="Q802" s="7">
        <f>ROUND(SUMIF(clean_interactions!B:B,A802,clean_interactions!M:M),1)</f>
        <v>26.4</v>
      </c>
      <c r="R802" s="7">
        <f>COUNTIFS(clean_interactions!B:B,A802,clean_interactions!C:C,"DEMO_REQUEST")</f>
        <v>0</v>
      </c>
      <c r="S802" s="7">
        <f>COUNTIFS(clean_interactions!B:B,A802,clean_interactions!C:C,"CONTENT_DOWNLOAD")</f>
        <v>0</v>
      </c>
      <c r="T802" s="7">
        <f>COUNTIFS(clean_interactions!B:B,A802,clean_interactions!C:C,"WEBINAR_ATTENDED")</f>
        <v>0</v>
      </c>
      <c r="U802" s="7">
        <f>COUNTIFS(clean_interactions!B:B,A802,clean_interactions!C:C,"PRICING_PAGE_VIEW")</f>
        <v>0</v>
      </c>
      <c r="V802" s="7">
        <f>SUMIF(clean_spend!D:D,E802,clean_spend!F:F)</f>
        <v>63789</v>
      </c>
      <c r="W802" s="7">
        <f>SUMIF(clean_spend!D:D,E802,clean_spend!J:J)</f>
        <v>306</v>
      </c>
      <c r="X802" s="17">
        <f t="shared" si="12"/>
        <v>208.4607843137255</v>
      </c>
      <c r="Y802" s="7">
        <f>IFERROR(SUMIF(clean_spend!D:D,E802,clean_spend!L:L)/V802,0)</f>
        <v>3.0610920378121618</v>
      </c>
    </row>
    <row r="803" spans="1:25">
      <c r="A803" t="str">
        <v>L0802</v>
      </c>
      <c r="B803" t="str">
        <v>Leo Diaz</v>
      </c>
      <c r="C803" t="str">
        <v>HUBSPOT</v>
      </c>
      <c r="D803" t="str">
        <v>ENTERPRISE</v>
      </c>
      <c r="E803" t="str">
        <v>ORGANIC</v>
      </c>
      <c r="F803" t="str">
        <v>Saas</v>
      </c>
      <c r="G803" t="str">
        <v>Marketing Coordinator</v>
      </c>
      <c r="H803" t="str">
        <v>Spain</v>
      </c>
      <c r="I803">
        <v>0</v>
      </c>
      <c r="J803">
        <v>17</v>
      </c>
      <c r="K803">
        <v>7</v>
      </c>
      <c r="L803" t="str">
        <v>YES</v>
      </c>
      <c r="M803" t="str">
        <v>LOST</v>
      </c>
      <c r="N803" s="7" t="str">
        <f>IF(COUNTBLANK(clean_leads!B803:S803)&gt;=8,"LOW",IF(COUNTBLANK(clean_leads!B803:S803)&gt;=4,"MEDIUM","HIGH"))</f>
        <v>HIGH</v>
      </c>
      <c r="O803" s="7">
        <f>COUNTIF(clean_interactions!B:B,A803)</f>
        <v>2</v>
      </c>
      <c r="P803" s="7">
        <f>COUNTIFS(clean_interactions!B:B,A803,clean_interactions!N:N,"HIGH")</f>
        <v>2</v>
      </c>
      <c r="Q803" s="7">
        <f>ROUND(SUMIF(clean_interactions!B:B,A803,clean_interactions!M:M),1)</f>
        <v>38.5</v>
      </c>
      <c r="R803" s="7">
        <f>COUNTIFS(clean_interactions!B:B,A803,clean_interactions!C:C,"DEMO_REQUEST")</f>
        <v>0</v>
      </c>
      <c r="S803" s="7">
        <f>COUNTIFS(clean_interactions!B:B,A803,clean_interactions!C:C,"CONTENT_DOWNLOAD")</f>
        <v>0</v>
      </c>
      <c r="T803" s="7">
        <f>COUNTIFS(clean_interactions!B:B,A803,clean_interactions!C:C,"WEBINAR_ATTENDED")</f>
        <v>0</v>
      </c>
      <c r="U803" s="7">
        <f>COUNTIFS(clean_interactions!B:B,A803,clean_interactions!C:C,"PRICING_PAGE_VIEW")</f>
        <v>0</v>
      </c>
      <c r="V803" s="7">
        <f>SUMIF(clean_spend!D:D,E803,clean_spend!F:F)</f>
        <v>46997</v>
      </c>
      <c r="W803" s="7">
        <f>SUMIF(clean_spend!D:D,E803,clean_spend!J:J)</f>
        <v>970</v>
      </c>
      <c r="X803" s="17">
        <f t="shared" si="12"/>
        <v>48.450515463917526</v>
      </c>
      <c r="Y803" s="7">
        <f>IFERROR(SUMIF(clean_spend!D:D,E803,clean_spend!L:L)/V803,0)</f>
        <v>13.494180479605081</v>
      </c>
    </row>
    <row r="804" spans="1:25">
      <c r="A804" t="str">
        <v>L0803</v>
      </c>
      <c r="B804" t="str">
        <v>Lorenzo King</v>
      </c>
      <c r="C804" t="str">
        <v>FIGMA</v>
      </c>
      <c r="D804" t="str">
        <v>ENTERPRISE</v>
      </c>
      <c r="E804" t="str">
        <v>PAID</v>
      </c>
      <c r="F804" t="str">
        <v>Cleantech</v>
      </c>
      <c r="G804" t="str">
        <v>Co-Founder</v>
      </c>
      <c r="H804" t="str">
        <v>Vietnam</v>
      </c>
      <c r="I804">
        <v>15</v>
      </c>
      <c r="J804">
        <v>18</v>
      </c>
      <c r="K804">
        <v>0</v>
      </c>
      <c r="L804" t="str">
        <v>NO</v>
      </c>
      <c r="M804" t="str">
        <v>ENGAGED</v>
      </c>
      <c r="N804" s="7" t="str">
        <f>IF(COUNTBLANK(clean_leads!B804:S804)&gt;=8,"LOW",IF(COUNTBLANK(clean_leads!B804:S804)&gt;=4,"MEDIUM","HIGH"))</f>
        <v>HIGH</v>
      </c>
      <c r="O804" s="7">
        <f>COUNTIF(clean_interactions!B:B,A804)</f>
        <v>6</v>
      </c>
      <c r="P804" s="7">
        <f>COUNTIFS(clean_interactions!B:B,A804,clean_interactions!N:N,"HIGH")</f>
        <v>5</v>
      </c>
      <c r="Q804" s="7">
        <f>ROUND(SUMIF(clean_interactions!B:B,A804,clean_interactions!M:M),1)</f>
        <v>100.6</v>
      </c>
      <c r="R804" s="7">
        <f>COUNTIFS(clean_interactions!B:B,A804,clean_interactions!C:C,"DEMO_REQUEST")</f>
        <v>1</v>
      </c>
      <c r="S804" s="7">
        <f>COUNTIFS(clean_interactions!B:B,A804,clean_interactions!C:C,"CONTENT_DOWNLOAD")</f>
        <v>0</v>
      </c>
      <c r="T804" s="7">
        <f>COUNTIFS(clean_interactions!B:B,A804,clean_interactions!C:C,"WEBINAR_ATTENDED")</f>
        <v>0</v>
      </c>
      <c r="U804" s="7">
        <f>COUNTIFS(clean_interactions!B:B,A804,clean_interactions!C:C,"PRICING_PAGE_VIEW")</f>
        <v>1</v>
      </c>
      <c r="V804" s="7">
        <f>SUMIF(clean_spend!D:D,E804,clean_spend!F:F)</f>
        <v>149793</v>
      </c>
      <c r="W804" s="7">
        <f>SUMIF(clean_spend!D:D,E804,clean_spend!J:J)</f>
        <v>1090</v>
      </c>
      <c r="X804" s="17">
        <f t="shared" si="12"/>
        <v>137.42477064220182</v>
      </c>
      <c r="Y804" s="7">
        <f>IFERROR(SUMIF(clean_spend!D:D,E804,clean_spend!L:L)/V804,0)</f>
        <v>3.422997069288952</v>
      </c>
    </row>
    <row r="805" spans="1:25">
      <c r="A805" t="str">
        <v>L0804</v>
      </c>
      <c r="B805" t="str">
        <v>Nick Berg</v>
      </c>
      <c r="C805" t="str">
        <v>HASHICORP</v>
      </c>
      <c r="D805" t="str">
        <v>ENTERPRISE</v>
      </c>
      <c r="E805" t="str">
        <v>CONTENT_SYNDICATION</v>
      </c>
      <c r="F805" t="str">
        <v>Logistics</v>
      </c>
      <c r="G805" t="str">
        <v>Data Analyst</v>
      </c>
      <c r="H805" t="str">
        <v>BR</v>
      </c>
      <c r="I805">
        <v>5</v>
      </c>
      <c r="J805">
        <v>10</v>
      </c>
      <c r="K805">
        <v>30</v>
      </c>
      <c r="L805" t="str">
        <v>NO</v>
      </c>
      <c r="M805" t="str">
        <v>ENGAGED</v>
      </c>
      <c r="N805" s="7" t="str">
        <f>IF(COUNTBLANK(clean_leads!B805:S805)&gt;=8,"LOW",IF(COUNTBLANK(clean_leads!B805:S805)&gt;=4,"MEDIUM","HIGH"))</f>
        <v>HIGH</v>
      </c>
      <c r="O805" s="7">
        <f>COUNTIF(clean_interactions!B:B,A805)</f>
        <v>1</v>
      </c>
      <c r="P805" s="7">
        <f>COUNTIFS(clean_interactions!B:B,A805,clean_interactions!N:N,"HIGH")</f>
        <v>1</v>
      </c>
      <c r="Q805" s="7">
        <f>ROUND(SUMIF(clean_interactions!B:B,A805,clean_interactions!M:M),1)</f>
        <v>30.2</v>
      </c>
      <c r="R805" s="7">
        <f>COUNTIFS(clean_interactions!B:B,A805,clean_interactions!C:C,"DEMO_REQUEST")</f>
        <v>1</v>
      </c>
      <c r="S805" s="7">
        <f>COUNTIFS(clean_interactions!B:B,A805,clean_interactions!C:C,"CONTENT_DOWNLOAD")</f>
        <v>0</v>
      </c>
      <c r="T805" s="7">
        <f>COUNTIFS(clean_interactions!B:B,A805,clean_interactions!C:C,"WEBINAR_ATTENDED")</f>
        <v>0</v>
      </c>
      <c r="U805" s="7">
        <f>COUNTIFS(clean_interactions!B:B,A805,clean_interactions!C:C,"PRICING_PAGE_VIEW")</f>
        <v>0</v>
      </c>
      <c r="V805" s="7">
        <f>SUMIF(clean_spend!D:D,E805,clean_spend!F:F)</f>
        <v>56772</v>
      </c>
      <c r="W805" s="7">
        <f>SUMIF(clean_spend!D:D,E805,clean_spend!J:J)</f>
        <v>216</v>
      </c>
      <c r="X805" s="17">
        <f t="shared" si="12"/>
        <v>262.83333333333331</v>
      </c>
      <c r="Y805" s="7">
        <f>IFERROR(SUMIF(clean_spend!D:D,E805,clean_spend!L:L)/V805,0)</f>
        <v>1.3824068202635102</v>
      </c>
    </row>
    <row r="806" spans="1:25">
      <c r="A806" t="str">
        <v>L0805</v>
      </c>
      <c r="B806" t="str">
        <v>Brian Chen</v>
      </c>
      <c r="C806" t="str">
        <v>MICROSOFT</v>
      </c>
      <c r="D806" t="str">
        <v>GROWTH</v>
      </c>
      <c r="E806" t="str">
        <v>REFERRAL</v>
      </c>
      <c r="F806" t="str">
        <v>Manufacturing</v>
      </c>
      <c r="G806" t="str">
        <v>Communications Director</v>
      </c>
      <c r="H806" t="str">
        <v>IN</v>
      </c>
      <c r="I806">
        <v>16</v>
      </c>
      <c r="J806">
        <v>5</v>
      </c>
      <c r="K806">
        <v>1</v>
      </c>
      <c r="L806" t="str">
        <v>YES</v>
      </c>
      <c r="M806" t="str">
        <v>ENGAGED</v>
      </c>
      <c r="N806" s="7" t="str">
        <f>IF(COUNTBLANK(clean_leads!B806:S806)&gt;=8,"LOW",IF(COUNTBLANK(clean_leads!B806:S806)&gt;=4,"MEDIUM","HIGH"))</f>
        <v>HIGH</v>
      </c>
      <c r="O806" s="7">
        <f>COUNTIF(clean_interactions!B:B,A806)</f>
        <v>2</v>
      </c>
      <c r="P806" s="7">
        <f>COUNTIFS(clean_interactions!B:B,A806,clean_interactions!N:N,"HIGH")</f>
        <v>2</v>
      </c>
      <c r="Q806" s="7">
        <f>ROUND(SUMIF(clean_interactions!B:B,A806,clean_interactions!M:M),1)</f>
        <v>61</v>
      </c>
      <c r="R806" s="7">
        <f>COUNTIFS(clean_interactions!B:B,A806,clean_interactions!C:C,"DEMO_REQUEST")</f>
        <v>0</v>
      </c>
      <c r="S806" s="7">
        <f>COUNTIFS(clean_interactions!B:B,A806,clean_interactions!C:C,"CONTENT_DOWNLOAD")</f>
        <v>0</v>
      </c>
      <c r="T806" s="7">
        <f>COUNTIFS(clean_interactions!B:B,A806,clean_interactions!C:C,"WEBINAR_ATTENDED")</f>
        <v>0</v>
      </c>
      <c r="U806" s="7">
        <f>COUNTIFS(clean_interactions!B:B,A806,clean_interactions!C:C,"PRICING_PAGE_VIEW")</f>
        <v>0</v>
      </c>
      <c r="V806" s="7">
        <f>SUMIF(clean_spend!D:D,E806,clean_spend!F:F)</f>
        <v>37889</v>
      </c>
      <c r="W806" s="7">
        <f>SUMIF(clean_spend!D:D,E806,clean_spend!J:J)</f>
        <v>865</v>
      </c>
      <c r="X806" s="17">
        <f t="shared" si="12"/>
        <v>43.802312138728325</v>
      </c>
      <c r="Y806" s="7">
        <f>IFERROR(SUMIF(clean_spend!D:D,E806,clean_spend!L:L)/V806,0)</f>
        <v>9.6104674179841112</v>
      </c>
    </row>
    <row r="807" spans="1:25">
      <c r="A807" t="str">
        <v>L0806</v>
      </c>
      <c r="B807" t="str">
        <v>Frank Rojas</v>
      </c>
      <c r="C807" t="str">
        <v>AMAZON</v>
      </c>
      <c r="D807" t="str">
        <v>MID-MARKET</v>
      </c>
      <c r="E807" t="str">
        <v>CONTENT_SYNDICATION</v>
      </c>
      <c r="F807" t="str">
        <v>Energy</v>
      </c>
      <c r="G807" t="str">
        <v>Engineering Manager</v>
      </c>
      <c r="H807" t="str">
        <v>DE</v>
      </c>
      <c r="I807">
        <v>6</v>
      </c>
      <c r="J807">
        <v>6</v>
      </c>
      <c r="K807">
        <v>14</v>
      </c>
      <c r="L807" t="str">
        <v>YES</v>
      </c>
      <c r="M807" t="str">
        <v>NURTURING</v>
      </c>
      <c r="N807" s="7" t="str">
        <f>IF(COUNTBLANK(clean_leads!B807:S807)&gt;=8,"LOW",IF(COUNTBLANK(clean_leads!B807:S807)&gt;=4,"MEDIUM","HIGH"))</f>
        <v>HIGH</v>
      </c>
      <c r="O807" s="7">
        <f>COUNTIF(clean_interactions!B:B,A807)</f>
        <v>2</v>
      </c>
      <c r="P807" s="7">
        <f>COUNTIFS(clean_interactions!B:B,A807,clean_interactions!N:N,"HIGH")</f>
        <v>1</v>
      </c>
      <c r="Q807" s="7">
        <f>ROUND(SUMIF(clean_interactions!B:B,A807,clean_interactions!M:M),1)</f>
        <v>15.1</v>
      </c>
      <c r="R807" s="7">
        <f>COUNTIFS(clean_interactions!B:B,A807,clean_interactions!C:C,"DEMO_REQUEST")</f>
        <v>0</v>
      </c>
      <c r="S807" s="7">
        <f>COUNTIFS(clean_interactions!B:B,A807,clean_interactions!C:C,"CONTENT_DOWNLOAD")</f>
        <v>0</v>
      </c>
      <c r="T807" s="7">
        <f>COUNTIFS(clean_interactions!B:B,A807,clean_interactions!C:C,"WEBINAR_ATTENDED")</f>
        <v>0</v>
      </c>
      <c r="U807" s="7">
        <f>COUNTIFS(clean_interactions!B:B,A807,clean_interactions!C:C,"PRICING_PAGE_VIEW")</f>
        <v>1</v>
      </c>
      <c r="V807" s="7">
        <f>SUMIF(clean_spend!D:D,E807,clean_spend!F:F)</f>
        <v>56772</v>
      </c>
      <c r="W807" s="7">
        <f>SUMIF(clean_spend!D:D,E807,clean_spend!J:J)</f>
        <v>216</v>
      </c>
      <c r="X807" s="17">
        <f t="shared" si="12"/>
        <v>262.83333333333331</v>
      </c>
      <c r="Y807" s="7">
        <f>IFERROR(SUMIF(clean_spend!D:D,E807,clean_spend!L:L)/V807,0)</f>
        <v>1.3824068202635102</v>
      </c>
    </row>
    <row r="808" spans="1:25">
      <c r="A808" t="str">
        <v>L0807</v>
      </c>
      <c r="B808" t="str">
        <v>Leo Nair</v>
      </c>
      <c r="C808" t="str">
        <v>NOTION</v>
      </c>
      <c r="D808" t="str">
        <v>MID-MARKET</v>
      </c>
      <c r="E808" t="str">
        <v>PAID</v>
      </c>
      <c r="F808" t="str">
        <v>Hrtech</v>
      </c>
      <c r="G808" t="str">
        <v>Marketing Coordinator</v>
      </c>
      <c r="H808" t="str">
        <v>N/A</v>
      </c>
      <c r="I808">
        <v>21</v>
      </c>
      <c r="J808">
        <v>0</v>
      </c>
      <c r="K808">
        <v>40</v>
      </c>
      <c r="L808" t="str">
        <v>YES</v>
      </c>
      <c r="M808" t="str">
        <v>ENGAGED</v>
      </c>
      <c r="N808" s="7" t="str">
        <f>IF(COUNTBLANK(clean_leads!B808:S808)&gt;=8,"LOW",IF(COUNTBLANK(clean_leads!B808:S808)&gt;=4,"MEDIUM","HIGH"))</f>
        <v>HIGH</v>
      </c>
      <c r="O808" s="7">
        <f>COUNTIF(clean_interactions!B:B,A808)</f>
        <v>4</v>
      </c>
      <c r="P808" s="7">
        <f>COUNTIFS(clean_interactions!B:B,A808,clean_interactions!N:N,"HIGH")</f>
        <v>1</v>
      </c>
      <c r="Q808" s="7">
        <f>ROUND(SUMIF(clean_interactions!B:B,A808,clean_interactions!M:M),1)</f>
        <v>9.1999999999999993</v>
      </c>
      <c r="R808" s="7">
        <f>COUNTIFS(clean_interactions!B:B,A808,clean_interactions!C:C,"DEMO_REQUEST")</f>
        <v>1</v>
      </c>
      <c r="S808" s="7">
        <f>COUNTIFS(clean_interactions!B:B,A808,clean_interactions!C:C,"CONTENT_DOWNLOAD")</f>
        <v>0</v>
      </c>
      <c r="T808" s="7">
        <f>COUNTIFS(clean_interactions!B:B,A808,clean_interactions!C:C,"WEBINAR_ATTENDED")</f>
        <v>0</v>
      </c>
      <c r="U808" s="7">
        <f>COUNTIFS(clean_interactions!B:B,A808,clean_interactions!C:C,"PRICING_PAGE_VIEW")</f>
        <v>1</v>
      </c>
      <c r="V808" s="7">
        <f>SUMIF(clean_spend!D:D,E808,clean_spend!F:F)</f>
        <v>149793</v>
      </c>
      <c r="W808" s="7">
        <f>SUMIF(clean_spend!D:D,E808,clean_spend!J:J)</f>
        <v>1090</v>
      </c>
      <c r="X808" s="17">
        <f t="shared" si="12"/>
        <v>137.42477064220182</v>
      </c>
      <c r="Y808" s="7">
        <f>IFERROR(SUMIF(clean_spend!D:D,E808,clean_spend!L:L)/V808,0)</f>
        <v>3.422997069288952</v>
      </c>
    </row>
    <row r="809" spans="1:25">
      <c r="A809" t="str">
        <v>L0808</v>
      </c>
      <c r="B809" t="str">
        <v>Vivian Martin</v>
      </c>
      <c r="C809" t="str">
        <v>HUBSPOT</v>
      </c>
      <c r="D809" t="str">
        <v>ENTERPRISE</v>
      </c>
      <c r="E809" t="str">
        <v>PARTNER</v>
      </c>
      <c r="F809" t="str">
        <v>Insurtech</v>
      </c>
      <c r="G809" t="str">
        <v>Co-Founder</v>
      </c>
      <c r="H809" t="str">
        <v>IN</v>
      </c>
      <c r="I809">
        <v>10</v>
      </c>
      <c r="J809">
        <v>13</v>
      </c>
      <c r="K809">
        <v>39</v>
      </c>
      <c r="L809" t="str">
        <v>YES</v>
      </c>
      <c r="M809" t="str">
        <v>NURTURING</v>
      </c>
      <c r="N809" s="7" t="str">
        <f>IF(COUNTBLANK(clean_leads!B809:S809)&gt;=8,"LOW",IF(COUNTBLANK(clean_leads!B809:S809)&gt;=4,"MEDIUM","HIGH"))</f>
        <v>HIGH</v>
      </c>
      <c r="O809" s="7">
        <f>COUNTIF(clean_interactions!B:B,A809)</f>
        <v>0</v>
      </c>
      <c r="P809" s="7">
        <f>COUNTIFS(clean_interactions!B:B,A809,clean_interactions!N:N,"HIGH")</f>
        <v>0</v>
      </c>
      <c r="Q809" s="7">
        <f>ROUND(SUMIF(clean_interactions!B:B,A809,clean_interactions!M:M),1)</f>
        <v>0</v>
      </c>
      <c r="R809" s="7">
        <f>COUNTIFS(clean_interactions!B:B,A809,clean_interactions!C:C,"DEMO_REQUEST")</f>
        <v>0</v>
      </c>
      <c r="S809" s="7">
        <f>COUNTIFS(clean_interactions!B:B,A809,clean_interactions!C:C,"CONTENT_DOWNLOAD")</f>
        <v>0</v>
      </c>
      <c r="T809" s="7">
        <f>COUNTIFS(clean_interactions!B:B,A809,clean_interactions!C:C,"WEBINAR_ATTENDED")</f>
        <v>0</v>
      </c>
      <c r="U809" s="7">
        <f>COUNTIFS(clean_interactions!B:B,A809,clean_interactions!C:C,"PRICING_PAGE_VIEW")</f>
        <v>0</v>
      </c>
      <c r="V809" s="7">
        <f>SUMIF(clean_spend!D:D,E809,clean_spend!F:F)</f>
        <v>0</v>
      </c>
      <c r="W809" s="7">
        <f>SUMIF(clean_spend!D:D,E809,clean_spend!J:J)</f>
        <v>0</v>
      </c>
      <c r="X809" s="17">
        <f t="shared" si="12"/>
        <v>0</v>
      </c>
      <c r="Y809" s="7">
        <f>IFERROR(SUMIF(clean_spend!D:D,E809,clean_spend!L:L)/V809,0)</f>
        <v>0</v>
      </c>
    </row>
    <row r="810" spans="1:25">
      <c r="A810" t="str">
        <v>L0809</v>
      </c>
      <c r="B810" t="str">
        <v>Penelope Tanaka</v>
      </c>
      <c r="C810" t="str">
        <v>HUBSPOT</v>
      </c>
      <c r="D810" t="str">
        <v>MID-MARKET</v>
      </c>
      <c r="E810" t="str">
        <v>ORGANIC</v>
      </c>
      <c r="F810" t="str">
        <v>Proptech</v>
      </c>
      <c r="G810" t="str">
        <v>Junior Analyst</v>
      </c>
      <c r="H810" t="str">
        <v>UK</v>
      </c>
      <c r="I810">
        <v>20</v>
      </c>
      <c r="J810">
        <v>0</v>
      </c>
      <c r="K810">
        <v>11</v>
      </c>
      <c r="L810" t="str">
        <v>YES</v>
      </c>
      <c r="M810" t="str">
        <v>DISQUALIFIED</v>
      </c>
      <c r="N810" s="7" t="str">
        <f>IF(COUNTBLANK(clean_leads!B810:S810)&gt;=8,"LOW",IF(COUNTBLANK(clean_leads!B810:S810)&gt;=4,"MEDIUM","HIGH"))</f>
        <v>HIGH</v>
      </c>
      <c r="O810" s="7">
        <f>COUNTIF(clean_interactions!B:B,A810)</f>
        <v>7</v>
      </c>
      <c r="P810" s="7">
        <f>COUNTIFS(clean_interactions!B:B,A810,clean_interactions!N:N,"HIGH")</f>
        <v>7</v>
      </c>
      <c r="Q810" s="7">
        <f>ROUND(SUMIF(clean_interactions!B:B,A810,clean_interactions!M:M),1)</f>
        <v>193.2</v>
      </c>
      <c r="R810" s="7">
        <f>COUNTIFS(clean_interactions!B:B,A810,clean_interactions!C:C,"DEMO_REQUEST")</f>
        <v>1</v>
      </c>
      <c r="S810" s="7">
        <f>COUNTIFS(clean_interactions!B:B,A810,clean_interactions!C:C,"CONTENT_DOWNLOAD")</f>
        <v>0</v>
      </c>
      <c r="T810" s="7">
        <f>COUNTIFS(clean_interactions!B:B,A810,clean_interactions!C:C,"WEBINAR_ATTENDED")</f>
        <v>1</v>
      </c>
      <c r="U810" s="7">
        <f>COUNTIFS(clean_interactions!B:B,A810,clean_interactions!C:C,"PRICING_PAGE_VIEW")</f>
        <v>0</v>
      </c>
      <c r="V810" s="7">
        <f>SUMIF(clean_spend!D:D,E810,clean_spend!F:F)</f>
        <v>46997</v>
      </c>
      <c r="W810" s="7">
        <f>SUMIF(clean_spend!D:D,E810,clean_spend!J:J)</f>
        <v>970</v>
      </c>
      <c r="X810" s="17">
        <f t="shared" si="12"/>
        <v>48.450515463917526</v>
      </c>
      <c r="Y810" s="7">
        <f>IFERROR(SUMIF(clean_spend!D:D,E810,clean_spend!L:L)/V810,0)</f>
        <v>13.494180479605081</v>
      </c>
    </row>
    <row r="811" spans="1:25">
      <c r="A811" t="str">
        <v>L0810</v>
      </c>
      <c r="B811" t="str">
        <v>Aria Johansson</v>
      </c>
      <c r="C811" t="str">
        <v>META</v>
      </c>
      <c r="D811" t="str">
        <v>STARTUP</v>
      </c>
      <c r="E811" t="str">
        <v>PARTNER</v>
      </c>
      <c r="F811" t="str">
        <v>Fintech</v>
      </c>
      <c r="G811" t="str">
        <v>Chief Marketing Officer</v>
      </c>
      <c r="H811" t="str">
        <v>N/A</v>
      </c>
      <c r="I811">
        <v>19</v>
      </c>
      <c r="J811">
        <v>17</v>
      </c>
      <c r="K811">
        <v>9</v>
      </c>
      <c r="L811" t="str">
        <v>NO</v>
      </c>
      <c r="M811" t="str">
        <v>NURTURING</v>
      </c>
      <c r="N811" s="7" t="str">
        <f>IF(COUNTBLANK(clean_leads!B811:S811)&gt;=8,"LOW",IF(COUNTBLANK(clean_leads!B811:S811)&gt;=4,"MEDIUM","HIGH"))</f>
        <v>HIGH</v>
      </c>
      <c r="O811" s="7">
        <f>COUNTIF(clean_interactions!B:B,A811)</f>
        <v>3</v>
      </c>
      <c r="P811" s="7">
        <f>COUNTIFS(clean_interactions!B:B,A811,clean_interactions!N:N,"HIGH")</f>
        <v>3</v>
      </c>
      <c r="Q811" s="7">
        <f>ROUND(SUMIF(clean_interactions!B:B,A811,clean_interactions!M:M),1)</f>
        <v>64.7</v>
      </c>
      <c r="R811" s="7">
        <f>COUNTIFS(clean_interactions!B:B,A811,clean_interactions!C:C,"DEMO_REQUEST")</f>
        <v>0</v>
      </c>
      <c r="S811" s="7">
        <f>COUNTIFS(clean_interactions!B:B,A811,clean_interactions!C:C,"CONTENT_DOWNLOAD")</f>
        <v>0</v>
      </c>
      <c r="T811" s="7">
        <f>COUNTIFS(clean_interactions!B:B,A811,clean_interactions!C:C,"WEBINAR_ATTENDED")</f>
        <v>0</v>
      </c>
      <c r="U811" s="7">
        <f>COUNTIFS(clean_interactions!B:B,A811,clean_interactions!C:C,"PRICING_PAGE_VIEW")</f>
        <v>0</v>
      </c>
      <c r="V811" s="7">
        <f>SUMIF(clean_spend!D:D,E811,clean_spend!F:F)</f>
        <v>0</v>
      </c>
      <c r="W811" s="7">
        <f>SUMIF(clean_spend!D:D,E811,clean_spend!J:J)</f>
        <v>0</v>
      </c>
      <c r="X811" s="17">
        <f t="shared" si="12"/>
        <v>0</v>
      </c>
      <c r="Y811" s="7">
        <f>IFERROR(SUMIF(clean_spend!D:D,E811,clean_spend!L:L)/V811,0)</f>
        <v>0</v>
      </c>
    </row>
    <row r="812" spans="1:25">
      <c r="A812" t="str">
        <v>L0811</v>
      </c>
      <c r="B812" t="str">
        <v>Elise Taylor</v>
      </c>
      <c r="C812" t="str">
        <v>WORKDAY</v>
      </c>
      <c r="D812" t="str">
        <v>SMB</v>
      </c>
      <c r="E812" t="str">
        <v>REFERRAL</v>
      </c>
      <c r="F812" t="str">
        <v>Media</v>
      </c>
      <c r="G812" t="str">
        <v>Digital Marketing Manager</v>
      </c>
      <c r="H812" t="str">
        <v>Indonesia</v>
      </c>
      <c r="I812">
        <v>0</v>
      </c>
      <c r="J812">
        <v>6</v>
      </c>
      <c r="K812">
        <v>4</v>
      </c>
      <c r="L812" t="str">
        <v>NO</v>
      </c>
      <c r="M812" t="str">
        <v>DISQUALIFIED</v>
      </c>
      <c r="N812" s="7" t="str">
        <f>IF(COUNTBLANK(clean_leads!B812:S812)&gt;=8,"LOW",IF(COUNTBLANK(clean_leads!B812:S812)&gt;=4,"MEDIUM","HIGH"))</f>
        <v>HIGH</v>
      </c>
      <c r="O812" s="7">
        <f>COUNTIF(clean_interactions!B:B,A812)</f>
        <v>5</v>
      </c>
      <c r="P812" s="7">
        <f>COUNTIFS(clean_interactions!B:B,A812,clean_interactions!N:N,"HIGH")</f>
        <v>3</v>
      </c>
      <c r="Q812" s="7">
        <f>ROUND(SUMIF(clean_interactions!B:B,A812,clean_interactions!M:M),1)</f>
        <v>111.5</v>
      </c>
      <c r="R812" s="7">
        <f>COUNTIFS(clean_interactions!B:B,A812,clean_interactions!C:C,"DEMO_REQUEST")</f>
        <v>0</v>
      </c>
      <c r="S812" s="7">
        <f>COUNTIFS(clean_interactions!B:B,A812,clean_interactions!C:C,"CONTENT_DOWNLOAD")</f>
        <v>0</v>
      </c>
      <c r="T812" s="7">
        <f>COUNTIFS(clean_interactions!B:B,A812,clean_interactions!C:C,"WEBINAR_ATTENDED")</f>
        <v>0</v>
      </c>
      <c r="U812" s="7">
        <f>COUNTIFS(clean_interactions!B:B,A812,clean_interactions!C:C,"PRICING_PAGE_VIEW")</f>
        <v>0</v>
      </c>
      <c r="V812" s="7">
        <f>SUMIF(clean_spend!D:D,E812,clean_spend!F:F)</f>
        <v>37889</v>
      </c>
      <c r="W812" s="7">
        <f>SUMIF(clean_spend!D:D,E812,clean_spend!J:J)</f>
        <v>865</v>
      </c>
      <c r="X812" s="17">
        <f t="shared" si="12"/>
        <v>43.802312138728325</v>
      </c>
      <c r="Y812" s="7">
        <f>IFERROR(SUMIF(clean_spend!D:D,E812,clean_spend!L:L)/V812,0)</f>
        <v>9.6104674179841112</v>
      </c>
    </row>
    <row r="813" spans="1:25">
      <c r="A813" t="str">
        <v>L0812</v>
      </c>
      <c r="B813" t="str">
        <v>Luna Guerrero</v>
      </c>
      <c r="C813" t="str">
        <v>CONFLUENT</v>
      </c>
      <c r="D813" t="str">
        <v>ENTERPRISE</v>
      </c>
      <c r="E813" t="str">
        <v>ORGANIC</v>
      </c>
      <c r="F813" t="str">
        <v>Devops</v>
      </c>
      <c r="G813" t="str">
        <v>Director Of Marketing</v>
      </c>
      <c r="H813" t="str">
        <v>South Korea</v>
      </c>
      <c r="I813">
        <v>5</v>
      </c>
      <c r="J813">
        <v>3</v>
      </c>
      <c r="K813">
        <v>30</v>
      </c>
      <c r="L813" t="str">
        <v>YES</v>
      </c>
      <c r="M813" t="str">
        <v>QUALIFIED</v>
      </c>
      <c r="N813" s="7" t="str">
        <f>IF(COUNTBLANK(clean_leads!B813:S813)&gt;=8,"LOW",IF(COUNTBLANK(clean_leads!B813:S813)&gt;=4,"MEDIUM","HIGH"))</f>
        <v>HIGH</v>
      </c>
      <c r="O813" s="7">
        <f>COUNTIF(clean_interactions!B:B,A813)</f>
        <v>2</v>
      </c>
      <c r="P813" s="7">
        <f>COUNTIFS(clean_interactions!B:B,A813,clean_interactions!N:N,"HIGH")</f>
        <v>1</v>
      </c>
      <c r="Q813" s="7">
        <f>ROUND(SUMIF(clean_interactions!B:B,A813,clean_interactions!M:M),1)</f>
        <v>28.6</v>
      </c>
      <c r="R813" s="7">
        <f>COUNTIFS(clean_interactions!B:B,A813,clean_interactions!C:C,"DEMO_REQUEST")</f>
        <v>0</v>
      </c>
      <c r="S813" s="7">
        <f>COUNTIFS(clean_interactions!B:B,A813,clean_interactions!C:C,"CONTENT_DOWNLOAD")</f>
        <v>0</v>
      </c>
      <c r="T813" s="7">
        <f>COUNTIFS(clean_interactions!B:B,A813,clean_interactions!C:C,"WEBINAR_ATTENDED")</f>
        <v>1</v>
      </c>
      <c r="U813" s="7">
        <f>COUNTIFS(clean_interactions!B:B,A813,clean_interactions!C:C,"PRICING_PAGE_VIEW")</f>
        <v>0</v>
      </c>
      <c r="V813" s="7">
        <f>SUMIF(clean_spend!D:D,E813,clean_spend!F:F)</f>
        <v>46997</v>
      </c>
      <c r="W813" s="7">
        <f>SUMIF(clean_spend!D:D,E813,clean_spend!J:J)</f>
        <v>970</v>
      </c>
      <c r="X813" s="17">
        <f t="shared" si="12"/>
        <v>48.450515463917526</v>
      </c>
      <c r="Y813" s="7">
        <f>IFERROR(SUMIF(clean_spend!D:D,E813,clean_spend!L:L)/V813,0)</f>
        <v>13.494180479605081</v>
      </c>
    </row>
    <row r="814" spans="1:25">
      <c r="A814" t="str">
        <v>L0813</v>
      </c>
      <c r="B814" t="str">
        <v>Chloe Chopra</v>
      </c>
      <c r="C814" t="str">
        <v>SPLUNK</v>
      </c>
      <c r="D814" t="str">
        <v>SMB</v>
      </c>
      <c r="E814" t="str">
        <v>EVENT</v>
      </c>
      <c r="F814" t="str">
        <v>Energy</v>
      </c>
      <c r="G814" t="str">
        <v>Intern</v>
      </c>
      <c r="H814" t="str">
        <v>Indonesia</v>
      </c>
      <c r="I814">
        <v>11</v>
      </c>
      <c r="J814">
        <v>15</v>
      </c>
      <c r="K814">
        <v>0</v>
      </c>
      <c r="L814" t="str">
        <v>NO</v>
      </c>
      <c r="M814" t="str">
        <v>NURTURING</v>
      </c>
      <c r="N814" s="7" t="str">
        <f>IF(COUNTBLANK(clean_leads!B814:S814)&gt;=8,"LOW",IF(COUNTBLANK(clean_leads!B814:S814)&gt;=4,"MEDIUM","HIGH"))</f>
        <v>HIGH</v>
      </c>
      <c r="O814" s="7">
        <f>COUNTIF(clean_interactions!B:B,A814)</f>
        <v>2</v>
      </c>
      <c r="P814" s="7">
        <f>COUNTIFS(clean_interactions!B:B,A814,clean_interactions!N:N,"HIGH")</f>
        <v>1</v>
      </c>
      <c r="Q814" s="7">
        <f>ROUND(SUMIF(clean_interactions!B:B,A814,clean_interactions!M:M),1)</f>
        <v>33.799999999999997</v>
      </c>
      <c r="R814" s="7">
        <f>COUNTIFS(clean_interactions!B:B,A814,clean_interactions!C:C,"DEMO_REQUEST")</f>
        <v>0</v>
      </c>
      <c r="S814" s="7">
        <f>COUNTIFS(clean_interactions!B:B,A814,clean_interactions!C:C,"CONTENT_DOWNLOAD")</f>
        <v>0</v>
      </c>
      <c r="T814" s="7">
        <f>COUNTIFS(clean_interactions!B:B,A814,clean_interactions!C:C,"WEBINAR_ATTENDED")</f>
        <v>0</v>
      </c>
      <c r="U814" s="7">
        <f>COUNTIFS(clean_interactions!B:B,A814,clean_interactions!C:C,"PRICING_PAGE_VIEW")</f>
        <v>0</v>
      </c>
      <c r="V814" s="7">
        <f>SUMIF(clean_spend!D:D,E814,clean_spend!F:F)</f>
        <v>130023</v>
      </c>
      <c r="W814" s="7">
        <f>SUMIF(clean_spend!D:D,E814,clean_spend!J:J)</f>
        <v>322</v>
      </c>
      <c r="X814" s="17">
        <f t="shared" si="12"/>
        <v>403.79813664596276</v>
      </c>
      <c r="Y814" s="7">
        <f>IFERROR(SUMIF(clean_spend!D:D,E814,clean_spend!L:L)/V814,0)</f>
        <v>1.3116294809379878</v>
      </c>
    </row>
    <row r="815" spans="1:25">
      <c r="A815" t="str">
        <v>L0814</v>
      </c>
      <c r="B815" t="str">
        <v>Aria Ortiz</v>
      </c>
      <c r="C815" t="str">
        <v>ZOOM</v>
      </c>
      <c r="D815" t="str">
        <v>GROWTH</v>
      </c>
      <c r="E815" t="str">
        <v>SOCIAL</v>
      </c>
      <c r="F815" t="str">
        <v>Gaming</v>
      </c>
      <c r="G815" t="str">
        <v>Channel Manager</v>
      </c>
      <c r="H815" t="str">
        <v>SG</v>
      </c>
      <c r="I815">
        <v>2</v>
      </c>
      <c r="J815">
        <v>4</v>
      </c>
      <c r="K815">
        <v>41</v>
      </c>
      <c r="L815" t="str">
        <v>NO</v>
      </c>
      <c r="M815" t="str">
        <v>NURTURING</v>
      </c>
      <c r="N815" s="7" t="str">
        <f>IF(COUNTBLANK(clean_leads!B815:S815)&gt;=8,"LOW",IF(COUNTBLANK(clean_leads!B815:S815)&gt;=4,"MEDIUM","HIGH"))</f>
        <v>HIGH</v>
      </c>
      <c r="O815" s="7">
        <f>COUNTIF(clean_interactions!B:B,A815)</f>
        <v>2</v>
      </c>
      <c r="P815" s="7">
        <f>COUNTIFS(clean_interactions!B:B,A815,clean_interactions!N:N,"HIGH")</f>
        <v>1</v>
      </c>
      <c r="Q815" s="7">
        <f>ROUND(SUMIF(clean_interactions!B:B,A815,clean_interactions!M:M),1)</f>
        <v>18.399999999999999</v>
      </c>
      <c r="R815" s="7">
        <f>COUNTIFS(clean_interactions!B:B,A815,clean_interactions!C:C,"DEMO_REQUEST")</f>
        <v>0</v>
      </c>
      <c r="S815" s="7">
        <f>COUNTIFS(clean_interactions!B:B,A815,clean_interactions!C:C,"CONTENT_DOWNLOAD")</f>
        <v>1</v>
      </c>
      <c r="T815" s="7">
        <f>COUNTIFS(clean_interactions!B:B,A815,clean_interactions!C:C,"WEBINAR_ATTENDED")</f>
        <v>0</v>
      </c>
      <c r="U815" s="7">
        <f>COUNTIFS(clean_interactions!B:B,A815,clean_interactions!C:C,"PRICING_PAGE_VIEW")</f>
        <v>0</v>
      </c>
      <c r="V815" s="7">
        <f>SUMIF(clean_spend!D:D,E815,clean_spend!F:F)</f>
        <v>198205</v>
      </c>
      <c r="W815" s="7">
        <f>SUMIF(clean_spend!D:D,E815,clean_spend!J:J)</f>
        <v>961</v>
      </c>
      <c r="X815" s="17">
        <f t="shared" si="12"/>
        <v>206.2486992715921</v>
      </c>
      <c r="Y815" s="7">
        <f>IFERROR(SUMIF(clean_spend!D:D,E815,clean_spend!L:L)/V815,0)</f>
        <v>2.499992432077899</v>
      </c>
    </row>
    <row r="816" spans="1:25">
      <c r="A816" t="str">
        <v>L0815</v>
      </c>
      <c r="B816" t="str">
        <v>Yara Rivera</v>
      </c>
      <c r="C816" t="str">
        <v>STRIPE</v>
      </c>
      <c r="D816" t="str">
        <v>SMB</v>
      </c>
      <c r="E816" t="str">
        <v>PARTNER</v>
      </c>
      <c r="F816" t="str">
        <v>Supply Chain</v>
      </c>
      <c r="G816" t="str">
        <v>Content Marketing Lead</v>
      </c>
      <c r="H816" t="str">
        <v>US</v>
      </c>
      <c r="I816">
        <v>0</v>
      </c>
      <c r="J816">
        <v>10</v>
      </c>
      <c r="K816">
        <v>36</v>
      </c>
      <c r="L816" t="str">
        <v>NO</v>
      </c>
      <c r="M816" t="str">
        <v>NEW</v>
      </c>
      <c r="N816" s="7" t="str">
        <f>IF(COUNTBLANK(clean_leads!B816:S816)&gt;=8,"LOW",IF(COUNTBLANK(clean_leads!B816:S816)&gt;=4,"MEDIUM","HIGH"))</f>
        <v>HIGH</v>
      </c>
      <c r="O816" s="7">
        <f>COUNTIF(clean_interactions!B:B,A816)</f>
        <v>3</v>
      </c>
      <c r="P816" s="7">
        <f>COUNTIFS(clean_interactions!B:B,A816,clean_interactions!N:N,"HIGH")</f>
        <v>2</v>
      </c>
      <c r="Q816" s="7">
        <f>ROUND(SUMIF(clean_interactions!B:B,A816,clean_interactions!M:M),1)</f>
        <v>39.700000000000003</v>
      </c>
      <c r="R816" s="7">
        <f>COUNTIFS(clean_interactions!B:B,A816,clean_interactions!C:C,"DEMO_REQUEST")</f>
        <v>1</v>
      </c>
      <c r="S816" s="7">
        <f>COUNTIFS(clean_interactions!B:B,A816,clean_interactions!C:C,"CONTENT_DOWNLOAD")</f>
        <v>0</v>
      </c>
      <c r="T816" s="7">
        <f>COUNTIFS(clean_interactions!B:B,A816,clean_interactions!C:C,"WEBINAR_ATTENDED")</f>
        <v>0</v>
      </c>
      <c r="U816" s="7">
        <f>COUNTIFS(clean_interactions!B:B,A816,clean_interactions!C:C,"PRICING_PAGE_VIEW")</f>
        <v>0</v>
      </c>
      <c r="V816" s="7">
        <f>SUMIF(clean_spend!D:D,E816,clean_spend!F:F)</f>
        <v>0</v>
      </c>
      <c r="W816" s="7">
        <f>SUMIF(clean_spend!D:D,E816,clean_spend!J:J)</f>
        <v>0</v>
      </c>
      <c r="X816" s="17">
        <f t="shared" si="12"/>
        <v>0</v>
      </c>
      <c r="Y816" s="7">
        <f>IFERROR(SUMIF(clean_spend!D:D,E816,clean_spend!L:L)/V816,0)</f>
        <v>0</v>
      </c>
    </row>
    <row r="817" spans="1:25">
      <c r="A817" t="str">
        <v>L0816</v>
      </c>
      <c r="B817" t="str">
        <v>Hina Gomez</v>
      </c>
      <c r="C817" t="str">
        <v>STRIPE</v>
      </c>
      <c r="D817" t="str">
        <v>ENTERPRISE</v>
      </c>
      <c r="E817" t="str">
        <v>EVENT</v>
      </c>
      <c r="F817" t="str">
        <v>Edtech</v>
      </c>
      <c r="G817" t="str">
        <v>Sdr Manager</v>
      </c>
      <c r="H817" t="str">
        <v>Malaysia</v>
      </c>
      <c r="I817">
        <v>14</v>
      </c>
      <c r="J817">
        <v>1</v>
      </c>
      <c r="K817">
        <v>3</v>
      </c>
      <c r="L817" t="str">
        <v>NO</v>
      </c>
      <c r="M817" t="str">
        <v>NEW</v>
      </c>
      <c r="N817" s="7" t="str">
        <f>IF(COUNTBLANK(clean_leads!B817:S817)&gt;=8,"LOW",IF(COUNTBLANK(clean_leads!B817:S817)&gt;=4,"MEDIUM","HIGH"))</f>
        <v>HIGH</v>
      </c>
      <c r="O817" s="7">
        <f>COUNTIF(clean_interactions!B:B,A817)</f>
        <v>3</v>
      </c>
      <c r="P817" s="7">
        <f>COUNTIFS(clean_interactions!B:B,A817,clean_interactions!N:N,"HIGH")</f>
        <v>3</v>
      </c>
      <c r="Q817" s="7">
        <f>ROUND(SUMIF(clean_interactions!B:B,A817,clean_interactions!M:M),1)</f>
        <v>84</v>
      </c>
      <c r="R817" s="7">
        <f>COUNTIFS(clean_interactions!B:B,A817,clean_interactions!C:C,"DEMO_REQUEST")</f>
        <v>1</v>
      </c>
      <c r="S817" s="7">
        <f>COUNTIFS(clean_interactions!B:B,A817,clean_interactions!C:C,"CONTENT_DOWNLOAD")</f>
        <v>0</v>
      </c>
      <c r="T817" s="7">
        <f>COUNTIFS(clean_interactions!B:B,A817,clean_interactions!C:C,"WEBINAR_ATTENDED")</f>
        <v>0</v>
      </c>
      <c r="U817" s="7">
        <f>COUNTIFS(clean_interactions!B:B,A817,clean_interactions!C:C,"PRICING_PAGE_VIEW")</f>
        <v>0</v>
      </c>
      <c r="V817" s="7">
        <f>SUMIF(clean_spend!D:D,E817,clean_spend!F:F)</f>
        <v>130023</v>
      </c>
      <c r="W817" s="7">
        <f>SUMIF(clean_spend!D:D,E817,clean_spend!J:J)</f>
        <v>322</v>
      </c>
      <c r="X817" s="17">
        <f t="shared" si="12"/>
        <v>403.79813664596276</v>
      </c>
      <c r="Y817" s="7">
        <f>IFERROR(SUMIF(clean_spend!D:D,E817,clean_spend!L:L)/V817,0)</f>
        <v>1.3116294809379878</v>
      </c>
    </row>
    <row r="818" spans="1:25">
      <c r="A818" t="str">
        <v>L0817</v>
      </c>
      <c r="B818" t="str">
        <v>Marisol Diaz</v>
      </c>
      <c r="C818" t="str">
        <v>META PLATFORMS</v>
      </c>
      <c r="D818" t="str">
        <v>SMB</v>
      </c>
      <c r="E818" t="str">
        <v>PARTNER</v>
      </c>
      <c r="F818" t="str">
        <v>Media</v>
      </c>
      <c r="G818" t="str">
        <v>Program Manager</v>
      </c>
      <c r="H818" t="str">
        <v>Indonesia</v>
      </c>
      <c r="I818">
        <v>28</v>
      </c>
      <c r="J818">
        <v>1</v>
      </c>
      <c r="K818">
        <v>59</v>
      </c>
      <c r="L818" t="str">
        <v>NO</v>
      </c>
      <c r="M818" t="str">
        <v>QUALIFIED</v>
      </c>
      <c r="N818" s="7" t="str">
        <f>IF(COUNTBLANK(clean_leads!B818:S818)&gt;=8,"LOW",IF(COUNTBLANK(clean_leads!B818:S818)&gt;=4,"MEDIUM","HIGH"))</f>
        <v>HIGH</v>
      </c>
      <c r="O818" s="7">
        <f>COUNTIF(clean_interactions!B:B,A818)</f>
        <v>4</v>
      </c>
      <c r="P818" s="7">
        <f>COUNTIFS(clean_interactions!B:B,A818,clean_interactions!N:N,"HIGH")</f>
        <v>3</v>
      </c>
      <c r="Q818" s="7">
        <f>ROUND(SUMIF(clean_interactions!B:B,A818,clean_interactions!M:M),1)</f>
        <v>74.3</v>
      </c>
      <c r="R818" s="7">
        <f>COUNTIFS(clean_interactions!B:B,A818,clean_interactions!C:C,"DEMO_REQUEST")</f>
        <v>1</v>
      </c>
      <c r="S818" s="7">
        <f>COUNTIFS(clean_interactions!B:B,A818,clean_interactions!C:C,"CONTENT_DOWNLOAD")</f>
        <v>0</v>
      </c>
      <c r="T818" s="7">
        <f>COUNTIFS(clean_interactions!B:B,A818,clean_interactions!C:C,"WEBINAR_ATTENDED")</f>
        <v>0</v>
      </c>
      <c r="U818" s="7">
        <f>COUNTIFS(clean_interactions!B:B,A818,clean_interactions!C:C,"PRICING_PAGE_VIEW")</f>
        <v>0</v>
      </c>
      <c r="V818" s="7">
        <f>SUMIF(clean_spend!D:D,E818,clean_spend!F:F)</f>
        <v>0</v>
      </c>
      <c r="W818" s="7">
        <f>SUMIF(clean_spend!D:D,E818,clean_spend!J:J)</f>
        <v>0</v>
      </c>
      <c r="X818" s="17">
        <f t="shared" si="12"/>
        <v>0</v>
      </c>
      <c r="Y818" s="7">
        <f>IFERROR(SUMIF(clean_spend!D:D,E818,clean_spend!L:L)/V818,0)</f>
        <v>0</v>
      </c>
    </row>
    <row r="819" spans="1:25">
      <c r="A819" t="str">
        <v>L0818</v>
      </c>
      <c r="B819" t="str">
        <v>Deepa Ivanov</v>
      </c>
      <c r="C819" t="str">
        <v>TWILIO</v>
      </c>
      <c r="D819" t="str">
        <v>MID-MARKET</v>
      </c>
      <c r="E819" t="str">
        <v>REFERRAL</v>
      </c>
      <c r="F819" t="str">
        <v>Media</v>
      </c>
      <c r="G819" t="str">
        <v>Director Of Demand Gen</v>
      </c>
      <c r="H819" t="str">
        <v>Egypt</v>
      </c>
      <c r="I819">
        <v>23</v>
      </c>
      <c r="J819">
        <v>14</v>
      </c>
      <c r="K819">
        <v>47</v>
      </c>
      <c r="L819" t="str">
        <v>NO</v>
      </c>
      <c r="M819" t="str">
        <v>NEW</v>
      </c>
      <c r="N819" s="7" t="str">
        <f>IF(COUNTBLANK(clean_leads!B819:S819)&gt;=8,"LOW",IF(COUNTBLANK(clean_leads!B819:S819)&gt;=4,"MEDIUM","HIGH"))</f>
        <v>HIGH</v>
      </c>
      <c r="O819" s="7">
        <f>COUNTIF(clean_interactions!B:B,A819)</f>
        <v>2</v>
      </c>
      <c r="P819" s="7">
        <f>COUNTIFS(clean_interactions!B:B,A819,clean_interactions!N:N,"HIGH")</f>
        <v>1</v>
      </c>
      <c r="Q819" s="7">
        <f>ROUND(SUMIF(clean_interactions!B:B,A819,clean_interactions!M:M),1)</f>
        <v>27</v>
      </c>
      <c r="R819" s="7">
        <f>COUNTIFS(clean_interactions!B:B,A819,clean_interactions!C:C,"DEMO_REQUEST")</f>
        <v>1</v>
      </c>
      <c r="S819" s="7">
        <f>COUNTIFS(clean_interactions!B:B,A819,clean_interactions!C:C,"CONTENT_DOWNLOAD")</f>
        <v>0</v>
      </c>
      <c r="T819" s="7">
        <f>COUNTIFS(clean_interactions!B:B,A819,clean_interactions!C:C,"WEBINAR_ATTENDED")</f>
        <v>0</v>
      </c>
      <c r="U819" s="7">
        <f>COUNTIFS(clean_interactions!B:B,A819,clean_interactions!C:C,"PRICING_PAGE_VIEW")</f>
        <v>0</v>
      </c>
      <c r="V819" s="7">
        <f>SUMIF(clean_spend!D:D,E819,clean_spend!F:F)</f>
        <v>37889</v>
      </c>
      <c r="W819" s="7">
        <f>SUMIF(clean_spend!D:D,E819,clean_spend!J:J)</f>
        <v>865</v>
      </c>
      <c r="X819" s="17">
        <f t="shared" si="12"/>
        <v>43.802312138728325</v>
      </c>
      <c r="Y819" s="7">
        <f>IFERROR(SUMIF(clean_spend!D:D,E819,clean_spend!L:L)/V819,0)</f>
        <v>9.6104674179841112</v>
      </c>
    </row>
    <row r="820" spans="1:25">
      <c r="A820" t="str">
        <v>L0819</v>
      </c>
      <c r="B820" t="str">
        <v>Zephyr Reyes</v>
      </c>
      <c r="C820" t="str">
        <v>SLACK</v>
      </c>
      <c r="D820" t="str">
        <v>STARTUP</v>
      </c>
      <c r="E820" t="str">
        <v>WEBINAR</v>
      </c>
      <c r="F820" t="str">
        <v>Insurtech</v>
      </c>
      <c r="G820" t="str">
        <v>Chief Marketing Officer</v>
      </c>
      <c r="H820" t="str">
        <v>Nigeria</v>
      </c>
      <c r="I820">
        <v>10</v>
      </c>
      <c r="J820">
        <v>0</v>
      </c>
      <c r="K820">
        <v>44</v>
      </c>
      <c r="L820" t="str">
        <v>YES</v>
      </c>
      <c r="M820" t="str">
        <v>ENGAGED</v>
      </c>
      <c r="N820" s="7" t="str">
        <f>IF(COUNTBLANK(clean_leads!B820:S820)&gt;=8,"LOW",IF(COUNTBLANK(clean_leads!B820:S820)&gt;=4,"MEDIUM","HIGH"))</f>
        <v>HIGH</v>
      </c>
      <c r="O820" s="7">
        <f>COUNTIF(clean_interactions!B:B,A820)</f>
        <v>5</v>
      </c>
      <c r="P820" s="7">
        <f>COUNTIFS(clean_interactions!B:B,A820,clean_interactions!N:N,"HIGH")</f>
        <v>4</v>
      </c>
      <c r="Q820" s="7">
        <f>ROUND(SUMIF(clean_interactions!B:B,A820,clean_interactions!M:M),1)</f>
        <v>113.5</v>
      </c>
      <c r="R820" s="7">
        <f>COUNTIFS(clean_interactions!B:B,A820,clean_interactions!C:C,"DEMO_REQUEST")</f>
        <v>0</v>
      </c>
      <c r="S820" s="7">
        <f>COUNTIFS(clean_interactions!B:B,A820,clean_interactions!C:C,"CONTENT_DOWNLOAD")</f>
        <v>0</v>
      </c>
      <c r="T820" s="7">
        <f>COUNTIFS(clean_interactions!B:B,A820,clean_interactions!C:C,"WEBINAR_ATTENDED")</f>
        <v>2</v>
      </c>
      <c r="U820" s="7">
        <f>COUNTIFS(clean_interactions!B:B,A820,clean_interactions!C:C,"PRICING_PAGE_VIEW")</f>
        <v>0</v>
      </c>
      <c r="V820" s="7">
        <f>SUMIF(clean_spend!D:D,E820,clean_spend!F:F)</f>
        <v>74983</v>
      </c>
      <c r="W820" s="7">
        <f>SUMIF(clean_spend!D:D,E820,clean_spend!J:J)</f>
        <v>879</v>
      </c>
      <c r="X820" s="17">
        <f t="shared" si="12"/>
        <v>85.304891922639356</v>
      </c>
      <c r="Y820" s="7">
        <f>IFERROR(SUMIF(clean_spend!D:D,E820,clean_spend!L:L)/V820,0)</f>
        <v>7.3541336036168197</v>
      </c>
    </row>
    <row r="821" spans="1:25">
      <c r="A821" t="str">
        <v>L0820</v>
      </c>
      <c r="B821" t="str">
        <v>Olivia Lopez</v>
      </c>
      <c r="C821" t="str">
        <v>SNOWFLAKE</v>
      </c>
      <c r="D821" t="str">
        <v>MID-MARKET</v>
      </c>
      <c r="E821" t="str">
        <v>DIRECT</v>
      </c>
      <c r="F821" t="str">
        <v>Logistics</v>
      </c>
      <c r="G821" t="str">
        <v>Revenue Operations</v>
      </c>
      <c r="H821" t="str">
        <v>Philippines</v>
      </c>
      <c r="I821">
        <v>7</v>
      </c>
      <c r="J821">
        <v>8</v>
      </c>
      <c r="K821">
        <v>13</v>
      </c>
      <c r="L821" t="str">
        <v>NO</v>
      </c>
      <c r="M821" t="str">
        <v>DISQUALIFIED</v>
      </c>
      <c r="N821" s="7" t="str">
        <f>IF(COUNTBLANK(clean_leads!B821:S821)&gt;=8,"LOW",IF(COUNTBLANK(clean_leads!B821:S821)&gt;=4,"MEDIUM","HIGH"))</f>
        <v>HIGH</v>
      </c>
      <c r="O821" s="7">
        <f>COUNTIF(clean_interactions!B:B,A821)</f>
        <v>5</v>
      </c>
      <c r="P821" s="7">
        <f>COUNTIFS(clean_interactions!B:B,A821,clean_interactions!N:N,"HIGH")</f>
        <v>5</v>
      </c>
      <c r="Q821" s="7">
        <f>ROUND(SUMIF(clean_interactions!B:B,A821,clean_interactions!M:M),1)</f>
        <v>138</v>
      </c>
      <c r="R821" s="7">
        <f>COUNTIFS(clean_interactions!B:B,A821,clean_interactions!C:C,"DEMO_REQUEST")</f>
        <v>1</v>
      </c>
      <c r="S821" s="7">
        <f>COUNTIFS(clean_interactions!B:B,A821,clean_interactions!C:C,"CONTENT_DOWNLOAD")</f>
        <v>1</v>
      </c>
      <c r="T821" s="7">
        <f>COUNTIFS(clean_interactions!B:B,A821,clean_interactions!C:C,"WEBINAR_ATTENDED")</f>
        <v>0</v>
      </c>
      <c r="U821" s="7">
        <f>COUNTIFS(clean_interactions!B:B,A821,clean_interactions!C:C,"PRICING_PAGE_VIEW")</f>
        <v>0</v>
      </c>
      <c r="V821" s="7">
        <f>SUMIF(clean_spend!D:D,E821,clean_spend!F:F)</f>
        <v>0</v>
      </c>
      <c r="W821" s="7">
        <f>SUMIF(clean_spend!D:D,E821,clean_spend!J:J)</f>
        <v>0</v>
      </c>
      <c r="X821" s="17">
        <f t="shared" si="12"/>
        <v>0</v>
      </c>
      <c r="Y821" s="7">
        <f>IFERROR(SUMIF(clean_spend!D:D,E821,clean_spend!L:L)/V821,0)</f>
        <v>0</v>
      </c>
    </row>
    <row r="822" spans="1:25">
      <c r="A822" t="str">
        <v>L0821</v>
      </c>
      <c r="B822" t="str">
        <v>Paloma Chopra</v>
      </c>
      <c r="C822" t="str">
        <v>FIGMA</v>
      </c>
      <c r="D822" t="str">
        <v>MID-MARKET</v>
      </c>
      <c r="E822" t="str">
        <v>EVENT</v>
      </c>
      <c r="F822" t="str">
        <v>Proptech</v>
      </c>
      <c r="G822" t="str">
        <v>Data Analyst</v>
      </c>
      <c r="H822" t="str">
        <v>BR</v>
      </c>
      <c r="I822">
        <v>7</v>
      </c>
      <c r="J822">
        <v>12</v>
      </c>
      <c r="K822">
        <v>38</v>
      </c>
      <c r="L822" t="str">
        <v>YES</v>
      </c>
      <c r="M822" t="str">
        <v>NEW</v>
      </c>
      <c r="N822" s="7" t="str">
        <f>IF(COUNTBLANK(clean_leads!B822:S822)&gt;=8,"LOW",IF(COUNTBLANK(clean_leads!B822:S822)&gt;=4,"MEDIUM","HIGH"))</f>
        <v>HIGH</v>
      </c>
      <c r="O822" s="7">
        <f>COUNTIF(clean_interactions!B:B,A822)</f>
        <v>5</v>
      </c>
      <c r="P822" s="7">
        <f>COUNTIFS(clean_interactions!B:B,A822,clean_interactions!N:N,"HIGH")</f>
        <v>4</v>
      </c>
      <c r="Q822" s="7">
        <f>ROUND(SUMIF(clean_interactions!B:B,A822,clean_interactions!M:M),1)</f>
        <v>101.3</v>
      </c>
      <c r="R822" s="7">
        <f>COUNTIFS(clean_interactions!B:B,A822,clean_interactions!C:C,"DEMO_REQUEST")</f>
        <v>0</v>
      </c>
      <c r="S822" s="7">
        <f>COUNTIFS(clean_interactions!B:B,A822,clean_interactions!C:C,"CONTENT_DOWNLOAD")</f>
        <v>0</v>
      </c>
      <c r="T822" s="7">
        <f>COUNTIFS(clean_interactions!B:B,A822,clean_interactions!C:C,"WEBINAR_ATTENDED")</f>
        <v>0</v>
      </c>
      <c r="U822" s="7">
        <f>COUNTIFS(clean_interactions!B:B,A822,clean_interactions!C:C,"PRICING_PAGE_VIEW")</f>
        <v>0</v>
      </c>
      <c r="V822" s="7">
        <f>SUMIF(clean_spend!D:D,E822,clean_spend!F:F)</f>
        <v>130023</v>
      </c>
      <c r="W822" s="7">
        <f>SUMIF(clean_spend!D:D,E822,clean_spend!J:J)</f>
        <v>322</v>
      </c>
      <c r="X822" s="17">
        <f t="shared" si="12"/>
        <v>403.79813664596276</v>
      </c>
      <c r="Y822" s="7">
        <f>IFERROR(SUMIF(clean_spend!D:D,E822,clean_spend!L:L)/V822,0)</f>
        <v>1.3116294809379878</v>
      </c>
    </row>
    <row r="823" spans="1:25">
      <c r="A823" t="str">
        <v>L0822</v>
      </c>
      <c r="B823" t="str">
        <v>Sebastian Novak</v>
      </c>
      <c r="C823" t="str">
        <v>ELASTIC</v>
      </c>
      <c r="D823" t="str">
        <v>ENTERPRISE</v>
      </c>
      <c r="E823" t="str">
        <v>SOCIAL</v>
      </c>
      <c r="F823" t="str">
        <v>Fintech</v>
      </c>
      <c r="G823" t="str">
        <v>Sales Director</v>
      </c>
      <c r="H823" t="str">
        <v>Indonesia</v>
      </c>
      <c r="I823">
        <v>2</v>
      </c>
      <c r="J823">
        <v>19</v>
      </c>
      <c r="K823">
        <v>11</v>
      </c>
      <c r="L823" t="str">
        <v>NO</v>
      </c>
      <c r="M823" t="str">
        <v>NEW</v>
      </c>
      <c r="N823" s="7" t="str">
        <f>IF(COUNTBLANK(clean_leads!B823:S823)&gt;=8,"LOW",IF(COUNTBLANK(clean_leads!B823:S823)&gt;=4,"MEDIUM","HIGH"))</f>
        <v>HIGH</v>
      </c>
      <c r="O823" s="7">
        <f>COUNTIF(clean_interactions!B:B,A823)</f>
        <v>4</v>
      </c>
      <c r="P823" s="7">
        <f>COUNTIFS(clean_interactions!B:B,A823,clean_interactions!N:N,"HIGH")</f>
        <v>2</v>
      </c>
      <c r="Q823" s="7">
        <f>ROUND(SUMIF(clean_interactions!B:B,A823,clean_interactions!M:M),1)</f>
        <v>46</v>
      </c>
      <c r="R823" s="7">
        <f>COUNTIFS(clean_interactions!B:B,A823,clean_interactions!C:C,"DEMO_REQUEST")</f>
        <v>0</v>
      </c>
      <c r="S823" s="7">
        <f>COUNTIFS(clean_interactions!B:B,A823,clean_interactions!C:C,"CONTENT_DOWNLOAD")</f>
        <v>0</v>
      </c>
      <c r="T823" s="7">
        <f>COUNTIFS(clean_interactions!B:B,A823,clean_interactions!C:C,"WEBINAR_ATTENDED")</f>
        <v>0</v>
      </c>
      <c r="U823" s="7">
        <f>COUNTIFS(clean_interactions!B:B,A823,clean_interactions!C:C,"PRICING_PAGE_VIEW")</f>
        <v>1</v>
      </c>
      <c r="V823" s="7">
        <f>SUMIF(clean_spend!D:D,E823,clean_spend!F:F)</f>
        <v>198205</v>
      </c>
      <c r="W823" s="7">
        <f>SUMIF(clean_spend!D:D,E823,clean_spend!J:J)</f>
        <v>961</v>
      </c>
      <c r="X823" s="17">
        <f t="shared" si="12"/>
        <v>206.2486992715921</v>
      </c>
      <c r="Y823" s="7">
        <f>IFERROR(SUMIF(clean_spend!D:D,E823,clean_spend!L:L)/V823,0)</f>
        <v>2.499992432077899</v>
      </c>
    </row>
    <row r="824" spans="1:25">
      <c r="A824" t="str">
        <v>L0823</v>
      </c>
      <c r="B824" t="str">
        <v>Hank Larsson</v>
      </c>
      <c r="C824" t="str">
        <v>ZSCALER</v>
      </c>
      <c r="D824" t="str">
        <v>SMB</v>
      </c>
      <c r="E824" t="str">
        <v>PAID</v>
      </c>
      <c r="F824" t="str">
        <v>Insurtech</v>
      </c>
      <c r="G824" t="str">
        <v>Marketing Operations</v>
      </c>
      <c r="H824" t="str">
        <v>Israel</v>
      </c>
      <c r="I824">
        <v>33</v>
      </c>
      <c r="J824">
        <v>7</v>
      </c>
      <c r="K824">
        <v>3</v>
      </c>
      <c r="L824" t="str">
        <v>NO</v>
      </c>
      <c r="M824" t="str">
        <v>DISQUALIFIED</v>
      </c>
      <c r="N824" s="7" t="str">
        <f>IF(COUNTBLANK(clean_leads!B824:S824)&gt;=8,"LOW",IF(COUNTBLANK(clean_leads!B824:S824)&gt;=4,"MEDIUM","HIGH"))</f>
        <v>HIGH</v>
      </c>
      <c r="O824" s="7">
        <f>COUNTIF(clean_interactions!B:B,A824)</f>
        <v>3</v>
      </c>
      <c r="P824" s="7">
        <f>COUNTIFS(clean_interactions!B:B,A824,clean_interactions!N:N,"HIGH")</f>
        <v>2</v>
      </c>
      <c r="Q824" s="7">
        <f>ROUND(SUMIF(clean_interactions!B:B,A824,clean_interactions!M:M),1)</f>
        <v>42.8</v>
      </c>
      <c r="R824" s="7">
        <f>COUNTIFS(clean_interactions!B:B,A824,clean_interactions!C:C,"DEMO_REQUEST")</f>
        <v>1</v>
      </c>
      <c r="S824" s="7">
        <f>COUNTIFS(clean_interactions!B:B,A824,clean_interactions!C:C,"CONTENT_DOWNLOAD")</f>
        <v>0</v>
      </c>
      <c r="T824" s="7">
        <f>COUNTIFS(clean_interactions!B:B,A824,clean_interactions!C:C,"WEBINAR_ATTENDED")</f>
        <v>0</v>
      </c>
      <c r="U824" s="7">
        <f>COUNTIFS(clean_interactions!B:B,A824,clean_interactions!C:C,"PRICING_PAGE_VIEW")</f>
        <v>0</v>
      </c>
      <c r="V824" s="7">
        <f>SUMIF(clean_spend!D:D,E824,clean_spend!F:F)</f>
        <v>149793</v>
      </c>
      <c r="W824" s="7">
        <f>SUMIF(clean_spend!D:D,E824,clean_spend!J:J)</f>
        <v>1090</v>
      </c>
      <c r="X824" s="17">
        <f t="shared" si="12"/>
        <v>137.42477064220182</v>
      </c>
      <c r="Y824" s="7">
        <f>IFERROR(SUMIF(clean_spend!D:D,E824,clean_spend!L:L)/V824,0)</f>
        <v>3.422997069288952</v>
      </c>
    </row>
    <row r="825" spans="1:25">
      <c r="A825" t="str">
        <v>L0824</v>
      </c>
      <c r="B825" t="str">
        <v>Zachary Ortiz</v>
      </c>
      <c r="C825" t="str">
        <v>PAN</v>
      </c>
      <c r="D825" t="str">
        <v>STARTUP</v>
      </c>
      <c r="E825" t="str">
        <v>ORGANIC</v>
      </c>
      <c r="F825" t="str">
        <v>Healthcare</v>
      </c>
      <c r="G825" t="str">
        <v>Technical Lead</v>
      </c>
      <c r="H825" t="str">
        <v>Indonesia</v>
      </c>
      <c r="I825">
        <v>19</v>
      </c>
      <c r="J825">
        <v>11</v>
      </c>
      <c r="K825">
        <v>60</v>
      </c>
      <c r="L825" t="str">
        <v>YES</v>
      </c>
      <c r="M825" t="str">
        <v>CONTACTED</v>
      </c>
      <c r="N825" s="7" t="str">
        <f>IF(COUNTBLANK(clean_leads!B825:S825)&gt;=8,"LOW",IF(COUNTBLANK(clean_leads!B825:S825)&gt;=4,"MEDIUM","HIGH"))</f>
        <v>HIGH</v>
      </c>
      <c r="O825" s="7">
        <f>COUNTIF(clean_interactions!B:B,A825)</f>
        <v>1</v>
      </c>
      <c r="P825" s="7">
        <f>COUNTIFS(clean_interactions!B:B,A825,clean_interactions!N:N,"HIGH")</f>
        <v>0</v>
      </c>
      <c r="Q825" s="7">
        <f>ROUND(SUMIF(clean_interactions!B:B,A825,clean_interactions!M:M),1)</f>
        <v>0</v>
      </c>
      <c r="R825" s="7">
        <f>COUNTIFS(clean_interactions!B:B,A825,clean_interactions!C:C,"DEMO_REQUEST")</f>
        <v>0</v>
      </c>
      <c r="S825" s="7">
        <f>COUNTIFS(clean_interactions!B:B,A825,clean_interactions!C:C,"CONTENT_DOWNLOAD")</f>
        <v>0</v>
      </c>
      <c r="T825" s="7">
        <f>COUNTIFS(clean_interactions!B:B,A825,clean_interactions!C:C,"WEBINAR_ATTENDED")</f>
        <v>0</v>
      </c>
      <c r="U825" s="7">
        <f>COUNTIFS(clean_interactions!B:B,A825,clean_interactions!C:C,"PRICING_PAGE_VIEW")</f>
        <v>0</v>
      </c>
      <c r="V825" s="7">
        <f>SUMIF(clean_spend!D:D,E825,clean_spend!F:F)</f>
        <v>46997</v>
      </c>
      <c r="W825" s="7">
        <f>SUMIF(clean_spend!D:D,E825,clean_spend!J:J)</f>
        <v>970</v>
      </c>
      <c r="X825" s="17">
        <f t="shared" si="12"/>
        <v>48.450515463917526</v>
      </c>
      <c r="Y825" s="7">
        <f>IFERROR(SUMIF(clean_spend!D:D,E825,clean_spend!L:L)/V825,0)</f>
        <v>13.494180479605081</v>
      </c>
    </row>
    <row r="826" spans="1:25">
      <c r="A826" t="str">
        <v>L0825</v>
      </c>
      <c r="B826" t="str">
        <v>Yolanda Shah</v>
      </c>
      <c r="C826" t="str">
        <v>STRIPE</v>
      </c>
      <c r="D826" t="str">
        <v>SMB</v>
      </c>
      <c r="E826" t="str">
        <v>PAID</v>
      </c>
      <c r="F826" t="str">
        <v>Hrtech</v>
      </c>
      <c r="G826" t="str">
        <v>Data Analyst</v>
      </c>
      <c r="H826" t="str">
        <v>New Zealand</v>
      </c>
      <c r="I826">
        <v>3</v>
      </c>
      <c r="J826">
        <v>5</v>
      </c>
      <c r="K826">
        <v>4</v>
      </c>
      <c r="L826" t="str">
        <v>NO</v>
      </c>
      <c r="M826" t="str">
        <v>NEW</v>
      </c>
      <c r="N826" s="7" t="str">
        <f>IF(COUNTBLANK(clean_leads!B826:S826)&gt;=8,"LOW",IF(COUNTBLANK(clean_leads!B826:S826)&gt;=4,"MEDIUM","HIGH"))</f>
        <v>HIGH</v>
      </c>
      <c r="O826" s="7">
        <f>COUNTIF(clean_interactions!B:B,A826)</f>
        <v>3</v>
      </c>
      <c r="P826" s="7">
        <f>COUNTIFS(clean_interactions!B:B,A826,clean_interactions!N:N,"HIGH")</f>
        <v>2</v>
      </c>
      <c r="Q826" s="7">
        <f>ROUND(SUMIF(clean_interactions!B:B,A826,clean_interactions!M:M),1)</f>
        <v>58.2</v>
      </c>
      <c r="R826" s="7">
        <f>COUNTIFS(clean_interactions!B:B,A826,clean_interactions!C:C,"DEMO_REQUEST")</f>
        <v>0</v>
      </c>
      <c r="S826" s="7">
        <f>COUNTIFS(clean_interactions!B:B,A826,clean_interactions!C:C,"CONTENT_DOWNLOAD")</f>
        <v>1</v>
      </c>
      <c r="T826" s="7">
        <f>COUNTIFS(clean_interactions!B:B,A826,clean_interactions!C:C,"WEBINAR_ATTENDED")</f>
        <v>0</v>
      </c>
      <c r="U826" s="7">
        <f>COUNTIFS(clean_interactions!B:B,A826,clean_interactions!C:C,"PRICING_PAGE_VIEW")</f>
        <v>0</v>
      </c>
      <c r="V826" s="7">
        <f>SUMIF(clean_spend!D:D,E826,clean_spend!F:F)</f>
        <v>149793</v>
      </c>
      <c r="W826" s="7">
        <f>SUMIF(clean_spend!D:D,E826,clean_spend!J:J)</f>
        <v>1090</v>
      </c>
      <c r="X826" s="17">
        <f t="shared" si="12"/>
        <v>137.42477064220182</v>
      </c>
      <c r="Y826" s="7">
        <f>IFERROR(SUMIF(clean_spend!D:D,E826,clean_spend!L:L)/V826,0)</f>
        <v>3.422997069288952</v>
      </c>
    </row>
    <row r="827" spans="1:25">
      <c r="A827" t="str">
        <v>L0826</v>
      </c>
      <c r="B827" t="str">
        <v>Ulrich Singh</v>
      </c>
      <c r="C827" t="str">
        <v>ASANA</v>
      </c>
      <c r="D827" t="str">
        <v>ENTERPRISE</v>
      </c>
      <c r="E827" t="str">
        <v>EVENT</v>
      </c>
      <c r="F827" t="str">
        <v>Insurtech</v>
      </c>
      <c r="G827" t="str">
        <v>Marketing Analyst</v>
      </c>
      <c r="H827" t="str">
        <v>AU</v>
      </c>
      <c r="I827">
        <v>0</v>
      </c>
      <c r="J827">
        <v>2</v>
      </c>
      <c r="K827">
        <v>34</v>
      </c>
      <c r="L827" t="str">
        <v>YES</v>
      </c>
      <c r="M827" t="str">
        <v>NEW</v>
      </c>
      <c r="N827" s="7" t="str">
        <f>IF(COUNTBLANK(clean_leads!B827:S827)&gt;=8,"LOW",IF(COUNTBLANK(clean_leads!B827:S827)&gt;=4,"MEDIUM","HIGH"))</f>
        <v>HIGH</v>
      </c>
      <c r="O827" s="7">
        <f>COUNTIF(clean_interactions!B:B,A827)</f>
        <v>3</v>
      </c>
      <c r="P827" s="7">
        <f>COUNTIFS(clean_interactions!B:B,A827,clean_interactions!N:N,"HIGH")</f>
        <v>3</v>
      </c>
      <c r="Q827" s="7">
        <f>ROUND(SUMIF(clean_interactions!B:B,A827,clean_interactions!M:M),1)</f>
        <v>80.400000000000006</v>
      </c>
      <c r="R827" s="7">
        <f>COUNTIFS(clean_interactions!B:B,A827,clean_interactions!C:C,"DEMO_REQUEST")</f>
        <v>0</v>
      </c>
      <c r="S827" s="7">
        <f>COUNTIFS(clean_interactions!B:B,A827,clean_interactions!C:C,"CONTENT_DOWNLOAD")</f>
        <v>0</v>
      </c>
      <c r="T827" s="7">
        <f>COUNTIFS(clean_interactions!B:B,A827,clean_interactions!C:C,"WEBINAR_ATTENDED")</f>
        <v>1</v>
      </c>
      <c r="U827" s="7">
        <f>COUNTIFS(clean_interactions!B:B,A827,clean_interactions!C:C,"PRICING_PAGE_VIEW")</f>
        <v>0</v>
      </c>
      <c r="V827" s="7">
        <f>SUMIF(clean_spend!D:D,E827,clean_spend!F:F)</f>
        <v>130023</v>
      </c>
      <c r="W827" s="7">
        <f>SUMIF(clean_spend!D:D,E827,clean_spend!J:J)</f>
        <v>322</v>
      </c>
      <c r="X827" s="17">
        <f t="shared" si="12"/>
        <v>403.79813664596276</v>
      </c>
      <c r="Y827" s="7">
        <f>IFERROR(SUMIF(clean_spend!D:D,E827,clean_spend!L:L)/V827,0)</f>
        <v>1.3116294809379878</v>
      </c>
    </row>
    <row r="828" spans="1:25">
      <c r="A828" t="str">
        <v>L0827</v>
      </c>
      <c r="B828" t="str">
        <v>Umbra Clark</v>
      </c>
      <c r="C828" t="str">
        <v>SHOPIFY</v>
      </c>
      <c r="D828" t="str">
        <v>SMB</v>
      </c>
      <c r="E828" t="str">
        <v>SOCIAL</v>
      </c>
      <c r="F828" t="str">
        <v>Fintech</v>
      </c>
      <c r="G828" t="str">
        <v>Intern</v>
      </c>
      <c r="H828" t="str">
        <v>Vietnam</v>
      </c>
      <c r="I828">
        <v>23</v>
      </c>
      <c r="J828">
        <v>0</v>
      </c>
      <c r="K828">
        <v>33</v>
      </c>
      <c r="L828" t="str">
        <v>NO</v>
      </c>
      <c r="M828" t="str">
        <v>DISQUALIFIED</v>
      </c>
      <c r="N828" s="7" t="str">
        <f>IF(COUNTBLANK(clean_leads!B828:S828)&gt;=8,"LOW",IF(COUNTBLANK(clean_leads!B828:S828)&gt;=4,"MEDIUM","HIGH"))</f>
        <v>HIGH</v>
      </c>
      <c r="O828" s="7">
        <f>COUNTIF(clean_interactions!B:B,A828)</f>
        <v>1</v>
      </c>
      <c r="P828" s="7">
        <f>COUNTIFS(clean_interactions!B:B,A828,clean_interactions!N:N,"HIGH")</f>
        <v>0</v>
      </c>
      <c r="Q828" s="7">
        <f>ROUND(SUMIF(clean_interactions!B:B,A828,clean_interactions!M:M),1)</f>
        <v>0</v>
      </c>
      <c r="R828" s="7">
        <f>COUNTIFS(clean_interactions!B:B,A828,clean_interactions!C:C,"DEMO_REQUEST")</f>
        <v>0</v>
      </c>
      <c r="S828" s="7">
        <f>COUNTIFS(clean_interactions!B:B,A828,clean_interactions!C:C,"CONTENT_DOWNLOAD")</f>
        <v>0</v>
      </c>
      <c r="T828" s="7">
        <f>COUNTIFS(clean_interactions!B:B,A828,clean_interactions!C:C,"WEBINAR_ATTENDED")</f>
        <v>0</v>
      </c>
      <c r="U828" s="7">
        <f>COUNTIFS(clean_interactions!B:B,A828,clean_interactions!C:C,"PRICING_PAGE_VIEW")</f>
        <v>0</v>
      </c>
      <c r="V828" s="7">
        <f>SUMIF(clean_spend!D:D,E828,clean_spend!F:F)</f>
        <v>198205</v>
      </c>
      <c r="W828" s="7">
        <f>SUMIF(clean_spend!D:D,E828,clean_spend!J:J)</f>
        <v>961</v>
      </c>
      <c r="X828" s="17">
        <f t="shared" si="12"/>
        <v>206.2486992715921</v>
      </c>
      <c r="Y828" s="7">
        <f>IFERROR(SUMIF(clean_spend!D:D,E828,clean_spend!L:L)/V828,0)</f>
        <v>2.499992432077899</v>
      </c>
    </row>
    <row r="829" spans="1:25">
      <c r="A829" t="str">
        <v>L0828</v>
      </c>
      <c r="B829" t="str">
        <v>Raphael Clark</v>
      </c>
      <c r="C829" t="str">
        <v>ATLASSIAN</v>
      </c>
      <c r="D829" t="str">
        <v>ENTERPRISE</v>
      </c>
      <c r="E829" t="str">
        <v>DIRECT</v>
      </c>
      <c r="F829" t="str">
        <v>Telecom</v>
      </c>
      <c r="G829" t="str">
        <v>Vp Sales</v>
      </c>
      <c r="H829" t="str">
        <v>South Korea</v>
      </c>
      <c r="I829">
        <v>23</v>
      </c>
      <c r="J829">
        <v>15</v>
      </c>
      <c r="K829">
        <v>55</v>
      </c>
      <c r="L829" t="str">
        <v>YES</v>
      </c>
      <c r="M829" t="str">
        <v>NEW</v>
      </c>
      <c r="N829" s="7" t="str">
        <f>IF(COUNTBLANK(clean_leads!B829:S829)&gt;=8,"LOW",IF(COUNTBLANK(clean_leads!B829:S829)&gt;=4,"MEDIUM","HIGH"))</f>
        <v>HIGH</v>
      </c>
      <c r="O829" s="7">
        <f>COUNTIF(clean_interactions!B:B,A829)</f>
        <v>2</v>
      </c>
      <c r="P829" s="7">
        <f>COUNTIFS(clean_interactions!B:B,A829,clean_interactions!N:N,"HIGH")</f>
        <v>2</v>
      </c>
      <c r="Q829" s="7">
        <f>ROUND(SUMIF(clean_interactions!B:B,A829,clean_interactions!M:M),1)</f>
        <v>46.6</v>
      </c>
      <c r="R829" s="7">
        <f>COUNTIFS(clean_interactions!B:B,A829,clean_interactions!C:C,"DEMO_REQUEST")</f>
        <v>0</v>
      </c>
      <c r="S829" s="7">
        <f>COUNTIFS(clean_interactions!B:B,A829,clean_interactions!C:C,"CONTENT_DOWNLOAD")</f>
        <v>0</v>
      </c>
      <c r="T829" s="7">
        <f>COUNTIFS(clean_interactions!B:B,A829,clean_interactions!C:C,"WEBINAR_ATTENDED")</f>
        <v>0</v>
      </c>
      <c r="U829" s="7">
        <f>COUNTIFS(clean_interactions!B:B,A829,clean_interactions!C:C,"PRICING_PAGE_VIEW")</f>
        <v>0</v>
      </c>
      <c r="V829" s="7">
        <f>SUMIF(clean_spend!D:D,E829,clean_spend!F:F)</f>
        <v>0</v>
      </c>
      <c r="W829" s="7">
        <f>SUMIF(clean_spend!D:D,E829,clean_spend!J:J)</f>
        <v>0</v>
      </c>
      <c r="X829" s="17">
        <f t="shared" si="12"/>
        <v>0</v>
      </c>
      <c r="Y829" s="7">
        <f>IFERROR(SUMIF(clean_spend!D:D,E829,clean_spend!L:L)/V829,0)</f>
        <v>0</v>
      </c>
    </row>
    <row r="830" spans="1:25">
      <c r="A830" t="str">
        <v>L0829</v>
      </c>
      <c r="B830" t="str">
        <v>Piper Fernandez</v>
      </c>
      <c r="C830" t="str">
        <v>META</v>
      </c>
      <c r="D830" t="str">
        <v>N/A</v>
      </c>
      <c r="E830" t="str">
        <v>PARTNER</v>
      </c>
      <c r="F830" t="str">
        <v>Cleantech</v>
      </c>
      <c r="G830" t="str">
        <v>Chief Growth Officer</v>
      </c>
      <c r="H830" t="str">
        <v>US</v>
      </c>
      <c r="I830">
        <v>17</v>
      </c>
      <c r="J830">
        <v>19</v>
      </c>
      <c r="K830">
        <v>42</v>
      </c>
      <c r="L830" t="str">
        <v>NO</v>
      </c>
      <c r="M830" t="str">
        <v>QUALIFIED</v>
      </c>
      <c r="N830" s="7" t="str">
        <f>IF(COUNTBLANK(clean_leads!B830:S830)&gt;=8,"LOW",IF(COUNTBLANK(clean_leads!B830:S830)&gt;=4,"MEDIUM","HIGH"))</f>
        <v>HIGH</v>
      </c>
      <c r="O830" s="7">
        <f>COUNTIF(clean_interactions!B:B,A830)</f>
        <v>0</v>
      </c>
      <c r="P830" s="7">
        <f>COUNTIFS(clean_interactions!B:B,A830,clean_interactions!N:N,"HIGH")</f>
        <v>0</v>
      </c>
      <c r="Q830" s="7">
        <f>ROUND(SUMIF(clean_interactions!B:B,A830,clean_interactions!M:M),1)</f>
        <v>0</v>
      </c>
      <c r="R830" s="7">
        <f>COUNTIFS(clean_interactions!B:B,A830,clean_interactions!C:C,"DEMO_REQUEST")</f>
        <v>0</v>
      </c>
      <c r="S830" s="7">
        <f>COUNTIFS(clean_interactions!B:B,A830,clean_interactions!C:C,"CONTENT_DOWNLOAD")</f>
        <v>0</v>
      </c>
      <c r="T830" s="7">
        <f>COUNTIFS(clean_interactions!B:B,A830,clean_interactions!C:C,"WEBINAR_ATTENDED")</f>
        <v>0</v>
      </c>
      <c r="U830" s="7">
        <f>COUNTIFS(clean_interactions!B:B,A830,clean_interactions!C:C,"PRICING_PAGE_VIEW")</f>
        <v>0</v>
      </c>
      <c r="V830" s="7">
        <f>SUMIF(clean_spend!D:D,E830,clean_spend!F:F)</f>
        <v>0</v>
      </c>
      <c r="W830" s="7">
        <f>SUMIF(clean_spend!D:D,E830,clean_spend!J:J)</f>
        <v>0</v>
      </c>
      <c r="X830" s="17">
        <f t="shared" si="12"/>
        <v>0</v>
      </c>
      <c r="Y830" s="7">
        <f>IFERROR(SUMIF(clean_spend!D:D,E830,clean_spend!L:L)/V830,0)</f>
        <v>0</v>
      </c>
    </row>
    <row r="831" spans="1:25">
      <c r="A831" t="str">
        <v>L0830</v>
      </c>
      <c r="B831" t="str">
        <v>Piper Santos</v>
      </c>
      <c r="C831" t="str">
        <v>LINEAR</v>
      </c>
      <c r="D831" t="str">
        <v>N/A</v>
      </c>
      <c r="E831" t="str">
        <v>COLD_EMAIL</v>
      </c>
      <c r="F831" t="str">
        <v>Supply Chain</v>
      </c>
      <c r="G831" t="str">
        <v>Senior Analyst</v>
      </c>
      <c r="H831" t="str">
        <v>Netherlands</v>
      </c>
      <c r="I831">
        <v>20</v>
      </c>
      <c r="J831">
        <v>0</v>
      </c>
      <c r="K831">
        <v>34</v>
      </c>
      <c r="L831" t="str">
        <v>YES</v>
      </c>
      <c r="M831" t="str">
        <v>NURTURING</v>
      </c>
      <c r="N831" s="7" t="str">
        <f>IF(COUNTBLANK(clean_leads!B831:S831)&gt;=8,"LOW",IF(COUNTBLANK(clean_leads!B831:S831)&gt;=4,"MEDIUM","HIGH"))</f>
        <v>HIGH</v>
      </c>
      <c r="O831" s="7">
        <f>COUNTIF(clean_interactions!B:B,A831)</f>
        <v>4</v>
      </c>
      <c r="P831" s="7">
        <f>COUNTIFS(clean_interactions!B:B,A831,clean_interactions!N:N,"HIGH")</f>
        <v>4</v>
      </c>
      <c r="Q831" s="7">
        <f>ROUND(SUMIF(clean_interactions!B:B,A831,clean_interactions!M:M),1)</f>
        <v>114</v>
      </c>
      <c r="R831" s="7">
        <f>COUNTIFS(clean_interactions!B:B,A831,clean_interactions!C:C,"DEMO_REQUEST")</f>
        <v>0</v>
      </c>
      <c r="S831" s="7">
        <f>COUNTIFS(clean_interactions!B:B,A831,clean_interactions!C:C,"CONTENT_DOWNLOAD")</f>
        <v>0</v>
      </c>
      <c r="T831" s="7">
        <f>COUNTIFS(clean_interactions!B:B,A831,clean_interactions!C:C,"WEBINAR_ATTENDED")</f>
        <v>0</v>
      </c>
      <c r="U831" s="7">
        <f>COUNTIFS(clean_interactions!B:B,A831,clean_interactions!C:C,"PRICING_PAGE_VIEW")</f>
        <v>0</v>
      </c>
      <c r="V831" s="7">
        <f>SUMIF(clean_spend!D:D,E831,clean_spend!F:F)</f>
        <v>63789</v>
      </c>
      <c r="W831" s="7">
        <f>SUMIF(clean_spend!D:D,E831,clean_spend!J:J)</f>
        <v>306</v>
      </c>
      <c r="X831" s="17">
        <f t="shared" si="12"/>
        <v>208.4607843137255</v>
      </c>
      <c r="Y831" s="7">
        <f>IFERROR(SUMIF(clean_spend!D:D,E831,clean_spend!L:L)/V831,0)</f>
        <v>3.0610920378121618</v>
      </c>
    </row>
    <row r="832" spans="1:25">
      <c r="A832" t="str">
        <v>L0831</v>
      </c>
      <c r="B832" t="str">
        <v>Vesper Hoffman</v>
      </c>
      <c r="C832" t="str">
        <v>DATADOG</v>
      </c>
      <c r="D832" t="str">
        <v>SMB</v>
      </c>
      <c r="E832" t="str">
        <v>COLD_EMAIL</v>
      </c>
      <c r="F832" t="str">
        <v>Martech</v>
      </c>
      <c r="G832" t="str">
        <v>Program Manager</v>
      </c>
      <c r="H832" t="str">
        <v>Malaysia</v>
      </c>
      <c r="I832">
        <v>0</v>
      </c>
      <c r="J832">
        <v>8</v>
      </c>
      <c r="K832">
        <v>50</v>
      </c>
      <c r="L832" t="str">
        <v>NO</v>
      </c>
      <c r="M832" t="str">
        <v>DISQUALIFIED</v>
      </c>
      <c r="N832" s="7" t="str">
        <f>IF(COUNTBLANK(clean_leads!B832:S832)&gt;=8,"LOW",IF(COUNTBLANK(clean_leads!B832:S832)&gt;=4,"MEDIUM","HIGH"))</f>
        <v>HIGH</v>
      </c>
      <c r="O832" s="7">
        <f>COUNTIF(clean_interactions!B:B,A832)</f>
        <v>1</v>
      </c>
      <c r="P832" s="7">
        <f>COUNTIFS(clean_interactions!B:B,A832,clean_interactions!N:N,"HIGH")</f>
        <v>1</v>
      </c>
      <c r="Q832" s="7">
        <f>ROUND(SUMIF(clean_interactions!B:B,A832,clean_interactions!M:M),1)</f>
        <v>11.9</v>
      </c>
      <c r="R832" s="7">
        <f>COUNTIFS(clean_interactions!B:B,A832,clean_interactions!C:C,"DEMO_REQUEST")</f>
        <v>0</v>
      </c>
      <c r="S832" s="7">
        <f>COUNTIFS(clean_interactions!B:B,A832,clean_interactions!C:C,"CONTENT_DOWNLOAD")</f>
        <v>0</v>
      </c>
      <c r="T832" s="7">
        <f>COUNTIFS(clean_interactions!B:B,A832,clean_interactions!C:C,"WEBINAR_ATTENDED")</f>
        <v>0</v>
      </c>
      <c r="U832" s="7">
        <f>COUNTIFS(clean_interactions!B:B,A832,clean_interactions!C:C,"PRICING_PAGE_VIEW")</f>
        <v>1</v>
      </c>
      <c r="V832" s="7">
        <f>SUMIF(clean_spend!D:D,E832,clean_spend!F:F)</f>
        <v>63789</v>
      </c>
      <c r="W832" s="7">
        <f>SUMIF(clean_spend!D:D,E832,clean_spend!J:J)</f>
        <v>306</v>
      </c>
      <c r="X832" s="17">
        <f t="shared" si="12"/>
        <v>208.4607843137255</v>
      </c>
      <c r="Y832" s="7">
        <f>IFERROR(SUMIF(clean_spend!D:D,E832,clean_spend!L:L)/V832,0)</f>
        <v>3.0610920378121618</v>
      </c>
    </row>
    <row r="833" spans="1:25">
      <c r="A833" t="str">
        <v>L0832</v>
      </c>
      <c r="B833" t="str">
        <v>Winona Nair</v>
      </c>
      <c r="C833" t="str">
        <v>CANVA</v>
      </c>
      <c r="D833" t="str">
        <v>STARTUP</v>
      </c>
      <c r="E833" t="str">
        <v>SOCIAL</v>
      </c>
      <c r="F833" t="str">
        <v>Logistics</v>
      </c>
      <c r="G833" t="str">
        <v>Digital Marketing Manager</v>
      </c>
      <c r="H833" t="str">
        <v>US</v>
      </c>
      <c r="I833">
        <v>18</v>
      </c>
      <c r="J833">
        <v>13</v>
      </c>
      <c r="K833">
        <v>55</v>
      </c>
      <c r="L833" t="str">
        <v>YES</v>
      </c>
      <c r="M833" t="str">
        <v>LOST</v>
      </c>
      <c r="N833" s="7" t="str">
        <f>IF(COUNTBLANK(clean_leads!B833:S833)&gt;=8,"LOW",IF(COUNTBLANK(clean_leads!B833:S833)&gt;=4,"MEDIUM","HIGH"))</f>
        <v>HIGH</v>
      </c>
      <c r="O833" s="7">
        <f>COUNTIF(clean_interactions!B:B,A833)</f>
        <v>4</v>
      </c>
      <c r="P833" s="7">
        <f>COUNTIFS(clean_interactions!B:B,A833,clean_interactions!N:N,"HIGH")</f>
        <v>3</v>
      </c>
      <c r="Q833" s="7">
        <f>ROUND(SUMIF(clean_interactions!B:B,A833,clean_interactions!M:M),1)</f>
        <v>69</v>
      </c>
      <c r="R833" s="7">
        <f>COUNTIFS(clean_interactions!B:B,A833,clean_interactions!C:C,"DEMO_REQUEST")</f>
        <v>1</v>
      </c>
      <c r="S833" s="7">
        <f>COUNTIFS(clean_interactions!B:B,A833,clean_interactions!C:C,"CONTENT_DOWNLOAD")</f>
        <v>1</v>
      </c>
      <c r="T833" s="7">
        <f>COUNTIFS(clean_interactions!B:B,A833,clean_interactions!C:C,"WEBINAR_ATTENDED")</f>
        <v>0</v>
      </c>
      <c r="U833" s="7">
        <f>COUNTIFS(clean_interactions!B:B,A833,clean_interactions!C:C,"PRICING_PAGE_VIEW")</f>
        <v>0</v>
      </c>
      <c r="V833" s="7">
        <f>SUMIF(clean_spend!D:D,E833,clean_spend!F:F)</f>
        <v>198205</v>
      </c>
      <c r="W833" s="7">
        <f>SUMIF(clean_spend!D:D,E833,clean_spend!J:J)</f>
        <v>961</v>
      </c>
      <c r="X833" s="17">
        <f t="shared" si="12"/>
        <v>206.2486992715921</v>
      </c>
      <c r="Y833" s="7">
        <f>IFERROR(SUMIF(clean_spend!D:D,E833,clean_spend!L:L)/V833,0)</f>
        <v>2.499992432077899</v>
      </c>
    </row>
    <row r="834" spans="1:25">
      <c r="A834" t="str">
        <v>L0833</v>
      </c>
      <c r="B834" t="str">
        <v>Kira Muller</v>
      </c>
      <c r="C834" t="str">
        <v>DATABRICKS</v>
      </c>
      <c r="D834" t="str">
        <v>STARTUP</v>
      </c>
      <c r="E834" t="str">
        <v>DIRECT</v>
      </c>
      <c r="F834" t="str">
        <v>Legal Tech</v>
      </c>
      <c r="G834" t="str">
        <v>Account Executive</v>
      </c>
      <c r="H834" t="str">
        <v>Sweden</v>
      </c>
      <c r="I834">
        <v>30</v>
      </c>
      <c r="J834">
        <v>0</v>
      </c>
      <c r="K834">
        <v>20</v>
      </c>
      <c r="L834" t="str">
        <v>NO</v>
      </c>
      <c r="M834" t="str">
        <v>CONTACTED</v>
      </c>
      <c r="N834" s="7" t="str">
        <f>IF(COUNTBLANK(clean_leads!B834:S834)&gt;=8,"LOW",IF(COUNTBLANK(clean_leads!B834:S834)&gt;=4,"MEDIUM","HIGH"))</f>
        <v>HIGH</v>
      </c>
      <c r="O834" s="7">
        <f>COUNTIF(clean_interactions!B:B,A834)</f>
        <v>1</v>
      </c>
      <c r="P834" s="7">
        <f>COUNTIFS(clean_interactions!B:B,A834,clean_interactions!N:N,"HIGH")</f>
        <v>1</v>
      </c>
      <c r="Q834" s="7">
        <f>ROUND(SUMIF(clean_interactions!B:B,A834,clean_interactions!M:M),1)</f>
        <v>22.8</v>
      </c>
      <c r="R834" s="7">
        <f>COUNTIFS(clean_interactions!B:B,A834,clean_interactions!C:C,"DEMO_REQUEST")</f>
        <v>0</v>
      </c>
      <c r="S834" s="7">
        <f>COUNTIFS(clean_interactions!B:B,A834,clean_interactions!C:C,"CONTENT_DOWNLOAD")</f>
        <v>0</v>
      </c>
      <c r="T834" s="7">
        <f>COUNTIFS(clean_interactions!B:B,A834,clean_interactions!C:C,"WEBINAR_ATTENDED")</f>
        <v>0</v>
      </c>
      <c r="U834" s="7">
        <f>COUNTIFS(clean_interactions!B:B,A834,clean_interactions!C:C,"PRICING_PAGE_VIEW")</f>
        <v>0</v>
      </c>
      <c r="V834" s="7">
        <f>SUMIF(clean_spend!D:D,E834,clean_spend!F:F)</f>
        <v>0</v>
      </c>
      <c r="W834" s="7">
        <f>SUMIF(clean_spend!D:D,E834,clean_spend!J:J)</f>
        <v>0</v>
      </c>
      <c r="X834" s="17">
        <f t="shared" si="12"/>
        <v>0</v>
      </c>
      <c r="Y834" s="7">
        <f>IFERROR(SUMIF(clean_spend!D:D,E834,clean_spend!L:L)/V834,0)</f>
        <v>0</v>
      </c>
    </row>
    <row r="835" spans="1:25">
      <c r="A835" t="str">
        <v>L0834</v>
      </c>
      <c r="B835" t="str">
        <v>Luna King</v>
      </c>
      <c r="C835" t="str">
        <v>SHOPIFY</v>
      </c>
      <c r="D835" t="str">
        <v>MID-MARKET</v>
      </c>
      <c r="E835" t="str">
        <v>PARTNER</v>
      </c>
      <c r="F835" t="str">
        <v>Unknown</v>
      </c>
      <c r="G835" t="str">
        <v>Demand Gen Manager</v>
      </c>
      <c r="H835" t="str">
        <v>Egypt</v>
      </c>
      <c r="I835">
        <v>22</v>
      </c>
      <c r="J835">
        <v>13</v>
      </c>
      <c r="K835">
        <v>26</v>
      </c>
      <c r="L835" t="str">
        <v>NO</v>
      </c>
      <c r="M835" t="str">
        <v>CONVERTED</v>
      </c>
      <c r="N835" s="7" t="str">
        <f>IF(COUNTBLANK(clean_leads!B835:S835)&gt;=8,"LOW",IF(COUNTBLANK(clean_leads!B835:S835)&gt;=4,"MEDIUM","HIGH"))</f>
        <v>HIGH</v>
      </c>
      <c r="O835" s="7">
        <f>COUNTIF(clean_interactions!B:B,A835)</f>
        <v>3</v>
      </c>
      <c r="P835" s="7">
        <f>COUNTIFS(clean_interactions!B:B,A835,clean_interactions!N:N,"HIGH")</f>
        <v>2</v>
      </c>
      <c r="Q835" s="7">
        <f>ROUND(SUMIF(clean_interactions!B:B,A835,clean_interactions!M:M),1)</f>
        <v>69.900000000000006</v>
      </c>
      <c r="R835" s="7">
        <f>COUNTIFS(clean_interactions!B:B,A835,clean_interactions!C:C,"DEMO_REQUEST")</f>
        <v>0</v>
      </c>
      <c r="S835" s="7">
        <f>COUNTIFS(clean_interactions!B:B,A835,clean_interactions!C:C,"CONTENT_DOWNLOAD")</f>
        <v>0</v>
      </c>
      <c r="T835" s="7">
        <f>COUNTIFS(clean_interactions!B:B,A835,clean_interactions!C:C,"WEBINAR_ATTENDED")</f>
        <v>0</v>
      </c>
      <c r="U835" s="7">
        <f>COUNTIFS(clean_interactions!B:B,A835,clean_interactions!C:C,"PRICING_PAGE_VIEW")</f>
        <v>0</v>
      </c>
      <c r="V835" s="7">
        <f>SUMIF(clean_spend!D:D,E835,clean_spend!F:F)</f>
        <v>0</v>
      </c>
      <c r="W835" s="7">
        <f>SUMIF(clean_spend!D:D,E835,clean_spend!J:J)</f>
        <v>0</v>
      </c>
      <c r="X835" s="17">
        <f t="shared" ref="X835:X898" si="13">IFERROR(V835/W835,0)</f>
        <v>0</v>
      </c>
      <c r="Y835" s="7">
        <f>IFERROR(SUMIF(clean_spend!D:D,E835,clean_spend!L:L)/V835,0)</f>
        <v>0</v>
      </c>
    </row>
    <row r="836" spans="1:25">
      <c r="A836" t="str">
        <v>L0835</v>
      </c>
      <c r="B836" t="str">
        <v>Xavier Cruz</v>
      </c>
      <c r="C836" t="str">
        <v>ATLASSIAN</v>
      </c>
      <c r="D836" t="str">
        <v>SMB</v>
      </c>
      <c r="E836" t="str">
        <v>PARTNER</v>
      </c>
      <c r="F836" t="str">
        <v>Automotive</v>
      </c>
      <c r="G836" t="str">
        <v>Field Marketing Manager</v>
      </c>
      <c r="H836" t="str">
        <v>Bangladesh</v>
      </c>
      <c r="I836">
        <v>26</v>
      </c>
      <c r="J836">
        <v>9</v>
      </c>
      <c r="K836">
        <v>0</v>
      </c>
      <c r="L836" t="str">
        <v>NO</v>
      </c>
      <c r="M836" t="str">
        <v>ENGAGED</v>
      </c>
      <c r="N836" s="7" t="str">
        <f>IF(COUNTBLANK(clean_leads!B836:S836)&gt;=8,"LOW",IF(COUNTBLANK(clean_leads!B836:S836)&gt;=4,"MEDIUM","HIGH"))</f>
        <v>HIGH</v>
      </c>
      <c r="O836" s="7">
        <f>COUNTIF(clean_interactions!B:B,A836)</f>
        <v>1</v>
      </c>
      <c r="P836" s="7">
        <f>COUNTIFS(clean_interactions!B:B,A836,clean_interactions!N:N,"HIGH")</f>
        <v>0</v>
      </c>
      <c r="Q836" s="7">
        <f>ROUND(SUMIF(clean_interactions!B:B,A836,clean_interactions!M:M),1)</f>
        <v>3.8</v>
      </c>
      <c r="R836" s="7">
        <f>COUNTIFS(clean_interactions!B:B,A836,clean_interactions!C:C,"DEMO_REQUEST")</f>
        <v>0</v>
      </c>
      <c r="S836" s="7">
        <f>COUNTIFS(clean_interactions!B:B,A836,clean_interactions!C:C,"CONTENT_DOWNLOAD")</f>
        <v>0</v>
      </c>
      <c r="T836" s="7">
        <f>COUNTIFS(clean_interactions!B:B,A836,clean_interactions!C:C,"WEBINAR_ATTENDED")</f>
        <v>0</v>
      </c>
      <c r="U836" s="7">
        <f>COUNTIFS(clean_interactions!B:B,A836,clean_interactions!C:C,"PRICING_PAGE_VIEW")</f>
        <v>0</v>
      </c>
      <c r="V836" s="7">
        <f>SUMIF(clean_spend!D:D,E836,clean_spend!F:F)</f>
        <v>0</v>
      </c>
      <c r="W836" s="7">
        <f>SUMIF(clean_spend!D:D,E836,clean_spend!J:J)</f>
        <v>0</v>
      </c>
      <c r="X836" s="17">
        <f t="shared" si="13"/>
        <v>0</v>
      </c>
      <c r="Y836" s="7">
        <f>IFERROR(SUMIF(clean_spend!D:D,E836,clean_spend!L:L)/V836,0)</f>
        <v>0</v>
      </c>
    </row>
    <row r="837" spans="1:25">
      <c r="A837" t="str">
        <v>L0836</v>
      </c>
      <c r="B837" t="str">
        <v>Tina Mitchell</v>
      </c>
      <c r="C837" t="str">
        <v>SHOPIFY</v>
      </c>
      <c r="D837" t="str">
        <v>ENTERPRISE</v>
      </c>
      <c r="E837" t="str">
        <v>CONTENT_SYNDICATION</v>
      </c>
      <c r="F837" t="str">
        <v>Telecom</v>
      </c>
      <c r="G837" t="str">
        <v>Sales Engineer</v>
      </c>
      <c r="H837" t="str">
        <v>N/A</v>
      </c>
      <c r="I837">
        <v>22</v>
      </c>
      <c r="J837">
        <v>4</v>
      </c>
      <c r="K837">
        <v>18</v>
      </c>
      <c r="L837" t="str">
        <v>YES</v>
      </c>
      <c r="M837" t="str">
        <v>LOST</v>
      </c>
      <c r="N837" s="7" t="str">
        <f>IF(COUNTBLANK(clean_leads!B837:S837)&gt;=8,"LOW",IF(COUNTBLANK(clean_leads!B837:S837)&gt;=4,"MEDIUM","HIGH"))</f>
        <v>HIGH</v>
      </c>
      <c r="O837" s="7">
        <f>COUNTIF(clean_interactions!B:B,A837)</f>
        <v>0</v>
      </c>
      <c r="P837" s="7">
        <f>COUNTIFS(clean_interactions!B:B,A837,clean_interactions!N:N,"HIGH")</f>
        <v>0</v>
      </c>
      <c r="Q837" s="7">
        <f>ROUND(SUMIF(clean_interactions!B:B,A837,clean_interactions!M:M),1)</f>
        <v>0</v>
      </c>
      <c r="R837" s="7">
        <f>COUNTIFS(clean_interactions!B:B,A837,clean_interactions!C:C,"DEMO_REQUEST")</f>
        <v>0</v>
      </c>
      <c r="S837" s="7">
        <f>COUNTIFS(clean_interactions!B:B,A837,clean_interactions!C:C,"CONTENT_DOWNLOAD")</f>
        <v>0</v>
      </c>
      <c r="T837" s="7">
        <f>COUNTIFS(clean_interactions!B:B,A837,clean_interactions!C:C,"WEBINAR_ATTENDED")</f>
        <v>0</v>
      </c>
      <c r="U837" s="7">
        <f>COUNTIFS(clean_interactions!B:B,A837,clean_interactions!C:C,"PRICING_PAGE_VIEW")</f>
        <v>0</v>
      </c>
      <c r="V837" s="7">
        <f>SUMIF(clean_spend!D:D,E837,clean_spend!F:F)</f>
        <v>56772</v>
      </c>
      <c r="W837" s="7">
        <f>SUMIF(clean_spend!D:D,E837,clean_spend!J:J)</f>
        <v>216</v>
      </c>
      <c r="X837" s="17">
        <f t="shared" si="13"/>
        <v>262.83333333333331</v>
      </c>
      <c r="Y837" s="7">
        <f>IFERROR(SUMIF(clean_spend!D:D,E837,clean_spend!L:L)/V837,0)</f>
        <v>1.3824068202635102</v>
      </c>
    </row>
    <row r="838" spans="1:25">
      <c r="A838" t="str">
        <v>L0837</v>
      </c>
      <c r="B838" t="str">
        <v>Tallulah Ortiz</v>
      </c>
      <c r="C838" t="str">
        <v>GOOGLE INC</v>
      </c>
      <c r="D838" t="str">
        <v>SMB</v>
      </c>
      <c r="E838" t="str">
        <v>COLD_EMAIL</v>
      </c>
      <c r="F838" t="str">
        <v>Unknown</v>
      </c>
      <c r="G838" t="str">
        <v>Sdr Manager</v>
      </c>
      <c r="H838" t="str">
        <v>DE</v>
      </c>
      <c r="I838">
        <v>23</v>
      </c>
      <c r="J838">
        <v>2</v>
      </c>
      <c r="K838">
        <v>0</v>
      </c>
      <c r="L838" t="str">
        <v>NO</v>
      </c>
      <c r="M838" t="str">
        <v>NEW</v>
      </c>
      <c r="N838" s="7" t="str">
        <f>IF(COUNTBLANK(clean_leads!B838:S838)&gt;=8,"LOW",IF(COUNTBLANK(clean_leads!B838:S838)&gt;=4,"MEDIUM","HIGH"))</f>
        <v>HIGH</v>
      </c>
      <c r="O838" s="7">
        <f>COUNTIF(clean_interactions!B:B,A838)</f>
        <v>3</v>
      </c>
      <c r="P838" s="7">
        <f>COUNTIFS(clean_interactions!B:B,A838,clean_interactions!N:N,"HIGH")</f>
        <v>2</v>
      </c>
      <c r="Q838" s="7">
        <f>ROUND(SUMIF(clean_interactions!B:B,A838,clean_interactions!M:M),1)</f>
        <v>71.5</v>
      </c>
      <c r="R838" s="7">
        <f>COUNTIFS(clean_interactions!B:B,A838,clean_interactions!C:C,"DEMO_REQUEST")</f>
        <v>0</v>
      </c>
      <c r="S838" s="7">
        <f>COUNTIFS(clean_interactions!B:B,A838,clean_interactions!C:C,"CONTENT_DOWNLOAD")</f>
        <v>0</v>
      </c>
      <c r="T838" s="7">
        <f>COUNTIFS(clean_interactions!B:B,A838,clean_interactions!C:C,"WEBINAR_ATTENDED")</f>
        <v>0</v>
      </c>
      <c r="U838" s="7">
        <f>COUNTIFS(clean_interactions!B:B,A838,clean_interactions!C:C,"PRICING_PAGE_VIEW")</f>
        <v>0</v>
      </c>
      <c r="V838" s="7">
        <f>SUMIF(clean_spend!D:D,E838,clean_spend!F:F)</f>
        <v>63789</v>
      </c>
      <c r="W838" s="7">
        <f>SUMIF(clean_spend!D:D,E838,clean_spend!J:J)</f>
        <v>306</v>
      </c>
      <c r="X838" s="17">
        <f t="shared" si="13"/>
        <v>208.4607843137255</v>
      </c>
      <c r="Y838" s="7">
        <f>IFERROR(SUMIF(clean_spend!D:D,E838,clean_spend!L:L)/V838,0)</f>
        <v>3.0610920378121618</v>
      </c>
    </row>
    <row r="839" spans="1:25">
      <c r="A839" t="str">
        <v>L0838</v>
      </c>
      <c r="B839" t="str">
        <v>Henrik Wilson</v>
      </c>
      <c r="C839" t="str">
        <v>MICROSOFT</v>
      </c>
      <c r="D839" t="str">
        <v>SMB</v>
      </c>
      <c r="E839" t="str">
        <v>CONTENT_SYNDICATION</v>
      </c>
      <c r="F839" t="str">
        <v>Devops</v>
      </c>
      <c r="G839" t="str">
        <v>Cmo</v>
      </c>
      <c r="H839" t="str">
        <v>CA</v>
      </c>
      <c r="I839">
        <v>24</v>
      </c>
      <c r="J839">
        <v>4</v>
      </c>
      <c r="K839">
        <v>1</v>
      </c>
      <c r="L839" t="str">
        <v>YES</v>
      </c>
      <c r="M839" t="str">
        <v>LOST</v>
      </c>
      <c r="N839" s="7" t="str">
        <f>IF(COUNTBLANK(clean_leads!B839:S839)&gt;=8,"LOW",IF(COUNTBLANK(clean_leads!B839:S839)&gt;=4,"MEDIUM","HIGH"))</f>
        <v>HIGH</v>
      </c>
      <c r="O839" s="7">
        <f>COUNTIF(clean_interactions!B:B,A839)</f>
        <v>1</v>
      </c>
      <c r="P839" s="7">
        <f>COUNTIFS(clean_interactions!B:B,A839,clean_interactions!N:N,"HIGH")</f>
        <v>1</v>
      </c>
      <c r="Q839" s="7">
        <f>ROUND(SUMIF(clean_interactions!B:B,A839,clean_interactions!M:M),1)</f>
        <v>20.100000000000001</v>
      </c>
      <c r="R839" s="7">
        <f>COUNTIFS(clean_interactions!B:B,A839,clean_interactions!C:C,"DEMO_REQUEST")</f>
        <v>0</v>
      </c>
      <c r="S839" s="7">
        <f>COUNTIFS(clean_interactions!B:B,A839,clean_interactions!C:C,"CONTENT_DOWNLOAD")</f>
        <v>0</v>
      </c>
      <c r="T839" s="7">
        <f>COUNTIFS(clean_interactions!B:B,A839,clean_interactions!C:C,"WEBINAR_ATTENDED")</f>
        <v>0</v>
      </c>
      <c r="U839" s="7">
        <f>COUNTIFS(clean_interactions!B:B,A839,clean_interactions!C:C,"PRICING_PAGE_VIEW")</f>
        <v>0</v>
      </c>
      <c r="V839" s="7">
        <f>SUMIF(clean_spend!D:D,E839,clean_spend!F:F)</f>
        <v>56772</v>
      </c>
      <c r="W839" s="7">
        <f>SUMIF(clean_spend!D:D,E839,clean_spend!J:J)</f>
        <v>216</v>
      </c>
      <c r="X839" s="17">
        <f t="shared" si="13"/>
        <v>262.83333333333331</v>
      </c>
      <c r="Y839" s="7">
        <f>IFERROR(SUMIF(clean_spend!D:D,E839,clean_spend!L:L)/V839,0)</f>
        <v>1.3824068202635102</v>
      </c>
    </row>
    <row r="840" spans="1:25">
      <c r="A840" t="str">
        <v>L0839</v>
      </c>
      <c r="B840" t="str">
        <v>Vera Jensen</v>
      </c>
      <c r="C840" t="str">
        <v>GOOGLE</v>
      </c>
      <c r="D840" t="str">
        <v>SMB</v>
      </c>
      <c r="E840" t="str">
        <v>ORGANIC</v>
      </c>
      <c r="F840" t="str">
        <v>Legal Tech</v>
      </c>
      <c r="G840" t="str">
        <v>Sales Director</v>
      </c>
      <c r="H840" t="str">
        <v>N/A</v>
      </c>
      <c r="I840">
        <v>13</v>
      </c>
      <c r="J840">
        <v>17</v>
      </c>
      <c r="K840">
        <v>2</v>
      </c>
      <c r="L840" t="str">
        <v>NO</v>
      </c>
      <c r="M840" t="str">
        <v>CONTACTED</v>
      </c>
      <c r="N840" s="7" t="str">
        <f>IF(COUNTBLANK(clean_leads!B840:S840)&gt;=8,"LOW",IF(COUNTBLANK(clean_leads!B840:S840)&gt;=4,"MEDIUM","HIGH"))</f>
        <v>HIGH</v>
      </c>
      <c r="O840" s="7">
        <f>COUNTIF(clean_interactions!B:B,A840)</f>
        <v>3</v>
      </c>
      <c r="P840" s="7">
        <f>COUNTIFS(clean_interactions!B:B,A840,clean_interactions!N:N,"HIGH")</f>
        <v>3</v>
      </c>
      <c r="Q840" s="7">
        <f>ROUND(SUMIF(clean_interactions!B:B,A840,clean_interactions!M:M),1)</f>
        <v>71.3</v>
      </c>
      <c r="R840" s="7">
        <f>COUNTIFS(clean_interactions!B:B,A840,clean_interactions!C:C,"DEMO_REQUEST")</f>
        <v>0</v>
      </c>
      <c r="S840" s="7">
        <f>COUNTIFS(clean_interactions!B:B,A840,clean_interactions!C:C,"CONTENT_DOWNLOAD")</f>
        <v>0</v>
      </c>
      <c r="T840" s="7">
        <f>COUNTIFS(clean_interactions!B:B,A840,clean_interactions!C:C,"WEBINAR_ATTENDED")</f>
        <v>0</v>
      </c>
      <c r="U840" s="7">
        <f>COUNTIFS(clean_interactions!B:B,A840,clean_interactions!C:C,"PRICING_PAGE_VIEW")</f>
        <v>0</v>
      </c>
      <c r="V840" s="7">
        <f>SUMIF(clean_spend!D:D,E840,clean_spend!F:F)</f>
        <v>46997</v>
      </c>
      <c r="W840" s="7">
        <f>SUMIF(clean_spend!D:D,E840,clean_spend!J:J)</f>
        <v>970</v>
      </c>
      <c r="X840" s="17">
        <f t="shared" si="13"/>
        <v>48.450515463917526</v>
      </c>
      <c r="Y840" s="7">
        <f>IFERROR(SUMIF(clean_spend!D:D,E840,clean_spend!L:L)/V840,0)</f>
        <v>13.494180479605081</v>
      </c>
    </row>
    <row r="841" spans="1:25">
      <c r="A841" t="str">
        <v>L0840</v>
      </c>
      <c r="B841" t="str">
        <v>Xena Khan</v>
      </c>
      <c r="C841" t="str">
        <v>MIRO</v>
      </c>
      <c r="D841" t="str">
        <v>STARTUP</v>
      </c>
      <c r="E841" t="str">
        <v>PAID</v>
      </c>
      <c r="F841" t="str">
        <v>Energy</v>
      </c>
      <c r="G841" t="str">
        <v>Unknown</v>
      </c>
      <c r="H841" t="str">
        <v>US</v>
      </c>
      <c r="I841">
        <v>26</v>
      </c>
      <c r="J841">
        <v>15</v>
      </c>
      <c r="K841">
        <v>6</v>
      </c>
      <c r="L841" t="str">
        <v>YES</v>
      </c>
      <c r="M841" t="str">
        <v>QUALIFIED</v>
      </c>
      <c r="N841" s="7" t="str">
        <f>IF(COUNTBLANK(clean_leads!B841:S841)&gt;=8,"LOW",IF(COUNTBLANK(clean_leads!B841:S841)&gt;=4,"MEDIUM","HIGH"))</f>
        <v>HIGH</v>
      </c>
      <c r="O841" s="7">
        <f>COUNTIF(clean_interactions!B:B,A841)</f>
        <v>0</v>
      </c>
      <c r="P841" s="7">
        <f>COUNTIFS(clean_interactions!B:B,A841,clean_interactions!N:N,"HIGH")</f>
        <v>0</v>
      </c>
      <c r="Q841" s="7">
        <f>ROUND(SUMIF(clean_interactions!B:B,A841,clean_interactions!M:M),1)</f>
        <v>0</v>
      </c>
      <c r="R841" s="7">
        <f>COUNTIFS(clean_interactions!B:B,A841,clean_interactions!C:C,"DEMO_REQUEST")</f>
        <v>0</v>
      </c>
      <c r="S841" s="7">
        <f>COUNTIFS(clean_interactions!B:B,A841,clean_interactions!C:C,"CONTENT_DOWNLOAD")</f>
        <v>0</v>
      </c>
      <c r="T841" s="7">
        <f>COUNTIFS(clean_interactions!B:B,A841,clean_interactions!C:C,"WEBINAR_ATTENDED")</f>
        <v>0</v>
      </c>
      <c r="U841" s="7">
        <f>COUNTIFS(clean_interactions!B:B,A841,clean_interactions!C:C,"PRICING_PAGE_VIEW")</f>
        <v>0</v>
      </c>
      <c r="V841" s="7">
        <f>SUMIF(clean_spend!D:D,E841,clean_spend!F:F)</f>
        <v>149793</v>
      </c>
      <c r="W841" s="7">
        <f>SUMIF(clean_spend!D:D,E841,clean_spend!J:J)</f>
        <v>1090</v>
      </c>
      <c r="X841" s="17">
        <f t="shared" si="13"/>
        <v>137.42477064220182</v>
      </c>
      <c r="Y841" s="7">
        <f>IFERROR(SUMIF(clean_spend!D:D,E841,clean_spend!L:L)/V841,0)</f>
        <v>3.422997069288952</v>
      </c>
    </row>
    <row r="842" spans="1:25">
      <c r="A842" t="str">
        <v>L0841</v>
      </c>
      <c r="B842" t="str">
        <v>Uma Shah</v>
      </c>
      <c r="C842" t="str">
        <v>SERVICE NOW</v>
      </c>
      <c r="D842" t="str">
        <v>SMB</v>
      </c>
      <c r="E842" t="str">
        <v>DIRECT</v>
      </c>
      <c r="F842" t="str">
        <v>Logistics</v>
      </c>
      <c r="G842" t="str">
        <v>Unknown</v>
      </c>
      <c r="H842" t="str">
        <v>JP</v>
      </c>
      <c r="I842">
        <v>4</v>
      </c>
      <c r="J842">
        <v>17</v>
      </c>
      <c r="K842">
        <v>21</v>
      </c>
      <c r="L842" t="str">
        <v>YES</v>
      </c>
      <c r="M842" t="str">
        <v>QUALIFIED</v>
      </c>
      <c r="N842" s="7" t="str">
        <f>IF(COUNTBLANK(clean_leads!B842:S842)&gt;=8,"LOW",IF(COUNTBLANK(clean_leads!B842:S842)&gt;=4,"MEDIUM","HIGH"))</f>
        <v>HIGH</v>
      </c>
      <c r="O842" s="7">
        <f>COUNTIF(clean_interactions!B:B,A842)</f>
        <v>3</v>
      </c>
      <c r="P842" s="7">
        <f>COUNTIFS(clean_interactions!B:B,A842,clean_interactions!N:N,"HIGH")</f>
        <v>2</v>
      </c>
      <c r="Q842" s="7">
        <f>ROUND(SUMIF(clean_interactions!B:B,A842,clean_interactions!M:M),1)</f>
        <v>27.3</v>
      </c>
      <c r="R842" s="7">
        <f>COUNTIFS(clean_interactions!B:B,A842,clean_interactions!C:C,"DEMO_REQUEST")</f>
        <v>0</v>
      </c>
      <c r="S842" s="7">
        <f>COUNTIFS(clean_interactions!B:B,A842,clean_interactions!C:C,"CONTENT_DOWNLOAD")</f>
        <v>0</v>
      </c>
      <c r="T842" s="7">
        <f>COUNTIFS(clean_interactions!B:B,A842,clean_interactions!C:C,"WEBINAR_ATTENDED")</f>
        <v>0</v>
      </c>
      <c r="U842" s="7">
        <f>COUNTIFS(clean_interactions!B:B,A842,clean_interactions!C:C,"PRICING_PAGE_VIEW")</f>
        <v>0</v>
      </c>
      <c r="V842" s="7">
        <f>SUMIF(clean_spend!D:D,E842,clean_spend!F:F)</f>
        <v>0</v>
      </c>
      <c r="W842" s="7">
        <f>SUMIF(clean_spend!D:D,E842,clean_spend!J:J)</f>
        <v>0</v>
      </c>
      <c r="X842" s="17">
        <f t="shared" si="13"/>
        <v>0</v>
      </c>
      <c r="Y842" s="7">
        <f>IFERROR(SUMIF(clean_spend!D:D,E842,clean_spend!L:L)/V842,0)</f>
        <v>0</v>
      </c>
    </row>
    <row r="843" spans="1:25">
      <c r="A843" t="str">
        <v>L0842</v>
      </c>
      <c r="B843" t="str">
        <v>Karen Castillo</v>
      </c>
      <c r="C843" t="str">
        <v>FIGMA</v>
      </c>
      <c r="D843" t="str">
        <v>GROWTH</v>
      </c>
      <c r="E843" t="str">
        <v>EVENT</v>
      </c>
      <c r="F843" t="str">
        <v>Retail</v>
      </c>
      <c r="G843" t="str">
        <v>Unknown</v>
      </c>
      <c r="H843" t="str">
        <v>Netherlands</v>
      </c>
      <c r="I843">
        <v>15</v>
      </c>
      <c r="J843">
        <v>1</v>
      </c>
      <c r="K843">
        <v>47</v>
      </c>
      <c r="L843" t="str">
        <v>NO</v>
      </c>
      <c r="M843" t="str">
        <v>LOST</v>
      </c>
      <c r="N843" s="7" t="str">
        <f>IF(COUNTBLANK(clean_leads!B843:S843)&gt;=8,"LOW",IF(COUNTBLANK(clean_leads!B843:S843)&gt;=4,"MEDIUM","HIGH"))</f>
        <v>HIGH</v>
      </c>
      <c r="O843" s="7">
        <f>COUNTIF(clean_interactions!B:B,A843)</f>
        <v>5</v>
      </c>
      <c r="P843" s="7">
        <f>COUNTIFS(clean_interactions!B:B,A843,clean_interactions!N:N,"HIGH")</f>
        <v>5</v>
      </c>
      <c r="Q843" s="7">
        <f>ROUND(SUMIF(clean_interactions!B:B,A843,clean_interactions!M:M),1)</f>
        <v>150.1</v>
      </c>
      <c r="R843" s="7">
        <f>COUNTIFS(clean_interactions!B:B,A843,clean_interactions!C:C,"DEMO_REQUEST")</f>
        <v>1</v>
      </c>
      <c r="S843" s="7">
        <f>COUNTIFS(clean_interactions!B:B,A843,clean_interactions!C:C,"CONTENT_DOWNLOAD")</f>
        <v>1</v>
      </c>
      <c r="T843" s="7">
        <f>COUNTIFS(clean_interactions!B:B,A843,clean_interactions!C:C,"WEBINAR_ATTENDED")</f>
        <v>0</v>
      </c>
      <c r="U843" s="7">
        <f>COUNTIFS(clean_interactions!B:B,A843,clean_interactions!C:C,"PRICING_PAGE_VIEW")</f>
        <v>1</v>
      </c>
      <c r="V843" s="7">
        <f>SUMIF(clean_spend!D:D,E843,clean_spend!F:F)</f>
        <v>130023</v>
      </c>
      <c r="W843" s="7">
        <f>SUMIF(clean_spend!D:D,E843,clean_spend!J:J)</f>
        <v>322</v>
      </c>
      <c r="X843" s="17">
        <f t="shared" si="13"/>
        <v>403.79813664596276</v>
      </c>
      <c r="Y843" s="7">
        <f>IFERROR(SUMIF(clean_spend!D:D,E843,clean_spend!L:L)/V843,0)</f>
        <v>1.3116294809379878</v>
      </c>
    </row>
    <row r="844" spans="1:25">
      <c r="A844" t="str">
        <v>L0843</v>
      </c>
      <c r="B844" t="str">
        <v>Marcus Anderson</v>
      </c>
      <c r="C844" t="str">
        <v>META PLATFORMS</v>
      </c>
      <c r="D844" t="str">
        <v>SMB</v>
      </c>
      <c r="E844" t="str">
        <v>SOCIAL</v>
      </c>
      <c r="F844" t="str">
        <v>Unknown</v>
      </c>
      <c r="G844" t="str">
        <v>Data Analyst</v>
      </c>
      <c r="H844" t="str">
        <v>Israel</v>
      </c>
      <c r="I844">
        <v>0</v>
      </c>
      <c r="J844">
        <v>2</v>
      </c>
      <c r="K844">
        <v>6</v>
      </c>
      <c r="L844" t="str">
        <v>YES</v>
      </c>
      <c r="M844" t="str">
        <v>CONVERTED</v>
      </c>
      <c r="N844" s="7" t="str">
        <f>IF(COUNTBLANK(clean_leads!B844:S844)&gt;=8,"LOW",IF(COUNTBLANK(clean_leads!B844:S844)&gt;=4,"MEDIUM","HIGH"))</f>
        <v>HIGH</v>
      </c>
      <c r="O844" s="7">
        <f>COUNTIF(clean_interactions!B:B,A844)</f>
        <v>3</v>
      </c>
      <c r="P844" s="7">
        <f>COUNTIFS(clean_interactions!B:B,A844,clean_interactions!N:N,"HIGH")</f>
        <v>3</v>
      </c>
      <c r="Q844" s="7">
        <f>ROUND(SUMIF(clean_interactions!B:B,A844,clean_interactions!M:M),1)</f>
        <v>101</v>
      </c>
      <c r="R844" s="7">
        <f>COUNTIFS(clean_interactions!B:B,A844,clean_interactions!C:C,"DEMO_REQUEST")</f>
        <v>0</v>
      </c>
      <c r="S844" s="7">
        <f>COUNTIFS(clean_interactions!B:B,A844,clean_interactions!C:C,"CONTENT_DOWNLOAD")</f>
        <v>0</v>
      </c>
      <c r="T844" s="7">
        <f>COUNTIFS(clean_interactions!B:B,A844,clean_interactions!C:C,"WEBINAR_ATTENDED")</f>
        <v>0</v>
      </c>
      <c r="U844" s="7">
        <f>COUNTIFS(clean_interactions!B:B,A844,clean_interactions!C:C,"PRICING_PAGE_VIEW")</f>
        <v>0</v>
      </c>
      <c r="V844" s="7">
        <f>SUMIF(clean_spend!D:D,E844,clean_spend!F:F)</f>
        <v>198205</v>
      </c>
      <c r="W844" s="7">
        <f>SUMIF(clean_spend!D:D,E844,clean_spend!J:J)</f>
        <v>961</v>
      </c>
      <c r="X844" s="17">
        <f t="shared" si="13"/>
        <v>206.2486992715921</v>
      </c>
      <c r="Y844" s="7">
        <f>IFERROR(SUMIF(clean_spend!D:D,E844,clean_spend!L:L)/V844,0)</f>
        <v>2.499992432077899</v>
      </c>
    </row>
    <row r="845" spans="1:25">
      <c r="A845" t="str">
        <v>L0844</v>
      </c>
      <c r="B845" t="str">
        <v>Paloma Guerrero</v>
      </c>
      <c r="C845" t="str">
        <v>ZENDESK</v>
      </c>
      <c r="D845" t="str">
        <v>ENTERPRISE</v>
      </c>
      <c r="E845" t="str">
        <v>PAID</v>
      </c>
      <c r="F845" t="str">
        <v>Cybersecurity</v>
      </c>
      <c r="G845" t="str">
        <v>Product Manager</v>
      </c>
      <c r="H845" t="str">
        <v>N/A</v>
      </c>
      <c r="I845">
        <v>0</v>
      </c>
      <c r="J845">
        <v>12</v>
      </c>
      <c r="K845">
        <v>24</v>
      </c>
      <c r="L845" t="str">
        <v>NO</v>
      </c>
      <c r="M845" t="str">
        <v>ENGAGED</v>
      </c>
      <c r="N845" s="7" t="str">
        <f>IF(COUNTBLANK(clean_leads!B845:S845)&gt;=8,"LOW",IF(COUNTBLANK(clean_leads!B845:S845)&gt;=4,"MEDIUM","HIGH"))</f>
        <v>HIGH</v>
      </c>
      <c r="O845" s="7">
        <f>COUNTIF(clean_interactions!B:B,A845)</f>
        <v>6</v>
      </c>
      <c r="P845" s="7">
        <f>COUNTIFS(clean_interactions!B:B,A845,clean_interactions!N:N,"HIGH")</f>
        <v>4</v>
      </c>
      <c r="Q845" s="7">
        <f>ROUND(SUMIF(clean_interactions!B:B,A845,clean_interactions!M:M),1)</f>
        <v>86.8</v>
      </c>
      <c r="R845" s="7">
        <f>COUNTIFS(clean_interactions!B:B,A845,clean_interactions!C:C,"DEMO_REQUEST")</f>
        <v>0</v>
      </c>
      <c r="S845" s="7">
        <f>COUNTIFS(clean_interactions!B:B,A845,clean_interactions!C:C,"CONTENT_DOWNLOAD")</f>
        <v>0</v>
      </c>
      <c r="T845" s="7">
        <f>COUNTIFS(clean_interactions!B:B,A845,clean_interactions!C:C,"WEBINAR_ATTENDED")</f>
        <v>0</v>
      </c>
      <c r="U845" s="7">
        <f>COUNTIFS(clean_interactions!B:B,A845,clean_interactions!C:C,"PRICING_PAGE_VIEW")</f>
        <v>0</v>
      </c>
      <c r="V845" s="7">
        <f>SUMIF(clean_spend!D:D,E845,clean_spend!F:F)</f>
        <v>149793</v>
      </c>
      <c r="W845" s="7">
        <f>SUMIF(clean_spend!D:D,E845,clean_spend!J:J)</f>
        <v>1090</v>
      </c>
      <c r="X845" s="17">
        <f t="shared" si="13"/>
        <v>137.42477064220182</v>
      </c>
      <c r="Y845" s="7">
        <f>IFERROR(SUMIF(clean_spend!D:D,E845,clean_spend!L:L)/V845,0)</f>
        <v>3.422997069288952</v>
      </c>
    </row>
    <row r="846" spans="1:25">
      <c r="A846" t="str">
        <v>L0845</v>
      </c>
      <c r="B846" t="str">
        <v>Adeline Saxena</v>
      </c>
      <c r="C846" t="str">
        <v>CANVA</v>
      </c>
      <c r="D846" t="str">
        <v>ENTERPRISE</v>
      </c>
      <c r="E846" t="str">
        <v>DIRECT</v>
      </c>
      <c r="F846" t="str">
        <v>Logistics</v>
      </c>
      <c r="G846" t="str">
        <v>Junior Analyst</v>
      </c>
      <c r="H846" t="str">
        <v>AU</v>
      </c>
      <c r="I846">
        <v>17</v>
      </c>
      <c r="J846">
        <v>2</v>
      </c>
      <c r="K846">
        <v>0</v>
      </c>
      <c r="L846" t="str">
        <v>YES</v>
      </c>
      <c r="M846" t="str">
        <v>ENGAGED</v>
      </c>
      <c r="N846" s="7" t="str">
        <f>IF(COUNTBLANK(clean_leads!B846:S846)&gt;=8,"LOW",IF(COUNTBLANK(clean_leads!B846:S846)&gt;=4,"MEDIUM","HIGH"))</f>
        <v>HIGH</v>
      </c>
      <c r="O846" s="7">
        <f>COUNTIF(clean_interactions!B:B,A846)</f>
        <v>5</v>
      </c>
      <c r="P846" s="7">
        <f>COUNTIFS(clean_interactions!B:B,A846,clean_interactions!N:N,"HIGH")</f>
        <v>4</v>
      </c>
      <c r="Q846" s="7">
        <f>ROUND(SUMIF(clean_interactions!B:B,A846,clean_interactions!M:M),1)</f>
        <v>94.6</v>
      </c>
      <c r="R846" s="7">
        <f>COUNTIFS(clean_interactions!B:B,A846,clean_interactions!C:C,"DEMO_REQUEST")</f>
        <v>1</v>
      </c>
      <c r="S846" s="7">
        <f>COUNTIFS(clean_interactions!B:B,A846,clean_interactions!C:C,"CONTENT_DOWNLOAD")</f>
        <v>1</v>
      </c>
      <c r="T846" s="7">
        <f>COUNTIFS(clean_interactions!B:B,A846,clean_interactions!C:C,"WEBINAR_ATTENDED")</f>
        <v>1</v>
      </c>
      <c r="U846" s="7">
        <f>COUNTIFS(clean_interactions!B:B,A846,clean_interactions!C:C,"PRICING_PAGE_VIEW")</f>
        <v>0</v>
      </c>
      <c r="V846" s="7">
        <f>SUMIF(clean_spend!D:D,E846,clean_spend!F:F)</f>
        <v>0</v>
      </c>
      <c r="W846" s="7">
        <f>SUMIF(clean_spend!D:D,E846,clean_spend!J:J)</f>
        <v>0</v>
      </c>
      <c r="X846" s="17">
        <f t="shared" si="13"/>
        <v>0</v>
      </c>
      <c r="Y846" s="7">
        <f>IFERROR(SUMIF(clean_spend!D:D,E846,clean_spend!L:L)/V846,0)</f>
        <v>0</v>
      </c>
    </row>
    <row r="847" spans="1:25">
      <c r="A847" t="str">
        <v>L0846</v>
      </c>
      <c r="B847" t="str">
        <v>Liam Brown</v>
      </c>
      <c r="C847" t="str">
        <v>FIGMA</v>
      </c>
      <c r="D847" t="str">
        <v>MID-MARKET</v>
      </c>
      <c r="E847" t="str">
        <v>COLD_EMAIL</v>
      </c>
      <c r="F847" t="str">
        <v>Gaming</v>
      </c>
      <c r="G847" t="str">
        <v>Cmo</v>
      </c>
      <c r="H847" t="str">
        <v>South Africa</v>
      </c>
      <c r="I847">
        <v>0</v>
      </c>
      <c r="J847">
        <v>1</v>
      </c>
      <c r="K847">
        <v>32</v>
      </c>
      <c r="L847" t="str">
        <v>YES</v>
      </c>
      <c r="M847" t="str">
        <v>LOST</v>
      </c>
      <c r="N847" s="7" t="str">
        <f>IF(COUNTBLANK(clean_leads!B847:S847)&gt;=8,"LOW",IF(COUNTBLANK(clean_leads!B847:S847)&gt;=4,"MEDIUM","HIGH"))</f>
        <v>HIGH</v>
      </c>
      <c r="O847" s="7">
        <f>COUNTIF(clean_interactions!B:B,A847)</f>
        <v>2</v>
      </c>
      <c r="P847" s="7">
        <f>COUNTIFS(clean_interactions!B:B,A847,clean_interactions!N:N,"HIGH")</f>
        <v>2</v>
      </c>
      <c r="Q847" s="7">
        <f>ROUND(SUMIF(clean_interactions!B:B,A847,clean_interactions!M:M),1)</f>
        <v>27.7</v>
      </c>
      <c r="R847" s="7">
        <f>COUNTIFS(clean_interactions!B:B,A847,clean_interactions!C:C,"DEMO_REQUEST")</f>
        <v>0</v>
      </c>
      <c r="S847" s="7">
        <f>COUNTIFS(clean_interactions!B:B,A847,clean_interactions!C:C,"CONTENT_DOWNLOAD")</f>
        <v>0</v>
      </c>
      <c r="T847" s="7">
        <f>COUNTIFS(clean_interactions!B:B,A847,clean_interactions!C:C,"WEBINAR_ATTENDED")</f>
        <v>0</v>
      </c>
      <c r="U847" s="7">
        <f>COUNTIFS(clean_interactions!B:B,A847,clean_interactions!C:C,"PRICING_PAGE_VIEW")</f>
        <v>0</v>
      </c>
      <c r="V847" s="7">
        <f>SUMIF(clean_spend!D:D,E847,clean_spend!F:F)</f>
        <v>63789</v>
      </c>
      <c r="W847" s="7">
        <f>SUMIF(clean_spend!D:D,E847,clean_spend!J:J)</f>
        <v>306</v>
      </c>
      <c r="X847" s="17">
        <f t="shared" si="13"/>
        <v>208.4607843137255</v>
      </c>
      <c r="Y847" s="7">
        <f>IFERROR(SUMIF(clean_spend!D:D,E847,clean_spend!L:L)/V847,0)</f>
        <v>3.0610920378121618</v>
      </c>
    </row>
    <row r="848" spans="1:25">
      <c r="A848" t="str">
        <v>L0847</v>
      </c>
      <c r="B848" t="str">
        <v>Pedro Reddy</v>
      </c>
      <c r="C848" t="str">
        <v>OKTA INC</v>
      </c>
      <c r="D848" t="str">
        <v>N/A</v>
      </c>
      <c r="E848" t="str">
        <v>UNKNOWN</v>
      </c>
      <c r="F848" t="str">
        <v>Cybersecurity</v>
      </c>
      <c r="G848" t="str">
        <v>Digital Marketing Manager</v>
      </c>
      <c r="H848" t="str">
        <v>Egypt</v>
      </c>
      <c r="I848">
        <v>25</v>
      </c>
      <c r="J848">
        <v>8</v>
      </c>
      <c r="K848">
        <v>6</v>
      </c>
      <c r="L848" t="str">
        <v>NO</v>
      </c>
      <c r="M848" t="str">
        <v>ENGAGED</v>
      </c>
      <c r="N848" s="7" t="str">
        <f>IF(COUNTBLANK(clean_leads!B848:S848)&gt;=8,"LOW",IF(COUNTBLANK(clean_leads!B848:S848)&gt;=4,"MEDIUM","HIGH"))</f>
        <v>HIGH</v>
      </c>
      <c r="O848" s="7">
        <f>COUNTIF(clean_interactions!B:B,A848)</f>
        <v>4</v>
      </c>
      <c r="P848" s="7">
        <f>COUNTIFS(clean_interactions!B:B,A848,clean_interactions!N:N,"HIGH")</f>
        <v>3</v>
      </c>
      <c r="Q848" s="7">
        <f>ROUND(SUMIF(clean_interactions!B:B,A848,clean_interactions!M:M),1)</f>
        <v>100.6</v>
      </c>
      <c r="R848" s="7">
        <f>COUNTIFS(clean_interactions!B:B,A848,clean_interactions!C:C,"DEMO_REQUEST")</f>
        <v>0</v>
      </c>
      <c r="S848" s="7">
        <f>COUNTIFS(clean_interactions!B:B,A848,clean_interactions!C:C,"CONTENT_DOWNLOAD")</f>
        <v>0</v>
      </c>
      <c r="T848" s="7">
        <f>COUNTIFS(clean_interactions!B:B,A848,clean_interactions!C:C,"WEBINAR_ATTENDED")</f>
        <v>0</v>
      </c>
      <c r="U848" s="7">
        <f>COUNTIFS(clean_interactions!B:B,A848,clean_interactions!C:C,"PRICING_PAGE_VIEW")</f>
        <v>0</v>
      </c>
      <c r="V848" s="7">
        <f>SUMIF(clean_spend!D:D,E848,clean_spend!F:F)</f>
        <v>0</v>
      </c>
      <c r="W848" s="7">
        <f>SUMIF(clean_spend!D:D,E848,clean_spend!J:J)</f>
        <v>0</v>
      </c>
      <c r="X848" s="17">
        <f t="shared" si="13"/>
        <v>0</v>
      </c>
      <c r="Y848" s="7">
        <f>IFERROR(SUMIF(clean_spend!D:D,E848,clean_spend!L:L)/V848,0)</f>
        <v>0</v>
      </c>
    </row>
    <row r="849" spans="1:25">
      <c r="A849" t="str">
        <v>L0848</v>
      </c>
      <c r="B849" t="str">
        <v>Bella Kumar</v>
      </c>
      <c r="C849" t="str">
        <v>HUBSPOT</v>
      </c>
      <c r="D849" t="str">
        <v>GROWTH</v>
      </c>
      <c r="E849" t="str">
        <v>WEBINAR</v>
      </c>
      <c r="F849" t="str">
        <v>Saas</v>
      </c>
      <c r="G849" t="str">
        <v>Director Of Demand Gen</v>
      </c>
      <c r="H849" t="str">
        <v>US</v>
      </c>
      <c r="I849">
        <v>0</v>
      </c>
      <c r="J849">
        <v>15</v>
      </c>
      <c r="K849">
        <v>17</v>
      </c>
      <c r="L849" t="str">
        <v>NO</v>
      </c>
      <c r="M849" t="str">
        <v>NEW</v>
      </c>
      <c r="N849" s="7" t="str">
        <f>IF(COUNTBLANK(clean_leads!B849:S849)&gt;=8,"LOW",IF(COUNTBLANK(clean_leads!B849:S849)&gt;=4,"MEDIUM","HIGH"))</f>
        <v>HIGH</v>
      </c>
      <c r="O849" s="7">
        <f>COUNTIF(clean_interactions!B:B,A849)</f>
        <v>1</v>
      </c>
      <c r="P849" s="7">
        <f>COUNTIFS(clean_interactions!B:B,A849,clean_interactions!N:N,"HIGH")</f>
        <v>1</v>
      </c>
      <c r="Q849" s="7">
        <f>ROUND(SUMIF(clean_interactions!B:B,A849,clean_interactions!M:M),1)</f>
        <v>15.9</v>
      </c>
      <c r="R849" s="7">
        <f>COUNTIFS(clean_interactions!B:B,A849,clean_interactions!C:C,"DEMO_REQUEST")</f>
        <v>0</v>
      </c>
      <c r="S849" s="7">
        <f>COUNTIFS(clean_interactions!B:B,A849,clean_interactions!C:C,"CONTENT_DOWNLOAD")</f>
        <v>0</v>
      </c>
      <c r="T849" s="7">
        <f>COUNTIFS(clean_interactions!B:B,A849,clean_interactions!C:C,"WEBINAR_ATTENDED")</f>
        <v>0</v>
      </c>
      <c r="U849" s="7">
        <f>COUNTIFS(clean_interactions!B:B,A849,clean_interactions!C:C,"PRICING_PAGE_VIEW")</f>
        <v>0</v>
      </c>
      <c r="V849" s="7">
        <f>SUMIF(clean_spend!D:D,E849,clean_spend!F:F)</f>
        <v>74983</v>
      </c>
      <c r="W849" s="7">
        <f>SUMIF(clean_spend!D:D,E849,clean_spend!J:J)</f>
        <v>879</v>
      </c>
      <c r="X849" s="17">
        <f t="shared" si="13"/>
        <v>85.304891922639356</v>
      </c>
      <c r="Y849" s="7">
        <f>IFERROR(SUMIF(clean_spend!D:D,E849,clean_spend!L:L)/V849,0)</f>
        <v>7.3541336036168197</v>
      </c>
    </row>
    <row r="850" spans="1:25">
      <c r="A850" t="str">
        <v>L0849</v>
      </c>
      <c r="B850" t="str">
        <v>Luna Fischer</v>
      </c>
      <c r="C850" t="str">
        <v>AMAZON</v>
      </c>
      <c r="D850" t="str">
        <v>SMB</v>
      </c>
      <c r="E850" t="str">
        <v>PARTNER</v>
      </c>
      <c r="F850" t="str">
        <v>Fintech</v>
      </c>
      <c r="G850" t="str">
        <v>Digital Marketing Manager</v>
      </c>
      <c r="H850" t="str">
        <v>AU</v>
      </c>
      <c r="I850">
        <v>15</v>
      </c>
      <c r="J850">
        <v>2</v>
      </c>
      <c r="K850">
        <v>26</v>
      </c>
      <c r="L850" t="str">
        <v>NO</v>
      </c>
      <c r="M850" t="str">
        <v>NEW</v>
      </c>
      <c r="N850" s="7" t="str">
        <f>IF(COUNTBLANK(clean_leads!B850:S850)&gt;=8,"LOW",IF(COUNTBLANK(clean_leads!B850:S850)&gt;=4,"MEDIUM","HIGH"))</f>
        <v>HIGH</v>
      </c>
      <c r="O850" s="7">
        <f>COUNTIF(clean_interactions!B:B,A850)</f>
        <v>3</v>
      </c>
      <c r="P850" s="7">
        <f>COUNTIFS(clean_interactions!B:B,A850,clean_interactions!N:N,"HIGH")</f>
        <v>3</v>
      </c>
      <c r="Q850" s="7">
        <f>ROUND(SUMIF(clean_interactions!B:B,A850,clean_interactions!M:M),1)</f>
        <v>57.1</v>
      </c>
      <c r="R850" s="7">
        <f>COUNTIFS(clean_interactions!B:B,A850,clean_interactions!C:C,"DEMO_REQUEST")</f>
        <v>1</v>
      </c>
      <c r="S850" s="7">
        <f>COUNTIFS(clean_interactions!B:B,A850,clean_interactions!C:C,"CONTENT_DOWNLOAD")</f>
        <v>0</v>
      </c>
      <c r="T850" s="7">
        <f>COUNTIFS(clean_interactions!B:B,A850,clean_interactions!C:C,"WEBINAR_ATTENDED")</f>
        <v>1</v>
      </c>
      <c r="U850" s="7">
        <f>COUNTIFS(clean_interactions!B:B,A850,clean_interactions!C:C,"PRICING_PAGE_VIEW")</f>
        <v>0</v>
      </c>
      <c r="V850" s="7">
        <f>SUMIF(clean_spend!D:D,E850,clean_spend!F:F)</f>
        <v>0</v>
      </c>
      <c r="W850" s="7">
        <f>SUMIF(clean_spend!D:D,E850,clean_spend!J:J)</f>
        <v>0</v>
      </c>
      <c r="X850" s="17">
        <f t="shared" si="13"/>
        <v>0</v>
      </c>
      <c r="Y850" s="7">
        <f>IFERROR(SUMIF(clean_spend!D:D,E850,clean_spend!L:L)/V850,0)</f>
        <v>0</v>
      </c>
    </row>
    <row r="851" spans="1:25">
      <c r="A851" t="str">
        <v>L0850</v>
      </c>
      <c r="B851" t="str">
        <v>Dante Gupta</v>
      </c>
      <c r="C851" t="str">
        <v>CONFLUENT</v>
      </c>
      <c r="D851" t="str">
        <v>MID-MARKET</v>
      </c>
      <c r="E851" t="str">
        <v>DIRECT</v>
      </c>
      <c r="F851" t="str">
        <v>Telecom</v>
      </c>
      <c r="G851" t="str">
        <v>Marketing Coordinator</v>
      </c>
      <c r="H851" t="str">
        <v>Thailand</v>
      </c>
      <c r="I851">
        <v>7</v>
      </c>
      <c r="J851">
        <v>4</v>
      </c>
      <c r="K851">
        <v>13</v>
      </c>
      <c r="L851" t="str">
        <v>YES</v>
      </c>
      <c r="M851" t="str">
        <v>LOST</v>
      </c>
      <c r="N851" s="7" t="str">
        <f>IF(COUNTBLANK(clean_leads!B851:S851)&gt;=8,"LOW",IF(COUNTBLANK(clean_leads!B851:S851)&gt;=4,"MEDIUM","HIGH"))</f>
        <v>HIGH</v>
      </c>
      <c r="O851" s="7">
        <f>COUNTIF(clean_interactions!B:B,A851)</f>
        <v>3</v>
      </c>
      <c r="P851" s="7">
        <f>COUNTIFS(clean_interactions!B:B,A851,clean_interactions!N:N,"HIGH")</f>
        <v>2</v>
      </c>
      <c r="Q851" s="7">
        <f>ROUND(SUMIF(clean_interactions!B:B,A851,clean_interactions!M:M),1)</f>
        <v>38.799999999999997</v>
      </c>
      <c r="R851" s="7">
        <f>COUNTIFS(clean_interactions!B:B,A851,clean_interactions!C:C,"DEMO_REQUEST")</f>
        <v>0</v>
      </c>
      <c r="S851" s="7">
        <f>COUNTIFS(clean_interactions!B:B,A851,clean_interactions!C:C,"CONTENT_DOWNLOAD")</f>
        <v>0</v>
      </c>
      <c r="T851" s="7">
        <f>COUNTIFS(clean_interactions!B:B,A851,clean_interactions!C:C,"WEBINAR_ATTENDED")</f>
        <v>0</v>
      </c>
      <c r="U851" s="7">
        <f>COUNTIFS(clean_interactions!B:B,A851,clean_interactions!C:C,"PRICING_PAGE_VIEW")</f>
        <v>0</v>
      </c>
      <c r="V851" s="7">
        <f>SUMIF(clean_spend!D:D,E851,clean_spend!F:F)</f>
        <v>0</v>
      </c>
      <c r="W851" s="7">
        <f>SUMIF(clean_spend!D:D,E851,clean_spend!J:J)</f>
        <v>0</v>
      </c>
      <c r="X851" s="17">
        <f t="shared" si="13"/>
        <v>0</v>
      </c>
      <c r="Y851" s="7">
        <f>IFERROR(SUMIF(clean_spend!D:D,E851,clean_spend!L:L)/V851,0)</f>
        <v>0</v>
      </c>
    </row>
    <row r="852" spans="1:25">
      <c r="A852" t="str">
        <v>L0851</v>
      </c>
      <c r="B852" t="str">
        <v>Fatima Larsson</v>
      </c>
      <c r="C852" t="str">
        <v>PALANTIR</v>
      </c>
      <c r="D852" t="str">
        <v>MID-MARKET</v>
      </c>
      <c r="E852" t="str">
        <v>COLD_EMAIL</v>
      </c>
      <c r="F852" t="str">
        <v>Biotech</v>
      </c>
      <c r="G852" t="str">
        <v>Brand Manager</v>
      </c>
      <c r="H852" t="str">
        <v>IN</v>
      </c>
      <c r="I852">
        <v>10</v>
      </c>
      <c r="J852">
        <v>19</v>
      </c>
      <c r="K852">
        <v>34</v>
      </c>
      <c r="L852" t="str">
        <v>NO</v>
      </c>
      <c r="M852" t="str">
        <v>QUALIFIED</v>
      </c>
      <c r="N852" s="7" t="str">
        <f>IF(COUNTBLANK(clean_leads!B852:S852)&gt;=8,"LOW",IF(COUNTBLANK(clean_leads!B852:S852)&gt;=4,"MEDIUM","HIGH"))</f>
        <v>HIGH</v>
      </c>
      <c r="O852" s="7">
        <f>COUNTIF(clean_interactions!B:B,A852)</f>
        <v>2</v>
      </c>
      <c r="P852" s="7">
        <f>COUNTIFS(clean_interactions!B:B,A852,clean_interactions!N:N,"HIGH")</f>
        <v>1</v>
      </c>
      <c r="Q852" s="7">
        <f>ROUND(SUMIF(clean_interactions!B:B,A852,clean_interactions!M:M),1)</f>
        <v>11.5</v>
      </c>
      <c r="R852" s="7">
        <f>COUNTIFS(clean_interactions!B:B,A852,clean_interactions!C:C,"DEMO_REQUEST")</f>
        <v>0</v>
      </c>
      <c r="S852" s="7">
        <f>COUNTIFS(clean_interactions!B:B,A852,clean_interactions!C:C,"CONTENT_DOWNLOAD")</f>
        <v>1</v>
      </c>
      <c r="T852" s="7">
        <f>COUNTIFS(clean_interactions!B:B,A852,clean_interactions!C:C,"WEBINAR_ATTENDED")</f>
        <v>0</v>
      </c>
      <c r="U852" s="7">
        <f>COUNTIFS(clean_interactions!B:B,A852,clean_interactions!C:C,"PRICING_PAGE_VIEW")</f>
        <v>0</v>
      </c>
      <c r="V852" s="7">
        <f>SUMIF(clean_spend!D:D,E852,clean_spend!F:F)</f>
        <v>63789</v>
      </c>
      <c r="W852" s="7">
        <f>SUMIF(clean_spend!D:D,E852,clean_spend!J:J)</f>
        <v>306</v>
      </c>
      <c r="X852" s="17">
        <f t="shared" si="13"/>
        <v>208.4607843137255</v>
      </c>
      <c r="Y852" s="7">
        <f>IFERROR(SUMIF(clean_spend!D:D,E852,clean_spend!L:L)/V852,0)</f>
        <v>3.0610920378121618</v>
      </c>
    </row>
    <row r="853" spans="1:25">
      <c r="A853" t="str">
        <v>L0852</v>
      </c>
      <c r="B853" t="str">
        <v>Freya Santos</v>
      </c>
      <c r="C853" t="str">
        <v>DATABRICKS</v>
      </c>
      <c r="D853" t="str">
        <v>MID-MARKET</v>
      </c>
      <c r="E853" t="str">
        <v>EVENT</v>
      </c>
      <c r="F853" t="str">
        <v>Martech</v>
      </c>
      <c r="G853" t="str">
        <v>Marketing Manager</v>
      </c>
      <c r="H853" t="str">
        <v>FR</v>
      </c>
      <c r="I853">
        <v>27</v>
      </c>
      <c r="J853">
        <v>0</v>
      </c>
      <c r="K853">
        <v>3</v>
      </c>
      <c r="L853" t="str">
        <v>YES</v>
      </c>
      <c r="M853" t="str">
        <v>LOST</v>
      </c>
      <c r="N853" s="7" t="str">
        <f>IF(COUNTBLANK(clean_leads!B853:S853)&gt;=8,"LOW",IF(COUNTBLANK(clean_leads!B853:S853)&gt;=4,"MEDIUM","HIGH"))</f>
        <v>HIGH</v>
      </c>
      <c r="O853" s="7">
        <f>COUNTIF(clean_interactions!B:B,A853)</f>
        <v>3</v>
      </c>
      <c r="P853" s="7">
        <f>COUNTIFS(clean_interactions!B:B,A853,clean_interactions!N:N,"HIGH")</f>
        <v>2</v>
      </c>
      <c r="Q853" s="7">
        <f>ROUND(SUMIF(clean_interactions!B:B,A853,clean_interactions!M:M),1)</f>
        <v>64.3</v>
      </c>
      <c r="R853" s="7">
        <f>COUNTIFS(clean_interactions!B:B,A853,clean_interactions!C:C,"DEMO_REQUEST")</f>
        <v>0</v>
      </c>
      <c r="S853" s="7">
        <f>COUNTIFS(clean_interactions!B:B,A853,clean_interactions!C:C,"CONTENT_DOWNLOAD")</f>
        <v>0</v>
      </c>
      <c r="T853" s="7">
        <f>COUNTIFS(clean_interactions!B:B,A853,clean_interactions!C:C,"WEBINAR_ATTENDED")</f>
        <v>0</v>
      </c>
      <c r="U853" s="7">
        <f>COUNTIFS(clean_interactions!B:B,A853,clean_interactions!C:C,"PRICING_PAGE_VIEW")</f>
        <v>0</v>
      </c>
      <c r="V853" s="7">
        <f>SUMIF(clean_spend!D:D,E853,clean_spend!F:F)</f>
        <v>130023</v>
      </c>
      <c r="W853" s="7">
        <f>SUMIF(clean_spend!D:D,E853,clean_spend!J:J)</f>
        <v>322</v>
      </c>
      <c r="X853" s="17">
        <f t="shared" si="13"/>
        <v>403.79813664596276</v>
      </c>
      <c r="Y853" s="7">
        <f>IFERROR(SUMIF(clean_spend!D:D,E853,clean_spend!L:L)/V853,0)</f>
        <v>1.3116294809379878</v>
      </c>
    </row>
    <row r="854" spans="1:25">
      <c r="A854" t="str">
        <v>L0853</v>
      </c>
      <c r="B854" t="str">
        <v>Noah Clark</v>
      </c>
      <c r="C854" t="str">
        <v>LINEAR</v>
      </c>
      <c r="D854" t="str">
        <v>ENTERPRISE</v>
      </c>
      <c r="E854" t="str">
        <v>ORGANIC</v>
      </c>
      <c r="F854" t="str">
        <v>Saas</v>
      </c>
      <c r="G854" t="str">
        <v>Marketing Manager</v>
      </c>
      <c r="H854" t="str">
        <v>JP</v>
      </c>
      <c r="I854">
        <v>33</v>
      </c>
      <c r="J854">
        <v>13</v>
      </c>
      <c r="K854">
        <v>3</v>
      </c>
      <c r="L854" t="str">
        <v>YES</v>
      </c>
      <c r="M854" t="str">
        <v>QUALIFIED</v>
      </c>
      <c r="N854" s="7" t="str">
        <f>IF(COUNTBLANK(clean_leads!B854:S854)&gt;=8,"LOW",IF(COUNTBLANK(clean_leads!B854:S854)&gt;=4,"MEDIUM","HIGH"))</f>
        <v>HIGH</v>
      </c>
      <c r="O854" s="7">
        <f>COUNTIF(clean_interactions!B:B,A854)</f>
        <v>3</v>
      </c>
      <c r="P854" s="7">
        <f>COUNTIFS(clean_interactions!B:B,A854,clean_interactions!N:N,"HIGH")</f>
        <v>3</v>
      </c>
      <c r="Q854" s="7">
        <f>ROUND(SUMIF(clean_interactions!B:B,A854,clean_interactions!M:M),1)</f>
        <v>74.8</v>
      </c>
      <c r="R854" s="7">
        <f>COUNTIFS(clean_interactions!B:B,A854,clean_interactions!C:C,"DEMO_REQUEST")</f>
        <v>0</v>
      </c>
      <c r="S854" s="7">
        <f>COUNTIFS(clean_interactions!B:B,A854,clean_interactions!C:C,"CONTENT_DOWNLOAD")</f>
        <v>0</v>
      </c>
      <c r="T854" s="7">
        <f>COUNTIFS(clean_interactions!B:B,A854,clean_interactions!C:C,"WEBINAR_ATTENDED")</f>
        <v>1</v>
      </c>
      <c r="U854" s="7">
        <f>COUNTIFS(clean_interactions!B:B,A854,clean_interactions!C:C,"PRICING_PAGE_VIEW")</f>
        <v>0</v>
      </c>
      <c r="V854" s="7">
        <f>SUMIF(clean_spend!D:D,E854,clean_spend!F:F)</f>
        <v>46997</v>
      </c>
      <c r="W854" s="7">
        <f>SUMIF(clean_spend!D:D,E854,clean_spend!J:J)</f>
        <v>970</v>
      </c>
      <c r="X854" s="17">
        <f t="shared" si="13"/>
        <v>48.450515463917526</v>
      </c>
      <c r="Y854" s="7">
        <f>IFERROR(SUMIF(clean_spend!D:D,E854,clean_spend!L:L)/V854,0)</f>
        <v>13.494180479605081</v>
      </c>
    </row>
    <row r="855" spans="1:25">
      <c r="A855" t="str">
        <v>L0854</v>
      </c>
      <c r="B855" t="str">
        <v>Kevin Patel</v>
      </c>
      <c r="C855" t="str">
        <v>MIRO</v>
      </c>
      <c r="D855" t="str">
        <v>MID-MARKET</v>
      </c>
      <c r="E855" t="str">
        <v>EVENT</v>
      </c>
      <c r="F855" t="str">
        <v>Healthcare</v>
      </c>
      <c r="G855" t="str">
        <v>Program Manager</v>
      </c>
      <c r="H855" t="str">
        <v>JP</v>
      </c>
      <c r="I855">
        <v>0</v>
      </c>
      <c r="J855">
        <v>15</v>
      </c>
      <c r="K855">
        <v>59</v>
      </c>
      <c r="L855" t="str">
        <v>NO</v>
      </c>
      <c r="M855" t="str">
        <v>LOST</v>
      </c>
      <c r="N855" s="7" t="str">
        <f>IF(COUNTBLANK(clean_leads!B855:S855)&gt;=8,"LOW",IF(COUNTBLANK(clean_leads!B855:S855)&gt;=4,"MEDIUM","HIGH"))</f>
        <v>HIGH</v>
      </c>
      <c r="O855" s="7">
        <f>COUNTIF(clean_interactions!B:B,A855)</f>
        <v>2</v>
      </c>
      <c r="P855" s="7">
        <f>COUNTIFS(clean_interactions!B:B,A855,clean_interactions!N:N,"HIGH")</f>
        <v>1</v>
      </c>
      <c r="Q855" s="7">
        <f>ROUND(SUMIF(clean_interactions!B:B,A855,clean_interactions!M:M),1)</f>
        <v>17.100000000000001</v>
      </c>
      <c r="R855" s="7">
        <f>COUNTIFS(clean_interactions!B:B,A855,clean_interactions!C:C,"DEMO_REQUEST")</f>
        <v>1</v>
      </c>
      <c r="S855" s="7">
        <f>COUNTIFS(clean_interactions!B:B,A855,clean_interactions!C:C,"CONTENT_DOWNLOAD")</f>
        <v>0</v>
      </c>
      <c r="T855" s="7">
        <f>COUNTIFS(clean_interactions!B:B,A855,clean_interactions!C:C,"WEBINAR_ATTENDED")</f>
        <v>0</v>
      </c>
      <c r="U855" s="7">
        <f>COUNTIFS(clean_interactions!B:B,A855,clean_interactions!C:C,"PRICING_PAGE_VIEW")</f>
        <v>0</v>
      </c>
      <c r="V855" s="7">
        <f>SUMIF(clean_spend!D:D,E855,clean_spend!F:F)</f>
        <v>130023</v>
      </c>
      <c r="W855" s="7">
        <f>SUMIF(clean_spend!D:D,E855,clean_spend!J:J)</f>
        <v>322</v>
      </c>
      <c r="X855" s="17">
        <f t="shared" si="13"/>
        <v>403.79813664596276</v>
      </c>
      <c r="Y855" s="7">
        <f>IFERROR(SUMIF(clean_spend!D:D,E855,clean_spend!L:L)/V855,0)</f>
        <v>1.3116294809379878</v>
      </c>
    </row>
    <row r="856" spans="1:25">
      <c r="A856" t="str">
        <v>L0855</v>
      </c>
      <c r="B856" t="str">
        <v>Ingrid Mehta</v>
      </c>
      <c r="C856" t="str">
        <v>CROWDSTRIKE</v>
      </c>
      <c r="D856" t="str">
        <v>ENTERPRISE</v>
      </c>
      <c r="E856" t="str">
        <v>COLD_EMAIL</v>
      </c>
      <c r="F856" t="str">
        <v>AI/ML</v>
      </c>
      <c r="G856" t="str">
        <v>Brand Manager</v>
      </c>
      <c r="H856" t="str">
        <v>SG</v>
      </c>
      <c r="I856">
        <v>13</v>
      </c>
      <c r="J856">
        <v>0</v>
      </c>
      <c r="K856">
        <v>29</v>
      </c>
      <c r="L856" t="str">
        <v>YES</v>
      </c>
      <c r="M856" t="str">
        <v>QUALIFIED</v>
      </c>
      <c r="N856" s="7" t="str">
        <f>IF(COUNTBLANK(clean_leads!B856:S856)&gt;=8,"LOW",IF(COUNTBLANK(clean_leads!B856:S856)&gt;=4,"MEDIUM","HIGH"))</f>
        <v>HIGH</v>
      </c>
      <c r="O856" s="7">
        <f>COUNTIF(clean_interactions!B:B,A856)</f>
        <v>7</v>
      </c>
      <c r="P856" s="7">
        <f>COUNTIFS(clean_interactions!B:B,A856,clean_interactions!N:N,"HIGH")</f>
        <v>6</v>
      </c>
      <c r="Q856" s="7">
        <f>ROUND(SUMIF(clean_interactions!B:B,A856,clean_interactions!M:M),1)</f>
        <v>121.6</v>
      </c>
      <c r="R856" s="7">
        <f>COUNTIFS(clean_interactions!B:B,A856,clean_interactions!C:C,"DEMO_REQUEST")</f>
        <v>0</v>
      </c>
      <c r="S856" s="7">
        <f>COUNTIFS(clean_interactions!B:B,A856,clean_interactions!C:C,"CONTENT_DOWNLOAD")</f>
        <v>0</v>
      </c>
      <c r="T856" s="7">
        <f>COUNTIFS(clean_interactions!B:B,A856,clean_interactions!C:C,"WEBINAR_ATTENDED")</f>
        <v>0</v>
      </c>
      <c r="U856" s="7">
        <f>COUNTIFS(clean_interactions!B:B,A856,clean_interactions!C:C,"PRICING_PAGE_VIEW")</f>
        <v>0</v>
      </c>
      <c r="V856" s="7">
        <f>SUMIF(clean_spend!D:D,E856,clean_spend!F:F)</f>
        <v>63789</v>
      </c>
      <c r="W856" s="7">
        <f>SUMIF(clean_spend!D:D,E856,clean_spend!J:J)</f>
        <v>306</v>
      </c>
      <c r="X856" s="17">
        <f t="shared" si="13"/>
        <v>208.4607843137255</v>
      </c>
      <c r="Y856" s="7">
        <f>IFERROR(SUMIF(clean_spend!D:D,E856,clean_spend!L:L)/V856,0)</f>
        <v>3.0610920378121618</v>
      </c>
    </row>
    <row r="857" spans="1:25">
      <c r="A857" t="str">
        <v>L0856</v>
      </c>
      <c r="B857" t="str">
        <v>Zion Johnson</v>
      </c>
      <c r="C857" t="str">
        <v>FRESHWORKS</v>
      </c>
      <c r="D857" t="str">
        <v>N/A</v>
      </c>
      <c r="E857" t="str">
        <v>PARTNER</v>
      </c>
      <c r="F857" t="str">
        <v>Edtech</v>
      </c>
      <c r="G857" t="str">
        <v>Abm Manager</v>
      </c>
      <c r="H857" t="str">
        <v>US</v>
      </c>
      <c r="I857">
        <v>4</v>
      </c>
      <c r="J857">
        <v>8</v>
      </c>
      <c r="K857">
        <v>50</v>
      </c>
      <c r="L857" t="str">
        <v>NO</v>
      </c>
      <c r="M857" t="str">
        <v>NEW</v>
      </c>
      <c r="N857" s="7" t="str">
        <f>IF(COUNTBLANK(clean_leads!B857:S857)&gt;=8,"LOW",IF(COUNTBLANK(clean_leads!B857:S857)&gt;=4,"MEDIUM","HIGH"))</f>
        <v>HIGH</v>
      </c>
      <c r="O857" s="7">
        <f>COUNTIF(clean_interactions!B:B,A857)</f>
        <v>0</v>
      </c>
      <c r="P857" s="7">
        <f>COUNTIFS(clean_interactions!B:B,A857,clean_interactions!N:N,"HIGH")</f>
        <v>0</v>
      </c>
      <c r="Q857" s="7">
        <f>ROUND(SUMIF(clean_interactions!B:B,A857,clean_interactions!M:M),1)</f>
        <v>0</v>
      </c>
      <c r="R857" s="7">
        <f>COUNTIFS(clean_interactions!B:B,A857,clean_interactions!C:C,"DEMO_REQUEST")</f>
        <v>0</v>
      </c>
      <c r="S857" s="7">
        <f>COUNTIFS(clean_interactions!B:B,A857,clean_interactions!C:C,"CONTENT_DOWNLOAD")</f>
        <v>0</v>
      </c>
      <c r="T857" s="7">
        <f>COUNTIFS(clean_interactions!B:B,A857,clean_interactions!C:C,"WEBINAR_ATTENDED")</f>
        <v>0</v>
      </c>
      <c r="U857" s="7">
        <f>COUNTIFS(clean_interactions!B:B,A857,clean_interactions!C:C,"PRICING_PAGE_VIEW")</f>
        <v>0</v>
      </c>
      <c r="V857" s="7">
        <f>SUMIF(clean_spend!D:D,E857,clean_spend!F:F)</f>
        <v>0</v>
      </c>
      <c r="W857" s="7">
        <f>SUMIF(clean_spend!D:D,E857,clean_spend!J:J)</f>
        <v>0</v>
      </c>
      <c r="X857" s="17">
        <f t="shared" si="13"/>
        <v>0</v>
      </c>
      <c r="Y857" s="7">
        <f>IFERROR(SUMIF(clean_spend!D:D,E857,clean_spend!L:L)/V857,0)</f>
        <v>0</v>
      </c>
    </row>
    <row r="858" spans="1:25">
      <c r="A858" t="str">
        <v>L0857</v>
      </c>
      <c r="B858" t="str">
        <v>Magnus Ali</v>
      </c>
      <c r="C858" t="str">
        <v>ASANA</v>
      </c>
      <c r="D858" t="str">
        <v>ENTERPRISE</v>
      </c>
      <c r="E858" t="str">
        <v>EVENT</v>
      </c>
      <c r="F858" t="str">
        <v>Energy</v>
      </c>
      <c r="G858" t="str">
        <v>Revenue Operations</v>
      </c>
      <c r="H858" t="str">
        <v>Spain</v>
      </c>
      <c r="I858">
        <v>16</v>
      </c>
      <c r="J858">
        <v>6</v>
      </c>
      <c r="K858">
        <v>19</v>
      </c>
      <c r="L858" t="str">
        <v>NO</v>
      </c>
      <c r="M858" t="str">
        <v>NURTURING</v>
      </c>
      <c r="N858" s="7" t="str">
        <f>IF(COUNTBLANK(clean_leads!B858:S858)&gt;=8,"LOW",IF(COUNTBLANK(clean_leads!B858:S858)&gt;=4,"MEDIUM","HIGH"))</f>
        <v>HIGH</v>
      </c>
      <c r="O858" s="7">
        <f>COUNTIF(clean_interactions!B:B,A858)</f>
        <v>6</v>
      </c>
      <c r="P858" s="7">
        <f>COUNTIFS(clean_interactions!B:B,A858,clean_interactions!N:N,"HIGH")</f>
        <v>6</v>
      </c>
      <c r="Q858" s="7">
        <f>ROUND(SUMIF(clean_interactions!B:B,A858,clean_interactions!M:M),1)</f>
        <v>113.8</v>
      </c>
      <c r="R858" s="7">
        <f>COUNTIFS(clean_interactions!B:B,A858,clean_interactions!C:C,"DEMO_REQUEST")</f>
        <v>0</v>
      </c>
      <c r="S858" s="7">
        <f>COUNTIFS(clean_interactions!B:B,A858,clean_interactions!C:C,"CONTENT_DOWNLOAD")</f>
        <v>1</v>
      </c>
      <c r="T858" s="7">
        <f>COUNTIFS(clean_interactions!B:B,A858,clean_interactions!C:C,"WEBINAR_ATTENDED")</f>
        <v>1</v>
      </c>
      <c r="U858" s="7">
        <f>COUNTIFS(clean_interactions!B:B,A858,clean_interactions!C:C,"PRICING_PAGE_VIEW")</f>
        <v>0</v>
      </c>
      <c r="V858" s="7">
        <f>SUMIF(clean_spend!D:D,E858,clean_spend!F:F)</f>
        <v>130023</v>
      </c>
      <c r="W858" s="7">
        <f>SUMIF(clean_spend!D:D,E858,clean_spend!J:J)</f>
        <v>322</v>
      </c>
      <c r="X858" s="17">
        <f t="shared" si="13"/>
        <v>403.79813664596276</v>
      </c>
      <c r="Y858" s="7">
        <f>IFERROR(SUMIF(clean_spend!D:D,E858,clean_spend!L:L)/V858,0)</f>
        <v>1.3116294809379878</v>
      </c>
    </row>
    <row r="859" spans="1:25">
      <c r="A859" t="str">
        <v>L0858</v>
      </c>
      <c r="B859" t="str">
        <v>Xyla Green</v>
      </c>
      <c r="C859" t="str">
        <v>ZENDESK</v>
      </c>
      <c r="D859" t="str">
        <v>MID-MARKET</v>
      </c>
      <c r="E859" t="str">
        <v>EVENT</v>
      </c>
      <c r="F859" t="str">
        <v>Retail</v>
      </c>
      <c r="G859" t="str">
        <v>Content Marketing Lead</v>
      </c>
      <c r="H859" t="str">
        <v>UK</v>
      </c>
      <c r="I859">
        <v>29</v>
      </c>
      <c r="J859">
        <v>1</v>
      </c>
      <c r="K859">
        <v>7</v>
      </c>
      <c r="L859" t="str">
        <v>NO</v>
      </c>
      <c r="M859" t="str">
        <v>QUALIFIED</v>
      </c>
      <c r="N859" s="7" t="str">
        <f>IF(COUNTBLANK(clean_leads!B859:S859)&gt;=8,"LOW",IF(COUNTBLANK(clean_leads!B859:S859)&gt;=4,"MEDIUM","HIGH"))</f>
        <v>HIGH</v>
      </c>
      <c r="O859" s="7">
        <f>COUNTIF(clean_interactions!B:B,A859)</f>
        <v>6</v>
      </c>
      <c r="P859" s="7">
        <f>COUNTIFS(clean_interactions!B:B,A859,clean_interactions!N:N,"HIGH")</f>
        <v>5</v>
      </c>
      <c r="Q859" s="7">
        <f>ROUND(SUMIF(clean_interactions!B:B,A859,clean_interactions!M:M),1)</f>
        <v>118.7</v>
      </c>
      <c r="R859" s="7">
        <f>COUNTIFS(clean_interactions!B:B,A859,clean_interactions!C:C,"DEMO_REQUEST")</f>
        <v>1</v>
      </c>
      <c r="S859" s="7">
        <f>COUNTIFS(clean_interactions!B:B,A859,clean_interactions!C:C,"CONTENT_DOWNLOAD")</f>
        <v>0</v>
      </c>
      <c r="T859" s="7">
        <f>COUNTIFS(clean_interactions!B:B,A859,clean_interactions!C:C,"WEBINAR_ATTENDED")</f>
        <v>0</v>
      </c>
      <c r="U859" s="7">
        <f>COUNTIFS(clean_interactions!B:B,A859,clean_interactions!C:C,"PRICING_PAGE_VIEW")</f>
        <v>0</v>
      </c>
      <c r="V859" s="7">
        <f>SUMIF(clean_spend!D:D,E859,clean_spend!F:F)</f>
        <v>130023</v>
      </c>
      <c r="W859" s="7">
        <f>SUMIF(clean_spend!D:D,E859,clean_spend!J:J)</f>
        <v>322</v>
      </c>
      <c r="X859" s="17">
        <f t="shared" si="13"/>
        <v>403.79813664596276</v>
      </c>
      <c r="Y859" s="7">
        <f>IFERROR(SUMIF(clean_spend!D:D,E859,clean_spend!L:L)/V859,0)</f>
        <v>1.3116294809379878</v>
      </c>
    </row>
    <row r="860" spans="1:25">
      <c r="A860" t="str">
        <v>L0859</v>
      </c>
      <c r="B860" t="str">
        <v>Irene Clark</v>
      </c>
      <c r="C860" t="str">
        <v>ATLASSIAN</v>
      </c>
      <c r="D860" t="str">
        <v>MID-MARKET</v>
      </c>
      <c r="E860" t="str">
        <v>EVENT</v>
      </c>
      <c r="F860" t="str">
        <v>Logistics</v>
      </c>
      <c r="G860" t="str">
        <v>Cmo</v>
      </c>
      <c r="H860" t="str">
        <v>Italy</v>
      </c>
      <c r="I860">
        <v>23</v>
      </c>
      <c r="J860">
        <v>19</v>
      </c>
      <c r="K860">
        <v>9</v>
      </c>
      <c r="L860" t="str">
        <v>NO</v>
      </c>
      <c r="M860" t="str">
        <v>CONVERTED</v>
      </c>
      <c r="N860" s="7" t="str">
        <f>IF(COUNTBLANK(clean_leads!B860:S860)&gt;=8,"LOW",IF(COUNTBLANK(clean_leads!B860:S860)&gt;=4,"MEDIUM","HIGH"))</f>
        <v>HIGH</v>
      </c>
      <c r="O860" s="7">
        <f>COUNTIF(clean_interactions!B:B,A860)</f>
        <v>1</v>
      </c>
      <c r="P860" s="7">
        <f>COUNTIFS(clean_interactions!B:B,A860,clean_interactions!N:N,"HIGH")</f>
        <v>1</v>
      </c>
      <c r="Q860" s="7">
        <f>ROUND(SUMIF(clean_interactions!B:B,A860,clean_interactions!M:M),1)</f>
        <v>36</v>
      </c>
      <c r="R860" s="7">
        <f>COUNTIFS(clean_interactions!B:B,A860,clean_interactions!C:C,"DEMO_REQUEST")</f>
        <v>0</v>
      </c>
      <c r="S860" s="7">
        <f>COUNTIFS(clean_interactions!B:B,A860,clean_interactions!C:C,"CONTENT_DOWNLOAD")</f>
        <v>0</v>
      </c>
      <c r="T860" s="7">
        <f>COUNTIFS(clean_interactions!B:B,A860,clean_interactions!C:C,"WEBINAR_ATTENDED")</f>
        <v>0</v>
      </c>
      <c r="U860" s="7">
        <f>COUNTIFS(clean_interactions!B:B,A860,clean_interactions!C:C,"PRICING_PAGE_VIEW")</f>
        <v>0</v>
      </c>
      <c r="V860" s="7">
        <f>SUMIF(clean_spend!D:D,E860,clean_spend!F:F)</f>
        <v>130023</v>
      </c>
      <c r="W860" s="7">
        <f>SUMIF(clean_spend!D:D,E860,clean_spend!J:J)</f>
        <v>322</v>
      </c>
      <c r="X860" s="17">
        <f t="shared" si="13"/>
        <v>403.79813664596276</v>
      </c>
      <c r="Y860" s="7">
        <f>IFERROR(SUMIF(clean_spend!D:D,E860,clean_spend!L:L)/V860,0)</f>
        <v>1.3116294809379878</v>
      </c>
    </row>
    <row r="861" spans="1:25">
      <c r="A861" t="str">
        <v>L0860</v>
      </c>
      <c r="B861" t="str">
        <v>Leo White</v>
      </c>
      <c r="C861" t="str">
        <v>FIGMA</v>
      </c>
      <c r="D861" t="str">
        <v>MID-MARKET</v>
      </c>
      <c r="E861" t="str">
        <v>COLD_EMAIL</v>
      </c>
      <c r="F861" t="str">
        <v>Edtech</v>
      </c>
      <c r="G861" t="str">
        <v>Account Executive</v>
      </c>
      <c r="H861" t="str">
        <v>Turkey</v>
      </c>
      <c r="I861">
        <v>19</v>
      </c>
      <c r="J861">
        <v>0</v>
      </c>
      <c r="K861">
        <v>25</v>
      </c>
      <c r="L861" t="str">
        <v>YES</v>
      </c>
      <c r="M861" t="str">
        <v>DISQUALIFIED</v>
      </c>
      <c r="N861" s="7" t="str">
        <f>IF(COUNTBLANK(clean_leads!B861:S861)&gt;=8,"LOW",IF(COUNTBLANK(clean_leads!B861:S861)&gt;=4,"MEDIUM","HIGH"))</f>
        <v>HIGH</v>
      </c>
      <c r="O861" s="7">
        <f>COUNTIF(clean_interactions!B:B,A861)</f>
        <v>6</v>
      </c>
      <c r="P861" s="7">
        <f>COUNTIFS(clean_interactions!B:B,A861,clean_interactions!N:N,"HIGH")</f>
        <v>5</v>
      </c>
      <c r="Q861" s="7">
        <f>ROUND(SUMIF(clean_interactions!B:B,A861,clean_interactions!M:M),1)</f>
        <v>125.2</v>
      </c>
      <c r="R861" s="7">
        <f>COUNTIFS(clean_interactions!B:B,A861,clean_interactions!C:C,"DEMO_REQUEST")</f>
        <v>0</v>
      </c>
      <c r="S861" s="7">
        <f>COUNTIFS(clean_interactions!B:B,A861,clean_interactions!C:C,"CONTENT_DOWNLOAD")</f>
        <v>1</v>
      </c>
      <c r="T861" s="7">
        <f>COUNTIFS(clean_interactions!B:B,A861,clean_interactions!C:C,"WEBINAR_ATTENDED")</f>
        <v>0</v>
      </c>
      <c r="U861" s="7">
        <f>COUNTIFS(clean_interactions!B:B,A861,clean_interactions!C:C,"PRICING_PAGE_VIEW")</f>
        <v>1</v>
      </c>
      <c r="V861" s="7">
        <f>SUMIF(clean_spend!D:D,E861,clean_spend!F:F)</f>
        <v>63789</v>
      </c>
      <c r="W861" s="7">
        <f>SUMIF(clean_spend!D:D,E861,clean_spend!J:J)</f>
        <v>306</v>
      </c>
      <c r="X861" s="17">
        <f t="shared" si="13"/>
        <v>208.4607843137255</v>
      </c>
      <c r="Y861" s="7">
        <f>IFERROR(SUMIF(clean_spend!D:D,E861,clean_spend!L:L)/V861,0)</f>
        <v>3.0610920378121618</v>
      </c>
    </row>
    <row r="862" spans="1:25">
      <c r="A862" t="str">
        <v>L0861</v>
      </c>
      <c r="B862" t="str">
        <v>Farhan Jensen</v>
      </c>
      <c r="C862" t="str">
        <v>CANVA</v>
      </c>
      <c r="D862" t="str">
        <v>N/A</v>
      </c>
      <c r="E862" t="str">
        <v>ORGANIC</v>
      </c>
      <c r="F862" t="str">
        <v>Fintech</v>
      </c>
      <c r="G862" t="str">
        <v>Revenue Operations</v>
      </c>
      <c r="H862" t="str">
        <v>Philippines</v>
      </c>
      <c r="I862">
        <v>24</v>
      </c>
      <c r="J862">
        <v>0</v>
      </c>
      <c r="K862">
        <v>0</v>
      </c>
      <c r="L862" t="str">
        <v>YES</v>
      </c>
      <c r="M862" t="str">
        <v>ENGAGED</v>
      </c>
      <c r="N862" s="7" t="str">
        <f>IF(COUNTBLANK(clean_leads!B862:S862)&gt;=8,"LOW",IF(COUNTBLANK(clean_leads!B862:S862)&gt;=4,"MEDIUM","HIGH"))</f>
        <v>HIGH</v>
      </c>
      <c r="O862" s="7">
        <f>COUNTIF(clean_interactions!B:B,A862)</f>
        <v>6</v>
      </c>
      <c r="P862" s="7">
        <f>COUNTIFS(clean_interactions!B:B,A862,clean_interactions!N:N,"HIGH")</f>
        <v>3</v>
      </c>
      <c r="Q862" s="7">
        <f>ROUND(SUMIF(clean_interactions!B:B,A862,clean_interactions!M:M),1)</f>
        <v>76.3</v>
      </c>
      <c r="R862" s="7">
        <f>COUNTIFS(clean_interactions!B:B,A862,clean_interactions!C:C,"DEMO_REQUEST")</f>
        <v>0</v>
      </c>
      <c r="S862" s="7">
        <f>COUNTIFS(clean_interactions!B:B,A862,clean_interactions!C:C,"CONTENT_DOWNLOAD")</f>
        <v>0</v>
      </c>
      <c r="T862" s="7">
        <f>COUNTIFS(clean_interactions!B:B,A862,clean_interactions!C:C,"WEBINAR_ATTENDED")</f>
        <v>1</v>
      </c>
      <c r="U862" s="7">
        <f>COUNTIFS(clean_interactions!B:B,A862,clean_interactions!C:C,"PRICING_PAGE_VIEW")</f>
        <v>0</v>
      </c>
      <c r="V862" s="7">
        <f>SUMIF(clean_spend!D:D,E862,clean_spend!F:F)</f>
        <v>46997</v>
      </c>
      <c r="W862" s="7">
        <f>SUMIF(clean_spend!D:D,E862,clean_spend!J:J)</f>
        <v>970</v>
      </c>
      <c r="X862" s="17">
        <f t="shared" si="13"/>
        <v>48.450515463917526</v>
      </c>
      <c r="Y862" s="7">
        <f>IFERROR(SUMIF(clean_spend!D:D,E862,clean_spend!L:L)/V862,0)</f>
        <v>13.494180479605081</v>
      </c>
    </row>
    <row r="863" spans="1:25">
      <c r="A863" t="str">
        <v>L0862</v>
      </c>
      <c r="B863" t="str">
        <v>Ansel Clark</v>
      </c>
      <c r="C863" t="str">
        <v>OKTA</v>
      </c>
      <c r="D863" t="str">
        <v>STARTUP</v>
      </c>
      <c r="E863" t="str">
        <v>SOCIAL</v>
      </c>
      <c r="F863" t="str">
        <v>Media</v>
      </c>
      <c r="G863" t="str">
        <v>Demand Gen Manager</v>
      </c>
      <c r="H863" t="str">
        <v>Egypt</v>
      </c>
      <c r="I863">
        <v>12</v>
      </c>
      <c r="J863">
        <v>15</v>
      </c>
      <c r="K863">
        <v>23</v>
      </c>
      <c r="L863" t="str">
        <v>NO</v>
      </c>
      <c r="M863" t="str">
        <v>NEW</v>
      </c>
      <c r="N863" s="7" t="str">
        <f>IF(COUNTBLANK(clean_leads!B863:S863)&gt;=8,"LOW",IF(COUNTBLANK(clean_leads!B863:S863)&gt;=4,"MEDIUM","HIGH"))</f>
        <v>HIGH</v>
      </c>
      <c r="O863" s="7">
        <f>COUNTIF(clean_interactions!B:B,A863)</f>
        <v>5</v>
      </c>
      <c r="P863" s="7">
        <f>COUNTIFS(clean_interactions!B:B,A863,clean_interactions!N:N,"HIGH")</f>
        <v>2</v>
      </c>
      <c r="Q863" s="7">
        <f>ROUND(SUMIF(clean_interactions!B:B,A863,clean_interactions!M:M),1)</f>
        <v>45.7</v>
      </c>
      <c r="R863" s="7">
        <f>COUNTIFS(clean_interactions!B:B,A863,clean_interactions!C:C,"DEMO_REQUEST")</f>
        <v>0</v>
      </c>
      <c r="S863" s="7">
        <f>COUNTIFS(clean_interactions!B:B,A863,clean_interactions!C:C,"CONTENT_DOWNLOAD")</f>
        <v>0</v>
      </c>
      <c r="T863" s="7">
        <f>COUNTIFS(clean_interactions!B:B,A863,clean_interactions!C:C,"WEBINAR_ATTENDED")</f>
        <v>2</v>
      </c>
      <c r="U863" s="7">
        <f>COUNTIFS(clean_interactions!B:B,A863,clean_interactions!C:C,"PRICING_PAGE_VIEW")</f>
        <v>0</v>
      </c>
      <c r="V863" s="7">
        <f>SUMIF(clean_spend!D:D,E863,clean_spend!F:F)</f>
        <v>198205</v>
      </c>
      <c r="W863" s="7">
        <f>SUMIF(clean_spend!D:D,E863,clean_spend!J:J)</f>
        <v>961</v>
      </c>
      <c r="X863" s="17">
        <f t="shared" si="13"/>
        <v>206.2486992715921</v>
      </c>
      <c r="Y863" s="7">
        <f>IFERROR(SUMIF(clean_spend!D:D,E863,clean_spend!L:L)/V863,0)</f>
        <v>2.499992432077899</v>
      </c>
    </row>
    <row r="864" spans="1:25">
      <c r="A864" t="str">
        <v>L0863</v>
      </c>
      <c r="B864" t="str">
        <v>Victor Malhotra</v>
      </c>
      <c r="C864" t="str">
        <v>MIRO</v>
      </c>
      <c r="D864" t="str">
        <v>N/A</v>
      </c>
      <c r="E864" t="str">
        <v>COLD_EMAIL</v>
      </c>
      <c r="F864" t="str">
        <v>Media</v>
      </c>
      <c r="G864" t="str">
        <v>Sales Operations</v>
      </c>
      <c r="H864" t="str">
        <v>CA</v>
      </c>
      <c r="I864">
        <v>19</v>
      </c>
      <c r="J864">
        <v>7</v>
      </c>
      <c r="K864">
        <v>54</v>
      </c>
      <c r="L864" t="str">
        <v>NO</v>
      </c>
      <c r="M864" t="str">
        <v>DISQUALIFIED</v>
      </c>
      <c r="N864" s="7" t="str">
        <f>IF(COUNTBLANK(clean_leads!B864:S864)&gt;=8,"LOW",IF(COUNTBLANK(clean_leads!B864:S864)&gt;=4,"MEDIUM","HIGH"))</f>
        <v>HIGH</v>
      </c>
      <c r="O864" s="7">
        <f>COUNTIF(clean_interactions!B:B,A864)</f>
        <v>2</v>
      </c>
      <c r="P864" s="7">
        <f>COUNTIFS(clean_interactions!B:B,A864,clean_interactions!N:N,"HIGH")</f>
        <v>1</v>
      </c>
      <c r="Q864" s="7">
        <f>ROUND(SUMIF(clean_interactions!B:B,A864,clean_interactions!M:M),1)</f>
        <v>12.3</v>
      </c>
      <c r="R864" s="7">
        <f>COUNTIFS(clean_interactions!B:B,A864,clean_interactions!C:C,"DEMO_REQUEST")</f>
        <v>0</v>
      </c>
      <c r="S864" s="7">
        <f>COUNTIFS(clean_interactions!B:B,A864,clean_interactions!C:C,"CONTENT_DOWNLOAD")</f>
        <v>0</v>
      </c>
      <c r="T864" s="7">
        <f>COUNTIFS(clean_interactions!B:B,A864,clean_interactions!C:C,"WEBINAR_ATTENDED")</f>
        <v>0</v>
      </c>
      <c r="U864" s="7">
        <f>COUNTIFS(clean_interactions!B:B,A864,clean_interactions!C:C,"PRICING_PAGE_VIEW")</f>
        <v>0</v>
      </c>
      <c r="V864" s="7">
        <f>SUMIF(clean_spend!D:D,E864,clean_spend!F:F)</f>
        <v>63789</v>
      </c>
      <c r="W864" s="7">
        <f>SUMIF(clean_spend!D:D,E864,clean_spend!J:J)</f>
        <v>306</v>
      </c>
      <c r="X864" s="17">
        <f t="shared" si="13"/>
        <v>208.4607843137255</v>
      </c>
      <c r="Y864" s="7">
        <f>IFERROR(SUMIF(clean_spend!D:D,E864,clean_spend!L:L)/V864,0)</f>
        <v>3.0610920378121618</v>
      </c>
    </row>
    <row r="865" spans="1:25">
      <c r="A865" t="str">
        <v>L0864</v>
      </c>
      <c r="B865" t="str">
        <v>Orion Flores</v>
      </c>
      <c r="C865" t="str">
        <v>ASANA</v>
      </c>
      <c r="D865" t="str">
        <v>MID-MARKET</v>
      </c>
      <c r="E865" t="str">
        <v>CONTENT_SYNDICATION</v>
      </c>
      <c r="F865" t="str">
        <v>Supply Chain</v>
      </c>
      <c r="G865" t="str">
        <v>Abm Manager</v>
      </c>
      <c r="H865" t="str">
        <v>FR</v>
      </c>
      <c r="I865">
        <v>30</v>
      </c>
      <c r="J865">
        <v>8</v>
      </c>
      <c r="K865">
        <v>51</v>
      </c>
      <c r="L865" t="str">
        <v>YES</v>
      </c>
      <c r="M865" t="str">
        <v>DISQUALIFIED</v>
      </c>
      <c r="N865" s="7" t="str">
        <f>IF(COUNTBLANK(clean_leads!B865:S865)&gt;=8,"LOW",IF(COUNTBLANK(clean_leads!B865:S865)&gt;=4,"MEDIUM","HIGH"))</f>
        <v>HIGH</v>
      </c>
      <c r="O865" s="7">
        <f>COUNTIF(clean_interactions!B:B,A865)</f>
        <v>1</v>
      </c>
      <c r="P865" s="7">
        <f>COUNTIFS(clean_interactions!B:B,A865,clean_interactions!N:N,"HIGH")</f>
        <v>0</v>
      </c>
      <c r="Q865" s="7">
        <f>ROUND(SUMIF(clean_interactions!B:B,A865,clean_interactions!M:M),1)</f>
        <v>0</v>
      </c>
      <c r="R865" s="7">
        <f>COUNTIFS(clean_interactions!B:B,A865,clean_interactions!C:C,"DEMO_REQUEST")</f>
        <v>0</v>
      </c>
      <c r="S865" s="7">
        <f>COUNTIFS(clean_interactions!B:B,A865,clean_interactions!C:C,"CONTENT_DOWNLOAD")</f>
        <v>0</v>
      </c>
      <c r="T865" s="7">
        <f>COUNTIFS(clean_interactions!B:B,A865,clean_interactions!C:C,"WEBINAR_ATTENDED")</f>
        <v>0</v>
      </c>
      <c r="U865" s="7">
        <f>COUNTIFS(clean_interactions!B:B,A865,clean_interactions!C:C,"PRICING_PAGE_VIEW")</f>
        <v>0</v>
      </c>
      <c r="V865" s="7">
        <f>SUMIF(clean_spend!D:D,E865,clean_spend!F:F)</f>
        <v>56772</v>
      </c>
      <c r="W865" s="7">
        <f>SUMIF(clean_spend!D:D,E865,clean_spend!J:J)</f>
        <v>216</v>
      </c>
      <c r="X865" s="17">
        <f t="shared" si="13"/>
        <v>262.83333333333331</v>
      </c>
      <c r="Y865" s="7">
        <f>IFERROR(SUMIF(clean_spend!D:D,E865,clean_spend!L:L)/V865,0)</f>
        <v>1.3824068202635102</v>
      </c>
    </row>
    <row r="866" spans="1:25">
      <c r="A866" t="str">
        <v>L0865</v>
      </c>
      <c r="B866" t="str">
        <v>Quinlan Sanchez</v>
      </c>
      <c r="C866" t="str">
        <v>MICROSOFT CORP</v>
      </c>
      <c r="D866" t="str">
        <v>MID-MARKET</v>
      </c>
      <c r="E866" t="str">
        <v>COLD_EMAIL</v>
      </c>
      <c r="F866" t="str">
        <v>Devops</v>
      </c>
      <c r="G866" t="str">
        <v>Data Analyst</v>
      </c>
      <c r="H866" t="str">
        <v>US</v>
      </c>
      <c r="I866">
        <v>20</v>
      </c>
      <c r="J866">
        <v>8</v>
      </c>
      <c r="K866">
        <v>17</v>
      </c>
      <c r="L866" t="str">
        <v>NO</v>
      </c>
      <c r="M866" t="str">
        <v>CONVERTED</v>
      </c>
      <c r="N866" s="7" t="str">
        <f>IF(COUNTBLANK(clean_leads!B866:S866)&gt;=8,"LOW",IF(COUNTBLANK(clean_leads!B866:S866)&gt;=4,"MEDIUM","HIGH"))</f>
        <v>HIGH</v>
      </c>
      <c r="O866" s="7">
        <f>COUNTIF(clean_interactions!B:B,A866)</f>
        <v>1</v>
      </c>
      <c r="P866" s="7">
        <f>COUNTIFS(clean_interactions!B:B,A866,clean_interactions!N:N,"HIGH")</f>
        <v>1</v>
      </c>
      <c r="Q866" s="7">
        <f>ROUND(SUMIF(clean_interactions!B:B,A866,clean_interactions!M:M),1)</f>
        <v>29.3</v>
      </c>
      <c r="R866" s="7">
        <f>COUNTIFS(clean_interactions!B:B,A866,clean_interactions!C:C,"DEMO_REQUEST")</f>
        <v>0</v>
      </c>
      <c r="S866" s="7">
        <f>COUNTIFS(clean_interactions!B:B,A866,clean_interactions!C:C,"CONTENT_DOWNLOAD")</f>
        <v>0</v>
      </c>
      <c r="T866" s="7">
        <f>COUNTIFS(clean_interactions!B:B,A866,clean_interactions!C:C,"WEBINAR_ATTENDED")</f>
        <v>0</v>
      </c>
      <c r="U866" s="7">
        <f>COUNTIFS(clean_interactions!B:B,A866,clean_interactions!C:C,"PRICING_PAGE_VIEW")</f>
        <v>0</v>
      </c>
      <c r="V866" s="7">
        <f>SUMIF(clean_spend!D:D,E866,clean_spend!F:F)</f>
        <v>63789</v>
      </c>
      <c r="W866" s="7">
        <f>SUMIF(clean_spend!D:D,E866,clean_spend!J:J)</f>
        <v>306</v>
      </c>
      <c r="X866" s="17">
        <f t="shared" si="13"/>
        <v>208.4607843137255</v>
      </c>
      <c r="Y866" s="7">
        <f>IFERROR(SUMIF(clean_spend!D:D,E866,clean_spend!L:L)/V866,0)</f>
        <v>3.0610920378121618</v>
      </c>
    </row>
    <row r="867" spans="1:25">
      <c r="A867" t="str">
        <v>L0866</v>
      </c>
      <c r="B867" t="str">
        <v>Lorenzo Anderson</v>
      </c>
      <c r="C867" t="str">
        <v>GOOGLE</v>
      </c>
      <c r="D867" t="str">
        <v>SMB</v>
      </c>
      <c r="E867" t="str">
        <v>WEBINAR</v>
      </c>
      <c r="F867" t="str">
        <v>Cybersecurity</v>
      </c>
      <c r="G867" t="str">
        <v>Head Of Product</v>
      </c>
      <c r="H867" t="str">
        <v>US</v>
      </c>
      <c r="I867">
        <v>27</v>
      </c>
      <c r="J867">
        <v>3</v>
      </c>
      <c r="K867">
        <v>57</v>
      </c>
      <c r="L867" t="str">
        <v>YES</v>
      </c>
      <c r="M867" t="str">
        <v>NEW</v>
      </c>
      <c r="N867" s="7" t="str">
        <f>IF(COUNTBLANK(clean_leads!B867:S867)&gt;=8,"LOW",IF(COUNTBLANK(clean_leads!B867:S867)&gt;=4,"MEDIUM","HIGH"))</f>
        <v>HIGH</v>
      </c>
      <c r="O867" s="7">
        <f>COUNTIF(clean_interactions!B:B,A867)</f>
        <v>4</v>
      </c>
      <c r="P867" s="7">
        <f>COUNTIFS(clean_interactions!B:B,A867,clean_interactions!N:N,"HIGH")</f>
        <v>4</v>
      </c>
      <c r="Q867" s="7">
        <f>ROUND(SUMIF(clean_interactions!B:B,A867,clean_interactions!M:M),1)</f>
        <v>116.6</v>
      </c>
      <c r="R867" s="7">
        <f>COUNTIFS(clean_interactions!B:B,A867,clean_interactions!C:C,"DEMO_REQUEST")</f>
        <v>0</v>
      </c>
      <c r="S867" s="7">
        <f>COUNTIFS(clean_interactions!B:B,A867,clean_interactions!C:C,"CONTENT_DOWNLOAD")</f>
        <v>0</v>
      </c>
      <c r="T867" s="7">
        <f>COUNTIFS(clean_interactions!B:B,A867,clean_interactions!C:C,"WEBINAR_ATTENDED")</f>
        <v>0</v>
      </c>
      <c r="U867" s="7">
        <f>COUNTIFS(clean_interactions!B:B,A867,clean_interactions!C:C,"PRICING_PAGE_VIEW")</f>
        <v>0</v>
      </c>
      <c r="V867" s="7">
        <f>SUMIF(clean_spend!D:D,E867,clean_spend!F:F)</f>
        <v>74983</v>
      </c>
      <c r="W867" s="7">
        <f>SUMIF(clean_spend!D:D,E867,clean_spend!J:J)</f>
        <v>879</v>
      </c>
      <c r="X867" s="17">
        <f t="shared" si="13"/>
        <v>85.304891922639356</v>
      </c>
      <c r="Y867" s="7">
        <f>IFERROR(SUMIF(clean_spend!D:D,E867,clean_spend!L:L)/V867,0)</f>
        <v>7.3541336036168197</v>
      </c>
    </row>
    <row r="868" spans="1:25">
      <c r="A868" t="str">
        <v>L0867</v>
      </c>
      <c r="B868" t="str">
        <v>Sophie Davis</v>
      </c>
      <c r="C868" t="str">
        <v>SERVICE NOW</v>
      </c>
      <c r="D868" t="str">
        <v>N/A</v>
      </c>
      <c r="E868" t="str">
        <v>ORGANIC</v>
      </c>
      <c r="F868" t="str">
        <v>Devops</v>
      </c>
      <c r="G868" t="str">
        <v>Marketing Manager</v>
      </c>
      <c r="H868" t="str">
        <v>Kenya</v>
      </c>
      <c r="I868">
        <v>0</v>
      </c>
      <c r="J868">
        <v>15</v>
      </c>
      <c r="K868">
        <v>34</v>
      </c>
      <c r="L868" t="str">
        <v>NO</v>
      </c>
      <c r="M868" t="str">
        <v>DISQUALIFIED</v>
      </c>
      <c r="N868" s="7" t="str">
        <f>IF(COUNTBLANK(clean_leads!B868:S868)&gt;=8,"LOW",IF(COUNTBLANK(clean_leads!B868:S868)&gt;=4,"MEDIUM","HIGH"))</f>
        <v>HIGH</v>
      </c>
      <c r="O868" s="7">
        <f>COUNTIF(clean_interactions!B:B,A868)</f>
        <v>2</v>
      </c>
      <c r="P868" s="7">
        <f>COUNTIFS(clean_interactions!B:B,A868,clean_interactions!N:N,"HIGH")</f>
        <v>0</v>
      </c>
      <c r="Q868" s="7">
        <f>ROUND(SUMIF(clean_interactions!B:B,A868,clean_interactions!M:M),1)</f>
        <v>0</v>
      </c>
      <c r="R868" s="7">
        <f>COUNTIFS(clean_interactions!B:B,A868,clean_interactions!C:C,"DEMO_REQUEST")</f>
        <v>0</v>
      </c>
      <c r="S868" s="7">
        <f>COUNTIFS(clean_interactions!B:B,A868,clean_interactions!C:C,"CONTENT_DOWNLOAD")</f>
        <v>0</v>
      </c>
      <c r="T868" s="7">
        <f>COUNTIFS(clean_interactions!B:B,A868,clean_interactions!C:C,"WEBINAR_ATTENDED")</f>
        <v>0</v>
      </c>
      <c r="U868" s="7">
        <f>COUNTIFS(clean_interactions!B:B,A868,clean_interactions!C:C,"PRICING_PAGE_VIEW")</f>
        <v>0</v>
      </c>
      <c r="V868" s="7">
        <f>SUMIF(clean_spend!D:D,E868,clean_spend!F:F)</f>
        <v>46997</v>
      </c>
      <c r="W868" s="7">
        <f>SUMIF(clean_spend!D:D,E868,clean_spend!J:J)</f>
        <v>970</v>
      </c>
      <c r="X868" s="17">
        <f t="shared" si="13"/>
        <v>48.450515463917526</v>
      </c>
      <c r="Y868" s="7">
        <f>IFERROR(SUMIF(clean_spend!D:D,E868,clean_spend!L:L)/V868,0)</f>
        <v>13.494180479605081</v>
      </c>
    </row>
    <row r="869" spans="1:25">
      <c r="A869" t="str">
        <v>L0868</v>
      </c>
      <c r="B869" t="str">
        <v>Willow Silva</v>
      </c>
      <c r="C869" t="str">
        <v>PALO ALTO NETWORKS</v>
      </c>
      <c r="D869" t="str">
        <v>SMB</v>
      </c>
      <c r="E869" t="str">
        <v>REFERRAL</v>
      </c>
      <c r="F869" t="str">
        <v>Gaming</v>
      </c>
      <c r="G869" t="str">
        <v>Growth Lead</v>
      </c>
      <c r="H869" t="str">
        <v>South Korea</v>
      </c>
      <c r="I869">
        <v>19</v>
      </c>
      <c r="J869">
        <v>12</v>
      </c>
      <c r="K869">
        <v>27</v>
      </c>
      <c r="L869" t="str">
        <v>NO</v>
      </c>
      <c r="M869" t="str">
        <v>QUALIFIED</v>
      </c>
      <c r="N869" s="7" t="str">
        <f>IF(COUNTBLANK(clean_leads!B869:S869)&gt;=8,"LOW",IF(COUNTBLANK(clean_leads!B869:S869)&gt;=4,"MEDIUM","HIGH"))</f>
        <v>HIGH</v>
      </c>
      <c r="O869" s="7">
        <f>COUNTIF(clean_interactions!B:B,A869)</f>
        <v>3</v>
      </c>
      <c r="P869" s="7">
        <f>COUNTIFS(clean_interactions!B:B,A869,clean_interactions!N:N,"HIGH")</f>
        <v>2</v>
      </c>
      <c r="Q869" s="7">
        <f>ROUND(SUMIF(clean_interactions!B:B,A869,clean_interactions!M:M),1)</f>
        <v>30.5</v>
      </c>
      <c r="R869" s="7">
        <f>COUNTIFS(clean_interactions!B:B,A869,clean_interactions!C:C,"DEMO_REQUEST")</f>
        <v>0</v>
      </c>
      <c r="S869" s="7">
        <f>COUNTIFS(clean_interactions!B:B,A869,clean_interactions!C:C,"CONTENT_DOWNLOAD")</f>
        <v>0</v>
      </c>
      <c r="T869" s="7">
        <f>COUNTIFS(clean_interactions!B:B,A869,clean_interactions!C:C,"WEBINAR_ATTENDED")</f>
        <v>0</v>
      </c>
      <c r="U869" s="7">
        <f>COUNTIFS(clean_interactions!B:B,A869,clean_interactions!C:C,"PRICING_PAGE_VIEW")</f>
        <v>1</v>
      </c>
      <c r="V869" s="7">
        <f>SUMIF(clean_spend!D:D,E869,clean_spend!F:F)</f>
        <v>37889</v>
      </c>
      <c r="W869" s="7">
        <f>SUMIF(clean_spend!D:D,E869,clean_spend!J:J)</f>
        <v>865</v>
      </c>
      <c r="X869" s="17">
        <f t="shared" si="13"/>
        <v>43.802312138728325</v>
      </c>
      <c r="Y869" s="7">
        <f>IFERROR(SUMIF(clean_spend!D:D,E869,clean_spend!L:L)/V869,0)</f>
        <v>9.6104674179841112</v>
      </c>
    </row>
    <row r="870" spans="1:25">
      <c r="A870" t="str">
        <v>L0869</v>
      </c>
      <c r="B870" t="str">
        <v>Nadia Rojas</v>
      </c>
      <c r="C870" t="str">
        <v>HASHICORP</v>
      </c>
      <c r="D870" t="str">
        <v>MID-MARKET</v>
      </c>
      <c r="E870" t="str">
        <v>PAID</v>
      </c>
      <c r="F870" t="str">
        <v>AI/ML</v>
      </c>
      <c r="G870" t="str">
        <v>Communications Director</v>
      </c>
      <c r="H870" t="str">
        <v>Bangladesh</v>
      </c>
      <c r="I870">
        <v>28</v>
      </c>
      <c r="J870">
        <v>3</v>
      </c>
      <c r="K870">
        <v>47</v>
      </c>
      <c r="L870" t="str">
        <v>YES</v>
      </c>
      <c r="M870" t="str">
        <v>NEW</v>
      </c>
      <c r="N870" s="7" t="str">
        <f>IF(COUNTBLANK(clean_leads!B870:S870)&gt;=8,"LOW",IF(COUNTBLANK(clean_leads!B870:S870)&gt;=4,"MEDIUM","HIGH"))</f>
        <v>HIGH</v>
      </c>
      <c r="O870" s="7">
        <f>COUNTIF(clean_interactions!B:B,A870)</f>
        <v>3</v>
      </c>
      <c r="P870" s="7">
        <f>COUNTIFS(clean_interactions!B:B,A870,clean_interactions!N:N,"HIGH")</f>
        <v>3</v>
      </c>
      <c r="Q870" s="7">
        <f>ROUND(SUMIF(clean_interactions!B:B,A870,clean_interactions!M:M),1)</f>
        <v>57.2</v>
      </c>
      <c r="R870" s="7">
        <f>COUNTIFS(clean_interactions!B:B,A870,clean_interactions!C:C,"DEMO_REQUEST")</f>
        <v>0</v>
      </c>
      <c r="S870" s="7">
        <f>COUNTIFS(clean_interactions!B:B,A870,clean_interactions!C:C,"CONTENT_DOWNLOAD")</f>
        <v>0</v>
      </c>
      <c r="T870" s="7">
        <f>COUNTIFS(clean_interactions!B:B,A870,clean_interactions!C:C,"WEBINAR_ATTENDED")</f>
        <v>0</v>
      </c>
      <c r="U870" s="7">
        <f>COUNTIFS(clean_interactions!B:B,A870,clean_interactions!C:C,"PRICING_PAGE_VIEW")</f>
        <v>0</v>
      </c>
      <c r="V870" s="7">
        <f>SUMIF(clean_spend!D:D,E870,clean_spend!F:F)</f>
        <v>149793</v>
      </c>
      <c r="W870" s="7">
        <f>SUMIF(clean_spend!D:D,E870,clean_spend!J:J)</f>
        <v>1090</v>
      </c>
      <c r="X870" s="17">
        <f t="shared" si="13"/>
        <v>137.42477064220182</v>
      </c>
      <c r="Y870" s="7">
        <f>IFERROR(SUMIF(clean_spend!D:D,E870,clean_spend!L:L)/V870,0)</f>
        <v>3.422997069288952</v>
      </c>
    </row>
    <row r="871" spans="1:25">
      <c r="A871" t="str">
        <v>L0870</v>
      </c>
      <c r="B871" t="str">
        <v>Zion Castillo</v>
      </c>
      <c r="C871" t="str">
        <v>OKTA INC</v>
      </c>
      <c r="D871" t="str">
        <v>STARTUP</v>
      </c>
      <c r="E871" t="str">
        <v>SOCIAL</v>
      </c>
      <c r="F871" t="str">
        <v>Hrtech</v>
      </c>
      <c r="G871" t="str">
        <v>Sdr Manager</v>
      </c>
      <c r="H871" t="str">
        <v>US</v>
      </c>
      <c r="I871">
        <v>9</v>
      </c>
      <c r="J871">
        <v>19</v>
      </c>
      <c r="K871">
        <v>49</v>
      </c>
      <c r="L871" t="str">
        <v>YES</v>
      </c>
      <c r="M871" t="str">
        <v>NURTURING</v>
      </c>
      <c r="N871" s="7" t="str">
        <f>IF(COUNTBLANK(clean_leads!B871:S871)&gt;=8,"LOW",IF(COUNTBLANK(clean_leads!B871:S871)&gt;=4,"MEDIUM","HIGH"))</f>
        <v>HIGH</v>
      </c>
      <c r="O871" s="7">
        <f>COUNTIF(clean_interactions!B:B,A871)</f>
        <v>5</v>
      </c>
      <c r="P871" s="7">
        <f>COUNTIFS(clean_interactions!B:B,A871,clean_interactions!N:N,"HIGH")</f>
        <v>3</v>
      </c>
      <c r="Q871" s="7">
        <f>ROUND(SUMIF(clean_interactions!B:B,A871,clean_interactions!M:M),1)</f>
        <v>33.5</v>
      </c>
      <c r="R871" s="7">
        <f>COUNTIFS(clean_interactions!B:B,A871,clean_interactions!C:C,"DEMO_REQUEST")</f>
        <v>0</v>
      </c>
      <c r="S871" s="7">
        <f>COUNTIFS(clean_interactions!B:B,A871,clean_interactions!C:C,"CONTENT_DOWNLOAD")</f>
        <v>0</v>
      </c>
      <c r="T871" s="7">
        <f>COUNTIFS(clean_interactions!B:B,A871,clean_interactions!C:C,"WEBINAR_ATTENDED")</f>
        <v>0</v>
      </c>
      <c r="U871" s="7">
        <f>COUNTIFS(clean_interactions!B:B,A871,clean_interactions!C:C,"PRICING_PAGE_VIEW")</f>
        <v>0</v>
      </c>
      <c r="V871" s="7">
        <f>SUMIF(clean_spend!D:D,E871,clean_spend!F:F)</f>
        <v>198205</v>
      </c>
      <c r="W871" s="7">
        <f>SUMIF(clean_spend!D:D,E871,clean_spend!J:J)</f>
        <v>961</v>
      </c>
      <c r="X871" s="17">
        <f t="shared" si="13"/>
        <v>206.2486992715921</v>
      </c>
      <c r="Y871" s="7">
        <f>IFERROR(SUMIF(clean_spend!D:D,E871,clean_spend!L:L)/V871,0)</f>
        <v>2.499992432077899</v>
      </c>
    </row>
    <row r="872" spans="1:25">
      <c r="A872" t="str">
        <v>L0871</v>
      </c>
      <c r="B872" t="str">
        <v>Dmitri Ali</v>
      </c>
      <c r="C872" t="str">
        <v>CROWD STRIKE</v>
      </c>
      <c r="D872" t="str">
        <v>ENTERPRISE</v>
      </c>
      <c r="E872" t="str">
        <v>SOCIAL</v>
      </c>
      <c r="F872" t="str">
        <v>Retail</v>
      </c>
      <c r="G872" t="str">
        <v>Head Of Sales</v>
      </c>
      <c r="H872" t="str">
        <v>Turkey</v>
      </c>
      <c r="I872">
        <v>21</v>
      </c>
      <c r="J872">
        <v>20</v>
      </c>
      <c r="K872">
        <v>30</v>
      </c>
      <c r="L872" t="str">
        <v>YES</v>
      </c>
      <c r="M872" t="str">
        <v>ENGAGED</v>
      </c>
      <c r="N872" s="7" t="str">
        <f>IF(COUNTBLANK(clean_leads!B872:S872)&gt;=8,"LOW",IF(COUNTBLANK(clean_leads!B872:S872)&gt;=4,"MEDIUM","HIGH"))</f>
        <v>HIGH</v>
      </c>
      <c r="O872" s="7">
        <f>COUNTIF(clean_interactions!B:B,A872)</f>
        <v>5</v>
      </c>
      <c r="P872" s="7">
        <f>COUNTIFS(clean_interactions!B:B,A872,clean_interactions!N:N,"HIGH")</f>
        <v>4</v>
      </c>
      <c r="Q872" s="7">
        <f>ROUND(SUMIF(clean_interactions!B:B,A872,clean_interactions!M:M),1)</f>
        <v>61.2</v>
      </c>
      <c r="R872" s="7">
        <f>COUNTIFS(clean_interactions!B:B,A872,clean_interactions!C:C,"DEMO_REQUEST")</f>
        <v>0</v>
      </c>
      <c r="S872" s="7">
        <f>COUNTIFS(clean_interactions!B:B,A872,clean_interactions!C:C,"CONTENT_DOWNLOAD")</f>
        <v>1</v>
      </c>
      <c r="T872" s="7">
        <f>COUNTIFS(clean_interactions!B:B,A872,clean_interactions!C:C,"WEBINAR_ATTENDED")</f>
        <v>0</v>
      </c>
      <c r="U872" s="7">
        <f>COUNTIFS(clean_interactions!B:B,A872,clean_interactions!C:C,"PRICING_PAGE_VIEW")</f>
        <v>0</v>
      </c>
      <c r="V872" s="7">
        <f>SUMIF(clean_spend!D:D,E872,clean_spend!F:F)</f>
        <v>198205</v>
      </c>
      <c r="W872" s="7">
        <f>SUMIF(clean_spend!D:D,E872,clean_spend!J:J)</f>
        <v>961</v>
      </c>
      <c r="X872" s="17">
        <f t="shared" si="13"/>
        <v>206.2486992715921</v>
      </c>
      <c r="Y872" s="7">
        <f>IFERROR(SUMIF(clean_spend!D:D,E872,clean_spend!L:L)/V872,0)</f>
        <v>2.499992432077899</v>
      </c>
    </row>
    <row r="873" spans="1:25">
      <c r="A873" t="str">
        <v>L0872</v>
      </c>
      <c r="B873" t="str">
        <v>Mila Kim</v>
      </c>
      <c r="C873" t="str">
        <v>SNOWFLAKE</v>
      </c>
      <c r="D873" t="str">
        <v>ENTERPRISE</v>
      </c>
      <c r="E873" t="str">
        <v>WEBINAR</v>
      </c>
      <c r="F873" t="str">
        <v>Gaming</v>
      </c>
      <c r="G873" t="str">
        <v>Chief Growth Officer</v>
      </c>
      <c r="H873" t="str">
        <v>Bangladesh</v>
      </c>
      <c r="I873">
        <v>35</v>
      </c>
      <c r="J873">
        <v>6</v>
      </c>
      <c r="K873">
        <v>24</v>
      </c>
      <c r="L873" t="str">
        <v>NO</v>
      </c>
      <c r="M873" t="str">
        <v>DISQUALIFIED</v>
      </c>
      <c r="N873" s="7" t="str">
        <f>IF(COUNTBLANK(clean_leads!B873:S873)&gt;=8,"LOW",IF(COUNTBLANK(clean_leads!B873:S873)&gt;=4,"MEDIUM","HIGH"))</f>
        <v>HIGH</v>
      </c>
      <c r="O873" s="7">
        <f>COUNTIF(clean_interactions!B:B,A873)</f>
        <v>1</v>
      </c>
      <c r="P873" s="7">
        <f>COUNTIFS(clean_interactions!B:B,A873,clean_interactions!N:N,"HIGH")</f>
        <v>1</v>
      </c>
      <c r="Q873" s="7">
        <f>ROUND(SUMIF(clean_interactions!B:B,A873,clean_interactions!M:M),1)</f>
        <v>29.7</v>
      </c>
      <c r="R873" s="7">
        <f>COUNTIFS(clean_interactions!B:B,A873,clean_interactions!C:C,"DEMO_REQUEST")</f>
        <v>0</v>
      </c>
      <c r="S873" s="7">
        <f>COUNTIFS(clean_interactions!B:B,A873,clean_interactions!C:C,"CONTENT_DOWNLOAD")</f>
        <v>0</v>
      </c>
      <c r="T873" s="7">
        <f>COUNTIFS(clean_interactions!B:B,A873,clean_interactions!C:C,"WEBINAR_ATTENDED")</f>
        <v>0</v>
      </c>
      <c r="U873" s="7">
        <f>COUNTIFS(clean_interactions!B:B,A873,clean_interactions!C:C,"PRICING_PAGE_VIEW")</f>
        <v>0</v>
      </c>
      <c r="V873" s="7">
        <f>SUMIF(clean_spend!D:D,E873,clean_spend!F:F)</f>
        <v>74983</v>
      </c>
      <c r="W873" s="7">
        <f>SUMIF(clean_spend!D:D,E873,clean_spend!J:J)</f>
        <v>879</v>
      </c>
      <c r="X873" s="17">
        <f t="shared" si="13"/>
        <v>85.304891922639356</v>
      </c>
      <c r="Y873" s="7">
        <f>IFERROR(SUMIF(clean_spend!D:D,E873,clean_spend!L:L)/V873,0)</f>
        <v>7.3541336036168197</v>
      </c>
    </row>
    <row r="874" spans="1:25">
      <c r="A874" t="str">
        <v>L0873</v>
      </c>
      <c r="B874" t="str">
        <v>Dmitri Khan</v>
      </c>
      <c r="C874" t="str">
        <v>CONFLUENT</v>
      </c>
      <c r="D874" t="str">
        <v>SMB</v>
      </c>
      <c r="E874" t="str">
        <v>ORGANIC</v>
      </c>
      <c r="F874" t="str">
        <v>Logistics</v>
      </c>
      <c r="G874" t="str">
        <v>Revops Manager</v>
      </c>
      <c r="H874" t="str">
        <v>US</v>
      </c>
      <c r="I874">
        <v>11</v>
      </c>
      <c r="J874">
        <v>13</v>
      </c>
      <c r="K874">
        <v>46</v>
      </c>
      <c r="L874" t="str">
        <v>NO</v>
      </c>
      <c r="M874" t="str">
        <v>ENGAGED</v>
      </c>
      <c r="N874" s="7" t="str">
        <f>IF(COUNTBLANK(clean_leads!B874:S874)&gt;=8,"LOW",IF(COUNTBLANK(clean_leads!B874:S874)&gt;=4,"MEDIUM","HIGH"))</f>
        <v>HIGH</v>
      </c>
      <c r="O874" s="7">
        <f>COUNTIF(clean_interactions!B:B,A874)</f>
        <v>1</v>
      </c>
      <c r="P874" s="7">
        <f>COUNTIFS(clean_interactions!B:B,A874,clean_interactions!N:N,"HIGH")</f>
        <v>1</v>
      </c>
      <c r="Q874" s="7">
        <f>ROUND(SUMIF(clean_interactions!B:B,A874,clean_interactions!M:M),1)</f>
        <v>39.700000000000003</v>
      </c>
      <c r="R874" s="7">
        <f>COUNTIFS(clean_interactions!B:B,A874,clean_interactions!C:C,"DEMO_REQUEST")</f>
        <v>0</v>
      </c>
      <c r="S874" s="7">
        <f>COUNTIFS(clean_interactions!B:B,A874,clean_interactions!C:C,"CONTENT_DOWNLOAD")</f>
        <v>0</v>
      </c>
      <c r="T874" s="7">
        <f>COUNTIFS(clean_interactions!B:B,A874,clean_interactions!C:C,"WEBINAR_ATTENDED")</f>
        <v>0</v>
      </c>
      <c r="U874" s="7">
        <f>COUNTIFS(clean_interactions!B:B,A874,clean_interactions!C:C,"PRICING_PAGE_VIEW")</f>
        <v>0</v>
      </c>
      <c r="V874" s="7">
        <f>SUMIF(clean_spend!D:D,E874,clean_spend!F:F)</f>
        <v>46997</v>
      </c>
      <c r="W874" s="7">
        <f>SUMIF(clean_spend!D:D,E874,clean_spend!J:J)</f>
        <v>970</v>
      </c>
      <c r="X874" s="17">
        <f t="shared" si="13"/>
        <v>48.450515463917526</v>
      </c>
      <c r="Y874" s="7">
        <f>IFERROR(SUMIF(clean_spend!D:D,E874,clean_spend!L:L)/V874,0)</f>
        <v>13.494180479605081</v>
      </c>
    </row>
    <row r="875" spans="1:25">
      <c r="A875" t="str">
        <v>L0874</v>
      </c>
      <c r="B875" t="str">
        <v>Keiko Vargas</v>
      </c>
      <c r="C875" t="str">
        <v>MONGODB</v>
      </c>
      <c r="D875" t="str">
        <v>ENTERPRISE</v>
      </c>
      <c r="E875" t="str">
        <v>PARTNER</v>
      </c>
      <c r="F875" t="str">
        <v>Retail</v>
      </c>
      <c r="G875" t="str">
        <v>Communications Director</v>
      </c>
      <c r="H875" t="str">
        <v>Ireland</v>
      </c>
      <c r="I875">
        <v>23</v>
      </c>
      <c r="J875">
        <v>9</v>
      </c>
      <c r="K875">
        <v>26</v>
      </c>
      <c r="L875" t="str">
        <v>NO</v>
      </c>
      <c r="M875" t="str">
        <v>NEW</v>
      </c>
      <c r="N875" s="7" t="str">
        <f>IF(COUNTBLANK(clean_leads!B875:S875)&gt;=8,"LOW",IF(COUNTBLANK(clean_leads!B875:S875)&gt;=4,"MEDIUM","HIGH"))</f>
        <v>HIGH</v>
      </c>
      <c r="O875" s="7">
        <f>COUNTIF(clean_interactions!B:B,A875)</f>
        <v>3</v>
      </c>
      <c r="P875" s="7">
        <f>COUNTIFS(clean_interactions!B:B,A875,clean_interactions!N:N,"HIGH")</f>
        <v>3</v>
      </c>
      <c r="Q875" s="7">
        <f>ROUND(SUMIF(clean_interactions!B:B,A875,clean_interactions!M:M),1)</f>
        <v>44.2</v>
      </c>
      <c r="R875" s="7">
        <f>COUNTIFS(clean_interactions!B:B,A875,clean_interactions!C:C,"DEMO_REQUEST")</f>
        <v>0</v>
      </c>
      <c r="S875" s="7">
        <f>COUNTIFS(clean_interactions!B:B,A875,clean_interactions!C:C,"CONTENT_DOWNLOAD")</f>
        <v>1</v>
      </c>
      <c r="T875" s="7">
        <f>COUNTIFS(clean_interactions!B:B,A875,clean_interactions!C:C,"WEBINAR_ATTENDED")</f>
        <v>0</v>
      </c>
      <c r="U875" s="7">
        <f>COUNTIFS(clean_interactions!B:B,A875,clean_interactions!C:C,"PRICING_PAGE_VIEW")</f>
        <v>0</v>
      </c>
      <c r="V875" s="7">
        <f>SUMIF(clean_spend!D:D,E875,clean_spend!F:F)</f>
        <v>0</v>
      </c>
      <c r="W875" s="7">
        <f>SUMIF(clean_spend!D:D,E875,clean_spend!J:J)</f>
        <v>0</v>
      </c>
      <c r="X875" s="17">
        <f t="shared" si="13"/>
        <v>0</v>
      </c>
      <c r="Y875" s="7">
        <f>IFERROR(SUMIF(clean_spend!D:D,E875,clean_spend!L:L)/V875,0)</f>
        <v>0</v>
      </c>
    </row>
    <row r="876" spans="1:25">
      <c r="A876" t="str">
        <v>L0875</v>
      </c>
      <c r="B876" t="str">
        <v>Orion White</v>
      </c>
      <c r="C876" t="str">
        <v>DROPBOX</v>
      </c>
      <c r="D876" t="str">
        <v>MID-MARKET</v>
      </c>
      <c r="E876" t="str">
        <v>EVENT</v>
      </c>
      <c r="F876" t="str">
        <v>Media</v>
      </c>
      <c r="G876" t="str">
        <v>Vp Of Marketing</v>
      </c>
      <c r="H876" t="str">
        <v>JP</v>
      </c>
      <c r="I876">
        <v>22</v>
      </c>
      <c r="J876">
        <v>0</v>
      </c>
      <c r="K876">
        <v>24</v>
      </c>
      <c r="L876" t="str">
        <v>YES</v>
      </c>
      <c r="M876" t="str">
        <v>NEW</v>
      </c>
      <c r="N876" s="7" t="str">
        <f>IF(COUNTBLANK(clean_leads!B876:S876)&gt;=8,"LOW",IF(COUNTBLANK(clean_leads!B876:S876)&gt;=4,"MEDIUM","HIGH"))</f>
        <v>HIGH</v>
      </c>
      <c r="O876" s="7">
        <f>COUNTIF(clean_interactions!B:B,A876)</f>
        <v>2</v>
      </c>
      <c r="P876" s="7">
        <f>COUNTIFS(clean_interactions!B:B,A876,clean_interactions!N:N,"HIGH")</f>
        <v>2</v>
      </c>
      <c r="Q876" s="7">
        <f>ROUND(SUMIF(clean_interactions!B:B,A876,clean_interactions!M:M),1)</f>
        <v>38.799999999999997</v>
      </c>
      <c r="R876" s="7">
        <f>COUNTIFS(clean_interactions!B:B,A876,clean_interactions!C:C,"DEMO_REQUEST")</f>
        <v>0</v>
      </c>
      <c r="S876" s="7">
        <f>COUNTIFS(clean_interactions!B:B,A876,clean_interactions!C:C,"CONTENT_DOWNLOAD")</f>
        <v>0</v>
      </c>
      <c r="T876" s="7">
        <f>COUNTIFS(clean_interactions!B:B,A876,clean_interactions!C:C,"WEBINAR_ATTENDED")</f>
        <v>1</v>
      </c>
      <c r="U876" s="7">
        <f>COUNTIFS(clean_interactions!B:B,A876,clean_interactions!C:C,"PRICING_PAGE_VIEW")</f>
        <v>0</v>
      </c>
      <c r="V876" s="7">
        <f>SUMIF(clean_spend!D:D,E876,clean_spend!F:F)</f>
        <v>130023</v>
      </c>
      <c r="W876" s="7">
        <f>SUMIF(clean_spend!D:D,E876,clean_spend!J:J)</f>
        <v>322</v>
      </c>
      <c r="X876" s="17">
        <f t="shared" si="13"/>
        <v>403.79813664596276</v>
      </c>
      <c r="Y876" s="7">
        <f>IFERROR(SUMIF(clean_spend!D:D,E876,clean_spend!L:L)/V876,0)</f>
        <v>1.3116294809379878</v>
      </c>
    </row>
    <row r="877" spans="1:25">
      <c r="A877" t="str">
        <v>L0876</v>
      </c>
      <c r="B877" t="str">
        <v>Keiko Novak</v>
      </c>
      <c r="C877" t="str">
        <v>PALANTIR</v>
      </c>
      <c r="D877" t="str">
        <v>N/A</v>
      </c>
      <c r="E877" t="str">
        <v>REFERRAL</v>
      </c>
      <c r="F877" t="str">
        <v>Media</v>
      </c>
      <c r="G877" t="str">
        <v>Unknown</v>
      </c>
      <c r="H877" t="str">
        <v>SG</v>
      </c>
      <c r="I877">
        <v>28</v>
      </c>
      <c r="J877">
        <v>0</v>
      </c>
      <c r="K877">
        <v>3</v>
      </c>
      <c r="L877" t="str">
        <v>NO</v>
      </c>
      <c r="M877" t="str">
        <v>LOST</v>
      </c>
      <c r="N877" s="7" t="str">
        <f>IF(COUNTBLANK(clean_leads!B877:S877)&gt;=8,"LOW",IF(COUNTBLANK(clean_leads!B877:S877)&gt;=4,"MEDIUM","HIGH"))</f>
        <v>HIGH</v>
      </c>
      <c r="O877" s="7">
        <f>COUNTIF(clean_interactions!B:B,A877)</f>
        <v>1</v>
      </c>
      <c r="P877" s="7">
        <f>COUNTIFS(clean_interactions!B:B,A877,clean_interactions!N:N,"HIGH")</f>
        <v>1</v>
      </c>
      <c r="Q877" s="7">
        <f>ROUND(SUMIF(clean_interactions!B:B,A877,clean_interactions!M:M),1)</f>
        <v>19.7</v>
      </c>
      <c r="R877" s="7">
        <f>COUNTIFS(clean_interactions!B:B,A877,clean_interactions!C:C,"DEMO_REQUEST")</f>
        <v>0</v>
      </c>
      <c r="S877" s="7">
        <f>COUNTIFS(clean_interactions!B:B,A877,clean_interactions!C:C,"CONTENT_DOWNLOAD")</f>
        <v>0</v>
      </c>
      <c r="T877" s="7">
        <f>COUNTIFS(clean_interactions!B:B,A877,clean_interactions!C:C,"WEBINAR_ATTENDED")</f>
        <v>0</v>
      </c>
      <c r="U877" s="7">
        <f>COUNTIFS(clean_interactions!B:B,A877,clean_interactions!C:C,"PRICING_PAGE_VIEW")</f>
        <v>0</v>
      </c>
      <c r="V877" s="7">
        <f>SUMIF(clean_spend!D:D,E877,clean_spend!F:F)</f>
        <v>37889</v>
      </c>
      <c r="W877" s="7">
        <f>SUMIF(clean_spend!D:D,E877,clean_spend!J:J)</f>
        <v>865</v>
      </c>
      <c r="X877" s="17">
        <f t="shared" si="13"/>
        <v>43.802312138728325</v>
      </c>
      <c r="Y877" s="7">
        <f>IFERROR(SUMIF(clean_spend!D:D,E877,clean_spend!L:L)/V877,0)</f>
        <v>9.6104674179841112</v>
      </c>
    </row>
    <row r="878" spans="1:25">
      <c r="A878" t="str">
        <v>L0877</v>
      </c>
      <c r="B878" t="str">
        <v>Omar King</v>
      </c>
      <c r="C878" t="str">
        <v>HUBSPOT</v>
      </c>
      <c r="D878" t="str">
        <v>GROWTH</v>
      </c>
      <c r="E878" t="str">
        <v>ORGANIC</v>
      </c>
      <c r="F878" t="str">
        <v>Hrtech</v>
      </c>
      <c r="G878" t="str">
        <v>Technical Lead</v>
      </c>
      <c r="H878" t="str">
        <v>Philippines</v>
      </c>
      <c r="I878">
        <v>24</v>
      </c>
      <c r="J878">
        <v>8</v>
      </c>
      <c r="K878">
        <v>43</v>
      </c>
      <c r="L878" t="str">
        <v>YES</v>
      </c>
      <c r="M878" t="str">
        <v>LOST</v>
      </c>
      <c r="N878" s="7" t="str">
        <f>IF(COUNTBLANK(clean_leads!B878:S878)&gt;=8,"LOW",IF(COUNTBLANK(clean_leads!B878:S878)&gt;=4,"MEDIUM","HIGH"))</f>
        <v>HIGH</v>
      </c>
      <c r="O878" s="7">
        <f>COUNTIF(clean_interactions!B:B,A878)</f>
        <v>4</v>
      </c>
      <c r="P878" s="7">
        <f>COUNTIFS(clean_interactions!B:B,A878,clean_interactions!N:N,"HIGH")</f>
        <v>2</v>
      </c>
      <c r="Q878" s="7">
        <f>ROUND(SUMIF(clean_interactions!B:B,A878,clean_interactions!M:M),1)</f>
        <v>33.299999999999997</v>
      </c>
      <c r="R878" s="7">
        <f>COUNTIFS(clean_interactions!B:B,A878,clean_interactions!C:C,"DEMO_REQUEST")</f>
        <v>0</v>
      </c>
      <c r="S878" s="7">
        <f>COUNTIFS(clean_interactions!B:B,A878,clean_interactions!C:C,"CONTENT_DOWNLOAD")</f>
        <v>0</v>
      </c>
      <c r="T878" s="7">
        <f>COUNTIFS(clean_interactions!B:B,A878,clean_interactions!C:C,"WEBINAR_ATTENDED")</f>
        <v>0</v>
      </c>
      <c r="U878" s="7">
        <f>COUNTIFS(clean_interactions!B:B,A878,clean_interactions!C:C,"PRICING_PAGE_VIEW")</f>
        <v>0</v>
      </c>
      <c r="V878" s="7">
        <f>SUMIF(clean_spend!D:D,E878,clean_spend!F:F)</f>
        <v>46997</v>
      </c>
      <c r="W878" s="7">
        <f>SUMIF(clean_spend!D:D,E878,clean_spend!J:J)</f>
        <v>970</v>
      </c>
      <c r="X878" s="17">
        <f t="shared" si="13"/>
        <v>48.450515463917526</v>
      </c>
      <c r="Y878" s="7">
        <f>IFERROR(SUMIF(clean_spend!D:D,E878,clean_spend!L:L)/V878,0)</f>
        <v>13.494180479605081</v>
      </c>
    </row>
    <row r="879" spans="1:25">
      <c r="A879" t="str">
        <v>L0878</v>
      </c>
      <c r="B879" t="str">
        <v>Irene Schneider</v>
      </c>
      <c r="C879" t="str">
        <v>META</v>
      </c>
      <c r="D879" t="str">
        <v>N/A</v>
      </c>
      <c r="E879" t="str">
        <v>COLD_EMAIL</v>
      </c>
      <c r="F879" t="str">
        <v>Logistics</v>
      </c>
      <c r="G879" t="str">
        <v>Marketing Analyst</v>
      </c>
      <c r="H879" t="str">
        <v>AU</v>
      </c>
      <c r="I879">
        <v>7</v>
      </c>
      <c r="J879">
        <v>20</v>
      </c>
      <c r="K879">
        <v>51</v>
      </c>
      <c r="L879" t="str">
        <v>YES</v>
      </c>
      <c r="M879" t="str">
        <v>CONVERTED</v>
      </c>
      <c r="N879" s="7" t="str">
        <f>IF(COUNTBLANK(clean_leads!B879:S879)&gt;=8,"LOW",IF(COUNTBLANK(clean_leads!B879:S879)&gt;=4,"MEDIUM","HIGH"))</f>
        <v>HIGH</v>
      </c>
      <c r="O879" s="7">
        <f>COUNTIF(clean_interactions!B:B,A879)</f>
        <v>1</v>
      </c>
      <c r="P879" s="7">
        <f>COUNTIFS(clean_interactions!B:B,A879,clean_interactions!N:N,"HIGH")</f>
        <v>1</v>
      </c>
      <c r="Q879" s="7">
        <f>ROUND(SUMIF(clean_interactions!B:B,A879,clean_interactions!M:M),1)</f>
        <v>23.6</v>
      </c>
      <c r="R879" s="7">
        <f>COUNTIFS(clean_interactions!B:B,A879,clean_interactions!C:C,"DEMO_REQUEST")</f>
        <v>1</v>
      </c>
      <c r="S879" s="7">
        <f>COUNTIFS(clean_interactions!B:B,A879,clean_interactions!C:C,"CONTENT_DOWNLOAD")</f>
        <v>0</v>
      </c>
      <c r="T879" s="7">
        <f>COUNTIFS(clean_interactions!B:B,A879,clean_interactions!C:C,"WEBINAR_ATTENDED")</f>
        <v>0</v>
      </c>
      <c r="U879" s="7">
        <f>COUNTIFS(clean_interactions!B:B,A879,clean_interactions!C:C,"PRICING_PAGE_VIEW")</f>
        <v>0</v>
      </c>
      <c r="V879" s="7">
        <f>SUMIF(clean_spend!D:D,E879,clean_spend!F:F)</f>
        <v>63789</v>
      </c>
      <c r="W879" s="7">
        <f>SUMIF(clean_spend!D:D,E879,clean_spend!J:J)</f>
        <v>306</v>
      </c>
      <c r="X879" s="17">
        <f t="shared" si="13"/>
        <v>208.4607843137255</v>
      </c>
      <c r="Y879" s="7">
        <f>IFERROR(SUMIF(clean_spend!D:D,E879,clean_spend!L:L)/V879,0)</f>
        <v>3.0610920378121618</v>
      </c>
    </row>
    <row r="880" spans="1:25">
      <c r="A880" t="str">
        <v>L0879</v>
      </c>
      <c r="B880" t="str">
        <v>Hank Larsson</v>
      </c>
      <c r="C880" t="str">
        <v>SERVICENOW</v>
      </c>
      <c r="D880" t="str">
        <v>MID-MARKET</v>
      </c>
      <c r="E880" t="str">
        <v>SOCIAL</v>
      </c>
      <c r="F880" t="str">
        <v>Cybersecurity</v>
      </c>
      <c r="G880" t="str">
        <v>Head Of Strategy</v>
      </c>
      <c r="H880" t="str">
        <v>Kenya</v>
      </c>
      <c r="I880">
        <v>30</v>
      </c>
      <c r="J880">
        <v>0</v>
      </c>
      <c r="K880">
        <v>39</v>
      </c>
      <c r="L880" t="str">
        <v>YES</v>
      </c>
      <c r="M880" t="str">
        <v>NEW</v>
      </c>
      <c r="N880" s="7" t="str">
        <f>IF(COUNTBLANK(clean_leads!B880:S880)&gt;=8,"LOW",IF(COUNTBLANK(clean_leads!B880:S880)&gt;=4,"MEDIUM","HIGH"))</f>
        <v>HIGH</v>
      </c>
      <c r="O880" s="7">
        <f>COUNTIF(clean_interactions!B:B,A880)</f>
        <v>0</v>
      </c>
      <c r="P880" s="7">
        <f>COUNTIFS(clean_interactions!B:B,A880,clean_interactions!N:N,"HIGH")</f>
        <v>0</v>
      </c>
      <c r="Q880" s="7">
        <f>ROUND(SUMIF(clean_interactions!B:B,A880,clean_interactions!M:M),1)</f>
        <v>0</v>
      </c>
      <c r="R880" s="7">
        <f>COUNTIFS(clean_interactions!B:B,A880,clean_interactions!C:C,"DEMO_REQUEST")</f>
        <v>0</v>
      </c>
      <c r="S880" s="7">
        <f>COUNTIFS(clean_interactions!B:B,A880,clean_interactions!C:C,"CONTENT_DOWNLOAD")</f>
        <v>0</v>
      </c>
      <c r="T880" s="7">
        <f>COUNTIFS(clean_interactions!B:B,A880,clean_interactions!C:C,"WEBINAR_ATTENDED")</f>
        <v>0</v>
      </c>
      <c r="U880" s="7">
        <f>COUNTIFS(clean_interactions!B:B,A880,clean_interactions!C:C,"PRICING_PAGE_VIEW")</f>
        <v>0</v>
      </c>
      <c r="V880" s="7">
        <f>SUMIF(clean_spend!D:D,E880,clean_spend!F:F)</f>
        <v>198205</v>
      </c>
      <c r="W880" s="7">
        <f>SUMIF(clean_spend!D:D,E880,clean_spend!J:J)</f>
        <v>961</v>
      </c>
      <c r="X880" s="17">
        <f t="shared" si="13"/>
        <v>206.2486992715921</v>
      </c>
      <c r="Y880" s="7">
        <f>IFERROR(SUMIF(clean_spend!D:D,E880,clean_spend!L:L)/V880,0)</f>
        <v>2.499992432077899</v>
      </c>
    </row>
    <row r="881" spans="1:25">
      <c r="A881" t="str">
        <v>L0880</v>
      </c>
      <c r="B881" t="str">
        <v>Priya Dominguez</v>
      </c>
      <c r="C881" t="str">
        <v>PALANTIR</v>
      </c>
      <c r="D881" t="str">
        <v>SMB</v>
      </c>
      <c r="E881" t="str">
        <v>WEBINAR</v>
      </c>
      <c r="F881" t="str">
        <v>Automotive</v>
      </c>
      <c r="G881" t="str">
        <v>Marketing Analyst</v>
      </c>
      <c r="H881" t="str">
        <v>Spain</v>
      </c>
      <c r="I881">
        <v>34</v>
      </c>
      <c r="J881">
        <v>0</v>
      </c>
      <c r="K881">
        <v>1</v>
      </c>
      <c r="L881" t="str">
        <v>YES</v>
      </c>
      <c r="M881" t="str">
        <v>LOST</v>
      </c>
      <c r="N881" s="7" t="str">
        <f>IF(COUNTBLANK(clean_leads!B881:S881)&gt;=8,"LOW",IF(COUNTBLANK(clean_leads!B881:S881)&gt;=4,"MEDIUM","HIGH"))</f>
        <v>HIGH</v>
      </c>
      <c r="O881" s="7">
        <f>COUNTIF(clean_interactions!B:B,A881)</f>
        <v>5</v>
      </c>
      <c r="P881" s="7">
        <f>COUNTIFS(clean_interactions!B:B,A881,clean_interactions!N:N,"HIGH")</f>
        <v>3</v>
      </c>
      <c r="Q881" s="7">
        <f>ROUND(SUMIF(clean_interactions!B:B,A881,clean_interactions!M:M),1)</f>
        <v>109.4</v>
      </c>
      <c r="R881" s="7">
        <f>COUNTIFS(clean_interactions!B:B,A881,clean_interactions!C:C,"DEMO_REQUEST")</f>
        <v>0</v>
      </c>
      <c r="S881" s="7">
        <f>COUNTIFS(clean_interactions!B:B,A881,clean_interactions!C:C,"CONTENT_DOWNLOAD")</f>
        <v>1</v>
      </c>
      <c r="T881" s="7">
        <f>COUNTIFS(clean_interactions!B:B,A881,clean_interactions!C:C,"WEBINAR_ATTENDED")</f>
        <v>0</v>
      </c>
      <c r="U881" s="7">
        <f>COUNTIFS(clean_interactions!B:B,A881,clean_interactions!C:C,"PRICING_PAGE_VIEW")</f>
        <v>0</v>
      </c>
      <c r="V881" s="7">
        <f>SUMIF(clean_spend!D:D,E881,clean_spend!F:F)</f>
        <v>74983</v>
      </c>
      <c r="W881" s="7">
        <f>SUMIF(clean_spend!D:D,E881,clean_spend!J:J)</f>
        <v>879</v>
      </c>
      <c r="X881" s="17">
        <f t="shared" si="13"/>
        <v>85.304891922639356</v>
      </c>
      <c r="Y881" s="7">
        <f>IFERROR(SUMIF(clean_spend!D:D,E881,clean_spend!L:L)/V881,0)</f>
        <v>7.3541336036168197</v>
      </c>
    </row>
    <row r="882" spans="1:25">
      <c r="A882" t="str">
        <v>L0881</v>
      </c>
      <c r="B882" t="str">
        <v>Perseus Ruiz</v>
      </c>
      <c r="C882" t="str">
        <v>SNOWFLAKE</v>
      </c>
      <c r="D882" t="str">
        <v>SMB</v>
      </c>
      <c r="E882" t="str">
        <v>EVENT</v>
      </c>
      <c r="F882" t="str">
        <v>Proptech</v>
      </c>
      <c r="G882" t="str">
        <v>Chief Revenue Officer</v>
      </c>
      <c r="H882" t="str">
        <v>IN</v>
      </c>
      <c r="I882">
        <v>29</v>
      </c>
      <c r="J882">
        <v>0</v>
      </c>
      <c r="K882">
        <v>22</v>
      </c>
      <c r="L882" t="str">
        <v>NO</v>
      </c>
      <c r="M882" t="str">
        <v>QUALIFIED</v>
      </c>
      <c r="N882" s="7" t="str">
        <f>IF(COUNTBLANK(clean_leads!B882:S882)&gt;=8,"LOW",IF(COUNTBLANK(clean_leads!B882:S882)&gt;=4,"MEDIUM","HIGH"))</f>
        <v>HIGH</v>
      </c>
      <c r="O882" s="7">
        <f>COUNTIF(clean_interactions!B:B,A882)</f>
        <v>4</v>
      </c>
      <c r="P882" s="7">
        <f>COUNTIFS(clean_interactions!B:B,A882,clean_interactions!N:N,"HIGH")</f>
        <v>2</v>
      </c>
      <c r="Q882" s="7">
        <f>ROUND(SUMIF(clean_interactions!B:B,A882,clean_interactions!M:M),1)</f>
        <v>27.6</v>
      </c>
      <c r="R882" s="7">
        <f>COUNTIFS(clean_interactions!B:B,A882,clean_interactions!C:C,"DEMO_REQUEST")</f>
        <v>0</v>
      </c>
      <c r="S882" s="7">
        <f>COUNTIFS(clean_interactions!B:B,A882,clean_interactions!C:C,"CONTENT_DOWNLOAD")</f>
        <v>0</v>
      </c>
      <c r="T882" s="7">
        <f>COUNTIFS(clean_interactions!B:B,A882,clean_interactions!C:C,"WEBINAR_ATTENDED")</f>
        <v>0</v>
      </c>
      <c r="U882" s="7">
        <f>COUNTIFS(clean_interactions!B:B,A882,clean_interactions!C:C,"PRICING_PAGE_VIEW")</f>
        <v>1</v>
      </c>
      <c r="V882" s="7">
        <f>SUMIF(clean_spend!D:D,E882,clean_spend!F:F)</f>
        <v>130023</v>
      </c>
      <c r="W882" s="7">
        <f>SUMIF(clean_spend!D:D,E882,clean_spend!J:J)</f>
        <v>322</v>
      </c>
      <c r="X882" s="17">
        <f t="shared" si="13"/>
        <v>403.79813664596276</v>
      </c>
      <c r="Y882" s="7">
        <f>IFERROR(SUMIF(clean_spend!D:D,E882,clean_spend!L:L)/V882,0)</f>
        <v>1.3116294809379878</v>
      </c>
    </row>
    <row r="883" spans="1:25">
      <c r="A883" t="str">
        <v>L0882</v>
      </c>
      <c r="B883" t="str">
        <v>Xena Robinson</v>
      </c>
      <c r="C883" t="str">
        <v>CANVA</v>
      </c>
      <c r="D883" t="str">
        <v>ENTERPRISE</v>
      </c>
      <c r="E883" t="str">
        <v>PAID</v>
      </c>
      <c r="F883" t="str">
        <v>Logistics</v>
      </c>
      <c r="G883" t="str">
        <v>Intern</v>
      </c>
      <c r="H883" t="str">
        <v>DE</v>
      </c>
      <c r="I883">
        <v>21</v>
      </c>
      <c r="J883">
        <v>19</v>
      </c>
      <c r="K883">
        <v>8</v>
      </c>
      <c r="L883" t="str">
        <v>NO</v>
      </c>
      <c r="M883" t="str">
        <v>CONTACTED</v>
      </c>
      <c r="N883" s="7" t="str">
        <f>IF(COUNTBLANK(clean_leads!B883:S883)&gt;=8,"LOW",IF(COUNTBLANK(clean_leads!B883:S883)&gt;=4,"MEDIUM","HIGH"))</f>
        <v>HIGH</v>
      </c>
      <c r="O883" s="7">
        <f>COUNTIF(clean_interactions!B:B,A883)</f>
        <v>4</v>
      </c>
      <c r="P883" s="7">
        <f>COUNTIFS(clean_interactions!B:B,A883,clean_interactions!N:N,"HIGH")</f>
        <v>2</v>
      </c>
      <c r="Q883" s="7">
        <f>ROUND(SUMIF(clean_interactions!B:B,A883,clean_interactions!M:M),1)</f>
        <v>55.1</v>
      </c>
      <c r="R883" s="7">
        <f>COUNTIFS(clean_interactions!B:B,A883,clean_interactions!C:C,"DEMO_REQUEST")</f>
        <v>0</v>
      </c>
      <c r="S883" s="7">
        <f>COUNTIFS(clean_interactions!B:B,A883,clean_interactions!C:C,"CONTENT_DOWNLOAD")</f>
        <v>0</v>
      </c>
      <c r="T883" s="7">
        <f>COUNTIFS(clean_interactions!B:B,A883,clean_interactions!C:C,"WEBINAR_ATTENDED")</f>
        <v>0</v>
      </c>
      <c r="U883" s="7">
        <f>COUNTIFS(clean_interactions!B:B,A883,clean_interactions!C:C,"PRICING_PAGE_VIEW")</f>
        <v>0</v>
      </c>
      <c r="V883" s="7">
        <f>SUMIF(clean_spend!D:D,E883,clean_spend!F:F)</f>
        <v>149793</v>
      </c>
      <c r="W883" s="7">
        <f>SUMIF(clean_spend!D:D,E883,clean_spend!J:J)</f>
        <v>1090</v>
      </c>
      <c r="X883" s="17">
        <f t="shared" si="13"/>
        <v>137.42477064220182</v>
      </c>
      <c r="Y883" s="7">
        <f>IFERROR(SUMIF(clean_spend!D:D,E883,clean_spend!L:L)/V883,0)</f>
        <v>3.422997069288952</v>
      </c>
    </row>
    <row r="884" spans="1:25">
      <c r="A884" t="str">
        <v>L0883</v>
      </c>
      <c r="B884" t="str">
        <v>Brian Decker</v>
      </c>
      <c r="C884" t="str">
        <v>FRESHWORKS</v>
      </c>
      <c r="D884" t="str">
        <v>MID-MARKET</v>
      </c>
      <c r="E884" t="str">
        <v>ORGANIC</v>
      </c>
      <c r="F884" t="str">
        <v>Cleantech</v>
      </c>
      <c r="G884" t="str">
        <v>Vp Marketing</v>
      </c>
      <c r="H884" t="str">
        <v>Kenya</v>
      </c>
      <c r="I884">
        <v>35</v>
      </c>
      <c r="J884">
        <v>11</v>
      </c>
      <c r="K884">
        <v>14</v>
      </c>
      <c r="L884" t="str">
        <v>NO</v>
      </c>
      <c r="M884" t="str">
        <v>NEW</v>
      </c>
      <c r="N884" s="7" t="str">
        <f>IF(COUNTBLANK(clean_leads!B884:S884)&gt;=8,"LOW",IF(COUNTBLANK(clean_leads!B884:S884)&gt;=4,"MEDIUM","HIGH"))</f>
        <v>HIGH</v>
      </c>
      <c r="O884" s="7">
        <f>COUNTIF(clean_interactions!B:B,A884)</f>
        <v>5</v>
      </c>
      <c r="P884" s="7">
        <f>COUNTIFS(clean_interactions!B:B,A884,clean_interactions!N:N,"HIGH")</f>
        <v>4</v>
      </c>
      <c r="Q884" s="7">
        <f>ROUND(SUMIF(clean_interactions!B:B,A884,clean_interactions!M:M),1)</f>
        <v>111.5</v>
      </c>
      <c r="R884" s="7">
        <f>COUNTIFS(clean_interactions!B:B,A884,clean_interactions!C:C,"DEMO_REQUEST")</f>
        <v>0</v>
      </c>
      <c r="S884" s="7">
        <f>COUNTIFS(clean_interactions!B:B,A884,clean_interactions!C:C,"CONTENT_DOWNLOAD")</f>
        <v>0</v>
      </c>
      <c r="T884" s="7">
        <f>COUNTIFS(clean_interactions!B:B,A884,clean_interactions!C:C,"WEBINAR_ATTENDED")</f>
        <v>0</v>
      </c>
      <c r="U884" s="7">
        <f>COUNTIFS(clean_interactions!B:B,A884,clean_interactions!C:C,"PRICING_PAGE_VIEW")</f>
        <v>0</v>
      </c>
      <c r="V884" s="7">
        <f>SUMIF(clean_spend!D:D,E884,clean_spend!F:F)</f>
        <v>46997</v>
      </c>
      <c r="W884" s="7">
        <f>SUMIF(clean_spend!D:D,E884,clean_spend!J:J)</f>
        <v>970</v>
      </c>
      <c r="X884" s="17">
        <f t="shared" si="13"/>
        <v>48.450515463917526</v>
      </c>
      <c r="Y884" s="7">
        <f>IFERROR(SUMIF(clean_spend!D:D,E884,clean_spend!L:L)/V884,0)</f>
        <v>13.494180479605081</v>
      </c>
    </row>
    <row r="885" spans="1:25">
      <c r="A885" t="str">
        <v>L0884</v>
      </c>
      <c r="B885" t="str">
        <v>Felix Wilson</v>
      </c>
      <c r="C885" t="str">
        <v>INTERCOM</v>
      </c>
      <c r="D885" t="str">
        <v>GROWTH</v>
      </c>
      <c r="E885" t="str">
        <v>PAID</v>
      </c>
      <c r="F885" t="str">
        <v>Logistics</v>
      </c>
      <c r="G885" t="str">
        <v>Sdr Manager</v>
      </c>
      <c r="H885" t="str">
        <v>BR</v>
      </c>
      <c r="I885">
        <v>19</v>
      </c>
      <c r="J885">
        <v>9</v>
      </c>
      <c r="K885">
        <v>29</v>
      </c>
      <c r="L885" t="str">
        <v>NO</v>
      </c>
      <c r="M885" t="str">
        <v>LOST</v>
      </c>
      <c r="N885" s="7" t="str">
        <f>IF(COUNTBLANK(clean_leads!B885:S885)&gt;=8,"LOW",IF(COUNTBLANK(clean_leads!B885:S885)&gt;=4,"MEDIUM","HIGH"))</f>
        <v>HIGH</v>
      </c>
      <c r="O885" s="7">
        <f>COUNTIF(clean_interactions!B:B,A885)</f>
        <v>1</v>
      </c>
      <c r="P885" s="7">
        <f>COUNTIFS(clean_interactions!B:B,A885,clean_interactions!N:N,"HIGH")</f>
        <v>1</v>
      </c>
      <c r="Q885" s="7">
        <f>ROUND(SUMIF(clean_interactions!B:B,A885,clean_interactions!M:M),1)</f>
        <v>32.1</v>
      </c>
      <c r="R885" s="7">
        <f>COUNTIFS(clean_interactions!B:B,A885,clean_interactions!C:C,"DEMO_REQUEST")</f>
        <v>0</v>
      </c>
      <c r="S885" s="7">
        <f>COUNTIFS(clean_interactions!B:B,A885,clean_interactions!C:C,"CONTENT_DOWNLOAD")</f>
        <v>0</v>
      </c>
      <c r="T885" s="7">
        <f>COUNTIFS(clean_interactions!B:B,A885,clean_interactions!C:C,"WEBINAR_ATTENDED")</f>
        <v>0</v>
      </c>
      <c r="U885" s="7">
        <f>COUNTIFS(clean_interactions!B:B,A885,clean_interactions!C:C,"PRICING_PAGE_VIEW")</f>
        <v>0</v>
      </c>
      <c r="V885" s="7">
        <f>SUMIF(clean_spend!D:D,E885,clean_spend!F:F)</f>
        <v>149793</v>
      </c>
      <c r="W885" s="7">
        <f>SUMIF(clean_spend!D:D,E885,clean_spend!J:J)</f>
        <v>1090</v>
      </c>
      <c r="X885" s="17">
        <f t="shared" si="13"/>
        <v>137.42477064220182</v>
      </c>
      <c r="Y885" s="7">
        <f>IFERROR(SUMIF(clean_spend!D:D,E885,clean_spend!L:L)/V885,0)</f>
        <v>3.422997069288952</v>
      </c>
    </row>
    <row r="886" spans="1:25">
      <c r="A886" t="str">
        <v>L0885</v>
      </c>
      <c r="B886" t="str">
        <v>Julian Herrera</v>
      </c>
      <c r="C886" t="str">
        <v>FIGMA</v>
      </c>
      <c r="D886" t="str">
        <v>N/A</v>
      </c>
      <c r="E886" t="str">
        <v>REFERRAL</v>
      </c>
      <c r="F886" t="str">
        <v>Fintech</v>
      </c>
      <c r="G886" t="str">
        <v>Product Manager</v>
      </c>
      <c r="H886" t="str">
        <v>UK</v>
      </c>
      <c r="I886">
        <v>24</v>
      </c>
      <c r="J886">
        <v>3</v>
      </c>
      <c r="K886">
        <v>25</v>
      </c>
      <c r="L886" t="str">
        <v>NO</v>
      </c>
      <c r="M886" t="str">
        <v>CONTACTED</v>
      </c>
      <c r="N886" s="7" t="str">
        <f>IF(COUNTBLANK(clean_leads!B886:S886)&gt;=8,"LOW",IF(COUNTBLANK(clean_leads!B886:S886)&gt;=4,"MEDIUM","HIGH"))</f>
        <v>HIGH</v>
      </c>
      <c r="O886" s="7">
        <f>COUNTIF(clean_interactions!B:B,A886)</f>
        <v>4</v>
      </c>
      <c r="P886" s="7">
        <f>COUNTIFS(clean_interactions!B:B,A886,clean_interactions!N:N,"HIGH")</f>
        <v>3</v>
      </c>
      <c r="Q886" s="7">
        <f>ROUND(SUMIF(clean_interactions!B:B,A886,clean_interactions!M:M),1)</f>
        <v>69.2</v>
      </c>
      <c r="R886" s="7">
        <f>COUNTIFS(clean_interactions!B:B,A886,clean_interactions!C:C,"DEMO_REQUEST")</f>
        <v>0</v>
      </c>
      <c r="S886" s="7">
        <f>COUNTIFS(clean_interactions!B:B,A886,clean_interactions!C:C,"CONTENT_DOWNLOAD")</f>
        <v>0</v>
      </c>
      <c r="T886" s="7">
        <f>COUNTIFS(clean_interactions!B:B,A886,clean_interactions!C:C,"WEBINAR_ATTENDED")</f>
        <v>1</v>
      </c>
      <c r="U886" s="7">
        <f>COUNTIFS(clean_interactions!B:B,A886,clean_interactions!C:C,"PRICING_PAGE_VIEW")</f>
        <v>0</v>
      </c>
      <c r="V886" s="7">
        <f>SUMIF(clean_spend!D:D,E886,clean_spend!F:F)</f>
        <v>37889</v>
      </c>
      <c r="W886" s="7">
        <f>SUMIF(clean_spend!D:D,E886,clean_spend!J:J)</f>
        <v>865</v>
      </c>
      <c r="X886" s="17">
        <f t="shared" si="13"/>
        <v>43.802312138728325</v>
      </c>
      <c r="Y886" s="7">
        <f>IFERROR(SUMIF(clean_spend!D:D,E886,clean_spend!L:L)/V886,0)</f>
        <v>9.6104674179841112</v>
      </c>
    </row>
    <row r="887" spans="1:25">
      <c r="A887" t="str">
        <v>L0886</v>
      </c>
      <c r="B887" t="str">
        <v>Zachary Lee</v>
      </c>
      <c r="C887" t="str">
        <v>META</v>
      </c>
      <c r="D887" t="str">
        <v>ENTERPRISE</v>
      </c>
      <c r="E887" t="str">
        <v>CONTENT_SYNDICATION</v>
      </c>
      <c r="F887" t="str">
        <v>Cybersecurity</v>
      </c>
      <c r="G887" t="str">
        <v>Cto</v>
      </c>
      <c r="H887" t="str">
        <v>Uae</v>
      </c>
      <c r="I887">
        <v>30</v>
      </c>
      <c r="J887">
        <v>13</v>
      </c>
      <c r="K887">
        <v>56</v>
      </c>
      <c r="L887" t="str">
        <v>NO</v>
      </c>
      <c r="M887" t="str">
        <v>DISQUALIFIED</v>
      </c>
      <c r="N887" s="7" t="str">
        <f>IF(COUNTBLANK(clean_leads!B887:S887)&gt;=8,"LOW",IF(COUNTBLANK(clean_leads!B887:S887)&gt;=4,"MEDIUM","HIGH"))</f>
        <v>HIGH</v>
      </c>
      <c r="O887" s="7">
        <f>COUNTIF(clean_interactions!B:B,A887)</f>
        <v>2</v>
      </c>
      <c r="P887" s="7">
        <f>COUNTIFS(clean_interactions!B:B,A887,clean_interactions!N:N,"HIGH")</f>
        <v>1</v>
      </c>
      <c r="Q887" s="7">
        <f>ROUND(SUMIF(clean_interactions!B:B,A887,clean_interactions!M:M),1)</f>
        <v>34.799999999999997</v>
      </c>
      <c r="R887" s="7">
        <f>COUNTIFS(clean_interactions!B:B,A887,clean_interactions!C:C,"DEMO_REQUEST")</f>
        <v>0</v>
      </c>
      <c r="S887" s="7">
        <f>COUNTIFS(clean_interactions!B:B,A887,clean_interactions!C:C,"CONTENT_DOWNLOAD")</f>
        <v>0</v>
      </c>
      <c r="T887" s="7">
        <f>COUNTIFS(clean_interactions!B:B,A887,clean_interactions!C:C,"WEBINAR_ATTENDED")</f>
        <v>0</v>
      </c>
      <c r="U887" s="7">
        <f>COUNTIFS(clean_interactions!B:B,A887,clean_interactions!C:C,"PRICING_PAGE_VIEW")</f>
        <v>0</v>
      </c>
      <c r="V887" s="7">
        <f>SUMIF(clean_spend!D:D,E887,clean_spend!F:F)</f>
        <v>56772</v>
      </c>
      <c r="W887" s="7">
        <f>SUMIF(clean_spend!D:D,E887,clean_spend!J:J)</f>
        <v>216</v>
      </c>
      <c r="X887" s="17">
        <f t="shared" si="13"/>
        <v>262.83333333333331</v>
      </c>
      <c r="Y887" s="7">
        <f>IFERROR(SUMIF(clean_spend!D:D,E887,clean_spend!L:L)/V887,0)</f>
        <v>1.3824068202635102</v>
      </c>
    </row>
    <row r="888" spans="1:25">
      <c r="A888" t="str">
        <v>L0887</v>
      </c>
      <c r="B888" t="str">
        <v>Sophie Saxena</v>
      </c>
      <c r="C888" t="str">
        <v>CROWDSTRIKE</v>
      </c>
      <c r="D888" t="str">
        <v>MID-MARKET</v>
      </c>
      <c r="E888" t="str">
        <v>EVENT</v>
      </c>
      <c r="F888" t="str">
        <v>Cleantech</v>
      </c>
      <c r="G888" t="str">
        <v>Cto</v>
      </c>
      <c r="H888" t="str">
        <v>BR</v>
      </c>
      <c r="I888">
        <v>4</v>
      </c>
      <c r="J888">
        <v>10</v>
      </c>
      <c r="K888">
        <v>50</v>
      </c>
      <c r="L888" t="str">
        <v>YES</v>
      </c>
      <c r="M888" t="str">
        <v>LOST</v>
      </c>
      <c r="N888" s="7" t="str">
        <f>IF(COUNTBLANK(clean_leads!B888:S888)&gt;=8,"LOW",IF(COUNTBLANK(clean_leads!B888:S888)&gt;=4,"MEDIUM","HIGH"))</f>
        <v>HIGH</v>
      </c>
      <c r="O888" s="7">
        <f>COUNTIF(clean_interactions!B:B,A888)</f>
        <v>4</v>
      </c>
      <c r="P888" s="7">
        <f>COUNTIFS(clean_interactions!B:B,A888,clean_interactions!N:N,"HIGH")</f>
        <v>3</v>
      </c>
      <c r="Q888" s="7">
        <f>ROUND(SUMIF(clean_interactions!B:B,A888,clean_interactions!M:M),1)</f>
        <v>82.7</v>
      </c>
      <c r="R888" s="7">
        <f>COUNTIFS(clean_interactions!B:B,A888,clean_interactions!C:C,"DEMO_REQUEST")</f>
        <v>1</v>
      </c>
      <c r="S888" s="7">
        <f>COUNTIFS(clean_interactions!B:B,A888,clean_interactions!C:C,"CONTENT_DOWNLOAD")</f>
        <v>0</v>
      </c>
      <c r="T888" s="7">
        <f>COUNTIFS(clean_interactions!B:B,A888,clean_interactions!C:C,"WEBINAR_ATTENDED")</f>
        <v>0</v>
      </c>
      <c r="U888" s="7">
        <f>COUNTIFS(clean_interactions!B:B,A888,clean_interactions!C:C,"PRICING_PAGE_VIEW")</f>
        <v>0</v>
      </c>
      <c r="V888" s="7">
        <f>SUMIF(clean_spend!D:D,E888,clean_spend!F:F)</f>
        <v>130023</v>
      </c>
      <c r="W888" s="7">
        <f>SUMIF(clean_spend!D:D,E888,clean_spend!J:J)</f>
        <v>322</v>
      </c>
      <c r="X888" s="17">
        <f t="shared" si="13"/>
        <v>403.79813664596276</v>
      </c>
      <c r="Y888" s="7">
        <f>IFERROR(SUMIF(clean_spend!D:D,E888,clean_spend!L:L)/V888,0)</f>
        <v>1.3116294809379878</v>
      </c>
    </row>
    <row r="889" spans="1:25">
      <c r="A889" t="str">
        <v>L0888</v>
      </c>
      <c r="B889" t="str">
        <v>Kaia Popov</v>
      </c>
      <c r="C889" t="str">
        <v>LINEAR</v>
      </c>
      <c r="D889" t="str">
        <v>SMB</v>
      </c>
      <c r="E889" t="str">
        <v>ORGANIC</v>
      </c>
      <c r="F889" t="str">
        <v>Hrtech</v>
      </c>
      <c r="G889" t="str">
        <v>Founder</v>
      </c>
      <c r="H889" t="str">
        <v>US</v>
      </c>
      <c r="I889">
        <v>10</v>
      </c>
      <c r="J889">
        <v>5</v>
      </c>
      <c r="K889">
        <v>29</v>
      </c>
      <c r="L889" t="str">
        <v>NO</v>
      </c>
      <c r="M889" t="str">
        <v>DISQUALIFIED</v>
      </c>
      <c r="N889" s="7" t="str">
        <f>IF(COUNTBLANK(clean_leads!B889:S889)&gt;=8,"LOW",IF(COUNTBLANK(clean_leads!B889:S889)&gt;=4,"MEDIUM","HIGH"))</f>
        <v>HIGH</v>
      </c>
      <c r="O889" s="7">
        <f>COUNTIF(clean_interactions!B:B,A889)</f>
        <v>4</v>
      </c>
      <c r="P889" s="7">
        <f>COUNTIFS(clean_interactions!B:B,A889,clean_interactions!N:N,"HIGH")</f>
        <v>3</v>
      </c>
      <c r="Q889" s="7">
        <f>ROUND(SUMIF(clean_interactions!B:B,A889,clean_interactions!M:M),1)</f>
        <v>97.6</v>
      </c>
      <c r="R889" s="7">
        <f>COUNTIFS(clean_interactions!B:B,A889,clean_interactions!C:C,"DEMO_REQUEST")</f>
        <v>0</v>
      </c>
      <c r="S889" s="7">
        <f>COUNTIFS(clean_interactions!B:B,A889,clean_interactions!C:C,"CONTENT_DOWNLOAD")</f>
        <v>0</v>
      </c>
      <c r="T889" s="7">
        <f>COUNTIFS(clean_interactions!B:B,A889,clean_interactions!C:C,"WEBINAR_ATTENDED")</f>
        <v>0</v>
      </c>
      <c r="U889" s="7">
        <f>COUNTIFS(clean_interactions!B:B,A889,clean_interactions!C:C,"PRICING_PAGE_VIEW")</f>
        <v>0</v>
      </c>
      <c r="V889" s="7">
        <f>SUMIF(clean_spend!D:D,E889,clean_spend!F:F)</f>
        <v>46997</v>
      </c>
      <c r="W889" s="7">
        <f>SUMIF(clean_spend!D:D,E889,clean_spend!J:J)</f>
        <v>970</v>
      </c>
      <c r="X889" s="17">
        <f t="shared" si="13"/>
        <v>48.450515463917526</v>
      </c>
      <c r="Y889" s="7">
        <f>IFERROR(SUMIF(clean_spend!D:D,E889,clean_spend!L:L)/V889,0)</f>
        <v>13.494180479605081</v>
      </c>
    </row>
    <row r="890" spans="1:25">
      <c r="A890" t="str">
        <v>L0889</v>
      </c>
      <c r="B890" t="str">
        <v>Orion Kim</v>
      </c>
      <c r="C890" t="str">
        <v>HUBSPOT</v>
      </c>
      <c r="D890" t="str">
        <v>SMB</v>
      </c>
      <c r="E890" t="str">
        <v>REFERRAL</v>
      </c>
      <c r="F890" t="str">
        <v>Cleantech</v>
      </c>
      <c r="G890" t="str">
        <v>Digital Marketing Manager</v>
      </c>
      <c r="H890" t="str">
        <v>JP</v>
      </c>
      <c r="I890">
        <v>7</v>
      </c>
      <c r="J890">
        <v>15</v>
      </c>
      <c r="K890">
        <v>46</v>
      </c>
      <c r="L890" t="str">
        <v>YES</v>
      </c>
      <c r="M890" t="str">
        <v>ENGAGED</v>
      </c>
      <c r="N890" s="7" t="str">
        <f>IF(COUNTBLANK(clean_leads!B890:S890)&gt;=8,"LOW",IF(COUNTBLANK(clean_leads!B890:S890)&gt;=4,"MEDIUM","HIGH"))</f>
        <v>HIGH</v>
      </c>
      <c r="O890" s="7">
        <f>COUNTIF(clean_interactions!B:B,A890)</f>
        <v>4</v>
      </c>
      <c r="P890" s="7">
        <f>COUNTIFS(clean_interactions!B:B,A890,clean_interactions!N:N,"HIGH")</f>
        <v>3</v>
      </c>
      <c r="Q890" s="7">
        <f>ROUND(SUMIF(clean_interactions!B:B,A890,clean_interactions!M:M),1)</f>
        <v>53.8</v>
      </c>
      <c r="R890" s="7">
        <f>COUNTIFS(clean_interactions!B:B,A890,clean_interactions!C:C,"DEMO_REQUEST")</f>
        <v>0</v>
      </c>
      <c r="S890" s="7">
        <f>COUNTIFS(clean_interactions!B:B,A890,clean_interactions!C:C,"CONTENT_DOWNLOAD")</f>
        <v>0</v>
      </c>
      <c r="T890" s="7">
        <f>COUNTIFS(clean_interactions!B:B,A890,clean_interactions!C:C,"WEBINAR_ATTENDED")</f>
        <v>0</v>
      </c>
      <c r="U890" s="7">
        <f>COUNTIFS(clean_interactions!B:B,A890,clean_interactions!C:C,"PRICING_PAGE_VIEW")</f>
        <v>1</v>
      </c>
      <c r="V890" s="7">
        <f>SUMIF(clean_spend!D:D,E890,clean_spend!F:F)</f>
        <v>37889</v>
      </c>
      <c r="W890" s="7">
        <f>SUMIF(clean_spend!D:D,E890,clean_spend!J:J)</f>
        <v>865</v>
      </c>
      <c r="X890" s="17">
        <f t="shared" si="13"/>
        <v>43.802312138728325</v>
      </c>
      <c r="Y890" s="7">
        <f>IFERROR(SUMIF(clean_spend!D:D,E890,clean_spend!L:L)/V890,0)</f>
        <v>9.6104674179841112</v>
      </c>
    </row>
    <row r="891" spans="1:25">
      <c r="A891" t="str">
        <v>L0890</v>
      </c>
      <c r="B891" t="str">
        <v>Farhan Nair</v>
      </c>
      <c r="C891" t="str">
        <v>STRIPE</v>
      </c>
      <c r="D891" t="str">
        <v>MID-MARKET</v>
      </c>
      <c r="E891" t="str">
        <v>SOCIAL</v>
      </c>
      <c r="F891" t="str">
        <v>Hrtech</v>
      </c>
      <c r="G891" t="str">
        <v>Head Of Growth</v>
      </c>
      <c r="H891" t="str">
        <v>SG</v>
      </c>
      <c r="I891">
        <v>32</v>
      </c>
      <c r="J891">
        <v>0</v>
      </c>
      <c r="K891">
        <v>1</v>
      </c>
      <c r="L891" t="str">
        <v>NO</v>
      </c>
      <c r="M891" t="str">
        <v>NEW</v>
      </c>
      <c r="N891" s="7" t="str">
        <f>IF(COUNTBLANK(clean_leads!B891:S891)&gt;=8,"LOW",IF(COUNTBLANK(clean_leads!B891:S891)&gt;=4,"MEDIUM","HIGH"))</f>
        <v>HIGH</v>
      </c>
      <c r="O891" s="7">
        <f>COUNTIF(clean_interactions!B:B,A891)</f>
        <v>5</v>
      </c>
      <c r="P891" s="7">
        <f>COUNTIFS(clean_interactions!B:B,A891,clean_interactions!N:N,"HIGH")</f>
        <v>2</v>
      </c>
      <c r="Q891" s="7">
        <f>ROUND(SUMIF(clean_interactions!B:B,A891,clean_interactions!M:M),1)</f>
        <v>39.799999999999997</v>
      </c>
      <c r="R891" s="7">
        <f>COUNTIFS(clean_interactions!B:B,A891,clean_interactions!C:C,"DEMO_REQUEST")</f>
        <v>1</v>
      </c>
      <c r="S891" s="7">
        <f>COUNTIFS(clean_interactions!B:B,A891,clean_interactions!C:C,"CONTENT_DOWNLOAD")</f>
        <v>0</v>
      </c>
      <c r="T891" s="7">
        <f>COUNTIFS(clean_interactions!B:B,A891,clean_interactions!C:C,"WEBINAR_ATTENDED")</f>
        <v>0</v>
      </c>
      <c r="U891" s="7">
        <f>COUNTIFS(clean_interactions!B:B,A891,clean_interactions!C:C,"PRICING_PAGE_VIEW")</f>
        <v>0</v>
      </c>
      <c r="V891" s="7">
        <f>SUMIF(clean_spend!D:D,E891,clean_spend!F:F)</f>
        <v>198205</v>
      </c>
      <c r="W891" s="7">
        <f>SUMIF(clean_spend!D:D,E891,clean_spend!J:J)</f>
        <v>961</v>
      </c>
      <c r="X891" s="17">
        <f t="shared" si="13"/>
        <v>206.2486992715921</v>
      </c>
      <c r="Y891" s="7">
        <f>IFERROR(SUMIF(clean_spend!D:D,E891,clean_spend!L:L)/V891,0)</f>
        <v>2.499992432077899</v>
      </c>
    </row>
    <row r="892" spans="1:25">
      <c r="A892" t="str">
        <v>L0891</v>
      </c>
      <c r="B892" t="str">
        <v>Tatiana Tiwari</v>
      </c>
      <c r="C892" t="str">
        <v>STRIPE INC</v>
      </c>
      <c r="D892" t="str">
        <v>ENTERPRISE</v>
      </c>
      <c r="E892" t="str">
        <v>COLD_EMAIL</v>
      </c>
      <c r="F892" t="str">
        <v>E-Commerce</v>
      </c>
      <c r="G892" t="str">
        <v>Sales Engineer</v>
      </c>
      <c r="H892" t="str">
        <v>Poland</v>
      </c>
      <c r="I892">
        <v>25</v>
      </c>
      <c r="J892">
        <v>0</v>
      </c>
      <c r="K892">
        <v>8</v>
      </c>
      <c r="L892" t="str">
        <v>YES</v>
      </c>
      <c r="M892" t="str">
        <v>DISQUALIFIED</v>
      </c>
      <c r="N892" s="7" t="str">
        <f>IF(COUNTBLANK(clean_leads!B892:S892)&gt;=8,"LOW",IF(COUNTBLANK(clean_leads!B892:S892)&gt;=4,"MEDIUM","HIGH"))</f>
        <v>HIGH</v>
      </c>
      <c r="O892" s="7">
        <f>COUNTIF(clean_interactions!B:B,A892)</f>
        <v>3</v>
      </c>
      <c r="P892" s="7">
        <f>COUNTIFS(clean_interactions!B:B,A892,clean_interactions!N:N,"HIGH")</f>
        <v>1</v>
      </c>
      <c r="Q892" s="7">
        <f>ROUND(SUMIF(clean_interactions!B:B,A892,clean_interactions!M:M),1)</f>
        <v>30</v>
      </c>
      <c r="R892" s="7">
        <f>COUNTIFS(clean_interactions!B:B,A892,clean_interactions!C:C,"DEMO_REQUEST")</f>
        <v>0</v>
      </c>
      <c r="S892" s="7">
        <f>COUNTIFS(clean_interactions!B:B,A892,clean_interactions!C:C,"CONTENT_DOWNLOAD")</f>
        <v>0</v>
      </c>
      <c r="T892" s="7">
        <f>COUNTIFS(clean_interactions!B:B,A892,clean_interactions!C:C,"WEBINAR_ATTENDED")</f>
        <v>0</v>
      </c>
      <c r="U892" s="7">
        <f>COUNTIFS(clean_interactions!B:B,A892,clean_interactions!C:C,"PRICING_PAGE_VIEW")</f>
        <v>1</v>
      </c>
      <c r="V892" s="7">
        <f>SUMIF(clean_spend!D:D,E892,clean_spend!F:F)</f>
        <v>63789</v>
      </c>
      <c r="W892" s="7">
        <f>SUMIF(clean_spend!D:D,E892,clean_spend!J:J)</f>
        <v>306</v>
      </c>
      <c r="X892" s="17">
        <f t="shared" si="13"/>
        <v>208.4607843137255</v>
      </c>
      <c r="Y892" s="7">
        <f>IFERROR(SUMIF(clean_spend!D:D,E892,clean_spend!L:L)/V892,0)</f>
        <v>3.0610920378121618</v>
      </c>
    </row>
    <row r="893" spans="1:25">
      <c r="A893" t="str">
        <v>L0892</v>
      </c>
      <c r="B893" t="str">
        <v>Tyler White</v>
      </c>
      <c r="C893" t="str">
        <v>SNOWFLAKE</v>
      </c>
      <c r="D893" t="str">
        <v>ENTERPRISE</v>
      </c>
      <c r="E893" t="str">
        <v>REFERRAL</v>
      </c>
      <c r="F893" t="str">
        <v>Logistics</v>
      </c>
      <c r="G893" t="str">
        <v>Cmo</v>
      </c>
      <c r="H893" t="str">
        <v>Italy</v>
      </c>
      <c r="I893">
        <v>32</v>
      </c>
      <c r="J893">
        <v>1</v>
      </c>
      <c r="K893">
        <v>49</v>
      </c>
      <c r="L893" t="str">
        <v>YES</v>
      </c>
      <c r="M893" t="str">
        <v>CONTACTED</v>
      </c>
      <c r="N893" s="7" t="str">
        <f>IF(COUNTBLANK(clean_leads!B893:S893)&gt;=8,"LOW",IF(COUNTBLANK(clean_leads!B893:S893)&gt;=4,"MEDIUM","HIGH"))</f>
        <v>HIGH</v>
      </c>
      <c r="O893" s="7">
        <f>COUNTIF(clean_interactions!B:B,A893)</f>
        <v>4</v>
      </c>
      <c r="P893" s="7">
        <f>COUNTIFS(clean_interactions!B:B,A893,clean_interactions!N:N,"HIGH")</f>
        <v>4</v>
      </c>
      <c r="Q893" s="7">
        <f>ROUND(SUMIF(clean_interactions!B:B,A893,clean_interactions!M:M),1)</f>
        <v>77.900000000000006</v>
      </c>
      <c r="R893" s="7">
        <f>COUNTIFS(clean_interactions!B:B,A893,clean_interactions!C:C,"DEMO_REQUEST")</f>
        <v>0</v>
      </c>
      <c r="S893" s="7">
        <f>COUNTIFS(clean_interactions!B:B,A893,clean_interactions!C:C,"CONTENT_DOWNLOAD")</f>
        <v>0</v>
      </c>
      <c r="T893" s="7">
        <f>COUNTIFS(clean_interactions!B:B,A893,clean_interactions!C:C,"WEBINAR_ATTENDED")</f>
        <v>1</v>
      </c>
      <c r="U893" s="7">
        <f>COUNTIFS(clean_interactions!B:B,A893,clean_interactions!C:C,"PRICING_PAGE_VIEW")</f>
        <v>1</v>
      </c>
      <c r="V893" s="7">
        <f>SUMIF(clean_spend!D:D,E893,clean_spend!F:F)</f>
        <v>37889</v>
      </c>
      <c r="W893" s="7">
        <f>SUMIF(clean_spend!D:D,E893,clean_spend!J:J)</f>
        <v>865</v>
      </c>
      <c r="X893" s="17">
        <f t="shared" si="13"/>
        <v>43.802312138728325</v>
      </c>
      <c r="Y893" s="7">
        <f>IFERROR(SUMIF(clean_spend!D:D,E893,clean_spend!L:L)/V893,0)</f>
        <v>9.6104674179841112</v>
      </c>
    </row>
    <row r="894" spans="1:25">
      <c r="A894" t="str">
        <v>L0893</v>
      </c>
      <c r="B894" t="str">
        <v>Chloe Ahmed</v>
      </c>
      <c r="C894" t="str">
        <v>CANVA</v>
      </c>
      <c r="D894" t="str">
        <v>STARTUP</v>
      </c>
      <c r="E894" t="str">
        <v>SOCIAL</v>
      </c>
      <c r="F894" t="str">
        <v>Telecom</v>
      </c>
      <c r="G894" t="str">
        <v>Growth Hacker</v>
      </c>
      <c r="H894" t="str">
        <v>Israel</v>
      </c>
      <c r="I894">
        <v>0</v>
      </c>
      <c r="J894">
        <v>3</v>
      </c>
      <c r="K894">
        <v>8</v>
      </c>
      <c r="L894" t="str">
        <v>YES</v>
      </c>
      <c r="M894" t="str">
        <v>CONVERTED</v>
      </c>
      <c r="N894" s="7" t="str">
        <f>IF(COUNTBLANK(clean_leads!B894:S894)&gt;=8,"LOW",IF(COUNTBLANK(clean_leads!B894:S894)&gt;=4,"MEDIUM","HIGH"))</f>
        <v>HIGH</v>
      </c>
      <c r="O894" s="7">
        <f>COUNTIF(clean_interactions!B:B,A894)</f>
        <v>3</v>
      </c>
      <c r="P894" s="7">
        <f>COUNTIFS(clean_interactions!B:B,A894,clean_interactions!N:N,"HIGH")</f>
        <v>2</v>
      </c>
      <c r="Q894" s="7">
        <f>ROUND(SUMIF(clean_interactions!B:B,A894,clean_interactions!M:M),1)</f>
        <v>44.1</v>
      </c>
      <c r="R894" s="7">
        <f>COUNTIFS(clean_interactions!B:B,A894,clean_interactions!C:C,"DEMO_REQUEST")</f>
        <v>0</v>
      </c>
      <c r="S894" s="7">
        <f>COUNTIFS(clean_interactions!B:B,A894,clean_interactions!C:C,"CONTENT_DOWNLOAD")</f>
        <v>1</v>
      </c>
      <c r="T894" s="7">
        <f>COUNTIFS(clean_interactions!B:B,A894,clean_interactions!C:C,"WEBINAR_ATTENDED")</f>
        <v>0</v>
      </c>
      <c r="U894" s="7">
        <f>COUNTIFS(clean_interactions!B:B,A894,clean_interactions!C:C,"PRICING_PAGE_VIEW")</f>
        <v>0</v>
      </c>
      <c r="V894" s="7">
        <f>SUMIF(clean_spend!D:D,E894,clean_spend!F:F)</f>
        <v>198205</v>
      </c>
      <c r="W894" s="7">
        <f>SUMIF(clean_spend!D:D,E894,clean_spend!J:J)</f>
        <v>961</v>
      </c>
      <c r="X894" s="17">
        <f t="shared" si="13"/>
        <v>206.2486992715921</v>
      </c>
      <c r="Y894" s="7">
        <f>IFERROR(SUMIF(clean_spend!D:D,E894,clean_spend!L:L)/V894,0)</f>
        <v>2.499992432077899</v>
      </c>
    </row>
    <row r="895" spans="1:25">
      <c r="A895" t="str">
        <v>L0894</v>
      </c>
      <c r="B895" t="str">
        <v>Noah Davis</v>
      </c>
      <c r="C895" t="str">
        <v>MONGO DB</v>
      </c>
      <c r="D895" t="str">
        <v>STARTUP</v>
      </c>
      <c r="E895" t="str">
        <v>ORGANIC</v>
      </c>
      <c r="F895" t="str">
        <v>Media</v>
      </c>
      <c r="G895" t="str">
        <v>Head Of Sales</v>
      </c>
      <c r="H895" t="str">
        <v>UK</v>
      </c>
      <c r="I895">
        <v>32</v>
      </c>
      <c r="J895">
        <v>0</v>
      </c>
      <c r="K895">
        <v>2</v>
      </c>
      <c r="L895" t="str">
        <v>NO</v>
      </c>
      <c r="M895" t="str">
        <v>NURTURING</v>
      </c>
      <c r="N895" s="7" t="str">
        <f>IF(COUNTBLANK(clean_leads!B895:S895)&gt;=8,"LOW",IF(COUNTBLANK(clean_leads!B895:S895)&gt;=4,"MEDIUM","HIGH"))</f>
        <v>HIGH</v>
      </c>
      <c r="O895" s="7">
        <f>COUNTIF(clean_interactions!B:B,A895)</f>
        <v>6</v>
      </c>
      <c r="P895" s="7">
        <f>COUNTIFS(clean_interactions!B:B,A895,clean_interactions!N:N,"HIGH")</f>
        <v>4</v>
      </c>
      <c r="Q895" s="7">
        <f>ROUND(SUMIF(clean_interactions!B:B,A895,clean_interactions!M:M),1)</f>
        <v>67.7</v>
      </c>
      <c r="R895" s="7">
        <f>COUNTIFS(clean_interactions!B:B,A895,clean_interactions!C:C,"DEMO_REQUEST")</f>
        <v>0</v>
      </c>
      <c r="S895" s="7">
        <f>COUNTIFS(clean_interactions!B:B,A895,clean_interactions!C:C,"CONTENT_DOWNLOAD")</f>
        <v>0</v>
      </c>
      <c r="T895" s="7">
        <f>COUNTIFS(clean_interactions!B:B,A895,clean_interactions!C:C,"WEBINAR_ATTENDED")</f>
        <v>0</v>
      </c>
      <c r="U895" s="7">
        <f>COUNTIFS(clean_interactions!B:B,A895,clean_interactions!C:C,"PRICING_PAGE_VIEW")</f>
        <v>0</v>
      </c>
      <c r="V895" s="7">
        <f>SUMIF(clean_spend!D:D,E895,clean_spend!F:F)</f>
        <v>46997</v>
      </c>
      <c r="W895" s="7">
        <f>SUMIF(clean_spend!D:D,E895,clean_spend!J:J)</f>
        <v>970</v>
      </c>
      <c r="X895" s="17">
        <f t="shared" si="13"/>
        <v>48.450515463917526</v>
      </c>
      <c r="Y895" s="7">
        <f>IFERROR(SUMIF(clean_spend!D:D,E895,clean_spend!L:L)/V895,0)</f>
        <v>13.494180479605081</v>
      </c>
    </row>
    <row r="896" spans="1:25">
      <c r="A896" t="str">
        <v>L0895</v>
      </c>
      <c r="B896" t="str">
        <v>Jack Adams</v>
      </c>
      <c r="C896" t="str">
        <v>OKTA</v>
      </c>
      <c r="D896" t="str">
        <v>STARTUP</v>
      </c>
      <c r="E896" t="str">
        <v>PAID</v>
      </c>
      <c r="F896" t="str">
        <v>Fintech</v>
      </c>
      <c r="G896" t="str">
        <v>Pr Manager</v>
      </c>
      <c r="H896" t="str">
        <v>IN</v>
      </c>
      <c r="I896">
        <v>22</v>
      </c>
      <c r="J896">
        <v>19</v>
      </c>
      <c r="K896">
        <v>0</v>
      </c>
      <c r="L896" t="str">
        <v>YES</v>
      </c>
      <c r="M896" t="str">
        <v>NEW</v>
      </c>
      <c r="N896" s="7" t="str">
        <f>IF(COUNTBLANK(clean_leads!B896:S896)&gt;=8,"LOW",IF(COUNTBLANK(clean_leads!B896:S896)&gt;=4,"MEDIUM","HIGH"))</f>
        <v>HIGH</v>
      </c>
      <c r="O896" s="7">
        <f>COUNTIF(clean_interactions!B:B,A896)</f>
        <v>2</v>
      </c>
      <c r="P896" s="7">
        <f>COUNTIFS(clean_interactions!B:B,A896,clean_interactions!N:N,"HIGH")</f>
        <v>2</v>
      </c>
      <c r="Q896" s="7">
        <f>ROUND(SUMIF(clean_interactions!B:B,A896,clean_interactions!M:M),1)</f>
        <v>37</v>
      </c>
      <c r="R896" s="7">
        <f>COUNTIFS(clean_interactions!B:B,A896,clean_interactions!C:C,"DEMO_REQUEST")</f>
        <v>0</v>
      </c>
      <c r="S896" s="7">
        <f>COUNTIFS(clean_interactions!B:B,A896,clean_interactions!C:C,"CONTENT_DOWNLOAD")</f>
        <v>1</v>
      </c>
      <c r="T896" s="7">
        <f>COUNTIFS(clean_interactions!B:B,A896,clean_interactions!C:C,"WEBINAR_ATTENDED")</f>
        <v>0</v>
      </c>
      <c r="U896" s="7">
        <f>COUNTIFS(clean_interactions!B:B,A896,clean_interactions!C:C,"PRICING_PAGE_VIEW")</f>
        <v>0</v>
      </c>
      <c r="V896" s="7">
        <f>SUMIF(clean_spend!D:D,E896,clean_spend!F:F)</f>
        <v>149793</v>
      </c>
      <c r="W896" s="7">
        <f>SUMIF(clean_spend!D:D,E896,clean_spend!J:J)</f>
        <v>1090</v>
      </c>
      <c r="X896" s="17">
        <f t="shared" si="13"/>
        <v>137.42477064220182</v>
      </c>
      <c r="Y896" s="7">
        <f>IFERROR(SUMIF(clean_spend!D:D,E896,clean_spend!L:L)/V896,0)</f>
        <v>3.422997069288952</v>
      </c>
    </row>
    <row r="897" spans="1:25">
      <c r="A897" t="str">
        <v>L0896</v>
      </c>
      <c r="B897" t="str">
        <v>Liora Rossi</v>
      </c>
      <c r="C897" t="str">
        <v>INTERCOM</v>
      </c>
      <c r="D897" t="str">
        <v>GROWTH</v>
      </c>
      <c r="E897" t="str">
        <v>ORGANIC</v>
      </c>
      <c r="F897" t="str">
        <v>Devops</v>
      </c>
      <c r="G897" t="str">
        <v>Revenue Operations</v>
      </c>
      <c r="H897" t="str">
        <v>N/A</v>
      </c>
      <c r="I897">
        <v>14</v>
      </c>
      <c r="J897">
        <v>0</v>
      </c>
      <c r="K897">
        <v>28</v>
      </c>
      <c r="L897" t="str">
        <v>YES</v>
      </c>
      <c r="M897" t="str">
        <v>NEW</v>
      </c>
      <c r="N897" s="7" t="str">
        <f>IF(COUNTBLANK(clean_leads!B897:S897)&gt;=8,"LOW",IF(COUNTBLANK(clean_leads!B897:S897)&gt;=4,"MEDIUM","HIGH"))</f>
        <v>HIGH</v>
      </c>
      <c r="O897" s="7">
        <f>COUNTIF(clean_interactions!B:B,A897)</f>
        <v>2</v>
      </c>
      <c r="P897" s="7">
        <f>COUNTIFS(clean_interactions!B:B,A897,clean_interactions!N:N,"HIGH")</f>
        <v>1</v>
      </c>
      <c r="Q897" s="7">
        <f>ROUND(SUMIF(clean_interactions!B:B,A897,clean_interactions!M:M),1)</f>
        <v>28.3</v>
      </c>
      <c r="R897" s="7">
        <f>COUNTIFS(clean_interactions!B:B,A897,clean_interactions!C:C,"DEMO_REQUEST")</f>
        <v>0</v>
      </c>
      <c r="S897" s="7">
        <f>COUNTIFS(clean_interactions!B:B,A897,clean_interactions!C:C,"CONTENT_DOWNLOAD")</f>
        <v>0</v>
      </c>
      <c r="T897" s="7">
        <f>COUNTIFS(clean_interactions!B:B,A897,clean_interactions!C:C,"WEBINAR_ATTENDED")</f>
        <v>0</v>
      </c>
      <c r="U897" s="7">
        <f>COUNTIFS(clean_interactions!B:B,A897,clean_interactions!C:C,"PRICING_PAGE_VIEW")</f>
        <v>0</v>
      </c>
      <c r="V897" s="7">
        <f>SUMIF(clean_spend!D:D,E897,clean_spend!F:F)</f>
        <v>46997</v>
      </c>
      <c r="W897" s="7">
        <f>SUMIF(clean_spend!D:D,E897,clean_spend!J:J)</f>
        <v>970</v>
      </c>
      <c r="X897" s="17">
        <f t="shared" si="13"/>
        <v>48.450515463917526</v>
      </c>
      <c r="Y897" s="7">
        <f>IFERROR(SUMIF(clean_spend!D:D,E897,clean_spend!L:L)/V897,0)</f>
        <v>13.494180479605081</v>
      </c>
    </row>
    <row r="898" spans="1:25">
      <c r="A898" t="str">
        <v>L0897</v>
      </c>
      <c r="B898" t="str">
        <v>Ravi Decker</v>
      </c>
      <c r="C898" t="str">
        <v>HASHI CORP</v>
      </c>
      <c r="D898" t="str">
        <v>SMB</v>
      </c>
      <c r="E898" t="str">
        <v>COLD_EMAIL</v>
      </c>
      <c r="F898" t="str">
        <v>Manufacturing</v>
      </c>
      <c r="G898" t="str">
        <v>Marketing Manager</v>
      </c>
      <c r="H898" t="str">
        <v>AU</v>
      </c>
      <c r="I898">
        <v>22</v>
      </c>
      <c r="J898">
        <v>11</v>
      </c>
      <c r="K898">
        <v>13</v>
      </c>
      <c r="L898" t="str">
        <v>NO</v>
      </c>
      <c r="M898" t="str">
        <v>CONTACTED</v>
      </c>
      <c r="N898" s="7" t="str">
        <f>IF(COUNTBLANK(clean_leads!B898:S898)&gt;=8,"LOW",IF(COUNTBLANK(clean_leads!B898:S898)&gt;=4,"MEDIUM","HIGH"))</f>
        <v>HIGH</v>
      </c>
      <c r="O898" s="7">
        <f>COUNTIF(clean_interactions!B:B,A898)</f>
        <v>1</v>
      </c>
      <c r="P898" s="7">
        <f>COUNTIFS(clean_interactions!B:B,A898,clean_interactions!N:N,"HIGH")</f>
        <v>1</v>
      </c>
      <c r="Q898" s="7">
        <f>ROUND(SUMIF(clean_interactions!B:B,A898,clean_interactions!M:M),1)</f>
        <v>21.3</v>
      </c>
      <c r="R898" s="7">
        <f>COUNTIFS(clean_interactions!B:B,A898,clean_interactions!C:C,"DEMO_REQUEST")</f>
        <v>0</v>
      </c>
      <c r="S898" s="7">
        <f>COUNTIFS(clean_interactions!B:B,A898,clean_interactions!C:C,"CONTENT_DOWNLOAD")</f>
        <v>0</v>
      </c>
      <c r="T898" s="7">
        <f>COUNTIFS(clean_interactions!B:B,A898,clean_interactions!C:C,"WEBINAR_ATTENDED")</f>
        <v>0</v>
      </c>
      <c r="U898" s="7">
        <f>COUNTIFS(clean_interactions!B:B,A898,clean_interactions!C:C,"PRICING_PAGE_VIEW")</f>
        <v>0</v>
      </c>
      <c r="V898" s="7">
        <f>SUMIF(clean_spend!D:D,E898,clean_spend!F:F)</f>
        <v>63789</v>
      </c>
      <c r="W898" s="7">
        <f>SUMIF(clean_spend!D:D,E898,clean_spend!J:J)</f>
        <v>306</v>
      </c>
      <c r="X898" s="17">
        <f t="shared" si="13"/>
        <v>208.4607843137255</v>
      </c>
      <c r="Y898" s="7">
        <f>IFERROR(SUMIF(clean_spend!D:D,E898,clean_spend!L:L)/V898,0)</f>
        <v>3.0610920378121618</v>
      </c>
    </row>
    <row r="899" spans="1:25">
      <c r="A899" t="str">
        <v>L0898</v>
      </c>
      <c r="B899" t="str">
        <v>Mila Park</v>
      </c>
      <c r="C899" t="str">
        <v>DOCU SIGN</v>
      </c>
      <c r="D899" t="str">
        <v>ENTERPRISE</v>
      </c>
      <c r="E899" t="str">
        <v>PARTNER</v>
      </c>
      <c r="F899" t="str">
        <v>AI/ML</v>
      </c>
      <c r="G899" t="str">
        <v>Business Development Rep</v>
      </c>
      <c r="H899" t="str">
        <v>CA</v>
      </c>
      <c r="I899">
        <v>10</v>
      </c>
      <c r="J899">
        <v>3</v>
      </c>
      <c r="K899">
        <v>35</v>
      </c>
      <c r="L899" t="str">
        <v>NO</v>
      </c>
      <c r="M899" t="str">
        <v>NURTURING</v>
      </c>
      <c r="N899" s="7" t="str">
        <f>IF(COUNTBLANK(clean_leads!B899:S899)&gt;=8,"LOW",IF(COUNTBLANK(clean_leads!B899:S899)&gt;=4,"MEDIUM","HIGH"))</f>
        <v>HIGH</v>
      </c>
      <c r="O899" s="7">
        <f>COUNTIF(clean_interactions!B:B,A899)</f>
        <v>8</v>
      </c>
      <c r="P899" s="7">
        <f>COUNTIFS(clean_interactions!B:B,A899,clean_interactions!N:N,"HIGH")</f>
        <v>7</v>
      </c>
      <c r="Q899" s="7">
        <f>ROUND(SUMIF(clean_interactions!B:B,A899,clean_interactions!M:M),1)</f>
        <v>161.9</v>
      </c>
      <c r="R899" s="7">
        <f>COUNTIFS(clean_interactions!B:B,A899,clean_interactions!C:C,"DEMO_REQUEST")</f>
        <v>0</v>
      </c>
      <c r="S899" s="7">
        <f>COUNTIFS(clean_interactions!B:B,A899,clean_interactions!C:C,"CONTENT_DOWNLOAD")</f>
        <v>2</v>
      </c>
      <c r="T899" s="7">
        <f>COUNTIFS(clean_interactions!B:B,A899,clean_interactions!C:C,"WEBINAR_ATTENDED")</f>
        <v>0</v>
      </c>
      <c r="U899" s="7">
        <f>COUNTIFS(clean_interactions!B:B,A899,clean_interactions!C:C,"PRICING_PAGE_VIEW")</f>
        <v>1</v>
      </c>
      <c r="V899" s="7">
        <f>SUMIF(clean_spend!D:D,E899,clean_spend!F:F)</f>
        <v>0</v>
      </c>
      <c r="W899" s="7">
        <f>SUMIF(clean_spend!D:D,E899,clean_spend!J:J)</f>
        <v>0</v>
      </c>
      <c r="X899" s="17">
        <f t="shared" ref="X899:X962" si="14">IFERROR(V899/W899,0)</f>
        <v>0</v>
      </c>
      <c r="Y899" s="7">
        <f>IFERROR(SUMIF(clean_spend!D:D,E899,clean_spend!L:L)/V899,0)</f>
        <v>0</v>
      </c>
    </row>
    <row r="900" spans="1:25">
      <c r="A900" t="str">
        <v>L0899</v>
      </c>
      <c r="B900" t="str">
        <v>Quinlan Davis</v>
      </c>
      <c r="C900" t="str">
        <v>DROPBOX</v>
      </c>
      <c r="D900" t="str">
        <v>N/A</v>
      </c>
      <c r="E900" t="str">
        <v>EVENT</v>
      </c>
      <c r="F900" t="str">
        <v>Biotech</v>
      </c>
      <c r="G900" t="str">
        <v>Customer Success Manager</v>
      </c>
      <c r="H900" t="str">
        <v>BR</v>
      </c>
      <c r="I900">
        <v>15</v>
      </c>
      <c r="J900">
        <v>15</v>
      </c>
      <c r="K900">
        <v>24</v>
      </c>
      <c r="L900" t="str">
        <v>NO</v>
      </c>
      <c r="M900" t="str">
        <v>ENGAGED</v>
      </c>
      <c r="N900" s="7" t="str">
        <f>IF(COUNTBLANK(clean_leads!B900:S900)&gt;=8,"LOW",IF(COUNTBLANK(clean_leads!B900:S900)&gt;=4,"MEDIUM","HIGH"))</f>
        <v>HIGH</v>
      </c>
      <c r="O900" s="7">
        <f>COUNTIF(clean_interactions!B:B,A900)</f>
        <v>0</v>
      </c>
      <c r="P900" s="7">
        <f>COUNTIFS(clean_interactions!B:B,A900,clean_interactions!N:N,"HIGH")</f>
        <v>0</v>
      </c>
      <c r="Q900" s="7">
        <f>ROUND(SUMIF(clean_interactions!B:B,A900,clean_interactions!M:M),1)</f>
        <v>0</v>
      </c>
      <c r="R900" s="7">
        <f>COUNTIFS(clean_interactions!B:B,A900,clean_interactions!C:C,"DEMO_REQUEST")</f>
        <v>0</v>
      </c>
      <c r="S900" s="7">
        <f>COUNTIFS(clean_interactions!B:B,A900,clean_interactions!C:C,"CONTENT_DOWNLOAD")</f>
        <v>0</v>
      </c>
      <c r="T900" s="7">
        <f>COUNTIFS(clean_interactions!B:B,A900,clean_interactions!C:C,"WEBINAR_ATTENDED")</f>
        <v>0</v>
      </c>
      <c r="U900" s="7">
        <f>COUNTIFS(clean_interactions!B:B,A900,clean_interactions!C:C,"PRICING_PAGE_VIEW")</f>
        <v>0</v>
      </c>
      <c r="V900" s="7">
        <f>SUMIF(clean_spend!D:D,E900,clean_spend!F:F)</f>
        <v>130023</v>
      </c>
      <c r="W900" s="7">
        <f>SUMIF(clean_spend!D:D,E900,clean_spend!J:J)</f>
        <v>322</v>
      </c>
      <c r="X900" s="17">
        <f t="shared" si="14"/>
        <v>403.79813664596276</v>
      </c>
      <c r="Y900" s="7">
        <f>IFERROR(SUMIF(clean_spend!D:D,E900,clean_spend!L:L)/V900,0)</f>
        <v>1.3116294809379878</v>
      </c>
    </row>
    <row r="901" spans="1:25">
      <c r="A901" t="str">
        <v>L0900</v>
      </c>
      <c r="B901" t="str">
        <v>Freya Carter</v>
      </c>
      <c r="C901" t="str">
        <v>ZSCALER</v>
      </c>
      <c r="D901" t="str">
        <v>STARTUP</v>
      </c>
      <c r="E901" t="str">
        <v>EVENT</v>
      </c>
      <c r="F901" t="str">
        <v>Saas</v>
      </c>
      <c r="G901" t="str">
        <v>Pr Manager</v>
      </c>
      <c r="H901" t="str">
        <v>CA</v>
      </c>
      <c r="I901">
        <v>31</v>
      </c>
      <c r="J901">
        <v>11</v>
      </c>
      <c r="K901">
        <v>38</v>
      </c>
      <c r="L901" t="str">
        <v>NO</v>
      </c>
      <c r="M901" t="str">
        <v>QUALIFIED</v>
      </c>
      <c r="N901" s="7" t="str">
        <f>IF(COUNTBLANK(clean_leads!B901:S901)&gt;=8,"LOW",IF(COUNTBLANK(clean_leads!B901:S901)&gt;=4,"MEDIUM","HIGH"))</f>
        <v>HIGH</v>
      </c>
      <c r="O901" s="7">
        <f>COUNTIF(clean_interactions!B:B,A901)</f>
        <v>3</v>
      </c>
      <c r="P901" s="7">
        <f>COUNTIFS(clean_interactions!B:B,A901,clean_interactions!N:N,"HIGH")</f>
        <v>2</v>
      </c>
      <c r="Q901" s="7">
        <f>ROUND(SUMIF(clean_interactions!B:B,A901,clean_interactions!M:M),1)</f>
        <v>52.7</v>
      </c>
      <c r="R901" s="7">
        <f>COUNTIFS(clean_interactions!B:B,A901,clean_interactions!C:C,"DEMO_REQUEST")</f>
        <v>0</v>
      </c>
      <c r="S901" s="7">
        <f>COUNTIFS(clean_interactions!B:B,A901,clean_interactions!C:C,"CONTENT_DOWNLOAD")</f>
        <v>0</v>
      </c>
      <c r="T901" s="7">
        <f>COUNTIFS(clean_interactions!B:B,A901,clean_interactions!C:C,"WEBINAR_ATTENDED")</f>
        <v>0</v>
      </c>
      <c r="U901" s="7">
        <f>COUNTIFS(clean_interactions!B:B,A901,clean_interactions!C:C,"PRICING_PAGE_VIEW")</f>
        <v>0</v>
      </c>
      <c r="V901" s="7">
        <f>SUMIF(clean_spend!D:D,E901,clean_spend!F:F)</f>
        <v>130023</v>
      </c>
      <c r="W901" s="7">
        <f>SUMIF(clean_spend!D:D,E901,clean_spend!J:J)</f>
        <v>322</v>
      </c>
      <c r="X901" s="17">
        <f t="shared" si="14"/>
        <v>403.79813664596276</v>
      </c>
      <c r="Y901" s="7">
        <f>IFERROR(SUMIF(clean_spend!D:D,E901,clean_spend!L:L)/V901,0)</f>
        <v>1.3116294809379878</v>
      </c>
    </row>
    <row r="902" spans="1:25">
      <c r="A902" t="str">
        <v>L0901</v>
      </c>
      <c r="B902" t="str">
        <v>Xavier Jones</v>
      </c>
      <c r="C902" t="str">
        <v>MICROSOFT CORP</v>
      </c>
      <c r="D902" t="str">
        <v>N/A</v>
      </c>
      <c r="E902" t="str">
        <v>REFERRAL</v>
      </c>
      <c r="F902" t="str">
        <v>Edtech</v>
      </c>
      <c r="G902" t="str">
        <v>Unknown</v>
      </c>
      <c r="H902" t="str">
        <v>JP</v>
      </c>
      <c r="I902">
        <v>32</v>
      </c>
      <c r="J902">
        <v>0</v>
      </c>
      <c r="K902">
        <v>26</v>
      </c>
      <c r="L902" t="str">
        <v>NO</v>
      </c>
      <c r="M902" t="str">
        <v>ENGAGED</v>
      </c>
      <c r="N902" s="7" t="str">
        <f>IF(COUNTBLANK(clean_leads!B902:S902)&gt;=8,"LOW",IF(COUNTBLANK(clean_leads!B902:S902)&gt;=4,"MEDIUM","HIGH"))</f>
        <v>HIGH</v>
      </c>
      <c r="O902" s="7">
        <f>COUNTIF(clean_interactions!B:B,A902)</f>
        <v>3</v>
      </c>
      <c r="P902" s="7">
        <f>COUNTIFS(clean_interactions!B:B,A902,clean_interactions!N:N,"HIGH")</f>
        <v>2</v>
      </c>
      <c r="Q902" s="7">
        <f>ROUND(SUMIF(clean_interactions!B:B,A902,clean_interactions!M:M),1)</f>
        <v>45.9</v>
      </c>
      <c r="R902" s="7">
        <f>COUNTIFS(clean_interactions!B:B,A902,clean_interactions!C:C,"DEMO_REQUEST")</f>
        <v>1</v>
      </c>
      <c r="S902" s="7">
        <f>COUNTIFS(clean_interactions!B:B,A902,clean_interactions!C:C,"CONTENT_DOWNLOAD")</f>
        <v>0</v>
      </c>
      <c r="T902" s="7">
        <f>COUNTIFS(clean_interactions!B:B,A902,clean_interactions!C:C,"WEBINAR_ATTENDED")</f>
        <v>0</v>
      </c>
      <c r="U902" s="7">
        <f>COUNTIFS(clean_interactions!B:B,A902,clean_interactions!C:C,"PRICING_PAGE_VIEW")</f>
        <v>0</v>
      </c>
      <c r="V902" s="7">
        <f>SUMIF(clean_spend!D:D,E902,clean_spend!F:F)</f>
        <v>37889</v>
      </c>
      <c r="W902" s="7">
        <f>SUMIF(clean_spend!D:D,E902,clean_spend!J:J)</f>
        <v>865</v>
      </c>
      <c r="X902" s="17">
        <f t="shared" si="14"/>
        <v>43.802312138728325</v>
      </c>
      <c r="Y902" s="7">
        <f>IFERROR(SUMIF(clean_spend!D:D,E902,clean_spend!L:L)/V902,0)</f>
        <v>9.6104674179841112</v>
      </c>
    </row>
    <row r="903" spans="1:25">
      <c r="A903" t="str">
        <v>L0902</v>
      </c>
      <c r="B903" t="str">
        <v>Killian Dubois</v>
      </c>
      <c r="C903" t="str">
        <v>ZENDESK</v>
      </c>
      <c r="D903" t="str">
        <v>SMB</v>
      </c>
      <c r="E903" t="str">
        <v>REFERRAL</v>
      </c>
      <c r="F903" t="str">
        <v>E-Commerce</v>
      </c>
      <c r="G903" t="str">
        <v>Customer Success Manager</v>
      </c>
      <c r="H903" t="str">
        <v>Bangladesh</v>
      </c>
      <c r="I903">
        <v>0</v>
      </c>
      <c r="J903">
        <v>8</v>
      </c>
      <c r="K903">
        <v>9</v>
      </c>
      <c r="L903" t="str">
        <v>YES</v>
      </c>
      <c r="M903" t="str">
        <v>DISQUALIFIED</v>
      </c>
      <c r="N903" s="7" t="str">
        <f>IF(COUNTBLANK(clean_leads!B903:S903)&gt;=8,"LOW",IF(COUNTBLANK(clean_leads!B903:S903)&gt;=4,"MEDIUM","HIGH"))</f>
        <v>HIGH</v>
      </c>
      <c r="O903" s="7">
        <f>COUNTIF(clean_interactions!B:B,A903)</f>
        <v>3</v>
      </c>
      <c r="P903" s="7">
        <f>COUNTIFS(clean_interactions!B:B,A903,clean_interactions!N:N,"HIGH")</f>
        <v>2</v>
      </c>
      <c r="Q903" s="7">
        <f>ROUND(SUMIF(clean_interactions!B:B,A903,clean_interactions!M:M),1)</f>
        <v>53.9</v>
      </c>
      <c r="R903" s="7">
        <f>COUNTIFS(clean_interactions!B:B,A903,clean_interactions!C:C,"DEMO_REQUEST")</f>
        <v>0</v>
      </c>
      <c r="S903" s="7">
        <f>COUNTIFS(clean_interactions!B:B,A903,clean_interactions!C:C,"CONTENT_DOWNLOAD")</f>
        <v>0</v>
      </c>
      <c r="T903" s="7">
        <f>COUNTIFS(clean_interactions!B:B,A903,clean_interactions!C:C,"WEBINAR_ATTENDED")</f>
        <v>2</v>
      </c>
      <c r="U903" s="7">
        <f>COUNTIFS(clean_interactions!B:B,A903,clean_interactions!C:C,"PRICING_PAGE_VIEW")</f>
        <v>0</v>
      </c>
      <c r="V903" s="7">
        <f>SUMIF(clean_spend!D:D,E903,clean_spend!F:F)</f>
        <v>37889</v>
      </c>
      <c r="W903" s="7">
        <f>SUMIF(clean_spend!D:D,E903,clean_spend!J:J)</f>
        <v>865</v>
      </c>
      <c r="X903" s="17">
        <f t="shared" si="14"/>
        <v>43.802312138728325</v>
      </c>
      <c r="Y903" s="7">
        <f>IFERROR(SUMIF(clean_spend!D:D,E903,clean_spend!L:L)/V903,0)</f>
        <v>9.6104674179841112</v>
      </c>
    </row>
    <row r="904" spans="1:25">
      <c r="A904" t="str">
        <v>L0903</v>
      </c>
      <c r="B904" t="str">
        <v>Noah Singh</v>
      </c>
      <c r="C904" t="str">
        <v>FIGMA</v>
      </c>
      <c r="D904" t="str">
        <v>SMB</v>
      </c>
      <c r="E904" t="str">
        <v>PARTNER</v>
      </c>
      <c r="F904" t="str">
        <v>Unknown</v>
      </c>
      <c r="G904" t="str">
        <v>Channel Manager</v>
      </c>
      <c r="H904" t="str">
        <v>AU</v>
      </c>
      <c r="I904">
        <v>5</v>
      </c>
      <c r="J904">
        <v>18</v>
      </c>
      <c r="K904">
        <v>7</v>
      </c>
      <c r="L904" t="str">
        <v>NO</v>
      </c>
      <c r="M904" t="str">
        <v>DISQUALIFIED</v>
      </c>
      <c r="N904" s="7" t="str">
        <f>IF(COUNTBLANK(clean_leads!B904:S904)&gt;=8,"LOW",IF(COUNTBLANK(clean_leads!B904:S904)&gt;=4,"MEDIUM","HIGH"))</f>
        <v>HIGH</v>
      </c>
      <c r="O904" s="7">
        <f>COUNTIF(clean_interactions!B:B,A904)</f>
        <v>3</v>
      </c>
      <c r="P904" s="7">
        <f>COUNTIFS(clean_interactions!B:B,A904,clean_interactions!N:N,"HIGH")</f>
        <v>3</v>
      </c>
      <c r="Q904" s="7">
        <f>ROUND(SUMIF(clean_interactions!B:B,A904,clean_interactions!M:M),1)</f>
        <v>69.599999999999994</v>
      </c>
      <c r="R904" s="7">
        <f>COUNTIFS(clean_interactions!B:B,A904,clean_interactions!C:C,"DEMO_REQUEST")</f>
        <v>0</v>
      </c>
      <c r="S904" s="7">
        <f>COUNTIFS(clean_interactions!B:B,A904,clean_interactions!C:C,"CONTENT_DOWNLOAD")</f>
        <v>0</v>
      </c>
      <c r="T904" s="7">
        <f>COUNTIFS(clean_interactions!B:B,A904,clean_interactions!C:C,"WEBINAR_ATTENDED")</f>
        <v>0</v>
      </c>
      <c r="U904" s="7">
        <f>COUNTIFS(clean_interactions!B:B,A904,clean_interactions!C:C,"PRICING_PAGE_VIEW")</f>
        <v>0</v>
      </c>
      <c r="V904" s="7">
        <f>SUMIF(clean_spend!D:D,E904,clean_spend!F:F)</f>
        <v>0</v>
      </c>
      <c r="W904" s="7">
        <f>SUMIF(clean_spend!D:D,E904,clean_spend!J:J)</f>
        <v>0</v>
      </c>
      <c r="X904" s="17">
        <f t="shared" si="14"/>
        <v>0</v>
      </c>
      <c r="Y904" s="7">
        <f>IFERROR(SUMIF(clean_spend!D:D,E904,clean_spend!L:L)/V904,0)</f>
        <v>0</v>
      </c>
    </row>
    <row r="905" spans="1:25">
      <c r="A905" t="str">
        <v>L0904</v>
      </c>
      <c r="B905" t="str">
        <v>Fatima Scott</v>
      </c>
      <c r="C905" t="str">
        <v>DROPBOX</v>
      </c>
      <c r="D905" t="str">
        <v>ENTERPRISE</v>
      </c>
      <c r="E905" t="str">
        <v>WEBINAR</v>
      </c>
      <c r="F905" t="str">
        <v>Saas</v>
      </c>
      <c r="G905" t="str">
        <v>Chief Revenue Officer</v>
      </c>
      <c r="H905" t="str">
        <v>UK</v>
      </c>
      <c r="I905">
        <v>7</v>
      </c>
      <c r="J905">
        <v>18</v>
      </c>
      <c r="K905">
        <v>19</v>
      </c>
      <c r="L905" t="str">
        <v>NO</v>
      </c>
      <c r="M905" t="str">
        <v>CONTACTED</v>
      </c>
      <c r="N905" s="7" t="str">
        <f>IF(COUNTBLANK(clean_leads!B905:S905)&gt;=8,"LOW",IF(COUNTBLANK(clean_leads!B905:S905)&gt;=4,"MEDIUM","HIGH"))</f>
        <v>HIGH</v>
      </c>
      <c r="O905" s="7">
        <f>COUNTIF(clean_interactions!B:B,A905)</f>
        <v>3</v>
      </c>
      <c r="P905" s="7">
        <f>COUNTIFS(clean_interactions!B:B,A905,clean_interactions!N:N,"HIGH")</f>
        <v>2</v>
      </c>
      <c r="Q905" s="7">
        <f>ROUND(SUMIF(clean_interactions!B:B,A905,clean_interactions!M:M),1)</f>
        <v>54</v>
      </c>
      <c r="R905" s="7">
        <f>COUNTIFS(clean_interactions!B:B,A905,clean_interactions!C:C,"DEMO_REQUEST")</f>
        <v>1</v>
      </c>
      <c r="S905" s="7">
        <f>COUNTIFS(clean_interactions!B:B,A905,clean_interactions!C:C,"CONTENT_DOWNLOAD")</f>
        <v>0</v>
      </c>
      <c r="T905" s="7">
        <f>COUNTIFS(clean_interactions!B:B,A905,clean_interactions!C:C,"WEBINAR_ATTENDED")</f>
        <v>0</v>
      </c>
      <c r="U905" s="7">
        <f>COUNTIFS(clean_interactions!B:B,A905,clean_interactions!C:C,"PRICING_PAGE_VIEW")</f>
        <v>0</v>
      </c>
      <c r="V905" s="7">
        <f>SUMIF(clean_spend!D:D,E905,clean_spend!F:F)</f>
        <v>74983</v>
      </c>
      <c r="W905" s="7">
        <f>SUMIF(clean_spend!D:D,E905,clean_spend!J:J)</f>
        <v>879</v>
      </c>
      <c r="X905" s="17">
        <f t="shared" si="14"/>
        <v>85.304891922639356</v>
      </c>
      <c r="Y905" s="7">
        <f>IFERROR(SUMIF(clean_spend!D:D,E905,clean_spend!L:L)/V905,0)</f>
        <v>7.3541336036168197</v>
      </c>
    </row>
    <row r="906" spans="1:25">
      <c r="A906" t="str">
        <v>L0905</v>
      </c>
      <c r="B906" t="str">
        <v>Frank Robinson</v>
      </c>
      <c r="C906" t="str">
        <v>OKTA</v>
      </c>
      <c r="D906" t="str">
        <v>SMB</v>
      </c>
      <c r="E906" t="str">
        <v>PARTNER</v>
      </c>
      <c r="F906" t="str">
        <v>Manufacturing</v>
      </c>
      <c r="G906" t="str">
        <v>Marketing Manager</v>
      </c>
      <c r="H906" t="str">
        <v>BR</v>
      </c>
      <c r="I906">
        <v>3</v>
      </c>
      <c r="J906">
        <v>8</v>
      </c>
      <c r="K906">
        <v>0</v>
      </c>
      <c r="L906" t="str">
        <v>YES</v>
      </c>
      <c r="M906" t="str">
        <v>QUALIFIED</v>
      </c>
      <c r="N906" s="7" t="str">
        <f>IF(COUNTBLANK(clean_leads!B906:S906)&gt;=8,"LOW",IF(COUNTBLANK(clean_leads!B906:S906)&gt;=4,"MEDIUM","HIGH"))</f>
        <v>HIGH</v>
      </c>
      <c r="O906" s="7">
        <f>COUNTIF(clean_interactions!B:B,A906)</f>
        <v>3</v>
      </c>
      <c r="P906" s="7">
        <f>COUNTIFS(clean_interactions!B:B,A906,clean_interactions!N:N,"HIGH")</f>
        <v>3</v>
      </c>
      <c r="Q906" s="7">
        <f>ROUND(SUMIF(clean_interactions!B:B,A906,clean_interactions!M:M),1)</f>
        <v>51</v>
      </c>
      <c r="R906" s="7">
        <f>COUNTIFS(clean_interactions!B:B,A906,clean_interactions!C:C,"DEMO_REQUEST")</f>
        <v>0</v>
      </c>
      <c r="S906" s="7">
        <f>COUNTIFS(clean_interactions!B:B,A906,clean_interactions!C:C,"CONTENT_DOWNLOAD")</f>
        <v>0</v>
      </c>
      <c r="T906" s="7">
        <f>COUNTIFS(clean_interactions!B:B,A906,clean_interactions!C:C,"WEBINAR_ATTENDED")</f>
        <v>0</v>
      </c>
      <c r="U906" s="7">
        <f>COUNTIFS(clean_interactions!B:B,A906,clean_interactions!C:C,"PRICING_PAGE_VIEW")</f>
        <v>0</v>
      </c>
      <c r="V906" s="7">
        <f>SUMIF(clean_spend!D:D,E906,clean_spend!F:F)</f>
        <v>0</v>
      </c>
      <c r="W906" s="7">
        <f>SUMIF(clean_spend!D:D,E906,clean_spend!J:J)</f>
        <v>0</v>
      </c>
      <c r="X906" s="17">
        <f t="shared" si="14"/>
        <v>0</v>
      </c>
      <c r="Y906" s="7">
        <f>IFERROR(SUMIF(clean_spend!D:D,E906,clean_spend!L:L)/V906,0)</f>
        <v>0</v>
      </c>
    </row>
    <row r="907" spans="1:25">
      <c r="A907" t="str">
        <v>L0906</v>
      </c>
      <c r="B907" t="str">
        <v>Juniper Nguyen</v>
      </c>
      <c r="C907" t="str">
        <v>GOOGLE</v>
      </c>
      <c r="D907" t="str">
        <v>N/A</v>
      </c>
      <c r="E907" t="str">
        <v>EVENT</v>
      </c>
      <c r="F907" t="str">
        <v>Edtech</v>
      </c>
      <c r="G907" t="str">
        <v>Head Of Product</v>
      </c>
      <c r="H907" t="str">
        <v>South Korea</v>
      </c>
      <c r="I907">
        <v>2</v>
      </c>
      <c r="J907">
        <v>0</v>
      </c>
      <c r="K907">
        <v>38</v>
      </c>
      <c r="L907" t="str">
        <v>NO</v>
      </c>
      <c r="M907" t="str">
        <v>ENGAGED</v>
      </c>
      <c r="N907" s="7" t="str">
        <f>IF(COUNTBLANK(clean_leads!B907:S907)&gt;=8,"LOW",IF(COUNTBLANK(clean_leads!B907:S907)&gt;=4,"MEDIUM","HIGH"))</f>
        <v>HIGH</v>
      </c>
      <c r="O907" s="7">
        <f>COUNTIF(clean_interactions!B:B,A907)</f>
        <v>5</v>
      </c>
      <c r="P907" s="7">
        <f>COUNTIFS(clean_interactions!B:B,A907,clean_interactions!N:N,"HIGH")</f>
        <v>5</v>
      </c>
      <c r="Q907" s="7">
        <f>ROUND(SUMIF(clean_interactions!B:B,A907,clean_interactions!M:M),1)</f>
        <v>107.8</v>
      </c>
      <c r="R907" s="7">
        <f>COUNTIFS(clean_interactions!B:B,A907,clean_interactions!C:C,"DEMO_REQUEST")</f>
        <v>0</v>
      </c>
      <c r="S907" s="7">
        <f>COUNTIFS(clean_interactions!B:B,A907,clean_interactions!C:C,"CONTENT_DOWNLOAD")</f>
        <v>1</v>
      </c>
      <c r="T907" s="7">
        <f>COUNTIFS(clean_interactions!B:B,A907,clean_interactions!C:C,"WEBINAR_ATTENDED")</f>
        <v>0</v>
      </c>
      <c r="U907" s="7">
        <f>COUNTIFS(clean_interactions!B:B,A907,clean_interactions!C:C,"PRICING_PAGE_VIEW")</f>
        <v>0</v>
      </c>
      <c r="V907" s="7">
        <f>SUMIF(clean_spend!D:D,E907,clean_spend!F:F)</f>
        <v>130023</v>
      </c>
      <c r="W907" s="7">
        <f>SUMIF(clean_spend!D:D,E907,clean_spend!J:J)</f>
        <v>322</v>
      </c>
      <c r="X907" s="17">
        <f t="shared" si="14"/>
        <v>403.79813664596276</v>
      </c>
      <c r="Y907" s="7">
        <f>IFERROR(SUMIF(clean_spend!D:D,E907,clean_spend!L:L)/V907,0)</f>
        <v>1.3116294809379878</v>
      </c>
    </row>
    <row r="908" spans="1:25">
      <c r="A908" t="str">
        <v>L0907</v>
      </c>
      <c r="B908" t="str">
        <v>Keiko Gonzalez</v>
      </c>
      <c r="C908" t="str">
        <v>WORKDAY</v>
      </c>
      <c r="D908" t="str">
        <v>ENTERPRISE</v>
      </c>
      <c r="E908" t="str">
        <v>PARTNER</v>
      </c>
      <c r="F908" t="str">
        <v>Saas</v>
      </c>
      <c r="G908" t="str">
        <v>Chief Marketing Officer</v>
      </c>
      <c r="H908" t="str">
        <v>Philippines</v>
      </c>
      <c r="I908">
        <v>0</v>
      </c>
      <c r="J908">
        <v>12</v>
      </c>
      <c r="K908">
        <v>1</v>
      </c>
      <c r="L908" t="str">
        <v>YES</v>
      </c>
      <c r="M908" t="str">
        <v>QUALIFIED</v>
      </c>
      <c r="N908" s="7" t="str">
        <f>IF(COUNTBLANK(clean_leads!B908:S908)&gt;=8,"LOW",IF(COUNTBLANK(clean_leads!B908:S908)&gt;=4,"MEDIUM","HIGH"))</f>
        <v>HIGH</v>
      </c>
      <c r="O908" s="7">
        <f>COUNTIF(clean_interactions!B:B,A908)</f>
        <v>6</v>
      </c>
      <c r="P908" s="7">
        <f>COUNTIFS(clean_interactions!B:B,A908,clean_interactions!N:N,"HIGH")</f>
        <v>2</v>
      </c>
      <c r="Q908" s="7">
        <f>ROUND(SUMIF(clean_interactions!B:B,A908,clean_interactions!M:M),1)</f>
        <v>62.6</v>
      </c>
      <c r="R908" s="7">
        <f>COUNTIFS(clean_interactions!B:B,A908,clean_interactions!C:C,"DEMO_REQUEST")</f>
        <v>1</v>
      </c>
      <c r="S908" s="7">
        <f>COUNTIFS(clean_interactions!B:B,A908,clean_interactions!C:C,"CONTENT_DOWNLOAD")</f>
        <v>1</v>
      </c>
      <c r="T908" s="7">
        <f>COUNTIFS(clean_interactions!B:B,A908,clean_interactions!C:C,"WEBINAR_ATTENDED")</f>
        <v>1</v>
      </c>
      <c r="U908" s="7">
        <f>COUNTIFS(clean_interactions!B:B,A908,clean_interactions!C:C,"PRICING_PAGE_VIEW")</f>
        <v>0</v>
      </c>
      <c r="V908" s="7">
        <f>SUMIF(clean_spend!D:D,E908,clean_spend!F:F)</f>
        <v>0</v>
      </c>
      <c r="W908" s="7">
        <f>SUMIF(clean_spend!D:D,E908,clean_spend!J:J)</f>
        <v>0</v>
      </c>
      <c r="X908" s="17">
        <f t="shared" si="14"/>
        <v>0</v>
      </c>
      <c r="Y908" s="7">
        <f>IFERROR(SUMIF(clean_spend!D:D,E908,clean_spend!L:L)/V908,0)</f>
        <v>0</v>
      </c>
    </row>
    <row r="909" spans="1:25">
      <c r="A909" t="str">
        <v>L0908</v>
      </c>
      <c r="B909" t="str">
        <v>Dmitri Novak</v>
      </c>
      <c r="C909" t="str">
        <v>META</v>
      </c>
      <c r="D909" t="str">
        <v>MID-MARKET</v>
      </c>
      <c r="E909" t="str">
        <v>CONTENT_SYNDICATION</v>
      </c>
      <c r="F909" t="str">
        <v>Fintech</v>
      </c>
      <c r="G909" t="str">
        <v>Abm Manager</v>
      </c>
      <c r="H909" t="str">
        <v>Malaysia</v>
      </c>
      <c r="I909">
        <v>2</v>
      </c>
      <c r="J909">
        <v>0</v>
      </c>
      <c r="K909">
        <v>5</v>
      </c>
      <c r="L909" t="str">
        <v>YES</v>
      </c>
      <c r="M909" t="str">
        <v>CONVERTED</v>
      </c>
      <c r="N909" s="7" t="str">
        <f>IF(COUNTBLANK(clean_leads!B909:S909)&gt;=8,"LOW",IF(COUNTBLANK(clean_leads!B909:S909)&gt;=4,"MEDIUM","HIGH"))</f>
        <v>HIGH</v>
      </c>
      <c r="O909" s="7">
        <f>COUNTIF(clean_interactions!B:B,A909)</f>
        <v>4</v>
      </c>
      <c r="P909" s="7">
        <f>COUNTIFS(clean_interactions!B:B,A909,clean_interactions!N:N,"HIGH")</f>
        <v>3</v>
      </c>
      <c r="Q909" s="7">
        <f>ROUND(SUMIF(clean_interactions!B:B,A909,clean_interactions!M:M),1)</f>
        <v>101.2</v>
      </c>
      <c r="R909" s="7">
        <f>COUNTIFS(clean_interactions!B:B,A909,clean_interactions!C:C,"DEMO_REQUEST")</f>
        <v>1</v>
      </c>
      <c r="S909" s="7">
        <f>COUNTIFS(clean_interactions!B:B,A909,clean_interactions!C:C,"CONTENT_DOWNLOAD")</f>
        <v>0</v>
      </c>
      <c r="T909" s="7">
        <f>COUNTIFS(clean_interactions!B:B,A909,clean_interactions!C:C,"WEBINAR_ATTENDED")</f>
        <v>0</v>
      </c>
      <c r="U909" s="7">
        <f>COUNTIFS(clean_interactions!B:B,A909,clean_interactions!C:C,"PRICING_PAGE_VIEW")</f>
        <v>1</v>
      </c>
      <c r="V909" s="7">
        <f>SUMIF(clean_spend!D:D,E909,clean_spend!F:F)</f>
        <v>56772</v>
      </c>
      <c r="W909" s="7">
        <f>SUMIF(clean_spend!D:D,E909,clean_spend!J:J)</f>
        <v>216</v>
      </c>
      <c r="X909" s="17">
        <f t="shared" si="14"/>
        <v>262.83333333333331</v>
      </c>
      <c r="Y909" s="7">
        <f>IFERROR(SUMIF(clean_spend!D:D,E909,clean_spend!L:L)/V909,0)</f>
        <v>1.3824068202635102</v>
      </c>
    </row>
    <row r="910" spans="1:25">
      <c r="A910" t="str">
        <v>L0909</v>
      </c>
      <c r="B910" t="str">
        <v>Sienna Castillo</v>
      </c>
      <c r="C910" t="str">
        <v>SLACK</v>
      </c>
      <c r="D910" t="str">
        <v>SMB</v>
      </c>
      <c r="E910" t="str">
        <v>ORGANIC</v>
      </c>
      <c r="F910" t="str">
        <v>Supply Chain</v>
      </c>
      <c r="G910" t="str">
        <v>Revops Manager</v>
      </c>
      <c r="H910" t="str">
        <v>Kenya</v>
      </c>
      <c r="I910">
        <v>3</v>
      </c>
      <c r="J910">
        <v>18</v>
      </c>
      <c r="K910">
        <v>24</v>
      </c>
      <c r="L910" t="str">
        <v>YES</v>
      </c>
      <c r="M910" t="str">
        <v>DISQUALIFIED</v>
      </c>
      <c r="N910" s="7" t="str">
        <f>IF(COUNTBLANK(clean_leads!B910:S910)&gt;=8,"LOW",IF(COUNTBLANK(clean_leads!B910:S910)&gt;=4,"MEDIUM","HIGH"))</f>
        <v>HIGH</v>
      </c>
      <c r="O910" s="7">
        <f>COUNTIF(clean_interactions!B:B,A910)</f>
        <v>2</v>
      </c>
      <c r="P910" s="7">
        <f>COUNTIFS(clean_interactions!B:B,A910,clean_interactions!N:N,"HIGH")</f>
        <v>2</v>
      </c>
      <c r="Q910" s="7">
        <f>ROUND(SUMIF(clean_interactions!B:B,A910,clean_interactions!M:M),1)</f>
        <v>42</v>
      </c>
      <c r="R910" s="7">
        <f>COUNTIFS(clean_interactions!B:B,A910,clean_interactions!C:C,"DEMO_REQUEST")</f>
        <v>0</v>
      </c>
      <c r="S910" s="7">
        <f>COUNTIFS(clean_interactions!B:B,A910,clean_interactions!C:C,"CONTENT_DOWNLOAD")</f>
        <v>0</v>
      </c>
      <c r="T910" s="7">
        <f>COUNTIFS(clean_interactions!B:B,A910,clean_interactions!C:C,"WEBINAR_ATTENDED")</f>
        <v>0</v>
      </c>
      <c r="U910" s="7">
        <f>COUNTIFS(clean_interactions!B:B,A910,clean_interactions!C:C,"PRICING_PAGE_VIEW")</f>
        <v>0</v>
      </c>
      <c r="V910" s="7">
        <f>SUMIF(clean_spend!D:D,E910,clean_spend!F:F)</f>
        <v>46997</v>
      </c>
      <c r="W910" s="7">
        <f>SUMIF(clean_spend!D:D,E910,clean_spend!J:J)</f>
        <v>970</v>
      </c>
      <c r="X910" s="17">
        <f t="shared" si="14"/>
        <v>48.450515463917526</v>
      </c>
      <c r="Y910" s="7">
        <f>IFERROR(SUMIF(clean_spend!D:D,E910,clean_spend!L:L)/V910,0)</f>
        <v>13.494180479605081</v>
      </c>
    </row>
    <row r="911" spans="1:25">
      <c r="A911" t="str">
        <v>L0910</v>
      </c>
      <c r="B911" t="str">
        <v>Noah Green</v>
      </c>
      <c r="C911" t="str">
        <v>SHOPIFY</v>
      </c>
      <c r="D911" t="str">
        <v>SMB</v>
      </c>
      <c r="E911" t="str">
        <v>REFERRAL</v>
      </c>
      <c r="F911" t="str">
        <v>Automotive</v>
      </c>
      <c r="G911" t="str">
        <v>Brand Manager</v>
      </c>
      <c r="H911" t="str">
        <v>Philippines</v>
      </c>
      <c r="I911">
        <v>24</v>
      </c>
      <c r="J911">
        <v>2</v>
      </c>
      <c r="K911">
        <v>5</v>
      </c>
      <c r="L911" t="str">
        <v>NO</v>
      </c>
      <c r="M911" t="str">
        <v>NURTURING</v>
      </c>
      <c r="N911" s="7" t="str">
        <f>IF(COUNTBLANK(clean_leads!B911:S911)&gt;=8,"LOW",IF(COUNTBLANK(clean_leads!B911:S911)&gt;=4,"MEDIUM","HIGH"))</f>
        <v>HIGH</v>
      </c>
      <c r="O911" s="7">
        <f>COUNTIF(clean_interactions!B:B,A911)</f>
        <v>4</v>
      </c>
      <c r="P911" s="7">
        <f>COUNTIFS(clean_interactions!B:B,A911,clean_interactions!N:N,"HIGH")</f>
        <v>3</v>
      </c>
      <c r="Q911" s="7">
        <f>ROUND(SUMIF(clean_interactions!B:B,A911,clean_interactions!M:M),1)</f>
        <v>77.3</v>
      </c>
      <c r="R911" s="7">
        <f>COUNTIFS(clean_interactions!B:B,A911,clean_interactions!C:C,"DEMO_REQUEST")</f>
        <v>0</v>
      </c>
      <c r="S911" s="7">
        <f>COUNTIFS(clean_interactions!B:B,A911,clean_interactions!C:C,"CONTENT_DOWNLOAD")</f>
        <v>0</v>
      </c>
      <c r="T911" s="7">
        <f>COUNTIFS(clean_interactions!B:B,A911,clean_interactions!C:C,"WEBINAR_ATTENDED")</f>
        <v>0</v>
      </c>
      <c r="U911" s="7">
        <f>COUNTIFS(clean_interactions!B:B,A911,clean_interactions!C:C,"PRICING_PAGE_VIEW")</f>
        <v>0</v>
      </c>
      <c r="V911" s="7">
        <f>SUMIF(clean_spend!D:D,E911,clean_spend!F:F)</f>
        <v>37889</v>
      </c>
      <c r="W911" s="7">
        <f>SUMIF(clean_spend!D:D,E911,clean_spend!J:J)</f>
        <v>865</v>
      </c>
      <c r="X911" s="17">
        <f t="shared" si="14"/>
        <v>43.802312138728325</v>
      </c>
      <c r="Y911" s="7">
        <f>IFERROR(SUMIF(clean_spend!D:D,E911,clean_spend!L:L)/V911,0)</f>
        <v>9.6104674179841112</v>
      </c>
    </row>
    <row r="912" spans="1:25">
      <c r="A912" t="str">
        <v>L0911</v>
      </c>
      <c r="B912" t="str">
        <v>Magnus Taylor</v>
      </c>
      <c r="C912" t="str">
        <v>DATABRICKS</v>
      </c>
      <c r="D912" t="str">
        <v>ENTERPRISE</v>
      </c>
      <c r="E912" t="str">
        <v>EVENT</v>
      </c>
      <c r="F912" t="str">
        <v>Manufacturing</v>
      </c>
      <c r="G912" t="str">
        <v>Vp Marketing</v>
      </c>
      <c r="H912" t="str">
        <v>FR</v>
      </c>
      <c r="I912">
        <v>35</v>
      </c>
      <c r="J912">
        <v>11</v>
      </c>
      <c r="K912">
        <v>25</v>
      </c>
      <c r="L912" t="str">
        <v>NO</v>
      </c>
      <c r="M912" t="str">
        <v>DISQUALIFIED</v>
      </c>
      <c r="N912" s="7" t="str">
        <f>IF(COUNTBLANK(clean_leads!B912:S912)&gt;=8,"LOW",IF(COUNTBLANK(clean_leads!B912:S912)&gt;=4,"MEDIUM","HIGH"))</f>
        <v>HIGH</v>
      </c>
      <c r="O912" s="7">
        <f>COUNTIF(clean_interactions!B:B,A912)</f>
        <v>2</v>
      </c>
      <c r="P912" s="7">
        <f>COUNTIFS(clean_interactions!B:B,A912,clean_interactions!N:N,"HIGH")</f>
        <v>2</v>
      </c>
      <c r="Q912" s="7">
        <f>ROUND(SUMIF(clean_interactions!B:B,A912,clean_interactions!M:M),1)</f>
        <v>43.2</v>
      </c>
      <c r="R912" s="7">
        <f>COUNTIFS(clean_interactions!B:B,A912,clean_interactions!C:C,"DEMO_REQUEST")</f>
        <v>0</v>
      </c>
      <c r="S912" s="7">
        <f>COUNTIFS(clean_interactions!B:B,A912,clean_interactions!C:C,"CONTENT_DOWNLOAD")</f>
        <v>0</v>
      </c>
      <c r="T912" s="7">
        <f>COUNTIFS(clean_interactions!B:B,A912,clean_interactions!C:C,"WEBINAR_ATTENDED")</f>
        <v>0</v>
      </c>
      <c r="U912" s="7">
        <f>COUNTIFS(clean_interactions!B:B,A912,clean_interactions!C:C,"PRICING_PAGE_VIEW")</f>
        <v>1</v>
      </c>
      <c r="V912" s="7">
        <f>SUMIF(clean_spend!D:D,E912,clean_spend!F:F)</f>
        <v>130023</v>
      </c>
      <c r="W912" s="7">
        <f>SUMIF(clean_spend!D:D,E912,clean_spend!J:J)</f>
        <v>322</v>
      </c>
      <c r="X912" s="17">
        <f t="shared" si="14"/>
        <v>403.79813664596276</v>
      </c>
      <c r="Y912" s="7">
        <f>IFERROR(SUMIF(clean_spend!D:D,E912,clean_spend!L:L)/V912,0)</f>
        <v>1.3116294809379878</v>
      </c>
    </row>
    <row r="913" spans="1:25">
      <c r="A913" t="str">
        <v>L0912</v>
      </c>
      <c r="B913" t="str">
        <v>Bob Reddy</v>
      </c>
      <c r="C913" t="str">
        <v>PALO ALTO</v>
      </c>
      <c r="D913" t="str">
        <v>SMB</v>
      </c>
      <c r="E913" t="str">
        <v>REFERRAL</v>
      </c>
      <c r="F913" t="str">
        <v>E-Commerce</v>
      </c>
      <c r="G913" t="str">
        <v>Revops Manager</v>
      </c>
      <c r="H913" t="str">
        <v>CA</v>
      </c>
      <c r="I913">
        <v>3</v>
      </c>
      <c r="J913">
        <v>19</v>
      </c>
      <c r="K913">
        <v>24</v>
      </c>
      <c r="L913" t="str">
        <v>YES</v>
      </c>
      <c r="M913" t="str">
        <v>CONTACTED</v>
      </c>
      <c r="N913" s="7" t="str">
        <f>IF(COUNTBLANK(clean_leads!B913:S913)&gt;=8,"LOW",IF(COUNTBLANK(clean_leads!B913:S913)&gt;=4,"MEDIUM","HIGH"))</f>
        <v>HIGH</v>
      </c>
      <c r="O913" s="7">
        <f>COUNTIF(clean_interactions!B:B,A913)</f>
        <v>4</v>
      </c>
      <c r="P913" s="7">
        <f>COUNTIFS(clean_interactions!B:B,A913,clean_interactions!N:N,"HIGH")</f>
        <v>3</v>
      </c>
      <c r="Q913" s="7">
        <f>ROUND(SUMIF(clean_interactions!B:B,A913,clean_interactions!M:M),1)</f>
        <v>59.9</v>
      </c>
      <c r="R913" s="7">
        <f>COUNTIFS(clean_interactions!B:B,A913,clean_interactions!C:C,"DEMO_REQUEST")</f>
        <v>0</v>
      </c>
      <c r="S913" s="7">
        <f>COUNTIFS(clean_interactions!B:B,A913,clean_interactions!C:C,"CONTENT_DOWNLOAD")</f>
        <v>1</v>
      </c>
      <c r="T913" s="7">
        <f>COUNTIFS(clean_interactions!B:B,A913,clean_interactions!C:C,"WEBINAR_ATTENDED")</f>
        <v>0</v>
      </c>
      <c r="U913" s="7">
        <f>COUNTIFS(clean_interactions!B:B,A913,clean_interactions!C:C,"PRICING_PAGE_VIEW")</f>
        <v>1</v>
      </c>
      <c r="V913" s="7">
        <f>SUMIF(clean_spend!D:D,E913,clean_spend!F:F)</f>
        <v>37889</v>
      </c>
      <c r="W913" s="7">
        <f>SUMIF(clean_spend!D:D,E913,clean_spend!J:J)</f>
        <v>865</v>
      </c>
      <c r="X913" s="17">
        <f t="shared" si="14"/>
        <v>43.802312138728325</v>
      </c>
      <c r="Y913" s="7">
        <f>IFERROR(SUMIF(clean_spend!D:D,E913,clean_spend!L:L)/V913,0)</f>
        <v>9.6104674179841112</v>
      </c>
    </row>
    <row r="914" spans="1:25">
      <c r="A914" t="str">
        <v>L0913</v>
      </c>
      <c r="B914" t="str">
        <v>Xyla Fernandez</v>
      </c>
      <c r="C914" t="str">
        <v>LINEAR</v>
      </c>
      <c r="D914" t="str">
        <v>GROWTH</v>
      </c>
      <c r="E914" t="str">
        <v>DIRECT</v>
      </c>
      <c r="F914" t="str">
        <v>Gaming</v>
      </c>
      <c r="G914" t="str">
        <v>Director Of Analytics</v>
      </c>
      <c r="H914" t="str">
        <v>AU</v>
      </c>
      <c r="I914">
        <v>12</v>
      </c>
      <c r="J914">
        <v>9</v>
      </c>
      <c r="K914">
        <v>24</v>
      </c>
      <c r="L914" t="str">
        <v>YES</v>
      </c>
      <c r="M914" t="str">
        <v>DISQUALIFIED</v>
      </c>
      <c r="N914" s="7" t="str">
        <f>IF(COUNTBLANK(clean_leads!B914:S914)&gt;=8,"LOW",IF(COUNTBLANK(clean_leads!B914:S914)&gt;=4,"MEDIUM","HIGH"))</f>
        <v>HIGH</v>
      </c>
      <c r="O914" s="7">
        <f>COUNTIF(clean_interactions!B:B,A914)</f>
        <v>2</v>
      </c>
      <c r="P914" s="7">
        <f>COUNTIFS(clean_interactions!B:B,A914,clean_interactions!N:N,"HIGH")</f>
        <v>1</v>
      </c>
      <c r="Q914" s="7">
        <f>ROUND(SUMIF(clean_interactions!B:B,A914,clean_interactions!M:M),1)</f>
        <v>13.2</v>
      </c>
      <c r="R914" s="7">
        <f>COUNTIFS(clean_interactions!B:B,A914,clean_interactions!C:C,"DEMO_REQUEST")</f>
        <v>0</v>
      </c>
      <c r="S914" s="7">
        <f>COUNTIFS(clean_interactions!B:B,A914,clean_interactions!C:C,"CONTENT_DOWNLOAD")</f>
        <v>0</v>
      </c>
      <c r="T914" s="7">
        <f>COUNTIFS(clean_interactions!B:B,A914,clean_interactions!C:C,"WEBINAR_ATTENDED")</f>
        <v>0</v>
      </c>
      <c r="U914" s="7">
        <f>COUNTIFS(clean_interactions!B:B,A914,clean_interactions!C:C,"PRICING_PAGE_VIEW")</f>
        <v>0</v>
      </c>
      <c r="V914" s="7">
        <f>SUMIF(clean_spend!D:D,E914,clean_spend!F:F)</f>
        <v>0</v>
      </c>
      <c r="W914" s="7">
        <f>SUMIF(clean_spend!D:D,E914,clean_spend!J:J)</f>
        <v>0</v>
      </c>
      <c r="X914" s="17">
        <f t="shared" si="14"/>
        <v>0</v>
      </c>
      <c r="Y914" s="7">
        <f>IFERROR(SUMIF(clean_spend!D:D,E914,clean_spend!L:L)/V914,0)</f>
        <v>0</v>
      </c>
    </row>
    <row r="915" spans="1:25">
      <c r="A915" t="str">
        <v>L0914</v>
      </c>
      <c r="B915" t="str">
        <v>Felix Bianchi</v>
      </c>
      <c r="C915" t="str">
        <v>ELASTIC</v>
      </c>
      <c r="D915" t="str">
        <v>MID-MARKET</v>
      </c>
      <c r="E915" t="str">
        <v>REFERRAL</v>
      </c>
      <c r="F915" t="str">
        <v>E-Commerce</v>
      </c>
      <c r="G915" t="str">
        <v>Communications Director</v>
      </c>
      <c r="H915" t="str">
        <v>UK</v>
      </c>
      <c r="I915">
        <v>4</v>
      </c>
      <c r="J915">
        <v>16</v>
      </c>
      <c r="K915">
        <v>56</v>
      </c>
      <c r="L915" t="str">
        <v>NO</v>
      </c>
      <c r="M915" t="str">
        <v>NEW</v>
      </c>
      <c r="N915" s="7" t="str">
        <f>IF(COUNTBLANK(clean_leads!B915:S915)&gt;=8,"LOW",IF(COUNTBLANK(clean_leads!B915:S915)&gt;=4,"MEDIUM","HIGH"))</f>
        <v>HIGH</v>
      </c>
      <c r="O915" s="7">
        <f>COUNTIF(clean_interactions!B:B,A915)</f>
        <v>9</v>
      </c>
      <c r="P915" s="7">
        <f>COUNTIFS(clean_interactions!B:B,A915,clean_interactions!N:N,"HIGH")</f>
        <v>4</v>
      </c>
      <c r="Q915" s="7">
        <f>ROUND(SUMIF(clean_interactions!B:B,A915,clean_interactions!M:M),1)</f>
        <v>65.5</v>
      </c>
      <c r="R915" s="7">
        <f>COUNTIFS(clean_interactions!B:B,A915,clean_interactions!C:C,"DEMO_REQUEST")</f>
        <v>2</v>
      </c>
      <c r="S915" s="7">
        <f>COUNTIFS(clean_interactions!B:B,A915,clean_interactions!C:C,"CONTENT_DOWNLOAD")</f>
        <v>0</v>
      </c>
      <c r="T915" s="7">
        <f>COUNTIFS(clean_interactions!B:B,A915,clean_interactions!C:C,"WEBINAR_ATTENDED")</f>
        <v>0</v>
      </c>
      <c r="U915" s="7">
        <f>COUNTIFS(clean_interactions!B:B,A915,clean_interactions!C:C,"PRICING_PAGE_VIEW")</f>
        <v>0</v>
      </c>
      <c r="V915" s="7">
        <f>SUMIF(clean_spend!D:D,E915,clean_spend!F:F)</f>
        <v>37889</v>
      </c>
      <c r="W915" s="7">
        <f>SUMIF(clean_spend!D:D,E915,clean_spend!J:J)</f>
        <v>865</v>
      </c>
      <c r="X915" s="17">
        <f t="shared" si="14"/>
        <v>43.802312138728325</v>
      </c>
      <c r="Y915" s="7">
        <f>IFERROR(SUMIF(clean_spend!D:D,E915,clean_spend!L:L)/V915,0)</f>
        <v>9.6104674179841112</v>
      </c>
    </row>
    <row r="916" spans="1:25">
      <c r="A916" t="str">
        <v>L0915</v>
      </c>
      <c r="B916" t="str">
        <v>Xena Kim</v>
      </c>
      <c r="C916" t="str">
        <v>DATABRICKS</v>
      </c>
      <c r="D916" t="str">
        <v>N/A</v>
      </c>
      <c r="E916" t="str">
        <v>CONTENT_SYNDICATION</v>
      </c>
      <c r="F916" t="str">
        <v>Cybersecurity</v>
      </c>
      <c r="G916" t="str">
        <v>Co-Founder</v>
      </c>
      <c r="H916" t="str">
        <v>Chile</v>
      </c>
      <c r="I916">
        <v>15</v>
      </c>
      <c r="J916">
        <v>18</v>
      </c>
      <c r="K916">
        <v>45</v>
      </c>
      <c r="L916" t="str">
        <v>YES</v>
      </c>
      <c r="M916" t="str">
        <v>LOST</v>
      </c>
      <c r="N916" s="7" t="str">
        <f>IF(COUNTBLANK(clean_leads!B916:S916)&gt;=8,"LOW",IF(COUNTBLANK(clean_leads!B916:S916)&gt;=4,"MEDIUM","HIGH"))</f>
        <v>HIGH</v>
      </c>
      <c r="O916" s="7">
        <f>COUNTIF(clean_interactions!B:B,A916)</f>
        <v>1</v>
      </c>
      <c r="P916" s="7">
        <f>COUNTIFS(clean_interactions!B:B,A916,clean_interactions!N:N,"HIGH")</f>
        <v>1</v>
      </c>
      <c r="Q916" s="7">
        <f>ROUND(SUMIF(clean_interactions!B:B,A916,clean_interactions!M:M),1)</f>
        <v>37</v>
      </c>
      <c r="R916" s="7">
        <f>COUNTIFS(clean_interactions!B:B,A916,clean_interactions!C:C,"DEMO_REQUEST")</f>
        <v>0</v>
      </c>
      <c r="S916" s="7">
        <f>COUNTIFS(clean_interactions!B:B,A916,clean_interactions!C:C,"CONTENT_DOWNLOAD")</f>
        <v>0</v>
      </c>
      <c r="T916" s="7">
        <f>COUNTIFS(clean_interactions!B:B,A916,clean_interactions!C:C,"WEBINAR_ATTENDED")</f>
        <v>0</v>
      </c>
      <c r="U916" s="7">
        <f>COUNTIFS(clean_interactions!B:B,A916,clean_interactions!C:C,"PRICING_PAGE_VIEW")</f>
        <v>0</v>
      </c>
      <c r="V916" s="7">
        <f>SUMIF(clean_spend!D:D,E916,clean_spend!F:F)</f>
        <v>56772</v>
      </c>
      <c r="W916" s="7">
        <f>SUMIF(clean_spend!D:D,E916,clean_spend!J:J)</f>
        <v>216</v>
      </c>
      <c r="X916" s="17">
        <f t="shared" si="14"/>
        <v>262.83333333333331</v>
      </c>
      <c r="Y916" s="7">
        <f>IFERROR(SUMIF(clean_spend!D:D,E916,clean_spend!L:L)/V916,0)</f>
        <v>1.3824068202635102</v>
      </c>
    </row>
    <row r="917" spans="1:25">
      <c r="A917" t="str">
        <v>L0916</v>
      </c>
      <c r="B917" t="str">
        <v>Gabriella Reddy</v>
      </c>
      <c r="C917" t="str">
        <v>DATABRICKS</v>
      </c>
      <c r="D917" t="str">
        <v>GROWTH</v>
      </c>
      <c r="E917" t="str">
        <v>DIRECT</v>
      </c>
      <c r="F917" t="str">
        <v>Fintech</v>
      </c>
      <c r="G917" t="str">
        <v>Operations Manager</v>
      </c>
      <c r="H917" t="str">
        <v>Turkey</v>
      </c>
      <c r="I917">
        <v>7</v>
      </c>
      <c r="J917">
        <v>3</v>
      </c>
      <c r="K917">
        <v>0</v>
      </c>
      <c r="L917" t="str">
        <v>NO</v>
      </c>
      <c r="M917" t="str">
        <v>NEW</v>
      </c>
      <c r="N917" s="7" t="str">
        <f>IF(COUNTBLANK(clean_leads!B917:S917)&gt;=8,"LOW",IF(COUNTBLANK(clean_leads!B917:S917)&gt;=4,"MEDIUM","HIGH"))</f>
        <v>HIGH</v>
      </c>
      <c r="O917" s="7">
        <f>COUNTIF(clean_interactions!B:B,A917)</f>
        <v>3</v>
      </c>
      <c r="P917" s="7">
        <f>COUNTIFS(clean_interactions!B:B,A917,clean_interactions!N:N,"HIGH")</f>
        <v>3</v>
      </c>
      <c r="Q917" s="7">
        <f>ROUND(SUMIF(clean_interactions!B:B,A917,clean_interactions!M:M),1)</f>
        <v>87.4</v>
      </c>
      <c r="R917" s="7">
        <f>COUNTIFS(clean_interactions!B:B,A917,clean_interactions!C:C,"DEMO_REQUEST")</f>
        <v>0</v>
      </c>
      <c r="S917" s="7">
        <f>COUNTIFS(clean_interactions!B:B,A917,clean_interactions!C:C,"CONTENT_DOWNLOAD")</f>
        <v>0</v>
      </c>
      <c r="T917" s="7">
        <f>COUNTIFS(clean_interactions!B:B,A917,clean_interactions!C:C,"WEBINAR_ATTENDED")</f>
        <v>0</v>
      </c>
      <c r="U917" s="7">
        <f>COUNTIFS(clean_interactions!B:B,A917,clean_interactions!C:C,"PRICING_PAGE_VIEW")</f>
        <v>0</v>
      </c>
      <c r="V917" s="7">
        <f>SUMIF(clean_spend!D:D,E917,clean_spend!F:F)</f>
        <v>0</v>
      </c>
      <c r="W917" s="7">
        <f>SUMIF(clean_spend!D:D,E917,clean_spend!J:J)</f>
        <v>0</v>
      </c>
      <c r="X917" s="17">
        <f t="shared" si="14"/>
        <v>0</v>
      </c>
      <c r="Y917" s="7">
        <f>IFERROR(SUMIF(clean_spend!D:D,E917,clean_spend!L:L)/V917,0)</f>
        <v>0</v>
      </c>
    </row>
    <row r="918" spans="1:25">
      <c r="A918" t="str">
        <v>L0917</v>
      </c>
      <c r="B918" t="str">
        <v>Liora Mishra</v>
      </c>
      <c r="C918" t="str">
        <v>SERVICENOW</v>
      </c>
      <c r="D918" t="str">
        <v>GROWTH</v>
      </c>
      <c r="E918" t="str">
        <v>SOCIAL</v>
      </c>
      <c r="F918" t="str">
        <v>Hrtech</v>
      </c>
      <c r="G918" t="str">
        <v>Operations Manager</v>
      </c>
      <c r="H918" t="str">
        <v>Sweden</v>
      </c>
      <c r="I918">
        <v>15</v>
      </c>
      <c r="J918">
        <v>3</v>
      </c>
      <c r="K918">
        <v>56</v>
      </c>
      <c r="L918" t="str">
        <v>NO</v>
      </c>
      <c r="M918" t="str">
        <v>LOST</v>
      </c>
      <c r="N918" s="7" t="str">
        <f>IF(COUNTBLANK(clean_leads!B918:S918)&gt;=8,"LOW",IF(COUNTBLANK(clean_leads!B918:S918)&gt;=4,"MEDIUM","HIGH"))</f>
        <v>HIGH</v>
      </c>
      <c r="O918" s="7">
        <f>COUNTIF(clean_interactions!B:B,A918)</f>
        <v>2</v>
      </c>
      <c r="P918" s="7">
        <f>COUNTIFS(clean_interactions!B:B,A918,clean_interactions!N:N,"HIGH")</f>
        <v>1</v>
      </c>
      <c r="Q918" s="7">
        <f>ROUND(SUMIF(clean_interactions!B:B,A918,clean_interactions!M:M),1)</f>
        <v>11.6</v>
      </c>
      <c r="R918" s="7">
        <f>COUNTIFS(clean_interactions!B:B,A918,clean_interactions!C:C,"DEMO_REQUEST")</f>
        <v>0</v>
      </c>
      <c r="S918" s="7">
        <f>COUNTIFS(clean_interactions!B:B,A918,clean_interactions!C:C,"CONTENT_DOWNLOAD")</f>
        <v>0</v>
      </c>
      <c r="T918" s="7">
        <f>COUNTIFS(clean_interactions!B:B,A918,clean_interactions!C:C,"WEBINAR_ATTENDED")</f>
        <v>0</v>
      </c>
      <c r="U918" s="7">
        <f>COUNTIFS(clean_interactions!B:B,A918,clean_interactions!C:C,"PRICING_PAGE_VIEW")</f>
        <v>0</v>
      </c>
      <c r="V918" s="7">
        <f>SUMIF(clean_spend!D:D,E918,clean_spend!F:F)</f>
        <v>198205</v>
      </c>
      <c r="W918" s="7">
        <f>SUMIF(clean_spend!D:D,E918,clean_spend!J:J)</f>
        <v>961</v>
      </c>
      <c r="X918" s="17">
        <f t="shared" si="14"/>
        <v>206.2486992715921</v>
      </c>
      <c r="Y918" s="7">
        <f>IFERROR(SUMIF(clean_spend!D:D,E918,clean_spend!L:L)/V918,0)</f>
        <v>2.499992432077899</v>
      </c>
    </row>
    <row r="919" spans="1:25">
      <c r="A919" t="str">
        <v>L0918</v>
      </c>
      <c r="B919" t="str">
        <v>Quinlan Santos</v>
      </c>
      <c r="C919" t="str">
        <v>ZOOM VIDEO</v>
      </c>
      <c r="D919" t="str">
        <v>STARTUP</v>
      </c>
      <c r="E919" t="str">
        <v>UNKNOWN</v>
      </c>
      <c r="F919" t="str">
        <v>E-Commerce</v>
      </c>
      <c r="G919" t="str">
        <v>Chief Marketing Officer</v>
      </c>
      <c r="H919" t="str">
        <v>CA</v>
      </c>
      <c r="I919">
        <v>20</v>
      </c>
      <c r="J919">
        <v>2</v>
      </c>
      <c r="K919">
        <v>41</v>
      </c>
      <c r="L919" t="str">
        <v>NO</v>
      </c>
      <c r="M919" t="str">
        <v>CONTACTED</v>
      </c>
      <c r="N919" s="7" t="str">
        <f>IF(COUNTBLANK(clean_leads!B919:S919)&gt;=8,"LOW",IF(COUNTBLANK(clean_leads!B919:S919)&gt;=4,"MEDIUM","HIGH"))</f>
        <v>HIGH</v>
      </c>
      <c r="O919" s="7">
        <f>COUNTIF(clean_interactions!B:B,A919)</f>
        <v>1</v>
      </c>
      <c r="P919" s="7">
        <f>COUNTIFS(clean_interactions!B:B,A919,clean_interactions!N:N,"HIGH")</f>
        <v>1</v>
      </c>
      <c r="Q919" s="7">
        <f>ROUND(SUMIF(clean_interactions!B:B,A919,clean_interactions!M:M),1)</f>
        <v>34</v>
      </c>
      <c r="R919" s="7">
        <f>COUNTIFS(clean_interactions!B:B,A919,clean_interactions!C:C,"DEMO_REQUEST")</f>
        <v>0</v>
      </c>
      <c r="S919" s="7">
        <f>COUNTIFS(clean_interactions!B:B,A919,clean_interactions!C:C,"CONTENT_DOWNLOAD")</f>
        <v>1</v>
      </c>
      <c r="T919" s="7">
        <f>COUNTIFS(clean_interactions!B:B,A919,clean_interactions!C:C,"WEBINAR_ATTENDED")</f>
        <v>0</v>
      </c>
      <c r="U919" s="7">
        <f>COUNTIFS(clean_interactions!B:B,A919,clean_interactions!C:C,"PRICING_PAGE_VIEW")</f>
        <v>0</v>
      </c>
      <c r="V919" s="7">
        <f>SUMIF(clean_spend!D:D,E919,clean_spend!F:F)</f>
        <v>0</v>
      </c>
      <c r="W919" s="7">
        <f>SUMIF(clean_spend!D:D,E919,clean_spend!J:J)</f>
        <v>0</v>
      </c>
      <c r="X919" s="17">
        <f t="shared" si="14"/>
        <v>0</v>
      </c>
      <c r="Y919" s="7">
        <f>IFERROR(SUMIF(clean_spend!D:D,E919,clean_spend!L:L)/V919,0)</f>
        <v>0</v>
      </c>
    </row>
    <row r="920" spans="1:25">
      <c r="A920" t="str">
        <v>L0919</v>
      </c>
      <c r="B920" t="str">
        <v>Ingrid Park</v>
      </c>
      <c r="C920" t="str">
        <v>DOCUSIGN</v>
      </c>
      <c r="D920" t="str">
        <v>MID-MARKET</v>
      </c>
      <c r="E920" t="str">
        <v>ORGANIC</v>
      </c>
      <c r="F920" t="str">
        <v>Martech</v>
      </c>
      <c r="G920" t="str">
        <v>Account Executive</v>
      </c>
      <c r="H920" t="str">
        <v>AU</v>
      </c>
      <c r="I920">
        <v>34</v>
      </c>
      <c r="J920">
        <v>0</v>
      </c>
      <c r="K920">
        <v>15</v>
      </c>
      <c r="L920" t="str">
        <v>YES</v>
      </c>
      <c r="M920" t="str">
        <v>LOST</v>
      </c>
      <c r="N920" s="7" t="str">
        <f>IF(COUNTBLANK(clean_leads!B920:S920)&gt;=8,"LOW",IF(COUNTBLANK(clean_leads!B920:S920)&gt;=4,"MEDIUM","HIGH"))</f>
        <v>HIGH</v>
      </c>
      <c r="O920" s="7">
        <f>COUNTIF(clean_interactions!B:B,A920)</f>
        <v>5</v>
      </c>
      <c r="P920" s="7">
        <f>COUNTIFS(clean_interactions!B:B,A920,clean_interactions!N:N,"HIGH")</f>
        <v>4</v>
      </c>
      <c r="Q920" s="7">
        <f>ROUND(SUMIF(clean_interactions!B:B,A920,clean_interactions!M:M),1)</f>
        <v>110.5</v>
      </c>
      <c r="R920" s="7">
        <f>COUNTIFS(clean_interactions!B:B,A920,clean_interactions!C:C,"DEMO_REQUEST")</f>
        <v>0</v>
      </c>
      <c r="S920" s="7">
        <f>COUNTIFS(clean_interactions!B:B,A920,clean_interactions!C:C,"CONTENT_DOWNLOAD")</f>
        <v>0</v>
      </c>
      <c r="T920" s="7">
        <f>COUNTIFS(clean_interactions!B:B,A920,clean_interactions!C:C,"WEBINAR_ATTENDED")</f>
        <v>0</v>
      </c>
      <c r="U920" s="7">
        <f>COUNTIFS(clean_interactions!B:B,A920,clean_interactions!C:C,"PRICING_PAGE_VIEW")</f>
        <v>0</v>
      </c>
      <c r="V920" s="7">
        <f>SUMIF(clean_spend!D:D,E920,clean_spend!F:F)</f>
        <v>46997</v>
      </c>
      <c r="W920" s="7">
        <f>SUMIF(clean_spend!D:D,E920,clean_spend!J:J)</f>
        <v>970</v>
      </c>
      <c r="X920" s="17">
        <f t="shared" si="14"/>
        <v>48.450515463917526</v>
      </c>
      <c r="Y920" s="7">
        <f>IFERROR(SUMIF(clean_spend!D:D,E920,clean_spend!L:L)/V920,0)</f>
        <v>13.494180479605081</v>
      </c>
    </row>
    <row r="921" spans="1:25">
      <c r="A921" t="str">
        <v>L0920</v>
      </c>
      <c r="B921" t="str">
        <v>Sebastian Rivera</v>
      </c>
      <c r="C921" t="str">
        <v>ELASTIC NV</v>
      </c>
      <c r="D921" t="str">
        <v>MID-MARKET</v>
      </c>
      <c r="E921" t="str">
        <v>ORGANIC</v>
      </c>
      <c r="F921" t="str">
        <v>Healthcare</v>
      </c>
      <c r="G921" t="str">
        <v>Marketing Operations</v>
      </c>
      <c r="H921" t="str">
        <v>IN</v>
      </c>
      <c r="I921">
        <v>0</v>
      </c>
      <c r="J921">
        <v>0</v>
      </c>
      <c r="K921">
        <v>1</v>
      </c>
      <c r="L921" t="str">
        <v>NO</v>
      </c>
      <c r="M921" t="str">
        <v>QUALIFIED</v>
      </c>
      <c r="N921" s="7" t="str">
        <f>IF(COUNTBLANK(clean_leads!B921:S921)&gt;=8,"LOW",IF(COUNTBLANK(clean_leads!B921:S921)&gt;=4,"MEDIUM","HIGH"))</f>
        <v>HIGH</v>
      </c>
      <c r="O921" s="7">
        <f>COUNTIF(clean_interactions!B:B,A921)</f>
        <v>5</v>
      </c>
      <c r="P921" s="7">
        <f>COUNTIFS(clean_interactions!B:B,A921,clean_interactions!N:N,"HIGH")</f>
        <v>4</v>
      </c>
      <c r="Q921" s="7">
        <f>ROUND(SUMIF(clean_interactions!B:B,A921,clean_interactions!M:M),1)</f>
        <v>79.5</v>
      </c>
      <c r="R921" s="7">
        <f>COUNTIFS(clean_interactions!B:B,A921,clean_interactions!C:C,"DEMO_REQUEST")</f>
        <v>0</v>
      </c>
      <c r="S921" s="7">
        <f>COUNTIFS(clean_interactions!B:B,A921,clean_interactions!C:C,"CONTENT_DOWNLOAD")</f>
        <v>0</v>
      </c>
      <c r="T921" s="7">
        <f>COUNTIFS(clean_interactions!B:B,A921,clean_interactions!C:C,"WEBINAR_ATTENDED")</f>
        <v>0</v>
      </c>
      <c r="U921" s="7">
        <f>COUNTIFS(clean_interactions!B:B,A921,clean_interactions!C:C,"PRICING_PAGE_VIEW")</f>
        <v>1</v>
      </c>
      <c r="V921" s="7">
        <f>SUMIF(clean_spend!D:D,E921,clean_spend!F:F)</f>
        <v>46997</v>
      </c>
      <c r="W921" s="7">
        <f>SUMIF(clean_spend!D:D,E921,clean_spend!J:J)</f>
        <v>970</v>
      </c>
      <c r="X921" s="17">
        <f t="shared" si="14"/>
        <v>48.450515463917526</v>
      </c>
      <c r="Y921" s="7">
        <f>IFERROR(SUMIF(clean_spend!D:D,E921,clean_spend!L:L)/V921,0)</f>
        <v>13.494180479605081</v>
      </c>
    </row>
    <row r="922" spans="1:25">
      <c r="A922" t="str">
        <v>L0921</v>
      </c>
      <c r="B922" t="str">
        <v>Quinn Harris</v>
      </c>
      <c r="C922" t="str">
        <v>MICROSOFT</v>
      </c>
      <c r="D922" t="str">
        <v>SMB</v>
      </c>
      <c r="E922" t="str">
        <v>DIRECT</v>
      </c>
      <c r="F922" t="str">
        <v>Cybersecurity</v>
      </c>
      <c r="G922" t="str">
        <v>Growth Hacker</v>
      </c>
      <c r="H922" t="str">
        <v>South Korea</v>
      </c>
      <c r="I922">
        <v>8</v>
      </c>
      <c r="J922">
        <v>5</v>
      </c>
      <c r="K922">
        <v>3</v>
      </c>
      <c r="L922" t="str">
        <v>YES</v>
      </c>
      <c r="M922" t="str">
        <v>LOST</v>
      </c>
      <c r="N922" s="7" t="str">
        <f>IF(COUNTBLANK(clean_leads!B922:S922)&gt;=8,"LOW",IF(COUNTBLANK(clean_leads!B922:S922)&gt;=4,"MEDIUM","HIGH"))</f>
        <v>HIGH</v>
      </c>
      <c r="O922" s="7">
        <f>COUNTIF(clean_interactions!B:B,A922)</f>
        <v>1</v>
      </c>
      <c r="P922" s="7">
        <f>COUNTIFS(clean_interactions!B:B,A922,clean_interactions!N:N,"HIGH")</f>
        <v>1</v>
      </c>
      <c r="Q922" s="7">
        <f>ROUND(SUMIF(clean_interactions!B:B,A922,clean_interactions!M:M),1)</f>
        <v>36.1</v>
      </c>
      <c r="R922" s="7">
        <f>COUNTIFS(clean_interactions!B:B,A922,clean_interactions!C:C,"DEMO_REQUEST")</f>
        <v>0</v>
      </c>
      <c r="S922" s="7">
        <f>COUNTIFS(clean_interactions!B:B,A922,clean_interactions!C:C,"CONTENT_DOWNLOAD")</f>
        <v>1</v>
      </c>
      <c r="T922" s="7">
        <f>COUNTIFS(clean_interactions!B:B,A922,clean_interactions!C:C,"WEBINAR_ATTENDED")</f>
        <v>0</v>
      </c>
      <c r="U922" s="7">
        <f>COUNTIFS(clean_interactions!B:B,A922,clean_interactions!C:C,"PRICING_PAGE_VIEW")</f>
        <v>0</v>
      </c>
      <c r="V922" s="7">
        <f>SUMIF(clean_spend!D:D,E922,clean_spend!F:F)</f>
        <v>0</v>
      </c>
      <c r="W922" s="7">
        <f>SUMIF(clean_spend!D:D,E922,clean_spend!J:J)</f>
        <v>0</v>
      </c>
      <c r="X922" s="17">
        <f t="shared" si="14"/>
        <v>0</v>
      </c>
      <c r="Y922" s="7">
        <f>IFERROR(SUMIF(clean_spend!D:D,E922,clean_spend!L:L)/V922,0)</f>
        <v>0</v>
      </c>
    </row>
    <row r="923" spans="1:25">
      <c r="A923" t="str">
        <v>L0922</v>
      </c>
      <c r="B923" t="str">
        <v>Xena Torres</v>
      </c>
      <c r="C923" t="str">
        <v>DATADOG</v>
      </c>
      <c r="D923" t="str">
        <v>ENTERPRISE</v>
      </c>
      <c r="E923" t="str">
        <v>ORGANIC</v>
      </c>
      <c r="F923" t="str">
        <v>Unknown</v>
      </c>
      <c r="G923" t="str">
        <v>Vp Marketing</v>
      </c>
      <c r="H923" t="str">
        <v>N/A</v>
      </c>
      <c r="I923">
        <v>7</v>
      </c>
      <c r="J923">
        <v>12</v>
      </c>
      <c r="K923">
        <v>27</v>
      </c>
      <c r="L923" t="str">
        <v>NO</v>
      </c>
      <c r="M923" t="str">
        <v>DISQUALIFIED</v>
      </c>
      <c r="N923" s="7" t="str">
        <f>IF(COUNTBLANK(clean_leads!B923:S923)&gt;=8,"LOW",IF(COUNTBLANK(clean_leads!B923:S923)&gt;=4,"MEDIUM","HIGH"))</f>
        <v>HIGH</v>
      </c>
      <c r="O923" s="7">
        <f>COUNTIF(clean_interactions!B:B,A923)</f>
        <v>2</v>
      </c>
      <c r="P923" s="7">
        <f>COUNTIFS(clean_interactions!B:B,A923,clean_interactions!N:N,"HIGH")</f>
        <v>2</v>
      </c>
      <c r="Q923" s="7">
        <f>ROUND(SUMIF(clean_interactions!B:B,A923,clean_interactions!M:M),1)</f>
        <v>51.8</v>
      </c>
      <c r="R923" s="7">
        <f>COUNTIFS(clean_interactions!B:B,A923,clean_interactions!C:C,"DEMO_REQUEST")</f>
        <v>0</v>
      </c>
      <c r="S923" s="7">
        <f>COUNTIFS(clean_interactions!B:B,A923,clean_interactions!C:C,"CONTENT_DOWNLOAD")</f>
        <v>0</v>
      </c>
      <c r="T923" s="7">
        <f>COUNTIFS(clean_interactions!B:B,A923,clean_interactions!C:C,"WEBINAR_ATTENDED")</f>
        <v>0</v>
      </c>
      <c r="U923" s="7">
        <f>COUNTIFS(clean_interactions!B:B,A923,clean_interactions!C:C,"PRICING_PAGE_VIEW")</f>
        <v>0</v>
      </c>
      <c r="V923" s="7">
        <f>SUMIF(clean_spend!D:D,E923,clean_spend!F:F)</f>
        <v>46997</v>
      </c>
      <c r="W923" s="7">
        <f>SUMIF(clean_spend!D:D,E923,clean_spend!J:J)</f>
        <v>970</v>
      </c>
      <c r="X923" s="17">
        <f t="shared" si="14"/>
        <v>48.450515463917526</v>
      </c>
      <c r="Y923" s="7">
        <f>IFERROR(SUMIF(clean_spend!D:D,E923,clean_spend!L:L)/V923,0)</f>
        <v>13.494180479605081</v>
      </c>
    </row>
    <row r="924" spans="1:25">
      <c r="A924" t="str">
        <v>L0923</v>
      </c>
      <c r="B924" t="str">
        <v>Eve Kumar</v>
      </c>
      <c r="C924" t="str">
        <v>GOOGLE</v>
      </c>
      <c r="D924" t="str">
        <v>GROWTH</v>
      </c>
      <c r="E924" t="str">
        <v>PAID</v>
      </c>
      <c r="F924" t="str">
        <v>Biotech</v>
      </c>
      <c r="G924" t="str">
        <v>Head Of Sales</v>
      </c>
      <c r="H924" t="str">
        <v>FR</v>
      </c>
      <c r="I924">
        <v>19</v>
      </c>
      <c r="J924">
        <v>13</v>
      </c>
      <c r="K924">
        <v>10</v>
      </c>
      <c r="L924" t="str">
        <v>YES</v>
      </c>
      <c r="M924" t="str">
        <v>LOST</v>
      </c>
      <c r="N924" s="7" t="str">
        <f>IF(COUNTBLANK(clean_leads!B924:S924)&gt;=8,"LOW",IF(COUNTBLANK(clean_leads!B924:S924)&gt;=4,"MEDIUM","HIGH"))</f>
        <v>HIGH</v>
      </c>
      <c r="O924" s="7">
        <f>COUNTIF(clean_interactions!B:B,A924)</f>
        <v>1</v>
      </c>
      <c r="P924" s="7">
        <f>COUNTIFS(clean_interactions!B:B,A924,clean_interactions!N:N,"HIGH")</f>
        <v>1</v>
      </c>
      <c r="Q924" s="7">
        <f>ROUND(SUMIF(clean_interactions!B:B,A924,clean_interactions!M:M),1)</f>
        <v>8.1</v>
      </c>
      <c r="R924" s="7">
        <f>COUNTIFS(clean_interactions!B:B,A924,clean_interactions!C:C,"DEMO_REQUEST")</f>
        <v>0</v>
      </c>
      <c r="S924" s="7">
        <f>COUNTIFS(clean_interactions!B:B,A924,clean_interactions!C:C,"CONTENT_DOWNLOAD")</f>
        <v>0</v>
      </c>
      <c r="T924" s="7">
        <f>COUNTIFS(clean_interactions!B:B,A924,clean_interactions!C:C,"WEBINAR_ATTENDED")</f>
        <v>0</v>
      </c>
      <c r="U924" s="7">
        <f>COUNTIFS(clean_interactions!B:B,A924,clean_interactions!C:C,"PRICING_PAGE_VIEW")</f>
        <v>0</v>
      </c>
      <c r="V924" s="7">
        <f>SUMIF(clean_spend!D:D,E924,clean_spend!F:F)</f>
        <v>149793</v>
      </c>
      <c r="W924" s="7">
        <f>SUMIF(clean_spend!D:D,E924,clean_spend!J:J)</f>
        <v>1090</v>
      </c>
      <c r="X924" s="17">
        <f t="shared" si="14"/>
        <v>137.42477064220182</v>
      </c>
      <c r="Y924" s="7">
        <f>IFERROR(SUMIF(clean_spend!D:D,E924,clean_spend!L:L)/V924,0)</f>
        <v>3.422997069288952</v>
      </c>
    </row>
    <row r="925" spans="1:25">
      <c r="A925" t="str">
        <v>L0924</v>
      </c>
      <c r="B925" t="str">
        <v>Emilia Taylor</v>
      </c>
      <c r="C925" t="str">
        <v>SLACK</v>
      </c>
      <c r="D925" t="str">
        <v>N/A</v>
      </c>
      <c r="E925" t="str">
        <v>DIRECT</v>
      </c>
      <c r="F925" t="str">
        <v>Unknown</v>
      </c>
      <c r="G925" t="str">
        <v>Junior Analyst</v>
      </c>
      <c r="H925" t="str">
        <v>Chile</v>
      </c>
      <c r="I925">
        <v>29</v>
      </c>
      <c r="J925">
        <v>20</v>
      </c>
      <c r="K925">
        <v>22</v>
      </c>
      <c r="L925" t="str">
        <v>YES</v>
      </c>
      <c r="M925" t="str">
        <v>DISQUALIFIED</v>
      </c>
      <c r="N925" s="7" t="str">
        <f>IF(COUNTBLANK(clean_leads!B925:S925)&gt;=8,"LOW",IF(COUNTBLANK(clean_leads!B925:S925)&gt;=4,"MEDIUM","HIGH"))</f>
        <v>HIGH</v>
      </c>
      <c r="O925" s="7">
        <f>COUNTIF(clean_interactions!B:B,A925)</f>
        <v>5</v>
      </c>
      <c r="P925" s="7">
        <f>COUNTIFS(clean_interactions!B:B,A925,clean_interactions!N:N,"HIGH")</f>
        <v>5</v>
      </c>
      <c r="Q925" s="7">
        <f>ROUND(SUMIF(clean_interactions!B:B,A925,clean_interactions!M:M),1)</f>
        <v>102.5</v>
      </c>
      <c r="R925" s="7">
        <f>COUNTIFS(clean_interactions!B:B,A925,clean_interactions!C:C,"DEMO_REQUEST")</f>
        <v>1</v>
      </c>
      <c r="S925" s="7">
        <f>COUNTIFS(clean_interactions!B:B,A925,clean_interactions!C:C,"CONTENT_DOWNLOAD")</f>
        <v>0</v>
      </c>
      <c r="T925" s="7">
        <f>COUNTIFS(clean_interactions!B:B,A925,clean_interactions!C:C,"WEBINAR_ATTENDED")</f>
        <v>0</v>
      </c>
      <c r="U925" s="7">
        <f>COUNTIFS(clean_interactions!B:B,A925,clean_interactions!C:C,"PRICING_PAGE_VIEW")</f>
        <v>0</v>
      </c>
      <c r="V925" s="7">
        <f>SUMIF(clean_spend!D:D,E925,clean_spend!F:F)</f>
        <v>0</v>
      </c>
      <c r="W925" s="7">
        <f>SUMIF(clean_spend!D:D,E925,clean_spend!J:J)</f>
        <v>0</v>
      </c>
      <c r="X925" s="17">
        <f t="shared" si="14"/>
        <v>0</v>
      </c>
      <c r="Y925" s="7">
        <f>IFERROR(SUMIF(clean_spend!D:D,E925,clean_spend!L:L)/V925,0)</f>
        <v>0</v>
      </c>
    </row>
    <row r="926" spans="1:25">
      <c r="A926" t="str">
        <v>L0925</v>
      </c>
      <c r="B926" t="str">
        <v>Derek Das</v>
      </c>
      <c r="C926" t="str">
        <v>DROPBOX</v>
      </c>
      <c r="D926" t="str">
        <v>ENTERPRISE</v>
      </c>
      <c r="E926" t="str">
        <v>WEBINAR</v>
      </c>
      <c r="F926" t="str">
        <v>Energy</v>
      </c>
      <c r="G926" t="str">
        <v>Marketing Manager</v>
      </c>
      <c r="H926" t="str">
        <v>Nigeria</v>
      </c>
      <c r="I926">
        <v>0</v>
      </c>
      <c r="J926">
        <v>17</v>
      </c>
      <c r="K926">
        <v>15</v>
      </c>
      <c r="L926" t="str">
        <v>YES</v>
      </c>
      <c r="M926" t="str">
        <v>CONVERTED</v>
      </c>
      <c r="N926" s="7" t="str">
        <f>IF(COUNTBLANK(clean_leads!B926:S926)&gt;=8,"LOW",IF(COUNTBLANK(clean_leads!B926:S926)&gt;=4,"MEDIUM","HIGH"))</f>
        <v>HIGH</v>
      </c>
      <c r="O926" s="7">
        <f>COUNTIF(clean_interactions!B:B,A926)</f>
        <v>2</v>
      </c>
      <c r="P926" s="7">
        <f>COUNTIFS(clean_interactions!B:B,A926,clean_interactions!N:N,"HIGH")</f>
        <v>2</v>
      </c>
      <c r="Q926" s="7">
        <f>ROUND(SUMIF(clean_interactions!B:B,A926,clean_interactions!M:M),1)</f>
        <v>64</v>
      </c>
      <c r="R926" s="7">
        <f>COUNTIFS(clean_interactions!B:B,A926,clean_interactions!C:C,"DEMO_REQUEST")</f>
        <v>0</v>
      </c>
      <c r="S926" s="7">
        <f>COUNTIFS(clean_interactions!B:B,A926,clean_interactions!C:C,"CONTENT_DOWNLOAD")</f>
        <v>0</v>
      </c>
      <c r="T926" s="7">
        <f>COUNTIFS(clean_interactions!B:B,A926,clean_interactions!C:C,"WEBINAR_ATTENDED")</f>
        <v>0</v>
      </c>
      <c r="U926" s="7">
        <f>COUNTIFS(clean_interactions!B:B,A926,clean_interactions!C:C,"PRICING_PAGE_VIEW")</f>
        <v>0</v>
      </c>
      <c r="V926" s="7">
        <f>SUMIF(clean_spend!D:D,E926,clean_spend!F:F)</f>
        <v>74983</v>
      </c>
      <c r="W926" s="7">
        <f>SUMIF(clean_spend!D:D,E926,clean_spend!J:J)</f>
        <v>879</v>
      </c>
      <c r="X926" s="17">
        <f t="shared" si="14"/>
        <v>85.304891922639356</v>
      </c>
      <c r="Y926" s="7">
        <f>IFERROR(SUMIF(clean_spend!D:D,E926,clean_spend!L:L)/V926,0)</f>
        <v>7.3541336036168197</v>
      </c>
    </row>
    <row r="927" spans="1:25">
      <c r="A927" t="str">
        <v>L0926</v>
      </c>
      <c r="B927" t="str">
        <v>Dashiell Rao</v>
      </c>
      <c r="C927" t="str">
        <v>ZSCALER</v>
      </c>
      <c r="D927" t="str">
        <v>STARTUP</v>
      </c>
      <c r="E927" t="str">
        <v>PARTNER</v>
      </c>
      <c r="F927" t="str">
        <v>Unknown</v>
      </c>
      <c r="G927" t="str">
        <v>Program Manager</v>
      </c>
      <c r="H927" t="str">
        <v>Bangladesh</v>
      </c>
      <c r="I927">
        <v>31</v>
      </c>
      <c r="J927">
        <v>2</v>
      </c>
      <c r="K927">
        <v>12</v>
      </c>
      <c r="L927" t="str">
        <v>NO</v>
      </c>
      <c r="M927" t="str">
        <v>NEW</v>
      </c>
      <c r="N927" s="7" t="str">
        <f>IF(COUNTBLANK(clean_leads!B927:S927)&gt;=8,"LOW",IF(COUNTBLANK(clean_leads!B927:S927)&gt;=4,"MEDIUM","HIGH"))</f>
        <v>HIGH</v>
      </c>
      <c r="O927" s="7">
        <f>COUNTIF(clean_interactions!B:B,A927)</f>
        <v>1</v>
      </c>
      <c r="P927" s="7">
        <f>COUNTIFS(clean_interactions!B:B,A927,clean_interactions!N:N,"HIGH")</f>
        <v>0</v>
      </c>
      <c r="Q927" s="7">
        <f>ROUND(SUMIF(clean_interactions!B:B,A927,clean_interactions!M:M),1)</f>
        <v>0.3</v>
      </c>
      <c r="R927" s="7">
        <f>COUNTIFS(clean_interactions!B:B,A927,clean_interactions!C:C,"DEMO_REQUEST")</f>
        <v>0</v>
      </c>
      <c r="S927" s="7">
        <f>COUNTIFS(clean_interactions!B:B,A927,clean_interactions!C:C,"CONTENT_DOWNLOAD")</f>
        <v>0</v>
      </c>
      <c r="T927" s="7">
        <f>COUNTIFS(clean_interactions!B:B,A927,clean_interactions!C:C,"WEBINAR_ATTENDED")</f>
        <v>0</v>
      </c>
      <c r="U927" s="7">
        <f>COUNTIFS(clean_interactions!B:B,A927,clean_interactions!C:C,"PRICING_PAGE_VIEW")</f>
        <v>0</v>
      </c>
      <c r="V927" s="7">
        <f>SUMIF(clean_spend!D:D,E927,clean_spend!F:F)</f>
        <v>0</v>
      </c>
      <c r="W927" s="7">
        <f>SUMIF(clean_spend!D:D,E927,clean_spend!J:J)</f>
        <v>0</v>
      </c>
      <c r="X927" s="17">
        <f t="shared" si="14"/>
        <v>0</v>
      </c>
      <c r="Y927" s="7">
        <f>IFERROR(SUMIF(clean_spend!D:D,E927,clean_spend!L:L)/V927,0)</f>
        <v>0</v>
      </c>
    </row>
    <row r="928" spans="1:25">
      <c r="A928" t="str">
        <v>L0927</v>
      </c>
      <c r="B928" t="str">
        <v>Alice Rossi</v>
      </c>
      <c r="C928" t="str">
        <v>SERVICENOW</v>
      </c>
      <c r="D928" t="str">
        <v>MID-MARKET</v>
      </c>
      <c r="E928" t="str">
        <v>WEBINAR</v>
      </c>
      <c r="F928" t="str">
        <v>E-Commerce</v>
      </c>
      <c r="G928" t="str">
        <v>Cto</v>
      </c>
      <c r="H928" t="str">
        <v>BR</v>
      </c>
      <c r="I928">
        <v>33</v>
      </c>
      <c r="J928">
        <v>12</v>
      </c>
      <c r="K928">
        <v>0</v>
      </c>
      <c r="L928" t="str">
        <v>YES</v>
      </c>
      <c r="M928" t="str">
        <v>CONTACTED</v>
      </c>
      <c r="N928" s="7" t="str">
        <f>IF(COUNTBLANK(clean_leads!B928:S928)&gt;=8,"LOW",IF(COUNTBLANK(clean_leads!B928:S928)&gt;=4,"MEDIUM","HIGH"))</f>
        <v>HIGH</v>
      </c>
      <c r="O928" s="7">
        <f>COUNTIF(clean_interactions!B:B,A928)</f>
        <v>4</v>
      </c>
      <c r="P928" s="7">
        <f>COUNTIFS(clean_interactions!B:B,A928,clean_interactions!N:N,"HIGH")</f>
        <v>4</v>
      </c>
      <c r="Q928" s="7">
        <f>ROUND(SUMIF(clean_interactions!B:B,A928,clean_interactions!M:M),1)</f>
        <v>99.7</v>
      </c>
      <c r="R928" s="7">
        <f>COUNTIFS(clean_interactions!B:B,A928,clean_interactions!C:C,"DEMO_REQUEST")</f>
        <v>0</v>
      </c>
      <c r="S928" s="7">
        <f>COUNTIFS(clean_interactions!B:B,A928,clean_interactions!C:C,"CONTENT_DOWNLOAD")</f>
        <v>0</v>
      </c>
      <c r="T928" s="7">
        <f>COUNTIFS(clean_interactions!B:B,A928,clean_interactions!C:C,"WEBINAR_ATTENDED")</f>
        <v>0</v>
      </c>
      <c r="U928" s="7">
        <f>COUNTIFS(clean_interactions!B:B,A928,clean_interactions!C:C,"PRICING_PAGE_VIEW")</f>
        <v>0</v>
      </c>
      <c r="V928" s="7">
        <f>SUMIF(clean_spend!D:D,E928,clean_spend!F:F)</f>
        <v>74983</v>
      </c>
      <c r="W928" s="7">
        <f>SUMIF(clean_spend!D:D,E928,clean_spend!J:J)</f>
        <v>879</v>
      </c>
      <c r="X928" s="17">
        <f t="shared" si="14"/>
        <v>85.304891922639356</v>
      </c>
      <c r="Y928" s="7">
        <f>IFERROR(SUMIF(clean_spend!D:D,E928,clean_spend!L:L)/V928,0)</f>
        <v>7.3541336036168197</v>
      </c>
    </row>
    <row r="929" spans="1:25">
      <c r="A929" t="str">
        <v>L0928</v>
      </c>
      <c r="B929" t="str">
        <v>Brian Guerrero</v>
      </c>
      <c r="C929" t="str">
        <v>DATABRICKS</v>
      </c>
      <c r="D929" t="str">
        <v>SMB</v>
      </c>
      <c r="E929" t="str">
        <v>EVENT</v>
      </c>
      <c r="F929" t="str">
        <v>Energy</v>
      </c>
      <c r="G929" t="str">
        <v>Communications Director</v>
      </c>
      <c r="H929" t="str">
        <v>FR</v>
      </c>
      <c r="I929">
        <v>14</v>
      </c>
      <c r="J929">
        <v>15</v>
      </c>
      <c r="K929">
        <v>56</v>
      </c>
      <c r="L929" t="str">
        <v>YES</v>
      </c>
      <c r="M929" t="str">
        <v>CONVERTED</v>
      </c>
      <c r="N929" s="7" t="str">
        <f>IF(COUNTBLANK(clean_leads!B929:S929)&gt;=8,"LOW",IF(COUNTBLANK(clean_leads!B929:S929)&gt;=4,"MEDIUM","HIGH"))</f>
        <v>HIGH</v>
      </c>
      <c r="O929" s="7">
        <f>COUNTIF(clean_interactions!B:B,A929)</f>
        <v>3</v>
      </c>
      <c r="P929" s="7">
        <f>COUNTIFS(clean_interactions!B:B,A929,clean_interactions!N:N,"HIGH")</f>
        <v>3</v>
      </c>
      <c r="Q929" s="7">
        <f>ROUND(SUMIF(clean_interactions!B:B,A929,clean_interactions!M:M),1)</f>
        <v>43.6</v>
      </c>
      <c r="R929" s="7">
        <f>COUNTIFS(clean_interactions!B:B,A929,clean_interactions!C:C,"DEMO_REQUEST")</f>
        <v>1</v>
      </c>
      <c r="S929" s="7">
        <f>COUNTIFS(clean_interactions!B:B,A929,clean_interactions!C:C,"CONTENT_DOWNLOAD")</f>
        <v>0</v>
      </c>
      <c r="T929" s="7">
        <f>COUNTIFS(clean_interactions!B:B,A929,clean_interactions!C:C,"WEBINAR_ATTENDED")</f>
        <v>0</v>
      </c>
      <c r="U929" s="7">
        <f>COUNTIFS(clean_interactions!B:B,A929,clean_interactions!C:C,"PRICING_PAGE_VIEW")</f>
        <v>0</v>
      </c>
      <c r="V929" s="7">
        <f>SUMIF(clean_spend!D:D,E929,clean_spend!F:F)</f>
        <v>130023</v>
      </c>
      <c r="W929" s="7">
        <f>SUMIF(clean_spend!D:D,E929,clean_spend!J:J)</f>
        <v>322</v>
      </c>
      <c r="X929" s="17">
        <f t="shared" si="14"/>
        <v>403.79813664596276</v>
      </c>
      <c r="Y929" s="7">
        <f>IFERROR(SUMIF(clean_spend!D:D,E929,clean_spend!L:L)/V929,0)</f>
        <v>1.3116294809379878</v>
      </c>
    </row>
    <row r="930" spans="1:25">
      <c r="A930" t="str">
        <v>L0929</v>
      </c>
      <c r="B930" t="str">
        <v>Charlie Reyes</v>
      </c>
      <c r="C930" t="str">
        <v>DATABRICKS</v>
      </c>
      <c r="D930" t="str">
        <v>N/A</v>
      </c>
      <c r="E930" t="str">
        <v>SOCIAL</v>
      </c>
      <c r="F930" t="str">
        <v>Logistics</v>
      </c>
      <c r="G930" t="str">
        <v>Vp Sales</v>
      </c>
      <c r="H930" t="str">
        <v>BR</v>
      </c>
      <c r="I930">
        <v>19</v>
      </c>
      <c r="J930">
        <v>1</v>
      </c>
      <c r="K930">
        <v>37</v>
      </c>
      <c r="L930" t="str">
        <v>NO</v>
      </c>
      <c r="M930" t="str">
        <v>NEW</v>
      </c>
      <c r="N930" s="7" t="str">
        <f>IF(COUNTBLANK(clean_leads!B930:S930)&gt;=8,"LOW",IF(COUNTBLANK(clean_leads!B930:S930)&gt;=4,"MEDIUM","HIGH"))</f>
        <v>HIGH</v>
      </c>
      <c r="O930" s="7">
        <f>COUNTIF(clean_interactions!B:B,A930)</f>
        <v>5</v>
      </c>
      <c r="P930" s="7">
        <f>COUNTIFS(clean_interactions!B:B,A930,clean_interactions!N:N,"HIGH")</f>
        <v>5</v>
      </c>
      <c r="Q930" s="7">
        <f>ROUND(SUMIF(clean_interactions!B:B,A930,clean_interactions!M:M),1)</f>
        <v>110.6</v>
      </c>
      <c r="R930" s="7">
        <f>COUNTIFS(clean_interactions!B:B,A930,clean_interactions!C:C,"DEMO_REQUEST")</f>
        <v>0</v>
      </c>
      <c r="S930" s="7">
        <f>COUNTIFS(clean_interactions!B:B,A930,clean_interactions!C:C,"CONTENT_DOWNLOAD")</f>
        <v>0</v>
      </c>
      <c r="T930" s="7">
        <f>COUNTIFS(clean_interactions!B:B,A930,clean_interactions!C:C,"WEBINAR_ATTENDED")</f>
        <v>1</v>
      </c>
      <c r="U930" s="7">
        <f>COUNTIFS(clean_interactions!B:B,A930,clean_interactions!C:C,"PRICING_PAGE_VIEW")</f>
        <v>0</v>
      </c>
      <c r="V930" s="7">
        <f>SUMIF(clean_spend!D:D,E930,clean_spend!F:F)</f>
        <v>198205</v>
      </c>
      <c r="W930" s="7">
        <f>SUMIF(clean_spend!D:D,E930,clean_spend!J:J)</f>
        <v>961</v>
      </c>
      <c r="X930" s="17">
        <f t="shared" si="14"/>
        <v>206.2486992715921</v>
      </c>
      <c r="Y930" s="7">
        <f>IFERROR(SUMIF(clean_spend!D:D,E930,clean_spend!L:L)/V930,0)</f>
        <v>2.499992432077899</v>
      </c>
    </row>
    <row r="931" spans="1:25">
      <c r="A931" t="str">
        <v>L0930</v>
      </c>
      <c r="B931" t="str">
        <v>Marcus Ali</v>
      </c>
      <c r="C931" t="str">
        <v>DATABRICKS</v>
      </c>
      <c r="D931" t="str">
        <v>MID-MARKET</v>
      </c>
      <c r="E931" t="str">
        <v>CONTENT_SYNDICATION</v>
      </c>
      <c r="F931" t="str">
        <v>Automotive</v>
      </c>
      <c r="G931" t="str">
        <v>Marketing Analyst</v>
      </c>
      <c r="H931" t="str">
        <v>JP</v>
      </c>
      <c r="I931">
        <v>20</v>
      </c>
      <c r="J931">
        <v>7</v>
      </c>
      <c r="K931">
        <v>31</v>
      </c>
      <c r="L931" t="str">
        <v>YES</v>
      </c>
      <c r="M931" t="str">
        <v>NEW</v>
      </c>
      <c r="N931" s="7" t="str">
        <f>IF(COUNTBLANK(clean_leads!B931:S931)&gt;=8,"LOW",IF(COUNTBLANK(clean_leads!B931:S931)&gt;=4,"MEDIUM","HIGH"))</f>
        <v>HIGH</v>
      </c>
      <c r="O931" s="7">
        <f>COUNTIF(clean_interactions!B:B,A931)</f>
        <v>4</v>
      </c>
      <c r="P931" s="7">
        <f>COUNTIFS(clean_interactions!B:B,A931,clean_interactions!N:N,"HIGH")</f>
        <v>3</v>
      </c>
      <c r="Q931" s="7">
        <f>ROUND(SUMIF(clean_interactions!B:B,A931,clean_interactions!M:M),1)</f>
        <v>68.099999999999994</v>
      </c>
      <c r="R931" s="7">
        <f>COUNTIFS(clean_interactions!B:B,A931,clean_interactions!C:C,"DEMO_REQUEST")</f>
        <v>0</v>
      </c>
      <c r="S931" s="7">
        <f>COUNTIFS(clean_interactions!B:B,A931,clean_interactions!C:C,"CONTENT_DOWNLOAD")</f>
        <v>0</v>
      </c>
      <c r="T931" s="7">
        <f>COUNTIFS(clean_interactions!B:B,A931,clean_interactions!C:C,"WEBINAR_ATTENDED")</f>
        <v>0</v>
      </c>
      <c r="U931" s="7">
        <f>COUNTIFS(clean_interactions!B:B,A931,clean_interactions!C:C,"PRICING_PAGE_VIEW")</f>
        <v>0</v>
      </c>
      <c r="V931" s="7">
        <f>SUMIF(clean_spend!D:D,E931,clean_spend!F:F)</f>
        <v>56772</v>
      </c>
      <c r="W931" s="7">
        <f>SUMIF(clean_spend!D:D,E931,clean_spend!J:J)</f>
        <v>216</v>
      </c>
      <c r="X931" s="17">
        <f t="shared" si="14"/>
        <v>262.83333333333331</v>
      </c>
      <c r="Y931" s="7">
        <f>IFERROR(SUMIF(clean_spend!D:D,E931,clean_spend!L:L)/V931,0)</f>
        <v>1.3824068202635102</v>
      </c>
    </row>
    <row r="932" spans="1:25">
      <c r="A932" t="str">
        <v>L0931</v>
      </c>
      <c r="B932" t="str">
        <v>Onyx Torres</v>
      </c>
      <c r="C932" t="str">
        <v>OKTA</v>
      </c>
      <c r="D932" t="str">
        <v>MID-MARKET</v>
      </c>
      <c r="E932" t="str">
        <v>ORGANIC</v>
      </c>
      <c r="F932" t="str">
        <v>Energy</v>
      </c>
      <c r="G932" t="str">
        <v>Operations Manager</v>
      </c>
      <c r="H932" t="str">
        <v>UK</v>
      </c>
      <c r="I932">
        <v>0</v>
      </c>
      <c r="J932">
        <v>17</v>
      </c>
      <c r="K932">
        <v>37</v>
      </c>
      <c r="L932" t="str">
        <v>NO</v>
      </c>
      <c r="M932" t="str">
        <v>DISQUALIFIED</v>
      </c>
      <c r="N932" s="7" t="str">
        <f>IF(COUNTBLANK(clean_leads!B932:S932)&gt;=8,"LOW",IF(COUNTBLANK(clean_leads!B932:S932)&gt;=4,"MEDIUM","HIGH"))</f>
        <v>HIGH</v>
      </c>
      <c r="O932" s="7">
        <f>COUNTIF(clean_interactions!B:B,A932)</f>
        <v>0</v>
      </c>
      <c r="P932" s="7">
        <f>COUNTIFS(clean_interactions!B:B,A932,clean_interactions!N:N,"HIGH")</f>
        <v>0</v>
      </c>
      <c r="Q932" s="7">
        <f>ROUND(SUMIF(clean_interactions!B:B,A932,clean_interactions!M:M),1)</f>
        <v>0</v>
      </c>
      <c r="R932" s="7">
        <f>COUNTIFS(clean_interactions!B:B,A932,clean_interactions!C:C,"DEMO_REQUEST")</f>
        <v>0</v>
      </c>
      <c r="S932" s="7">
        <f>COUNTIFS(clean_interactions!B:B,A932,clean_interactions!C:C,"CONTENT_DOWNLOAD")</f>
        <v>0</v>
      </c>
      <c r="T932" s="7">
        <f>COUNTIFS(clean_interactions!B:B,A932,clean_interactions!C:C,"WEBINAR_ATTENDED")</f>
        <v>0</v>
      </c>
      <c r="U932" s="7">
        <f>COUNTIFS(clean_interactions!B:B,A932,clean_interactions!C:C,"PRICING_PAGE_VIEW")</f>
        <v>0</v>
      </c>
      <c r="V932" s="7">
        <f>SUMIF(clean_spend!D:D,E932,clean_spend!F:F)</f>
        <v>46997</v>
      </c>
      <c r="W932" s="7">
        <f>SUMIF(clean_spend!D:D,E932,clean_spend!J:J)</f>
        <v>970</v>
      </c>
      <c r="X932" s="17">
        <f t="shared" si="14"/>
        <v>48.450515463917526</v>
      </c>
      <c r="Y932" s="7">
        <f>IFERROR(SUMIF(clean_spend!D:D,E932,clean_spend!L:L)/V932,0)</f>
        <v>13.494180479605081</v>
      </c>
    </row>
    <row r="933" spans="1:25">
      <c r="A933" t="str">
        <v>L0932</v>
      </c>
      <c r="B933" t="str">
        <v>Winona Delgado</v>
      </c>
      <c r="C933" t="str">
        <v>HUBSPOT</v>
      </c>
      <c r="D933" t="str">
        <v>N/A</v>
      </c>
      <c r="E933" t="str">
        <v>SOCIAL</v>
      </c>
      <c r="F933" t="str">
        <v>Cybersecurity</v>
      </c>
      <c r="G933" t="str">
        <v>Customer Success Manager</v>
      </c>
      <c r="H933" t="str">
        <v>US</v>
      </c>
      <c r="I933">
        <v>21</v>
      </c>
      <c r="J933">
        <v>9</v>
      </c>
      <c r="K933">
        <v>9</v>
      </c>
      <c r="L933" t="str">
        <v>YES</v>
      </c>
      <c r="M933" t="str">
        <v>LOST</v>
      </c>
      <c r="N933" s="7" t="str">
        <f>IF(COUNTBLANK(clean_leads!B933:S933)&gt;=8,"LOW",IF(COUNTBLANK(clean_leads!B933:S933)&gt;=4,"MEDIUM","HIGH"))</f>
        <v>HIGH</v>
      </c>
      <c r="O933" s="7">
        <f>COUNTIF(clean_interactions!B:B,A933)</f>
        <v>4</v>
      </c>
      <c r="P933" s="7">
        <f>COUNTIFS(clean_interactions!B:B,A933,clean_interactions!N:N,"HIGH")</f>
        <v>3</v>
      </c>
      <c r="Q933" s="7">
        <f>ROUND(SUMIF(clean_interactions!B:B,A933,clean_interactions!M:M),1)</f>
        <v>60.9</v>
      </c>
      <c r="R933" s="7">
        <f>COUNTIFS(clean_interactions!B:B,A933,clean_interactions!C:C,"DEMO_REQUEST")</f>
        <v>0</v>
      </c>
      <c r="S933" s="7">
        <f>COUNTIFS(clean_interactions!B:B,A933,clean_interactions!C:C,"CONTENT_DOWNLOAD")</f>
        <v>0</v>
      </c>
      <c r="T933" s="7">
        <f>COUNTIFS(clean_interactions!B:B,A933,clean_interactions!C:C,"WEBINAR_ATTENDED")</f>
        <v>0</v>
      </c>
      <c r="U933" s="7">
        <f>COUNTIFS(clean_interactions!B:B,A933,clean_interactions!C:C,"PRICING_PAGE_VIEW")</f>
        <v>0</v>
      </c>
      <c r="V933" s="7">
        <f>SUMIF(clean_spend!D:D,E933,clean_spend!F:F)</f>
        <v>198205</v>
      </c>
      <c r="W933" s="7">
        <f>SUMIF(clean_spend!D:D,E933,clean_spend!J:J)</f>
        <v>961</v>
      </c>
      <c r="X933" s="17">
        <f t="shared" si="14"/>
        <v>206.2486992715921</v>
      </c>
      <c r="Y933" s="7">
        <f>IFERROR(SUMIF(clean_spend!D:D,E933,clean_spend!L:L)/V933,0)</f>
        <v>2.499992432077899</v>
      </c>
    </row>
    <row r="934" spans="1:25">
      <c r="A934" t="str">
        <v>L0933</v>
      </c>
      <c r="B934" t="str">
        <v>Elise Patel</v>
      </c>
      <c r="C934" t="str">
        <v>HUBSPOT</v>
      </c>
      <c r="D934" t="str">
        <v>STARTUP</v>
      </c>
      <c r="E934" t="str">
        <v>COLD_EMAIL</v>
      </c>
      <c r="F934" t="str">
        <v>E-Commerce</v>
      </c>
      <c r="G934" t="str">
        <v>Founder</v>
      </c>
      <c r="H934" t="str">
        <v>Kenya</v>
      </c>
      <c r="I934">
        <v>23</v>
      </c>
      <c r="J934">
        <v>15</v>
      </c>
      <c r="K934">
        <v>7</v>
      </c>
      <c r="L934" t="str">
        <v>NO</v>
      </c>
      <c r="M934" t="str">
        <v>CONTACTED</v>
      </c>
      <c r="N934" s="7" t="str">
        <f>IF(COUNTBLANK(clean_leads!B934:S934)&gt;=8,"LOW",IF(COUNTBLANK(clean_leads!B934:S934)&gt;=4,"MEDIUM","HIGH"))</f>
        <v>HIGH</v>
      </c>
      <c r="O934" s="7">
        <f>COUNTIF(clean_interactions!B:B,A934)</f>
        <v>1</v>
      </c>
      <c r="P934" s="7">
        <f>COUNTIFS(clean_interactions!B:B,A934,clean_interactions!N:N,"HIGH")</f>
        <v>1</v>
      </c>
      <c r="Q934" s="7">
        <f>ROUND(SUMIF(clean_interactions!B:B,A934,clean_interactions!M:M),1)</f>
        <v>15.7</v>
      </c>
      <c r="R934" s="7">
        <f>COUNTIFS(clean_interactions!B:B,A934,clean_interactions!C:C,"DEMO_REQUEST")</f>
        <v>0</v>
      </c>
      <c r="S934" s="7">
        <f>COUNTIFS(clean_interactions!B:B,A934,clean_interactions!C:C,"CONTENT_DOWNLOAD")</f>
        <v>0</v>
      </c>
      <c r="T934" s="7">
        <f>COUNTIFS(clean_interactions!B:B,A934,clean_interactions!C:C,"WEBINAR_ATTENDED")</f>
        <v>0</v>
      </c>
      <c r="U934" s="7">
        <f>COUNTIFS(clean_interactions!B:B,A934,clean_interactions!C:C,"PRICING_PAGE_VIEW")</f>
        <v>0</v>
      </c>
      <c r="V934" s="7">
        <f>SUMIF(clean_spend!D:D,E934,clean_spend!F:F)</f>
        <v>63789</v>
      </c>
      <c r="W934" s="7">
        <f>SUMIF(clean_spend!D:D,E934,clean_spend!J:J)</f>
        <v>306</v>
      </c>
      <c r="X934" s="17">
        <f t="shared" si="14"/>
        <v>208.4607843137255</v>
      </c>
      <c r="Y934" s="7">
        <f>IFERROR(SUMIF(clean_spend!D:D,E934,clean_spend!L:L)/V934,0)</f>
        <v>3.0610920378121618</v>
      </c>
    </row>
    <row r="935" spans="1:25">
      <c r="A935" t="str">
        <v>L0934</v>
      </c>
      <c r="B935" t="str">
        <v>Bennett Moore</v>
      </c>
      <c r="C935" t="str">
        <v>SERVICE NOW</v>
      </c>
      <c r="D935" t="str">
        <v>GROWTH</v>
      </c>
      <c r="E935" t="str">
        <v>COLD_EMAIL</v>
      </c>
      <c r="F935" t="str">
        <v>Legal Tech</v>
      </c>
      <c r="G935" t="str">
        <v>Program Manager</v>
      </c>
      <c r="H935" t="str">
        <v>Thailand</v>
      </c>
      <c r="I935">
        <v>0</v>
      </c>
      <c r="J935">
        <v>11</v>
      </c>
      <c r="K935">
        <v>51</v>
      </c>
      <c r="L935" t="str">
        <v>YES</v>
      </c>
      <c r="M935" t="str">
        <v>CONTACTED</v>
      </c>
      <c r="N935" s="7" t="str">
        <f>IF(COUNTBLANK(clean_leads!B935:S935)&gt;=8,"LOW",IF(COUNTBLANK(clean_leads!B935:S935)&gt;=4,"MEDIUM","HIGH"))</f>
        <v>HIGH</v>
      </c>
      <c r="O935" s="7">
        <f>COUNTIF(clean_interactions!B:B,A935)</f>
        <v>2</v>
      </c>
      <c r="P935" s="7">
        <f>COUNTIFS(clean_interactions!B:B,A935,clean_interactions!N:N,"HIGH")</f>
        <v>2</v>
      </c>
      <c r="Q935" s="7">
        <f>ROUND(SUMIF(clean_interactions!B:B,A935,clean_interactions!M:M),1)</f>
        <v>42.4</v>
      </c>
      <c r="R935" s="7">
        <f>COUNTIFS(clean_interactions!B:B,A935,clean_interactions!C:C,"DEMO_REQUEST")</f>
        <v>0</v>
      </c>
      <c r="S935" s="7">
        <f>COUNTIFS(clean_interactions!B:B,A935,clean_interactions!C:C,"CONTENT_DOWNLOAD")</f>
        <v>1</v>
      </c>
      <c r="T935" s="7">
        <f>COUNTIFS(clean_interactions!B:B,A935,clean_interactions!C:C,"WEBINAR_ATTENDED")</f>
        <v>0</v>
      </c>
      <c r="U935" s="7">
        <f>COUNTIFS(clean_interactions!B:B,A935,clean_interactions!C:C,"PRICING_PAGE_VIEW")</f>
        <v>0</v>
      </c>
      <c r="V935" s="7">
        <f>SUMIF(clean_spend!D:D,E935,clean_spend!F:F)</f>
        <v>63789</v>
      </c>
      <c r="W935" s="7">
        <f>SUMIF(clean_spend!D:D,E935,clean_spend!J:J)</f>
        <v>306</v>
      </c>
      <c r="X935" s="17">
        <f t="shared" si="14"/>
        <v>208.4607843137255</v>
      </c>
      <c r="Y935" s="7">
        <f>IFERROR(SUMIF(clean_spend!D:D,E935,clean_spend!L:L)/V935,0)</f>
        <v>3.0610920378121618</v>
      </c>
    </row>
    <row r="936" spans="1:25">
      <c r="A936" t="str">
        <v>L0935</v>
      </c>
      <c r="B936" t="str">
        <v>Nyx Perez</v>
      </c>
      <c r="C936" t="str">
        <v>HASHI CORP</v>
      </c>
      <c r="D936" t="str">
        <v>N/A</v>
      </c>
      <c r="E936" t="str">
        <v>REFERRAL</v>
      </c>
      <c r="F936" t="str">
        <v>Martech</v>
      </c>
      <c r="G936" t="str">
        <v>Unknown</v>
      </c>
      <c r="H936" t="str">
        <v>IN</v>
      </c>
      <c r="I936">
        <v>15</v>
      </c>
      <c r="J936">
        <v>12</v>
      </c>
      <c r="K936">
        <v>52</v>
      </c>
      <c r="L936" t="str">
        <v>NO</v>
      </c>
      <c r="M936" t="str">
        <v>NEW</v>
      </c>
      <c r="N936" s="7" t="str">
        <f>IF(COUNTBLANK(clean_leads!B936:S936)&gt;=8,"LOW",IF(COUNTBLANK(clean_leads!B936:S936)&gt;=4,"MEDIUM","HIGH"))</f>
        <v>HIGH</v>
      </c>
      <c r="O936" s="7">
        <f>COUNTIF(clean_interactions!B:B,A936)</f>
        <v>4</v>
      </c>
      <c r="P936" s="7">
        <f>COUNTIFS(clean_interactions!B:B,A936,clean_interactions!N:N,"HIGH")</f>
        <v>3</v>
      </c>
      <c r="Q936" s="7">
        <f>ROUND(SUMIF(clean_interactions!B:B,A936,clean_interactions!M:M),1)</f>
        <v>75.599999999999994</v>
      </c>
      <c r="R936" s="7">
        <f>COUNTIFS(clean_interactions!B:B,A936,clean_interactions!C:C,"DEMO_REQUEST")</f>
        <v>1</v>
      </c>
      <c r="S936" s="7">
        <f>COUNTIFS(clean_interactions!B:B,A936,clean_interactions!C:C,"CONTENT_DOWNLOAD")</f>
        <v>0</v>
      </c>
      <c r="T936" s="7">
        <f>COUNTIFS(clean_interactions!B:B,A936,clean_interactions!C:C,"WEBINAR_ATTENDED")</f>
        <v>1</v>
      </c>
      <c r="U936" s="7">
        <f>COUNTIFS(clean_interactions!B:B,A936,clean_interactions!C:C,"PRICING_PAGE_VIEW")</f>
        <v>0</v>
      </c>
      <c r="V936" s="7">
        <f>SUMIF(clean_spend!D:D,E936,clean_spend!F:F)</f>
        <v>37889</v>
      </c>
      <c r="W936" s="7">
        <f>SUMIF(clean_spend!D:D,E936,clean_spend!J:J)</f>
        <v>865</v>
      </c>
      <c r="X936" s="17">
        <f t="shared" si="14"/>
        <v>43.802312138728325</v>
      </c>
      <c r="Y936" s="7">
        <f>IFERROR(SUMIF(clean_spend!D:D,E936,clean_spend!L:L)/V936,0)</f>
        <v>9.6104674179841112</v>
      </c>
    </row>
    <row r="937" spans="1:25">
      <c r="A937" t="str">
        <v>L0936</v>
      </c>
      <c r="B937" t="str">
        <v>Aisha Fernandez</v>
      </c>
      <c r="C937" t="str">
        <v>DOCUSIGN</v>
      </c>
      <c r="D937" t="str">
        <v>SMB</v>
      </c>
      <c r="E937" t="str">
        <v>WEBINAR</v>
      </c>
      <c r="F937" t="str">
        <v>Hrtech</v>
      </c>
      <c r="G937" t="str">
        <v>Growth Hacker</v>
      </c>
      <c r="H937" t="str">
        <v>BR</v>
      </c>
      <c r="I937">
        <v>2</v>
      </c>
      <c r="J937">
        <v>19</v>
      </c>
      <c r="K937">
        <v>10</v>
      </c>
      <c r="L937" t="str">
        <v>NO</v>
      </c>
      <c r="M937" t="str">
        <v>CONVERTED</v>
      </c>
      <c r="N937" s="7" t="str">
        <f>IF(COUNTBLANK(clean_leads!B937:S937)&gt;=8,"LOW",IF(COUNTBLANK(clean_leads!B937:S937)&gt;=4,"MEDIUM","HIGH"))</f>
        <v>HIGH</v>
      </c>
      <c r="O937" s="7">
        <f>COUNTIF(clean_interactions!B:B,A937)</f>
        <v>3</v>
      </c>
      <c r="P937" s="7">
        <f>COUNTIFS(clean_interactions!B:B,A937,clean_interactions!N:N,"HIGH")</f>
        <v>2</v>
      </c>
      <c r="Q937" s="7">
        <f>ROUND(SUMIF(clean_interactions!B:B,A937,clean_interactions!M:M),1)</f>
        <v>56.4</v>
      </c>
      <c r="R937" s="7">
        <f>COUNTIFS(clean_interactions!B:B,A937,clean_interactions!C:C,"DEMO_REQUEST")</f>
        <v>0</v>
      </c>
      <c r="S937" s="7">
        <f>COUNTIFS(clean_interactions!B:B,A937,clean_interactions!C:C,"CONTENT_DOWNLOAD")</f>
        <v>0</v>
      </c>
      <c r="T937" s="7">
        <f>COUNTIFS(clean_interactions!B:B,A937,clean_interactions!C:C,"WEBINAR_ATTENDED")</f>
        <v>0</v>
      </c>
      <c r="U937" s="7">
        <f>COUNTIFS(clean_interactions!B:B,A937,clean_interactions!C:C,"PRICING_PAGE_VIEW")</f>
        <v>0</v>
      </c>
      <c r="V937" s="7">
        <f>SUMIF(clean_spend!D:D,E937,clean_spend!F:F)</f>
        <v>74983</v>
      </c>
      <c r="W937" s="7">
        <f>SUMIF(clean_spend!D:D,E937,clean_spend!J:J)</f>
        <v>879</v>
      </c>
      <c r="X937" s="17">
        <f t="shared" si="14"/>
        <v>85.304891922639356</v>
      </c>
      <c r="Y937" s="7">
        <f>IFERROR(SUMIF(clean_spend!D:D,E937,clean_spend!L:L)/V937,0)</f>
        <v>7.3541336036168197</v>
      </c>
    </row>
    <row r="938" spans="1:25">
      <c r="A938" t="str">
        <v>L0937</v>
      </c>
      <c r="B938" t="str">
        <v>Elowen Thompson</v>
      </c>
      <c r="C938" t="str">
        <v>FRESHWORKS</v>
      </c>
      <c r="D938" t="str">
        <v>SMB</v>
      </c>
      <c r="E938" t="str">
        <v>PARTNER</v>
      </c>
      <c r="F938" t="str">
        <v>Manufacturing</v>
      </c>
      <c r="G938" t="str">
        <v>Head Of Product</v>
      </c>
      <c r="H938" t="str">
        <v>AU</v>
      </c>
      <c r="I938">
        <v>17</v>
      </c>
      <c r="J938">
        <v>1</v>
      </c>
      <c r="K938">
        <v>39</v>
      </c>
      <c r="L938" t="str">
        <v>NO</v>
      </c>
      <c r="M938" t="str">
        <v>CONVERTED</v>
      </c>
      <c r="N938" s="7" t="str">
        <f>IF(COUNTBLANK(clean_leads!B938:S938)&gt;=8,"LOW",IF(COUNTBLANK(clean_leads!B938:S938)&gt;=4,"MEDIUM","HIGH"))</f>
        <v>HIGH</v>
      </c>
      <c r="O938" s="7">
        <f>COUNTIF(clean_interactions!B:B,A938)</f>
        <v>2</v>
      </c>
      <c r="P938" s="7">
        <f>COUNTIFS(clean_interactions!B:B,A938,clean_interactions!N:N,"HIGH")</f>
        <v>2</v>
      </c>
      <c r="Q938" s="7">
        <f>ROUND(SUMIF(clean_interactions!B:B,A938,clean_interactions!M:M),1)</f>
        <v>16.399999999999999</v>
      </c>
      <c r="R938" s="7">
        <f>COUNTIFS(clean_interactions!B:B,A938,clean_interactions!C:C,"DEMO_REQUEST")</f>
        <v>0</v>
      </c>
      <c r="S938" s="7">
        <f>COUNTIFS(clean_interactions!B:B,A938,clean_interactions!C:C,"CONTENT_DOWNLOAD")</f>
        <v>0</v>
      </c>
      <c r="T938" s="7">
        <f>COUNTIFS(clean_interactions!B:B,A938,clean_interactions!C:C,"WEBINAR_ATTENDED")</f>
        <v>0</v>
      </c>
      <c r="U938" s="7">
        <f>COUNTIFS(clean_interactions!B:B,A938,clean_interactions!C:C,"PRICING_PAGE_VIEW")</f>
        <v>0</v>
      </c>
      <c r="V938" s="7">
        <f>SUMIF(clean_spend!D:D,E938,clean_spend!F:F)</f>
        <v>0</v>
      </c>
      <c r="W938" s="7">
        <f>SUMIF(clean_spend!D:D,E938,clean_spend!J:J)</f>
        <v>0</v>
      </c>
      <c r="X938" s="17">
        <f t="shared" si="14"/>
        <v>0</v>
      </c>
      <c r="Y938" s="7">
        <f>IFERROR(SUMIF(clean_spend!D:D,E938,clean_spend!L:L)/V938,0)</f>
        <v>0</v>
      </c>
    </row>
    <row r="939" spans="1:25">
      <c r="A939" t="str">
        <v>L0938</v>
      </c>
      <c r="B939" t="str">
        <v>Uma Sanchez</v>
      </c>
      <c r="C939" t="str">
        <v>SNOWFLAKE</v>
      </c>
      <c r="D939" t="str">
        <v>STARTUP</v>
      </c>
      <c r="E939" t="str">
        <v>ORGANIC</v>
      </c>
      <c r="F939" t="str">
        <v>Logistics</v>
      </c>
      <c r="G939" t="str">
        <v>Unknown</v>
      </c>
      <c r="H939" t="str">
        <v>Uae</v>
      </c>
      <c r="I939">
        <v>26</v>
      </c>
      <c r="J939">
        <v>0</v>
      </c>
      <c r="K939">
        <v>56</v>
      </c>
      <c r="L939" t="str">
        <v>YES</v>
      </c>
      <c r="M939" t="str">
        <v>QUALIFIED</v>
      </c>
      <c r="N939" s="7" t="str">
        <f>IF(COUNTBLANK(clean_leads!B939:S939)&gt;=8,"LOW",IF(COUNTBLANK(clean_leads!B939:S939)&gt;=4,"MEDIUM","HIGH"))</f>
        <v>HIGH</v>
      </c>
      <c r="O939" s="7">
        <f>COUNTIF(clean_interactions!B:B,A939)</f>
        <v>4</v>
      </c>
      <c r="P939" s="7">
        <f>COUNTIFS(clean_interactions!B:B,A939,clean_interactions!N:N,"HIGH")</f>
        <v>4</v>
      </c>
      <c r="Q939" s="7">
        <f>ROUND(SUMIF(clean_interactions!B:B,A939,clean_interactions!M:M),1)</f>
        <v>112.5</v>
      </c>
      <c r="R939" s="7">
        <f>COUNTIFS(clean_interactions!B:B,A939,clean_interactions!C:C,"DEMO_REQUEST")</f>
        <v>0</v>
      </c>
      <c r="S939" s="7">
        <f>COUNTIFS(clean_interactions!B:B,A939,clean_interactions!C:C,"CONTENT_DOWNLOAD")</f>
        <v>0</v>
      </c>
      <c r="T939" s="7">
        <f>COUNTIFS(clean_interactions!B:B,A939,clean_interactions!C:C,"WEBINAR_ATTENDED")</f>
        <v>0</v>
      </c>
      <c r="U939" s="7">
        <f>COUNTIFS(clean_interactions!B:B,A939,clean_interactions!C:C,"PRICING_PAGE_VIEW")</f>
        <v>0</v>
      </c>
      <c r="V939" s="7">
        <f>SUMIF(clean_spend!D:D,E939,clean_spend!F:F)</f>
        <v>46997</v>
      </c>
      <c r="W939" s="7">
        <f>SUMIF(clean_spend!D:D,E939,clean_spend!J:J)</f>
        <v>970</v>
      </c>
      <c r="X939" s="17">
        <f t="shared" si="14"/>
        <v>48.450515463917526</v>
      </c>
      <c r="Y939" s="7">
        <f>IFERROR(SUMIF(clean_spend!D:D,E939,clean_spend!L:L)/V939,0)</f>
        <v>13.494180479605081</v>
      </c>
    </row>
    <row r="940" spans="1:25">
      <c r="A940" t="str">
        <v>L0939</v>
      </c>
      <c r="B940" t="str">
        <v>Diana Muller</v>
      </c>
      <c r="C940" t="str">
        <v>ZENDESK</v>
      </c>
      <c r="D940" t="str">
        <v>STARTUP</v>
      </c>
      <c r="E940" t="str">
        <v>PAID</v>
      </c>
      <c r="F940" t="str">
        <v>Cybersecurity</v>
      </c>
      <c r="G940" t="str">
        <v>Associate</v>
      </c>
      <c r="H940" t="str">
        <v>AU</v>
      </c>
      <c r="I940">
        <v>32</v>
      </c>
      <c r="J940">
        <v>14</v>
      </c>
      <c r="K940">
        <v>9</v>
      </c>
      <c r="L940" t="str">
        <v>NO</v>
      </c>
      <c r="M940" t="str">
        <v>CONTACTED</v>
      </c>
      <c r="N940" s="7" t="str">
        <f>IF(COUNTBLANK(clean_leads!B940:S940)&gt;=8,"LOW",IF(COUNTBLANK(clean_leads!B940:S940)&gt;=4,"MEDIUM","HIGH"))</f>
        <v>HIGH</v>
      </c>
      <c r="O940" s="7">
        <f>COUNTIF(clean_interactions!B:B,A940)</f>
        <v>1</v>
      </c>
      <c r="P940" s="7">
        <f>COUNTIFS(clean_interactions!B:B,A940,clean_interactions!N:N,"HIGH")</f>
        <v>1</v>
      </c>
      <c r="Q940" s="7">
        <f>ROUND(SUMIF(clean_interactions!B:B,A940,clean_interactions!M:M),1)</f>
        <v>11.1</v>
      </c>
      <c r="R940" s="7">
        <f>COUNTIFS(clean_interactions!B:B,A940,clean_interactions!C:C,"DEMO_REQUEST")</f>
        <v>0</v>
      </c>
      <c r="S940" s="7">
        <f>COUNTIFS(clean_interactions!B:B,A940,clean_interactions!C:C,"CONTENT_DOWNLOAD")</f>
        <v>0</v>
      </c>
      <c r="T940" s="7">
        <f>COUNTIFS(clean_interactions!B:B,A940,clean_interactions!C:C,"WEBINAR_ATTENDED")</f>
        <v>0</v>
      </c>
      <c r="U940" s="7">
        <f>COUNTIFS(clean_interactions!B:B,A940,clean_interactions!C:C,"PRICING_PAGE_VIEW")</f>
        <v>1</v>
      </c>
      <c r="V940" s="7">
        <f>SUMIF(clean_spend!D:D,E940,clean_spend!F:F)</f>
        <v>149793</v>
      </c>
      <c r="W940" s="7">
        <f>SUMIF(clean_spend!D:D,E940,clean_spend!J:J)</f>
        <v>1090</v>
      </c>
      <c r="X940" s="17">
        <f t="shared" si="14"/>
        <v>137.42477064220182</v>
      </c>
      <c r="Y940" s="7">
        <f>IFERROR(SUMIF(clean_spend!D:D,E940,clean_spend!L:L)/V940,0)</f>
        <v>3.422997069288952</v>
      </c>
    </row>
    <row r="941" spans="1:25">
      <c r="A941" t="str">
        <v>L0940</v>
      </c>
      <c r="B941" t="str">
        <v>Alice Ali</v>
      </c>
      <c r="C941" t="str">
        <v>ASANA</v>
      </c>
      <c r="D941" t="str">
        <v>GROWTH</v>
      </c>
      <c r="E941" t="str">
        <v>EVENT</v>
      </c>
      <c r="F941" t="str">
        <v>Cybersecurity</v>
      </c>
      <c r="G941" t="str">
        <v>Unknown</v>
      </c>
      <c r="H941" t="str">
        <v>N/A</v>
      </c>
      <c r="I941">
        <v>30</v>
      </c>
      <c r="J941">
        <v>18</v>
      </c>
      <c r="K941">
        <v>40</v>
      </c>
      <c r="L941" t="str">
        <v>YES</v>
      </c>
      <c r="M941" t="str">
        <v>NEW</v>
      </c>
      <c r="N941" s="7" t="str">
        <f>IF(COUNTBLANK(clean_leads!B941:S941)&gt;=8,"LOW",IF(COUNTBLANK(clean_leads!B941:S941)&gt;=4,"MEDIUM","HIGH"))</f>
        <v>HIGH</v>
      </c>
      <c r="O941" s="7">
        <f>COUNTIF(clean_interactions!B:B,A941)</f>
        <v>2</v>
      </c>
      <c r="P941" s="7">
        <f>COUNTIFS(clean_interactions!B:B,A941,clean_interactions!N:N,"HIGH")</f>
        <v>1</v>
      </c>
      <c r="Q941" s="7">
        <f>ROUND(SUMIF(clean_interactions!B:B,A941,clean_interactions!M:M),1)</f>
        <v>14.5</v>
      </c>
      <c r="R941" s="7">
        <f>COUNTIFS(clean_interactions!B:B,A941,clean_interactions!C:C,"DEMO_REQUEST")</f>
        <v>0</v>
      </c>
      <c r="S941" s="7">
        <f>COUNTIFS(clean_interactions!B:B,A941,clean_interactions!C:C,"CONTENT_DOWNLOAD")</f>
        <v>0</v>
      </c>
      <c r="T941" s="7">
        <f>COUNTIFS(clean_interactions!B:B,A941,clean_interactions!C:C,"WEBINAR_ATTENDED")</f>
        <v>0</v>
      </c>
      <c r="U941" s="7">
        <f>COUNTIFS(clean_interactions!B:B,A941,clean_interactions!C:C,"PRICING_PAGE_VIEW")</f>
        <v>1</v>
      </c>
      <c r="V941" s="7">
        <f>SUMIF(clean_spend!D:D,E941,clean_spend!F:F)</f>
        <v>130023</v>
      </c>
      <c r="W941" s="7">
        <f>SUMIF(clean_spend!D:D,E941,clean_spend!J:J)</f>
        <v>322</v>
      </c>
      <c r="X941" s="17">
        <f t="shared" si="14"/>
        <v>403.79813664596276</v>
      </c>
      <c r="Y941" s="7">
        <f>IFERROR(SUMIF(clean_spend!D:D,E941,clean_spend!L:L)/V941,0)</f>
        <v>1.3116294809379878</v>
      </c>
    </row>
    <row r="942" spans="1:25">
      <c r="A942" t="str">
        <v>L0941</v>
      </c>
      <c r="B942" t="str">
        <v>Victor Jensen</v>
      </c>
      <c r="C942" t="str">
        <v>FIGMA</v>
      </c>
      <c r="D942" t="str">
        <v>GROWTH</v>
      </c>
      <c r="E942" t="str">
        <v>EVENT</v>
      </c>
      <c r="F942" t="str">
        <v>Biotech</v>
      </c>
      <c r="G942" t="str">
        <v>Marketing Manager</v>
      </c>
      <c r="H942" t="str">
        <v>UK</v>
      </c>
      <c r="I942">
        <v>6</v>
      </c>
      <c r="J942">
        <v>1</v>
      </c>
      <c r="K942">
        <v>41</v>
      </c>
      <c r="L942" t="str">
        <v>NO</v>
      </c>
      <c r="M942" t="str">
        <v>ENGAGED</v>
      </c>
      <c r="N942" s="7" t="str">
        <f>IF(COUNTBLANK(clean_leads!B942:S942)&gt;=8,"LOW",IF(COUNTBLANK(clean_leads!B942:S942)&gt;=4,"MEDIUM","HIGH"))</f>
        <v>HIGH</v>
      </c>
      <c r="O942" s="7">
        <f>COUNTIF(clean_interactions!B:B,A942)</f>
        <v>1</v>
      </c>
      <c r="P942" s="7">
        <f>COUNTIFS(clean_interactions!B:B,A942,clean_interactions!N:N,"HIGH")</f>
        <v>1</v>
      </c>
      <c r="Q942" s="7">
        <f>ROUND(SUMIF(clean_interactions!B:B,A942,clean_interactions!M:M),1)</f>
        <v>38.5</v>
      </c>
      <c r="R942" s="7">
        <f>COUNTIFS(clean_interactions!B:B,A942,clean_interactions!C:C,"DEMO_REQUEST")</f>
        <v>0</v>
      </c>
      <c r="S942" s="7">
        <f>COUNTIFS(clean_interactions!B:B,A942,clean_interactions!C:C,"CONTENT_DOWNLOAD")</f>
        <v>0</v>
      </c>
      <c r="T942" s="7">
        <f>COUNTIFS(clean_interactions!B:B,A942,clean_interactions!C:C,"WEBINAR_ATTENDED")</f>
        <v>0</v>
      </c>
      <c r="U942" s="7">
        <f>COUNTIFS(clean_interactions!B:B,A942,clean_interactions!C:C,"PRICING_PAGE_VIEW")</f>
        <v>1</v>
      </c>
      <c r="V942" s="7">
        <f>SUMIF(clean_spend!D:D,E942,clean_spend!F:F)</f>
        <v>130023</v>
      </c>
      <c r="W942" s="7">
        <f>SUMIF(clean_spend!D:D,E942,clean_spend!J:J)</f>
        <v>322</v>
      </c>
      <c r="X942" s="17">
        <f t="shared" si="14"/>
        <v>403.79813664596276</v>
      </c>
      <c r="Y942" s="7">
        <f>IFERROR(SUMIF(clean_spend!D:D,E942,clean_spend!L:L)/V942,0)</f>
        <v>1.3116294809379878</v>
      </c>
    </row>
    <row r="943" spans="1:25">
      <c r="A943" t="str">
        <v>L0942</v>
      </c>
      <c r="B943" t="str">
        <v>Maya Reyes</v>
      </c>
      <c r="C943" t="str">
        <v>ATLASSIAN</v>
      </c>
      <c r="D943" t="str">
        <v>MID-MARKET</v>
      </c>
      <c r="E943" t="str">
        <v>UNKNOWN</v>
      </c>
      <c r="F943" t="str">
        <v>Retail</v>
      </c>
      <c r="G943" t="str">
        <v>Product Manager</v>
      </c>
      <c r="H943" t="str">
        <v>BR</v>
      </c>
      <c r="I943">
        <v>23</v>
      </c>
      <c r="J943">
        <v>0</v>
      </c>
      <c r="K943">
        <v>23</v>
      </c>
      <c r="L943" t="str">
        <v>YES</v>
      </c>
      <c r="M943" t="str">
        <v>NEW</v>
      </c>
      <c r="N943" s="7" t="str">
        <f>IF(COUNTBLANK(clean_leads!B943:S943)&gt;=8,"LOW",IF(COUNTBLANK(clean_leads!B943:S943)&gt;=4,"MEDIUM","HIGH"))</f>
        <v>HIGH</v>
      </c>
      <c r="O943" s="7">
        <f>COUNTIF(clean_interactions!B:B,A943)</f>
        <v>5</v>
      </c>
      <c r="P943" s="7">
        <f>COUNTIFS(clean_interactions!B:B,A943,clean_interactions!N:N,"HIGH")</f>
        <v>4</v>
      </c>
      <c r="Q943" s="7">
        <f>ROUND(SUMIF(clean_interactions!B:B,A943,clean_interactions!M:M),1)</f>
        <v>68.8</v>
      </c>
      <c r="R943" s="7">
        <f>COUNTIFS(clean_interactions!B:B,A943,clean_interactions!C:C,"DEMO_REQUEST")</f>
        <v>0</v>
      </c>
      <c r="S943" s="7">
        <f>COUNTIFS(clean_interactions!B:B,A943,clean_interactions!C:C,"CONTENT_DOWNLOAD")</f>
        <v>0</v>
      </c>
      <c r="T943" s="7">
        <f>COUNTIFS(clean_interactions!B:B,A943,clean_interactions!C:C,"WEBINAR_ATTENDED")</f>
        <v>0</v>
      </c>
      <c r="U943" s="7">
        <f>COUNTIFS(clean_interactions!B:B,A943,clean_interactions!C:C,"PRICING_PAGE_VIEW")</f>
        <v>0</v>
      </c>
      <c r="V943" s="7">
        <f>SUMIF(clean_spend!D:D,E943,clean_spend!F:F)</f>
        <v>0</v>
      </c>
      <c r="W943" s="7">
        <f>SUMIF(clean_spend!D:D,E943,clean_spend!J:J)</f>
        <v>0</v>
      </c>
      <c r="X943" s="17">
        <f t="shared" si="14"/>
        <v>0</v>
      </c>
      <c r="Y943" s="7">
        <f>IFERROR(SUMIF(clean_spend!D:D,E943,clean_spend!L:L)/V943,0)</f>
        <v>0</v>
      </c>
    </row>
    <row r="944" spans="1:25">
      <c r="A944" t="str">
        <v>L0943</v>
      </c>
      <c r="B944" t="str">
        <v>Harlow Rojas</v>
      </c>
      <c r="C944" t="str">
        <v>ZSCALER</v>
      </c>
      <c r="D944" t="str">
        <v>MID-MARKET</v>
      </c>
      <c r="E944" t="str">
        <v>CONTENT_SYNDICATION</v>
      </c>
      <c r="F944" t="str">
        <v>Cleantech</v>
      </c>
      <c r="G944" t="str">
        <v>Head Of Product</v>
      </c>
      <c r="H944" t="str">
        <v>CA</v>
      </c>
      <c r="I944">
        <v>28</v>
      </c>
      <c r="J944">
        <v>8</v>
      </c>
      <c r="K944">
        <v>10</v>
      </c>
      <c r="L944" t="str">
        <v>YES</v>
      </c>
      <c r="M944" t="str">
        <v>CONTACTED</v>
      </c>
      <c r="N944" s="7" t="str">
        <f>IF(COUNTBLANK(clean_leads!B944:S944)&gt;=8,"LOW",IF(COUNTBLANK(clean_leads!B944:S944)&gt;=4,"MEDIUM","HIGH"))</f>
        <v>HIGH</v>
      </c>
      <c r="O944" s="7">
        <f>COUNTIF(clean_interactions!B:B,A944)</f>
        <v>4</v>
      </c>
      <c r="P944" s="7">
        <f>COUNTIFS(clean_interactions!B:B,A944,clean_interactions!N:N,"HIGH")</f>
        <v>3</v>
      </c>
      <c r="Q944" s="7">
        <f>ROUND(SUMIF(clean_interactions!B:B,A944,clean_interactions!M:M),1)</f>
        <v>61.7</v>
      </c>
      <c r="R944" s="7">
        <f>COUNTIFS(clean_interactions!B:B,A944,clean_interactions!C:C,"DEMO_REQUEST")</f>
        <v>0</v>
      </c>
      <c r="S944" s="7">
        <f>COUNTIFS(clean_interactions!B:B,A944,clean_interactions!C:C,"CONTENT_DOWNLOAD")</f>
        <v>0</v>
      </c>
      <c r="T944" s="7">
        <f>COUNTIFS(clean_interactions!B:B,A944,clean_interactions!C:C,"WEBINAR_ATTENDED")</f>
        <v>0</v>
      </c>
      <c r="U944" s="7">
        <f>COUNTIFS(clean_interactions!B:B,A944,clean_interactions!C:C,"PRICING_PAGE_VIEW")</f>
        <v>1</v>
      </c>
      <c r="V944" s="7">
        <f>SUMIF(clean_spend!D:D,E944,clean_spend!F:F)</f>
        <v>56772</v>
      </c>
      <c r="W944" s="7">
        <f>SUMIF(clean_spend!D:D,E944,clean_spend!J:J)</f>
        <v>216</v>
      </c>
      <c r="X944" s="17">
        <f t="shared" si="14"/>
        <v>262.83333333333331</v>
      </c>
      <c r="Y944" s="7">
        <f>IFERROR(SUMIF(clean_spend!D:D,E944,clean_spend!L:L)/V944,0)</f>
        <v>1.3824068202635102</v>
      </c>
    </row>
    <row r="945" spans="1:25">
      <c r="A945" t="str">
        <v>L0944</v>
      </c>
      <c r="B945" t="str">
        <v>Rhea Thomas</v>
      </c>
      <c r="C945" t="str">
        <v>DATABRICKS</v>
      </c>
      <c r="D945" t="str">
        <v>ENTERPRISE</v>
      </c>
      <c r="E945" t="str">
        <v>PAID</v>
      </c>
      <c r="F945" t="str">
        <v>Retail</v>
      </c>
      <c r="G945" t="str">
        <v>Marketing Coordinator</v>
      </c>
      <c r="H945" t="str">
        <v>UK</v>
      </c>
      <c r="I945">
        <v>24</v>
      </c>
      <c r="J945">
        <v>0</v>
      </c>
      <c r="K945">
        <v>20</v>
      </c>
      <c r="L945" t="str">
        <v>YES</v>
      </c>
      <c r="M945" t="str">
        <v>ENGAGED</v>
      </c>
      <c r="N945" s="7" t="str">
        <f>IF(COUNTBLANK(clean_leads!B945:S945)&gt;=8,"LOW",IF(COUNTBLANK(clean_leads!B945:S945)&gt;=4,"MEDIUM","HIGH"))</f>
        <v>HIGH</v>
      </c>
      <c r="O945" s="7">
        <f>COUNTIF(clean_interactions!B:B,A945)</f>
        <v>5</v>
      </c>
      <c r="P945" s="7">
        <f>COUNTIFS(clean_interactions!B:B,A945,clean_interactions!N:N,"HIGH")</f>
        <v>3</v>
      </c>
      <c r="Q945" s="7">
        <f>ROUND(SUMIF(clean_interactions!B:B,A945,clean_interactions!M:M),1)</f>
        <v>102.9</v>
      </c>
      <c r="R945" s="7">
        <f>COUNTIFS(clean_interactions!B:B,A945,clean_interactions!C:C,"DEMO_REQUEST")</f>
        <v>2</v>
      </c>
      <c r="S945" s="7">
        <f>COUNTIFS(clean_interactions!B:B,A945,clean_interactions!C:C,"CONTENT_DOWNLOAD")</f>
        <v>0</v>
      </c>
      <c r="T945" s="7">
        <f>COUNTIFS(clean_interactions!B:B,A945,clean_interactions!C:C,"WEBINAR_ATTENDED")</f>
        <v>0</v>
      </c>
      <c r="U945" s="7">
        <f>COUNTIFS(clean_interactions!B:B,A945,clean_interactions!C:C,"PRICING_PAGE_VIEW")</f>
        <v>0</v>
      </c>
      <c r="V945" s="7">
        <f>SUMIF(clean_spend!D:D,E945,clean_spend!F:F)</f>
        <v>149793</v>
      </c>
      <c r="W945" s="7">
        <f>SUMIF(clean_spend!D:D,E945,clean_spend!J:J)</f>
        <v>1090</v>
      </c>
      <c r="X945" s="17">
        <f t="shared" si="14"/>
        <v>137.42477064220182</v>
      </c>
      <c r="Y945" s="7">
        <f>IFERROR(SUMIF(clean_spend!D:D,E945,clean_spend!L:L)/V945,0)</f>
        <v>3.422997069288952</v>
      </c>
    </row>
    <row r="946" spans="1:25">
      <c r="A946" t="str">
        <v>L0945</v>
      </c>
      <c r="B946" t="str">
        <v>Elowen Jones</v>
      </c>
      <c r="C946" t="str">
        <v>ATLASSIAN</v>
      </c>
      <c r="D946" t="str">
        <v>ENTERPRISE</v>
      </c>
      <c r="E946" t="str">
        <v>DIRECT</v>
      </c>
      <c r="F946" t="str">
        <v>Healthcare</v>
      </c>
      <c r="G946" t="str">
        <v>Senior Associate</v>
      </c>
      <c r="H946" t="str">
        <v>Saudi Arabia</v>
      </c>
      <c r="I946">
        <v>11</v>
      </c>
      <c r="J946">
        <v>7</v>
      </c>
      <c r="K946">
        <v>28</v>
      </c>
      <c r="L946" t="str">
        <v>YES</v>
      </c>
      <c r="M946" t="str">
        <v>DISQUALIFIED</v>
      </c>
      <c r="N946" s="7" t="str">
        <f>IF(COUNTBLANK(clean_leads!B946:S946)&gt;=8,"LOW",IF(COUNTBLANK(clean_leads!B946:S946)&gt;=4,"MEDIUM","HIGH"))</f>
        <v>HIGH</v>
      </c>
      <c r="O946" s="7">
        <f>COUNTIF(clean_interactions!B:B,A946)</f>
        <v>2</v>
      </c>
      <c r="P946" s="7">
        <f>COUNTIFS(clean_interactions!B:B,A946,clean_interactions!N:N,"HIGH")</f>
        <v>0</v>
      </c>
      <c r="Q946" s="7">
        <f>ROUND(SUMIF(clean_interactions!B:B,A946,clean_interactions!M:M),1)</f>
        <v>1.1000000000000001</v>
      </c>
      <c r="R946" s="7">
        <f>COUNTIFS(clean_interactions!B:B,A946,clean_interactions!C:C,"DEMO_REQUEST")</f>
        <v>0</v>
      </c>
      <c r="S946" s="7">
        <f>COUNTIFS(clean_interactions!B:B,A946,clean_interactions!C:C,"CONTENT_DOWNLOAD")</f>
        <v>1</v>
      </c>
      <c r="T946" s="7">
        <f>COUNTIFS(clean_interactions!B:B,A946,clean_interactions!C:C,"WEBINAR_ATTENDED")</f>
        <v>0</v>
      </c>
      <c r="U946" s="7">
        <f>COUNTIFS(clean_interactions!B:B,A946,clean_interactions!C:C,"PRICING_PAGE_VIEW")</f>
        <v>1</v>
      </c>
      <c r="V946" s="7">
        <f>SUMIF(clean_spend!D:D,E946,clean_spend!F:F)</f>
        <v>0</v>
      </c>
      <c r="W946" s="7">
        <f>SUMIF(clean_spend!D:D,E946,clean_spend!J:J)</f>
        <v>0</v>
      </c>
      <c r="X946" s="17">
        <f t="shared" si="14"/>
        <v>0</v>
      </c>
      <c r="Y946" s="7">
        <f>IFERROR(SUMIF(clean_spend!D:D,E946,clean_spend!L:L)/V946,0)</f>
        <v>0</v>
      </c>
    </row>
    <row r="947" spans="1:25">
      <c r="A947" t="str">
        <v>L0946</v>
      </c>
      <c r="B947" t="str">
        <v>Gabriella Novak</v>
      </c>
      <c r="C947" t="str">
        <v>PALANTIR</v>
      </c>
      <c r="D947" t="str">
        <v>SMB</v>
      </c>
      <c r="E947" t="str">
        <v>DIRECT</v>
      </c>
      <c r="F947" t="str">
        <v>Cybersecurity</v>
      </c>
      <c r="G947" t="str">
        <v>Vp Marketing</v>
      </c>
      <c r="H947" t="str">
        <v>Mexico</v>
      </c>
      <c r="I947">
        <v>0</v>
      </c>
      <c r="J947">
        <v>4</v>
      </c>
      <c r="K947">
        <v>54</v>
      </c>
      <c r="L947" t="str">
        <v>NO</v>
      </c>
      <c r="M947" t="str">
        <v>NURTURING</v>
      </c>
      <c r="N947" s="7" t="str">
        <f>IF(COUNTBLANK(clean_leads!B947:S947)&gt;=8,"LOW",IF(COUNTBLANK(clean_leads!B947:S947)&gt;=4,"MEDIUM","HIGH"))</f>
        <v>HIGH</v>
      </c>
      <c r="O947" s="7">
        <f>COUNTIF(clean_interactions!B:B,A947)</f>
        <v>2</v>
      </c>
      <c r="P947" s="7">
        <f>COUNTIFS(clean_interactions!B:B,A947,clean_interactions!N:N,"HIGH")</f>
        <v>1</v>
      </c>
      <c r="Q947" s="7">
        <f>ROUND(SUMIF(clean_interactions!B:B,A947,clean_interactions!M:M),1)</f>
        <v>26</v>
      </c>
      <c r="R947" s="7">
        <f>COUNTIFS(clean_interactions!B:B,A947,clean_interactions!C:C,"DEMO_REQUEST")</f>
        <v>0</v>
      </c>
      <c r="S947" s="7">
        <f>COUNTIFS(clean_interactions!B:B,A947,clean_interactions!C:C,"CONTENT_DOWNLOAD")</f>
        <v>0</v>
      </c>
      <c r="T947" s="7">
        <f>COUNTIFS(clean_interactions!B:B,A947,clean_interactions!C:C,"WEBINAR_ATTENDED")</f>
        <v>0</v>
      </c>
      <c r="U947" s="7">
        <f>COUNTIFS(clean_interactions!B:B,A947,clean_interactions!C:C,"PRICING_PAGE_VIEW")</f>
        <v>0</v>
      </c>
      <c r="V947" s="7">
        <f>SUMIF(clean_spend!D:D,E947,clean_spend!F:F)</f>
        <v>0</v>
      </c>
      <c r="W947" s="7">
        <f>SUMIF(clean_spend!D:D,E947,clean_spend!J:J)</f>
        <v>0</v>
      </c>
      <c r="X947" s="17">
        <f t="shared" si="14"/>
        <v>0</v>
      </c>
      <c r="Y947" s="7">
        <f>IFERROR(SUMIF(clean_spend!D:D,E947,clean_spend!L:L)/V947,0)</f>
        <v>0</v>
      </c>
    </row>
    <row r="948" spans="1:25">
      <c r="A948" t="str">
        <v>L0947</v>
      </c>
      <c r="B948" t="str">
        <v>Elowen Thompson</v>
      </c>
      <c r="C948" t="str">
        <v>DOCU SIGN</v>
      </c>
      <c r="D948" t="str">
        <v>MID-MARKET</v>
      </c>
      <c r="E948" t="str">
        <v>SOCIAL</v>
      </c>
      <c r="F948" t="str">
        <v>Telecom</v>
      </c>
      <c r="G948" t="str">
        <v>Sdr Manager</v>
      </c>
      <c r="H948" t="str">
        <v>Pakistan</v>
      </c>
      <c r="I948">
        <v>6</v>
      </c>
      <c r="J948">
        <v>17</v>
      </c>
      <c r="K948">
        <v>43</v>
      </c>
      <c r="L948" t="str">
        <v>NO</v>
      </c>
      <c r="M948" t="str">
        <v>QUALIFIED</v>
      </c>
      <c r="N948" s="7" t="str">
        <f>IF(COUNTBLANK(clean_leads!B948:S948)&gt;=8,"LOW",IF(COUNTBLANK(clean_leads!B948:S948)&gt;=4,"MEDIUM","HIGH"))</f>
        <v>HIGH</v>
      </c>
      <c r="O948" s="7">
        <f>COUNTIF(clean_interactions!B:B,A948)</f>
        <v>5</v>
      </c>
      <c r="P948" s="7">
        <f>COUNTIFS(clean_interactions!B:B,A948,clean_interactions!N:N,"HIGH")</f>
        <v>3</v>
      </c>
      <c r="Q948" s="7">
        <f>ROUND(SUMIF(clean_interactions!B:B,A948,clean_interactions!M:M),1)</f>
        <v>82.7</v>
      </c>
      <c r="R948" s="7">
        <f>COUNTIFS(clean_interactions!B:B,A948,clean_interactions!C:C,"DEMO_REQUEST")</f>
        <v>1</v>
      </c>
      <c r="S948" s="7">
        <f>COUNTIFS(clean_interactions!B:B,A948,clean_interactions!C:C,"CONTENT_DOWNLOAD")</f>
        <v>0</v>
      </c>
      <c r="T948" s="7">
        <f>COUNTIFS(clean_interactions!B:B,A948,clean_interactions!C:C,"WEBINAR_ATTENDED")</f>
        <v>0</v>
      </c>
      <c r="U948" s="7">
        <f>COUNTIFS(clean_interactions!B:B,A948,clean_interactions!C:C,"PRICING_PAGE_VIEW")</f>
        <v>0</v>
      </c>
      <c r="V948" s="7">
        <f>SUMIF(clean_spend!D:D,E948,clean_spend!F:F)</f>
        <v>198205</v>
      </c>
      <c r="W948" s="7">
        <f>SUMIF(clean_spend!D:D,E948,clean_spend!J:J)</f>
        <v>961</v>
      </c>
      <c r="X948" s="17">
        <f t="shared" si="14"/>
        <v>206.2486992715921</v>
      </c>
      <c r="Y948" s="7">
        <f>IFERROR(SUMIF(clean_spend!D:D,E948,clean_spend!L:L)/V948,0)</f>
        <v>2.499992432077899</v>
      </c>
    </row>
    <row r="949" spans="1:25">
      <c r="A949" t="str">
        <v>L0948</v>
      </c>
      <c r="B949" t="str">
        <v>Marisol Iyer</v>
      </c>
      <c r="C949" t="str">
        <v>DROPBOX</v>
      </c>
      <c r="D949" t="str">
        <v>SMB</v>
      </c>
      <c r="E949" t="str">
        <v>UNKNOWN</v>
      </c>
      <c r="F949" t="str">
        <v>Legal Tech</v>
      </c>
      <c r="G949" t="str">
        <v>Field Marketing Manager</v>
      </c>
      <c r="H949" t="str">
        <v>US</v>
      </c>
      <c r="I949">
        <v>28</v>
      </c>
      <c r="J949">
        <v>2</v>
      </c>
      <c r="K949">
        <v>0</v>
      </c>
      <c r="L949" t="str">
        <v>NO</v>
      </c>
      <c r="M949" t="str">
        <v>NEW</v>
      </c>
      <c r="N949" s="7" t="str">
        <f>IF(COUNTBLANK(clean_leads!B949:S949)&gt;=8,"LOW",IF(COUNTBLANK(clean_leads!B949:S949)&gt;=4,"MEDIUM","HIGH"))</f>
        <v>HIGH</v>
      </c>
      <c r="O949" s="7">
        <f>COUNTIF(clean_interactions!B:B,A949)</f>
        <v>2</v>
      </c>
      <c r="P949" s="7">
        <f>COUNTIFS(clean_interactions!B:B,A949,clean_interactions!N:N,"HIGH")</f>
        <v>2</v>
      </c>
      <c r="Q949" s="7">
        <f>ROUND(SUMIF(clean_interactions!B:B,A949,clean_interactions!M:M),1)</f>
        <v>29.2</v>
      </c>
      <c r="R949" s="7">
        <f>COUNTIFS(clean_interactions!B:B,A949,clean_interactions!C:C,"DEMO_REQUEST")</f>
        <v>0</v>
      </c>
      <c r="S949" s="7">
        <f>COUNTIFS(clean_interactions!B:B,A949,clean_interactions!C:C,"CONTENT_DOWNLOAD")</f>
        <v>0</v>
      </c>
      <c r="T949" s="7">
        <f>COUNTIFS(clean_interactions!B:B,A949,clean_interactions!C:C,"WEBINAR_ATTENDED")</f>
        <v>0</v>
      </c>
      <c r="U949" s="7">
        <f>COUNTIFS(clean_interactions!B:B,A949,clean_interactions!C:C,"PRICING_PAGE_VIEW")</f>
        <v>0</v>
      </c>
      <c r="V949" s="7">
        <f>SUMIF(clean_spend!D:D,E949,clean_spend!F:F)</f>
        <v>0</v>
      </c>
      <c r="W949" s="7">
        <f>SUMIF(clean_spend!D:D,E949,clean_spend!J:J)</f>
        <v>0</v>
      </c>
      <c r="X949" s="17">
        <f t="shared" si="14"/>
        <v>0</v>
      </c>
      <c r="Y949" s="7">
        <f>IFERROR(SUMIF(clean_spend!D:D,E949,clean_spend!L:L)/V949,0)</f>
        <v>0</v>
      </c>
    </row>
    <row r="950" spans="1:25">
      <c r="A950" t="str">
        <v>L0949</v>
      </c>
      <c r="B950" t="str">
        <v>Quinn Diaz</v>
      </c>
      <c r="C950" t="str">
        <v>DROPBOX</v>
      </c>
      <c r="D950" t="str">
        <v>MID-MARKET</v>
      </c>
      <c r="E950" t="str">
        <v>SOCIAL</v>
      </c>
      <c r="F950" t="str">
        <v>Insurtech</v>
      </c>
      <c r="G950" t="str">
        <v>Marketing Manager</v>
      </c>
      <c r="H950" t="str">
        <v>Bangladesh</v>
      </c>
      <c r="I950">
        <v>22</v>
      </c>
      <c r="J950">
        <v>2</v>
      </c>
      <c r="K950">
        <v>26</v>
      </c>
      <c r="L950" t="str">
        <v>NO</v>
      </c>
      <c r="M950" t="str">
        <v>LOST</v>
      </c>
      <c r="N950" s="7" t="str">
        <f>IF(COUNTBLANK(clean_leads!B950:S950)&gt;=8,"LOW",IF(COUNTBLANK(clean_leads!B950:S950)&gt;=4,"MEDIUM","HIGH"))</f>
        <v>HIGH</v>
      </c>
      <c r="O950" s="7">
        <f>COUNTIF(clean_interactions!B:B,A950)</f>
        <v>4</v>
      </c>
      <c r="P950" s="7">
        <f>COUNTIFS(clean_interactions!B:B,A950,clean_interactions!N:N,"HIGH")</f>
        <v>2</v>
      </c>
      <c r="Q950" s="7">
        <f>ROUND(SUMIF(clean_interactions!B:B,A950,clean_interactions!M:M),1)</f>
        <v>55.9</v>
      </c>
      <c r="R950" s="7">
        <f>COUNTIFS(clean_interactions!B:B,A950,clean_interactions!C:C,"DEMO_REQUEST")</f>
        <v>1</v>
      </c>
      <c r="S950" s="7">
        <f>COUNTIFS(clean_interactions!B:B,A950,clean_interactions!C:C,"CONTENT_DOWNLOAD")</f>
        <v>0</v>
      </c>
      <c r="T950" s="7">
        <f>COUNTIFS(clean_interactions!B:B,A950,clean_interactions!C:C,"WEBINAR_ATTENDED")</f>
        <v>1</v>
      </c>
      <c r="U950" s="7">
        <f>COUNTIFS(clean_interactions!B:B,A950,clean_interactions!C:C,"PRICING_PAGE_VIEW")</f>
        <v>0</v>
      </c>
      <c r="V950" s="7">
        <f>SUMIF(clean_spend!D:D,E950,clean_spend!F:F)</f>
        <v>198205</v>
      </c>
      <c r="W950" s="7">
        <f>SUMIF(clean_spend!D:D,E950,clean_spend!J:J)</f>
        <v>961</v>
      </c>
      <c r="X950" s="17">
        <f t="shared" si="14"/>
        <v>206.2486992715921</v>
      </c>
      <c r="Y950" s="7">
        <f>IFERROR(SUMIF(clean_spend!D:D,E950,clean_spend!L:L)/V950,0)</f>
        <v>2.499992432077899</v>
      </c>
    </row>
    <row r="951" spans="1:25">
      <c r="A951" t="str">
        <v>L0950</v>
      </c>
      <c r="B951" t="str">
        <v>Umar Jones</v>
      </c>
      <c r="C951" t="str">
        <v>SNOWFLAKE</v>
      </c>
      <c r="D951" t="str">
        <v>ENTERPRISE</v>
      </c>
      <c r="E951" t="str">
        <v>CONTENT_SYNDICATION</v>
      </c>
      <c r="F951" t="str">
        <v>Edtech</v>
      </c>
      <c r="G951" t="str">
        <v>Cto</v>
      </c>
      <c r="H951" t="str">
        <v>CA</v>
      </c>
      <c r="I951">
        <v>10</v>
      </c>
      <c r="J951">
        <v>14</v>
      </c>
      <c r="K951">
        <v>22</v>
      </c>
      <c r="L951" t="str">
        <v>NO</v>
      </c>
      <c r="M951" t="str">
        <v>ENGAGED</v>
      </c>
      <c r="N951" s="7" t="str">
        <f>IF(COUNTBLANK(clean_leads!B951:S951)&gt;=8,"LOW",IF(COUNTBLANK(clean_leads!B951:S951)&gt;=4,"MEDIUM","HIGH"))</f>
        <v>HIGH</v>
      </c>
      <c r="O951" s="7">
        <f>COUNTIF(clean_interactions!B:B,A951)</f>
        <v>4</v>
      </c>
      <c r="P951" s="7">
        <f>COUNTIFS(clean_interactions!B:B,A951,clean_interactions!N:N,"HIGH")</f>
        <v>3</v>
      </c>
      <c r="Q951" s="7">
        <f>ROUND(SUMIF(clean_interactions!B:B,A951,clean_interactions!M:M),1)</f>
        <v>72.8</v>
      </c>
      <c r="R951" s="7">
        <f>COUNTIFS(clean_interactions!B:B,A951,clean_interactions!C:C,"DEMO_REQUEST")</f>
        <v>0</v>
      </c>
      <c r="S951" s="7">
        <f>COUNTIFS(clean_interactions!B:B,A951,clean_interactions!C:C,"CONTENT_DOWNLOAD")</f>
        <v>0</v>
      </c>
      <c r="T951" s="7">
        <f>COUNTIFS(clean_interactions!B:B,A951,clean_interactions!C:C,"WEBINAR_ATTENDED")</f>
        <v>0</v>
      </c>
      <c r="U951" s="7">
        <f>COUNTIFS(clean_interactions!B:B,A951,clean_interactions!C:C,"PRICING_PAGE_VIEW")</f>
        <v>0</v>
      </c>
      <c r="V951" s="7">
        <f>SUMIF(clean_spend!D:D,E951,clean_spend!F:F)</f>
        <v>56772</v>
      </c>
      <c r="W951" s="7">
        <f>SUMIF(clean_spend!D:D,E951,clean_spend!J:J)</f>
        <v>216</v>
      </c>
      <c r="X951" s="17">
        <f t="shared" si="14"/>
        <v>262.83333333333331</v>
      </c>
      <c r="Y951" s="7">
        <f>IFERROR(SUMIF(clean_spend!D:D,E951,clean_spend!L:L)/V951,0)</f>
        <v>1.3824068202635102</v>
      </c>
    </row>
    <row r="952" spans="1:25">
      <c r="A952" t="str">
        <v>L0951</v>
      </c>
      <c r="B952" t="str">
        <v>Mona Joshi</v>
      </c>
      <c r="C952" t="str">
        <v>SNOWFLAKE</v>
      </c>
      <c r="D952" t="str">
        <v>GROWTH</v>
      </c>
      <c r="E952" t="str">
        <v>SOCIAL</v>
      </c>
      <c r="F952" t="str">
        <v>Martech</v>
      </c>
      <c r="G952" t="str">
        <v>Senior Associate</v>
      </c>
      <c r="H952" t="str">
        <v>South Africa</v>
      </c>
      <c r="I952">
        <v>0</v>
      </c>
      <c r="J952">
        <v>5</v>
      </c>
      <c r="K952">
        <v>35</v>
      </c>
      <c r="L952" t="str">
        <v>NO</v>
      </c>
      <c r="M952" t="str">
        <v>QUALIFIED</v>
      </c>
      <c r="N952" s="7" t="str">
        <f>IF(COUNTBLANK(clean_leads!B952:S952)&gt;=8,"LOW",IF(COUNTBLANK(clean_leads!B952:S952)&gt;=4,"MEDIUM","HIGH"))</f>
        <v>HIGH</v>
      </c>
      <c r="O952" s="7">
        <f>COUNTIF(clean_interactions!B:B,A952)</f>
        <v>2</v>
      </c>
      <c r="P952" s="7">
        <f>COUNTIFS(clean_interactions!B:B,A952,clean_interactions!N:N,"HIGH")</f>
        <v>2</v>
      </c>
      <c r="Q952" s="7">
        <f>ROUND(SUMIF(clean_interactions!B:B,A952,clean_interactions!M:M),1)</f>
        <v>44.5</v>
      </c>
      <c r="R952" s="7">
        <f>COUNTIFS(clean_interactions!B:B,A952,clean_interactions!C:C,"DEMO_REQUEST")</f>
        <v>0</v>
      </c>
      <c r="S952" s="7">
        <f>COUNTIFS(clean_interactions!B:B,A952,clean_interactions!C:C,"CONTENT_DOWNLOAD")</f>
        <v>0</v>
      </c>
      <c r="T952" s="7">
        <f>COUNTIFS(clean_interactions!B:B,A952,clean_interactions!C:C,"WEBINAR_ATTENDED")</f>
        <v>0</v>
      </c>
      <c r="U952" s="7">
        <f>COUNTIFS(clean_interactions!B:B,A952,clean_interactions!C:C,"PRICING_PAGE_VIEW")</f>
        <v>0</v>
      </c>
      <c r="V952" s="7">
        <f>SUMIF(clean_spend!D:D,E952,clean_spend!F:F)</f>
        <v>198205</v>
      </c>
      <c r="W952" s="7">
        <f>SUMIF(clean_spend!D:D,E952,clean_spend!J:J)</f>
        <v>961</v>
      </c>
      <c r="X952" s="17">
        <f t="shared" si="14"/>
        <v>206.2486992715921</v>
      </c>
      <c r="Y952" s="7">
        <f>IFERROR(SUMIF(clean_spend!D:D,E952,clean_spend!L:L)/V952,0)</f>
        <v>2.499992432077899</v>
      </c>
    </row>
    <row r="953" spans="1:25">
      <c r="A953" t="str">
        <v>L0952</v>
      </c>
      <c r="B953" t="str">
        <v>Dashiell Berg</v>
      </c>
      <c r="C953" t="str">
        <v>SLACK</v>
      </c>
      <c r="D953" t="str">
        <v>SMB</v>
      </c>
      <c r="E953" t="str">
        <v>PAID</v>
      </c>
      <c r="F953" t="str">
        <v>Martech</v>
      </c>
      <c r="G953" t="str">
        <v>Marketing Manager</v>
      </c>
      <c r="H953" t="str">
        <v>IN</v>
      </c>
      <c r="I953">
        <v>10</v>
      </c>
      <c r="J953">
        <v>17</v>
      </c>
      <c r="K953">
        <v>57</v>
      </c>
      <c r="L953" t="str">
        <v>NO</v>
      </c>
      <c r="M953" t="str">
        <v>ENGAGED</v>
      </c>
      <c r="N953" s="7" t="str">
        <f>IF(COUNTBLANK(clean_leads!B953:S953)&gt;=8,"LOW",IF(COUNTBLANK(clean_leads!B953:S953)&gt;=4,"MEDIUM","HIGH"))</f>
        <v>HIGH</v>
      </c>
      <c r="O953" s="7">
        <f>COUNTIF(clean_interactions!B:B,A953)</f>
        <v>5</v>
      </c>
      <c r="P953" s="7">
        <f>COUNTIFS(clean_interactions!B:B,A953,clean_interactions!N:N,"HIGH")</f>
        <v>5</v>
      </c>
      <c r="Q953" s="7">
        <f>ROUND(SUMIF(clean_interactions!B:B,A953,clean_interactions!M:M),1)</f>
        <v>149.5</v>
      </c>
      <c r="R953" s="7">
        <f>COUNTIFS(clean_interactions!B:B,A953,clean_interactions!C:C,"DEMO_REQUEST")</f>
        <v>0</v>
      </c>
      <c r="S953" s="7">
        <f>COUNTIFS(clean_interactions!B:B,A953,clean_interactions!C:C,"CONTENT_DOWNLOAD")</f>
        <v>1</v>
      </c>
      <c r="T953" s="7">
        <f>COUNTIFS(clean_interactions!B:B,A953,clean_interactions!C:C,"WEBINAR_ATTENDED")</f>
        <v>0</v>
      </c>
      <c r="U953" s="7">
        <f>COUNTIFS(clean_interactions!B:B,A953,clean_interactions!C:C,"PRICING_PAGE_VIEW")</f>
        <v>0</v>
      </c>
      <c r="V953" s="7">
        <f>SUMIF(clean_spend!D:D,E953,clean_spend!F:F)</f>
        <v>149793</v>
      </c>
      <c r="W953" s="7">
        <f>SUMIF(clean_spend!D:D,E953,clean_spend!J:J)</f>
        <v>1090</v>
      </c>
      <c r="X953" s="17">
        <f t="shared" si="14"/>
        <v>137.42477064220182</v>
      </c>
      <c r="Y953" s="7">
        <f>IFERROR(SUMIF(clean_spend!D:D,E953,clean_spend!L:L)/V953,0)</f>
        <v>3.422997069288952</v>
      </c>
    </row>
    <row r="954" spans="1:25">
      <c r="A954" t="str">
        <v>L0953</v>
      </c>
      <c r="B954" t="str">
        <v>Vivian Silva</v>
      </c>
      <c r="C954" t="str">
        <v>PALO ALTO</v>
      </c>
      <c r="D954" t="str">
        <v>ENTERPRISE</v>
      </c>
      <c r="E954" t="str">
        <v>UNKNOWN</v>
      </c>
      <c r="F954" t="str">
        <v>Insurtech</v>
      </c>
      <c r="G954" t="str">
        <v>Digital Marketing Manager</v>
      </c>
      <c r="H954" t="str">
        <v>US</v>
      </c>
      <c r="I954">
        <v>30</v>
      </c>
      <c r="J954">
        <v>7</v>
      </c>
      <c r="K954">
        <v>28</v>
      </c>
      <c r="L954" t="str">
        <v>YES</v>
      </c>
      <c r="M954" t="str">
        <v>CONVERTED</v>
      </c>
      <c r="N954" s="7" t="str">
        <f>IF(COUNTBLANK(clean_leads!B954:S954)&gt;=8,"LOW",IF(COUNTBLANK(clean_leads!B954:S954)&gt;=4,"MEDIUM","HIGH"))</f>
        <v>HIGH</v>
      </c>
      <c r="O954" s="7">
        <f>COUNTIF(clean_interactions!B:B,A954)</f>
        <v>7</v>
      </c>
      <c r="P954" s="7">
        <f>COUNTIFS(clean_interactions!B:B,A954,clean_interactions!N:N,"HIGH")</f>
        <v>5</v>
      </c>
      <c r="Q954" s="7">
        <f>ROUND(SUMIF(clean_interactions!B:B,A954,clean_interactions!M:M),1)</f>
        <v>83.1</v>
      </c>
      <c r="R954" s="7">
        <f>COUNTIFS(clean_interactions!B:B,A954,clean_interactions!C:C,"DEMO_REQUEST")</f>
        <v>0</v>
      </c>
      <c r="S954" s="7">
        <f>COUNTIFS(clean_interactions!B:B,A954,clean_interactions!C:C,"CONTENT_DOWNLOAD")</f>
        <v>0</v>
      </c>
      <c r="T954" s="7">
        <f>COUNTIFS(clean_interactions!B:B,A954,clean_interactions!C:C,"WEBINAR_ATTENDED")</f>
        <v>0</v>
      </c>
      <c r="U954" s="7">
        <f>COUNTIFS(clean_interactions!B:B,A954,clean_interactions!C:C,"PRICING_PAGE_VIEW")</f>
        <v>1</v>
      </c>
      <c r="V954" s="7">
        <f>SUMIF(clean_spend!D:D,E954,clean_spend!F:F)</f>
        <v>0</v>
      </c>
      <c r="W954" s="7">
        <f>SUMIF(clean_spend!D:D,E954,clean_spend!J:J)</f>
        <v>0</v>
      </c>
      <c r="X954" s="17">
        <f t="shared" si="14"/>
        <v>0</v>
      </c>
      <c r="Y954" s="7">
        <f>IFERROR(SUMIF(clean_spend!D:D,E954,clean_spend!L:L)/V954,0)</f>
        <v>0</v>
      </c>
    </row>
    <row r="955" spans="1:25">
      <c r="A955" t="str">
        <v>L0954</v>
      </c>
      <c r="B955" t="str">
        <v>Luna Ali</v>
      </c>
      <c r="C955" t="str">
        <v>SALESFORCE.COM</v>
      </c>
      <c r="D955" t="str">
        <v>SMB</v>
      </c>
      <c r="E955" t="str">
        <v>WEBINAR</v>
      </c>
      <c r="F955" t="str">
        <v>Cybersecurity</v>
      </c>
      <c r="G955" t="str">
        <v>Head Of Product</v>
      </c>
      <c r="H955" t="str">
        <v>Italy</v>
      </c>
      <c r="I955">
        <v>22</v>
      </c>
      <c r="J955">
        <v>15</v>
      </c>
      <c r="K955">
        <v>60</v>
      </c>
      <c r="L955" t="str">
        <v>NO</v>
      </c>
      <c r="M955" t="str">
        <v>NEW</v>
      </c>
      <c r="N955" s="7" t="str">
        <f>IF(COUNTBLANK(clean_leads!B955:S955)&gt;=8,"LOW",IF(COUNTBLANK(clean_leads!B955:S955)&gt;=4,"MEDIUM","HIGH"))</f>
        <v>HIGH</v>
      </c>
      <c r="O955" s="7">
        <f>COUNTIF(clean_interactions!B:B,A955)</f>
        <v>3</v>
      </c>
      <c r="P955" s="7">
        <f>COUNTIFS(clean_interactions!B:B,A955,clean_interactions!N:N,"HIGH")</f>
        <v>3</v>
      </c>
      <c r="Q955" s="7">
        <f>ROUND(SUMIF(clean_interactions!B:B,A955,clean_interactions!M:M),1)</f>
        <v>79.8</v>
      </c>
      <c r="R955" s="7">
        <f>COUNTIFS(clean_interactions!B:B,A955,clean_interactions!C:C,"DEMO_REQUEST")</f>
        <v>1</v>
      </c>
      <c r="S955" s="7">
        <f>COUNTIFS(clean_interactions!B:B,A955,clean_interactions!C:C,"CONTENT_DOWNLOAD")</f>
        <v>0</v>
      </c>
      <c r="T955" s="7">
        <f>COUNTIFS(clean_interactions!B:B,A955,clean_interactions!C:C,"WEBINAR_ATTENDED")</f>
        <v>2</v>
      </c>
      <c r="U955" s="7">
        <f>COUNTIFS(clean_interactions!B:B,A955,clean_interactions!C:C,"PRICING_PAGE_VIEW")</f>
        <v>0</v>
      </c>
      <c r="V955" s="7">
        <f>SUMIF(clean_spend!D:D,E955,clean_spend!F:F)</f>
        <v>74983</v>
      </c>
      <c r="W955" s="7">
        <f>SUMIF(clean_spend!D:D,E955,clean_spend!J:J)</f>
        <v>879</v>
      </c>
      <c r="X955" s="17">
        <f t="shared" si="14"/>
        <v>85.304891922639356</v>
      </c>
      <c r="Y955" s="7">
        <f>IFERROR(SUMIF(clean_spend!D:D,E955,clean_spend!L:L)/V955,0)</f>
        <v>7.3541336036168197</v>
      </c>
    </row>
    <row r="956" spans="1:25">
      <c r="A956" t="str">
        <v>L0955</v>
      </c>
      <c r="B956" t="str">
        <v>Noah Ahmed</v>
      </c>
      <c r="C956" t="str">
        <v>DATABRICKS</v>
      </c>
      <c r="D956" t="str">
        <v>MID-MARKET</v>
      </c>
      <c r="E956" t="str">
        <v>PAID</v>
      </c>
      <c r="F956" t="str">
        <v>Retail</v>
      </c>
      <c r="G956" t="str">
        <v>Content Marketing Lead</v>
      </c>
      <c r="H956" t="str">
        <v>Argentina</v>
      </c>
      <c r="I956">
        <v>35</v>
      </c>
      <c r="J956">
        <v>2</v>
      </c>
      <c r="K956">
        <v>37</v>
      </c>
      <c r="L956" t="str">
        <v>NO</v>
      </c>
      <c r="M956" t="str">
        <v>ENGAGED</v>
      </c>
      <c r="N956" s="7" t="str">
        <f>IF(COUNTBLANK(clean_leads!B956:S956)&gt;=8,"LOW",IF(COUNTBLANK(clean_leads!B956:S956)&gt;=4,"MEDIUM","HIGH"))</f>
        <v>HIGH</v>
      </c>
      <c r="O956" s="7">
        <f>COUNTIF(clean_interactions!B:B,A956)</f>
        <v>2</v>
      </c>
      <c r="P956" s="7">
        <f>COUNTIFS(clean_interactions!B:B,A956,clean_interactions!N:N,"HIGH")</f>
        <v>1</v>
      </c>
      <c r="Q956" s="7">
        <f>ROUND(SUMIF(clean_interactions!B:B,A956,clean_interactions!M:M),1)</f>
        <v>8.9</v>
      </c>
      <c r="R956" s="7">
        <f>COUNTIFS(clean_interactions!B:B,A956,clean_interactions!C:C,"DEMO_REQUEST")</f>
        <v>0</v>
      </c>
      <c r="S956" s="7">
        <f>COUNTIFS(clean_interactions!B:B,A956,clean_interactions!C:C,"CONTENT_DOWNLOAD")</f>
        <v>0</v>
      </c>
      <c r="T956" s="7">
        <f>COUNTIFS(clean_interactions!B:B,A956,clean_interactions!C:C,"WEBINAR_ATTENDED")</f>
        <v>0</v>
      </c>
      <c r="U956" s="7">
        <f>COUNTIFS(clean_interactions!B:B,A956,clean_interactions!C:C,"PRICING_PAGE_VIEW")</f>
        <v>0</v>
      </c>
      <c r="V956" s="7">
        <f>SUMIF(clean_spend!D:D,E956,clean_spend!F:F)</f>
        <v>149793</v>
      </c>
      <c r="W956" s="7">
        <f>SUMIF(clean_spend!D:D,E956,clean_spend!J:J)</f>
        <v>1090</v>
      </c>
      <c r="X956" s="17">
        <f t="shared" si="14"/>
        <v>137.42477064220182</v>
      </c>
      <c r="Y956" s="7">
        <f>IFERROR(SUMIF(clean_spend!D:D,E956,clean_spend!L:L)/V956,0)</f>
        <v>3.422997069288952</v>
      </c>
    </row>
    <row r="957" spans="1:25">
      <c r="A957" t="str">
        <v>L0956</v>
      </c>
      <c r="B957" t="str">
        <v>Tallulah Tanaka</v>
      </c>
      <c r="C957" t="str">
        <v>STRIPE</v>
      </c>
      <c r="D957" t="str">
        <v>N/A</v>
      </c>
      <c r="E957" t="str">
        <v>PARTNER</v>
      </c>
      <c r="F957" t="str">
        <v>Biotech</v>
      </c>
      <c r="G957" t="str">
        <v>Product Manager</v>
      </c>
      <c r="H957" t="str">
        <v>Indonesia</v>
      </c>
      <c r="I957">
        <v>0</v>
      </c>
      <c r="J957">
        <v>13</v>
      </c>
      <c r="K957">
        <v>15</v>
      </c>
      <c r="L957" t="str">
        <v>NO</v>
      </c>
      <c r="M957" t="str">
        <v>ENGAGED</v>
      </c>
      <c r="N957" s="7" t="str">
        <f>IF(COUNTBLANK(clean_leads!B957:S957)&gt;=8,"LOW",IF(COUNTBLANK(clean_leads!B957:S957)&gt;=4,"MEDIUM","HIGH"))</f>
        <v>HIGH</v>
      </c>
      <c r="O957" s="7">
        <f>COUNTIF(clean_interactions!B:B,A957)</f>
        <v>4</v>
      </c>
      <c r="P957" s="7">
        <f>COUNTIFS(clean_interactions!B:B,A957,clean_interactions!N:N,"HIGH")</f>
        <v>4</v>
      </c>
      <c r="Q957" s="7">
        <f>ROUND(SUMIF(clean_interactions!B:B,A957,clean_interactions!M:M),1)</f>
        <v>101</v>
      </c>
      <c r="R957" s="7">
        <f>COUNTIFS(clean_interactions!B:B,A957,clean_interactions!C:C,"DEMO_REQUEST")</f>
        <v>0</v>
      </c>
      <c r="S957" s="7">
        <f>COUNTIFS(clean_interactions!B:B,A957,clean_interactions!C:C,"CONTENT_DOWNLOAD")</f>
        <v>1</v>
      </c>
      <c r="T957" s="7">
        <f>COUNTIFS(clean_interactions!B:B,A957,clean_interactions!C:C,"WEBINAR_ATTENDED")</f>
        <v>0</v>
      </c>
      <c r="U957" s="7">
        <f>COUNTIFS(clean_interactions!B:B,A957,clean_interactions!C:C,"PRICING_PAGE_VIEW")</f>
        <v>0</v>
      </c>
      <c r="V957" s="7">
        <f>SUMIF(clean_spend!D:D,E957,clean_spend!F:F)</f>
        <v>0</v>
      </c>
      <c r="W957" s="7">
        <f>SUMIF(clean_spend!D:D,E957,clean_spend!J:J)</f>
        <v>0</v>
      </c>
      <c r="X957" s="17">
        <f t="shared" si="14"/>
        <v>0</v>
      </c>
      <c r="Y957" s="7">
        <f>IFERROR(SUMIF(clean_spend!D:D,E957,clean_spend!L:L)/V957,0)</f>
        <v>0</v>
      </c>
    </row>
    <row r="958" spans="1:25">
      <c r="A958" t="str">
        <v>L0957</v>
      </c>
      <c r="B958" t="str">
        <v>Mona Allen</v>
      </c>
      <c r="C958" t="str">
        <v>ZSCALER</v>
      </c>
      <c r="D958" t="str">
        <v>STARTUP</v>
      </c>
      <c r="E958" t="str">
        <v>REFERRAL</v>
      </c>
      <c r="F958" t="str">
        <v>Saas</v>
      </c>
      <c r="G958" t="str">
        <v>Revops Manager</v>
      </c>
      <c r="H958" t="str">
        <v>Uae</v>
      </c>
      <c r="I958">
        <v>15</v>
      </c>
      <c r="J958">
        <v>17</v>
      </c>
      <c r="K958">
        <v>20</v>
      </c>
      <c r="L958" t="str">
        <v>NO</v>
      </c>
      <c r="M958" t="str">
        <v>CONVERTED</v>
      </c>
      <c r="N958" s="7" t="str">
        <f>IF(COUNTBLANK(clean_leads!B958:S958)&gt;=8,"LOW",IF(COUNTBLANK(clean_leads!B958:S958)&gt;=4,"MEDIUM","HIGH"))</f>
        <v>HIGH</v>
      </c>
      <c r="O958" s="7">
        <f>COUNTIF(clean_interactions!B:B,A958)</f>
        <v>1</v>
      </c>
      <c r="P958" s="7">
        <f>COUNTIFS(clean_interactions!B:B,A958,clean_interactions!N:N,"HIGH")</f>
        <v>1</v>
      </c>
      <c r="Q958" s="7">
        <f>ROUND(SUMIF(clean_interactions!B:B,A958,clean_interactions!M:M),1)</f>
        <v>27.7</v>
      </c>
      <c r="R958" s="7">
        <f>COUNTIFS(clean_interactions!B:B,A958,clean_interactions!C:C,"DEMO_REQUEST")</f>
        <v>0</v>
      </c>
      <c r="S958" s="7">
        <f>COUNTIFS(clean_interactions!B:B,A958,clean_interactions!C:C,"CONTENT_DOWNLOAD")</f>
        <v>0</v>
      </c>
      <c r="T958" s="7">
        <f>COUNTIFS(clean_interactions!B:B,A958,clean_interactions!C:C,"WEBINAR_ATTENDED")</f>
        <v>0</v>
      </c>
      <c r="U958" s="7">
        <f>COUNTIFS(clean_interactions!B:B,A958,clean_interactions!C:C,"PRICING_PAGE_VIEW")</f>
        <v>0</v>
      </c>
      <c r="V958" s="7">
        <f>SUMIF(clean_spend!D:D,E958,clean_spend!F:F)</f>
        <v>37889</v>
      </c>
      <c r="W958" s="7">
        <f>SUMIF(clean_spend!D:D,E958,clean_spend!J:J)</f>
        <v>865</v>
      </c>
      <c r="X958" s="17">
        <f t="shared" si="14"/>
        <v>43.802312138728325</v>
      </c>
      <c r="Y958" s="7">
        <f>IFERROR(SUMIF(clean_spend!D:D,E958,clean_spend!L:L)/V958,0)</f>
        <v>9.6104674179841112</v>
      </c>
    </row>
    <row r="959" spans="1:25">
      <c r="A959" t="str">
        <v>L0958</v>
      </c>
      <c r="B959" t="str">
        <v>Nico Moreau</v>
      </c>
      <c r="C959" t="str">
        <v>TWILIO</v>
      </c>
      <c r="D959" t="str">
        <v>N/A</v>
      </c>
      <c r="E959" t="str">
        <v>COLD_EMAIL</v>
      </c>
      <c r="F959" t="str">
        <v>E-Commerce</v>
      </c>
      <c r="G959" t="str">
        <v>Sales Operations</v>
      </c>
      <c r="H959" t="str">
        <v>FR</v>
      </c>
      <c r="I959">
        <v>23</v>
      </c>
      <c r="J959">
        <v>0</v>
      </c>
      <c r="K959">
        <v>20</v>
      </c>
      <c r="L959" t="str">
        <v>YES</v>
      </c>
      <c r="M959" t="str">
        <v>LOST</v>
      </c>
      <c r="N959" s="7" t="str">
        <f>IF(COUNTBLANK(clean_leads!B959:S959)&gt;=8,"LOW",IF(COUNTBLANK(clean_leads!B959:S959)&gt;=4,"MEDIUM","HIGH"))</f>
        <v>HIGH</v>
      </c>
      <c r="O959" s="7">
        <f>COUNTIF(clean_interactions!B:B,A959)</f>
        <v>1</v>
      </c>
      <c r="P959" s="7">
        <f>COUNTIFS(clean_interactions!B:B,A959,clean_interactions!N:N,"HIGH")</f>
        <v>1</v>
      </c>
      <c r="Q959" s="7">
        <f>ROUND(SUMIF(clean_interactions!B:B,A959,clean_interactions!M:M),1)</f>
        <v>33.6</v>
      </c>
      <c r="R959" s="7">
        <f>COUNTIFS(clean_interactions!B:B,A959,clean_interactions!C:C,"DEMO_REQUEST")</f>
        <v>0</v>
      </c>
      <c r="S959" s="7">
        <f>COUNTIFS(clean_interactions!B:B,A959,clean_interactions!C:C,"CONTENT_DOWNLOAD")</f>
        <v>0</v>
      </c>
      <c r="T959" s="7">
        <f>COUNTIFS(clean_interactions!B:B,A959,clean_interactions!C:C,"WEBINAR_ATTENDED")</f>
        <v>0</v>
      </c>
      <c r="U959" s="7">
        <f>COUNTIFS(clean_interactions!B:B,A959,clean_interactions!C:C,"PRICING_PAGE_VIEW")</f>
        <v>0</v>
      </c>
      <c r="V959" s="7">
        <f>SUMIF(clean_spend!D:D,E959,clean_spend!F:F)</f>
        <v>63789</v>
      </c>
      <c r="W959" s="7">
        <f>SUMIF(clean_spend!D:D,E959,clean_spend!J:J)</f>
        <v>306</v>
      </c>
      <c r="X959" s="17">
        <f t="shared" si="14"/>
        <v>208.4607843137255</v>
      </c>
      <c r="Y959" s="7">
        <f>IFERROR(SUMIF(clean_spend!D:D,E959,clean_spend!L:L)/V959,0)</f>
        <v>3.0610920378121618</v>
      </c>
    </row>
    <row r="960" spans="1:25">
      <c r="A960" t="str">
        <v>L0959</v>
      </c>
      <c r="B960" t="str">
        <v>Elise Lee</v>
      </c>
      <c r="C960" t="str">
        <v>AMAZON</v>
      </c>
      <c r="D960" t="str">
        <v>ENTERPRISE</v>
      </c>
      <c r="E960" t="str">
        <v>COLD_EMAIL</v>
      </c>
      <c r="F960" t="str">
        <v>Biotech</v>
      </c>
      <c r="G960" t="str">
        <v>Data Analyst</v>
      </c>
      <c r="H960" t="str">
        <v>IN</v>
      </c>
      <c r="I960">
        <v>0</v>
      </c>
      <c r="J960">
        <v>0</v>
      </c>
      <c r="K960">
        <v>11</v>
      </c>
      <c r="L960" t="str">
        <v>YES</v>
      </c>
      <c r="M960" t="str">
        <v>NURTURING</v>
      </c>
      <c r="N960" s="7" t="str">
        <f>IF(COUNTBLANK(clean_leads!B960:S960)&gt;=8,"LOW",IF(COUNTBLANK(clean_leads!B960:S960)&gt;=4,"MEDIUM","HIGH"))</f>
        <v>HIGH</v>
      </c>
      <c r="O960" s="7">
        <f>COUNTIF(clean_interactions!B:B,A960)</f>
        <v>3</v>
      </c>
      <c r="P960" s="7">
        <f>COUNTIFS(clean_interactions!B:B,A960,clean_interactions!N:N,"HIGH")</f>
        <v>3</v>
      </c>
      <c r="Q960" s="7">
        <f>ROUND(SUMIF(clean_interactions!B:B,A960,clean_interactions!M:M),1)</f>
        <v>31.7</v>
      </c>
      <c r="R960" s="7">
        <f>COUNTIFS(clean_interactions!B:B,A960,clean_interactions!C:C,"DEMO_REQUEST")</f>
        <v>0</v>
      </c>
      <c r="S960" s="7">
        <f>COUNTIFS(clean_interactions!B:B,A960,clean_interactions!C:C,"CONTENT_DOWNLOAD")</f>
        <v>0</v>
      </c>
      <c r="T960" s="7">
        <f>COUNTIFS(clean_interactions!B:B,A960,clean_interactions!C:C,"WEBINAR_ATTENDED")</f>
        <v>0</v>
      </c>
      <c r="U960" s="7">
        <f>COUNTIFS(clean_interactions!B:B,A960,clean_interactions!C:C,"PRICING_PAGE_VIEW")</f>
        <v>0</v>
      </c>
      <c r="V960" s="7">
        <f>SUMIF(clean_spend!D:D,E960,clean_spend!F:F)</f>
        <v>63789</v>
      </c>
      <c r="W960" s="7">
        <f>SUMIF(clean_spend!D:D,E960,clean_spend!J:J)</f>
        <v>306</v>
      </c>
      <c r="X960" s="17">
        <f t="shared" si="14"/>
        <v>208.4607843137255</v>
      </c>
      <c r="Y960" s="7">
        <f>IFERROR(SUMIF(clean_spend!D:D,E960,clean_spend!L:L)/V960,0)</f>
        <v>3.0610920378121618</v>
      </c>
    </row>
    <row r="961" spans="1:25">
      <c r="A961" t="str">
        <v>L0960</v>
      </c>
      <c r="B961" t="str">
        <v>Quentin Robinson</v>
      </c>
      <c r="C961" t="str">
        <v>SNOWFLAKE</v>
      </c>
      <c r="D961" t="str">
        <v>MID-MARKET</v>
      </c>
      <c r="E961" t="str">
        <v>SOCIAL</v>
      </c>
      <c r="F961" t="str">
        <v>Saas</v>
      </c>
      <c r="G961" t="str">
        <v>Account Executive</v>
      </c>
      <c r="H961" t="str">
        <v>DE</v>
      </c>
      <c r="I961">
        <v>18</v>
      </c>
      <c r="J961">
        <v>0</v>
      </c>
      <c r="K961">
        <v>37</v>
      </c>
      <c r="L961" t="str">
        <v>YES</v>
      </c>
      <c r="M961" t="str">
        <v>NURTURING</v>
      </c>
      <c r="N961" s="7" t="str">
        <f>IF(COUNTBLANK(clean_leads!B961:S961)&gt;=8,"LOW",IF(COUNTBLANK(clean_leads!B961:S961)&gt;=4,"MEDIUM","HIGH"))</f>
        <v>HIGH</v>
      </c>
      <c r="O961" s="7">
        <f>COUNTIF(clean_interactions!B:B,A961)</f>
        <v>0</v>
      </c>
      <c r="P961" s="7">
        <f>COUNTIFS(clean_interactions!B:B,A961,clean_interactions!N:N,"HIGH")</f>
        <v>0</v>
      </c>
      <c r="Q961" s="7">
        <f>ROUND(SUMIF(clean_interactions!B:B,A961,clean_interactions!M:M),1)</f>
        <v>0</v>
      </c>
      <c r="R961" s="7">
        <f>COUNTIFS(clean_interactions!B:B,A961,clean_interactions!C:C,"DEMO_REQUEST")</f>
        <v>0</v>
      </c>
      <c r="S961" s="7">
        <f>COUNTIFS(clean_interactions!B:B,A961,clean_interactions!C:C,"CONTENT_DOWNLOAD")</f>
        <v>0</v>
      </c>
      <c r="T961" s="7">
        <f>COUNTIFS(clean_interactions!B:B,A961,clean_interactions!C:C,"WEBINAR_ATTENDED")</f>
        <v>0</v>
      </c>
      <c r="U961" s="7">
        <f>COUNTIFS(clean_interactions!B:B,A961,clean_interactions!C:C,"PRICING_PAGE_VIEW")</f>
        <v>0</v>
      </c>
      <c r="V961" s="7">
        <f>SUMIF(clean_spend!D:D,E961,clean_spend!F:F)</f>
        <v>198205</v>
      </c>
      <c r="W961" s="7">
        <f>SUMIF(clean_spend!D:D,E961,clean_spend!J:J)</f>
        <v>961</v>
      </c>
      <c r="X961" s="17">
        <f t="shared" si="14"/>
        <v>206.2486992715921</v>
      </c>
      <c r="Y961" s="7">
        <f>IFERROR(SUMIF(clean_spend!D:D,E961,clean_spend!L:L)/V961,0)</f>
        <v>2.499992432077899</v>
      </c>
    </row>
    <row r="962" spans="1:25">
      <c r="A962" t="str">
        <v>L0961</v>
      </c>
      <c r="B962" t="str">
        <v>Quinlan Sanchez</v>
      </c>
      <c r="C962" t="str">
        <v>AMAZON</v>
      </c>
      <c r="D962" t="str">
        <v>ENTERPRISE</v>
      </c>
      <c r="E962" t="str">
        <v>SOCIAL</v>
      </c>
      <c r="F962" t="str">
        <v>Unknown</v>
      </c>
      <c r="G962" t="str">
        <v>Content Marketing Lead</v>
      </c>
      <c r="H962" t="str">
        <v>N/A</v>
      </c>
      <c r="I962">
        <v>20</v>
      </c>
      <c r="J962">
        <v>0</v>
      </c>
      <c r="K962">
        <v>57</v>
      </c>
      <c r="L962" t="str">
        <v>NO</v>
      </c>
      <c r="M962" t="str">
        <v>ENGAGED</v>
      </c>
      <c r="N962" s="7" t="str">
        <f>IF(COUNTBLANK(clean_leads!B962:S962)&gt;=8,"LOW",IF(COUNTBLANK(clean_leads!B962:S962)&gt;=4,"MEDIUM","HIGH"))</f>
        <v>HIGH</v>
      </c>
      <c r="O962" s="7">
        <f>COUNTIF(clean_interactions!B:B,A962)</f>
        <v>5</v>
      </c>
      <c r="P962" s="7">
        <f>COUNTIFS(clean_interactions!B:B,A962,clean_interactions!N:N,"HIGH")</f>
        <v>4</v>
      </c>
      <c r="Q962" s="7">
        <f>ROUND(SUMIF(clean_interactions!B:B,A962,clean_interactions!M:M),1)</f>
        <v>53.1</v>
      </c>
      <c r="R962" s="7">
        <f>COUNTIFS(clean_interactions!B:B,A962,clean_interactions!C:C,"DEMO_REQUEST")</f>
        <v>1</v>
      </c>
      <c r="S962" s="7">
        <f>COUNTIFS(clean_interactions!B:B,A962,clean_interactions!C:C,"CONTENT_DOWNLOAD")</f>
        <v>0</v>
      </c>
      <c r="T962" s="7">
        <f>COUNTIFS(clean_interactions!B:B,A962,clean_interactions!C:C,"WEBINAR_ATTENDED")</f>
        <v>0</v>
      </c>
      <c r="U962" s="7">
        <f>COUNTIFS(clean_interactions!B:B,A962,clean_interactions!C:C,"PRICING_PAGE_VIEW")</f>
        <v>0</v>
      </c>
      <c r="V962" s="7">
        <f>SUMIF(clean_spend!D:D,E962,clean_spend!F:F)</f>
        <v>198205</v>
      </c>
      <c r="W962" s="7">
        <f>SUMIF(clean_spend!D:D,E962,clean_spend!J:J)</f>
        <v>961</v>
      </c>
      <c r="X962" s="17">
        <f t="shared" si="14"/>
        <v>206.2486992715921</v>
      </c>
      <c r="Y962" s="7">
        <f>IFERROR(SUMIF(clean_spend!D:D,E962,clean_spend!L:L)/V962,0)</f>
        <v>2.499992432077899</v>
      </c>
    </row>
    <row r="963" spans="1:25">
      <c r="A963" t="str">
        <v>L0962</v>
      </c>
      <c r="B963" t="str">
        <v>Xanthe Santos</v>
      </c>
      <c r="C963" t="str">
        <v>WORKDAY</v>
      </c>
      <c r="D963" t="str">
        <v>ENTERPRISE</v>
      </c>
      <c r="E963" t="str">
        <v>REFERRAL</v>
      </c>
      <c r="F963" t="str">
        <v>AI/ML</v>
      </c>
      <c r="G963" t="str">
        <v>Head Of Growth</v>
      </c>
      <c r="H963" t="str">
        <v>CA</v>
      </c>
      <c r="I963">
        <v>13</v>
      </c>
      <c r="J963">
        <v>7</v>
      </c>
      <c r="K963">
        <v>0</v>
      </c>
      <c r="L963" t="str">
        <v>NO</v>
      </c>
      <c r="M963" t="str">
        <v>CONTACTED</v>
      </c>
      <c r="N963" s="7" t="str">
        <f>IF(COUNTBLANK(clean_leads!B963:S963)&gt;=8,"LOW",IF(COUNTBLANK(clean_leads!B963:S963)&gt;=4,"MEDIUM","HIGH"))</f>
        <v>HIGH</v>
      </c>
      <c r="O963" s="7">
        <f>COUNTIF(clean_interactions!B:B,A963)</f>
        <v>5</v>
      </c>
      <c r="P963" s="7">
        <f>COUNTIFS(clean_interactions!B:B,A963,clean_interactions!N:N,"HIGH")</f>
        <v>2</v>
      </c>
      <c r="Q963" s="7">
        <f>ROUND(SUMIF(clean_interactions!B:B,A963,clean_interactions!M:M),1)</f>
        <v>37.299999999999997</v>
      </c>
      <c r="R963" s="7">
        <f>COUNTIFS(clean_interactions!B:B,A963,clean_interactions!C:C,"DEMO_REQUEST")</f>
        <v>0</v>
      </c>
      <c r="S963" s="7">
        <f>COUNTIFS(clean_interactions!B:B,A963,clean_interactions!C:C,"CONTENT_DOWNLOAD")</f>
        <v>0</v>
      </c>
      <c r="T963" s="7">
        <f>COUNTIFS(clean_interactions!B:B,A963,clean_interactions!C:C,"WEBINAR_ATTENDED")</f>
        <v>0</v>
      </c>
      <c r="U963" s="7">
        <f>COUNTIFS(clean_interactions!B:B,A963,clean_interactions!C:C,"PRICING_PAGE_VIEW")</f>
        <v>0</v>
      </c>
      <c r="V963" s="7">
        <f>SUMIF(clean_spend!D:D,E963,clean_spend!F:F)</f>
        <v>37889</v>
      </c>
      <c r="W963" s="7">
        <f>SUMIF(clean_spend!D:D,E963,clean_spend!J:J)</f>
        <v>865</v>
      </c>
      <c r="X963" s="17">
        <f t="shared" ref="X963:X1001" si="15">IFERROR(V963/W963,0)</f>
        <v>43.802312138728325</v>
      </c>
      <c r="Y963" s="7">
        <f>IFERROR(SUMIF(clean_spend!D:D,E963,clean_spend!L:L)/V963,0)</f>
        <v>9.6104674179841112</v>
      </c>
    </row>
    <row r="964" spans="1:25">
      <c r="A964" t="str">
        <v>L0963</v>
      </c>
      <c r="B964" t="str">
        <v>Uriel Moore</v>
      </c>
      <c r="C964" t="str">
        <v>HUB SPOT</v>
      </c>
      <c r="D964" t="str">
        <v>N/A</v>
      </c>
      <c r="E964" t="str">
        <v>REFERRAL</v>
      </c>
      <c r="F964" t="str">
        <v>Automotive</v>
      </c>
      <c r="G964" t="str">
        <v>Sdr Manager</v>
      </c>
      <c r="H964" t="str">
        <v>US</v>
      </c>
      <c r="I964">
        <v>27</v>
      </c>
      <c r="J964">
        <v>20</v>
      </c>
      <c r="K964">
        <v>3</v>
      </c>
      <c r="L964" t="str">
        <v>NO</v>
      </c>
      <c r="M964" t="str">
        <v>QUALIFIED</v>
      </c>
      <c r="N964" s="7" t="str">
        <f>IF(COUNTBLANK(clean_leads!B964:S964)&gt;=8,"LOW",IF(COUNTBLANK(clean_leads!B964:S964)&gt;=4,"MEDIUM","HIGH"))</f>
        <v>HIGH</v>
      </c>
      <c r="O964" s="7">
        <f>COUNTIF(clean_interactions!B:B,A964)</f>
        <v>5</v>
      </c>
      <c r="P964" s="7">
        <f>COUNTIFS(clean_interactions!B:B,A964,clean_interactions!N:N,"HIGH")</f>
        <v>3</v>
      </c>
      <c r="Q964" s="7">
        <f>ROUND(SUMIF(clean_interactions!B:B,A964,clean_interactions!M:M),1)</f>
        <v>28.2</v>
      </c>
      <c r="R964" s="7">
        <f>COUNTIFS(clean_interactions!B:B,A964,clean_interactions!C:C,"DEMO_REQUEST")</f>
        <v>0</v>
      </c>
      <c r="S964" s="7">
        <f>COUNTIFS(clean_interactions!B:B,A964,clean_interactions!C:C,"CONTENT_DOWNLOAD")</f>
        <v>1</v>
      </c>
      <c r="T964" s="7">
        <f>COUNTIFS(clean_interactions!B:B,A964,clean_interactions!C:C,"WEBINAR_ATTENDED")</f>
        <v>0</v>
      </c>
      <c r="U964" s="7">
        <f>COUNTIFS(clean_interactions!B:B,A964,clean_interactions!C:C,"PRICING_PAGE_VIEW")</f>
        <v>0</v>
      </c>
      <c r="V964" s="7">
        <f>SUMIF(clean_spend!D:D,E964,clean_spend!F:F)</f>
        <v>37889</v>
      </c>
      <c r="W964" s="7">
        <f>SUMIF(clean_spend!D:D,E964,clean_spend!J:J)</f>
        <v>865</v>
      </c>
      <c r="X964" s="17">
        <f t="shared" si="15"/>
        <v>43.802312138728325</v>
      </c>
      <c r="Y964" s="7">
        <f>IFERROR(SUMIF(clean_spend!D:D,E964,clean_spend!L:L)/V964,0)</f>
        <v>9.6104674179841112</v>
      </c>
    </row>
    <row r="965" spans="1:25">
      <c r="A965" t="str">
        <v>L0964</v>
      </c>
      <c r="B965" t="str">
        <v>Yvonne Jones</v>
      </c>
      <c r="C965" t="str">
        <v>HASHICORP</v>
      </c>
      <c r="D965" t="str">
        <v>STARTUP</v>
      </c>
      <c r="E965" t="str">
        <v>CONTENT_SYNDICATION</v>
      </c>
      <c r="F965" t="str">
        <v>Logistics</v>
      </c>
      <c r="G965" t="str">
        <v>Co-Founder</v>
      </c>
      <c r="H965" t="str">
        <v>Poland</v>
      </c>
      <c r="I965">
        <v>0</v>
      </c>
      <c r="J965">
        <v>8</v>
      </c>
      <c r="K965">
        <v>30</v>
      </c>
      <c r="L965" t="str">
        <v>NO</v>
      </c>
      <c r="M965" t="str">
        <v>QUALIFIED</v>
      </c>
      <c r="N965" s="7" t="str">
        <f>IF(COUNTBLANK(clean_leads!B965:S965)&gt;=8,"LOW",IF(COUNTBLANK(clean_leads!B965:S965)&gt;=4,"MEDIUM","HIGH"))</f>
        <v>HIGH</v>
      </c>
      <c r="O965" s="7">
        <f>COUNTIF(clean_interactions!B:B,A965)</f>
        <v>2</v>
      </c>
      <c r="P965" s="7">
        <f>COUNTIFS(clean_interactions!B:B,A965,clean_interactions!N:N,"HIGH")</f>
        <v>1</v>
      </c>
      <c r="Q965" s="7">
        <f>ROUND(SUMIF(clean_interactions!B:B,A965,clean_interactions!M:M),1)</f>
        <v>12.9</v>
      </c>
      <c r="R965" s="7">
        <f>COUNTIFS(clean_interactions!B:B,A965,clean_interactions!C:C,"DEMO_REQUEST")</f>
        <v>0</v>
      </c>
      <c r="S965" s="7">
        <f>COUNTIFS(clean_interactions!B:B,A965,clean_interactions!C:C,"CONTENT_DOWNLOAD")</f>
        <v>0</v>
      </c>
      <c r="T965" s="7">
        <f>COUNTIFS(clean_interactions!B:B,A965,clean_interactions!C:C,"WEBINAR_ATTENDED")</f>
        <v>0</v>
      </c>
      <c r="U965" s="7">
        <f>COUNTIFS(clean_interactions!B:B,A965,clean_interactions!C:C,"PRICING_PAGE_VIEW")</f>
        <v>0</v>
      </c>
      <c r="V965" s="7">
        <f>SUMIF(clean_spend!D:D,E965,clean_spend!F:F)</f>
        <v>56772</v>
      </c>
      <c r="W965" s="7">
        <f>SUMIF(clean_spend!D:D,E965,clean_spend!J:J)</f>
        <v>216</v>
      </c>
      <c r="X965" s="17">
        <f t="shared" si="15"/>
        <v>262.83333333333331</v>
      </c>
      <c r="Y965" s="7">
        <f>IFERROR(SUMIF(clean_spend!D:D,E965,clean_spend!L:L)/V965,0)</f>
        <v>1.3824068202635102</v>
      </c>
    </row>
    <row r="966" spans="1:25">
      <c r="A966" t="str">
        <v>L0965</v>
      </c>
      <c r="B966" t="str">
        <v>Zara Ramos</v>
      </c>
      <c r="C966" t="str">
        <v>MICROSOFT</v>
      </c>
      <c r="D966" t="str">
        <v>ENTERPRISE</v>
      </c>
      <c r="E966" t="str">
        <v>WEBINAR</v>
      </c>
      <c r="F966" t="str">
        <v>Biotech</v>
      </c>
      <c r="G966" t="str">
        <v>Pr Manager</v>
      </c>
      <c r="H966" t="str">
        <v>Argentina</v>
      </c>
      <c r="I966">
        <v>24</v>
      </c>
      <c r="J966">
        <v>6</v>
      </c>
      <c r="K966">
        <v>0</v>
      </c>
      <c r="L966" t="str">
        <v>NO</v>
      </c>
      <c r="M966" t="str">
        <v>CONVERTED</v>
      </c>
      <c r="N966" s="7" t="str">
        <f>IF(COUNTBLANK(clean_leads!B966:S966)&gt;=8,"LOW",IF(COUNTBLANK(clean_leads!B966:S966)&gt;=4,"MEDIUM","HIGH"))</f>
        <v>HIGH</v>
      </c>
      <c r="O966" s="7">
        <f>COUNTIF(clean_interactions!B:B,A966)</f>
        <v>3</v>
      </c>
      <c r="P966" s="7">
        <f>COUNTIFS(clean_interactions!B:B,A966,clean_interactions!N:N,"HIGH")</f>
        <v>3</v>
      </c>
      <c r="Q966" s="7">
        <f>ROUND(SUMIF(clean_interactions!B:B,A966,clean_interactions!M:M),1)</f>
        <v>73.400000000000006</v>
      </c>
      <c r="R966" s="7">
        <f>COUNTIFS(clean_interactions!B:B,A966,clean_interactions!C:C,"DEMO_REQUEST")</f>
        <v>0</v>
      </c>
      <c r="S966" s="7">
        <f>COUNTIFS(clean_interactions!B:B,A966,clean_interactions!C:C,"CONTENT_DOWNLOAD")</f>
        <v>0</v>
      </c>
      <c r="T966" s="7">
        <f>COUNTIFS(clean_interactions!B:B,A966,clean_interactions!C:C,"WEBINAR_ATTENDED")</f>
        <v>0</v>
      </c>
      <c r="U966" s="7">
        <f>COUNTIFS(clean_interactions!B:B,A966,clean_interactions!C:C,"PRICING_PAGE_VIEW")</f>
        <v>0</v>
      </c>
      <c r="V966" s="7">
        <f>SUMIF(clean_spend!D:D,E966,clean_spend!F:F)</f>
        <v>74983</v>
      </c>
      <c r="W966" s="7">
        <f>SUMIF(clean_spend!D:D,E966,clean_spend!J:J)</f>
        <v>879</v>
      </c>
      <c r="X966" s="17">
        <f t="shared" si="15"/>
        <v>85.304891922639356</v>
      </c>
      <c r="Y966" s="7">
        <f>IFERROR(SUMIF(clean_spend!D:D,E966,clean_spend!L:L)/V966,0)</f>
        <v>7.3541336036168197</v>
      </c>
    </row>
    <row r="967" spans="1:25">
      <c r="A967" t="str">
        <v>L0966</v>
      </c>
      <c r="B967" t="str">
        <v>Paul Brown</v>
      </c>
      <c r="C967" t="str">
        <v>GOOGLE</v>
      </c>
      <c r="D967" t="str">
        <v>ENTERPRISE</v>
      </c>
      <c r="E967" t="str">
        <v>ORGANIC</v>
      </c>
      <c r="F967" t="str">
        <v>Automotive</v>
      </c>
      <c r="G967" t="str">
        <v>Vp Revenue</v>
      </c>
      <c r="H967" t="str">
        <v>UK</v>
      </c>
      <c r="I967">
        <v>12</v>
      </c>
      <c r="J967">
        <v>6</v>
      </c>
      <c r="K967">
        <v>54</v>
      </c>
      <c r="L967" t="str">
        <v>YES</v>
      </c>
      <c r="M967" t="str">
        <v>CONVERTED</v>
      </c>
      <c r="N967" s="7" t="str">
        <f>IF(COUNTBLANK(clean_leads!B967:S967)&gt;=8,"LOW",IF(COUNTBLANK(clean_leads!B967:S967)&gt;=4,"MEDIUM","HIGH"))</f>
        <v>HIGH</v>
      </c>
      <c r="O967" s="7">
        <f>COUNTIF(clean_interactions!B:B,A967)</f>
        <v>4</v>
      </c>
      <c r="P967" s="7">
        <f>COUNTIFS(clean_interactions!B:B,A967,clean_interactions!N:N,"HIGH")</f>
        <v>3</v>
      </c>
      <c r="Q967" s="7">
        <f>ROUND(SUMIF(clean_interactions!B:B,A967,clean_interactions!M:M),1)</f>
        <v>83.6</v>
      </c>
      <c r="R967" s="7">
        <f>COUNTIFS(clean_interactions!B:B,A967,clean_interactions!C:C,"DEMO_REQUEST")</f>
        <v>0</v>
      </c>
      <c r="S967" s="7">
        <f>COUNTIFS(clean_interactions!B:B,A967,clean_interactions!C:C,"CONTENT_DOWNLOAD")</f>
        <v>0</v>
      </c>
      <c r="T967" s="7">
        <f>COUNTIFS(clean_interactions!B:B,A967,clean_interactions!C:C,"WEBINAR_ATTENDED")</f>
        <v>1</v>
      </c>
      <c r="U967" s="7">
        <f>COUNTIFS(clean_interactions!B:B,A967,clean_interactions!C:C,"PRICING_PAGE_VIEW")</f>
        <v>0</v>
      </c>
      <c r="V967" s="7">
        <f>SUMIF(clean_spend!D:D,E967,clean_spend!F:F)</f>
        <v>46997</v>
      </c>
      <c r="W967" s="7">
        <f>SUMIF(clean_spend!D:D,E967,clean_spend!J:J)</f>
        <v>970</v>
      </c>
      <c r="X967" s="17">
        <f t="shared" si="15"/>
        <v>48.450515463917526</v>
      </c>
      <c r="Y967" s="7">
        <f>IFERROR(SUMIF(clean_spend!D:D,E967,clean_spend!L:L)/V967,0)</f>
        <v>13.494180479605081</v>
      </c>
    </row>
    <row r="968" spans="1:25">
      <c r="A968" t="str">
        <v>L0967</v>
      </c>
      <c r="B968" t="str">
        <v>Jamal Novak</v>
      </c>
      <c r="C968" t="str">
        <v>HUBSPOT</v>
      </c>
      <c r="D968" t="str">
        <v>SMB</v>
      </c>
      <c r="E968" t="str">
        <v>SOCIAL</v>
      </c>
      <c r="F968" t="str">
        <v>Martech</v>
      </c>
      <c r="G968" t="str">
        <v>Growth Hacker</v>
      </c>
      <c r="H968" t="str">
        <v>Thailand</v>
      </c>
      <c r="I968">
        <v>7</v>
      </c>
      <c r="J968">
        <v>3</v>
      </c>
      <c r="K968">
        <v>26</v>
      </c>
      <c r="L968" t="str">
        <v>YES</v>
      </c>
      <c r="M968" t="str">
        <v>ENGAGED</v>
      </c>
      <c r="N968" s="7" t="str">
        <f>IF(COUNTBLANK(clean_leads!B968:S968)&gt;=8,"LOW",IF(COUNTBLANK(clean_leads!B968:S968)&gt;=4,"MEDIUM","HIGH"))</f>
        <v>HIGH</v>
      </c>
      <c r="O968" s="7">
        <f>COUNTIF(clean_interactions!B:B,A968)</f>
        <v>7</v>
      </c>
      <c r="P968" s="7">
        <f>COUNTIFS(clean_interactions!B:B,A968,clean_interactions!N:N,"HIGH")</f>
        <v>3</v>
      </c>
      <c r="Q968" s="7">
        <f>ROUND(SUMIF(clean_interactions!B:B,A968,clean_interactions!M:M),1)</f>
        <v>90.2</v>
      </c>
      <c r="R968" s="7">
        <f>COUNTIFS(clean_interactions!B:B,A968,clean_interactions!C:C,"DEMO_REQUEST")</f>
        <v>0</v>
      </c>
      <c r="S968" s="7">
        <f>COUNTIFS(clean_interactions!B:B,A968,clean_interactions!C:C,"CONTENT_DOWNLOAD")</f>
        <v>0</v>
      </c>
      <c r="T968" s="7">
        <f>COUNTIFS(clean_interactions!B:B,A968,clean_interactions!C:C,"WEBINAR_ATTENDED")</f>
        <v>0</v>
      </c>
      <c r="U968" s="7">
        <f>COUNTIFS(clean_interactions!B:B,A968,clean_interactions!C:C,"PRICING_PAGE_VIEW")</f>
        <v>0</v>
      </c>
      <c r="V968" s="7">
        <f>SUMIF(clean_spend!D:D,E968,clean_spend!F:F)</f>
        <v>198205</v>
      </c>
      <c r="W968" s="7">
        <f>SUMIF(clean_spend!D:D,E968,clean_spend!J:J)</f>
        <v>961</v>
      </c>
      <c r="X968" s="17">
        <f t="shared" si="15"/>
        <v>206.2486992715921</v>
      </c>
      <c r="Y968" s="7">
        <f>IFERROR(SUMIF(clean_spend!D:D,E968,clean_spend!L:L)/V968,0)</f>
        <v>2.499992432077899</v>
      </c>
    </row>
    <row r="969" spans="1:25">
      <c r="A969" t="str">
        <v>L0968</v>
      </c>
      <c r="B969" t="str">
        <v>Yusuf Thompson</v>
      </c>
      <c r="C969" t="str">
        <v>ZSCALER</v>
      </c>
      <c r="D969" t="str">
        <v>STARTUP</v>
      </c>
      <c r="E969" t="str">
        <v>PARTNER</v>
      </c>
      <c r="F969" t="str">
        <v>Retail</v>
      </c>
      <c r="G969" t="str">
        <v>Program Manager</v>
      </c>
      <c r="H969" t="str">
        <v>Italy</v>
      </c>
      <c r="I969">
        <v>17</v>
      </c>
      <c r="J969">
        <v>0</v>
      </c>
      <c r="K969">
        <v>49</v>
      </c>
      <c r="L969" t="str">
        <v>YES</v>
      </c>
      <c r="M969" t="str">
        <v>NURTURING</v>
      </c>
      <c r="N969" s="7" t="str">
        <f>IF(COUNTBLANK(clean_leads!B969:S969)&gt;=8,"LOW",IF(COUNTBLANK(clean_leads!B969:S969)&gt;=4,"MEDIUM","HIGH"))</f>
        <v>HIGH</v>
      </c>
      <c r="O969" s="7">
        <f>COUNTIF(clean_interactions!B:B,A969)</f>
        <v>2</v>
      </c>
      <c r="P969" s="7">
        <f>COUNTIFS(clean_interactions!B:B,A969,clean_interactions!N:N,"HIGH")</f>
        <v>1</v>
      </c>
      <c r="Q969" s="7">
        <f>ROUND(SUMIF(clean_interactions!B:B,A969,clean_interactions!M:M),1)</f>
        <v>31.7</v>
      </c>
      <c r="R969" s="7">
        <f>COUNTIFS(clean_interactions!B:B,A969,clean_interactions!C:C,"DEMO_REQUEST")</f>
        <v>0</v>
      </c>
      <c r="S969" s="7">
        <f>COUNTIFS(clean_interactions!B:B,A969,clean_interactions!C:C,"CONTENT_DOWNLOAD")</f>
        <v>0</v>
      </c>
      <c r="T969" s="7">
        <f>COUNTIFS(clean_interactions!B:B,A969,clean_interactions!C:C,"WEBINAR_ATTENDED")</f>
        <v>0</v>
      </c>
      <c r="U969" s="7">
        <f>COUNTIFS(clean_interactions!B:B,A969,clean_interactions!C:C,"PRICING_PAGE_VIEW")</f>
        <v>0</v>
      </c>
      <c r="V969" s="7">
        <f>SUMIF(clean_spend!D:D,E969,clean_spend!F:F)</f>
        <v>0</v>
      </c>
      <c r="W969" s="7">
        <f>SUMIF(clean_spend!D:D,E969,clean_spend!J:J)</f>
        <v>0</v>
      </c>
      <c r="X969" s="17">
        <f t="shared" si="15"/>
        <v>0</v>
      </c>
      <c r="Y969" s="7">
        <f>IFERROR(SUMIF(clean_spend!D:D,E969,clean_spend!L:L)/V969,0)</f>
        <v>0</v>
      </c>
    </row>
    <row r="970" spans="1:25">
      <c r="A970" t="str">
        <v>L0969</v>
      </c>
      <c r="B970" t="str">
        <v>Pedro Nakamura</v>
      </c>
      <c r="C970" t="str">
        <v>FIGMA</v>
      </c>
      <c r="D970" t="str">
        <v>STARTUP</v>
      </c>
      <c r="E970" t="str">
        <v>PAID</v>
      </c>
      <c r="F970" t="str">
        <v>Martech</v>
      </c>
      <c r="G970" t="str">
        <v>Pr Manager</v>
      </c>
      <c r="H970" t="str">
        <v>US</v>
      </c>
      <c r="I970">
        <v>0</v>
      </c>
      <c r="J970">
        <v>3</v>
      </c>
      <c r="K970">
        <v>24</v>
      </c>
      <c r="L970" t="str">
        <v>YES</v>
      </c>
      <c r="M970" t="str">
        <v>QUALIFIED</v>
      </c>
      <c r="N970" s="7" t="str">
        <f>IF(COUNTBLANK(clean_leads!B970:S970)&gt;=8,"LOW",IF(COUNTBLANK(clean_leads!B970:S970)&gt;=4,"MEDIUM","HIGH"))</f>
        <v>HIGH</v>
      </c>
      <c r="O970" s="7">
        <f>COUNTIF(clean_interactions!B:B,A970)</f>
        <v>3</v>
      </c>
      <c r="P970" s="7">
        <f>COUNTIFS(clean_interactions!B:B,A970,clean_interactions!N:N,"HIGH")</f>
        <v>3</v>
      </c>
      <c r="Q970" s="7">
        <f>ROUND(SUMIF(clean_interactions!B:B,A970,clean_interactions!M:M),1)</f>
        <v>64.099999999999994</v>
      </c>
      <c r="R970" s="7">
        <f>COUNTIFS(clean_interactions!B:B,A970,clean_interactions!C:C,"DEMO_REQUEST")</f>
        <v>0</v>
      </c>
      <c r="S970" s="7">
        <f>COUNTIFS(clean_interactions!B:B,A970,clean_interactions!C:C,"CONTENT_DOWNLOAD")</f>
        <v>0</v>
      </c>
      <c r="T970" s="7">
        <f>COUNTIFS(clean_interactions!B:B,A970,clean_interactions!C:C,"WEBINAR_ATTENDED")</f>
        <v>0</v>
      </c>
      <c r="U970" s="7">
        <f>COUNTIFS(clean_interactions!B:B,A970,clean_interactions!C:C,"PRICING_PAGE_VIEW")</f>
        <v>1</v>
      </c>
      <c r="V970" s="7">
        <f>SUMIF(clean_spend!D:D,E970,clean_spend!F:F)</f>
        <v>149793</v>
      </c>
      <c r="W970" s="7">
        <f>SUMIF(clean_spend!D:D,E970,clean_spend!J:J)</f>
        <v>1090</v>
      </c>
      <c r="X970" s="17">
        <f t="shared" si="15"/>
        <v>137.42477064220182</v>
      </c>
      <c r="Y970" s="7">
        <f>IFERROR(SUMIF(clean_spend!D:D,E970,clean_spend!L:L)/V970,0)</f>
        <v>3.422997069288952</v>
      </c>
    </row>
    <row r="971" spans="1:25">
      <c r="A971" t="str">
        <v>L0970</v>
      </c>
      <c r="B971" t="str">
        <v>Nolan Mishra</v>
      </c>
      <c r="C971" t="str">
        <v>NOTION</v>
      </c>
      <c r="D971" t="str">
        <v>SMB</v>
      </c>
      <c r="E971" t="str">
        <v>ORGANIC</v>
      </c>
      <c r="F971" t="str">
        <v>Fintech</v>
      </c>
      <c r="G971" t="str">
        <v>Vp Marketing</v>
      </c>
      <c r="H971" t="str">
        <v>BR</v>
      </c>
      <c r="I971">
        <v>17</v>
      </c>
      <c r="J971">
        <v>10</v>
      </c>
      <c r="K971">
        <v>21</v>
      </c>
      <c r="L971" t="str">
        <v>YES</v>
      </c>
      <c r="M971" t="str">
        <v>CONTACTED</v>
      </c>
      <c r="N971" s="7" t="str">
        <f>IF(COUNTBLANK(clean_leads!B971:S971)&gt;=8,"LOW",IF(COUNTBLANK(clean_leads!B971:S971)&gt;=4,"MEDIUM","HIGH"))</f>
        <v>HIGH</v>
      </c>
      <c r="O971" s="7">
        <f>COUNTIF(clean_interactions!B:B,A971)</f>
        <v>1</v>
      </c>
      <c r="P971" s="7">
        <f>COUNTIFS(clean_interactions!B:B,A971,clean_interactions!N:N,"HIGH")</f>
        <v>1</v>
      </c>
      <c r="Q971" s="7">
        <f>ROUND(SUMIF(clean_interactions!B:B,A971,clean_interactions!M:M),1)</f>
        <v>19.3</v>
      </c>
      <c r="R971" s="7">
        <f>COUNTIFS(clean_interactions!B:B,A971,clean_interactions!C:C,"DEMO_REQUEST")</f>
        <v>0</v>
      </c>
      <c r="S971" s="7">
        <f>COUNTIFS(clean_interactions!B:B,A971,clean_interactions!C:C,"CONTENT_DOWNLOAD")</f>
        <v>0</v>
      </c>
      <c r="T971" s="7">
        <f>COUNTIFS(clean_interactions!B:B,A971,clean_interactions!C:C,"WEBINAR_ATTENDED")</f>
        <v>0</v>
      </c>
      <c r="U971" s="7">
        <f>COUNTIFS(clean_interactions!B:B,A971,clean_interactions!C:C,"PRICING_PAGE_VIEW")</f>
        <v>0</v>
      </c>
      <c r="V971" s="7">
        <f>SUMIF(clean_spend!D:D,E971,clean_spend!F:F)</f>
        <v>46997</v>
      </c>
      <c r="W971" s="7">
        <f>SUMIF(clean_spend!D:D,E971,clean_spend!J:J)</f>
        <v>970</v>
      </c>
      <c r="X971" s="17">
        <f t="shared" si="15"/>
        <v>48.450515463917526</v>
      </c>
      <c r="Y971" s="7">
        <f>IFERROR(SUMIF(clean_spend!D:D,E971,clean_spend!L:L)/V971,0)</f>
        <v>13.494180479605081</v>
      </c>
    </row>
    <row r="972" spans="1:25">
      <c r="A972" t="str">
        <v>L0971</v>
      </c>
      <c r="B972" t="str">
        <v>Florian Singh</v>
      </c>
      <c r="C972" t="str">
        <v>SALESFORCE.COM</v>
      </c>
      <c r="D972" t="str">
        <v>N/A</v>
      </c>
      <c r="E972" t="str">
        <v>WEBINAR</v>
      </c>
      <c r="F972" t="str">
        <v>Hrtech</v>
      </c>
      <c r="G972" t="str">
        <v>Business Development Rep</v>
      </c>
      <c r="H972" t="str">
        <v>US</v>
      </c>
      <c r="I972">
        <v>3</v>
      </c>
      <c r="J972">
        <v>10</v>
      </c>
      <c r="K972">
        <v>40</v>
      </c>
      <c r="L972" t="str">
        <v>NO</v>
      </c>
      <c r="M972" t="str">
        <v>ENGAGED</v>
      </c>
      <c r="N972" s="7" t="str">
        <f>IF(COUNTBLANK(clean_leads!B972:S972)&gt;=8,"LOW",IF(COUNTBLANK(clean_leads!B972:S972)&gt;=4,"MEDIUM","HIGH"))</f>
        <v>HIGH</v>
      </c>
      <c r="O972" s="7">
        <f>COUNTIF(clean_interactions!B:B,A972)</f>
        <v>3</v>
      </c>
      <c r="P972" s="7">
        <f>COUNTIFS(clean_interactions!B:B,A972,clean_interactions!N:N,"HIGH")</f>
        <v>2</v>
      </c>
      <c r="Q972" s="7">
        <f>ROUND(SUMIF(clean_interactions!B:B,A972,clean_interactions!M:M),1)</f>
        <v>34.4</v>
      </c>
      <c r="R972" s="7">
        <f>COUNTIFS(clean_interactions!B:B,A972,clean_interactions!C:C,"DEMO_REQUEST")</f>
        <v>0</v>
      </c>
      <c r="S972" s="7">
        <f>COUNTIFS(clean_interactions!B:B,A972,clean_interactions!C:C,"CONTENT_DOWNLOAD")</f>
        <v>0</v>
      </c>
      <c r="T972" s="7">
        <f>COUNTIFS(clean_interactions!B:B,A972,clean_interactions!C:C,"WEBINAR_ATTENDED")</f>
        <v>0</v>
      </c>
      <c r="U972" s="7">
        <f>COUNTIFS(clean_interactions!B:B,A972,clean_interactions!C:C,"PRICING_PAGE_VIEW")</f>
        <v>0</v>
      </c>
      <c r="V972" s="7">
        <f>SUMIF(clean_spend!D:D,E972,clean_spend!F:F)</f>
        <v>74983</v>
      </c>
      <c r="W972" s="7">
        <f>SUMIF(clean_spend!D:D,E972,clean_spend!J:J)</f>
        <v>879</v>
      </c>
      <c r="X972" s="17">
        <f t="shared" si="15"/>
        <v>85.304891922639356</v>
      </c>
      <c r="Y972" s="7">
        <f>IFERROR(SUMIF(clean_spend!D:D,E972,clean_spend!L:L)/V972,0)</f>
        <v>7.3541336036168197</v>
      </c>
    </row>
    <row r="973" spans="1:25">
      <c r="A973" t="str">
        <v>L0972</v>
      </c>
      <c r="B973" t="str">
        <v>Rachel Lewis</v>
      </c>
      <c r="C973" t="str">
        <v>MIRO</v>
      </c>
      <c r="D973" t="str">
        <v>GROWTH</v>
      </c>
      <c r="E973" t="str">
        <v>PARTNER</v>
      </c>
      <c r="F973" t="str">
        <v>Fintech</v>
      </c>
      <c r="G973" t="str">
        <v>Ceo</v>
      </c>
      <c r="H973" t="str">
        <v>Ireland</v>
      </c>
      <c r="I973">
        <v>2</v>
      </c>
      <c r="J973">
        <v>0</v>
      </c>
      <c r="K973">
        <v>51</v>
      </c>
      <c r="L973" t="str">
        <v>NO</v>
      </c>
      <c r="M973" t="str">
        <v>CONTACTED</v>
      </c>
      <c r="N973" s="7" t="str">
        <f>IF(COUNTBLANK(clean_leads!B973:S973)&gt;=8,"LOW",IF(COUNTBLANK(clean_leads!B973:S973)&gt;=4,"MEDIUM","HIGH"))</f>
        <v>HIGH</v>
      </c>
      <c r="O973" s="7">
        <f>COUNTIF(clean_interactions!B:B,A973)</f>
        <v>6</v>
      </c>
      <c r="P973" s="7">
        <f>COUNTIFS(clean_interactions!B:B,A973,clean_interactions!N:N,"HIGH")</f>
        <v>4</v>
      </c>
      <c r="Q973" s="7">
        <f>ROUND(SUMIF(clean_interactions!B:B,A973,clean_interactions!M:M),1)</f>
        <v>70.400000000000006</v>
      </c>
      <c r="R973" s="7">
        <f>COUNTIFS(clean_interactions!B:B,A973,clean_interactions!C:C,"DEMO_REQUEST")</f>
        <v>0</v>
      </c>
      <c r="S973" s="7">
        <f>COUNTIFS(clean_interactions!B:B,A973,clean_interactions!C:C,"CONTENT_DOWNLOAD")</f>
        <v>2</v>
      </c>
      <c r="T973" s="7">
        <f>COUNTIFS(clean_interactions!B:B,A973,clean_interactions!C:C,"WEBINAR_ATTENDED")</f>
        <v>1</v>
      </c>
      <c r="U973" s="7">
        <f>COUNTIFS(clean_interactions!B:B,A973,clean_interactions!C:C,"PRICING_PAGE_VIEW")</f>
        <v>0</v>
      </c>
      <c r="V973" s="7">
        <f>SUMIF(clean_spend!D:D,E973,clean_spend!F:F)</f>
        <v>0</v>
      </c>
      <c r="W973" s="7">
        <f>SUMIF(clean_spend!D:D,E973,clean_spend!J:J)</f>
        <v>0</v>
      </c>
      <c r="X973" s="17">
        <f t="shared" si="15"/>
        <v>0</v>
      </c>
      <c r="Y973" s="7">
        <f>IFERROR(SUMIF(clean_spend!D:D,E973,clean_spend!L:L)/V973,0)</f>
        <v>0</v>
      </c>
    </row>
    <row r="974" spans="1:25">
      <c r="A974" t="str">
        <v>L0973</v>
      </c>
      <c r="B974" t="str">
        <v>Zachary Perez</v>
      </c>
      <c r="C974" t="str">
        <v>FRESHWORKS</v>
      </c>
      <c r="D974" t="str">
        <v>ENTERPRISE</v>
      </c>
      <c r="E974" t="str">
        <v>ORGANIC</v>
      </c>
      <c r="F974" t="str">
        <v>Unknown</v>
      </c>
      <c r="G974" t="str">
        <v>Unknown</v>
      </c>
      <c r="H974" t="str">
        <v>BR</v>
      </c>
      <c r="I974">
        <v>4</v>
      </c>
      <c r="J974">
        <v>14</v>
      </c>
      <c r="K974">
        <v>19</v>
      </c>
      <c r="L974" t="str">
        <v>NO</v>
      </c>
      <c r="M974" t="str">
        <v>DISQUALIFIED</v>
      </c>
      <c r="N974" s="7" t="str">
        <f>IF(COUNTBLANK(clean_leads!B974:S974)&gt;=8,"LOW",IF(COUNTBLANK(clean_leads!B974:S974)&gt;=4,"MEDIUM","HIGH"))</f>
        <v>HIGH</v>
      </c>
      <c r="O974" s="7">
        <f>COUNTIF(clean_interactions!B:B,A974)</f>
        <v>1</v>
      </c>
      <c r="P974" s="7">
        <f>COUNTIFS(clean_interactions!B:B,A974,clean_interactions!N:N,"HIGH")</f>
        <v>1</v>
      </c>
      <c r="Q974" s="7">
        <f>ROUND(SUMIF(clean_interactions!B:B,A974,clean_interactions!M:M),1)</f>
        <v>28.3</v>
      </c>
      <c r="R974" s="7">
        <f>COUNTIFS(clean_interactions!B:B,A974,clean_interactions!C:C,"DEMO_REQUEST")</f>
        <v>0</v>
      </c>
      <c r="S974" s="7">
        <f>COUNTIFS(clean_interactions!B:B,A974,clean_interactions!C:C,"CONTENT_DOWNLOAD")</f>
        <v>0</v>
      </c>
      <c r="T974" s="7">
        <f>COUNTIFS(clean_interactions!B:B,A974,clean_interactions!C:C,"WEBINAR_ATTENDED")</f>
        <v>0</v>
      </c>
      <c r="U974" s="7">
        <f>COUNTIFS(clean_interactions!B:B,A974,clean_interactions!C:C,"PRICING_PAGE_VIEW")</f>
        <v>0</v>
      </c>
      <c r="V974" s="7">
        <f>SUMIF(clean_spend!D:D,E974,clean_spend!F:F)</f>
        <v>46997</v>
      </c>
      <c r="W974" s="7">
        <f>SUMIF(clean_spend!D:D,E974,clean_spend!J:J)</f>
        <v>970</v>
      </c>
      <c r="X974" s="17">
        <f t="shared" si="15"/>
        <v>48.450515463917526</v>
      </c>
      <c r="Y974" s="7">
        <f>IFERROR(SUMIF(clean_spend!D:D,E974,clean_spend!L:L)/V974,0)</f>
        <v>13.494180479605081</v>
      </c>
    </row>
    <row r="975" spans="1:25">
      <c r="A975" t="str">
        <v>L0974</v>
      </c>
      <c r="B975" t="str">
        <v>Dorian Eriksson</v>
      </c>
      <c r="C975" t="str">
        <v>META</v>
      </c>
      <c r="D975" t="str">
        <v>ENTERPRISE</v>
      </c>
      <c r="E975" t="str">
        <v>COLD_EMAIL</v>
      </c>
      <c r="F975" t="str">
        <v>Biotech</v>
      </c>
      <c r="G975" t="str">
        <v>Sales Director</v>
      </c>
      <c r="H975" t="str">
        <v>UK</v>
      </c>
      <c r="I975">
        <v>4</v>
      </c>
      <c r="J975">
        <v>7</v>
      </c>
      <c r="K975">
        <v>0</v>
      </c>
      <c r="L975" t="str">
        <v>YES</v>
      </c>
      <c r="M975" t="str">
        <v>CONVERTED</v>
      </c>
      <c r="N975" s="7" t="str">
        <f>IF(COUNTBLANK(clean_leads!B975:S975)&gt;=8,"LOW",IF(COUNTBLANK(clean_leads!B975:S975)&gt;=4,"MEDIUM","HIGH"))</f>
        <v>HIGH</v>
      </c>
      <c r="O975" s="7">
        <f>COUNTIF(clean_interactions!B:B,A975)</f>
        <v>5</v>
      </c>
      <c r="P975" s="7">
        <f>COUNTIFS(clean_interactions!B:B,A975,clean_interactions!N:N,"HIGH")</f>
        <v>3</v>
      </c>
      <c r="Q975" s="7">
        <f>ROUND(SUMIF(clean_interactions!B:B,A975,clean_interactions!M:M),1)</f>
        <v>95</v>
      </c>
      <c r="R975" s="7">
        <f>COUNTIFS(clean_interactions!B:B,A975,clean_interactions!C:C,"DEMO_REQUEST")</f>
        <v>0</v>
      </c>
      <c r="S975" s="7">
        <f>COUNTIFS(clean_interactions!B:B,A975,clean_interactions!C:C,"CONTENT_DOWNLOAD")</f>
        <v>1</v>
      </c>
      <c r="T975" s="7">
        <f>COUNTIFS(clean_interactions!B:B,A975,clean_interactions!C:C,"WEBINAR_ATTENDED")</f>
        <v>0</v>
      </c>
      <c r="U975" s="7">
        <f>COUNTIFS(clean_interactions!B:B,A975,clean_interactions!C:C,"PRICING_PAGE_VIEW")</f>
        <v>0</v>
      </c>
      <c r="V975" s="7">
        <f>SUMIF(clean_spend!D:D,E975,clean_spend!F:F)</f>
        <v>63789</v>
      </c>
      <c r="W975" s="7">
        <f>SUMIF(clean_spend!D:D,E975,clean_spend!J:J)</f>
        <v>306</v>
      </c>
      <c r="X975" s="17">
        <f t="shared" si="15"/>
        <v>208.4607843137255</v>
      </c>
      <c r="Y975" s="7">
        <f>IFERROR(SUMIF(clean_spend!D:D,E975,clean_spend!L:L)/V975,0)</f>
        <v>3.0610920378121618</v>
      </c>
    </row>
    <row r="976" spans="1:25">
      <c r="A976" t="str">
        <v>L0975</v>
      </c>
      <c r="B976" t="str">
        <v>Liora Young</v>
      </c>
      <c r="C976" t="str">
        <v>HASHICORP</v>
      </c>
      <c r="D976" t="str">
        <v>MID-MARKET</v>
      </c>
      <c r="E976" t="str">
        <v>CONTENT_SYNDICATION</v>
      </c>
      <c r="F976" t="str">
        <v>Cybersecurity</v>
      </c>
      <c r="G976" t="str">
        <v>Vp Of Marketing</v>
      </c>
      <c r="H976" t="str">
        <v>Bangladesh</v>
      </c>
      <c r="I976">
        <v>24</v>
      </c>
      <c r="J976">
        <v>14</v>
      </c>
      <c r="K976">
        <v>30</v>
      </c>
      <c r="L976" t="str">
        <v>NO</v>
      </c>
      <c r="M976" t="str">
        <v>CONVERTED</v>
      </c>
      <c r="N976" s="7" t="str">
        <f>IF(COUNTBLANK(clean_leads!B976:S976)&gt;=8,"LOW",IF(COUNTBLANK(clean_leads!B976:S976)&gt;=4,"MEDIUM","HIGH"))</f>
        <v>HIGH</v>
      </c>
      <c r="O976" s="7">
        <f>COUNTIF(clean_interactions!B:B,A976)</f>
        <v>2</v>
      </c>
      <c r="P976" s="7">
        <f>COUNTIFS(clean_interactions!B:B,A976,clean_interactions!N:N,"HIGH")</f>
        <v>1</v>
      </c>
      <c r="Q976" s="7">
        <f>ROUND(SUMIF(clean_interactions!B:B,A976,clean_interactions!M:M),1)</f>
        <v>32.4</v>
      </c>
      <c r="R976" s="7">
        <f>COUNTIFS(clean_interactions!B:B,A976,clean_interactions!C:C,"DEMO_REQUEST")</f>
        <v>0</v>
      </c>
      <c r="S976" s="7">
        <f>COUNTIFS(clean_interactions!B:B,A976,clean_interactions!C:C,"CONTENT_DOWNLOAD")</f>
        <v>0</v>
      </c>
      <c r="T976" s="7">
        <f>COUNTIFS(clean_interactions!B:B,A976,clean_interactions!C:C,"WEBINAR_ATTENDED")</f>
        <v>0</v>
      </c>
      <c r="U976" s="7">
        <f>COUNTIFS(clean_interactions!B:B,A976,clean_interactions!C:C,"PRICING_PAGE_VIEW")</f>
        <v>0</v>
      </c>
      <c r="V976" s="7">
        <f>SUMIF(clean_spend!D:D,E976,clean_spend!F:F)</f>
        <v>56772</v>
      </c>
      <c r="W976" s="7">
        <f>SUMIF(clean_spend!D:D,E976,clean_spend!J:J)</f>
        <v>216</v>
      </c>
      <c r="X976" s="17">
        <f t="shared" si="15"/>
        <v>262.83333333333331</v>
      </c>
      <c r="Y976" s="7">
        <f>IFERROR(SUMIF(clean_spend!D:D,E976,clean_spend!L:L)/V976,0)</f>
        <v>1.3824068202635102</v>
      </c>
    </row>
    <row r="977" spans="1:25">
      <c r="A977" t="str">
        <v>L0976</v>
      </c>
      <c r="B977" t="str">
        <v>Alice Moreau</v>
      </c>
      <c r="C977" t="str">
        <v>SALESFORCE</v>
      </c>
      <c r="D977" t="str">
        <v>N/A</v>
      </c>
      <c r="E977" t="str">
        <v>SOCIAL</v>
      </c>
      <c r="F977" t="str">
        <v>Logistics</v>
      </c>
      <c r="G977" t="str">
        <v>Unknown</v>
      </c>
      <c r="H977" t="str">
        <v>BR</v>
      </c>
      <c r="I977">
        <v>0</v>
      </c>
      <c r="J977">
        <v>11</v>
      </c>
      <c r="K977">
        <v>11</v>
      </c>
      <c r="L977" t="str">
        <v>NO</v>
      </c>
      <c r="M977" t="str">
        <v>DISQUALIFIED</v>
      </c>
      <c r="N977" s="7" t="str">
        <f>IF(COUNTBLANK(clean_leads!B977:S977)&gt;=8,"LOW",IF(COUNTBLANK(clean_leads!B977:S977)&gt;=4,"MEDIUM","HIGH"))</f>
        <v>HIGH</v>
      </c>
      <c r="O977" s="7">
        <f>COUNTIF(clean_interactions!B:B,A977)</f>
        <v>1</v>
      </c>
      <c r="P977" s="7">
        <f>COUNTIFS(clean_interactions!B:B,A977,clean_interactions!N:N,"HIGH")</f>
        <v>1</v>
      </c>
      <c r="Q977" s="7">
        <f>ROUND(SUMIF(clean_interactions!B:B,A977,clean_interactions!M:M),1)</f>
        <v>16.5</v>
      </c>
      <c r="R977" s="7">
        <f>COUNTIFS(clean_interactions!B:B,A977,clean_interactions!C:C,"DEMO_REQUEST")</f>
        <v>0</v>
      </c>
      <c r="S977" s="7">
        <f>COUNTIFS(clean_interactions!B:B,A977,clean_interactions!C:C,"CONTENT_DOWNLOAD")</f>
        <v>0</v>
      </c>
      <c r="T977" s="7">
        <f>COUNTIFS(clean_interactions!B:B,A977,clean_interactions!C:C,"WEBINAR_ATTENDED")</f>
        <v>0</v>
      </c>
      <c r="U977" s="7">
        <f>COUNTIFS(clean_interactions!B:B,A977,clean_interactions!C:C,"PRICING_PAGE_VIEW")</f>
        <v>0</v>
      </c>
      <c r="V977" s="7">
        <f>SUMIF(clean_spend!D:D,E977,clean_spend!F:F)</f>
        <v>198205</v>
      </c>
      <c r="W977" s="7">
        <f>SUMIF(clean_spend!D:D,E977,clean_spend!J:J)</f>
        <v>961</v>
      </c>
      <c r="X977" s="17">
        <f t="shared" si="15"/>
        <v>206.2486992715921</v>
      </c>
      <c r="Y977" s="7">
        <f>IFERROR(SUMIF(clean_spend!D:D,E977,clean_spend!L:L)/V977,0)</f>
        <v>2.499992432077899</v>
      </c>
    </row>
    <row r="978" spans="1:25">
      <c r="A978" t="str">
        <v>L0977</v>
      </c>
      <c r="B978" t="str">
        <v>Sebastian Fischer</v>
      </c>
      <c r="C978" t="str">
        <v>NOTION</v>
      </c>
      <c r="D978" t="str">
        <v>MID-MARKET</v>
      </c>
      <c r="E978" t="str">
        <v>REFERRAL</v>
      </c>
      <c r="F978" t="str">
        <v>Hrtech</v>
      </c>
      <c r="G978" t="str">
        <v>Director Of Demand Gen</v>
      </c>
      <c r="H978" t="str">
        <v>Uae</v>
      </c>
      <c r="I978">
        <v>3</v>
      </c>
      <c r="J978">
        <v>12</v>
      </c>
      <c r="K978">
        <v>1</v>
      </c>
      <c r="L978" t="str">
        <v>NO</v>
      </c>
      <c r="M978" t="str">
        <v>ENGAGED</v>
      </c>
      <c r="N978" s="7" t="str">
        <f>IF(COUNTBLANK(clean_leads!B978:S978)&gt;=8,"LOW",IF(COUNTBLANK(clean_leads!B978:S978)&gt;=4,"MEDIUM","HIGH"))</f>
        <v>HIGH</v>
      </c>
      <c r="O978" s="7">
        <f>COUNTIF(clean_interactions!B:B,A978)</f>
        <v>2</v>
      </c>
      <c r="P978" s="7">
        <f>COUNTIFS(clean_interactions!B:B,A978,clean_interactions!N:N,"HIGH")</f>
        <v>2</v>
      </c>
      <c r="Q978" s="7">
        <f>ROUND(SUMIF(clean_interactions!B:B,A978,clean_interactions!M:M),1)</f>
        <v>46.5</v>
      </c>
      <c r="R978" s="7">
        <f>COUNTIFS(clean_interactions!B:B,A978,clean_interactions!C:C,"DEMO_REQUEST")</f>
        <v>0</v>
      </c>
      <c r="S978" s="7">
        <f>COUNTIFS(clean_interactions!B:B,A978,clean_interactions!C:C,"CONTENT_DOWNLOAD")</f>
        <v>0</v>
      </c>
      <c r="T978" s="7">
        <f>COUNTIFS(clean_interactions!B:B,A978,clean_interactions!C:C,"WEBINAR_ATTENDED")</f>
        <v>0</v>
      </c>
      <c r="U978" s="7">
        <f>COUNTIFS(clean_interactions!B:B,A978,clean_interactions!C:C,"PRICING_PAGE_VIEW")</f>
        <v>0</v>
      </c>
      <c r="V978" s="7">
        <f>SUMIF(clean_spend!D:D,E978,clean_spend!F:F)</f>
        <v>37889</v>
      </c>
      <c r="W978" s="7">
        <f>SUMIF(clean_spend!D:D,E978,clean_spend!J:J)</f>
        <v>865</v>
      </c>
      <c r="X978" s="17">
        <f t="shared" si="15"/>
        <v>43.802312138728325</v>
      </c>
      <c r="Y978" s="7">
        <f>IFERROR(SUMIF(clean_spend!D:D,E978,clean_spend!L:L)/V978,0)</f>
        <v>9.6104674179841112</v>
      </c>
    </row>
    <row r="979" spans="1:25">
      <c r="A979" t="str">
        <v>L0978</v>
      </c>
      <c r="B979" t="str">
        <v>Brian Delgado</v>
      </c>
      <c r="C979" t="str">
        <v>MIRO</v>
      </c>
      <c r="D979" t="str">
        <v>SMB</v>
      </c>
      <c r="E979" t="str">
        <v>UNKNOWN</v>
      </c>
      <c r="F979" t="str">
        <v>Fintech</v>
      </c>
      <c r="G979" t="str">
        <v>Junior Analyst</v>
      </c>
      <c r="H979" t="str">
        <v>UK</v>
      </c>
      <c r="I979">
        <v>3</v>
      </c>
      <c r="J979">
        <v>16</v>
      </c>
      <c r="K979">
        <v>26</v>
      </c>
      <c r="L979" t="str">
        <v>NO</v>
      </c>
      <c r="M979" t="str">
        <v>CONVERTED</v>
      </c>
      <c r="N979" s="7" t="str">
        <f>IF(COUNTBLANK(clean_leads!B979:S979)&gt;=8,"LOW",IF(COUNTBLANK(clean_leads!B979:S979)&gt;=4,"MEDIUM","HIGH"))</f>
        <v>HIGH</v>
      </c>
      <c r="O979" s="7">
        <f>COUNTIF(clean_interactions!B:B,A979)</f>
        <v>1</v>
      </c>
      <c r="P979" s="7">
        <f>COUNTIFS(clean_interactions!B:B,A979,clean_interactions!N:N,"HIGH")</f>
        <v>1</v>
      </c>
      <c r="Q979" s="7">
        <f>ROUND(SUMIF(clean_interactions!B:B,A979,clean_interactions!M:M),1)</f>
        <v>5.7</v>
      </c>
      <c r="R979" s="7">
        <f>COUNTIFS(clean_interactions!B:B,A979,clean_interactions!C:C,"DEMO_REQUEST")</f>
        <v>0</v>
      </c>
      <c r="S979" s="7">
        <f>COUNTIFS(clean_interactions!B:B,A979,clean_interactions!C:C,"CONTENT_DOWNLOAD")</f>
        <v>0</v>
      </c>
      <c r="T979" s="7">
        <f>COUNTIFS(clean_interactions!B:B,A979,clean_interactions!C:C,"WEBINAR_ATTENDED")</f>
        <v>0</v>
      </c>
      <c r="U979" s="7">
        <f>COUNTIFS(clean_interactions!B:B,A979,clean_interactions!C:C,"PRICING_PAGE_VIEW")</f>
        <v>0</v>
      </c>
      <c r="V979" s="7">
        <f>SUMIF(clean_spend!D:D,E979,clean_spend!F:F)</f>
        <v>0</v>
      </c>
      <c r="W979" s="7">
        <f>SUMIF(clean_spend!D:D,E979,clean_spend!J:J)</f>
        <v>0</v>
      </c>
      <c r="X979" s="17">
        <f t="shared" si="15"/>
        <v>0</v>
      </c>
      <c r="Y979" s="7">
        <f>IFERROR(SUMIF(clean_spend!D:D,E979,clean_spend!L:L)/V979,0)</f>
        <v>0</v>
      </c>
    </row>
    <row r="980" spans="1:25">
      <c r="A980" t="str">
        <v>L0979</v>
      </c>
      <c r="B980" t="str">
        <v>Xiomara Vargas</v>
      </c>
      <c r="C980" t="str">
        <v>CROWD STRIKE</v>
      </c>
      <c r="D980" t="str">
        <v>SMB</v>
      </c>
      <c r="E980" t="str">
        <v>EVENT</v>
      </c>
      <c r="F980" t="str">
        <v>Edtech</v>
      </c>
      <c r="G980" t="str">
        <v>Gtm Lead</v>
      </c>
      <c r="H980" t="str">
        <v>US</v>
      </c>
      <c r="I980">
        <v>8</v>
      </c>
      <c r="J980">
        <v>12</v>
      </c>
      <c r="K980">
        <v>17</v>
      </c>
      <c r="L980" t="str">
        <v>YES</v>
      </c>
      <c r="M980" t="str">
        <v>LOST</v>
      </c>
      <c r="N980" s="7" t="str">
        <f>IF(COUNTBLANK(clean_leads!B980:S980)&gt;=8,"LOW",IF(COUNTBLANK(clean_leads!B980:S980)&gt;=4,"MEDIUM","HIGH"))</f>
        <v>HIGH</v>
      </c>
      <c r="O980" s="7">
        <f>COUNTIF(clean_interactions!B:B,A980)</f>
        <v>1</v>
      </c>
      <c r="P980" s="7">
        <f>COUNTIFS(clean_interactions!B:B,A980,clean_interactions!N:N,"HIGH")</f>
        <v>1</v>
      </c>
      <c r="Q980" s="7">
        <f>ROUND(SUMIF(clean_interactions!B:B,A980,clean_interactions!M:M),1)</f>
        <v>10.199999999999999</v>
      </c>
      <c r="R980" s="7">
        <f>COUNTIFS(clean_interactions!B:B,A980,clean_interactions!C:C,"DEMO_REQUEST")</f>
        <v>0</v>
      </c>
      <c r="S980" s="7">
        <f>COUNTIFS(clean_interactions!B:B,A980,clean_interactions!C:C,"CONTENT_DOWNLOAD")</f>
        <v>0</v>
      </c>
      <c r="T980" s="7">
        <f>COUNTIFS(clean_interactions!B:B,A980,clean_interactions!C:C,"WEBINAR_ATTENDED")</f>
        <v>0</v>
      </c>
      <c r="U980" s="7">
        <f>COUNTIFS(clean_interactions!B:B,A980,clean_interactions!C:C,"PRICING_PAGE_VIEW")</f>
        <v>0</v>
      </c>
      <c r="V980" s="7">
        <f>SUMIF(clean_spend!D:D,E980,clean_spend!F:F)</f>
        <v>130023</v>
      </c>
      <c r="W980" s="7">
        <f>SUMIF(clean_spend!D:D,E980,clean_spend!J:J)</f>
        <v>322</v>
      </c>
      <c r="X980" s="17">
        <f t="shared" si="15"/>
        <v>403.79813664596276</v>
      </c>
      <c r="Y980" s="7">
        <f>IFERROR(SUMIF(clean_spend!D:D,E980,clean_spend!L:L)/V980,0)</f>
        <v>1.3116294809379878</v>
      </c>
    </row>
    <row r="981" spans="1:25">
      <c r="A981" t="str">
        <v>L0980</v>
      </c>
      <c r="B981" t="str">
        <v>Hassan Ruiz</v>
      </c>
      <c r="C981" t="str">
        <v>OKTA</v>
      </c>
      <c r="D981" t="str">
        <v>GROWTH</v>
      </c>
      <c r="E981" t="str">
        <v>EVENT</v>
      </c>
      <c r="F981" t="str">
        <v>Fintech</v>
      </c>
      <c r="G981" t="str">
        <v>Vp Product</v>
      </c>
      <c r="H981" t="str">
        <v>N/A</v>
      </c>
      <c r="I981">
        <v>16</v>
      </c>
      <c r="J981">
        <v>11</v>
      </c>
      <c r="K981">
        <v>14</v>
      </c>
      <c r="L981" t="str">
        <v>NO</v>
      </c>
      <c r="M981" t="str">
        <v>DISQUALIFIED</v>
      </c>
      <c r="N981" s="7" t="str">
        <f>IF(COUNTBLANK(clean_leads!B981:S981)&gt;=8,"LOW",IF(COUNTBLANK(clean_leads!B981:S981)&gt;=4,"MEDIUM","HIGH"))</f>
        <v>HIGH</v>
      </c>
      <c r="O981" s="7">
        <f>COUNTIF(clean_interactions!B:B,A981)</f>
        <v>3</v>
      </c>
      <c r="P981" s="7">
        <f>COUNTIFS(clean_interactions!B:B,A981,clean_interactions!N:N,"HIGH")</f>
        <v>3</v>
      </c>
      <c r="Q981" s="7">
        <f>ROUND(SUMIF(clean_interactions!B:B,A981,clean_interactions!M:M),1)</f>
        <v>87.4</v>
      </c>
      <c r="R981" s="7">
        <f>COUNTIFS(clean_interactions!B:B,A981,clean_interactions!C:C,"DEMO_REQUEST")</f>
        <v>0</v>
      </c>
      <c r="S981" s="7">
        <f>COUNTIFS(clean_interactions!B:B,A981,clean_interactions!C:C,"CONTENT_DOWNLOAD")</f>
        <v>0</v>
      </c>
      <c r="T981" s="7">
        <f>COUNTIFS(clean_interactions!B:B,A981,clean_interactions!C:C,"WEBINAR_ATTENDED")</f>
        <v>0</v>
      </c>
      <c r="U981" s="7">
        <f>COUNTIFS(clean_interactions!B:B,A981,clean_interactions!C:C,"PRICING_PAGE_VIEW")</f>
        <v>0</v>
      </c>
      <c r="V981" s="7">
        <f>SUMIF(clean_spend!D:D,E981,clean_spend!F:F)</f>
        <v>130023</v>
      </c>
      <c r="W981" s="7">
        <f>SUMIF(clean_spend!D:D,E981,clean_spend!J:J)</f>
        <v>322</v>
      </c>
      <c r="X981" s="17">
        <f t="shared" si="15"/>
        <v>403.79813664596276</v>
      </c>
      <c r="Y981" s="7">
        <f>IFERROR(SUMIF(clean_spend!D:D,E981,clean_spend!L:L)/V981,0)</f>
        <v>1.3116294809379878</v>
      </c>
    </row>
    <row r="982" spans="1:25">
      <c r="A982" t="str">
        <v>L0981</v>
      </c>
      <c r="B982" t="str">
        <v>Dorian Ali</v>
      </c>
      <c r="C982" t="str">
        <v>MIRO</v>
      </c>
      <c r="D982" t="str">
        <v>GROWTH</v>
      </c>
      <c r="E982" t="str">
        <v>COLD_EMAIL</v>
      </c>
      <c r="F982" t="str">
        <v>Cleantech</v>
      </c>
      <c r="G982" t="str">
        <v>Cto</v>
      </c>
      <c r="H982" t="str">
        <v>IN</v>
      </c>
      <c r="I982">
        <v>13</v>
      </c>
      <c r="J982">
        <v>13</v>
      </c>
      <c r="K982">
        <v>13</v>
      </c>
      <c r="L982" t="str">
        <v>YES</v>
      </c>
      <c r="M982" t="str">
        <v>NEW</v>
      </c>
      <c r="N982" s="7" t="str">
        <f>IF(COUNTBLANK(clean_leads!B982:S982)&gt;=8,"LOW",IF(COUNTBLANK(clean_leads!B982:S982)&gt;=4,"MEDIUM","HIGH"))</f>
        <v>HIGH</v>
      </c>
      <c r="O982" s="7">
        <f>COUNTIF(clean_interactions!B:B,A982)</f>
        <v>4</v>
      </c>
      <c r="P982" s="7">
        <f>COUNTIFS(clean_interactions!B:B,A982,clean_interactions!N:N,"HIGH")</f>
        <v>4</v>
      </c>
      <c r="Q982" s="7">
        <f>ROUND(SUMIF(clean_interactions!B:B,A982,clean_interactions!M:M),1)</f>
        <v>94.2</v>
      </c>
      <c r="R982" s="7">
        <f>COUNTIFS(clean_interactions!B:B,A982,clean_interactions!C:C,"DEMO_REQUEST")</f>
        <v>0</v>
      </c>
      <c r="S982" s="7">
        <f>COUNTIFS(clean_interactions!B:B,A982,clean_interactions!C:C,"CONTENT_DOWNLOAD")</f>
        <v>0</v>
      </c>
      <c r="T982" s="7">
        <f>COUNTIFS(clean_interactions!B:B,A982,clean_interactions!C:C,"WEBINAR_ATTENDED")</f>
        <v>0</v>
      </c>
      <c r="U982" s="7">
        <f>COUNTIFS(clean_interactions!B:B,A982,clean_interactions!C:C,"PRICING_PAGE_VIEW")</f>
        <v>1</v>
      </c>
      <c r="V982" s="7">
        <f>SUMIF(clean_spend!D:D,E982,clean_spend!F:F)</f>
        <v>63789</v>
      </c>
      <c r="W982" s="7">
        <f>SUMIF(clean_spend!D:D,E982,clean_spend!J:J)</f>
        <v>306</v>
      </c>
      <c r="X982" s="17">
        <f t="shared" si="15"/>
        <v>208.4607843137255</v>
      </c>
      <c r="Y982" s="7">
        <f>IFERROR(SUMIF(clean_spend!D:D,E982,clean_spend!L:L)/V982,0)</f>
        <v>3.0610920378121618</v>
      </c>
    </row>
    <row r="983" spans="1:25">
      <c r="A983" t="str">
        <v>L0982</v>
      </c>
      <c r="B983" t="str">
        <v>Fatima Bianchi</v>
      </c>
      <c r="C983" t="str">
        <v>SHOPIFY</v>
      </c>
      <c r="D983" t="str">
        <v>ENTERPRISE</v>
      </c>
      <c r="E983" t="str">
        <v>COLD_EMAIL</v>
      </c>
      <c r="F983" t="str">
        <v>Hrtech</v>
      </c>
      <c r="G983" t="str">
        <v>Ceo</v>
      </c>
      <c r="H983" t="str">
        <v>JP</v>
      </c>
      <c r="I983">
        <v>13</v>
      </c>
      <c r="J983">
        <v>1</v>
      </c>
      <c r="K983">
        <v>28</v>
      </c>
      <c r="L983" t="str">
        <v>YES</v>
      </c>
      <c r="M983" t="str">
        <v>DISQUALIFIED</v>
      </c>
      <c r="N983" s="7" t="str">
        <f>IF(COUNTBLANK(clean_leads!B983:S983)&gt;=8,"LOW",IF(COUNTBLANK(clean_leads!B983:S983)&gt;=4,"MEDIUM","HIGH"))</f>
        <v>HIGH</v>
      </c>
      <c r="O983" s="7">
        <f>COUNTIF(clean_interactions!B:B,A983)</f>
        <v>1</v>
      </c>
      <c r="P983" s="7">
        <f>COUNTIFS(clean_interactions!B:B,A983,clean_interactions!N:N,"HIGH")</f>
        <v>1</v>
      </c>
      <c r="Q983" s="7">
        <f>ROUND(SUMIF(clean_interactions!B:B,A983,clean_interactions!M:M),1)</f>
        <v>34.6</v>
      </c>
      <c r="R983" s="7">
        <f>COUNTIFS(clean_interactions!B:B,A983,clean_interactions!C:C,"DEMO_REQUEST")</f>
        <v>0</v>
      </c>
      <c r="S983" s="7">
        <f>COUNTIFS(clean_interactions!B:B,A983,clean_interactions!C:C,"CONTENT_DOWNLOAD")</f>
        <v>0</v>
      </c>
      <c r="T983" s="7">
        <f>COUNTIFS(clean_interactions!B:B,A983,clean_interactions!C:C,"WEBINAR_ATTENDED")</f>
        <v>0</v>
      </c>
      <c r="U983" s="7">
        <f>COUNTIFS(clean_interactions!B:B,A983,clean_interactions!C:C,"PRICING_PAGE_VIEW")</f>
        <v>0</v>
      </c>
      <c r="V983" s="7">
        <f>SUMIF(clean_spend!D:D,E983,clean_spend!F:F)</f>
        <v>63789</v>
      </c>
      <c r="W983" s="7">
        <f>SUMIF(clean_spend!D:D,E983,clean_spend!J:J)</f>
        <v>306</v>
      </c>
      <c r="X983" s="17">
        <f t="shared" si="15"/>
        <v>208.4607843137255</v>
      </c>
      <c r="Y983" s="7">
        <f>IFERROR(SUMIF(clean_spend!D:D,E983,clean_spend!L:L)/V983,0)</f>
        <v>3.0610920378121618</v>
      </c>
    </row>
    <row r="984" spans="1:25">
      <c r="A984" t="str">
        <v>L0983</v>
      </c>
      <c r="B984" t="str">
        <v>Wesley Rao</v>
      </c>
      <c r="C984" t="str">
        <v>ZOOM</v>
      </c>
      <c r="D984" t="str">
        <v>STARTUP</v>
      </c>
      <c r="E984" t="str">
        <v>EVENT</v>
      </c>
      <c r="F984" t="str">
        <v>Legal Tech</v>
      </c>
      <c r="G984" t="str">
        <v>Vp Product</v>
      </c>
      <c r="H984" t="str">
        <v>IN</v>
      </c>
      <c r="I984">
        <v>24</v>
      </c>
      <c r="J984">
        <v>11</v>
      </c>
      <c r="K984">
        <v>46</v>
      </c>
      <c r="L984" t="str">
        <v>NO</v>
      </c>
      <c r="M984" t="str">
        <v>DISQUALIFIED</v>
      </c>
      <c r="N984" s="7" t="str">
        <f>IF(COUNTBLANK(clean_leads!B984:S984)&gt;=8,"LOW",IF(COUNTBLANK(clean_leads!B984:S984)&gt;=4,"MEDIUM","HIGH"))</f>
        <v>HIGH</v>
      </c>
      <c r="O984" s="7">
        <f>COUNTIF(clean_interactions!B:B,A984)</f>
        <v>1</v>
      </c>
      <c r="P984" s="7">
        <f>COUNTIFS(clean_interactions!B:B,A984,clean_interactions!N:N,"HIGH")</f>
        <v>1</v>
      </c>
      <c r="Q984" s="7">
        <f>ROUND(SUMIF(clean_interactions!B:B,A984,clean_interactions!M:M),1)</f>
        <v>5.5</v>
      </c>
      <c r="R984" s="7">
        <f>COUNTIFS(clean_interactions!B:B,A984,clean_interactions!C:C,"DEMO_REQUEST")</f>
        <v>0</v>
      </c>
      <c r="S984" s="7">
        <f>COUNTIFS(clean_interactions!B:B,A984,clean_interactions!C:C,"CONTENT_DOWNLOAD")</f>
        <v>0</v>
      </c>
      <c r="T984" s="7">
        <f>COUNTIFS(clean_interactions!B:B,A984,clean_interactions!C:C,"WEBINAR_ATTENDED")</f>
        <v>0</v>
      </c>
      <c r="U984" s="7">
        <f>COUNTIFS(clean_interactions!B:B,A984,clean_interactions!C:C,"PRICING_PAGE_VIEW")</f>
        <v>0</v>
      </c>
      <c r="V984" s="7">
        <f>SUMIF(clean_spend!D:D,E984,clean_spend!F:F)</f>
        <v>130023</v>
      </c>
      <c r="W984" s="7">
        <f>SUMIF(clean_spend!D:D,E984,clean_spend!J:J)</f>
        <v>322</v>
      </c>
      <c r="X984" s="17">
        <f t="shared" si="15"/>
        <v>403.79813664596276</v>
      </c>
      <c r="Y984" s="7">
        <f>IFERROR(SUMIF(clean_spend!D:D,E984,clean_spend!L:L)/V984,0)</f>
        <v>1.3116294809379878</v>
      </c>
    </row>
    <row r="985" spans="1:25">
      <c r="A985" t="str">
        <v>L0984</v>
      </c>
      <c r="B985" t="str">
        <v>Henrik Hoffman</v>
      </c>
      <c r="C985" t="str">
        <v>SALESFORCE.COM</v>
      </c>
      <c r="D985" t="str">
        <v>MID-MARKET</v>
      </c>
      <c r="E985" t="str">
        <v>PARTNER</v>
      </c>
      <c r="F985" t="str">
        <v>Devops</v>
      </c>
      <c r="G985" t="str">
        <v>Field Marketing Manager</v>
      </c>
      <c r="H985" t="str">
        <v>Italy</v>
      </c>
      <c r="I985">
        <v>33</v>
      </c>
      <c r="J985">
        <v>6</v>
      </c>
      <c r="K985">
        <v>23</v>
      </c>
      <c r="L985" t="str">
        <v>YES</v>
      </c>
      <c r="M985" t="str">
        <v>LOST</v>
      </c>
      <c r="N985" s="7" t="str">
        <f>IF(COUNTBLANK(clean_leads!B985:S985)&gt;=8,"LOW",IF(COUNTBLANK(clean_leads!B985:S985)&gt;=4,"MEDIUM","HIGH"))</f>
        <v>HIGH</v>
      </c>
      <c r="O985" s="7">
        <f>COUNTIF(clean_interactions!B:B,A985)</f>
        <v>2</v>
      </c>
      <c r="P985" s="7">
        <f>COUNTIFS(clean_interactions!B:B,A985,clean_interactions!N:N,"HIGH")</f>
        <v>2</v>
      </c>
      <c r="Q985" s="7">
        <f>ROUND(SUMIF(clean_interactions!B:B,A985,clean_interactions!M:M),1)</f>
        <v>47</v>
      </c>
      <c r="R985" s="7">
        <f>COUNTIFS(clean_interactions!B:B,A985,clean_interactions!C:C,"DEMO_REQUEST")</f>
        <v>0</v>
      </c>
      <c r="S985" s="7">
        <f>COUNTIFS(clean_interactions!B:B,A985,clean_interactions!C:C,"CONTENT_DOWNLOAD")</f>
        <v>0</v>
      </c>
      <c r="T985" s="7">
        <f>COUNTIFS(clean_interactions!B:B,A985,clean_interactions!C:C,"WEBINAR_ATTENDED")</f>
        <v>1</v>
      </c>
      <c r="U985" s="7">
        <f>COUNTIFS(clean_interactions!B:B,A985,clean_interactions!C:C,"PRICING_PAGE_VIEW")</f>
        <v>0</v>
      </c>
      <c r="V985" s="7">
        <f>SUMIF(clean_spend!D:D,E985,clean_spend!F:F)</f>
        <v>0</v>
      </c>
      <c r="W985" s="7">
        <f>SUMIF(clean_spend!D:D,E985,clean_spend!J:J)</f>
        <v>0</v>
      </c>
      <c r="X985" s="17">
        <f t="shared" si="15"/>
        <v>0</v>
      </c>
      <c r="Y985" s="7">
        <f>IFERROR(SUMIF(clean_spend!D:D,E985,clean_spend!L:L)/V985,0)</f>
        <v>0</v>
      </c>
    </row>
    <row r="986" spans="1:25">
      <c r="A986" t="str">
        <v>L0985</v>
      </c>
      <c r="B986" t="str">
        <v>Isla Smith</v>
      </c>
      <c r="C986" t="str">
        <v>SPLUNK</v>
      </c>
      <c r="D986" t="str">
        <v>STARTUP</v>
      </c>
      <c r="E986" t="str">
        <v>PARTNER</v>
      </c>
      <c r="F986" t="str">
        <v>E-Commerce</v>
      </c>
      <c r="G986" t="str">
        <v>Marketing Manager</v>
      </c>
      <c r="H986" t="str">
        <v>BR</v>
      </c>
      <c r="I986">
        <v>0</v>
      </c>
      <c r="J986">
        <v>18</v>
      </c>
      <c r="K986">
        <v>34</v>
      </c>
      <c r="L986" t="str">
        <v>NO</v>
      </c>
      <c r="M986" t="str">
        <v>CONVERTED</v>
      </c>
      <c r="N986" s="7" t="str">
        <f>IF(COUNTBLANK(clean_leads!B986:S986)&gt;=8,"LOW",IF(COUNTBLANK(clean_leads!B986:S986)&gt;=4,"MEDIUM","HIGH"))</f>
        <v>HIGH</v>
      </c>
      <c r="O986" s="7">
        <f>COUNTIF(clean_interactions!B:B,A986)</f>
        <v>2</v>
      </c>
      <c r="P986" s="7">
        <f>COUNTIFS(clean_interactions!B:B,A986,clean_interactions!N:N,"HIGH")</f>
        <v>2</v>
      </c>
      <c r="Q986" s="7">
        <f>ROUND(SUMIF(clean_interactions!B:B,A986,clean_interactions!M:M),1)</f>
        <v>38.4</v>
      </c>
      <c r="R986" s="7">
        <f>COUNTIFS(clean_interactions!B:B,A986,clean_interactions!C:C,"DEMO_REQUEST")</f>
        <v>0</v>
      </c>
      <c r="S986" s="7">
        <f>COUNTIFS(clean_interactions!B:B,A986,clean_interactions!C:C,"CONTENT_DOWNLOAD")</f>
        <v>0</v>
      </c>
      <c r="T986" s="7">
        <f>COUNTIFS(clean_interactions!B:B,A986,clean_interactions!C:C,"WEBINAR_ATTENDED")</f>
        <v>0</v>
      </c>
      <c r="U986" s="7">
        <f>COUNTIFS(clean_interactions!B:B,A986,clean_interactions!C:C,"PRICING_PAGE_VIEW")</f>
        <v>0</v>
      </c>
      <c r="V986" s="7">
        <f>SUMIF(clean_spend!D:D,E986,clean_spend!F:F)</f>
        <v>0</v>
      </c>
      <c r="W986" s="7">
        <f>SUMIF(clean_spend!D:D,E986,clean_spend!J:J)</f>
        <v>0</v>
      </c>
      <c r="X986" s="17">
        <f t="shared" si="15"/>
        <v>0</v>
      </c>
      <c r="Y986" s="7">
        <f>IFERROR(SUMIF(clean_spend!D:D,E986,clean_spend!L:L)/V986,0)</f>
        <v>0</v>
      </c>
    </row>
    <row r="987" spans="1:25">
      <c r="A987" t="str">
        <v>L0986</v>
      </c>
      <c r="B987" t="str">
        <v>Aisha Khan</v>
      </c>
      <c r="C987" t="str">
        <v>CROWDSTRIKE</v>
      </c>
      <c r="D987" t="str">
        <v>SMB</v>
      </c>
      <c r="E987" t="str">
        <v>SOCIAL</v>
      </c>
      <c r="F987" t="str">
        <v>Devops</v>
      </c>
      <c r="G987" t="str">
        <v>Vp Marketing</v>
      </c>
      <c r="H987" t="str">
        <v>CA</v>
      </c>
      <c r="I987">
        <v>0</v>
      </c>
      <c r="J987">
        <v>11</v>
      </c>
      <c r="K987">
        <v>47</v>
      </c>
      <c r="L987" t="str">
        <v>NO</v>
      </c>
      <c r="M987" t="str">
        <v>CONTACTED</v>
      </c>
      <c r="N987" s="7" t="str">
        <f>IF(COUNTBLANK(clean_leads!B987:S987)&gt;=8,"LOW",IF(COUNTBLANK(clean_leads!B987:S987)&gt;=4,"MEDIUM","HIGH"))</f>
        <v>HIGH</v>
      </c>
      <c r="O987" s="7">
        <f>COUNTIF(clean_interactions!B:B,A987)</f>
        <v>1</v>
      </c>
      <c r="P987" s="7">
        <f>COUNTIFS(clean_interactions!B:B,A987,clean_interactions!N:N,"HIGH")</f>
        <v>1</v>
      </c>
      <c r="Q987" s="7">
        <f>ROUND(SUMIF(clean_interactions!B:B,A987,clean_interactions!M:M),1)</f>
        <v>16.8</v>
      </c>
      <c r="R987" s="7">
        <f>COUNTIFS(clean_interactions!B:B,A987,clean_interactions!C:C,"DEMO_REQUEST")</f>
        <v>0</v>
      </c>
      <c r="S987" s="7">
        <f>COUNTIFS(clean_interactions!B:B,A987,clean_interactions!C:C,"CONTENT_DOWNLOAD")</f>
        <v>0</v>
      </c>
      <c r="T987" s="7">
        <f>COUNTIFS(clean_interactions!B:B,A987,clean_interactions!C:C,"WEBINAR_ATTENDED")</f>
        <v>0</v>
      </c>
      <c r="U987" s="7">
        <f>COUNTIFS(clean_interactions!B:B,A987,clean_interactions!C:C,"PRICING_PAGE_VIEW")</f>
        <v>1</v>
      </c>
      <c r="V987" s="7">
        <f>SUMIF(clean_spend!D:D,E987,clean_spend!F:F)</f>
        <v>198205</v>
      </c>
      <c r="W987" s="7">
        <f>SUMIF(clean_spend!D:D,E987,clean_spend!J:J)</f>
        <v>961</v>
      </c>
      <c r="X987" s="17">
        <f t="shared" si="15"/>
        <v>206.2486992715921</v>
      </c>
      <c r="Y987" s="7">
        <f>IFERROR(SUMIF(clean_spend!D:D,E987,clean_spend!L:L)/V987,0)</f>
        <v>2.499992432077899</v>
      </c>
    </row>
    <row r="988" spans="1:25">
      <c r="A988" t="str">
        <v>L0987</v>
      </c>
      <c r="B988" t="str">
        <v>Xander Williams</v>
      </c>
      <c r="C988" t="str">
        <v>SHOPIFY</v>
      </c>
      <c r="D988" t="str">
        <v>N/A</v>
      </c>
      <c r="E988" t="str">
        <v>WEBINAR</v>
      </c>
      <c r="F988" t="str">
        <v>Telecom</v>
      </c>
      <c r="G988" t="str">
        <v>Communications Director</v>
      </c>
      <c r="H988" t="str">
        <v>US</v>
      </c>
      <c r="I988">
        <v>11</v>
      </c>
      <c r="J988">
        <v>6</v>
      </c>
      <c r="K988">
        <v>32</v>
      </c>
      <c r="L988" t="str">
        <v>NO</v>
      </c>
      <c r="M988" t="str">
        <v>QUALIFIED</v>
      </c>
      <c r="N988" s="7" t="str">
        <f>IF(COUNTBLANK(clean_leads!B988:S988)&gt;=8,"LOW",IF(COUNTBLANK(clean_leads!B988:S988)&gt;=4,"MEDIUM","HIGH"))</f>
        <v>HIGH</v>
      </c>
      <c r="O988" s="7">
        <f>COUNTIF(clean_interactions!B:B,A988)</f>
        <v>3</v>
      </c>
      <c r="P988" s="7">
        <f>COUNTIFS(clean_interactions!B:B,A988,clean_interactions!N:N,"HIGH")</f>
        <v>3</v>
      </c>
      <c r="Q988" s="7">
        <f>ROUND(SUMIF(clean_interactions!B:B,A988,clean_interactions!M:M),1)</f>
        <v>96.2</v>
      </c>
      <c r="R988" s="7">
        <f>COUNTIFS(clean_interactions!B:B,A988,clean_interactions!C:C,"DEMO_REQUEST")</f>
        <v>1</v>
      </c>
      <c r="S988" s="7">
        <f>COUNTIFS(clean_interactions!B:B,A988,clean_interactions!C:C,"CONTENT_DOWNLOAD")</f>
        <v>0</v>
      </c>
      <c r="T988" s="7">
        <f>COUNTIFS(clean_interactions!B:B,A988,clean_interactions!C:C,"WEBINAR_ATTENDED")</f>
        <v>0</v>
      </c>
      <c r="U988" s="7">
        <f>COUNTIFS(clean_interactions!B:B,A988,clean_interactions!C:C,"PRICING_PAGE_VIEW")</f>
        <v>0</v>
      </c>
      <c r="V988" s="7">
        <f>SUMIF(clean_spend!D:D,E988,clean_spend!F:F)</f>
        <v>74983</v>
      </c>
      <c r="W988" s="7">
        <f>SUMIF(clean_spend!D:D,E988,clean_spend!J:J)</f>
        <v>879</v>
      </c>
      <c r="X988" s="17">
        <f t="shared" si="15"/>
        <v>85.304891922639356</v>
      </c>
      <c r="Y988" s="7">
        <f>IFERROR(SUMIF(clean_spend!D:D,E988,clean_spend!L:L)/V988,0)</f>
        <v>7.3541336036168197</v>
      </c>
    </row>
    <row r="989" spans="1:25">
      <c r="A989" t="str">
        <v>L0988</v>
      </c>
      <c r="B989" t="str">
        <v>Esmeralda Tanaka</v>
      </c>
      <c r="C989" t="str">
        <v>INTERCOM</v>
      </c>
      <c r="D989" t="str">
        <v>N/A</v>
      </c>
      <c r="E989" t="str">
        <v>UNKNOWN</v>
      </c>
      <c r="F989" t="str">
        <v>Hrtech</v>
      </c>
      <c r="G989" t="str">
        <v>Junior Analyst</v>
      </c>
      <c r="H989" t="str">
        <v>DE</v>
      </c>
      <c r="I989">
        <v>23</v>
      </c>
      <c r="J989">
        <v>8</v>
      </c>
      <c r="K989">
        <v>27</v>
      </c>
      <c r="L989" t="str">
        <v>YES</v>
      </c>
      <c r="M989" t="str">
        <v>NEW</v>
      </c>
      <c r="N989" s="7" t="str">
        <f>IF(COUNTBLANK(clean_leads!B989:S989)&gt;=8,"LOW",IF(COUNTBLANK(clean_leads!B989:S989)&gt;=4,"MEDIUM","HIGH"))</f>
        <v>HIGH</v>
      </c>
      <c r="O989" s="7">
        <f>COUNTIF(clean_interactions!B:B,A989)</f>
        <v>1</v>
      </c>
      <c r="P989" s="7">
        <f>COUNTIFS(clean_interactions!B:B,A989,clean_interactions!N:N,"HIGH")</f>
        <v>0</v>
      </c>
      <c r="Q989" s="7">
        <f>ROUND(SUMIF(clean_interactions!B:B,A989,clean_interactions!M:M),1)</f>
        <v>0</v>
      </c>
      <c r="R989" s="7">
        <f>COUNTIFS(clean_interactions!B:B,A989,clean_interactions!C:C,"DEMO_REQUEST")</f>
        <v>0</v>
      </c>
      <c r="S989" s="7">
        <f>COUNTIFS(clean_interactions!B:B,A989,clean_interactions!C:C,"CONTENT_DOWNLOAD")</f>
        <v>1</v>
      </c>
      <c r="T989" s="7">
        <f>COUNTIFS(clean_interactions!B:B,A989,clean_interactions!C:C,"WEBINAR_ATTENDED")</f>
        <v>0</v>
      </c>
      <c r="U989" s="7">
        <f>COUNTIFS(clean_interactions!B:B,A989,clean_interactions!C:C,"PRICING_PAGE_VIEW")</f>
        <v>0</v>
      </c>
      <c r="V989" s="7">
        <f>SUMIF(clean_spend!D:D,E989,clean_spend!F:F)</f>
        <v>0</v>
      </c>
      <c r="W989" s="7">
        <f>SUMIF(clean_spend!D:D,E989,clean_spend!J:J)</f>
        <v>0</v>
      </c>
      <c r="X989" s="17">
        <f t="shared" si="15"/>
        <v>0</v>
      </c>
      <c r="Y989" s="7">
        <f>IFERROR(SUMIF(clean_spend!D:D,E989,clean_spend!L:L)/V989,0)</f>
        <v>0</v>
      </c>
    </row>
    <row r="990" spans="1:25">
      <c r="A990" t="str">
        <v>L0989</v>
      </c>
      <c r="B990" t="str">
        <v>Diana Baker</v>
      </c>
      <c r="C990" t="str">
        <v>DATADOG</v>
      </c>
      <c r="D990" t="str">
        <v>SMB</v>
      </c>
      <c r="E990" t="str">
        <v>DIRECT</v>
      </c>
      <c r="F990" t="str">
        <v>Supply Chain</v>
      </c>
      <c r="G990" t="str">
        <v>Marketing Operations</v>
      </c>
      <c r="H990" t="str">
        <v>Italy</v>
      </c>
      <c r="I990">
        <v>35</v>
      </c>
      <c r="J990">
        <v>10</v>
      </c>
      <c r="K990">
        <v>60</v>
      </c>
      <c r="L990" t="str">
        <v>YES</v>
      </c>
      <c r="M990" t="str">
        <v>LOST</v>
      </c>
      <c r="N990" s="7" t="str">
        <f>IF(COUNTBLANK(clean_leads!B990:S990)&gt;=8,"LOW",IF(COUNTBLANK(clean_leads!B990:S990)&gt;=4,"MEDIUM","HIGH"))</f>
        <v>HIGH</v>
      </c>
      <c r="O990" s="7">
        <f>COUNTIF(clean_interactions!B:B,A990)</f>
        <v>4</v>
      </c>
      <c r="P990" s="7">
        <f>COUNTIFS(clean_interactions!B:B,A990,clean_interactions!N:N,"HIGH")</f>
        <v>4</v>
      </c>
      <c r="Q990" s="7">
        <f>ROUND(SUMIF(clean_interactions!B:B,A990,clean_interactions!M:M),1)</f>
        <v>101.1</v>
      </c>
      <c r="R990" s="7">
        <f>COUNTIFS(clean_interactions!B:B,A990,clean_interactions!C:C,"DEMO_REQUEST")</f>
        <v>0</v>
      </c>
      <c r="S990" s="7">
        <f>COUNTIFS(clean_interactions!B:B,A990,clean_interactions!C:C,"CONTENT_DOWNLOAD")</f>
        <v>0</v>
      </c>
      <c r="T990" s="7">
        <f>COUNTIFS(clean_interactions!B:B,A990,clean_interactions!C:C,"WEBINAR_ATTENDED")</f>
        <v>0</v>
      </c>
      <c r="U990" s="7">
        <f>COUNTIFS(clean_interactions!B:B,A990,clean_interactions!C:C,"PRICING_PAGE_VIEW")</f>
        <v>0</v>
      </c>
      <c r="V990" s="7">
        <f>SUMIF(clean_spend!D:D,E990,clean_spend!F:F)</f>
        <v>0</v>
      </c>
      <c r="W990" s="7">
        <f>SUMIF(clean_spend!D:D,E990,clean_spend!J:J)</f>
        <v>0</v>
      </c>
      <c r="X990" s="17">
        <f t="shared" si="15"/>
        <v>0</v>
      </c>
      <c r="Y990" s="7">
        <f>IFERROR(SUMIF(clean_spend!D:D,E990,clean_spend!L:L)/V990,0)</f>
        <v>0</v>
      </c>
    </row>
    <row r="991" spans="1:25">
      <c r="A991" t="str">
        <v>L0990</v>
      </c>
      <c r="B991" t="str">
        <v>Xander Petrov</v>
      </c>
      <c r="C991" t="str">
        <v>INTERCOM</v>
      </c>
      <c r="D991" t="str">
        <v>MID-MARKET</v>
      </c>
      <c r="E991" t="str">
        <v>UNKNOWN</v>
      </c>
      <c r="F991" t="str">
        <v>Supply Chain</v>
      </c>
      <c r="G991" t="str">
        <v>Chief Revenue Officer</v>
      </c>
      <c r="H991" t="str">
        <v>Argentina</v>
      </c>
      <c r="I991">
        <v>0</v>
      </c>
      <c r="J991">
        <v>10</v>
      </c>
      <c r="K991">
        <v>0</v>
      </c>
      <c r="L991" t="str">
        <v>NO</v>
      </c>
      <c r="M991" t="str">
        <v>ENGAGED</v>
      </c>
      <c r="N991" s="7" t="str">
        <f>IF(COUNTBLANK(clean_leads!B991:S991)&gt;=8,"LOW",IF(COUNTBLANK(clean_leads!B991:S991)&gt;=4,"MEDIUM","HIGH"))</f>
        <v>HIGH</v>
      </c>
      <c r="O991" s="7">
        <f>COUNTIF(clean_interactions!B:B,A991)</f>
        <v>2</v>
      </c>
      <c r="P991" s="7">
        <f>COUNTIFS(clean_interactions!B:B,A991,clean_interactions!N:N,"HIGH")</f>
        <v>2</v>
      </c>
      <c r="Q991" s="7">
        <f>ROUND(SUMIF(clean_interactions!B:B,A991,clean_interactions!M:M),1)</f>
        <v>53.9</v>
      </c>
      <c r="R991" s="7">
        <f>COUNTIFS(clean_interactions!B:B,A991,clean_interactions!C:C,"DEMO_REQUEST")</f>
        <v>0</v>
      </c>
      <c r="S991" s="7">
        <f>COUNTIFS(clean_interactions!B:B,A991,clean_interactions!C:C,"CONTENT_DOWNLOAD")</f>
        <v>0</v>
      </c>
      <c r="T991" s="7">
        <f>COUNTIFS(clean_interactions!B:B,A991,clean_interactions!C:C,"WEBINAR_ATTENDED")</f>
        <v>0</v>
      </c>
      <c r="U991" s="7">
        <f>COUNTIFS(clean_interactions!B:B,A991,clean_interactions!C:C,"PRICING_PAGE_VIEW")</f>
        <v>0</v>
      </c>
      <c r="V991" s="7">
        <f>SUMIF(clean_spend!D:D,E991,clean_spend!F:F)</f>
        <v>0</v>
      </c>
      <c r="W991" s="7">
        <f>SUMIF(clean_spend!D:D,E991,clean_spend!J:J)</f>
        <v>0</v>
      </c>
      <c r="X991" s="17">
        <f t="shared" si="15"/>
        <v>0</v>
      </c>
      <c r="Y991" s="7">
        <f>IFERROR(SUMIF(clean_spend!D:D,E991,clean_spend!L:L)/V991,0)</f>
        <v>0</v>
      </c>
    </row>
    <row r="992" spans="1:25">
      <c r="A992" t="str">
        <v>L0991</v>
      </c>
      <c r="B992" t="str">
        <v>Bennett Novak</v>
      </c>
      <c r="C992" t="str">
        <v>MICROSOFT CORP</v>
      </c>
      <c r="D992" t="str">
        <v>ENTERPRISE</v>
      </c>
      <c r="E992" t="str">
        <v>WEBINAR</v>
      </c>
      <c r="F992" t="str">
        <v>Gaming</v>
      </c>
      <c r="G992" t="str">
        <v>Business Development Rep</v>
      </c>
      <c r="H992" t="str">
        <v>Philippines</v>
      </c>
      <c r="I992">
        <v>19</v>
      </c>
      <c r="J992">
        <v>9</v>
      </c>
      <c r="K992">
        <v>0</v>
      </c>
      <c r="L992" t="str">
        <v>NO</v>
      </c>
      <c r="M992" t="str">
        <v>NURTURING</v>
      </c>
      <c r="N992" s="7" t="str">
        <f>IF(COUNTBLANK(clean_leads!B992:S992)&gt;=8,"LOW",IF(COUNTBLANK(clean_leads!B992:S992)&gt;=4,"MEDIUM","HIGH"))</f>
        <v>HIGH</v>
      </c>
      <c r="O992" s="7">
        <f>COUNTIF(clean_interactions!B:B,A992)</f>
        <v>0</v>
      </c>
      <c r="P992" s="7">
        <f>COUNTIFS(clean_interactions!B:B,A992,clean_interactions!N:N,"HIGH")</f>
        <v>0</v>
      </c>
      <c r="Q992" s="7">
        <f>ROUND(SUMIF(clean_interactions!B:B,A992,clean_interactions!M:M),1)</f>
        <v>0</v>
      </c>
      <c r="R992" s="7">
        <f>COUNTIFS(clean_interactions!B:B,A992,clean_interactions!C:C,"DEMO_REQUEST")</f>
        <v>0</v>
      </c>
      <c r="S992" s="7">
        <f>COUNTIFS(clean_interactions!B:B,A992,clean_interactions!C:C,"CONTENT_DOWNLOAD")</f>
        <v>0</v>
      </c>
      <c r="T992" s="7">
        <f>COUNTIFS(clean_interactions!B:B,A992,clean_interactions!C:C,"WEBINAR_ATTENDED")</f>
        <v>0</v>
      </c>
      <c r="U992" s="7">
        <f>COUNTIFS(clean_interactions!B:B,A992,clean_interactions!C:C,"PRICING_PAGE_VIEW")</f>
        <v>0</v>
      </c>
      <c r="V992" s="7">
        <f>SUMIF(clean_spend!D:D,E992,clean_spend!F:F)</f>
        <v>74983</v>
      </c>
      <c r="W992" s="7">
        <f>SUMIF(clean_spend!D:D,E992,clean_spend!J:J)</f>
        <v>879</v>
      </c>
      <c r="X992" s="17">
        <f t="shared" si="15"/>
        <v>85.304891922639356</v>
      </c>
      <c r="Y992" s="7">
        <f>IFERROR(SUMIF(clean_spend!D:D,E992,clean_spend!L:L)/V992,0)</f>
        <v>7.3541336036168197</v>
      </c>
    </row>
    <row r="993" spans="1:25">
      <c r="A993" t="str">
        <v>L0992</v>
      </c>
      <c r="B993" t="str">
        <v>Usman Jackson</v>
      </c>
      <c r="C993" t="str">
        <v>AIRTABLE</v>
      </c>
      <c r="D993" t="str">
        <v>N/A</v>
      </c>
      <c r="E993" t="str">
        <v>PAID</v>
      </c>
      <c r="F993" t="str">
        <v>Devops</v>
      </c>
      <c r="G993" t="str">
        <v>Cto</v>
      </c>
      <c r="H993" t="str">
        <v>Indonesia</v>
      </c>
      <c r="I993">
        <v>2</v>
      </c>
      <c r="J993">
        <v>0</v>
      </c>
      <c r="K993">
        <v>7</v>
      </c>
      <c r="L993" t="str">
        <v>YES</v>
      </c>
      <c r="M993" t="str">
        <v>NEW</v>
      </c>
      <c r="N993" s="7" t="str">
        <f>IF(COUNTBLANK(clean_leads!B993:S993)&gt;=8,"LOW",IF(COUNTBLANK(clean_leads!B993:S993)&gt;=4,"MEDIUM","HIGH"))</f>
        <v>HIGH</v>
      </c>
      <c r="O993" s="7">
        <f>COUNTIF(clean_interactions!B:B,A993)</f>
        <v>4</v>
      </c>
      <c r="P993" s="7">
        <f>COUNTIFS(clean_interactions!B:B,A993,clean_interactions!N:N,"HIGH")</f>
        <v>3</v>
      </c>
      <c r="Q993" s="7">
        <f>ROUND(SUMIF(clean_interactions!B:B,A993,clean_interactions!M:M),1)</f>
        <v>74.400000000000006</v>
      </c>
      <c r="R993" s="7">
        <f>COUNTIFS(clean_interactions!B:B,A993,clean_interactions!C:C,"DEMO_REQUEST")</f>
        <v>0</v>
      </c>
      <c r="S993" s="7">
        <f>COUNTIFS(clean_interactions!B:B,A993,clean_interactions!C:C,"CONTENT_DOWNLOAD")</f>
        <v>0</v>
      </c>
      <c r="T993" s="7">
        <f>COUNTIFS(clean_interactions!B:B,A993,clean_interactions!C:C,"WEBINAR_ATTENDED")</f>
        <v>0</v>
      </c>
      <c r="U993" s="7">
        <f>COUNTIFS(clean_interactions!B:B,A993,clean_interactions!C:C,"PRICING_PAGE_VIEW")</f>
        <v>0</v>
      </c>
      <c r="V993" s="7">
        <f>SUMIF(clean_spend!D:D,E993,clean_spend!F:F)</f>
        <v>149793</v>
      </c>
      <c r="W993" s="7">
        <f>SUMIF(clean_spend!D:D,E993,clean_spend!J:J)</f>
        <v>1090</v>
      </c>
      <c r="X993" s="17">
        <f t="shared" si="15"/>
        <v>137.42477064220182</v>
      </c>
      <c r="Y993" s="7">
        <f>IFERROR(SUMIF(clean_spend!D:D,E993,clean_spend!L:L)/V993,0)</f>
        <v>3.422997069288952</v>
      </c>
    </row>
    <row r="994" spans="1:25">
      <c r="A994" t="str">
        <v>L0993</v>
      </c>
      <c r="B994" t="str">
        <v>Elise Mitchell</v>
      </c>
      <c r="C994" t="str">
        <v>CONFLUENT</v>
      </c>
      <c r="D994" t="str">
        <v>MID-MARKET</v>
      </c>
      <c r="E994" t="str">
        <v>SOCIAL</v>
      </c>
      <c r="F994" t="str">
        <v>E-Commerce</v>
      </c>
      <c r="G994" t="str">
        <v>Vp Revenue</v>
      </c>
      <c r="H994" t="str">
        <v>FR</v>
      </c>
      <c r="I994">
        <v>29</v>
      </c>
      <c r="J994">
        <v>0</v>
      </c>
      <c r="K994">
        <v>58</v>
      </c>
      <c r="L994" t="str">
        <v>YES</v>
      </c>
      <c r="M994" t="str">
        <v>NEW</v>
      </c>
      <c r="N994" s="7" t="str">
        <f>IF(COUNTBLANK(clean_leads!B994:S994)&gt;=8,"LOW",IF(COUNTBLANK(clean_leads!B994:S994)&gt;=4,"MEDIUM","HIGH"))</f>
        <v>HIGH</v>
      </c>
      <c r="O994" s="7">
        <f>COUNTIF(clean_interactions!B:B,A994)</f>
        <v>2</v>
      </c>
      <c r="P994" s="7">
        <f>COUNTIFS(clean_interactions!B:B,A994,clean_interactions!N:N,"HIGH")</f>
        <v>2</v>
      </c>
      <c r="Q994" s="7">
        <f>ROUND(SUMIF(clean_interactions!B:B,A994,clean_interactions!M:M),1)</f>
        <v>21</v>
      </c>
      <c r="R994" s="7">
        <f>COUNTIFS(clean_interactions!B:B,A994,clean_interactions!C:C,"DEMO_REQUEST")</f>
        <v>1</v>
      </c>
      <c r="S994" s="7">
        <f>COUNTIFS(clean_interactions!B:B,A994,clean_interactions!C:C,"CONTENT_DOWNLOAD")</f>
        <v>0</v>
      </c>
      <c r="T994" s="7">
        <f>COUNTIFS(clean_interactions!B:B,A994,clean_interactions!C:C,"WEBINAR_ATTENDED")</f>
        <v>0</v>
      </c>
      <c r="U994" s="7">
        <f>COUNTIFS(clean_interactions!B:B,A994,clean_interactions!C:C,"PRICING_PAGE_VIEW")</f>
        <v>0</v>
      </c>
      <c r="V994" s="7">
        <f>SUMIF(clean_spend!D:D,E994,clean_spend!F:F)</f>
        <v>198205</v>
      </c>
      <c r="W994" s="7">
        <f>SUMIF(clean_spend!D:D,E994,clean_spend!J:J)</f>
        <v>961</v>
      </c>
      <c r="X994" s="17">
        <f t="shared" si="15"/>
        <v>206.2486992715921</v>
      </c>
      <c r="Y994" s="7">
        <f>IFERROR(SUMIF(clean_spend!D:D,E994,clean_spend!L:L)/V994,0)</f>
        <v>2.499992432077899</v>
      </c>
    </row>
    <row r="995" spans="1:25">
      <c r="A995" t="str">
        <v>L0994</v>
      </c>
      <c r="B995" t="str">
        <v>Pedro Ali</v>
      </c>
      <c r="C995" t="str">
        <v>CONFLUENT</v>
      </c>
      <c r="D995" t="str">
        <v>N/A</v>
      </c>
      <c r="E995" t="str">
        <v>ORGANIC</v>
      </c>
      <c r="F995" t="str">
        <v>Devops</v>
      </c>
      <c r="G995" t="str">
        <v>Cmo</v>
      </c>
      <c r="H995" t="str">
        <v>Egypt</v>
      </c>
      <c r="I995">
        <v>19</v>
      </c>
      <c r="J995">
        <v>4</v>
      </c>
      <c r="K995">
        <v>13</v>
      </c>
      <c r="L995" t="str">
        <v>NO</v>
      </c>
      <c r="M995" t="str">
        <v>ENGAGED</v>
      </c>
      <c r="N995" s="7" t="str">
        <f>IF(COUNTBLANK(clean_leads!B995:S995)&gt;=8,"LOW",IF(COUNTBLANK(clean_leads!B995:S995)&gt;=4,"MEDIUM","HIGH"))</f>
        <v>HIGH</v>
      </c>
      <c r="O995" s="7">
        <f>COUNTIF(clean_interactions!B:B,A995)</f>
        <v>5</v>
      </c>
      <c r="P995" s="7">
        <f>COUNTIFS(clean_interactions!B:B,A995,clean_interactions!N:N,"HIGH")</f>
        <v>5</v>
      </c>
      <c r="Q995" s="7">
        <f>ROUND(SUMIF(clean_interactions!B:B,A995,clean_interactions!M:M),1)</f>
        <v>121.3</v>
      </c>
      <c r="R995" s="7">
        <f>COUNTIFS(clean_interactions!B:B,A995,clean_interactions!C:C,"DEMO_REQUEST")</f>
        <v>1</v>
      </c>
      <c r="S995" s="7">
        <f>COUNTIFS(clean_interactions!B:B,A995,clean_interactions!C:C,"CONTENT_DOWNLOAD")</f>
        <v>0</v>
      </c>
      <c r="T995" s="7">
        <f>COUNTIFS(clean_interactions!B:B,A995,clean_interactions!C:C,"WEBINAR_ATTENDED")</f>
        <v>0</v>
      </c>
      <c r="U995" s="7">
        <f>COUNTIFS(clean_interactions!B:B,A995,clean_interactions!C:C,"PRICING_PAGE_VIEW")</f>
        <v>0</v>
      </c>
      <c r="V995" s="7">
        <f>SUMIF(clean_spend!D:D,E995,clean_spend!F:F)</f>
        <v>46997</v>
      </c>
      <c r="W995" s="7">
        <f>SUMIF(clean_spend!D:D,E995,clean_spend!J:J)</f>
        <v>970</v>
      </c>
      <c r="X995" s="17">
        <f t="shared" si="15"/>
        <v>48.450515463917526</v>
      </c>
      <c r="Y995" s="7">
        <f>IFERROR(SUMIF(clean_spend!D:D,E995,clean_spend!L:L)/V995,0)</f>
        <v>13.494180479605081</v>
      </c>
    </row>
    <row r="996" spans="1:25">
      <c r="A996" t="str">
        <v>L0995</v>
      </c>
      <c r="B996" t="str">
        <v>Zephyr Allen</v>
      </c>
      <c r="C996" t="str">
        <v>DATADOG</v>
      </c>
      <c r="D996" t="str">
        <v>MID-MARKET</v>
      </c>
      <c r="E996" t="str">
        <v>ORGANIC</v>
      </c>
      <c r="F996" t="str">
        <v>AI/ML</v>
      </c>
      <c r="G996" t="str">
        <v>Gtm Lead</v>
      </c>
      <c r="H996" t="str">
        <v>N/A</v>
      </c>
      <c r="I996">
        <v>13</v>
      </c>
      <c r="J996">
        <v>2</v>
      </c>
      <c r="K996">
        <v>30</v>
      </c>
      <c r="L996" t="str">
        <v>NO</v>
      </c>
      <c r="M996" t="str">
        <v>NEW</v>
      </c>
      <c r="N996" s="7" t="str">
        <f>IF(COUNTBLANK(clean_leads!B996:S996)&gt;=8,"LOW",IF(COUNTBLANK(clean_leads!B996:S996)&gt;=4,"MEDIUM","HIGH"))</f>
        <v>HIGH</v>
      </c>
      <c r="O996" s="7">
        <f>COUNTIF(clean_interactions!B:B,A996)</f>
        <v>2</v>
      </c>
      <c r="P996" s="7">
        <f>COUNTIFS(clean_interactions!B:B,A996,clean_interactions!N:N,"HIGH")</f>
        <v>2</v>
      </c>
      <c r="Q996" s="7">
        <f>ROUND(SUMIF(clean_interactions!B:B,A996,clean_interactions!M:M),1)</f>
        <v>42.1</v>
      </c>
      <c r="R996" s="7">
        <f>COUNTIFS(clean_interactions!B:B,A996,clean_interactions!C:C,"DEMO_REQUEST")</f>
        <v>0</v>
      </c>
      <c r="S996" s="7">
        <f>COUNTIFS(clean_interactions!B:B,A996,clean_interactions!C:C,"CONTENT_DOWNLOAD")</f>
        <v>0</v>
      </c>
      <c r="T996" s="7">
        <f>COUNTIFS(clean_interactions!B:B,A996,clean_interactions!C:C,"WEBINAR_ATTENDED")</f>
        <v>0</v>
      </c>
      <c r="U996" s="7">
        <f>COUNTIFS(clean_interactions!B:B,A996,clean_interactions!C:C,"PRICING_PAGE_VIEW")</f>
        <v>0</v>
      </c>
      <c r="V996" s="7">
        <f>SUMIF(clean_spend!D:D,E996,clean_spend!F:F)</f>
        <v>46997</v>
      </c>
      <c r="W996" s="7">
        <f>SUMIF(clean_spend!D:D,E996,clean_spend!J:J)</f>
        <v>970</v>
      </c>
      <c r="X996" s="17">
        <f t="shared" si="15"/>
        <v>48.450515463917526</v>
      </c>
      <c r="Y996" s="7">
        <f>IFERROR(SUMIF(clean_spend!D:D,E996,clean_spend!L:L)/V996,0)</f>
        <v>13.494180479605081</v>
      </c>
    </row>
    <row r="997" spans="1:25">
      <c r="A997" t="str">
        <v>L0996</v>
      </c>
      <c r="B997" t="str">
        <v>Hassan Vargas</v>
      </c>
      <c r="C997" t="str">
        <v>OKTA</v>
      </c>
      <c r="D997" t="str">
        <v>MID-MARKET</v>
      </c>
      <c r="E997" t="str">
        <v>PAID</v>
      </c>
      <c r="F997" t="str">
        <v>Insurtech</v>
      </c>
      <c r="G997" t="str">
        <v>Digital Marketing Manager</v>
      </c>
      <c r="H997" t="str">
        <v>JP</v>
      </c>
      <c r="I997">
        <v>3</v>
      </c>
      <c r="J997">
        <v>2</v>
      </c>
      <c r="K997">
        <v>57</v>
      </c>
      <c r="L997" t="str">
        <v>NO</v>
      </c>
      <c r="M997" t="str">
        <v>CONTACTED</v>
      </c>
      <c r="N997" s="7" t="str">
        <f>IF(COUNTBLANK(clean_leads!B997:S997)&gt;=8,"LOW",IF(COUNTBLANK(clean_leads!B997:S997)&gt;=4,"MEDIUM","HIGH"))</f>
        <v>HIGH</v>
      </c>
      <c r="O997" s="7">
        <f>COUNTIF(clean_interactions!B:B,A997)</f>
        <v>1</v>
      </c>
      <c r="P997" s="7">
        <f>COUNTIFS(clean_interactions!B:B,A997,clean_interactions!N:N,"HIGH")</f>
        <v>1</v>
      </c>
      <c r="Q997" s="7">
        <f>ROUND(SUMIF(clean_interactions!B:B,A997,clean_interactions!M:M),1)</f>
        <v>14.7</v>
      </c>
      <c r="R997" s="7">
        <f>COUNTIFS(clean_interactions!B:B,A997,clean_interactions!C:C,"DEMO_REQUEST")</f>
        <v>0</v>
      </c>
      <c r="S997" s="7">
        <f>COUNTIFS(clean_interactions!B:B,A997,clean_interactions!C:C,"CONTENT_DOWNLOAD")</f>
        <v>0</v>
      </c>
      <c r="T997" s="7">
        <f>COUNTIFS(clean_interactions!B:B,A997,clean_interactions!C:C,"WEBINAR_ATTENDED")</f>
        <v>0</v>
      </c>
      <c r="U997" s="7">
        <f>COUNTIFS(clean_interactions!B:B,A997,clean_interactions!C:C,"PRICING_PAGE_VIEW")</f>
        <v>1</v>
      </c>
      <c r="V997" s="7">
        <f>SUMIF(clean_spend!D:D,E997,clean_spend!F:F)</f>
        <v>149793</v>
      </c>
      <c r="W997" s="7">
        <f>SUMIF(clean_spend!D:D,E997,clean_spend!J:J)</f>
        <v>1090</v>
      </c>
      <c r="X997" s="17">
        <f t="shared" si="15"/>
        <v>137.42477064220182</v>
      </c>
      <c r="Y997" s="7">
        <f>IFERROR(SUMIF(clean_spend!D:D,E997,clean_spend!L:L)/V997,0)</f>
        <v>3.422997069288952</v>
      </c>
    </row>
    <row r="998" spans="1:25">
      <c r="A998" t="str">
        <v>L0997</v>
      </c>
      <c r="B998" t="str">
        <v>Paul Park</v>
      </c>
      <c r="C998" t="str">
        <v>PALO ALTO</v>
      </c>
      <c r="D998" t="str">
        <v>ENTERPRISE</v>
      </c>
      <c r="E998" t="str">
        <v>EVENT</v>
      </c>
      <c r="F998" t="str">
        <v>Healthcare</v>
      </c>
      <c r="G998" t="str">
        <v>Director Of Demand Gen</v>
      </c>
      <c r="H998" t="str">
        <v>Thailand</v>
      </c>
      <c r="I998">
        <v>25</v>
      </c>
      <c r="J998">
        <v>1</v>
      </c>
      <c r="K998">
        <v>22</v>
      </c>
      <c r="L998" t="str">
        <v>YES</v>
      </c>
      <c r="M998" t="str">
        <v>LOST</v>
      </c>
      <c r="N998" s="7" t="str">
        <f>IF(COUNTBLANK(clean_leads!B998:S998)&gt;=8,"LOW",IF(COUNTBLANK(clean_leads!B998:S998)&gt;=4,"MEDIUM","HIGH"))</f>
        <v>HIGH</v>
      </c>
      <c r="O998" s="7">
        <f>COUNTIF(clean_interactions!B:B,A998)</f>
        <v>2</v>
      </c>
      <c r="P998" s="7">
        <f>COUNTIFS(clean_interactions!B:B,A998,clean_interactions!N:N,"HIGH")</f>
        <v>2</v>
      </c>
      <c r="Q998" s="7">
        <f>ROUND(SUMIF(clean_interactions!B:B,A998,clean_interactions!M:M),1)</f>
        <v>68.8</v>
      </c>
      <c r="R998" s="7">
        <f>COUNTIFS(clean_interactions!B:B,A998,clean_interactions!C:C,"DEMO_REQUEST")</f>
        <v>0</v>
      </c>
      <c r="S998" s="7">
        <f>COUNTIFS(clean_interactions!B:B,A998,clean_interactions!C:C,"CONTENT_DOWNLOAD")</f>
        <v>0</v>
      </c>
      <c r="T998" s="7">
        <f>COUNTIFS(clean_interactions!B:B,A998,clean_interactions!C:C,"WEBINAR_ATTENDED")</f>
        <v>0</v>
      </c>
      <c r="U998" s="7">
        <f>COUNTIFS(clean_interactions!B:B,A998,clean_interactions!C:C,"PRICING_PAGE_VIEW")</f>
        <v>0</v>
      </c>
      <c r="V998" s="7">
        <f>SUMIF(clean_spend!D:D,E998,clean_spend!F:F)</f>
        <v>130023</v>
      </c>
      <c r="W998" s="7">
        <f>SUMIF(clean_spend!D:D,E998,clean_spend!J:J)</f>
        <v>322</v>
      </c>
      <c r="X998" s="17">
        <f t="shared" si="15"/>
        <v>403.79813664596276</v>
      </c>
      <c r="Y998" s="7">
        <f>IFERROR(SUMIF(clean_spend!D:D,E998,clean_spend!L:L)/V998,0)</f>
        <v>1.3116294809379878</v>
      </c>
    </row>
    <row r="999" spans="1:25">
      <c r="A999" t="str">
        <v>L0998</v>
      </c>
      <c r="B999" t="str">
        <v>Yuki Kapoor</v>
      </c>
      <c r="C999" t="str">
        <v>ZENDESK</v>
      </c>
      <c r="D999" t="str">
        <v>ENTERPRISE</v>
      </c>
      <c r="E999" t="str">
        <v>SOCIAL</v>
      </c>
      <c r="F999" t="str">
        <v>Fintech</v>
      </c>
      <c r="G999" t="str">
        <v>Intern</v>
      </c>
      <c r="H999" t="str">
        <v>UK</v>
      </c>
      <c r="I999">
        <v>20</v>
      </c>
      <c r="J999">
        <v>18</v>
      </c>
      <c r="K999">
        <v>1</v>
      </c>
      <c r="L999" t="str">
        <v>NO</v>
      </c>
      <c r="M999" t="str">
        <v>CONTACTED</v>
      </c>
      <c r="N999" s="7" t="str">
        <f>IF(COUNTBLANK(clean_leads!B999:S999)&gt;=8,"LOW",IF(COUNTBLANK(clean_leads!B999:S999)&gt;=4,"MEDIUM","HIGH"))</f>
        <v>HIGH</v>
      </c>
      <c r="O999" s="7">
        <f>COUNTIF(clean_interactions!B:B,A999)</f>
        <v>4</v>
      </c>
      <c r="P999" s="7">
        <f>COUNTIFS(clean_interactions!B:B,A999,clean_interactions!N:N,"HIGH")</f>
        <v>2</v>
      </c>
      <c r="Q999" s="7">
        <f>ROUND(SUMIF(clean_interactions!B:B,A999,clean_interactions!M:M),1)</f>
        <v>37.4</v>
      </c>
      <c r="R999" s="7">
        <f>COUNTIFS(clean_interactions!B:B,A999,clean_interactions!C:C,"DEMO_REQUEST")</f>
        <v>0</v>
      </c>
      <c r="S999" s="7">
        <f>COUNTIFS(clean_interactions!B:B,A999,clean_interactions!C:C,"CONTENT_DOWNLOAD")</f>
        <v>0</v>
      </c>
      <c r="T999" s="7">
        <f>COUNTIFS(clean_interactions!B:B,A999,clean_interactions!C:C,"WEBINAR_ATTENDED")</f>
        <v>0</v>
      </c>
      <c r="U999" s="7">
        <f>COUNTIFS(clean_interactions!B:B,A999,clean_interactions!C:C,"PRICING_PAGE_VIEW")</f>
        <v>0</v>
      </c>
      <c r="V999" s="7">
        <f>SUMIF(clean_spend!D:D,E999,clean_spend!F:F)</f>
        <v>198205</v>
      </c>
      <c r="W999" s="7">
        <f>SUMIF(clean_spend!D:D,E999,clean_spend!J:J)</f>
        <v>961</v>
      </c>
      <c r="X999" s="17">
        <f t="shared" si="15"/>
        <v>206.2486992715921</v>
      </c>
      <c r="Y999" s="7">
        <f>IFERROR(SUMIF(clean_spend!D:D,E999,clean_spend!L:L)/V999,0)</f>
        <v>2.499992432077899</v>
      </c>
    </row>
    <row r="1000" spans="1:25">
      <c r="A1000" t="str">
        <v>L0999</v>
      </c>
      <c r="B1000" t="str">
        <v>Imani Novak</v>
      </c>
      <c r="C1000" t="str">
        <v>MONGODB</v>
      </c>
      <c r="D1000" t="str">
        <v>MID-MARKET</v>
      </c>
      <c r="E1000" t="str">
        <v>ORGANIC</v>
      </c>
      <c r="F1000" t="str">
        <v>Biotech</v>
      </c>
      <c r="G1000" t="str">
        <v>Chief Growth Officer</v>
      </c>
      <c r="H1000" t="str">
        <v>Chile</v>
      </c>
      <c r="I1000">
        <v>22</v>
      </c>
      <c r="J1000">
        <v>20</v>
      </c>
      <c r="K1000">
        <v>27</v>
      </c>
      <c r="L1000" t="str">
        <v>NO</v>
      </c>
      <c r="M1000" t="str">
        <v>DISQUALIFIED</v>
      </c>
      <c r="N1000" s="7" t="str">
        <f>IF(COUNTBLANK(clean_leads!B1000:S1000)&gt;=8,"LOW",IF(COUNTBLANK(clean_leads!B1000:S1000)&gt;=4,"MEDIUM","HIGH"))</f>
        <v>HIGH</v>
      </c>
      <c r="O1000" s="7">
        <f>COUNTIF(clean_interactions!B:B,A1000)</f>
        <v>4</v>
      </c>
      <c r="P1000" s="7">
        <f>COUNTIFS(clean_interactions!B:B,A1000,clean_interactions!N:N,"HIGH")</f>
        <v>3</v>
      </c>
      <c r="Q1000" s="7">
        <f>ROUND(SUMIF(clean_interactions!B:B,A1000,clean_interactions!M:M),1)</f>
        <v>77.099999999999994</v>
      </c>
      <c r="R1000" s="7">
        <f>COUNTIFS(clean_interactions!B:B,A1000,clean_interactions!C:C,"DEMO_REQUEST")</f>
        <v>0</v>
      </c>
      <c r="S1000" s="7">
        <f>COUNTIFS(clean_interactions!B:B,A1000,clean_interactions!C:C,"CONTENT_DOWNLOAD")</f>
        <v>0</v>
      </c>
      <c r="T1000" s="7">
        <f>COUNTIFS(clean_interactions!B:B,A1000,clean_interactions!C:C,"WEBINAR_ATTENDED")</f>
        <v>1</v>
      </c>
      <c r="U1000" s="7">
        <f>COUNTIFS(clean_interactions!B:B,A1000,clean_interactions!C:C,"PRICING_PAGE_VIEW")</f>
        <v>0</v>
      </c>
      <c r="V1000" s="7">
        <f>SUMIF(clean_spend!D:D,E1000,clean_spend!F:F)</f>
        <v>46997</v>
      </c>
      <c r="W1000" s="7">
        <f>SUMIF(clean_spend!D:D,E1000,clean_spend!J:J)</f>
        <v>970</v>
      </c>
      <c r="X1000" s="17">
        <f t="shared" si="15"/>
        <v>48.450515463917526</v>
      </c>
      <c r="Y1000" s="7">
        <f>IFERROR(SUMIF(clean_spend!D:D,E1000,clean_spend!L:L)/V1000,0)</f>
        <v>13.494180479605081</v>
      </c>
    </row>
    <row r="1001" spans="1:25">
      <c r="A1001" t="str">
        <v>L1000</v>
      </c>
      <c r="B1001" t="str">
        <v>Leo Taylor</v>
      </c>
      <c r="C1001" t="str">
        <v>HUBSPOT</v>
      </c>
      <c r="D1001" t="str">
        <v>SMB</v>
      </c>
      <c r="E1001" t="str">
        <v>ORGANIC</v>
      </c>
      <c r="F1001" t="str">
        <v>Gaming</v>
      </c>
      <c r="G1001" t="str">
        <v>Marketing Operations</v>
      </c>
      <c r="H1001" t="str">
        <v>US</v>
      </c>
      <c r="I1001">
        <v>24</v>
      </c>
      <c r="J1001">
        <v>14</v>
      </c>
      <c r="K1001">
        <v>5</v>
      </c>
      <c r="L1001" t="str">
        <v>NO</v>
      </c>
      <c r="M1001" t="str">
        <v>DISQUALIFIED</v>
      </c>
      <c r="N1001" s="7" t="str">
        <f>IF(COUNTBLANK(clean_leads!B1001:S1001)&gt;=8,"LOW",IF(COUNTBLANK(clean_leads!B1001:S1001)&gt;=4,"MEDIUM","HIGH"))</f>
        <v>HIGH</v>
      </c>
      <c r="O1001" s="7">
        <f>COUNTIF(clean_interactions!B:B,A1001)</f>
        <v>4</v>
      </c>
      <c r="P1001" s="7">
        <f>COUNTIFS(clean_interactions!B:B,A1001,clean_interactions!N:N,"HIGH")</f>
        <v>3</v>
      </c>
      <c r="Q1001" s="7">
        <f>ROUND(SUMIF(clean_interactions!B:B,A1001,clean_interactions!M:M),1)</f>
        <v>60.9</v>
      </c>
      <c r="R1001" s="7">
        <f>COUNTIFS(clean_interactions!B:B,A1001,clean_interactions!C:C,"DEMO_REQUEST")</f>
        <v>0</v>
      </c>
      <c r="S1001" s="7">
        <f>COUNTIFS(clean_interactions!B:B,A1001,clean_interactions!C:C,"CONTENT_DOWNLOAD")</f>
        <v>0</v>
      </c>
      <c r="T1001" s="7">
        <f>COUNTIFS(clean_interactions!B:B,A1001,clean_interactions!C:C,"WEBINAR_ATTENDED")</f>
        <v>0</v>
      </c>
      <c r="U1001" s="7">
        <f>COUNTIFS(clean_interactions!B:B,A1001,clean_interactions!C:C,"PRICING_PAGE_VIEW")</f>
        <v>0</v>
      </c>
      <c r="V1001" s="7">
        <f>SUMIF(clean_spend!D:D,E1001,clean_spend!F:F)</f>
        <v>46997</v>
      </c>
      <c r="W1001" s="7">
        <f>SUMIF(clean_spend!D:D,E1001,clean_spend!J:J)</f>
        <v>970</v>
      </c>
      <c r="X1001" s="17">
        <f t="shared" si="15"/>
        <v>48.450515463917526</v>
      </c>
      <c r="Y1001" s="7">
        <f>IFERROR(SUMIF(clean_spend!D:D,E1001,clean_spend!L:L)/V1001,0)</f>
        <v>13.494180479605081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3354-2393-4493-81B8-733D5C10729D}">
  <dimension ref="A1:B4"/>
  <sheetViews>
    <sheetView workbookViewId="0">
      <selection activeCell="B1" sqref="A1:B1"/>
    </sheetView>
  </sheetViews>
  <sheetFormatPr defaultRowHeight="14.4"/>
  <cols>
    <col min="1" max="2" width="15.77734375" customWidth="1"/>
  </cols>
  <sheetData>
    <row r="1" spans="1:2" ht="14.4" customHeight="1">
      <c r="A1" s="19" t="s">
        <v>8165</v>
      </c>
      <c r="B1" s="19" t="s">
        <v>8166</v>
      </c>
    </row>
    <row r="2" spans="1:2">
      <c r="A2" s="18" t="s">
        <v>8167</v>
      </c>
      <c r="B2" s="18">
        <v>60</v>
      </c>
    </row>
    <row r="3" spans="1:2">
      <c r="A3" s="18" t="s">
        <v>8168</v>
      </c>
      <c r="B3" s="18">
        <v>35</v>
      </c>
    </row>
    <row r="4" spans="1:2">
      <c r="A4" s="18" t="s">
        <v>8169</v>
      </c>
      <c r="B4" s="1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37F2-FC68-4DEF-BBF5-3AF0C26B388B}">
  <dimension ref="A1:C7"/>
  <sheetViews>
    <sheetView workbookViewId="0">
      <selection activeCell="E8" sqref="E8"/>
    </sheetView>
  </sheetViews>
  <sheetFormatPr defaultRowHeight="14.4"/>
  <cols>
    <col min="1" max="3" width="15.77734375" customWidth="1"/>
  </cols>
  <sheetData>
    <row r="1" spans="1:3" ht="14.4" customHeight="1">
      <c r="A1" s="19" t="s">
        <v>8156</v>
      </c>
      <c r="B1" s="19" t="s">
        <v>8157</v>
      </c>
      <c r="C1" s="19" t="s">
        <v>8158</v>
      </c>
    </row>
    <row r="2" spans="1:3" ht="14.4" customHeight="1">
      <c r="A2" s="18" t="s">
        <v>8159</v>
      </c>
      <c r="B2" s="18">
        <v>10</v>
      </c>
      <c r="C2" s="18">
        <v>35</v>
      </c>
    </row>
    <row r="3" spans="1:3" ht="14.4" customHeight="1">
      <c r="A3" s="18" t="s">
        <v>8160</v>
      </c>
      <c r="B3" s="18">
        <v>15</v>
      </c>
      <c r="C3" s="18">
        <v>20</v>
      </c>
    </row>
    <row r="4" spans="1:3" ht="14.4" customHeight="1">
      <c r="A4" s="18" t="s">
        <v>8161</v>
      </c>
      <c r="B4" s="18">
        <v>10</v>
      </c>
      <c r="C4" s="18">
        <v>60</v>
      </c>
    </row>
    <row r="5" spans="1:3" ht="14.4" customHeight="1">
      <c r="A5" s="18" t="s">
        <v>8162</v>
      </c>
      <c r="B5" s="18">
        <v>20</v>
      </c>
      <c r="C5" s="18">
        <v>1</v>
      </c>
    </row>
    <row r="6" spans="1:3" ht="14.4" customHeight="1">
      <c r="A6" s="18" t="s">
        <v>8163</v>
      </c>
      <c r="B6" s="18">
        <v>15</v>
      </c>
      <c r="C6" s="18">
        <v>1</v>
      </c>
    </row>
    <row r="7" spans="1:3" ht="14.4" customHeight="1">
      <c r="A7" s="18" t="s">
        <v>8164</v>
      </c>
      <c r="B7" s="18">
        <v>30</v>
      </c>
      <c r="C7" s="1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2AC7-7EBE-4933-8A61-697226D825C0}">
  <dimension ref="A1:S1001"/>
  <sheetViews>
    <sheetView workbookViewId="0">
      <selection activeCell="U11" sqref="U11"/>
    </sheetView>
  </sheetViews>
  <sheetFormatPr defaultRowHeight="14.4"/>
  <cols>
    <col min="1" max="19" width="15.77734375" customWidth="1"/>
  </cols>
  <sheetData>
    <row r="1" spans="1:19">
      <c r="A1" s="12" t="s">
        <v>0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</v>
      </c>
      <c r="G1" s="12" t="s">
        <v>4</v>
      </c>
      <c r="H1" s="12" t="s">
        <v>23</v>
      </c>
      <c r="I1" s="12" t="s">
        <v>1</v>
      </c>
      <c r="J1" s="12" t="s">
        <v>24</v>
      </c>
      <c r="K1" s="12" t="s">
        <v>25</v>
      </c>
      <c r="L1" s="12" t="s">
        <v>3</v>
      </c>
      <c r="M1" s="12" t="s">
        <v>26</v>
      </c>
      <c r="N1" s="12" t="s">
        <v>27</v>
      </c>
      <c r="O1" s="12" t="s">
        <v>28</v>
      </c>
      <c r="P1" s="12" t="s">
        <v>29</v>
      </c>
      <c r="Q1" s="12" t="s">
        <v>30</v>
      </c>
      <c r="R1" s="12" t="s">
        <v>31</v>
      </c>
      <c r="S1" s="12" t="s">
        <v>32</v>
      </c>
    </row>
    <row r="2" spans="1:19">
      <c r="A2" t="str" cm="1">
        <f t="array" ref="A2:A1001">raw_leads!A2:A1001</f>
        <v>L0001</v>
      </c>
      <c r="B2" t="str" cm="1">
        <f t="array" ref="B2:B1001">IF(TRIM(raw_leads!B2:B1001)="","Unknown",PROPER(TRIM(raw_leads!B2:B1001)))</f>
        <v>Liora Jackson</v>
      </c>
      <c r="C2" t="str" cm="1">
        <f t="array" ref="C2:C1001">IF(TRIM(raw_leads!C2:C1001)="","missing",LOWER(TRIM(raw_leads!C2:C1001)))</f>
        <v>liora.jackson@airtable.com</v>
      </c>
      <c r="D2" t="str" cm="1">
        <f t="array" ref="D2:D1001">IF(TRIM(raw_leads!D2:D1001)="","missing",TRIM(raw_leads!D2:D1001))</f>
        <v>232-130-2535</v>
      </c>
      <c r="E2" t="str" cm="1">
        <f t="array" ref="E2:E1001">IF(TRIM(raw_leads!E2:E1001)="","UNKNOWN",UPPER(TRIM(raw_leads!E2:E1001)))</f>
        <v>AIRTABLE</v>
      </c>
      <c r="F2" t="str" cm="1">
        <f t="array" ref="F2:F1001">IF(TRIM(raw_leads!F2:F1001)="","N/A",IF((UPPER(TRIM(raw_leads!F2:F1001))="SMALL BUSINESS")+(UPPER(TRIM(raw_leads!F2:F1001))="SMB"),"SMB",IF((UPPER(TRIM(raw_leads!F2:F1001))="MID-MARKET")+(UPPER(TRIM(raw_leads!F2:F1001))="MID MARKET"),"MID-MARKET",IF(UPPER(TRIM(raw_leads!F2:F1001))="GROWTH","GROWTH",UPPER(TRIM(raw_leads!F2:F1001))))))</f>
        <v>SMB</v>
      </c>
      <c r="G2" t="str" cm="1">
        <f t="array" ref="G2:G1001">IF(TRIM(raw_leads!G2:G1001)="","UNKNOWN",IF((UPPER(TRIM(raw_leads!G2:G1001))="COLD EMAIL")+(UPPER(TRIM(raw_leads!G2:G1001))="COLD_EMAIL"),"COLD_EMAIL",IF((UPPER(TRIM(raw_leads!G2:G1001))="CONTENT SYNDICATION")+(UPPER(TRIM(raw_leads!G2:G1001))="CONTENT_SYNDICATION"),"CONTENT_SYNDICATION",UPPER(TRIM(raw_leads!G2:G1001)))))</f>
        <v>UNKNOWN</v>
      </c>
      <c r="H2" cm="1">
        <f t="array" ref="H2:H1001">IF((raw_leads!H2:H1001="")+(NOT(ISNUMBER(raw_leads!H2:H1001))),0,raw_leads!H2:H1001)</f>
        <v>35</v>
      </c>
      <c r="I2" cm="1">
        <f t="array" ref="I2:I1001">IF((raw_leads!I2:I1001="")+(NOT(ISNUMBER(raw_leads!I2:I1001))),0,raw_leads!I2:I1001)</f>
        <v>20</v>
      </c>
      <c r="J2" cm="1">
        <f t="array" ref="J2:J1001">IF((raw_leads!J2:J1001="")+(NOT(ISNUMBER(raw_leads!J2:J1001))),0,raw_leads!J2:J1001)</f>
        <v>26</v>
      </c>
      <c r="K2" t="str" cm="1">
        <f t="array" ref="K2:K1001">IF((UPPER(TRIM(raw_leads!K2:K1001))="YES")+(UPPER(TRIM(raw_leads!K2:K1001))="Y")+(UPPER(TRIM(raw_leads!K2:K1001))="TRUE")+(TRIM(raw_leads!K2:K1001)="1"),"YES","NO")</f>
        <v>NO</v>
      </c>
      <c r="L2" s="1" cm="1">
        <f t="array" ref="L2:L1001">IF(raw_leads!L2:L1001="","",raw_leads!L2:L1001)</f>
        <v>45803</v>
      </c>
      <c r="M2" t="str" cm="1">
        <f t="array" ref="M2:M1001">IF(TRIM(raw_leads!M2:M1001)="","NEW",UPPER(TRIM(raw_leads!M2:M1001)))</f>
        <v>ENGAGED</v>
      </c>
      <c r="N2" t="str" cm="1">
        <f t="array" ref="N2:N1001">IF(TRIM(raw_leads!N2:N1001)="","Unknown",IF((UPPER(TRIM(raw_leads!N2:N1001))="ECOMMERCE")+(UPPER(TRIM(raw_leads!N2:N1001))="E-COMMERCE"),"E-Commerce",IF((UPPER(TRIM(raw_leads!N2:N1001))="AI/ML")+(UPPER(TRIM(raw_leads!N2:N1001))="AI / ML"),"AI/ML",IF((UPPER(TRIM(raw_leads!N2:N1001))="LEGALTECH")+(UPPER(TRIM(raw_leads!N2:N1001))="LEGAL TECH"),"Legal Tech",IF((UPPER(TRIM(raw_leads!N2:N1001))="SUPPLYCHAIN")+(UPPER(TRIM(raw_leads!N2:N1001))="SUPPLY CHAIN"),"Supply Chain",PROPER(TRIM(raw_leads!N2:N1001)))))))</f>
        <v>Saas</v>
      </c>
      <c r="O2" t="str" cm="1">
        <f t="array" ref="O2:O1001">IF(TRIM(raw_leads!O2:O1001)="","Unknown",PROPER(TRIM(raw_leads!O2:O1001)))</f>
        <v>Product Manager</v>
      </c>
      <c r="P2" t="str" cm="1">
        <f t="array" ref="P2:P1001">IF(TRIM(raw_leads!P2:P1001)="","N/A",IF((UPPER(TRIM(raw_leads!P2:P1001))="UNITED STATES")+(UPPER(TRIM(raw_leads!P2:P1001))="USA")+(UPPER(TRIM(raw_leads!P2:P1001))="US"),"US",IF((UPPER(TRIM(raw_leads!P2:P1001))="UNITED KINGDOM")+(UPPER(TRIM(raw_leads!P2:P1001))="UK"),"UK",IF((UPPER(TRIM(raw_leads!P2:P1001))="CANADA")+(UPPER(TRIM(raw_leads!P2:P1001))="CA"),"CA",IF((UPPER(TRIM(raw_leads!P2:P1001))="GERMANY")+(UPPER(TRIM(raw_leads!P2:P1001))="DE"),"DE",IF((UPPER(TRIM(raw_leads!P2:P1001))="FRANCE")+(UPPER(TRIM(raw_leads!P2:P1001))="FR"),"FR",IF((UPPER(TRIM(raw_leads!P2:P1001))="AUSTRALIA")+(UPPER(TRIM(raw_leads!P2:P1001))="AU"),"AU",IF((UPPER(TRIM(raw_leads!P2:P1001))="INDIA")+(UPPER(TRIM(raw_leads!P2:P1001))="IN"),"IN",IF((UPPER(TRIM(raw_leads!P2:P1001))="JAPAN")+(UPPER(TRIM(raw_leads!P2:P1001))="JP"),"JP",IF((UPPER(TRIM(raw_leads!P2:P1001))="BRAZIL")+(UPPER(TRIM(raw_leads!P2:P1001))="BR"),"BR",IF((UPPER(TRIM(raw_leads!P2:P1001))="SINGAPORE")+(UPPER(TRIM(raw_leads!P2:P1001))="SG"),"SG",PROPER(TRIM(raw_leads!P2:P1001)))))))))))))</f>
        <v>Thailand</v>
      </c>
      <c r="Q2" t="str" cm="1">
        <f t="array" ref="Q2:Q1001">IF(TRIM(raw_leads!Q2:Q1001)="","Unknown",TRIM(raw_leads!Q2:Q1001))</f>
        <v>$100M-500M</v>
      </c>
      <c r="R2" s="1" cm="1">
        <f t="array" ref="R2:R1001">IF(raw_leads!R2:R1001="","",raw_leads!R2:R1001)</f>
        <v>45812</v>
      </c>
      <c r="S2" t="str" cm="1">
        <f t="array" ref="S2:S1001">IF(TRIM(raw_leads!S2:S1001)="","missing",LOWER(TRIM(raw_leads!S2:S1001)))</f>
        <v>missing</v>
      </c>
    </row>
    <row r="3" spans="1:19">
      <c r="A3" t="str">
        <v>L0002</v>
      </c>
      <c r="B3" t="str">
        <v>Yara Malik</v>
      </c>
      <c r="C3" t="str">
        <v>yara.malik@airtable.com</v>
      </c>
      <c r="D3" t="str">
        <v>missing</v>
      </c>
      <c r="E3" t="str">
        <v>AIRTABLE</v>
      </c>
      <c r="F3" t="str">
        <v>SMB</v>
      </c>
      <c r="G3" t="str">
        <v>EVENT</v>
      </c>
      <c r="H3">
        <v>4</v>
      </c>
      <c r="I3">
        <v>0</v>
      </c>
      <c r="J3">
        <v>18</v>
      </c>
      <c r="K3" t="str">
        <v>YES</v>
      </c>
      <c r="L3" s="1">
        <v>45701</v>
      </c>
      <c r="M3" t="str">
        <v>QUALIFIED</v>
      </c>
      <c r="N3" t="str">
        <v>Retail</v>
      </c>
      <c r="O3" t="str">
        <v>Sales Engineer</v>
      </c>
      <c r="P3" t="str">
        <v>IN</v>
      </c>
      <c r="Q3" t="str">
        <v>$1B+</v>
      </c>
      <c r="R3" s="1">
        <v>46013</v>
      </c>
      <c r="S3" t="str">
        <v>linkedin.com/in/dashiellpopov22</v>
      </c>
    </row>
    <row r="4" spans="1:19">
      <c r="A4" t="str">
        <v>L0003</v>
      </c>
      <c r="B4" t="str">
        <v>Luna Harris</v>
      </c>
      <c r="C4" t="str">
        <v>luna.harris@crowdstrike.com</v>
      </c>
      <c r="D4" t="str">
        <v>434.941.1525</v>
      </c>
      <c r="E4" t="str">
        <v>CROWD STRIKE</v>
      </c>
      <c r="F4" t="str">
        <v>SMB</v>
      </c>
      <c r="G4" t="str">
        <v>EVENT</v>
      </c>
      <c r="H4">
        <v>13</v>
      </c>
      <c r="I4">
        <v>18</v>
      </c>
      <c r="J4">
        <v>20</v>
      </c>
      <c r="K4" t="str">
        <v>YES</v>
      </c>
      <c r="L4" s="1">
        <v>45859</v>
      </c>
      <c r="M4" t="str">
        <v>QUALIFIED</v>
      </c>
      <c r="N4" t="str">
        <v>AI/ML</v>
      </c>
      <c r="O4" t="str">
        <v>Business Development Rep</v>
      </c>
      <c r="P4" t="str">
        <v>AU</v>
      </c>
      <c r="Q4" t="str">
        <v>$50M - $100M</v>
      </c>
      <c r="R4" s="1">
        <v>46010</v>
      </c>
      <c r="S4" t="str">
        <v>https://linkedin.com/in/xylanguyen47</v>
      </c>
    </row>
    <row r="5" spans="1:19">
      <c r="A5" t="str">
        <v>L0004</v>
      </c>
      <c r="B5" t="str">
        <v>James Nakamura</v>
      </c>
      <c r="C5" t="str">
        <v>james.nakamura@hubspot.com</v>
      </c>
      <c r="D5" t="str">
        <v>missing</v>
      </c>
      <c r="E5" t="str">
        <v>HUB SPOT</v>
      </c>
      <c r="F5" t="str">
        <v>STARTUP</v>
      </c>
      <c r="G5" t="str">
        <v>PARTNER</v>
      </c>
      <c r="H5">
        <v>35</v>
      </c>
      <c r="I5">
        <v>0</v>
      </c>
      <c r="J5">
        <v>7</v>
      </c>
      <c r="K5" t="str">
        <v>NO</v>
      </c>
      <c r="L5" s="1">
        <v>45802</v>
      </c>
      <c r="M5" t="str">
        <v>NEW</v>
      </c>
      <c r="N5" t="str">
        <v>Logistics</v>
      </c>
      <c r="O5" t="str">
        <v>Revops Manager</v>
      </c>
      <c r="P5" t="str">
        <v>Netherlands</v>
      </c>
      <c r="Q5" t="str">
        <v>Unknown</v>
      </c>
      <c r="R5" s="1" t="str">
        <v/>
      </c>
      <c r="S5" t="str">
        <v>https://linkedin.com/in/ravischneider98</v>
      </c>
    </row>
    <row r="6" spans="1:19">
      <c r="A6" t="str">
        <v>L0005</v>
      </c>
      <c r="B6" t="str">
        <v>Bastian Mishra</v>
      </c>
      <c r="C6" t="str">
        <v>bastian.mishra@dropbox.com</v>
      </c>
      <c r="D6" t="str">
        <v>+1-997-643-1009</v>
      </c>
      <c r="E6" t="str">
        <v>DROPBOX</v>
      </c>
      <c r="F6" t="str">
        <v>SMB</v>
      </c>
      <c r="G6" t="str">
        <v>UNKNOWN</v>
      </c>
      <c r="H6">
        <v>0</v>
      </c>
      <c r="I6">
        <v>9</v>
      </c>
      <c r="J6">
        <v>15</v>
      </c>
      <c r="K6" t="str">
        <v>YES</v>
      </c>
      <c r="L6" s="1">
        <v>45712</v>
      </c>
      <c r="M6" t="str">
        <v>NURTURING</v>
      </c>
      <c r="N6" t="str">
        <v>Healthcare</v>
      </c>
      <c r="O6" t="str">
        <v>Cto</v>
      </c>
      <c r="P6" t="str">
        <v>AU</v>
      </c>
      <c r="Q6" t="str">
        <v>$50M - $100M</v>
      </c>
      <c r="R6" s="1">
        <v>45928</v>
      </c>
      <c r="S6" t="str">
        <v>linkedin.com/in/deepasaxena70</v>
      </c>
    </row>
    <row r="7" spans="1:19">
      <c r="A7" t="str">
        <v>L0006</v>
      </c>
      <c r="B7" t="str">
        <v>Yuki Robinson</v>
      </c>
      <c r="C7" t="str">
        <v>yuki.robinson@cloudflare.com</v>
      </c>
      <c r="D7" t="str">
        <v>missing</v>
      </c>
      <c r="E7" t="str">
        <v>CLOUDFLARE</v>
      </c>
      <c r="F7" t="str">
        <v>SMB</v>
      </c>
      <c r="G7" t="str">
        <v>ORGANIC</v>
      </c>
      <c r="H7">
        <v>14</v>
      </c>
      <c r="I7">
        <v>0</v>
      </c>
      <c r="J7">
        <v>0</v>
      </c>
      <c r="K7" t="str">
        <v>YES</v>
      </c>
      <c r="L7" s="1" t="str">
        <v/>
      </c>
      <c r="M7" t="str">
        <v>QUALIFIED</v>
      </c>
      <c r="N7" t="str">
        <v>Fintech</v>
      </c>
      <c r="O7" t="str">
        <v>Program Manager</v>
      </c>
      <c r="P7" t="str">
        <v>CA</v>
      </c>
      <c r="Q7" t="str">
        <v>1M-10M</v>
      </c>
      <c r="R7" s="1">
        <v>45765</v>
      </c>
      <c r="S7" t="str">
        <v>missing</v>
      </c>
    </row>
    <row r="8" spans="1:19">
      <c r="A8" t="str">
        <v>L0007</v>
      </c>
      <c r="B8" t="str">
        <v>Uriel Jensen</v>
      </c>
      <c r="C8" t="str">
        <v>uriel.jensen@stripeinc.com</v>
      </c>
      <c r="D8" t="str">
        <v>(946) 155-2612</v>
      </c>
      <c r="E8" t="str">
        <v>STRIPE INC</v>
      </c>
      <c r="F8" t="str">
        <v>STARTUP</v>
      </c>
      <c r="G8" t="str">
        <v>COLD_EMAIL</v>
      </c>
      <c r="H8">
        <v>6</v>
      </c>
      <c r="I8">
        <v>6</v>
      </c>
      <c r="J8">
        <v>8</v>
      </c>
      <c r="K8" t="str">
        <v>NO</v>
      </c>
      <c r="L8" s="1">
        <v>45877</v>
      </c>
      <c r="M8" t="str">
        <v>ENGAGED</v>
      </c>
      <c r="N8" t="str">
        <v>E-Commerce</v>
      </c>
      <c r="O8" t="str">
        <v>Sales Operations</v>
      </c>
      <c r="P8" t="str">
        <v>DE</v>
      </c>
      <c r="Q8" t="str">
        <v>Unknown</v>
      </c>
      <c r="R8" s="1">
        <v>45660</v>
      </c>
      <c r="S8" t="str">
        <v>www.linkedin.com/in/jasminesanchez53</v>
      </c>
    </row>
    <row r="9" spans="1:19">
      <c r="A9" t="str">
        <v>L0008</v>
      </c>
      <c r="B9" t="str">
        <v>Vivian Young</v>
      </c>
      <c r="C9" t="str">
        <v>vivian.young@google.com</v>
      </c>
      <c r="D9" t="str">
        <v>633-813-8973</v>
      </c>
      <c r="E9" t="str">
        <v>GOOGLE</v>
      </c>
      <c r="F9" t="str">
        <v>MID-MARKET</v>
      </c>
      <c r="G9" t="str">
        <v>SOCIAL</v>
      </c>
      <c r="H9">
        <v>3</v>
      </c>
      <c r="I9">
        <v>17</v>
      </c>
      <c r="J9">
        <v>0</v>
      </c>
      <c r="K9" t="str">
        <v>YES</v>
      </c>
      <c r="L9" s="1" t="str">
        <v/>
      </c>
      <c r="M9" t="str">
        <v>NEW</v>
      </c>
      <c r="N9" t="str">
        <v>Automotive</v>
      </c>
      <c r="O9" t="str">
        <v>Intern</v>
      </c>
      <c r="P9" t="str">
        <v>IN</v>
      </c>
      <c r="Q9" t="str">
        <v>Unknown</v>
      </c>
      <c r="R9" s="1">
        <v>45719</v>
      </c>
      <c r="S9" t="str">
        <v>www.linkedin.com/in/umbraiyer31</v>
      </c>
    </row>
    <row r="10" spans="1:19">
      <c r="A10" t="str">
        <v>L0009</v>
      </c>
      <c r="B10" t="str">
        <v>Elena Pandey</v>
      </c>
      <c r="C10" t="str">
        <v>elena.pandey@elastic.com</v>
      </c>
      <c r="D10" t="str">
        <v>467-309-6147</v>
      </c>
      <c r="E10" t="str">
        <v>ELASTIC</v>
      </c>
      <c r="F10" t="str">
        <v>SMB</v>
      </c>
      <c r="G10" t="str">
        <v>EVENT</v>
      </c>
      <c r="H10">
        <v>19</v>
      </c>
      <c r="I10">
        <v>2</v>
      </c>
      <c r="J10">
        <v>0</v>
      </c>
      <c r="K10" t="str">
        <v>NO</v>
      </c>
      <c r="L10" s="1">
        <v>45691</v>
      </c>
      <c r="M10" t="str">
        <v>CONVERTED</v>
      </c>
      <c r="N10" t="str">
        <v>Legal Tech</v>
      </c>
      <c r="O10" t="str">
        <v>Intern</v>
      </c>
      <c r="P10" t="str">
        <v>N/A</v>
      </c>
      <c r="Q10" t="str">
        <v>Unknown</v>
      </c>
      <c r="R10" s="1">
        <v>45696</v>
      </c>
      <c r="S10" t="str">
        <v>missing</v>
      </c>
    </row>
    <row r="11" spans="1:19">
      <c r="A11" t="str">
        <v>L0010</v>
      </c>
      <c r="B11" t="str">
        <v>Priya Muller</v>
      </c>
      <c r="C11" t="str">
        <v>priya.muller@paloalto.com</v>
      </c>
      <c r="D11" t="str">
        <v>3069993200</v>
      </c>
      <c r="E11" t="str">
        <v>PALO ALTO</v>
      </c>
      <c r="F11" t="str">
        <v>MID-MARKET</v>
      </c>
      <c r="G11" t="str">
        <v>PAID</v>
      </c>
      <c r="H11">
        <v>9</v>
      </c>
      <c r="I11">
        <v>19</v>
      </c>
      <c r="J11">
        <v>21</v>
      </c>
      <c r="K11" t="str">
        <v>YES</v>
      </c>
      <c r="L11" s="1">
        <v>45794</v>
      </c>
      <c r="M11" t="str">
        <v>NURTURING</v>
      </c>
      <c r="N11" t="str">
        <v>Proptech</v>
      </c>
      <c r="O11" t="str">
        <v>Head Of Growth</v>
      </c>
      <c r="P11" t="str">
        <v>DE</v>
      </c>
      <c r="Q11" t="str">
        <v>Series C+</v>
      </c>
      <c r="R11" s="1">
        <v>45668</v>
      </c>
      <c r="S11" t="str">
        <v>linkedin.com/in/liorascott21</v>
      </c>
    </row>
    <row r="12" spans="1:19">
      <c r="A12" t="str">
        <v>L0011</v>
      </c>
      <c r="B12" t="str">
        <v>Landon Rossi</v>
      </c>
      <c r="C12" t="str">
        <v>landon.rossi@crowdstrike.com</v>
      </c>
      <c r="D12" t="str">
        <v>(351) 540-3088</v>
      </c>
      <c r="E12" t="str">
        <v>CROWD STRIKE</v>
      </c>
      <c r="F12" t="str">
        <v>SMB</v>
      </c>
      <c r="G12" t="str">
        <v>EVENT</v>
      </c>
      <c r="H12">
        <v>2</v>
      </c>
      <c r="I12">
        <v>6</v>
      </c>
      <c r="J12">
        <v>42</v>
      </c>
      <c r="K12" t="str">
        <v>NO</v>
      </c>
      <c r="L12" s="1">
        <v>45928</v>
      </c>
      <c r="M12" t="str">
        <v>CONTACTED</v>
      </c>
      <c r="N12" t="str">
        <v>AI/ML</v>
      </c>
      <c r="O12" t="str">
        <v>Growth Hacker</v>
      </c>
      <c r="P12" t="str">
        <v>IN</v>
      </c>
      <c r="Q12" t="str">
        <v>Series B</v>
      </c>
      <c r="R12" s="1">
        <v>45839</v>
      </c>
      <c r="S12" t="str">
        <v>missing</v>
      </c>
    </row>
    <row r="13" spans="1:19">
      <c r="A13" t="str">
        <v>L0012</v>
      </c>
      <c r="B13" t="str">
        <v>Jamal Soto</v>
      </c>
      <c r="C13" t="str">
        <v>jamal.soto@notion.com</v>
      </c>
      <c r="D13" t="str">
        <v>681.327.4269</v>
      </c>
      <c r="E13" t="str">
        <v>NOTION</v>
      </c>
      <c r="F13" t="str">
        <v>N/A</v>
      </c>
      <c r="G13" t="str">
        <v>COLD_EMAIL</v>
      </c>
      <c r="H13">
        <v>14</v>
      </c>
      <c r="I13">
        <v>6</v>
      </c>
      <c r="J13">
        <v>17</v>
      </c>
      <c r="K13" t="str">
        <v>YES</v>
      </c>
      <c r="L13" s="1">
        <v>45789</v>
      </c>
      <c r="M13" t="str">
        <v>NEW</v>
      </c>
      <c r="N13" t="str">
        <v>Energy</v>
      </c>
      <c r="O13" t="str">
        <v>Pr Manager</v>
      </c>
      <c r="P13" t="str">
        <v>Mexico</v>
      </c>
      <c r="Q13" t="str">
        <v>$50M-100M</v>
      </c>
      <c r="R13" s="1">
        <v>45783</v>
      </c>
      <c r="S13" t="str">
        <v>linkedin.com/in/ravijones14</v>
      </c>
    </row>
    <row r="14" spans="1:19">
      <c r="A14" t="str">
        <v>L0013</v>
      </c>
      <c r="B14" t="str">
        <v>Julian Shah</v>
      </c>
      <c r="C14" t="str">
        <v>julian.shah@dropbox.com</v>
      </c>
      <c r="D14" t="str">
        <v>missing</v>
      </c>
      <c r="E14" t="str">
        <v>DROPBOX</v>
      </c>
      <c r="F14" t="str">
        <v>STARTUP</v>
      </c>
      <c r="G14" t="str">
        <v>ORGANIC</v>
      </c>
      <c r="H14">
        <v>34</v>
      </c>
      <c r="I14">
        <v>6</v>
      </c>
      <c r="J14">
        <v>4</v>
      </c>
      <c r="K14" t="str">
        <v>NO</v>
      </c>
      <c r="L14" s="1">
        <v>45941</v>
      </c>
      <c r="M14" t="str">
        <v>CONTACTED</v>
      </c>
      <c r="N14" t="str">
        <v>Cybersecurity</v>
      </c>
      <c r="O14" t="str">
        <v>Marketing Coordinator</v>
      </c>
      <c r="P14" t="str">
        <v>Ireland</v>
      </c>
      <c r="Q14" t="str">
        <v>50M+</v>
      </c>
      <c r="R14" s="1">
        <v>45795</v>
      </c>
      <c r="S14" t="str">
        <v>missing</v>
      </c>
    </row>
    <row r="15" spans="1:19">
      <c r="A15" t="str">
        <v>L0014</v>
      </c>
      <c r="B15" t="str">
        <v>Finn Torres</v>
      </c>
      <c r="C15" t="str">
        <v>finn.torres@databricks.com</v>
      </c>
      <c r="D15" t="str">
        <v>+14155406279</v>
      </c>
      <c r="E15" t="str">
        <v>DATABRICKS</v>
      </c>
      <c r="F15" t="str">
        <v>N/A</v>
      </c>
      <c r="G15" t="str">
        <v>PARTNER</v>
      </c>
      <c r="H15">
        <v>32</v>
      </c>
      <c r="I15">
        <v>5</v>
      </c>
      <c r="J15">
        <v>18</v>
      </c>
      <c r="K15" t="str">
        <v>YES</v>
      </c>
      <c r="L15" s="1">
        <v>45941</v>
      </c>
      <c r="M15" t="str">
        <v>QUALIFIED</v>
      </c>
      <c r="N15" t="str">
        <v>Insurtech</v>
      </c>
      <c r="O15" t="str">
        <v>Marketing Analyst</v>
      </c>
      <c r="P15" t="str">
        <v>BR</v>
      </c>
      <c r="Q15" t="str">
        <v>$100M-500M</v>
      </c>
      <c r="R15" s="1" t="str">
        <v/>
      </c>
      <c r="S15" t="str">
        <v>missing</v>
      </c>
    </row>
    <row r="16" spans="1:19">
      <c r="A16" t="str">
        <v>L0015</v>
      </c>
      <c r="B16" t="str">
        <v>Tatiana Dubois</v>
      </c>
      <c r="C16" t="str">
        <v>tatiana.dubois@elastic.com</v>
      </c>
      <c r="D16" t="str">
        <v>351.771.1090</v>
      </c>
      <c r="E16" t="str">
        <v>ELASTIC</v>
      </c>
      <c r="F16" t="str">
        <v>MID-MARKET</v>
      </c>
      <c r="G16" t="str">
        <v>CONTENT_SYNDICATION</v>
      </c>
      <c r="H16">
        <v>33</v>
      </c>
      <c r="I16">
        <v>17</v>
      </c>
      <c r="J16">
        <v>54</v>
      </c>
      <c r="K16" t="str">
        <v>NO</v>
      </c>
      <c r="L16" s="1">
        <v>45891</v>
      </c>
      <c r="M16" t="str">
        <v>LOST</v>
      </c>
      <c r="N16" t="str">
        <v>Unknown</v>
      </c>
      <c r="O16" t="str">
        <v>Sales Operations</v>
      </c>
      <c r="P16" t="str">
        <v>Thailand</v>
      </c>
      <c r="Q16" t="str">
        <v>$50M - $100M</v>
      </c>
      <c r="R16" s="1">
        <v>45740</v>
      </c>
      <c r="S16" t="str">
        <v>https://linkedin.com/in/nicoscott97</v>
      </c>
    </row>
    <row r="17" spans="1:19">
      <c r="A17" t="str">
        <v>L0016</v>
      </c>
      <c r="B17" t="str">
        <v>Liora Adams</v>
      </c>
      <c r="C17" t="str">
        <v>liora.adams@datadog.com</v>
      </c>
      <c r="D17" t="str">
        <v>753-182-3267</v>
      </c>
      <c r="E17" t="str">
        <v>DATADOG</v>
      </c>
      <c r="F17" t="str">
        <v>SMB</v>
      </c>
      <c r="G17" t="str">
        <v>EVENT</v>
      </c>
      <c r="H17">
        <v>13</v>
      </c>
      <c r="I17">
        <v>0</v>
      </c>
      <c r="J17">
        <v>34</v>
      </c>
      <c r="K17" t="str">
        <v>NO</v>
      </c>
      <c r="L17" s="1">
        <v>45774</v>
      </c>
      <c r="M17" t="str">
        <v>CONTACTED</v>
      </c>
      <c r="N17" t="str">
        <v>Supply Chain</v>
      </c>
      <c r="O17" t="str">
        <v>Cmo</v>
      </c>
      <c r="P17" t="str">
        <v>South Africa</v>
      </c>
      <c r="Q17" t="str">
        <v>&lt; $1M</v>
      </c>
      <c r="R17" s="1">
        <v>45866</v>
      </c>
      <c r="S17" t="str">
        <v>linkedin.com/in/finnolsen96</v>
      </c>
    </row>
    <row r="18" spans="1:19">
      <c r="A18" t="str">
        <v>L0017</v>
      </c>
      <c r="B18" t="str">
        <v>Margaux Aguilar</v>
      </c>
      <c r="C18" t="str">
        <v>margaux.aguilar@asana.com</v>
      </c>
      <c r="D18" t="str">
        <v>941-269-8657</v>
      </c>
      <c r="E18" t="str">
        <v>ASANA</v>
      </c>
      <c r="F18" t="str">
        <v>MID-MARKET</v>
      </c>
      <c r="G18" t="str">
        <v>DIRECT</v>
      </c>
      <c r="H18">
        <v>0</v>
      </c>
      <c r="I18">
        <v>18</v>
      </c>
      <c r="J18">
        <v>5</v>
      </c>
      <c r="K18" t="str">
        <v>YES</v>
      </c>
      <c r="L18" s="1">
        <v>45875</v>
      </c>
      <c r="M18" t="str">
        <v>CONTACTED</v>
      </c>
      <c r="N18" t="str">
        <v>Cleantech</v>
      </c>
      <c r="O18" t="str">
        <v>Channel Manager</v>
      </c>
      <c r="P18" t="str">
        <v>South Korea</v>
      </c>
      <c r="Q18" t="str">
        <v>50M+</v>
      </c>
      <c r="R18" s="1">
        <v>45847</v>
      </c>
      <c r="S18" t="str">
        <v>www.linkedin.com/in/finnhill11</v>
      </c>
    </row>
    <row r="19" spans="1:19">
      <c r="A19" t="str">
        <v>L0018</v>
      </c>
      <c r="B19" t="str">
        <v>Eve Mendoza</v>
      </c>
      <c r="C19" t="str">
        <v>missing</v>
      </c>
      <c r="D19" t="str">
        <v>missing</v>
      </c>
      <c r="E19" t="str">
        <v>SPLUNK</v>
      </c>
      <c r="F19" t="str">
        <v>SMB</v>
      </c>
      <c r="G19" t="str">
        <v>WEBINAR</v>
      </c>
      <c r="H19">
        <v>9</v>
      </c>
      <c r="I19">
        <v>15</v>
      </c>
      <c r="J19">
        <v>36</v>
      </c>
      <c r="K19" t="str">
        <v>YES</v>
      </c>
      <c r="L19" s="1">
        <v>45802</v>
      </c>
      <c r="M19" t="str">
        <v>CONVERTED</v>
      </c>
      <c r="N19" t="str">
        <v>Martech</v>
      </c>
      <c r="O19" t="str">
        <v>Revops Manager</v>
      </c>
      <c r="P19" t="str">
        <v>IN</v>
      </c>
      <c r="Q19" t="str">
        <v>$50M-100M</v>
      </c>
      <c r="R19" s="1">
        <v>45796</v>
      </c>
      <c r="S19" t="str">
        <v>https://linkedin.com/in/umaro'brien92</v>
      </c>
    </row>
    <row r="20" spans="1:19">
      <c r="A20" t="str">
        <v>L0019</v>
      </c>
      <c r="B20" t="str">
        <v>Tina Petrov</v>
      </c>
      <c r="C20" t="str">
        <v>tina.petrov@linear.com</v>
      </c>
      <c r="D20" t="str">
        <v>7799011672</v>
      </c>
      <c r="E20" t="str">
        <v>LINEAR</v>
      </c>
      <c r="F20" t="str">
        <v>ENTERPRISE</v>
      </c>
      <c r="G20" t="str">
        <v>CONTENT_SYNDICATION</v>
      </c>
      <c r="H20">
        <v>4</v>
      </c>
      <c r="I20">
        <v>10</v>
      </c>
      <c r="J20">
        <v>0</v>
      </c>
      <c r="K20" t="str">
        <v>NO</v>
      </c>
      <c r="L20" s="1">
        <v>45702</v>
      </c>
      <c r="M20" t="str">
        <v>CONVERTED</v>
      </c>
      <c r="N20" t="str">
        <v>Retail</v>
      </c>
      <c r="O20" t="str">
        <v>Co-Founder</v>
      </c>
      <c r="P20" t="str">
        <v>Vietnam</v>
      </c>
      <c r="Q20" t="str">
        <v>$1M - $10M</v>
      </c>
      <c r="R20" s="1">
        <v>45797</v>
      </c>
      <c r="S20" t="str">
        <v>www.linkedin.com/in/kaiavega62</v>
      </c>
    </row>
    <row r="21" spans="1:19">
      <c r="A21" t="str">
        <v>L0020</v>
      </c>
      <c r="B21" t="str">
        <v>Julian Mehta</v>
      </c>
      <c r="C21" t="str">
        <v>julian.mehta@microsoft.com</v>
      </c>
      <c r="D21" t="str">
        <v>(884) 488-6511</v>
      </c>
      <c r="E21" t="str">
        <v>MICROSOFT</v>
      </c>
      <c r="F21" t="str">
        <v>N/A</v>
      </c>
      <c r="G21" t="str">
        <v>COLD_EMAIL</v>
      </c>
      <c r="H21">
        <v>13</v>
      </c>
      <c r="I21">
        <v>8</v>
      </c>
      <c r="J21">
        <v>56</v>
      </c>
      <c r="K21" t="str">
        <v>NO</v>
      </c>
      <c r="L21" s="1">
        <v>45795</v>
      </c>
      <c r="M21" t="str">
        <v>NEW</v>
      </c>
      <c r="N21" t="str">
        <v>Hrtech</v>
      </c>
      <c r="O21" t="str">
        <v>Sdr Manager</v>
      </c>
      <c r="P21" t="str">
        <v>BR</v>
      </c>
      <c r="Q21" t="str">
        <v>Unknown</v>
      </c>
      <c r="R21" s="1">
        <v>45770</v>
      </c>
      <c r="S21" t="str">
        <v>linkedin.com/in/xiomarajohansson3</v>
      </c>
    </row>
    <row r="22" spans="1:19">
      <c r="A22" t="str">
        <v>L0021</v>
      </c>
      <c r="B22" t="str">
        <v>Zachary Allen</v>
      </c>
      <c r="C22" t="str">
        <v>zachary.allen@cloudflare.com</v>
      </c>
      <c r="D22" t="str">
        <v>5384608434</v>
      </c>
      <c r="E22" t="str">
        <v>CLOUDFLARE</v>
      </c>
      <c r="F22" t="str">
        <v>SMB</v>
      </c>
      <c r="G22" t="str">
        <v>SOCIAL</v>
      </c>
      <c r="H22">
        <v>12</v>
      </c>
      <c r="I22">
        <v>17</v>
      </c>
      <c r="J22">
        <v>44</v>
      </c>
      <c r="K22" t="str">
        <v>NO</v>
      </c>
      <c r="L22" s="1">
        <v>46007</v>
      </c>
      <c r="M22" t="str">
        <v>QUALIFIED</v>
      </c>
      <c r="N22" t="str">
        <v>Biotech</v>
      </c>
      <c r="O22" t="str">
        <v>Head Of Sales</v>
      </c>
      <c r="P22" t="str">
        <v>SG</v>
      </c>
      <c r="Q22" t="str">
        <v>&lt; $1M</v>
      </c>
      <c r="R22" s="1">
        <v>45680</v>
      </c>
      <c r="S22" t="str">
        <v>linkedin.com/in/ursulagarcia7</v>
      </c>
    </row>
    <row r="23" spans="1:19">
      <c r="A23" t="str">
        <v>L0022</v>
      </c>
      <c r="B23" t="str">
        <v>Yvonne Diaz</v>
      </c>
      <c r="C23" t="str">
        <v>yvonne.diaz@microsoftcorp.com</v>
      </c>
      <c r="D23" t="str">
        <v>388.152.5136</v>
      </c>
      <c r="E23" t="str">
        <v>MICROSOFT CORP</v>
      </c>
      <c r="F23" t="str">
        <v>N/A</v>
      </c>
      <c r="G23" t="str">
        <v>PAID</v>
      </c>
      <c r="H23">
        <v>25</v>
      </c>
      <c r="I23">
        <v>18</v>
      </c>
      <c r="J23">
        <v>3</v>
      </c>
      <c r="K23" t="str">
        <v>NO</v>
      </c>
      <c r="L23" s="1">
        <v>45940</v>
      </c>
      <c r="M23" t="str">
        <v>QUALIFIED</v>
      </c>
      <c r="N23" t="str">
        <v>Proptech</v>
      </c>
      <c r="O23" t="str">
        <v>Ceo</v>
      </c>
      <c r="P23" t="str">
        <v>Indonesia</v>
      </c>
      <c r="Q23" t="str">
        <v>Series B</v>
      </c>
      <c r="R23" s="1">
        <v>45913</v>
      </c>
      <c r="S23" t="str">
        <v>www.linkedin.com/in/landonnelson76</v>
      </c>
    </row>
    <row r="24" spans="1:19">
      <c r="A24" t="str">
        <v>L0023</v>
      </c>
      <c r="B24" t="str">
        <v>Camila Decker</v>
      </c>
      <c r="C24" t="str">
        <v>camila.decker@linear.com</v>
      </c>
      <c r="D24" t="str">
        <v>missing</v>
      </c>
      <c r="E24" t="str">
        <v>LINEAR</v>
      </c>
      <c r="F24" t="str">
        <v>MID-MARKET</v>
      </c>
      <c r="G24" t="str">
        <v>DIRECT</v>
      </c>
      <c r="H24">
        <v>0</v>
      </c>
      <c r="I24">
        <v>0</v>
      </c>
      <c r="J24">
        <v>38</v>
      </c>
      <c r="K24" t="str">
        <v>NO</v>
      </c>
      <c r="L24" s="1">
        <v>45757</v>
      </c>
      <c r="M24" t="str">
        <v>DISQUALIFIED</v>
      </c>
      <c r="N24" t="str">
        <v>Biotech</v>
      </c>
      <c r="O24" t="str">
        <v>Chief Growth Officer</v>
      </c>
      <c r="P24" t="str">
        <v>CA</v>
      </c>
      <c r="Q24" t="str">
        <v>1M-10M</v>
      </c>
      <c r="R24" s="1">
        <v>45980</v>
      </c>
      <c r="S24" t="str">
        <v>linkedin.com/in/zarapark15</v>
      </c>
    </row>
    <row r="25" spans="1:19">
      <c r="A25" t="str">
        <v>L0024</v>
      </c>
      <c r="B25" t="str">
        <v>George Reyes</v>
      </c>
      <c r="C25" t="str">
        <v>george.reyes@amazon.com</v>
      </c>
      <c r="D25" t="str">
        <v>+14955493037</v>
      </c>
      <c r="E25" t="str">
        <v>AMAZON</v>
      </c>
      <c r="F25" t="str">
        <v>GROWTH</v>
      </c>
      <c r="G25" t="str">
        <v>COLD_EMAIL</v>
      </c>
      <c r="H25">
        <v>17</v>
      </c>
      <c r="I25">
        <v>15</v>
      </c>
      <c r="J25">
        <v>38</v>
      </c>
      <c r="K25" t="str">
        <v>YES</v>
      </c>
      <c r="L25" s="1">
        <v>46002</v>
      </c>
      <c r="M25" t="str">
        <v>NEW</v>
      </c>
      <c r="N25" t="str">
        <v>Proptech</v>
      </c>
      <c r="O25" t="str">
        <v>Director Of Marketing</v>
      </c>
      <c r="P25" t="str">
        <v>DE</v>
      </c>
      <c r="Q25" t="str">
        <v>$5M-$25M</v>
      </c>
      <c r="R25" s="1">
        <v>45949</v>
      </c>
      <c r="S25" t="str">
        <v>linkedin.com/in/umbramehta35</v>
      </c>
    </row>
    <row r="26" spans="1:19">
      <c r="A26" t="str">
        <v>L0025</v>
      </c>
      <c r="B26" t="str">
        <v>Karen Ortiz</v>
      </c>
      <c r="C26" t="str">
        <v>karen.ortiz@datadog.com</v>
      </c>
      <c r="D26" t="str">
        <v>+12935816700</v>
      </c>
      <c r="E26" t="str">
        <v>DATADOG</v>
      </c>
      <c r="F26" t="str">
        <v>SMB</v>
      </c>
      <c r="G26" t="str">
        <v>COLD_EMAIL</v>
      </c>
      <c r="H26">
        <v>10</v>
      </c>
      <c r="I26">
        <v>15</v>
      </c>
      <c r="J26">
        <v>60</v>
      </c>
      <c r="K26" t="str">
        <v>NO</v>
      </c>
      <c r="L26" s="1">
        <v>45902</v>
      </c>
      <c r="M26" t="str">
        <v>QUALIFIED</v>
      </c>
      <c r="N26" t="str">
        <v>E-Commerce</v>
      </c>
      <c r="O26" t="str">
        <v>Data Analyst</v>
      </c>
      <c r="P26" t="str">
        <v>N/A</v>
      </c>
      <c r="Q26" t="str">
        <v>Series A</v>
      </c>
      <c r="R26" s="1">
        <v>45927</v>
      </c>
      <c r="S26" t="str">
        <v>www.linkedin.com/in/quinlanbose70</v>
      </c>
    </row>
    <row r="27" spans="1:19">
      <c r="A27" t="str">
        <v>L0026</v>
      </c>
      <c r="B27" t="str">
        <v>Dante Martinez</v>
      </c>
      <c r="C27" t="str">
        <v>dante.martinez@elastic.com</v>
      </c>
      <c r="D27" t="str">
        <v>missing</v>
      </c>
      <c r="E27" t="str">
        <v>ELASTIC</v>
      </c>
      <c r="F27" t="str">
        <v>SMB</v>
      </c>
      <c r="G27" t="str">
        <v>PARTNER</v>
      </c>
      <c r="H27">
        <v>31</v>
      </c>
      <c r="I27">
        <v>20</v>
      </c>
      <c r="J27">
        <v>15</v>
      </c>
      <c r="K27" t="str">
        <v>NO</v>
      </c>
      <c r="L27" s="1">
        <v>45675</v>
      </c>
      <c r="M27" t="str">
        <v>CONTACTED</v>
      </c>
      <c r="N27" t="str">
        <v>E-Commerce</v>
      </c>
      <c r="O27" t="str">
        <v>Digital Marketing Manager</v>
      </c>
      <c r="P27" t="str">
        <v>FR</v>
      </c>
      <c r="Q27" t="str">
        <v>$50M-100M</v>
      </c>
      <c r="R27" s="1">
        <v>45732</v>
      </c>
      <c r="S27" t="str">
        <v>https://www.linkedin.com/in/yvonnenakamura91</v>
      </c>
    </row>
    <row r="28" spans="1:19">
      <c r="A28" t="str">
        <v>L0027</v>
      </c>
      <c r="B28" t="str">
        <v>Emilia Gupta</v>
      </c>
      <c r="C28" t="str">
        <v>emilia.gupta@hubspot.com</v>
      </c>
      <c r="D28" t="str">
        <v>2713827798</v>
      </c>
      <c r="E28" t="str">
        <v>HUBSPOT</v>
      </c>
      <c r="F28" t="str">
        <v>N/A</v>
      </c>
      <c r="G28" t="str">
        <v>SOCIAL</v>
      </c>
      <c r="H28">
        <v>18</v>
      </c>
      <c r="I28">
        <v>18</v>
      </c>
      <c r="J28">
        <v>42</v>
      </c>
      <c r="K28" t="str">
        <v>NO</v>
      </c>
      <c r="L28" s="1">
        <v>45887</v>
      </c>
      <c r="M28" t="str">
        <v>NURTURING</v>
      </c>
      <c r="N28" t="str">
        <v>Logistics</v>
      </c>
      <c r="O28" t="str">
        <v>Program Manager</v>
      </c>
      <c r="P28" t="str">
        <v>South Africa</v>
      </c>
      <c r="Q28" t="str">
        <v>50M+</v>
      </c>
      <c r="R28" s="1">
        <v>45999</v>
      </c>
      <c r="S28" t="str">
        <v>linkedin.com/in/ivannair53</v>
      </c>
    </row>
    <row r="29" spans="1:19">
      <c r="A29" t="str">
        <v>L0028</v>
      </c>
      <c r="B29" t="str">
        <v>Farhan Mendoza</v>
      </c>
      <c r="C29" t="str">
        <v>farhan.mendoza@paloalto.com</v>
      </c>
      <c r="D29" t="str">
        <v>329.614.6439</v>
      </c>
      <c r="E29" t="str">
        <v>PALO ALTO</v>
      </c>
      <c r="F29" t="str">
        <v>MID-MARKET</v>
      </c>
      <c r="G29" t="str">
        <v>PARTNER</v>
      </c>
      <c r="H29">
        <v>0</v>
      </c>
      <c r="I29">
        <v>0</v>
      </c>
      <c r="J29">
        <v>26</v>
      </c>
      <c r="K29" t="str">
        <v>YES</v>
      </c>
      <c r="L29" s="1">
        <v>45704</v>
      </c>
      <c r="M29" t="str">
        <v>ENGAGED</v>
      </c>
      <c r="N29" t="str">
        <v>Cleantech</v>
      </c>
      <c r="O29" t="str">
        <v>Technical Lead</v>
      </c>
      <c r="P29" t="str">
        <v>Argentina</v>
      </c>
      <c r="Q29" t="str">
        <v>50M+</v>
      </c>
      <c r="R29" s="1">
        <v>45913</v>
      </c>
      <c r="S29" t="str">
        <v>www.linkedin.com/in/idrismedina98</v>
      </c>
    </row>
    <row r="30" spans="1:19">
      <c r="A30" t="str">
        <v>L0029</v>
      </c>
      <c r="B30" t="str">
        <v>Leandro Jones</v>
      </c>
      <c r="C30" t="str">
        <v>leandro.jones@datadog.com</v>
      </c>
      <c r="D30" t="str">
        <v>missing</v>
      </c>
      <c r="E30" t="str">
        <v>DATADOG</v>
      </c>
      <c r="F30" t="str">
        <v>ENTERPRISE</v>
      </c>
      <c r="G30" t="str">
        <v>PAID</v>
      </c>
      <c r="H30">
        <v>19</v>
      </c>
      <c r="I30">
        <v>1</v>
      </c>
      <c r="J30">
        <v>3</v>
      </c>
      <c r="K30" t="str">
        <v>NO</v>
      </c>
      <c r="L30" s="1">
        <v>45843</v>
      </c>
      <c r="M30" t="str">
        <v>CONTACTED</v>
      </c>
      <c r="N30" t="str">
        <v>Media</v>
      </c>
      <c r="O30" t="str">
        <v>Unknown</v>
      </c>
      <c r="P30" t="str">
        <v>IN</v>
      </c>
      <c r="Q30" t="str">
        <v>Under $1M</v>
      </c>
      <c r="R30" s="1">
        <v>45952</v>
      </c>
      <c r="S30" t="str">
        <v>missing</v>
      </c>
    </row>
    <row r="31" spans="1:19">
      <c r="A31" t="str">
        <v>L0030</v>
      </c>
      <c r="B31" t="str">
        <v>Xyla Thompson</v>
      </c>
      <c r="C31" t="str">
        <v>missing</v>
      </c>
      <c r="D31" t="str">
        <v>3611758237</v>
      </c>
      <c r="E31" t="str">
        <v>PALO ALTO NETWORKS</v>
      </c>
      <c r="F31" t="str">
        <v>SMB</v>
      </c>
      <c r="G31" t="str">
        <v>COLD_EMAIL</v>
      </c>
      <c r="H31">
        <v>27</v>
      </c>
      <c r="I31">
        <v>14</v>
      </c>
      <c r="J31">
        <v>12</v>
      </c>
      <c r="K31" t="str">
        <v>NO</v>
      </c>
      <c r="L31" s="1">
        <v>45696</v>
      </c>
      <c r="M31" t="str">
        <v>NEW</v>
      </c>
      <c r="N31" t="str">
        <v>Logistics</v>
      </c>
      <c r="O31" t="str">
        <v>Vp Revenue</v>
      </c>
      <c r="P31" t="str">
        <v>Netherlands</v>
      </c>
      <c r="Q31" t="str">
        <v>Unknown</v>
      </c>
      <c r="R31" s="1">
        <v>45847</v>
      </c>
      <c r="S31" t="str">
        <v>missing</v>
      </c>
    </row>
    <row r="32" spans="1:19">
      <c r="A32" t="str">
        <v>L0031</v>
      </c>
      <c r="B32" t="str">
        <v>Xanthe Vega</v>
      </c>
      <c r="C32" t="str">
        <v>xanthe.vega@canva.com</v>
      </c>
      <c r="D32" t="str">
        <v>missing</v>
      </c>
      <c r="E32" t="str">
        <v>CANVA</v>
      </c>
      <c r="F32" t="str">
        <v>STARTUP</v>
      </c>
      <c r="G32" t="str">
        <v>WEBINAR</v>
      </c>
      <c r="H32">
        <v>16</v>
      </c>
      <c r="I32">
        <v>4</v>
      </c>
      <c r="J32">
        <v>57</v>
      </c>
      <c r="K32" t="str">
        <v>YES</v>
      </c>
      <c r="L32" s="1">
        <v>45803</v>
      </c>
      <c r="M32" t="str">
        <v>QUALIFIED</v>
      </c>
      <c r="N32" t="str">
        <v>Fintech</v>
      </c>
      <c r="O32" t="str">
        <v>Sales Engineer</v>
      </c>
      <c r="P32" t="str">
        <v>AU</v>
      </c>
      <c r="Q32" t="str">
        <v>Unknown</v>
      </c>
      <c r="R32" s="1">
        <v>46005</v>
      </c>
      <c r="S32" t="str">
        <v>missing</v>
      </c>
    </row>
    <row r="33" spans="1:19">
      <c r="A33" t="str">
        <v>L0032</v>
      </c>
      <c r="B33" t="str">
        <v>Hassan Soto</v>
      </c>
      <c r="C33" t="str">
        <v>hassan.soto@datadog.com</v>
      </c>
      <c r="D33" t="str">
        <v>502.864.6549</v>
      </c>
      <c r="E33" t="str">
        <v>DATADOG</v>
      </c>
      <c r="F33" t="str">
        <v>MID-MARKET</v>
      </c>
      <c r="G33" t="str">
        <v>PARTNER</v>
      </c>
      <c r="H33">
        <v>9</v>
      </c>
      <c r="I33">
        <v>7</v>
      </c>
      <c r="J33">
        <v>46</v>
      </c>
      <c r="K33" t="str">
        <v>NO</v>
      </c>
      <c r="L33" s="1">
        <v>45912</v>
      </c>
      <c r="M33" t="str">
        <v>QUALIFIED</v>
      </c>
      <c r="N33" t="str">
        <v>Gaming</v>
      </c>
      <c r="O33" t="str">
        <v>Vp Marketing</v>
      </c>
      <c r="P33" t="str">
        <v>N/A</v>
      </c>
      <c r="Q33" t="str">
        <v>Unknown</v>
      </c>
      <c r="R33" s="1">
        <v>46013</v>
      </c>
      <c r="S33" t="str">
        <v>missing</v>
      </c>
    </row>
    <row r="34" spans="1:19">
      <c r="A34" t="str">
        <v>L0033</v>
      </c>
      <c r="B34" t="str">
        <v>Valentina Mehta</v>
      </c>
      <c r="C34" t="str">
        <v>missing</v>
      </c>
      <c r="D34" t="str">
        <v>(426) 763-2035</v>
      </c>
      <c r="E34" t="str">
        <v>DOCU SIGN</v>
      </c>
      <c r="F34" t="str">
        <v>N/A</v>
      </c>
      <c r="G34" t="str">
        <v>COLD_EMAIL</v>
      </c>
      <c r="H34">
        <v>7</v>
      </c>
      <c r="I34">
        <v>1</v>
      </c>
      <c r="J34">
        <v>31</v>
      </c>
      <c r="K34" t="str">
        <v>NO</v>
      </c>
      <c r="L34" s="1">
        <v>45905</v>
      </c>
      <c r="M34" t="str">
        <v>NEW</v>
      </c>
      <c r="N34" t="str">
        <v>Retail</v>
      </c>
      <c r="O34" t="str">
        <v>Partnerships Manager</v>
      </c>
      <c r="P34" t="str">
        <v>Indonesia</v>
      </c>
      <c r="Q34" t="str">
        <v>self-funded</v>
      </c>
      <c r="R34" s="1">
        <v>45859</v>
      </c>
      <c r="S34" t="str">
        <v>missing</v>
      </c>
    </row>
    <row r="35" spans="1:19">
      <c r="A35" t="str">
        <v>L0034</v>
      </c>
      <c r="B35" t="str">
        <v>Xiomara Dubois</v>
      </c>
      <c r="C35" t="str">
        <v>xiomara.dubois@cloudflare.com</v>
      </c>
      <c r="D35" t="str">
        <v>(902) 476-9920</v>
      </c>
      <c r="E35" t="str">
        <v>CLOUDFLARE</v>
      </c>
      <c r="F35" t="str">
        <v>STARTUP</v>
      </c>
      <c r="G35" t="str">
        <v>ORGANIC</v>
      </c>
      <c r="H35">
        <v>12</v>
      </c>
      <c r="I35">
        <v>14</v>
      </c>
      <c r="J35">
        <v>13</v>
      </c>
      <c r="K35" t="str">
        <v>YES</v>
      </c>
      <c r="L35" s="1">
        <v>45659</v>
      </c>
      <c r="M35" t="str">
        <v>ENGAGED</v>
      </c>
      <c r="N35" t="str">
        <v>Fintech</v>
      </c>
      <c r="O35" t="str">
        <v>Customer Success Manager</v>
      </c>
      <c r="P35" t="str">
        <v>AU</v>
      </c>
      <c r="Q35" t="str">
        <v>$1B+</v>
      </c>
      <c r="R35" s="1">
        <v>45907</v>
      </c>
      <c r="S35" t="str">
        <v>linkedin.com/in/ivanahmed19</v>
      </c>
    </row>
    <row r="36" spans="1:19">
      <c r="A36" t="str">
        <v>L0035</v>
      </c>
      <c r="B36" t="str">
        <v>Alice Adams</v>
      </c>
      <c r="C36" t="str">
        <v>alice.adams@notionlabs.com</v>
      </c>
      <c r="D36" t="str">
        <v>missing</v>
      </c>
      <c r="E36" t="str">
        <v>NOTION LABS</v>
      </c>
      <c r="F36" t="str">
        <v>STARTUP</v>
      </c>
      <c r="G36" t="str">
        <v>SOCIAL</v>
      </c>
      <c r="H36">
        <v>1</v>
      </c>
      <c r="I36">
        <v>1</v>
      </c>
      <c r="J36">
        <v>26</v>
      </c>
      <c r="K36" t="str">
        <v>YES</v>
      </c>
      <c r="L36" s="1">
        <v>45704</v>
      </c>
      <c r="M36" t="str">
        <v>QUALIFIED</v>
      </c>
      <c r="N36" t="str">
        <v>Devops</v>
      </c>
      <c r="O36" t="str">
        <v>Associate</v>
      </c>
      <c r="P36" t="str">
        <v>FR</v>
      </c>
      <c r="Q36" t="str">
        <v>0-1M</v>
      </c>
      <c r="R36" s="1">
        <v>45681</v>
      </c>
      <c r="S36" t="str">
        <v>www.linkedin.com/in/quinlanhoffman39</v>
      </c>
    </row>
    <row r="37" spans="1:19">
      <c r="A37" t="str">
        <v>L0036</v>
      </c>
      <c r="B37" t="str">
        <v>Magnus Malhotra</v>
      </c>
      <c r="C37" t="str">
        <v>magnus.malhotra@asana.com</v>
      </c>
      <c r="D37" t="str">
        <v>missing</v>
      </c>
      <c r="E37" t="str">
        <v>ASANA</v>
      </c>
      <c r="F37" t="str">
        <v>ENTERPRISE</v>
      </c>
      <c r="G37" t="str">
        <v>COLD_EMAIL</v>
      </c>
      <c r="H37">
        <v>4</v>
      </c>
      <c r="I37">
        <v>19</v>
      </c>
      <c r="J37">
        <v>35</v>
      </c>
      <c r="K37" t="str">
        <v>YES</v>
      </c>
      <c r="L37" s="1">
        <v>45947</v>
      </c>
      <c r="M37" t="str">
        <v>NURTURING</v>
      </c>
      <c r="N37" t="str">
        <v>Retail</v>
      </c>
      <c r="O37" t="str">
        <v>Intern</v>
      </c>
      <c r="P37" t="str">
        <v>Vietnam</v>
      </c>
      <c r="Q37" t="str">
        <v>Unknown</v>
      </c>
      <c r="R37" s="1">
        <v>45982</v>
      </c>
      <c r="S37" t="str">
        <v>www.linkedin.com/in/opalvargas28</v>
      </c>
    </row>
    <row r="38" spans="1:19">
      <c r="A38" t="str">
        <v>L0037</v>
      </c>
      <c r="B38" t="str">
        <v>Nico Kapoor</v>
      </c>
      <c r="C38" t="str">
        <v>nico.kapoor@zendesk.com</v>
      </c>
      <c r="D38" t="str">
        <v>(356) 803-8770</v>
      </c>
      <c r="E38" t="str">
        <v>ZENDESK</v>
      </c>
      <c r="F38" t="str">
        <v>ENTERPRISE</v>
      </c>
      <c r="G38" t="str">
        <v>PAID</v>
      </c>
      <c r="H38">
        <v>0</v>
      </c>
      <c r="I38">
        <v>0</v>
      </c>
      <c r="J38">
        <v>51</v>
      </c>
      <c r="K38" t="str">
        <v>NO</v>
      </c>
      <c r="L38" s="1">
        <v>45948</v>
      </c>
      <c r="M38" t="str">
        <v>CONVERTED</v>
      </c>
      <c r="N38" t="str">
        <v>Fintech</v>
      </c>
      <c r="O38" t="str">
        <v>Ceo</v>
      </c>
      <c r="P38" t="str">
        <v>Colombia</v>
      </c>
      <c r="Q38" t="str">
        <v>$5M-$25M</v>
      </c>
      <c r="R38" s="1">
        <v>45866</v>
      </c>
      <c r="S38" t="str">
        <v>linkedin.com/in/nickmalhotra37</v>
      </c>
    </row>
    <row r="39" spans="1:19">
      <c r="A39" t="str">
        <v>L0038</v>
      </c>
      <c r="B39" t="str">
        <v>Dmitri Malik</v>
      </c>
      <c r="C39" t="str">
        <v>dmitri.malik@freshworks.com</v>
      </c>
      <c r="D39" t="str">
        <v>980.385.4705</v>
      </c>
      <c r="E39" t="str">
        <v>FRESHWORKS</v>
      </c>
      <c r="F39" t="str">
        <v>STARTUP</v>
      </c>
      <c r="G39" t="str">
        <v>DIRECT</v>
      </c>
      <c r="H39">
        <v>35</v>
      </c>
      <c r="I39">
        <v>0</v>
      </c>
      <c r="J39">
        <v>53</v>
      </c>
      <c r="K39" t="str">
        <v>YES</v>
      </c>
      <c r="L39" s="1" t="str">
        <v/>
      </c>
      <c r="M39" t="str">
        <v>QUALIFIED</v>
      </c>
      <c r="N39" t="str">
        <v>Unknown</v>
      </c>
      <c r="O39" t="str">
        <v>Technical Lead</v>
      </c>
      <c r="P39" t="str">
        <v>Italy</v>
      </c>
      <c r="Q39" t="str">
        <v>Unknown</v>
      </c>
      <c r="R39" s="1">
        <v>45952</v>
      </c>
      <c r="S39" t="str">
        <v>linkedin.com/in/kiraguerrero82</v>
      </c>
    </row>
    <row r="40" spans="1:19">
      <c r="A40" t="str">
        <v>L0039</v>
      </c>
      <c r="B40" t="str">
        <v>Xander Mendoza</v>
      </c>
      <c r="C40" t="str">
        <v>xander.mendoza@slack.com</v>
      </c>
      <c r="D40" t="str">
        <v>286-153-3549</v>
      </c>
      <c r="E40" t="str">
        <v>SLACK</v>
      </c>
      <c r="F40" t="str">
        <v>MID-MARKET</v>
      </c>
      <c r="G40" t="str">
        <v>ORGANIC</v>
      </c>
      <c r="H40">
        <v>17</v>
      </c>
      <c r="I40">
        <v>13</v>
      </c>
      <c r="J40">
        <v>28</v>
      </c>
      <c r="K40" t="str">
        <v>NO</v>
      </c>
      <c r="L40" s="1">
        <v>45904</v>
      </c>
      <c r="M40" t="str">
        <v>CONVERTED</v>
      </c>
      <c r="N40" t="str">
        <v>Telecom</v>
      </c>
      <c r="O40" t="str">
        <v>Revops Manager</v>
      </c>
      <c r="P40" t="str">
        <v>UK</v>
      </c>
      <c r="Q40" t="str">
        <v>$100M+</v>
      </c>
      <c r="R40" s="1">
        <v>45971</v>
      </c>
      <c r="S40" t="str">
        <v>missing</v>
      </c>
    </row>
    <row r="41" spans="1:19">
      <c r="A41" t="str">
        <v>L0040</v>
      </c>
      <c r="B41" t="str">
        <v>Zion Novak</v>
      </c>
      <c r="C41" t="str">
        <v>zion.novak@linear.com</v>
      </c>
      <c r="D41" t="str">
        <v>missing</v>
      </c>
      <c r="E41" t="str">
        <v>LINEAR</v>
      </c>
      <c r="F41" t="str">
        <v>GROWTH</v>
      </c>
      <c r="G41" t="str">
        <v>CONTENT_SYNDICATION</v>
      </c>
      <c r="H41">
        <v>24</v>
      </c>
      <c r="I41">
        <v>7</v>
      </c>
      <c r="J41">
        <v>53</v>
      </c>
      <c r="K41" t="str">
        <v>NO</v>
      </c>
      <c r="L41" s="1">
        <v>45701</v>
      </c>
      <c r="M41" t="str">
        <v>ENGAGED</v>
      </c>
      <c r="N41" t="str">
        <v>Fintech</v>
      </c>
      <c r="O41" t="str">
        <v>Marketing Operations</v>
      </c>
      <c r="P41" t="str">
        <v>US</v>
      </c>
      <c r="Q41" t="str">
        <v>$10M-50M</v>
      </c>
      <c r="R41" s="1">
        <v>45944</v>
      </c>
      <c r="S41" t="str">
        <v>linkedin.com/in/liorachen38</v>
      </c>
    </row>
    <row r="42" spans="1:19">
      <c r="A42" t="str">
        <v>L0041</v>
      </c>
      <c r="B42" t="str">
        <v>Bennett Williams</v>
      </c>
      <c r="C42" t="str">
        <v>bennett.williams@docusign.com</v>
      </c>
      <c r="D42" t="str">
        <v>+1-449-546-7560</v>
      </c>
      <c r="E42" t="str">
        <v>DOCUSIGN</v>
      </c>
      <c r="F42" t="str">
        <v>ENTERPRISE</v>
      </c>
      <c r="G42" t="str">
        <v>EVENT</v>
      </c>
      <c r="H42">
        <v>21</v>
      </c>
      <c r="I42">
        <v>5</v>
      </c>
      <c r="J42">
        <v>0</v>
      </c>
      <c r="K42" t="str">
        <v>YES</v>
      </c>
      <c r="L42" s="1">
        <v>45907</v>
      </c>
      <c r="M42" t="str">
        <v>DISQUALIFIED</v>
      </c>
      <c r="N42" t="str">
        <v>Logistics</v>
      </c>
      <c r="O42" t="str">
        <v>Engineering Manager</v>
      </c>
      <c r="P42" t="str">
        <v>AU</v>
      </c>
      <c r="Q42" t="str">
        <v>$100M-500M</v>
      </c>
      <c r="R42" s="1">
        <v>45736</v>
      </c>
      <c r="S42" t="str">
        <v>missing</v>
      </c>
    </row>
    <row r="43" spans="1:19">
      <c r="A43" t="str">
        <v>L0042</v>
      </c>
      <c r="B43" t="str">
        <v>Perseus Wilson</v>
      </c>
      <c r="C43" t="str">
        <v>perseus.wilson@miro.com</v>
      </c>
      <c r="D43" t="str">
        <v>858.750.6295</v>
      </c>
      <c r="E43" t="str">
        <v>MIRO</v>
      </c>
      <c r="F43" t="str">
        <v>ENTERPRISE</v>
      </c>
      <c r="G43" t="str">
        <v>COLD_EMAIL</v>
      </c>
      <c r="H43">
        <v>4</v>
      </c>
      <c r="I43">
        <v>20</v>
      </c>
      <c r="J43">
        <v>17</v>
      </c>
      <c r="K43" t="str">
        <v>YES</v>
      </c>
      <c r="L43" s="1" t="str">
        <v/>
      </c>
      <c r="M43" t="str">
        <v>LOST</v>
      </c>
      <c r="N43" t="str">
        <v>E-Commerce</v>
      </c>
      <c r="O43" t="str">
        <v>Marketing Analyst</v>
      </c>
      <c r="P43" t="str">
        <v>Bangladesh</v>
      </c>
      <c r="Q43" t="str">
        <v>$1M-10M</v>
      </c>
      <c r="R43" s="1">
        <v>45780</v>
      </c>
      <c r="S43" t="str">
        <v>linkedin.com/in/xanderdubois77</v>
      </c>
    </row>
    <row r="44" spans="1:19">
      <c r="A44" t="str">
        <v>L0043</v>
      </c>
      <c r="B44" t="str">
        <v>Winston Costa</v>
      </c>
      <c r="C44" t="str">
        <v>winston.costa@meta.com</v>
      </c>
      <c r="D44" t="str">
        <v>(687) 613-3471</v>
      </c>
      <c r="E44" t="str">
        <v>META</v>
      </c>
      <c r="F44" t="str">
        <v>N/A</v>
      </c>
      <c r="G44" t="str">
        <v>PAID</v>
      </c>
      <c r="H44">
        <v>21</v>
      </c>
      <c r="I44">
        <v>2</v>
      </c>
      <c r="J44">
        <v>11</v>
      </c>
      <c r="K44" t="str">
        <v>YES</v>
      </c>
      <c r="L44" s="1">
        <v>45884</v>
      </c>
      <c r="M44" t="str">
        <v>LOST</v>
      </c>
      <c r="N44" t="str">
        <v>AI/ML</v>
      </c>
      <c r="O44" t="str">
        <v>Sales Engineer</v>
      </c>
      <c r="P44" t="str">
        <v>Saudi Arabia</v>
      </c>
      <c r="Q44" t="str">
        <v>$10M+</v>
      </c>
      <c r="R44" s="1">
        <v>45830</v>
      </c>
      <c r="S44" t="str">
        <v>linkedin.com/in/juniperreyes43</v>
      </c>
    </row>
    <row r="45" spans="1:19">
      <c r="A45" t="str">
        <v>L0044</v>
      </c>
      <c r="B45" t="str">
        <v>Isla Taylor</v>
      </c>
      <c r="C45" t="str">
        <v>isla.taylor@paloaltonetworks.com</v>
      </c>
      <c r="D45" t="str">
        <v>missing</v>
      </c>
      <c r="E45" t="str">
        <v>PALO ALTO NETWORKS</v>
      </c>
      <c r="F45" t="str">
        <v>MID-MARKET</v>
      </c>
      <c r="G45" t="str">
        <v>REFERRAL</v>
      </c>
      <c r="H45">
        <v>19</v>
      </c>
      <c r="I45">
        <v>12</v>
      </c>
      <c r="J45">
        <v>45</v>
      </c>
      <c r="K45" t="str">
        <v>YES</v>
      </c>
      <c r="L45" s="1">
        <v>45859</v>
      </c>
      <c r="M45" t="str">
        <v>ENGAGED</v>
      </c>
      <c r="N45" t="str">
        <v>Fintech</v>
      </c>
      <c r="O45" t="str">
        <v>Cto</v>
      </c>
      <c r="P45" t="str">
        <v>DE</v>
      </c>
      <c r="Q45" t="str">
        <v>unknown</v>
      </c>
      <c r="R45" s="1">
        <v>45669</v>
      </c>
      <c r="S45" t="str">
        <v>missing</v>
      </c>
    </row>
    <row r="46" spans="1:19">
      <c r="A46" t="str">
        <v>L0045</v>
      </c>
      <c r="B46" t="str">
        <v>Deepa Ali</v>
      </c>
      <c r="C46" t="str">
        <v>deepa.ali@hubspot.com</v>
      </c>
      <c r="D46" t="str">
        <v>(752) 955-9626</v>
      </c>
      <c r="E46" t="str">
        <v>HUBSPOT</v>
      </c>
      <c r="F46" t="str">
        <v>MID-MARKET</v>
      </c>
      <c r="G46" t="str">
        <v>COLD_EMAIL</v>
      </c>
      <c r="H46">
        <v>8</v>
      </c>
      <c r="I46">
        <v>4</v>
      </c>
      <c r="J46">
        <v>53</v>
      </c>
      <c r="K46" t="str">
        <v>NO</v>
      </c>
      <c r="L46" s="1">
        <v>45740</v>
      </c>
      <c r="M46" t="str">
        <v>QUALIFIED</v>
      </c>
      <c r="N46" t="str">
        <v>Fintech</v>
      </c>
      <c r="O46" t="str">
        <v>Events Manager</v>
      </c>
      <c r="P46" t="str">
        <v>Uae</v>
      </c>
      <c r="Q46" t="str">
        <v>0-1M</v>
      </c>
      <c r="R46" s="1">
        <v>45940</v>
      </c>
      <c r="S46" t="str">
        <v>https://linkedin.com/in/marisolking69</v>
      </c>
    </row>
    <row r="47" spans="1:19">
      <c r="A47" t="str">
        <v>L0046</v>
      </c>
      <c r="B47" t="str">
        <v>Dmitri Malhotra</v>
      </c>
      <c r="C47" t="str">
        <v>dmitri.malhotra@cloudflare.com</v>
      </c>
      <c r="D47" t="str">
        <v>+1-996-491-9239</v>
      </c>
      <c r="E47" t="str">
        <v>CLOUDFLARE</v>
      </c>
      <c r="F47" t="str">
        <v>STARTUP</v>
      </c>
      <c r="G47" t="str">
        <v>REFERRAL</v>
      </c>
      <c r="H47">
        <v>8</v>
      </c>
      <c r="I47">
        <v>1</v>
      </c>
      <c r="J47">
        <v>55</v>
      </c>
      <c r="K47" t="str">
        <v>YES</v>
      </c>
      <c r="L47" s="1">
        <v>45711</v>
      </c>
      <c r="M47" t="str">
        <v>ENGAGED</v>
      </c>
      <c r="N47" t="str">
        <v>Cybersecurity</v>
      </c>
      <c r="O47" t="str">
        <v>Vp Sales</v>
      </c>
      <c r="P47" t="str">
        <v>DE</v>
      </c>
      <c r="Q47" t="str">
        <v>1M-10M</v>
      </c>
      <c r="R47" s="1">
        <v>45905</v>
      </c>
      <c r="S47" t="str">
        <v>www.linkedin.com/in/xanderverma29</v>
      </c>
    </row>
    <row r="48" spans="1:19">
      <c r="A48" t="str">
        <v>L0047</v>
      </c>
      <c r="B48" t="str">
        <v>Nolan Tiwari</v>
      </c>
      <c r="C48" t="str">
        <v>nolan.tiwari@notion.com</v>
      </c>
      <c r="D48" t="str">
        <v>301.959.6493</v>
      </c>
      <c r="E48" t="str">
        <v>NOTION</v>
      </c>
      <c r="F48" t="str">
        <v>MID-MARKET</v>
      </c>
      <c r="G48" t="str">
        <v>REFERRAL</v>
      </c>
      <c r="H48">
        <v>0</v>
      </c>
      <c r="I48">
        <v>15</v>
      </c>
      <c r="J48">
        <v>8</v>
      </c>
      <c r="K48" t="str">
        <v>NO</v>
      </c>
      <c r="L48" s="1">
        <v>45660</v>
      </c>
      <c r="M48" t="str">
        <v>NEW</v>
      </c>
      <c r="N48" t="str">
        <v>Proptech</v>
      </c>
      <c r="O48" t="str">
        <v>Director Of Demand Gen</v>
      </c>
      <c r="P48" t="str">
        <v>IN</v>
      </c>
      <c r="Q48" t="str">
        <v>self-funded</v>
      </c>
      <c r="R48" s="1">
        <v>45842</v>
      </c>
      <c r="S48" t="str">
        <v>linkedin.com/in/jasminenelson16</v>
      </c>
    </row>
    <row r="49" spans="1:19">
      <c r="A49" t="str">
        <v>L0048</v>
      </c>
      <c r="B49" t="str">
        <v>Kevin Chen</v>
      </c>
      <c r="C49" t="str">
        <v>kevin.chen@canva.com</v>
      </c>
      <c r="D49" t="str">
        <v>missing</v>
      </c>
      <c r="E49" t="str">
        <v>CANVA</v>
      </c>
      <c r="F49" t="str">
        <v>MID-MARKET</v>
      </c>
      <c r="G49" t="str">
        <v>SOCIAL</v>
      </c>
      <c r="H49">
        <v>22</v>
      </c>
      <c r="I49">
        <v>13</v>
      </c>
      <c r="J49">
        <v>42</v>
      </c>
      <c r="K49" t="str">
        <v>YES</v>
      </c>
      <c r="L49" s="1">
        <v>45811</v>
      </c>
      <c r="M49" t="str">
        <v>LOST</v>
      </c>
      <c r="N49" t="str">
        <v>Energy</v>
      </c>
      <c r="O49" t="str">
        <v>Intern</v>
      </c>
      <c r="P49" t="str">
        <v>US</v>
      </c>
      <c r="Q49" t="str">
        <v>Unknown</v>
      </c>
      <c r="R49" s="1" t="str">
        <v/>
      </c>
      <c r="S49" t="str">
        <v>missing</v>
      </c>
    </row>
    <row r="50" spans="1:19">
      <c r="A50" t="str">
        <v>L0049</v>
      </c>
      <c r="B50" t="str">
        <v>Thea Hill</v>
      </c>
      <c r="C50" t="str">
        <v>thea.hill@notion.com</v>
      </c>
      <c r="D50" t="str">
        <v>5402361726</v>
      </c>
      <c r="E50" t="str">
        <v>NOTION</v>
      </c>
      <c r="F50" t="str">
        <v>ENTERPRISE</v>
      </c>
      <c r="G50" t="str">
        <v>COLD_EMAIL</v>
      </c>
      <c r="H50">
        <v>11</v>
      </c>
      <c r="I50">
        <v>14</v>
      </c>
      <c r="J50">
        <v>30</v>
      </c>
      <c r="K50" t="str">
        <v>YES</v>
      </c>
      <c r="L50" s="1">
        <v>45719</v>
      </c>
      <c r="M50" t="str">
        <v>DISQUALIFIED</v>
      </c>
      <c r="N50" t="str">
        <v>Retail</v>
      </c>
      <c r="O50" t="str">
        <v>Growth Lead</v>
      </c>
      <c r="P50" t="str">
        <v>Netherlands</v>
      </c>
      <c r="Q50" t="str">
        <v>Series B</v>
      </c>
      <c r="R50" s="1">
        <v>45668</v>
      </c>
      <c r="S50" t="str">
        <v>www.linkedin.com/in/doriano'brien70</v>
      </c>
    </row>
    <row r="51" spans="1:19">
      <c r="A51" t="str">
        <v>L0050</v>
      </c>
      <c r="B51" t="str">
        <v>Nadia Jones</v>
      </c>
      <c r="C51" t="str">
        <v>nadia.jones@meta.com</v>
      </c>
      <c r="D51" t="str">
        <v>+16098618204</v>
      </c>
      <c r="E51" t="str">
        <v>META</v>
      </c>
      <c r="F51" t="str">
        <v>SMB</v>
      </c>
      <c r="G51" t="str">
        <v>REFERRAL</v>
      </c>
      <c r="H51">
        <v>31</v>
      </c>
      <c r="I51">
        <v>16</v>
      </c>
      <c r="J51">
        <v>5</v>
      </c>
      <c r="K51" t="str">
        <v>NO</v>
      </c>
      <c r="L51" s="1">
        <v>45957</v>
      </c>
      <c r="M51" t="str">
        <v>CONVERTED</v>
      </c>
      <c r="N51" t="str">
        <v>Biotech</v>
      </c>
      <c r="O51" t="str">
        <v>Operations Manager</v>
      </c>
      <c r="P51" t="str">
        <v>FR</v>
      </c>
      <c r="Q51" t="str">
        <v>Unknown</v>
      </c>
      <c r="R51" s="1">
        <v>45792</v>
      </c>
      <c r="S51" t="str">
        <v>www.linkedin.com/in/henriksanchez89</v>
      </c>
    </row>
    <row r="52" spans="1:19">
      <c r="A52" t="str">
        <v>L0051</v>
      </c>
      <c r="B52" t="str">
        <v>Nolan Johansson</v>
      </c>
      <c r="C52" t="str">
        <v>nolan.johansson@asana.com</v>
      </c>
      <c r="D52" t="str">
        <v>missing</v>
      </c>
      <c r="E52" t="str">
        <v>ASANA</v>
      </c>
      <c r="F52" t="str">
        <v>ENTERPRISE</v>
      </c>
      <c r="G52" t="str">
        <v>EVENT</v>
      </c>
      <c r="H52">
        <v>10</v>
      </c>
      <c r="I52">
        <v>4</v>
      </c>
      <c r="J52">
        <v>43</v>
      </c>
      <c r="K52" t="str">
        <v>NO</v>
      </c>
      <c r="L52" s="1" t="str">
        <v/>
      </c>
      <c r="M52" t="str">
        <v>QUALIFIED</v>
      </c>
      <c r="N52" t="str">
        <v>Insurtech</v>
      </c>
      <c r="O52" t="str">
        <v>Sales Engineer</v>
      </c>
      <c r="P52" t="str">
        <v>Uae</v>
      </c>
      <c r="Q52" t="str">
        <v>$100M+</v>
      </c>
      <c r="R52" s="1" t="str">
        <v/>
      </c>
      <c r="S52" t="str">
        <v>missing</v>
      </c>
    </row>
    <row r="53" spans="1:19">
      <c r="A53" t="str">
        <v>L0052</v>
      </c>
      <c r="B53" t="str">
        <v>Nico Verma</v>
      </c>
      <c r="C53" t="str">
        <v>nico.verma@hubspot.com</v>
      </c>
      <c r="D53" t="str">
        <v>missing</v>
      </c>
      <c r="E53" t="str">
        <v>HUBSPOT</v>
      </c>
      <c r="F53" t="str">
        <v>MID-MARKET</v>
      </c>
      <c r="G53" t="str">
        <v>ORGANIC</v>
      </c>
      <c r="H53">
        <v>31</v>
      </c>
      <c r="I53">
        <v>17</v>
      </c>
      <c r="J53">
        <v>49</v>
      </c>
      <c r="K53" t="str">
        <v>YES</v>
      </c>
      <c r="L53" s="1">
        <v>45767</v>
      </c>
      <c r="M53" t="str">
        <v>NURTURING</v>
      </c>
      <c r="N53" t="str">
        <v>Automotive</v>
      </c>
      <c r="O53" t="str">
        <v>Vp Marketing</v>
      </c>
      <c r="P53" t="str">
        <v>FR</v>
      </c>
      <c r="Q53" t="str">
        <v>Unknown</v>
      </c>
      <c r="R53" s="1">
        <v>45739</v>
      </c>
      <c r="S53" t="str">
        <v>https://www.linkedin.com/in/wendydominguez88</v>
      </c>
    </row>
    <row r="54" spans="1:19">
      <c r="A54" t="str">
        <v>L0053</v>
      </c>
      <c r="B54" t="str">
        <v>Soren Shah</v>
      </c>
      <c r="C54" t="str">
        <v>soren.shah@snowflake.com</v>
      </c>
      <c r="D54" t="str">
        <v>(570) 620-4673</v>
      </c>
      <c r="E54" t="str">
        <v>SNOWFLAKE</v>
      </c>
      <c r="F54" t="str">
        <v>MID-MARKET</v>
      </c>
      <c r="G54" t="str">
        <v>REFERRAL</v>
      </c>
      <c r="H54">
        <v>31</v>
      </c>
      <c r="I54">
        <v>0</v>
      </c>
      <c r="J54">
        <v>23</v>
      </c>
      <c r="K54" t="str">
        <v>NO</v>
      </c>
      <c r="L54" s="1">
        <v>45905</v>
      </c>
      <c r="M54" t="str">
        <v>NEW</v>
      </c>
      <c r="N54" t="str">
        <v>E-Commerce</v>
      </c>
      <c r="O54" t="str">
        <v>Vp Of Marketing</v>
      </c>
      <c r="P54" t="str">
        <v>Ireland</v>
      </c>
      <c r="Q54" t="str">
        <v>$25M-$100M</v>
      </c>
      <c r="R54" s="1">
        <v>45914</v>
      </c>
      <c r="S54" t="str">
        <v>https://www.linkedin.com/in/vesperwilson17</v>
      </c>
    </row>
    <row r="55" spans="1:19">
      <c r="A55" t="str">
        <v>L0054</v>
      </c>
      <c r="B55" t="str">
        <v>Magnus Wilson</v>
      </c>
      <c r="C55" t="str">
        <v>magnus.wilson@workday.com</v>
      </c>
      <c r="D55" t="str">
        <v>+1-256-951-3034</v>
      </c>
      <c r="E55" t="str">
        <v>WORKDAY</v>
      </c>
      <c r="F55" t="str">
        <v>MID-MARKET</v>
      </c>
      <c r="G55" t="str">
        <v>COLD_EMAIL</v>
      </c>
      <c r="H55">
        <v>20</v>
      </c>
      <c r="I55">
        <v>7</v>
      </c>
      <c r="J55">
        <v>60</v>
      </c>
      <c r="K55" t="str">
        <v>YES</v>
      </c>
      <c r="L55" s="1">
        <v>45697</v>
      </c>
      <c r="M55" t="str">
        <v>NEW</v>
      </c>
      <c r="N55" t="str">
        <v>Biotech</v>
      </c>
      <c r="O55" t="str">
        <v>Cto</v>
      </c>
      <c r="P55" t="str">
        <v>Sweden</v>
      </c>
      <c r="Q55" t="str">
        <v>$10M-50M</v>
      </c>
      <c r="R55" s="1">
        <v>45735</v>
      </c>
      <c r="S55" t="str">
        <v>linkedin.com/in/noahsanchez85</v>
      </c>
    </row>
    <row r="56" spans="1:19">
      <c r="A56" t="str">
        <v>L0055</v>
      </c>
      <c r="B56" t="str">
        <v>Cordelia Ali</v>
      </c>
      <c r="C56" t="str">
        <v>cordelia.ali@googleinc.com</v>
      </c>
      <c r="D56" t="str">
        <v>+1-415-885-7825</v>
      </c>
      <c r="E56" t="str">
        <v>GOOGLE INC</v>
      </c>
      <c r="F56" t="str">
        <v>ENTERPRISE</v>
      </c>
      <c r="G56" t="str">
        <v>ORGANIC</v>
      </c>
      <c r="H56">
        <v>34</v>
      </c>
      <c r="I56">
        <v>9</v>
      </c>
      <c r="J56">
        <v>51</v>
      </c>
      <c r="K56" t="str">
        <v>NO</v>
      </c>
      <c r="L56" s="1">
        <v>45872</v>
      </c>
      <c r="M56" t="str">
        <v>DISQUALIFIED</v>
      </c>
      <c r="N56" t="str">
        <v>Healthcare</v>
      </c>
      <c r="O56" t="str">
        <v>Product Manager</v>
      </c>
      <c r="P56" t="str">
        <v>Philippines</v>
      </c>
      <c r="Q56" t="str">
        <v>Unknown</v>
      </c>
      <c r="R56" s="1">
        <v>45935</v>
      </c>
      <c r="S56" t="str">
        <v>missing</v>
      </c>
    </row>
    <row r="57" spans="1:19">
      <c r="A57" t="str">
        <v>L0056</v>
      </c>
      <c r="B57" t="str">
        <v>Farhan Castillo</v>
      </c>
      <c r="C57" t="str">
        <v>farhan.castillo@linear.com</v>
      </c>
      <c r="D57" t="str">
        <v>473-560-5061</v>
      </c>
      <c r="E57" t="str">
        <v>LINEAR</v>
      </c>
      <c r="F57" t="str">
        <v>MID-MARKET</v>
      </c>
      <c r="G57" t="str">
        <v>ORGANIC</v>
      </c>
      <c r="H57">
        <v>24</v>
      </c>
      <c r="I57">
        <v>13</v>
      </c>
      <c r="J57">
        <v>55</v>
      </c>
      <c r="K57" t="str">
        <v>NO</v>
      </c>
      <c r="L57" s="1">
        <v>45954</v>
      </c>
      <c r="M57" t="str">
        <v>LOST</v>
      </c>
      <c r="N57" t="str">
        <v>Hrtech</v>
      </c>
      <c r="O57" t="str">
        <v>Product Manager</v>
      </c>
      <c r="P57" t="str">
        <v>Turkey</v>
      </c>
      <c r="Q57" t="str">
        <v>Unknown</v>
      </c>
      <c r="R57" s="1">
        <v>45793</v>
      </c>
      <c r="S57" t="str">
        <v>missing</v>
      </c>
    </row>
    <row r="58" spans="1:19">
      <c r="A58" t="str">
        <v>L0057</v>
      </c>
      <c r="B58" t="str">
        <v>Yasmin Schneider</v>
      </c>
      <c r="C58" t="str">
        <v>missing</v>
      </c>
      <c r="D58" t="str">
        <v>(681) 392-9793</v>
      </c>
      <c r="E58" t="str">
        <v>META</v>
      </c>
      <c r="F58" t="str">
        <v>MID-MARKET</v>
      </c>
      <c r="G58" t="str">
        <v>CONTENT_SYNDICATION</v>
      </c>
      <c r="H58">
        <v>16</v>
      </c>
      <c r="I58">
        <v>12</v>
      </c>
      <c r="J58">
        <v>25</v>
      </c>
      <c r="K58" t="str">
        <v>YES</v>
      </c>
      <c r="L58" s="1">
        <v>45759</v>
      </c>
      <c r="M58" t="str">
        <v>CONVERTED</v>
      </c>
      <c r="N58" t="str">
        <v>Biotech</v>
      </c>
      <c r="O58" t="str">
        <v>Chief Marketing Officer</v>
      </c>
      <c r="P58" t="str">
        <v>New Zealand</v>
      </c>
      <c r="Q58" t="str">
        <v>Series A</v>
      </c>
      <c r="R58" s="1">
        <v>45952</v>
      </c>
      <c r="S58" t="str">
        <v>https://www.linkedin.com/in/ginataylor51</v>
      </c>
    </row>
    <row r="59" spans="1:19">
      <c r="A59" t="str">
        <v>L0058</v>
      </c>
      <c r="B59" t="str">
        <v>Katrina Fischer</v>
      </c>
      <c r="C59" t="str">
        <v>katrina.fischer@dropbox.com</v>
      </c>
      <c r="D59" t="str">
        <v>685-631-8487</v>
      </c>
      <c r="E59" t="str">
        <v>DROPBOX</v>
      </c>
      <c r="F59" t="str">
        <v>MID-MARKET</v>
      </c>
      <c r="G59" t="str">
        <v>UNKNOWN</v>
      </c>
      <c r="H59">
        <v>20</v>
      </c>
      <c r="I59">
        <v>19</v>
      </c>
      <c r="J59">
        <v>19</v>
      </c>
      <c r="K59" t="str">
        <v>YES</v>
      </c>
      <c r="L59" s="1">
        <v>45918</v>
      </c>
      <c r="M59" t="str">
        <v>NURTURING</v>
      </c>
      <c r="N59" t="str">
        <v>Unknown</v>
      </c>
      <c r="O59" t="str">
        <v>Head Of Strategy</v>
      </c>
      <c r="P59" t="str">
        <v>US</v>
      </c>
      <c r="Q59" t="str">
        <v>$5M-$25M</v>
      </c>
      <c r="R59" s="1">
        <v>45857</v>
      </c>
      <c r="S59" t="str">
        <v>missing</v>
      </c>
    </row>
    <row r="60" spans="1:19">
      <c r="A60" t="str">
        <v>L0059</v>
      </c>
      <c r="B60" t="str">
        <v>Yuki Ivanov</v>
      </c>
      <c r="C60" t="str">
        <v>yuki.ivanov@palantirtechnologies.com</v>
      </c>
      <c r="D60" t="str">
        <v>missing</v>
      </c>
      <c r="E60" t="str">
        <v>PALANTIR TECHNOLOGIES</v>
      </c>
      <c r="F60" t="str">
        <v>ENTERPRISE</v>
      </c>
      <c r="G60" t="str">
        <v>EVENT</v>
      </c>
      <c r="H60">
        <v>15</v>
      </c>
      <c r="I60">
        <v>0</v>
      </c>
      <c r="J60">
        <v>7</v>
      </c>
      <c r="K60" t="str">
        <v>YES</v>
      </c>
      <c r="L60" s="1" t="str">
        <v/>
      </c>
      <c r="M60" t="str">
        <v>LOST</v>
      </c>
      <c r="N60" t="str">
        <v>Media</v>
      </c>
      <c r="O60" t="str">
        <v>Co-Founder</v>
      </c>
      <c r="P60" t="str">
        <v>Colombia</v>
      </c>
      <c r="Q60" t="str">
        <v>unknown</v>
      </c>
      <c r="R60" s="1">
        <v>45946</v>
      </c>
      <c r="S60" t="str">
        <v>linkedin.com/in/paulherrera18</v>
      </c>
    </row>
    <row r="61" spans="1:19">
      <c r="A61" t="str">
        <v>L0060</v>
      </c>
      <c r="B61" t="str">
        <v>Carlos Fischer</v>
      </c>
      <c r="C61" t="str">
        <v>carlos.fischer@twilio.com</v>
      </c>
      <c r="D61" t="str">
        <v>+1-892-890-5331</v>
      </c>
      <c r="E61" t="str">
        <v>TWILIO</v>
      </c>
      <c r="F61" t="str">
        <v>N/A</v>
      </c>
      <c r="G61" t="str">
        <v>WEBINAR</v>
      </c>
      <c r="H61">
        <v>17</v>
      </c>
      <c r="I61">
        <v>7</v>
      </c>
      <c r="J61">
        <v>19</v>
      </c>
      <c r="K61" t="str">
        <v>NO</v>
      </c>
      <c r="L61" s="1">
        <v>46014</v>
      </c>
      <c r="M61" t="str">
        <v>NURTURING</v>
      </c>
      <c r="N61" t="str">
        <v>Unknown</v>
      </c>
      <c r="O61" t="str">
        <v>Director Of Analytics</v>
      </c>
      <c r="P61" t="str">
        <v>Italy</v>
      </c>
      <c r="Q61" t="str">
        <v>Series B</v>
      </c>
      <c r="R61" s="1">
        <v>45781</v>
      </c>
      <c r="S61" t="str">
        <v>https://www.linkedin.com/in/margauxsingh51</v>
      </c>
    </row>
    <row r="62" spans="1:19">
      <c r="A62" t="str">
        <v>L0061</v>
      </c>
      <c r="B62" t="str">
        <v>Liam Gonzalez</v>
      </c>
      <c r="C62" t="str">
        <v>liam.gonzalez@intercom.com</v>
      </c>
      <c r="D62" t="str">
        <v>477-675-5450</v>
      </c>
      <c r="E62" t="str">
        <v>INTERCOM</v>
      </c>
      <c r="F62" t="str">
        <v>MID-MARKET</v>
      </c>
      <c r="G62" t="str">
        <v>SOCIAL</v>
      </c>
      <c r="H62">
        <v>33</v>
      </c>
      <c r="I62">
        <v>7</v>
      </c>
      <c r="J62">
        <v>0</v>
      </c>
      <c r="K62" t="str">
        <v>NO</v>
      </c>
      <c r="L62" s="1">
        <v>45873</v>
      </c>
      <c r="M62" t="str">
        <v>CONTACTED</v>
      </c>
      <c r="N62" t="str">
        <v>Cybersecurity</v>
      </c>
      <c r="O62" t="str">
        <v>Marketing Manager</v>
      </c>
      <c r="P62" t="str">
        <v>IN</v>
      </c>
      <c r="Q62" t="str">
        <v>Unknown</v>
      </c>
      <c r="R62" s="1">
        <v>45772</v>
      </c>
      <c r="S62" t="str">
        <v>linkedin.com/in/gabriellabaker83</v>
      </c>
    </row>
    <row r="63" spans="1:19">
      <c r="A63" t="str">
        <v>L0062</v>
      </c>
      <c r="B63" t="str">
        <v>Wendy Cruz</v>
      </c>
      <c r="C63" t="str">
        <v>wendy.cruz@meta.com</v>
      </c>
      <c r="D63" t="str">
        <v>missing</v>
      </c>
      <c r="E63" t="str">
        <v>META</v>
      </c>
      <c r="F63" t="str">
        <v>ENTERPRISE</v>
      </c>
      <c r="G63" t="str">
        <v>EVENT</v>
      </c>
      <c r="H63">
        <v>11</v>
      </c>
      <c r="I63">
        <v>9</v>
      </c>
      <c r="J63">
        <v>0</v>
      </c>
      <c r="K63" t="str">
        <v>NO</v>
      </c>
      <c r="L63" s="1">
        <v>45699</v>
      </c>
      <c r="M63" t="str">
        <v>NURTURING</v>
      </c>
      <c r="N63" t="str">
        <v>Retail</v>
      </c>
      <c r="O63" t="str">
        <v>Junior Analyst</v>
      </c>
      <c r="P63" t="str">
        <v>AU</v>
      </c>
      <c r="Q63" t="str">
        <v>Unknown</v>
      </c>
      <c r="R63" s="1">
        <v>45699</v>
      </c>
      <c r="S63" t="str">
        <v>missing</v>
      </c>
    </row>
    <row r="64" spans="1:19">
      <c r="A64" t="str">
        <v>L0063</v>
      </c>
      <c r="B64" t="str">
        <v>Penelope Reyes</v>
      </c>
      <c r="C64" t="str">
        <v>penelope.reyes@snowflake.com</v>
      </c>
      <c r="D64" t="str">
        <v>+1-615-946-8007</v>
      </c>
      <c r="E64" t="str">
        <v>SNOWFLAKE</v>
      </c>
      <c r="F64" t="str">
        <v>SMB</v>
      </c>
      <c r="G64" t="str">
        <v>PAID</v>
      </c>
      <c r="H64">
        <v>6</v>
      </c>
      <c r="I64">
        <v>4</v>
      </c>
      <c r="J64">
        <v>59</v>
      </c>
      <c r="K64" t="str">
        <v>NO</v>
      </c>
      <c r="L64" s="1" t="str">
        <v/>
      </c>
      <c r="M64" t="str">
        <v>NEW</v>
      </c>
      <c r="N64" t="str">
        <v>Insurtech</v>
      </c>
      <c r="O64" t="str">
        <v>Gtm Lead</v>
      </c>
      <c r="P64" t="str">
        <v>US</v>
      </c>
      <c r="Q64" t="str">
        <v>10M-50M</v>
      </c>
      <c r="R64" s="1">
        <v>45931</v>
      </c>
      <c r="S64" t="str">
        <v>missing</v>
      </c>
    </row>
    <row r="65" spans="1:19">
      <c r="A65" t="str">
        <v>L0064</v>
      </c>
      <c r="B65" t="str">
        <v>Qasim Gomez</v>
      </c>
      <c r="C65" t="str">
        <v>qasim.gomez@slack.com</v>
      </c>
      <c r="D65" t="str">
        <v>(518) 806-2923</v>
      </c>
      <c r="E65" t="str">
        <v>SLACK</v>
      </c>
      <c r="F65" t="str">
        <v>SMB</v>
      </c>
      <c r="G65" t="str">
        <v>EVENT</v>
      </c>
      <c r="H65">
        <v>14</v>
      </c>
      <c r="I65">
        <v>15</v>
      </c>
      <c r="J65">
        <v>47</v>
      </c>
      <c r="K65" t="str">
        <v>NO</v>
      </c>
      <c r="L65" s="1">
        <v>46009</v>
      </c>
      <c r="M65" t="str">
        <v>NURTURING</v>
      </c>
      <c r="N65" t="str">
        <v>Legal Tech</v>
      </c>
      <c r="O65" t="str">
        <v>Customer Success Manager</v>
      </c>
      <c r="P65" t="str">
        <v>DE</v>
      </c>
      <c r="Q65" t="str">
        <v>$1M - $10M</v>
      </c>
      <c r="R65" s="1">
        <v>45707</v>
      </c>
      <c r="S65" t="str">
        <v>missing</v>
      </c>
    </row>
    <row r="66" spans="1:19">
      <c r="A66" t="str">
        <v>L0065</v>
      </c>
      <c r="B66" t="str">
        <v>Nikolai Joshi</v>
      </c>
      <c r="C66" t="str">
        <v>nikolai.joshi@atlassian.com</v>
      </c>
      <c r="D66" t="str">
        <v>+17001939361</v>
      </c>
      <c r="E66" t="str">
        <v>ATLASSIAN</v>
      </c>
      <c r="F66" t="str">
        <v>ENTERPRISE</v>
      </c>
      <c r="G66" t="str">
        <v>PARTNER</v>
      </c>
      <c r="H66">
        <v>26</v>
      </c>
      <c r="I66">
        <v>1</v>
      </c>
      <c r="J66">
        <v>43</v>
      </c>
      <c r="K66" t="str">
        <v>NO</v>
      </c>
      <c r="L66" s="1">
        <v>45847</v>
      </c>
      <c r="M66" t="str">
        <v>ENGAGED</v>
      </c>
      <c r="N66" t="str">
        <v>Saas</v>
      </c>
      <c r="O66" t="str">
        <v>Director Of Demand Gen</v>
      </c>
      <c r="P66" t="str">
        <v>CA</v>
      </c>
      <c r="Q66" t="str">
        <v>Unknown</v>
      </c>
      <c r="R66" s="1">
        <v>45706</v>
      </c>
      <c r="S66" t="str">
        <v>linkedin.com/in/racheltiwari61</v>
      </c>
    </row>
    <row r="67" spans="1:19">
      <c r="A67" t="str">
        <v>L0066</v>
      </c>
      <c r="B67" t="str">
        <v>Xavier Kim</v>
      </c>
      <c r="C67" t="str">
        <v>xavier.kim@airtable.com</v>
      </c>
      <c r="D67" t="str">
        <v>(586) 484-2314</v>
      </c>
      <c r="E67" t="str">
        <v>AIRTABLE</v>
      </c>
      <c r="F67" t="str">
        <v>MID-MARKET</v>
      </c>
      <c r="G67" t="str">
        <v>DIRECT</v>
      </c>
      <c r="H67">
        <v>22</v>
      </c>
      <c r="I67">
        <v>0</v>
      </c>
      <c r="J67">
        <v>25</v>
      </c>
      <c r="K67" t="str">
        <v>YES</v>
      </c>
      <c r="L67" s="1">
        <v>45774</v>
      </c>
      <c r="M67" t="str">
        <v>NEW</v>
      </c>
      <c r="N67" t="str">
        <v>Saas</v>
      </c>
      <c r="O67" t="str">
        <v>Marketing Coordinator</v>
      </c>
      <c r="P67" t="str">
        <v>Bangladesh</v>
      </c>
      <c r="Q67" t="str">
        <v>$50M - $100M</v>
      </c>
      <c r="R67" s="1">
        <v>45865</v>
      </c>
      <c r="S67" t="str">
        <v>missing</v>
      </c>
    </row>
    <row r="68" spans="1:19">
      <c r="A68" t="str">
        <v>L0067</v>
      </c>
      <c r="B68" t="str">
        <v>Penelope Shah</v>
      </c>
      <c r="C68" t="str">
        <v>penelope.shah@linear.com</v>
      </c>
      <c r="D68" t="str">
        <v>(216) 346-4376</v>
      </c>
      <c r="E68" t="str">
        <v>LINEAR</v>
      </c>
      <c r="F68" t="str">
        <v>MID-MARKET</v>
      </c>
      <c r="G68" t="str">
        <v>ORGANIC</v>
      </c>
      <c r="H68">
        <v>3</v>
      </c>
      <c r="I68">
        <v>1</v>
      </c>
      <c r="J68">
        <v>14</v>
      </c>
      <c r="K68" t="str">
        <v>NO</v>
      </c>
      <c r="L68" s="1">
        <v>45662</v>
      </c>
      <c r="M68" t="str">
        <v>LOST</v>
      </c>
      <c r="N68" t="str">
        <v>Biotech</v>
      </c>
      <c r="O68" t="str">
        <v>Content Marketing Lead</v>
      </c>
      <c r="P68" t="str">
        <v>Israel</v>
      </c>
      <c r="Q68" t="str">
        <v>Series A</v>
      </c>
      <c r="R68" s="1">
        <v>45816</v>
      </c>
      <c r="S68" t="str">
        <v>missing</v>
      </c>
    </row>
    <row r="69" spans="1:19">
      <c r="A69" t="str">
        <v>L0068</v>
      </c>
      <c r="B69" t="str">
        <v>Kira Ramos</v>
      </c>
      <c r="C69" t="str">
        <v>kira.ramos@workday.com</v>
      </c>
      <c r="D69" t="str">
        <v>(637) 669-9120</v>
      </c>
      <c r="E69" t="str">
        <v>WORKDAY</v>
      </c>
      <c r="F69" t="str">
        <v>STARTUP</v>
      </c>
      <c r="G69" t="str">
        <v>EVENT</v>
      </c>
      <c r="H69">
        <v>20</v>
      </c>
      <c r="I69">
        <v>13</v>
      </c>
      <c r="J69">
        <v>24</v>
      </c>
      <c r="K69" t="str">
        <v>NO</v>
      </c>
      <c r="L69" s="1">
        <v>45877</v>
      </c>
      <c r="M69" t="str">
        <v>ENGAGED</v>
      </c>
      <c r="N69" t="str">
        <v>Legal Tech</v>
      </c>
      <c r="O69" t="str">
        <v>Marketing Coordinator</v>
      </c>
      <c r="P69" t="str">
        <v>AU</v>
      </c>
      <c r="Q69" t="str">
        <v>$1M-10M</v>
      </c>
      <c r="R69" s="1">
        <v>45856</v>
      </c>
      <c r="S69" t="str">
        <v>https://linkedin.com/in/ximenalopez33</v>
      </c>
    </row>
    <row r="70" spans="1:19">
      <c r="A70" t="str">
        <v>L0069</v>
      </c>
      <c r="B70" t="str">
        <v>Isla Reyes</v>
      </c>
      <c r="C70" t="str">
        <v>isla.reyes@servicenow.com</v>
      </c>
      <c r="D70" t="str">
        <v>817-140-2192</v>
      </c>
      <c r="E70" t="str">
        <v>SERVICE NOW</v>
      </c>
      <c r="F70" t="str">
        <v>SMB</v>
      </c>
      <c r="G70" t="str">
        <v>DIRECT</v>
      </c>
      <c r="H70">
        <v>13</v>
      </c>
      <c r="I70">
        <v>10</v>
      </c>
      <c r="J70">
        <v>58</v>
      </c>
      <c r="K70" t="str">
        <v>YES</v>
      </c>
      <c r="L70" s="1">
        <v>45771</v>
      </c>
      <c r="M70" t="str">
        <v>NURTURING</v>
      </c>
      <c r="N70" t="str">
        <v>Automotive</v>
      </c>
      <c r="O70" t="str">
        <v>Customer Success Manager</v>
      </c>
      <c r="P70" t="str">
        <v>JP</v>
      </c>
      <c r="Q70" t="str">
        <v>0-1M</v>
      </c>
      <c r="R70" s="1">
        <v>45790</v>
      </c>
      <c r="S70" t="str">
        <v>https://www.linkedin.com/in/onyxmalik40</v>
      </c>
    </row>
    <row r="71" spans="1:19">
      <c r="A71" t="str">
        <v>L0070</v>
      </c>
      <c r="B71" t="str">
        <v>Qasim Nakamura</v>
      </c>
      <c r="C71" t="str">
        <v>qasim.nakamura@hashicorp.com</v>
      </c>
      <c r="D71" t="str">
        <v>(623) 146-4625</v>
      </c>
      <c r="E71" t="str">
        <v>HASHICORP</v>
      </c>
      <c r="F71" t="str">
        <v>MID-MARKET</v>
      </c>
      <c r="G71" t="str">
        <v>ORGANIC</v>
      </c>
      <c r="H71">
        <v>26</v>
      </c>
      <c r="I71">
        <v>6</v>
      </c>
      <c r="J71">
        <v>24</v>
      </c>
      <c r="K71" t="str">
        <v>YES</v>
      </c>
      <c r="L71" s="1">
        <v>45887</v>
      </c>
      <c r="M71" t="str">
        <v>NEW</v>
      </c>
      <c r="N71" t="str">
        <v>Logistics</v>
      </c>
      <c r="O71" t="str">
        <v>Account Executive</v>
      </c>
      <c r="P71" t="str">
        <v>Egypt</v>
      </c>
      <c r="Q71" t="str">
        <v>Over $1B</v>
      </c>
      <c r="R71" s="1">
        <v>45875</v>
      </c>
      <c r="S71" t="str">
        <v>linkedin.com/in/opheliasanchez18</v>
      </c>
    </row>
    <row r="72" spans="1:19">
      <c r="A72" t="str">
        <v>L0071</v>
      </c>
      <c r="B72" t="str">
        <v>Margaux Moreau</v>
      </c>
      <c r="C72" t="str">
        <v>margaux.moreau@amazon.com</v>
      </c>
      <c r="D72" t="str">
        <v>+12498821104</v>
      </c>
      <c r="E72" t="str">
        <v>AMAZON</v>
      </c>
      <c r="F72" t="str">
        <v>MID-MARKET</v>
      </c>
      <c r="G72" t="str">
        <v>WEBINAR</v>
      </c>
      <c r="H72">
        <v>0</v>
      </c>
      <c r="I72">
        <v>6</v>
      </c>
      <c r="J72">
        <v>23</v>
      </c>
      <c r="K72" t="str">
        <v>YES</v>
      </c>
      <c r="L72" s="1">
        <v>45981</v>
      </c>
      <c r="M72" t="str">
        <v>NURTURING</v>
      </c>
      <c r="N72" t="str">
        <v>Automotive</v>
      </c>
      <c r="O72" t="str">
        <v>Cmo</v>
      </c>
      <c r="P72" t="str">
        <v>US</v>
      </c>
      <c r="Q72" t="str">
        <v>unknown</v>
      </c>
      <c r="R72" s="1" t="str">
        <v/>
      </c>
      <c r="S72" t="str">
        <v>linkedin.com/in/ursulaolsen37</v>
      </c>
    </row>
    <row r="73" spans="1:19">
      <c r="A73" t="str">
        <v>L0072</v>
      </c>
      <c r="B73" t="str">
        <v>Adeline Chandra</v>
      </c>
      <c r="C73" t="str">
        <v>adeline.chandra@stripe.com</v>
      </c>
      <c r="D73" t="str">
        <v>missing</v>
      </c>
      <c r="E73" t="str">
        <v>STRIPE</v>
      </c>
      <c r="F73" t="str">
        <v>N/A</v>
      </c>
      <c r="G73" t="str">
        <v>SOCIAL</v>
      </c>
      <c r="H73">
        <v>17</v>
      </c>
      <c r="I73">
        <v>2</v>
      </c>
      <c r="J73">
        <v>25</v>
      </c>
      <c r="K73" t="str">
        <v>NO</v>
      </c>
      <c r="L73" s="1">
        <v>45999</v>
      </c>
      <c r="M73" t="str">
        <v>NURTURING</v>
      </c>
      <c r="N73" t="str">
        <v>E-Commerce</v>
      </c>
      <c r="O73" t="str">
        <v>Growth Lead</v>
      </c>
      <c r="P73" t="str">
        <v>DE</v>
      </c>
      <c r="Q73" t="str">
        <v>$10M+</v>
      </c>
      <c r="R73" s="1">
        <v>45678</v>
      </c>
      <c r="S73" t="str">
        <v>missing</v>
      </c>
    </row>
    <row r="74" spans="1:19">
      <c r="A74" t="str">
        <v>L0073</v>
      </c>
      <c r="B74" t="str">
        <v>Samir Anderson</v>
      </c>
      <c r="C74" t="str">
        <v>samir.anderson@palantir.com</v>
      </c>
      <c r="D74" t="str">
        <v>4353168790</v>
      </c>
      <c r="E74" t="str">
        <v>PALANTIR</v>
      </c>
      <c r="F74" t="str">
        <v>ENTERPRISE</v>
      </c>
      <c r="G74" t="str">
        <v>PAID</v>
      </c>
      <c r="H74">
        <v>17</v>
      </c>
      <c r="I74">
        <v>18</v>
      </c>
      <c r="J74">
        <v>11</v>
      </c>
      <c r="K74" t="str">
        <v>YES</v>
      </c>
      <c r="L74" s="1" t="str">
        <v/>
      </c>
      <c r="M74" t="str">
        <v>NEW</v>
      </c>
      <c r="N74" t="str">
        <v>AI/ML</v>
      </c>
      <c r="O74" t="str">
        <v>Communications Director</v>
      </c>
      <c r="P74" t="str">
        <v>CA</v>
      </c>
      <c r="Q74" t="str">
        <v>$100M+</v>
      </c>
      <c r="R74" s="1">
        <v>45860</v>
      </c>
      <c r="S74" t="str">
        <v>linkedin.com/in/islakumar97</v>
      </c>
    </row>
    <row r="75" spans="1:19">
      <c r="A75" t="str">
        <v>L0074</v>
      </c>
      <c r="B75" t="str">
        <v>James Rojas</v>
      </c>
      <c r="C75" t="str">
        <v>missing</v>
      </c>
      <c r="D75" t="str">
        <v>987.728.7499</v>
      </c>
      <c r="E75" t="str">
        <v>MONGODB</v>
      </c>
      <c r="F75" t="str">
        <v>SMB</v>
      </c>
      <c r="G75" t="str">
        <v>ORGANIC</v>
      </c>
      <c r="H75">
        <v>28</v>
      </c>
      <c r="I75">
        <v>11</v>
      </c>
      <c r="J75">
        <v>24</v>
      </c>
      <c r="K75" t="str">
        <v>NO</v>
      </c>
      <c r="L75" s="1">
        <v>45952</v>
      </c>
      <c r="M75" t="str">
        <v>NEW</v>
      </c>
      <c r="N75" t="str">
        <v>E-Commerce</v>
      </c>
      <c r="O75" t="str">
        <v>Vp Revenue</v>
      </c>
      <c r="P75" t="str">
        <v>N/A</v>
      </c>
      <c r="Q75" t="str">
        <v>$10M-50M</v>
      </c>
      <c r="R75" s="1">
        <v>45861</v>
      </c>
      <c r="S75" t="str">
        <v>https://www.linkedin.com/in/noahguerrero50</v>
      </c>
    </row>
    <row r="76" spans="1:19">
      <c r="A76" t="str">
        <v>L0075</v>
      </c>
      <c r="B76" t="str">
        <v>Qasim Moore</v>
      </c>
      <c r="C76" t="str">
        <v>qasim.moore@linear.com</v>
      </c>
      <c r="D76" t="str">
        <v>(768) 624-7685</v>
      </c>
      <c r="E76" t="str">
        <v>LINEAR</v>
      </c>
      <c r="F76" t="str">
        <v>ENTERPRISE</v>
      </c>
      <c r="G76" t="str">
        <v>PAID</v>
      </c>
      <c r="H76">
        <v>5</v>
      </c>
      <c r="I76">
        <v>10</v>
      </c>
      <c r="J76">
        <v>0</v>
      </c>
      <c r="K76" t="str">
        <v>NO</v>
      </c>
      <c r="L76" s="1">
        <v>45712</v>
      </c>
      <c r="M76" t="str">
        <v>CONVERTED</v>
      </c>
      <c r="N76" t="str">
        <v>Proptech</v>
      </c>
      <c r="O76" t="str">
        <v>Senior Associate</v>
      </c>
      <c r="P76" t="str">
        <v>IN</v>
      </c>
      <c r="Q76" t="str">
        <v>$500M-1B</v>
      </c>
      <c r="R76" s="1">
        <v>45786</v>
      </c>
      <c r="S76" t="str">
        <v>https://www.linkedin.com/in/quinnsanchez56</v>
      </c>
    </row>
    <row r="77" spans="1:19">
      <c r="A77" t="str">
        <v>L0076</v>
      </c>
      <c r="B77" t="str">
        <v>Finn Nelson</v>
      </c>
      <c r="C77" t="str">
        <v>finn.nelson@notion.com</v>
      </c>
      <c r="D77" t="str">
        <v>+13384111110</v>
      </c>
      <c r="E77" t="str">
        <v>NOTION</v>
      </c>
      <c r="F77" t="str">
        <v>SMB</v>
      </c>
      <c r="G77" t="str">
        <v>EVENT</v>
      </c>
      <c r="H77">
        <v>21</v>
      </c>
      <c r="I77">
        <v>13</v>
      </c>
      <c r="J77">
        <v>55</v>
      </c>
      <c r="K77" t="str">
        <v>YES</v>
      </c>
      <c r="L77" s="1">
        <v>45726</v>
      </c>
      <c r="M77" t="str">
        <v>LOST</v>
      </c>
      <c r="N77" t="str">
        <v>Hrtech</v>
      </c>
      <c r="O77" t="str">
        <v>Director Of Analytics</v>
      </c>
      <c r="P77" t="str">
        <v>Israel</v>
      </c>
      <c r="Q77" t="str">
        <v>$10M+</v>
      </c>
      <c r="R77" s="1">
        <v>45801</v>
      </c>
      <c r="S77" t="str">
        <v>https://linkedin.com/in/xiomaramalhotra74</v>
      </c>
    </row>
    <row r="78" spans="1:19">
      <c r="A78" t="str">
        <v>L0077</v>
      </c>
      <c r="B78" t="str">
        <v>Hugo Singh</v>
      </c>
      <c r="C78" t="str">
        <v>hugo.singh@palantir.com</v>
      </c>
      <c r="D78" t="str">
        <v>(227) 844-8563</v>
      </c>
      <c r="E78" t="str">
        <v>PALANTIR</v>
      </c>
      <c r="F78" t="str">
        <v>MID-MARKET</v>
      </c>
      <c r="G78" t="str">
        <v>PARTNER</v>
      </c>
      <c r="H78">
        <v>4</v>
      </c>
      <c r="I78">
        <v>13</v>
      </c>
      <c r="J78">
        <v>8</v>
      </c>
      <c r="K78" t="str">
        <v>YES</v>
      </c>
      <c r="L78" s="1">
        <v>45799</v>
      </c>
      <c r="M78" t="str">
        <v>LOST</v>
      </c>
      <c r="N78" t="str">
        <v>Telecom</v>
      </c>
      <c r="O78" t="str">
        <v>Channel Manager</v>
      </c>
      <c r="P78" t="str">
        <v>CA</v>
      </c>
      <c r="Q78" t="str">
        <v>Under $1M</v>
      </c>
      <c r="R78" s="1">
        <v>45856</v>
      </c>
      <c r="S78" t="str">
        <v>linkedin.com/in/zinniachen70</v>
      </c>
    </row>
    <row r="79" spans="1:19">
      <c r="A79" t="str">
        <v>L0078</v>
      </c>
      <c r="B79" t="str">
        <v>Qasim Diaz</v>
      </c>
      <c r="C79" t="str">
        <v>qasim.diaz@amazoninc.com</v>
      </c>
      <c r="D79" t="str">
        <v>missing</v>
      </c>
      <c r="E79" t="str">
        <v>AMAZON INC</v>
      </c>
      <c r="F79" t="str">
        <v>MID-MARKET</v>
      </c>
      <c r="G79" t="str">
        <v>ORGANIC</v>
      </c>
      <c r="H79">
        <v>25</v>
      </c>
      <c r="I79">
        <v>10</v>
      </c>
      <c r="J79">
        <v>27</v>
      </c>
      <c r="K79" t="str">
        <v>NO</v>
      </c>
      <c r="L79" s="1" t="str">
        <v/>
      </c>
      <c r="M79" t="str">
        <v>QUALIFIED</v>
      </c>
      <c r="N79" t="str">
        <v>Legal Tech</v>
      </c>
      <c r="O79" t="str">
        <v>Associate</v>
      </c>
      <c r="P79" t="str">
        <v>BR</v>
      </c>
      <c r="Q79" t="str">
        <v>$10M+</v>
      </c>
      <c r="R79" s="1">
        <v>45980</v>
      </c>
      <c r="S79" t="str">
        <v>www.linkedin.com/in/mayashah4</v>
      </c>
    </row>
    <row r="80" spans="1:19">
      <c r="A80" t="str">
        <v>L0079</v>
      </c>
      <c r="B80" t="str">
        <v>Aisha Gonzalez</v>
      </c>
      <c r="C80" t="str">
        <v>aisha.gonzalez@airtable.com</v>
      </c>
      <c r="D80" t="str">
        <v>missing</v>
      </c>
      <c r="E80" t="str">
        <v>AIRTABLE</v>
      </c>
      <c r="F80" t="str">
        <v>N/A</v>
      </c>
      <c r="G80" t="str">
        <v>COLD_EMAIL</v>
      </c>
      <c r="H80">
        <v>28</v>
      </c>
      <c r="I80">
        <v>14</v>
      </c>
      <c r="J80">
        <v>19</v>
      </c>
      <c r="K80" t="str">
        <v>YES</v>
      </c>
      <c r="L80" s="1">
        <v>45689</v>
      </c>
      <c r="M80" t="str">
        <v>ENGAGED</v>
      </c>
      <c r="N80" t="str">
        <v>Logistics</v>
      </c>
      <c r="O80" t="str">
        <v>Revenue Operations</v>
      </c>
      <c r="P80" t="str">
        <v>IN</v>
      </c>
      <c r="Q80" t="str">
        <v>self-funded</v>
      </c>
      <c r="R80" s="1">
        <v>45734</v>
      </c>
      <c r="S80" t="str">
        <v>missing</v>
      </c>
    </row>
    <row r="81" spans="1:19">
      <c r="A81" t="str">
        <v>L0080</v>
      </c>
      <c r="B81" t="str">
        <v>Raphael Park</v>
      </c>
      <c r="C81" t="str">
        <v>raphael.park@stripe.com</v>
      </c>
      <c r="D81" t="str">
        <v>+14025608037</v>
      </c>
      <c r="E81" t="str">
        <v>STRIPE</v>
      </c>
      <c r="F81" t="str">
        <v>ENTERPRISE</v>
      </c>
      <c r="G81" t="str">
        <v>WEBINAR</v>
      </c>
      <c r="H81">
        <v>4</v>
      </c>
      <c r="I81">
        <v>17</v>
      </c>
      <c r="J81">
        <v>20</v>
      </c>
      <c r="K81" t="str">
        <v>YES</v>
      </c>
      <c r="L81" s="1">
        <v>45799</v>
      </c>
      <c r="M81" t="str">
        <v>ENGAGED</v>
      </c>
      <c r="N81" t="str">
        <v>Automotive</v>
      </c>
      <c r="O81" t="str">
        <v>Data Analyst</v>
      </c>
      <c r="P81" t="str">
        <v>New Zealand</v>
      </c>
      <c r="Q81" t="str">
        <v>$100M+</v>
      </c>
      <c r="R81" s="1">
        <v>45836</v>
      </c>
      <c r="S81" t="str">
        <v>linkedin.com/in/tarachandra87</v>
      </c>
    </row>
    <row r="82" spans="1:19">
      <c r="A82" t="str">
        <v>L0081</v>
      </c>
      <c r="B82" t="str">
        <v>Amara Das</v>
      </c>
      <c r="C82" t="str">
        <v>amara.das@salesforce.com</v>
      </c>
      <c r="D82" t="str">
        <v>missing</v>
      </c>
      <c r="E82" t="str">
        <v>SALESFORCE</v>
      </c>
      <c r="F82" t="str">
        <v>STARTUP</v>
      </c>
      <c r="G82" t="str">
        <v>CONTENT_SYNDICATION</v>
      </c>
      <c r="H82">
        <v>24</v>
      </c>
      <c r="I82">
        <v>15</v>
      </c>
      <c r="J82">
        <v>44</v>
      </c>
      <c r="K82" t="str">
        <v>YES</v>
      </c>
      <c r="L82" s="1">
        <v>45734</v>
      </c>
      <c r="M82" t="str">
        <v>CONVERTED</v>
      </c>
      <c r="N82" t="str">
        <v>Automotive</v>
      </c>
      <c r="O82" t="str">
        <v>Vp Sales</v>
      </c>
      <c r="P82" t="str">
        <v>AU</v>
      </c>
      <c r="Q82" t="str">
        <v>Series C+</v>
      </c>
      <c r="R82" s="1">
        <v>45685</v>
      </c>
      <c r="S82" t="str">
        <v>missing</v>
      </c>
    </row>
    <row r="83" spans="1:19">
      <c r="A83" t="str">
        <v>L0082</v>
      </c>
      <c r="B83" t="str">
        <v>Charlie Moreau</v>
      </c>
      <c r="C83" t="str">
        <v>charlie.moreau@dropbox.com</v>
      </c>
      <c r="D83" t="str">
        <v>(654) 600-3740</v>
      </c>
      <c r="E83" t="str">
        <v>DROPBOX</v>
      </c>
      <c r="F83" t="str">
        <v>SMB</v>
      </c>
      <c r="G83" t="str">
        <v>ORGANIC</v>
      </c>
      <c r="H83">
        <v>14</v>
      </c>
      <c r="I83">
        <v>8</v>
      </c>
      <c r="J83">
        <v>18</v>
      </c>
      <c r="K83" t="str">
        <v>NO</v>
      </c>
      <c r="L83" s="1">
        <v>45954</v>
      </c>
      <c r="M83" t="str">
        <v>DISQUALIFIED</v>
      </c>
      <c r="N83" t="str">
        <v>Energy</v>
      </c>
      <c r="O83" t="str">
        <v>Associate</v>
      </c>
      <c r="P83" t="str">
        <v>FR</v>
      </c>
      <c r="Q83" t="str">
        <v>1M-10M</v>
      </c>
      <c r="R83" s="1">
        <v>45826</v>
      </c>
      <c r="S83" t="str">
        <v>www.linkedin.com/in/karenortiz93</v>
      </c>
    </row>
    <row r="84" spans="1:19">
      <c r="A84" t="str">
        <v>L0083</v>
      </c>
      <c r="B84" t="str">
        <v>Margaux Young</v>
      </c>
      <c r="C84" t="str">
        <v>margaux.young@miro.com</v>
      </c>
      <c r="D84" t="str">
        <v>289.549.2923</v>
      </c>
      <c r="E84" t="str">
        <v>MIRO</v>
      </c>
      <c r="F84" t="str">
        <v>SMB</v>
      </c>
      <c r="G84" t="str">
        <v>WEBINAR</v>
      </c>
      <c r="H84">
        <v>22</v>
      </c>
      <c r="I84">
        <v>19</v>
      </c>
      <c r="J84">
        <v>10</v>
      </c>
      <c r="K84" t="str">
        <v>NO</v>
      </c>
      <c r="L84" s="1">
        <v>45774</v>
      </c>
      <c r="M84" t="str">
        <v>NEW</v>
      </c>
      <c r="N84" t="str">
        <v>Healthcare</v>
      </c>
      <c r="O84" t="str">
        <v>Engineering Manager</v>
      </c>
      <c r="P84" t="str">
        <v>US</v>
      </c>
      <c r="Q84" t="str">
        <v>$500M-1B</v>
      </c>
      <c r="R84" s="1">
        <v>46001</v>
      </c>
      <c r="S84" t="str">
        <v>missing</v>
      </c>
    </row>
    <row r="85" spans="1:19">
      <c r="A85" t="str">
        <v>L0084</v>
      </c>
      <c r="B85" t="str">
        <v>Sophie Verma</v>
      </c>
      <c r="C85" t="str">
        <v>sophie.verma@microsoft.com</v>
      </c>
      <c r="D85" t="str">
        <v>missing</v>
      </c>
      <c r="E85" t="str">
        <v>MICROSOFT</v>
      </c>
      <c r="F85" t="str">
        <v>SMB</v>
      </c>
      <c r="G85" t="str">
        <v>REFERRAL</v>
      </c>
      <c r="H85">
        <v>8</v>
      </c>
      <c r="I85">
        <v>10</v>
      </c>
      <c r="J85">
        <v>48</v>
      </c>
      <c r="K85" t="str">
        <v>NO</v>
      </c>
      <c r="L85" s="1">
        <v>45735</v>
      </c>
      <c r="M85" t="str">
        <v>NEW</v>
      </c>
      <c r="N85" t="str">
        <v>Cleantech</v>
      </c>
      <c r="O85" t="str">
        <v>Field Marketing Manager</v>
      </c>
      <c r="P85" t="str">
        <v>South Africa</v>
      </c>
      <c r="Q85" t="str">
        <v>Over $1B</v>
      </c>
      <c r="R85" s="1">
        <v>45701</v>
      </c>
      <c r="S85" t="str">
        <v>www.linkedin.com/in/vikramgomez48</v>
      </c>
    </row>
    <row r="86" spans="1:19">
      <c r="A86" t="str">
        <v>L0085</v>
      </c>
      <c r="B86" t="str">
        <v>Wesley Khan</v>
      </c>
      <c r="C86" t="str">
        <v>wesley.khan@microsoft.com</v>
      </c>
      <c r="D86" t="str">
        <v>+12649149756</v>
      </c>
      <c r="E86" t="str">
        <v>MICROSOFT</v>
      </c>
      <c r="F86" t="str">
        <v>MID-MARKET</v>
      </c>
      <c r="G86" t="str">
        <v>CONTENT_SYNDICATION</v>
      </c>
      <c r="H86">
        <v>31</v>
      </c>
      <c r="I86">
        <v>9</v>
      </c>
      <c r="J86">
        <v>36</v>
      </c>
      <c r="K86" t="str">
        <v>NO</v>
      </c>
      <c r="L86" s="1">
        <v>45895</v>
      </c>
      <c r="M86" t="str">
        <v>LOST</v>
      </c>
      <c r="N86" t="str">
        <v>Healthcare</v>
      </c>
      <c r="O86" t="str">
        <v>Demand Gen Manager</v>
      </c>
      <c r="P86" t="str">
        <v>DE</v>
      </c>
      <c r="Q86" t="str">
        <v>Series C+</v>
      </c>
      <c r="R86" s="1">
        <v>45716</v>
      </c>
      <c r="S86" t="str">
        <v>missing</v>
      </c>
    </row>
    <row r="87" spans="1:19">
      <c r="A87" t="str">
        <v>L0086</v>
      </c>
      <c r="B87" t="str">
        <v>Orion Johnson</v>
      </c>
      <c r="C87" t="str">
        <v>orion.johnson@salesforcecom.com</v>
      </c>
      <c r="D87" t="str">
        <v>2957706905</v>
      </c>
      <c r="E87" t="str">
        <v>SALESFORCE.COM</v>
      </c>
      <c r="F87" t="str">
        <v>ENTERPRISE</v>
      </c>
      <c r="G87" t="str">
        <v>EVENT</v>
      </c>
      <c r="H87">
        <v>10</v>
      </c>
      <c r="I87">
        <v>0</v>
      </c>
      <c r="J87">
        <v>46</v>
      </c>
      <c r="K87" t="str">
        <v>NO</v>
      </c>
      <c r="L87" s="1">
        <v>45711</v>
      </c>
      <c r="M87" t="str">
        <v>NURTURING</v>
      </c>
      <c r="N87" t="str">
        <v>Saas</v>
      </c>
      <c r="O87" t="str">
        <v>Director Of Demand Gen</v>
      </c>
      <c r="P87" t="str">
        <v>Kenya</v>
      </c>
      <c r="Q87" t="str">
        <v>Unknown</v>
      </c>
      <c r="R87" s="1">
        <v>45922</v>
      </c>
      <c r="S87" t="str">
        <v>linkedin.com/in/charliediaz44</v>
      </c>
    </row>
    <row r="88" spans="1:19">
      <c r="A88" t="str">
        <v>L0087</v>
      </c>
      <c r="B88" t="str">
        <v>Genevieve Gomez</v>
      </c>
      <c r="C88" t="str">
        <v>genevieve.gomez@airtable.com</v>
      </c>
      <c r="D88" t="str">
        <v>(591) 892-3181</v>
      </c>
      <c r="E88" t="str">
        <v>AIRTABLE</v>
      </c>
      <c r="F88" t="str">
        <v>MID-MARKET</v>
      </c>
      <c r="G88" t="str">
        <v>REFERRAL</v>
      </c>
      <c r="H88">
        <v>0</v>
      </c>
      <c r="I88">
        <v>19</v>
      </c>
      <c r="J88">
        <v>28</v>
      </c>
      <c r="K88" t="str">
        <v>YES</v>
      </c>
      <c r="L88" s="1">
        <v>45985</v>
      </c>
      <c r="M88" t="str">
        <v>LOST</v>
      </c>
      <c r="N88" t="str">
        <v>Media</v>
      </c>
      <c r="O88" t="str">
        <v>Sales Operations</v>
      </c>
      <c r="P88" t="str">
        <v>JP</v>
      </c>
      <c r="Q88" t="str">
        <v>Unknown</v>
      </c>
      <c r="R88" s="1">
        <v>45707</v>
      </c>
      <c r="S88" t="str">
        <v>https://www.linkedin.com/in/nolanmalhotra55</v>
      </c>
    </row>
    <row r="89" spans="1:19">
      <c r="A89" t="str">
        <v>L0088</v>
      </c>
      <c r="B89" t="str">
        <v>James Lopez</v>
      </c>
      <c r="C89" t="str">
        <v>james.lopez@databricks.com</v>
      </c>
      <c r="D89" t="str">
        <v>missing</v>
      </c>
      <c r="E89" t="str">
        <v>DATABRICKS</v>
      </c>
      <c r="F89" t="str">
        <v>MID-MARKET</v>
      </c>
      <c r="G89" t="str">
        <v>COLD_EMAIL</v>
      </c>
      <c r="H89">
        <v>32</v>
      </c>
      <c r="I89">
        <v>12</v>
      </c>
      <c r="J89">
        <v>3</v>
      </c>
      <c r="K89" t="str">
        <v>NO</v>
      </c>
      <c r="L89" s="1">
        <v>45696</v>
      </c>
      <c r="M89" t="str">
        <v>NURTURING</v>
      </c>
      <c r="N89" t="str">
        <v>E-Commerce</v>
      </c>
      <c r="O89" t="str">
        <v>Vp Marketing</v>
      </c>
      <c r="P89" t="str">
        <v>Uae</v>
      </c>
      <c r="Q89" t="str">
        <v>$100M-500M</v>
      </c>
      <c r="R89" s="1">
        <v>45944</v>
      </c>
      <c r="S89" t="str">
        <v>missing</v>
      </c>
    </row>
    <row r="90" spans="1:19">
      <c r="A90" t="str">
        <v>L0089</v>
      </c>
      <c r="B90" t="str">
        <v>Winona Clark</v>
      </c>
      <c r="C90" t="str">
        <v>winona.clark@google.com</v>
      </c>
      <c r="D90" t="str">
        <v>(607) 618-5693</v>
      </c>
      <c r="E90" t="str">
        <v>GOOGLE</v>
      </c>
      <c r="F90" t="str">
        <v>GROWTH</v>
      </c>
      <c r="G90" t="str">
        <v>UNKNOWN</v>
      </c>
      <c r="H90">
        <v>27</v>
      </c>
      <c r="I90">
        <v>2</v>
      </c>
      <c r="J90">
        <v>34</v>
      </c>
      <c r="K90" t="str">
        <v>NO</v>
      </c>
      <c r="L90" s="1">
        <v>45698</v>
      </c>
      <c r="M90" t="str">
        <v>QUALIFIED</v>
      </c>
      <c r="N90" t="str">
        <v>Energy</v>
      </c>
      <c r="O90" t="str">
        <v>Marketing Manager</v>
      </c>
      <c r="P90" t="str">
        <v>IN</v>
      </c>
      <c r="Q90" t="str">
        <v>$10M+</v>
      </c>
      <c r="R90" s="1">
        <v>45983</v>
      </c>
      <c r="S90" t="str">
        <v>linkedin.com/in/dmitridiaz56</v>
      </c>
    </row>
    <row r="91" spans="1:19">
      <c r="A91" t="str">
        <v>L0090</v>
      </c>
      <c r="B91" t="str">
        <v>Kevin Davis</v>
      </c>
      <c r="C91" t="str">
        <v>kevin.davis@databricks.com</v>
      </c>
      <c r="D91" t="str">
        <v>(322) 112-3248</v>
      </c>
      <c r="E91" t="str">
        <v>DATABRICKS</v>
      </c>
      <c r="F91" t="str">
        <v>ENTERPRISE</v>
      </c>
      <c r="G91" t="str">
        <v>REFERRAL</v>
      </c>
      <c r="H91">
        <v>22</v>
      </c>
      <c r="I91">
        <v>8</v>
      </c>
      <c r="J91">
        <v>8</v>
      </c>
      <c r="K91" t="str">
        <v>YES</v>
      </c>
      <c r="L91" s="1">
        <v>45713</v>
      </c>
      <c r="M91" t="str">
        <v>NEW</v>
      </c>
      <c r="N91" t="str">
        <v>Fintech</v>
      </c>
      <c r="O91" t="str">
        <v>Abm Manager</v>
      </c>
      <c r="P91" t="str">
        <v>US</v>
      </c>
      <c r="Q91" t="str">
        <v>1M-10M</v>
      </c>
      <c r="R91" s="1">
        <v>45951</v>
      </c>
      <c r="S91" t="str">
        <v>missing</v>
      </c>
    </row>
    <row r="92" spans="1:19">
      <c r="A92" t="str">
        <v>L0091</v>
      </c>
      <c r="B92" t="str">
        <v>Orion Nakamura</v>
      </c>
      <c r="C92" t="str">
        <v>orion.nakamura@cloudflare.com</v>
      </c>
      <c r="D92" t="str">
        <v>(318) 333-9336</v>
      </c>
      <c r="E92" t="str">
        <v>CLOUDFLARE</v>
      </c>
      <c r="F92" t="str">
        <v>ENTERPRISE</v>
      </c>
      <c r="G92" t="str">
        <v>ORGANIC</v>
      </c>
      <c r="H92">
        <v>30</v>
      </c>
      <c r="I92">
        <v>4</v>
      </c>
      <c r="J92">
        <v>54</v>
      </c>
      <c r="K92" t="str">
        <v>YES</v>
      </c>
      <c r="L92" s="1">
        <v>46015</v>
      </c>
      <c r="M92" t="str">
        <v>NEW</v>
      </c>
      <c r="N92" t="str">
        <v>Media</v>
      </c>
      <c r="O92" t="str">
        <v>Digital Marketing Manager</v>
      </c>
      <c r="P92" t="str">
        <v>South Korea</v>
      </c>
      <c r="Q92" t="str">
        <v>self-funded</v>
      </c>
      <c r="R92" s="1">
        <v>45707</v>
      </c>
      <c r="S92" t="str">
        <v>missing</v>
      </c>
    </row>
    <row r="93" spans="1:19">
      <c r="A93" t="str">
        <v>L0092</v>
      </c>
      <c r="B93" t="str">
        <v>Adeline Flores</v>
      </c>
      <c r="C93" t="str">
        <v>adeline.flores@meta.com</v>
      </c>
      <c r="D93" t="str">
        <v>+1-518-435-2415</v>
      </c>
      <c r="E93" t="str">
        <v>META</v>
      </c>
      <c r="F93" t="str">
        <v>N/A</v>
      </c>
      <c r="G93" t="str">
        <v>ORGANIC</v>
      </c>
      <c r="H93">
        <v>18</v>
      </c>
      <c r="I93">
        <v>9</v>
      </c>
      <c r="J93">
        <v>15</v>
      </c>
      <c r="K93" t="str">
        <v>NO</v>
      </c>
      <c r="L93" s="1">
        <v>45894</v>
      </c>
      <c r="M93" t="str">
        <v>DISQUALIFIED</v>
      </c>
      <c r="N93" t="str">
        <v>Hrtech</v>
      </c>
      <c r="O93" t="str">
        <v>Customer Success Manager</v>
      </c>
      <c r="P93" t="str">
        <v>IN</v>
      </c>
      <c r="Q93" t="str">
        <v>Unknown</v>
      </c>
      <c r="R93" s="1">
        <v>45765</v>
      </c>
      <c r="S93" t="str">
        <v>missing</v>
      </c>
    </row>
    <row r="94" spans="1:19">
      <c r="A94" t="str">
        <v>L0093</v>
      </c>
      <c r="B94" t="str">
        <v>Zinnia Chopra</v>
      </c>
      <c r="C94" t="str">
        <v>zinnia.chopra@cloudflare.com</v>
      </c>
      <c r="D94" t="str">
        <v>(443) 529-9061</v>
      </c>
      <c r="E94" t="str">
        <v>CLOUDFLARE</v>
      </c>
      <c r="F94" t="str">
        <v>MID-MARKET</v>
      </c>
      <c r="G94" t="str">
        <v>SOCIAL</v>
      </c>
      <c r="H94">
        <v>0</v>
      </c>
      <c r="I94">
        <v>16</v>
      </c>
      <c r="J94">
        <v>57</v>
      </c>
      <c r="K94" t="str">
        <v>YES</v>
      </c>
      <c r="L94" s="1">
        <v>45994</v>
      </c>
      <c r="M94" t="str">
        <v>NEW</v>
      </c>
      <c r="N94" t="str">
        <v>Edtech</v>
      </c>
      <c r="O94" t="str">
        <v>Intern</v>
      </c>
      <c r="P94" t="str">
        <v>AU</v>
      </c>
      <c r="Q94" t="str">
        <v>$10M+</v>
      </c>
      <c r="R94" s="1">
        <v>45932</v>
      </c>
      <c r="S94" t="str">
        <v>https://www.linkedin.com/in/hassanwright38</v>
      </c>
    </row>
    <row r="95" spans="1:19">
      <c r="A95" t="str">
        <v>L0094</v>
      </c>
      <c r="B95" t="str">
        <v>Elise Saxena</v>
      </c>
      <c r="C95" t="str">
        <v>elise.saxena@twilio.com</v>
      </c>
      <c r="D95" t="str">
        <v>missing</v>
      </c>
      <c r="E95" t="str">
        <v>TWILIO</v>
      </c>
      <c r="F95" t="str">
        <v>SMB</v>
      </c>
      <c r="G95" t="str">
        <v>PAID</v>
      </c>
      <c r="H95">
        <v>10</v>
      </c>
      <c r="I95">
        <v>10</v>
      </c>
      <c r="J95">
        <v>34</v>
      </c>
      <c r="K95" t="str">
        <v>YES</v>
      </c>
      <c r="L95" s="1">
        <v>45762</v>
      </c>
      <c r="M95" t="str">
        <v>NURTURING</v>
      </c>
      <c r="N95" t="str">
        <v>Retail</v>
      </c>
      <c r="O95" t="str">
        <v>Business Development Rep</v>
      </c>
      <c r="P95" t="str">
        <v>FR</v>
      </c>
      <c r="Q95" t="str">
        <v>Unknown</v>
      </c>
      <c r="R95" s="1">
        <v>45804</v>
      </c>
      <c r="S95" t="str">
        <v>https://www.linkedin.com/in/cordeliagarcia28</v>
      </c>
    </row>
    <row r="96" spans="1:19">
      <c r="A96" t="str">
        <v>L0095</v>
      </c>
      <c r="B96" t="str">
        <v>Liam Thomas</v>
      </c>
      <c r="C96" t="str">
        <v>liam.thomas@meta.com</v>
      </c>
      <c r="D96" t="str">
        <v>missing</v>
      </c>
      <c r="E96" t="str">
        <v>META</v>
      </c>
      <c r="F96" t="str">
        <v>STARTUP</v>
      </c>
      <c r="G96" t="str">
        <v>PARTNER</v>
      </c>
      <c r="H96">
        <v>35</v>
      </c>
      <c r="I96">
        <v>14</v>
      </c>
      <c r="J96">
        <v>50</v>
      </c>
      <c r="K96" t="str">
        <v>NO</v>
      </c>
      <c r="L96" s="1">
        <v>45684</v>
      </c>
      <c r="M96" t="str">
        <v>DISQUALIFIED</v>
      </c>
      <c r="N96" t="str">
        <v>Legal Tech</v>
      </c>
      <c r="O96" t="str">
        <v>Cto</v>
      </c>
      <c r="P96" t="str">
        <v>JP</v>
      </c>
      <c r="Q96" t="str">
        <v>&lt; $1M</v>
      </c>
      <c r="R96" s="1">
        <v>45964</v>
      </c>
      <c r="S96" t="str">
        <v>linkedin.com/in/piperdas10</v>
      </c>
    </row>
    <row r="97" spans="1:19">
      <c r="A97" t="str">
        <v>L0096</v>
      </c>
      <c r="B97" t="str">
        <v>Quinn Robinson</v>
      </c>
      <c r="C97" t="str">
        <v>quinn.robinson@atlassian.com</v>
      </c>
      <c r="D97" t="str">
        <v>+16439417471</v>
      </c>
      <c r="E97" t="str">
        <v>ATLASSIAN</v>
      </c>
      <c r="F97" t="str">
        <v>ENTERPRISE</v>
      </c>
      <c r="G97" t="str">
        <v>EVENT</v>
      </c>
      <c r="H97">
        <v>11</v>
      </c>
      <c r="I97">
        <v>5</v>
      </c>
      <c r="J97">
        <v>28</v>
      </c>
      <c r="K97" t="str">
        <v>NO</v>
      </c>
      <c r="L97" s="1" t="str">
        <v/>
      </c>
      <c r="M97" t="str">
        <v>NEW</v>
      </c>
      <c r="N97" t="str">
        <v>Proptech</v>
      </c>
      <c r="O97" t="str">
        <v>Vp Revenue</v>
      </c>
      <c r="P97" t="str">
        <v>Turkey</v>
      </c>
      <c r="Q97" t="str">
        <v>$50M - $100M</v>
      </c>
      <c r="R97" s="1">
        <v>45697</v>
      </c>
      <c r="S97" t="str">
        <v>missing</v>
      </c>
    </row>
    <row r="98" spans="1:19">
      <c r="A98" t="str">
        <v>L0097</v>
      </c>
      <c r="B98" t="str">
        <v>Finn Robinson</v>
      </c>
      <c r="C98" t="str">
        <v>finn.robinson@workday.com</v>
      </c>
      <c r="D98" t="str">
        <v>7579008940</v>
      </c>
      <c r="E98" t="str">
        <v>WORKDAY</v>
      </c>
      <c r="F98" t="str">
        <v>SMB</v>
      </c>
      <c r="G98" t="str">
        <v>UNKNOWN</v>
      </c>
      <c r="H98">
        <v>17</v>
      </c>
      <c r="I98">
        <v>10</v>
      </c>
      <c r="J98">
        <v>1</v>
      </c>
      <c r="K98" t="str">
        <v>YES</v>
      </c>
      <c r="L98" s="1" t="str">
        <v/>
      </c>
      <c r="M98" t="str">
        <v>NURTURING</v>
      </c>
      <c r="N98" t="str">
        <v>Logistics</v>
      </c>
      <c r="O98" t="str">
        <v>Content Marketing Lead</v>
      </c>
      <c r="P98" t="str">
        <v>IN</v>
      </c>
      <c r="Q98" t="str">
        <v>Unknown</v>
      </c>
      <c r="R98" s="1">
        <v>45795</v>
      </c>
      <c r="S98" t="str">
        <v>linkedin.com/in/oliviaortiz29</v>
      </c>
    </row>
    <row r="99" spans="1:19">
      <c r="A99" t="str">
        <v>L0098</v>
      </c>
      <c r="B99" t="str">
        <v>Ximena Malik</v>
      </c>
      <c r="C99" t="str">
        <v>ximena.malik@notion.com</v>
      </c>
      <c r="D99" t="str">
        <v>+1-228-820-6761</v>
      </c>
      <c r="E99" t="str">
        <v>NOTION</v>
      </c>
      <c r="F99" t="str">
        <v>SMB</v>
      </c>
      <c r="G99" t="str">
        <v>REFERRAL</v>
      </c>
      <c r="H99">
        <v>12</v>
      </c>
      <c r="I99">
        <v>15</v>
      </c>
      <c r="J99">
        <v>11</v>
      </c>
      <c r="K99" t="str">
        <v>NO</v>
      </c>
      <c r="L99" s="1" t="str">
        <v/>
      </c>
      <c r="M99" t="str">
        <v>CONTACTED</v>
      </c>
      <c r="N99" t="str">
        <v>Insurtech</v>
      </c>
      <c r="O99" t="str">
        <v>Digital Marketing Manager</v>
      </c>
      <c r="P99" t="str">
        <v>US</v>
      </c>
      <c r="Q99" t="str">
        <v>$0-1M</v>
      </c>
      <c r="R99" s="1">
        <v>45937</v>
      </c>
      <c r="S99" t="str">
        <v>https://www.linkedin.com/in/lorenzomedina23</v>
      </c>
    </row>
    <row r="100" spans="1:19">
      <c r="A100" t="str">
        <v>L0099</v>
      </c>
      <c r="B100" t="str">
        <v>Paul Williams</v>
      </c>
      <c r="C100" t="str">
        <v>paul.williams@salesforce.com</v>
      </c>
      <c r="D100" t="str">
        <v>8785052655</v>
      </c>
      <c r="E100" t="str">
        <v>SALESFORCE</v>
      </c>
      <c r="F100" t="str">
        <v>SMB</v>
      </c>
      <c r="G100" t="str">
        <v>COLD_EMAIL</v>
      </c>
      <c r="H100">
        <v>10</v>
      </c>
      <c r="I100">
        <v>13</v>
      </c>
      <c r="J100">
        <v>31</v>
      </c>
      <c r="K100" t="str">
        <v>YES</v>
      </c>
      <c r="L100" s="1">
        <v>46009</v>
      </c>
      <c r="M100" t="str">
        <v>DISQUALIFIED</v>
      </c>
      <c r="N100" t="str">
        <v>Logistics</v>
      </c>
      <c r="O100" t="str">
        <v>Digital Marketing Manager</v>
      </c>
      <c r="P100" t="str">
        <v>SG</v>
      </c>
      <c r="Q100" t="str">
        <v>self-funded</v>
      </c>
      <c r="R100" s="1">
        <v>45722</v>
      </c>
      <c r="S100" t="str">
        <v>linkedin.com/in/urielo'brien99</v>
      </c>
    </row>
    <row r="101" spans="1:19">
      <c r="A101" t="str">
        <v>L0100</v>
      </c>
      <c r="B101" t="str">
        <v>Ivy Ramirez</v>
      </c>
      <c r="C101" t="str">
        <v>ivy.ramirez@zoom.com</v>
      </c>
      <c r="D101" t="str">
        <v>2793436682</v>
      </c>
      <c r="E101" t="str">
        <v>ZOOM</v>
      </c>
      <c r="F101" t="str">
        <v>MID-MARKET</v>
      </c>
      <c r="G101" t="str">
        <v>PAID</v>
      </c>
      <c r="H101">
        <v>21</v>
      </c>
      <c r="I101">
        <v>8</v>
      </c>
      <c r="J101">
        <v>44</v>
      </c>
      <c r="K101" t="str">
        <v>YES</v>
      </c>
      <c r="L101" s="1">
        <v>45712</v>
      </c>
      <c r="M101" t="str">
        <v>NEW</v>
      </c>
      <c r="N101" t="str">
        <v>Healthcare</v>
      </c>
      <c r="O101" t="str">
        <v>Brand Manager</v>
      </c>
      <c r="P101" t="str">
        <v>Philippines</v>
      </c>
      <c r="Q101" t="str">
        <v>$500M-1B</v>
      </c>
      <c r="R101" s="1">
        <v>45882</v>
      </c>
      <c r="S101" t="str">
        <v>missing</v>
      </c>
    </row>
    <row r="102" spans="1:19">
      <c r="A102" t="str">
        <v>L0101</v>
      </c>
      <c r="B102" t="str">
        <v>Umar Taylor</v>
      </c>
      <c r="C102" t="str">
        <v>umar.taylor@linear.com</v>
      </c>
      <c r="D102" t="str">
        <v>5011206221</v>
      </c>
      <c r="E102" t="str">
        <v>LINEAR</v>
      </c>
      <c r="F102" t="str">
        <v>MID-MARKET</v>
      </c>
      <c r="G102" t="str">
        <v>PAID</v>
      </c>
      <c r="H102">
        <v>24</v>
      </c>
      <c r="I102">
        <v>2</v>
      </c>
      <c r="J102">
        <v>57</v>
      </c>
      <c r="K102" t="str">
        <v>YES</v>
      </c>
      <c r="L102" s="1">
        <v>45946</v>
      </c>
      <c r="M102" t="str">
        <v>DISQUALIFIED</v>
      </c>
      <c r="N102" t="str">
        <v>Fintech</v>
      </c>
      <c r="O102" t="str">
        <v>Marketing Operations</v>
      </c>
      <c r="P102" t="str">
        <v>IN</v>
      </c>
      <c r="Q102" t="str">
        <v>unknown</v>
      </c>
      <c r="R102" s="1">
        <v>45699</v>
      </c>
      <c r="S102" t="str">
        <v>missing</v>
      </c>
    </row>
    <row r="103" spans="1:19">
      <c r="A103" t="str">
        <v>L0102</v>
      </c>
      <c r="B103" t="str">
        <v>Xena Kim</v>
      </c>
      <c r="C103" t="str">
        <v>xena.kim@figma.com</v>
      </c>
      <c r="D103" t="str">
        <v>762-960-9043</v>
      </c>
      <c r="E103" t="str">
        <v>FIGMA</v>
      </c>
      <c r="F103" t="str">
        <v>ENTERPRISE</v>
      </c>
      <c r="G103" t="str">
        <v>EVENT</v>
      </c>
      <c r="H103">
        <v>0</v>
      </c>
      <c r="I103">
        <v>0</v>
      </c>
      <c r="J103">
        <v>40</v>
      </c>
      <c r="K103" t="str">
        <v>NO</v>
      </c>
      <c r="L103" s="1">
        <v>45689</v>
      </c>
      <c r="M103" t="str">
        <v>NEW</v>
      </c>
      <c r="N103" t="str">
        <v>Martech</v>
      </c>
      <c r="O103" t="str">
        <v>Vp Revenue</v>
      </c>
      <c r="P103" t="str">
        <v>DE</v>
      </c>
      <c r="Q103" t="str">
        <v>$50M-100M</v>
      </c>
      <c r="R103" s="1">
        <v>45854</v>
      </c>
      <c r="S103" t="str">
        <v>linkedin.com/in/reveriescott12</v>
      </c>
    </row>
    <row r="104" spans="1:19">
      <c r="A104" t="str">
        <v>L0103</v>
      </c>
      <c r="B104" t="str">
        <v>Margaux Kumar</v>
      </c>
      <c r="C104" t="str">
        <v>missing</v>
      </c>
      <c r="D104" t="str">
        <v>777.163.3476</v>
      </c>
      <c r="E104" t="str">
        <v>INTERCOM</v>
      </c>
      <c r="F104" t="str">
        <v>GROWTH</v>
      </c>
      <c r="G104" t="str">
        <v>PAID</v>
      </c>
      <c r="H104">
        <v>0</v>
      </c>
      <c r="I104">
        <v>17</v>
      </c>
      <c r="J104">
        <v>48</v>
      </c>
      <c r="K104" t="str">
        <v>YES</v>
      </c>
      <c r="L104" s="1">
        <v>45684</v>
      </c>
      <c r="M104" t="str">
        <v>NEW</v>
      </c>
      <c r="N104" t="str">
        <v>Media</v>
      </c>
      <c r="O104" t="str">
        <v>Head Of Strategy</v>
      </c>
      <c r="P104" t="str">
        <v>BR</v>
      </c>
      <c r="Q104" t="str">
        <v>$10M-50M</v>
      </c>
      <c r="R104" s="1">
        <v>45993</v>
      </c>
      <c r="S104" t="str">
        <v>linkedin.com/in/esmeraldaaguilar74</v>
      </c>
    </row>
    <row r="105" spans="1:19">
      <c r="A105" t="str">
        <v>L0104</v>
      </c>
      <c r="B105" t="str">
        <v>Gideon Thompson</v>
      </c>
      <c r="C105" t="str">
        <v>gideon.thompson@slack.com</v>
      </c>
      <c r="D105" t="str">
        <v>899.545.4308</v>
      </c>
      <c r="E105" t="str">
        <v>SLACK</v>
      </c>
      <c r="F105" t="str">
        <v>ENTERPRISE</v>
      </c>
      <c r="G105" t="str">
        <v>REFERRAL</v>
      </c>
      <c r="H105">
        <v>16</v>
      </c>
      <c r="I105">
        <v>2</v>
      </c>
      <c r="J105">
        <v>35</v>
      </c>
      <c r="K105" t="str">
        <v>NO</v>
      </c>
      <c r="L105" s="1">
        <v>45794</v>
      </c>
      <c r="M105" t="str">
        <v>QUALIFIED</v>
      </c>
      <c r="N105" t="str">
        <v>Saas</v>
      </c>
      <c r="O105" t="str">
        <v>Senior Associate</v>
      </c>
      <c r="P105" t="str">
        <v>Indonesia</v>
      </c>
      <c r="Q105" t="str">
        <v>Unknown</v>
      </c>
      <c r="R105" s="1">
        <v>45949</v>
      </c>
      <c r="S105" t="str">
        <v>linkedin.com/in/zanesaxena14</v>
      </c>
    </row>
    <row r="106" spans="1:19">
      <c r="A106" t="str">
        <v>L0105</v>
      </c>
      <c r="B106" t="str">
        <v>Zane Soto</v>
      </c>
      <c r="C106" t="str">
        <v>zane.soto@zendesk.com</v>
      </c>
      <c r="D106" t="str">
        <v>376-382-7602</v>
      </c>
      <c r="E106" t="str">
        <v>ZENDESK</v>
      </c>
      <c r="F106" t="str">
        <v>MID-MARKET</v>
      </c>
      <c r="G106" t="str">
        <v>EVENT</v>
      </c>
      <c r="H106">
        <v>0</v>
      </c>
      <c r="I106">
        <v>10</v>
      </c>
      <c r="J106">
        <v>3</v>
      </c>
      <c r="K106" t="str">
        <v>NO</v>
      </c>
      <c r="L106" s="1">
        <v>45809</v>
      </c>
      <c r="M106" t="str">
        <v>LOST</v>
      </c>
      <c r="N106" t="str">
        <v>Unknown</v>
      </c>
      <c r="O106" t="str">
        <v>Marketing Analyst</v>
      </c>
      <c r="P106" t="str">
        <v>US</v>
      </c>
      <c r="Q106" t="str">
        <v>$25M-$100M</v>
      </c>
      <c r="R106" s="1">
        <v>45752</v>
      </c>
      <c r="S106" t="str">
        <v>missing</v>
      </c>
    </row>
    <row r="107" spans="1:19">
      <c r="A107" t="str">
        <v>L0106</v>
      </c>
      <c r="B107" t="str">
        <v>Landon Vega</v>
      </c>
      <c r="C107" t="str">
        <v>landon.vega@splunk.com</v>
      </c>
      <c r="D107" t="str">
        <v>696.877.9462</v>
      </c>
      <c r="E107" t="str">
        <v>SPLUNK</v>
      </c>
      <c r="F107" t="str">
        <v>STARTUP</v>
      </c>
      <c r="G107" t="str">
        <v>ORGANIC</v>
      </c>
      <c r="H107">
        <v>10</v>
      </c>
      <c r="I107">
        <v>0</v>
      </c>
      <c r="J107">
        <v>25</v>
      </c>
      <c r="K107" t="str">
        <v>NO</v>
      </c>
      <c r="L107" s="1">
        <v>45919</v>
      </c>
      <c r="M107" t="str">
        <v>NEW</v>
      </c>
      <c r="N107" t="str">
        <v>Martech</v>
      </c>
      <c r="O107" t="str">
        <v>Unknown</v>
      </c>
      <c r="P107" t="str">
        <v>JP</v>
      </c>
      <c r="Q107" t="str">
        <v>0-1M</v>
      </c>
      <c r="R107" s="1" t="str">
        <v/>
      </c>
      <c r="S107" t="str">
        <v>missing</v>
      </c>
    </row>
    <row r="108" spans="1:19">
      <c r="A108" t="str">
        <v>L0107</v>
      </c>
      <c r="B108" t="str">
        <v>Qasim Herrera</v>
      </c>
      <c r="C108" t="str">
        <v>qasim.herrera@okta.com</v>
      </c>
      <c r="D108" t="str">
        <v>808.556.3909</v>
      </c>
      <c r="E108" t="str">
        <v>OKTA</v>
      </c>
      <c r="F108" t="str">
        <v>N/A</v>
      </c>
      <c r="G108" t="str">
        <v>DIRECT</v>
      </c>
      <c r="H108">
        <v>10</v>
      </c>
      <c r="I108">
        <v>8</v>
      </c>
      <c r="J108">
        <v>44</v>
      </c>
      <c r="K108" t="str">
        <v>YES</v>
      </c>
      <c r="L108" s="1">
        <v>45840</v>
      </c>
      <c r="M108" t="str">
        <v>CONVERTED</v>
      </c>
      <c r="N108" t="str">
        <v>Legal Tech</v>
      </c>
      <c r="O108" t="str">
        <v>Digital Marketing Manager</v>
      </c>
      <c r="P108" t="str">
        <v>BR</v>
      </c>
      <c r="Q108" t="str">
        <v>1M-10M</v>
      </c>
      <c r="R108" s="1">
        <v>45901</v>
      </c>
      <c r="S108" t="str">
        <v>https://linkedin.com/in/winonasmith61</v>
      </c>
    </row>
    <row r="109" spans="1:19">
      <c r="A109" t="str">
        <v>L0108</v>
      </c>
      <c r="B109" t="str">
        <v>Nyx Clark</v>
      </c>
      <c r="C109" t="str">
        <v>nyx.clark@snowflakeinc.com</v>
      </c>
      <c r="D109" t="str">
        <v>557-570-5128</v>
      </c>
      <c r="E109" t="str">
        <v>SNOWFLAKE INC</v>
      </c>
      <c r="F109" t="str">
        <v>N/A</v>
      </c>
      <c r="G109" t="str">
        <v>COLD_EMAIL</v>
      </c>
      <c r="H109">
        <v>25</v>
      </c>
      <c r="I109">
        <v>0</v>
      </c>
      <c r="J109">
        <v>42</v>
      </c>
      <c r="K109" t="str">
        <v>YES</v>
      </c>
      <c r="L109" s="1">
        <v>45950</v>
      </c>
      <c r="M109" t="str">
        <v>NURTURING</v>
      </c>
      <c r="N109" t="str">
        <v>Unknown</v>
      </c>
      <c r="O109" t="str">
        <v>Revenue Operations</v>
      </c>
      <c r="P109" t="str">
        <v>Kenya</v>
      </c>
      <c r="Q109" t="str">
        <v>Unknown</v>
      </c>
      <c r="R109" s="1">
        <v>45972</v>
      </c>
      <c r="S109" t="str">
        <v>linkedin.com/in/pipercruz92</v>
      </c>
    </row>
    <row r="110" spans="1:19">
      <c r="A110" t="str">
        <v>L0109</v>
      </c>
      <c r="B110" t="str">
        <v>Amara Lewis</v>
      </c>
      <c r="C110" t="str">
        <v>amara.lewis@databricks.com</v>
      </c>
      <c r="D110" t="str">
        <v>missing</v>
      </c>
      <c r="E110" t="str">
        <v>DATABRICKS</v>
      </c>
      <c r="F110" t="str">
        <v>N/A</v>
      </c>
      <c r="G110" t="str">
        <v>SOCIAL</v>
      </c>
      <c r="H110">
        <v>26</v>
      </c>
      <c r="I110">
        <v>1</v>
      </c>
      <c r="J110">
        <v>36</v>
      </c>
      <c r="K110" t="str">
        <v>YES</v>
      </c>
      <c r="L110" s="1">
        <v>45999</v>
      </c>
      <c r="M110" t="str">
        <v>CONTACTED</v>
      </c>
      <c r="N110" t="str">
        <v>Retail</v>
      </c>
      <c r="O110" t="str">
        <v>Solutions Architect</v>
      </c>
      <c r="P110" t="str">
        <v>Sweden</v>
      </c>
      <c r="Q110" t="str">
        <v>Series C+</v>
      </c>
      <c r="R110" s="1">
        <v>45906</v>
      </c>
      <c r="S110" t="str">
        <v>missing</v>
      </c>
    </row>
    <row r="111" spans="1:19">
      <c r="A111" t="str">
        <v>L0110</v>
      </c>
      <c r="B111" t="str">
        <v>Sebastian Lee</v>
      </c>
      <c r="C111" t="str">
        <v>sebastian.lee@stripe.com</v>
      </c>
      <c r="D111" t="str">
        <v>missing</v>
      </c>
      <c r="E111" t="str">
        <v>STRIPE</v>
      </c>
      <c r="F111" t="str">
        <v>SMB</v>
      </c>
      <c r="G111" t="str">
        <v>COLD_EMAIL</v>
      </c>
      <c r="H111">
        <v>21</v>
      </c>
      <c r="I111">
        <v>18</v>
      </c>
      <c r="J111">
        <v>54</v>
      </c>
      <c r="K111" t="str">
        <v>NO</v>
      </c>
      <c r="L111" s="1">
        <v>45980</v>
      </c>
      <c r="M111" t="str">
        <v>NEW</v>
      </c>
      <c r="N111" t="str">
        <v>E-Commerce</v>
      </c>
      <c r="O111" t="str">
        <v>Head Of Strategy</v>
      </c>
      <c r="P111" t="str">
        <v>SG</v>
      </c>
      <c r="Q111" t="str">
        <v>$5M-$25M</v>
      </c>
      <c r="R111" s="1">
        <v>45791</v>
      </c>
      <c r="S111" t="str">
        <v>missing</v>
      </c>
    </row>
    <row r="112" spans="1:19">
      <c r="A112" t="str">
        <v>L0111</v>
      </c>
      <c r="B112" t="str">
        <v>Maya Perez</v>
      </c>
      <c r="C112" t="str">
        <v>maya.perez@docusign.com</v>
      </c>
      <c r="D112" t="str">
        <v>missing</v>
      </c>
      <c r="E112" t="str">
        <v>DOCUSIGN</v>
      </c>
      <c r="F112" t="str">
        <v>SMB</v>
      </c>
      <c r="G112" t="str">
        <v>REFERRAL</v>
      </c>
      <c r="H112">
        <v>3</v>
      </c>
      <c r="I112">
        <v>0</v>
      </c>
      <c r="J112">
        <v>48</v>
      </c>
      <c r="K112" t="str">
        <v>NO</v>
      </c>
      <c r="L112" s="1">
        <v>45732</v>
      </c>
      <c r="M112" t="str">
        <v>ENGAGED</v>
      </c>
      <c r="N112" t="str">
        <v>E-Commerce</v>
      </c>
      <c r="O112" t="str">
        <v>Cto</v>
      </c>
      <c r="P112" t="str">
        <v>Vietnam</v>
      </c>
      <c r="Q112" t="str">
        <v>$10M+</v>
      </c>
      <c r="R112" s="1">
        <v>45882</v>
      </c>
      <c r="S112" t="str">
        <v>missing</v>
      </c>
    </row>
    <row r="113" spans="1:19">
      <c r="A113" t="str">
        <v>L0112</v>
      </c>
      <c r="B113" t="str">
        <v>Joaquin Robinson</v>
      </c>
      <c r="C113" t="str">
        <v>joaquin.robinson@miro.com</v>
      </c>
      <c r="D113" t="str">
        <v>4543316641</v>
      </c>
      <c r="E113" t="str">
        <v>MIRO</v>
      </c>
      <c r="F113" t="str">
        <v>MID-MARKET</v>
      </c>
      <c r="G113" t="str">
        <v>PAID</v>
      </c>
      <c r="H113">
        <v>19</v>
      </c>
      <c r="I113">
        <v>1</v>
      </c>
      <c r="J113">
        <v>18</v>
      </c>
      <c r="K113" t="str">
        <v>NO</v>
      </c>
      <c r="L113" s="1">
        <v>45947</v>
      </c>
      <c r="M113" t="str">
        <v>LOST</v>
      </c>
      <c r="N113" t="str">
        <v>Telecom</v>
      </c>
      <c r="O113" t="str">
        <v>Coo</v>
      </c>
      <c r="P113" t="str">
        <v>Spain</v>
      </c>
      <c r="Q113" t="str">
        <v>Unknown</v>
      </c>
      <c r="R113" s="1">
        <v>45753</v>
      </c>
      <c r="S113" t="str">
        <v>https://linkedin.com/in/bennettwilliams30</v>
      </c>
    </row>
    <row r="114" spans="1:19">
      <c r="A114" t="str">
        <v>L0113</v>
      </c>
      <c r="B114" t="str">
        <v>Hassan Young</v>
      </c>
      <c r="C114" t="str">
        <v>hassan.young@cloudflare.com</v>
      </c>
      <c r="D114" t="str">
        <v>+1-989-647-1796</v>
      </c>
      <c r="E114" t="str">
        <v>CLOUDFLARE</v>
      </c>
      <c r="F114" t="str">
        <v>ENTERPRISE</v>
      </c>
      <c r="G114" t="str">
        <v>PAID</v>
      </c>
      <c r="H114">
        <v>1</v>
      </c>
      <c r="I114">
        <v>0</v>
      </c>
      <c r="J114">
        <v>28</v>
      </c>
      <c r="K114" t="str">
        <v>NO</v>
      </c>
      <c r="L114" s="1">
        <v>45793</v>
      </c>
      <c r="M114" t="str">
        <v>DISQUALIFIED</v>
      </c>
      <c r="N114" t="str">
        <v>AI/ML</v>
      </c>
      <c r="O114" t="str">
        <v>Marketing Manager</v>
      </c>
      <c r="P114" t="str">
        <v>US</v>
      </c>
      <c r="Q114" t="str">
        <v>$5M-$25M</v>
      </c>
      <c r="R114" s="1">
        <v>45909</v>
      </c>
      <c r="S114" t="str">
        <v>linkedin.com/in/jameschen14</v>
      </c>
    </row>
    <row r="115" spans="1:19">
      <c r="A115" t="str">
        <v>L0114</v>
      </c>
      <c r="B115" t="str">
        <v>Gideon Martin</v>
      </c>
      <c r="C115" t="str">
        <v>gideon.martin@databricks.com</v>
      </c>
      <c r="D115" t="str">
        <v>missing</v>
      </c>
      <c r="E115" t="str">
        <v>DATABRICKS</v>
      </c>
      <c r="F115" t="str">
        <v>GROWTH</v>
      </c>
      <c r="G115" t="str">
        <v>CONTENT_SYNDICATION</v>
      </c>
      <c r="H115">
        <v>2</v>
      </c>
      <c r="I115">
        <v>6</v>
      </c>
      <c r="J115">
        <v>30</v>
      </c>
      <c r="K115" t="str">
        <v>YES</v>
      </c>
      <c r="L115" s="1">
        <v>45679</v>
      </c>
      <c r="M115" t="str">
        <v>QUALIFIED</v>
      </c>
      <c r="N115" t="str">
        <v>Edtech</v>
      </c>
      <c r="O115" t="str">
        <v>Junior Analyst</v>
      </c>
      <c r="P115" t="str">
        <v>IN</v>
      </c>
      <c r="Q115" t="str">
        <v>Series A</v>
      </c>
      <c r="R115" s="1">
        <v>46015</v>
      </c>
      <c r="S115" t="str">
        <v>missing</v>
      </c>
    </row>
    <row r="116" spans="1:19">
      <c r="A116" t="str">
        <v>L0115</v>
      </c>
      <c r="B116" t="str">
        <v>Oscar Reyes</v>
      </c>
      <c r="C116" t="str">
        <v>missing</v>
      </c>
      <c r="D116" t="str">
        <v>+15689206123</v>
      </c>
      <c r="E116" t="str">
        <v>DOCUSIGN</v>
      </c>
      <c r="F116" t="str">
        <v>GROWTH</v>
      </c>
      <c r="G116" t="str">
        <v>PAID</v>
      </c>
      <c r="H116">
        <v>0</v>
      </c>
      <c r="I116">
        <v>1</v>
      </c>
      <c r="J116">
        <v>0</v>
      </c>
      <c r="K116" t="str">
        <v>NO</v>
      </c>
      <c r="L116" s="1">
        <v>45727</v>
      </c>
      <c r="M116" t="str">
        <v>CONVERTED</v>
      </c>
      <c r="N116" t="str">
        <v>Manufacturing</v>
      </c>
      <c r="O116" t="str">
        <v>Head Of Partnerships</v>
      </c>
      <c r="P116" t="str">
        <v>DE</v>
      </c>
      <c r="Q116" t="str">
        <v>50M+</v>
      </c>
      <c r="R116" s="1">
        <v>45851</v>
      </c>
      <c r="S116" t="str">
        <v>linkedin.com/in/tylergupta50</v>
      </c>
    </row>
    <row r="117" spans="1:19">
      <c r="A117" t="str">
        <v>L0116</v>
      </c>
      <c r="B117" t="str">
        <v>Ulrich Aguilar</v>
      </c>
      <c r="C117" t="str">
        <v>ulrich.aguilar@salesforcecom.com</v>
      </c>
      <c r="D117" t="str">
        <v>missing</v>
      </c>
      <c r="E117" t="str">
        <v>SALESFORCE.COM</v>
      </c>
      <c r="F117" t="str">
        <v>STARTUP</v>
      </c>
      <c r="G117" t="str">
        <v>PARTNER</v>
      </c>
      <c r="H117">
        <v>28</v>
      </c>
      <c r="I117">
        <v>12</v>
      </c>
      <c r="J117">
        <v>39</v>
      </c>
      <c r="K117" t="str">
        <v>YES</v>
      </c>
      <c r="L117" s="1">
        <v>45996</v>
      </c>
      <c r="M117" t="str">
        <v>NURTURING</v>
      </c>
      <c r="N117" t="str">
        <v>Automotive</v>
      </c>
      <c r="O117" t="str">
        <v>Revops Manager</v>
      </c>
      <c r="P117" t="str">
        <v>Colombia</v>
      </c>
      <c r="Q117" t="str">
        <v>$10M-50M</v>
      </c>
      <c r="R117" s="1">
        <v>45809</v>
      </c>
      <c r="S117" t="str">
        <v>linkedin.com/in/viggoberg99</v>
      </c>
    </row>
    <row r="118" spans="1:19">
      <c r="A118" t="str">
        <v>L0117</v>
      </c>
      <c r="B118" t="str">
        <v>Vesper Vargas</v>
      </c>
      <c r="C118" t="str">
        <v>vesper.vargas@atlassian.com</v>
      </c>
      <c r="D118" t="str">
        <v>9443548895</v>
      </c>
      <c r="E118" t="str">
        <v>ATLASSIAN</v>
      </c>
      <c r="F118" t="str">
        <v>MID-MARKET</v>
      </c>
      <c r="G118" t="str">
        <v>EVENT</v>
      </c>
      <c r="H118">
        <v>35</v>
      </c>
      <c r="I118">
        <v>19</v>
      </c>
      <c r="J118">
        <v>0</v>
      </c>
      <c r="K118" t="str">
        <v>YES</v>
      </c>
      <c r="L118" s="1">
        <v>45928</v>
      </c>
      <c r="M118" t="str">
        <v>NURTURING</v>
      </c>
      <c r="N118" t="str">
        <v>Energy</v>
      </c>
      <c r="O118" t="str">
        <v>Head Of Product</v>
      </c>
      <c r="P118" t="str">
        <v>CA</v>
      </c>
      <c r="Q118" t="str">
        <v>50M+</v>
      </c>
      <c r="R118" s="1">
        <v>45779</v>
      </c>
      <c r="S118" t="str">
        <v>www.linkedin.com/in/nikolaireyes49</v>
      </c>
    </row>
    <row r="119" spans="1:19">
      <c r="A119" t="str">
        <v>L0118</v>
      </c>
      <c r="B119" t="str">
        <v>Jasmine Anderson</v>
      </c>
      <c r="C119" t="str">
        <v>jasmine.anderson@canva.com</v>
      </c>
      <c r="D119" t="str">
        <v>(305) 513-7755</v>
      </c>
      <c r="E119" t="str">
        <v>CANVA</v>
      </c>
      <c r="F119" t="str">
        <v>ENTERPRISE</v>
      </c>
      <c r="G119" t="str">
        <v>DIRECT</v>
      </c>
      <c r="H119">
        <v>0</v>
      </c>
      <c r="I119">
        <v>0</v>
      </c>
      <c r="J119">
        <v>39</v>
      </c>
      <c r="K119" t="str">
        <v>YES</v>
      </c>
      <c r="L119" s="1">
        <v>45918</v>
      </c>
      <c r="M119" t="str">
        <v>NEW</v>
      </c>
      <c r="N119" t="str">
        <v>Retail</v>
      </c>
      <c r="O119" t="str">
        <v>Technical Lead</v>
      </c>
      <c r="P119" t="str">
        <v>Uae</v>
      </c>
      <c r="Q119" t="str">
        <v>Series C+</v>
      </c>
      <c r="R119" s="1">
        <v>45880</v>
      </c>
      <c r="S119" t="str">
        <v>linkedin.com/in/gideonnovak61</v>
      </c>
    </row>
    <row r="120" spans="1:19">
      <c r="A120" t="str">
        <v>L0119</v>
      </c>
      <c r="B120" t="str">
        <v>Quinlan Hussain</v>
      </c>
      <c r="C120" t="str">
        <v>missing</v>
      </c>
      <c r="D120" t="str">
        <v>(760) 634-7125</v>
      </c>
      <c r="E120" t="str">
        <v>ZOOM</v>
      </c>
      <c r="F120" t="str">
        <v>MID-MARKET</v>
      </c>
      <c r="G120" t="str">
        <v>ORGANIC</v>
      </c>
      <c r="H120">
        <v>31</v>
      </c>
      <c r="I120">
        <v>13</v>
      </c>
      <c r="J120">
        <v>39</v>
      </c>
      <c r="K120" t="str">
        <v>YES</v>
      </c>
      <c r="L120" s="1">
        <v>45845</v>
      </c>
      <c r="M120" t="str">
        <v>QUALIFIED</v>
      </c>
      <c r="N120" t="str">
        <v>Hrtech</v>
      </c>
      <c r="O120" t="str">
        <v>Technical Lead</v>
      </c>
      <c r="P120" t="str">
        <v>FR</v>
      </c>
      <c r="Q120" t="str">
        <v>$1M-10M</v>
      </c>
      <c r="R120" s="1">
        <v>45980</v>
      </c>
      <c r="S120" t="str">
        <v>missing</v>
      </c>
    </row>
    <row r="121" spans="1:19">
      <c r="A121" t="str">
        <v>L0120</v>
      </c>
      <c r="B121" t="str">
        <v>Nico Fernandez</v>
      </c>
      <c r="C121" t="str">
        <v>missing</v>
      </c>
      <c r="D121" t="str">
        <v>799.594.9328</v>
      </c>
      <c r="E121" t="str">
        <v>CANVA</v>
      </c>
      <c r="F121" t="str">
        <v>MID-MARKET</v>
      </c>
      <c r="G121" t="str">
        <v>REFERRAL</v>
      </c>
      <c r="H121">
        <v>8</v>
      </c>
      <c r="I121">
        <v>0</v>
      </c>
      <c r="J121">
        <v>38</v>
      </c>
      <c r="K121" t="str">
        <v>YES</v>
      </c>
      <c r="L121" s="1">
        <v>45852</v>
      </c>
      <c r="M121" t="str">
        <v>NEW</v>
      </c>
      <c r="N121" t="str">
        <v>Proptech</v>
      </c>
      <c r="O121" t="str">
        <v>Chief Revenue Officer</v>
      </c>
      <c r="P121" t="str">
        <v>Argentina</v>
      </c>
      <c r="Q121" t="str">
        <v>10M-50M</v>
      </c>
      <c r="R121" s="1">
        <v>45721</v>
      </c>
      <c r="S121" t="str">
        <v>linkedin.com/in/doriannelson90</v>
      </c>
    </row>
    <row r="122" spans="1:19">
      <c r="A122" t="str">
        <v>L0121</v>
      </c>
      <c r="B122" t="str">
        <v>Elise Medina</v>
      </c>
      <c r="C122" t="str">
        <v>elise.medina@shopify.com</v>
      </c>
      <c r="D122" t="str">
        <v>+1-927-765-3913</v>
      </c>
      <c r="E122" t="str">
        <v>SHOPIFY</v>
      </c>
      <c r="F122" t="str">
        <v>ENTERPRISE</v>
      </c>
      <c r="G122" t="str">
        <v>COLD_EMAIL</v>
      </c>
      <c r="H122">
        <v>22</v>
      </c>
      <c r="I122">
        <v>18</v>
      </c>
      <c r="J122">
        <v>42</v>
      </c>
      <c r="K122" t="str">
        <v>NO</v>
      </c>
      <c r="L122" s="1">
        <v>45910</v>
      </c>
      <c r="M122" t="str">
        <v>ENGAGED</v>
      </c>
      <c r="N122" t="str">
        <v>Telecom</v>
      </c>
      <c r="O122" t="str">
        <v>Vp Marketing</v>
      </c>
      <c r="P122" t="str">
        <v>FR</v>
      </c>
      <c r="Q122" t="str">
        <v>Unknown</v>
      </c>
      <c r="R122" s="1">
        <v>45963</v>
      </c>
      <c r="S122" t="str">
        <v>missing</v>
      </c>
    </row>
    <row r="123" spans="1:19">
      <c r="A123" t="str">
        <v>L0122</v>
      </c>
      <c r="B123" t="str">
        <v>Omar Baker</v>
      </c>
      <c r="C123" t="str">
        <v>omar.baker@snowflake.com</v>
      </c>
      <c r="D123" t="str">
        <v>(830) 988-4675</v>
      </c>
      <c r="E123" t="str">
        <v>SNOWFLAKE</v>
      </c>
      <c r="F123" t="str">
        <v>ENTERPRISE</v>
      </c>
      <c r="G123" t="str">
        <v>DIRECT</v>
      </c>
      <c r="H123">
        <v>32</v>
      </c>
      <c r="I123">
        <v>9</v>
      </c>
      <c r="J123">
        <v>3</v>
      </c>
      <c r="K123" t="str">
        <v>NO</v>
      </c>
      <c r="L123" s="1">
        <v>45972</v>
      </c>
      <c r="M123" t="str">
        <v>CONVERTED</v>
      </c>
      <c r="N123" t="str">
        <v>Healthcare</v>
      </c>
      <c r="O123" t="str">
        <v>Vp Marketing</v>
      </c>
      <c r="P123" t="str">
        <v>N/A</v>
      </c>
      <c r="Q123" t="str">
        <v>Series A</v>
      </c>
      <c r="R123" s="1">
        <v>45896</v>
      </c>
      <c r="S123" t="str">
        <v>missing</v>
      </c>
    </row>
    <row r="124" spans="1:19">
      <c r="A124" t="str">
        <v>L0123</v>
      </c>
      <c r="B124" t="str">
        <v>Killian Herrera</v>
      </c>
      <c r="C124" t="str">
        <v>killian.herrera@airtable.com</v>
      </c>
      <c r="D124" t="str">
        <v>381-799-2220</v>
      </c>
      <c r="E124" t="str">
        <v>AIRTABLE</v>
      </c>
      <c r="F124" t="str">
        <v>MID-MARKET</v>
      </c>
      <c r="G124" t="str">
        <v>UNKNOWN</v>
      </c>
      <c r="H124">
        <v>2</v>
      </c>
      <c r="I124">
        <v>17</v>
      </c>
      <c r="J124">
        <v>10</v>
      </c>
      <c r="K124" t="str">
        <v>YES</v>
      </c>
      <c r="L124" s="1">
        <v>45668</v>
      </c>
      <c r="M124" t="str">
        <v>QUALIFIED</v>
      </c>
      <c r="N124" t="str">
        <v>AI/ML</v>
      </c>
      <c r="O124" t="str">
        <v>Demand Gen Manager</v>
      </c>
      <c r="P124" t="str">
        <v>IN</v>
      </c>
      <c r="Q124" t="str">
        <v>Under $1M</v>
      </c>
      <c r="R124" s="1" t="str">
        <v/>
      </c>
      <c r="S124" t="str">
        <v>https://www.linkedin.com/in/freyasharma85</v>
      </c>
    </row>
    <row r="125" spans="1:19">
      <c r="A125" t="str">
        <v>L0124</v>
      </c>
      <c r="B125" t="str">
        <v>Xiomara Rojas</v>
      </c>
      <c r="C125" t="str">
        <v>xiomara.rojas@twilio.com</v>
      </c>
      <c r="D125" t="str">
        <v>+1-363-525-9897</v>
      </c>
      <c r="E125" t="str">
        <v>TWILIO</v>
      </c>
      <c r="F125" t="str">
        <v>STARTUP</v>
      </c>
      <c r="G125" t="str">
        <v>PAID</v>
      </c>
      <c r="H125">
        <v>13</v>
      </c>
      <c r="I125">
        <v>10</v>
      </c>
      <c r="J125">
        <v>13</v>
      </c>
      <c r="K125" t="str">
        <v>NO</v>
      </c>
      <c r="L125" s="1">
        <v>45927</v>
      </c>
      <c r="M125" t="str">
        <v>DISQUALIFIED</v>
      </c>
      <c r="N125" t="str">
        <v>Saas</v>
      </c>
      <c r="O125" t="str">
        <v>Revops Manager</v>
      </c>
      <c r="P125" t="str">
        <v>Italy</v>
      </c>
      <c r="Q125" t="str">
        <v>Over $1B</v>
      </c>
      <c r="R125" s="1">
        <v>45938</v>
      </c>
      <c r="S125" t="str">
        <v>www.linkedin.com/in/winonakapoor42</v>
      </c>
    </row>
    <row r="126" spans="1:19">
      <c r="A126" t="str">
        <v>L0125</v>
      </c>
      <c r="B126" t="str">
        <v>Derek Kumar</v>
      </c>
      <c r="C126" t="str">
        <v>derek.kumar@dropbox.com</v>
      </c>
      <c r="D126" t="str">
        <v>2444034154</v>
      </c>
      <c r="E126" t="str">
        <v>DROPBOX</v>
      </c>
      <c r="F126" t="str">
        <v>N/A</v>
      </c>
      <c r="G126" t="str">
        <v>PAID</v>
      </c>
      <c r="H126">
        <v>10</v>
      </c>
      <c r="I126">
        <v>17</v>
      </c>
      <c r="J126">
        <v>40</v>
      </c>
      <c r="K126" t="str">
        <v>YES</v>
      </c>
      <c r="L126" s="1">
        <v>45986</v>
      </c>
      <c r="M126" t="str">
        <v>NEW</v>
      </c>
      <c r="N126" t="str">
        <v>Telecom</v>
      </c>
      <c r="O126" t="str">
        <v>Revenue Operations</v>
      </c>
      <c r="P126" t="str">
        <v>JP</v>
      </c>
      <c r="Q126" t="str">
        <v>$25M-$100M</v>
      </c>
      <c r="R126" s="1">
        <v>46016</v>
      </c>
      <c r="S126" t="str">
        <v>https://linkedin.com/in/sammendoza88</v>
      </c>
    </row>
    <row r="127" spans="1:19">
      <c r="A127" t="str">
        <v>L0126</v>
      </c>
      <c r="B127" t="str">
        <v>Grace Fernandez</v>
      </c>
      <c r="C127" t="str">
        <v>grace.fernandez@stripe.com</v>
      </c>
      <c r="D127" t="str">
        <v>missing</v>
      </c>
      <c r="E127" t="str">
        <v>STRIPE</v>
      </c>
      <c r="F127" t="str">
        <v>SMB</v>
      </c>
      <c r="G127" t="str">
        <v>CONTENT_SYNDICATION</v>
      </c>
      <c r="H127">
        <v>25</v>
      </c>
      <c r="I127">
        <v>0</v>
      </c>
      <c r="J127">
        <v>7</v>
      </c>
      <c r="K127" t="str">
        <v>NO</v>
      </c>
      <c r="L127" s="1" t="str">
        <v/>
      </c>
      <c r="M127" t="str">
        <v>DISQUALIFIED</v>
      </c>
      <c r="N127" t="str">
        <v>Healthcare</v>
      </c>
      <c r="O127" t="str">
        <v>Demand Gen Manager</v>
      </c>
      <c r="P127" t="str">
        <v>CA</v>
      </c>
      <c r="Q127" t="str">
        <v>$1M - $10M</v>
      </c>
      <c r="R127" s="1">
        <v>45971</v>
      </c>
      <c r="S127" t="str">
        <v>www.linkedin.com/in/willowortiz57</v>
      </c>
    </row>
    <row r="128" spans="1:19">
      <c r="A128" t="str">
        <v>L0127</v>
      </c>
      <c r="B128" t="str">
        <v>Zion Mehta</v>
      </c>
      <c r="C128" t="str">
        <v>zion.mehta@hubspot.com</v>
      </c>
      <c r="D128" t="str">
        <v>(849) 247-5883</v>
      </c>
      <c r="E128" t="str">
        <v>HUBSPOT</v>
      </c>
      <c r="F128" t="str">
        <v>GROWTH</v>
      </c>
      <c r="G128" t="str">
        <v>EVENT</v>
      </c>
      <c r="H128">
        <v>0</v>
      </c>
      <c r="I128">
        <v>17</v>
      </c>
      <c r="J128">
        <v>2</v>
      </c>
      <c r="K128" t="str">
        <v>YES</v>
      </c>
      <c r="L128" s="1">
        <v>45856</v>
      </c>
      <c r="M128" t="str">
        <v>CONVERTED</v>
      </c>
      <c r="N128" t="str">
        <v>E-Commerce</v>
      </c>
      <c r="O128" t="str">
        <v>Marketing Analyst</v>
      </c>
      <c r="P128" t="str">
        <v>JP</v>
      </c>
      <c r="Q128" t="str">
        <v>self-funded</v>
      </c>
      <c r="R128" s="1">
        <v>45859</v>
      </c>
      <c r="S128" t="str">
        <v>https://linkedin.com/in/kiraharris24</v>
      </c>
    </row>
    <row r="129" spans="1:19">
      <c r="A129" t="str">
        <v>L0128</v>
      </c>
      <c r="B129" t="str">
        <v>Freya Gupta</v>
      </c>
      <c r="C129" t="str">
        <v>freya.gupta@palantir.com</v>
      </c>
      <c r="D129" t="str">
        <v>6727602198</v>
      </c>
      <c r="E129" t="str">
        <v>PALANTIR</v>
      </c>
      <c r="F129" t="str">
        <v>MID-MARKET</v>
      </c>
      <c r="G129" t="str">
        <v>PAID</v>
      </c>
      <c r="H129">
        <v>12</v>
      </c>
      <c r="I129">
        <v>15</v>
      </c>
      <c r="J129">
        <v>22</v>
      </c>
      <c r="K129" t="str">
        <v>NO</v>
      </c>
      <c r="L129" s="1">
        <v>45751</v>
      </c>
      <c r="M129" t="str">
        <v>NURTURING</v>
      </c>
      <c r="N129" t="str">
        <v>Healthcare</v>
      </c>
      <c r="O129" t="str">
        <v>Unknown</v>
      </c>
      <c r="P129" t="str">
        <v>Israel</v>
      </c>
      <c r="Q129" t="str">
        <v>50M+</v>
      </c>
      <c r="R129" s="1">
        <v>45800</v>
      </c>
      <c r="S129" t="str">
        <v>https://www.linkedin.com/in/siennadecker47</v>
      </c>
    </row>
    <row r="130" spans="1:19">
      <c r="A130" t="str">
        <v>L0129</v>
      </c>
      <c r="B130" t="str">
        <v>Henrik Sanchez</v>
      </c>
      <c r="C130" t="str">
        <v>henrik.sanchez@airtable.com</v>
      </c>
      <c r="D130" t="str">
        <v>+15399988863</v>
      </c>
      <c r="E130" t="str">
        <v>AIRTABLE</v>
      </c>
      <c r="F130" t="str">
        <v>N/A</v>
      </c>
      <c r="G130" t="str">
        <v>COLD_EMAIL</v>
      </c>
      <c r="H130">
        <v>31</v>
      </c>
      <c r="I130">
        <v>5</v>
      </c>
      <c r="J130">
        <v>5</v>
      </c>
      <c r="K130" t="str">
        <v>YES</v>
      </c>
      <c r="L130" s="1">
        <v>45734</v>
      </c>
      <c r="M130" t="str">
        <v>NEW</v>
      </c>
      <c r="N130" t="str">
        <v>Cleantech</v>
      </c>
      <c r="O130" t="str">
        <v>Chief Marketing Officer</v>
      </c>
      <c r="P130" t="str">
        <v>CA</v>
      </c>
      <c r="Q130" t="str">
        <v>$1M - $10M</v>
      </c>
      <c r="R130" s="1">
        <v>45949</v>
      </c>
      <c r="S130" t="str">
        <v>linkedin.com/in/zephyryoung5</v>
      </c>
    </row>
    <row r="131" spans="1:19">
      <c r="A131" t="str">
        <v>L0130</v>
      </c>
      <c r="B131" t="str">
        <v>Piper Silva</v>
      </c>
      <c r="C131" t="str">
        <v>piper.silva@hubspot.com</v>
      </c>
      <c r="D131" t="str">
        <v>+1-497-237-8613</v>
      </c>
      <c r="E131" t="str">
        <v>HUBSPOT</v>
      </c>
      <c r="F131" t="str">
        <v>N/A</v>
      </c>
      <c r="G131" t="str">
        <v>PAID</v>
      </c>
      <c r="H131">
        <v>32</v>
      </c>
      <c r="I131">
        <v>0</v>
      </c>
      <c r="J131">
        <v>51</v>
      </c>
      <c r="K131" t="str">
        <v>NO</v>
      </c>
      <c r="L131" s="1">
        <v>45905</v>
      </c>
      <c r="M131" t="str">
        <v>QUALIFIED</v>
      </c>
      <c r="N131" t="str">
        <v>AI/ML</v>
      </c>
      <c r="O131" t="str">
        <v>Unknown</v>
      </c>
      <c r="P131" t="str">
        <v>AU</v>
      </c>
      <c r="Q131" t="str">
        <v>Unknown</v>
      </c>
      <c r="R131" s="1">
        <v>45665</v>
      </c>
      <c r="S131" t="str">
        <v>https://www.linkedin.com/in/ivanrodriguez34</v>
      </c>
    </row>
    <row r="132" spans="1:19">
      <c r="A132" t="str">
        <v>L0131</v>
      </c>
      <c r="B132" t="str">
        <v>Ivan Garcia</v>
      </c>
      <c r="C132" t="str">
        <v>ivan.garcia@okta.com</v>
      </c>
      <c r="D132" t="str">
        <v>(531) 205-9542</v>
      </c>
      <c r="E132" t="str">
        <v>OKTA</v>
      </c>
      <c r="F132" t="str">
        <v>SMB</v>
      </c>
      <c r="G132" t="str">
        <v>SOCIAL</v>
      </c>
      <c r="H132">
        <v>11</v>
      </c>
      <c r="I132">
        <v>12</v>
      </c>
      <c r="J132">
        <v>41</v>
      </c>
      <c r="K132" t="str">
        <v>YES</v>
      </c>
      <c r="L132" s="1">
        <v>45846</v>
      </c>
      <c r="M132" t="str">
        <v>LOST</v>
      </c>
      <c r="N132" t="str">
        <v>Gaming</v>
      </c>
      <c r="O132" t="str">
        <v>Solutions Architect</v>
      </c>
      <c r="P132" t="str">
        <v>Italy</v>
      </c>
      <c r="Q132" t="str">
        <v>Unknown</v>
      </c>
      <c r="R132" s="1">
        <v>45674</v>
      </c>
      <c r="S132" t="str">
        <v>linkedin.com/in/keikosanchez30</v>
      </c>
    </row>
    <row r="133" spans="1:19">
      <c r="A133" t="str">
        <v>L0132</v>
      </c>
      <c r="B133" t="str">
        <v>Dorian Reyes</v>
      </c>
      <c r="C133" t="str">
        <v>dorian.reyes@databricks.com</v>
      </c>
      <c r="D133" t="str">
        <v>(937) 216-8889</v>
      </c>
      <c r="E133" t="str">
        <v>DATABRICKS</v>
      </c>
      <c r="F133" t="str">
        <v>N/A</v>
      </c>
      <c r="G133" t="str">
        <v>PARTNER</v>
      </c>
      <c r="H133">
        <v>10</v>
      </c>
      <c r="I133">
        <v>13</v>
      </c>
      <c r="J133">
        <v>0</v>
      </c>
      <c r="K133" t="str">
        <v>YES</v>
      </c>
      <c r="L133" s="1">
        <v>45936</v>
      </c>
      <c r="M133" t="str">
        <v>LOST</v>
      </c>
      <c r="N133" t="str">
        <v>Energy</v>
      </c>
      <c r="O133" t="str">
        <v>Demand Gen Manager</v>
      </c>
      <c r="P133" t="str">
        <v>AU</v>
      </c>
      <c r="Q133" t="str">
        <v>Unknown</v>
      </c>
      <c r="R133" s="1">
        <v>45733</v>
      </c>
      <c r="S133" t="str">
        <v>linkedin.com/in/bodhidecker82</v>
      </c>
    </row>
    <row r="134" spans="1:19">
      <c r="A134" t="str">
        <v>L0133</v>
      </c>
      <c r="B134" t="str">
        <v>Reverie Mehta</v>
      </c>
      <c r="C134" t="str">
        <v>reverie.mehta@docusign.com</v>
      </c>
      <c r="D134" t="str">
        <v>+1-796-940-3979</v>
      </c>
      <c r="E134" t="str">
        <v>DOCU SIGN</v>
      </c>
      <c r="F134" t="str">
        <v>MID-MARKET</v>
      </c>
      <c r="G134" t="str">
        <v>UNKNOWN</v>
      </c>
      <c r="H134">
        <v>21</v>
      </c>
      <c r="I134">
        <v>19</v>
      </c>
      <c r="J134">
        <v>14</v>
      </c>
      <c r="K134" t="str">
        <v>NO</v>
      </c>
      <c r="L134" s="1">
        <v>45689</v>
      </c>
      <c r="M134" t="str">
        <v>NEW</v>
      </c>
      <c r="N134" t="str">
        <v>Energy</v>
      </c>
      <c r="O134" t="str">
        <v>Field Marketing Manager</v>
      </c>
      <c r="P134" t="str">
        <v>IN</v>
      </c>
      <c r="Q134" t="str">
        <v>$500M-1B</v>
      </c>
      <c r="R134" s="1">
        <v>45950</v>
      </c>
      <c r="S134" t="str">
        <v>missing</v>
      </c>
    </row>
    <row r="135" spans="1:19">
      <c r="A135" t="str">
        <v>L0134</v>
      </c>
      <c r="B135" t="str">
        <v>Joaquin Schneider</v>
      </c>
      <c r="C135" t="str">
        <v>joaquin.schneider@databricks.com</v>
      </c>
      <c r="D135" t="str">
        <v>6416347892</v>
      </c>
      <c r="E135" t="str">
        <v>DATABRICKS</v>
      </c>
      <c r="F135" t="str">
        <v>ENTERPRISE</v>
      </c>
      <c r="G135" t="str">
        <v>DIRECT</v>
      </c>
      <c r="H135">
        <v>30</v>
      </c>
      <c r="I135">
        <v>12</v>
      </c>
      <c r="J135">
        <v>51</v>
      </c>
      <c r="K135" t="str">
        <v>YES</v>
      </c>
      <c r="L135" s="1">
        <v>45725</v>
      </c>
      <c r="M135" t="str">
        <v>NURTURING</v>
      </c>
      <c r="N135" t="str">
        <v>Insurtech</v>
      </c>
      <c r="O135" t="str">
        <v>Sdr Manager</v>
      </c>
      <c r="P135" t="str">
        <v>UK</v>
      </c>
      <c r="Q135" t="str">
        <v>$50M - $100M</v>
      </c>
      <c r="R135" s="1">
        <v>45748</v>
      </c>
      <c r="S135" t="str">
        <v>linkedin.com/in/bobjensen67</v>
      </c>
    </row>
    <row r="136" spans="1:19">
      <c r="A136" t="str">
        <v>L0135</v>
      </c>
      <c r="B136" t="str">
        <v>Florian Johnson</v>
      </c>
      <c r="C136" t="str">
        <v>florian.johnson@zendesk.com</v>
      </c>
      <c r="D136" t="str">
        <v>+1-748-533-6990</v>
      </c>
      <c r="E136" t="str">
        <v>ZENDESK</v>
      </c>
      <c r="F136" t="str">
        <v>SMB</v>
      </c>
      <c r="G136" t="str">
        <v>EVENT</v>
      </c>
      <c r="H136">
        <v>26</v>
      </c>
      <c r="I136">
        <v>17</v>
      </c>
      <c r="J136">
        <v>23</v>
      </c>
      <c r="K136" t="str">
        <v>NO</v>
      </c>
      <c r="L136" s="1">
        <v>45787</v>
      </c>
      <c r="M136" t="str">
        <v>NEW</v>
      </c>
      <c r="N136" t="str">
        <v>Logistics</v>
      </c>
      <c r="O136" t="str">
        <v>Communications Director</v>
      </c>
      <c r="P136" t="str">
        <v>AU</v>
      </c>
      <c r="Q136" t="str">
        <v>$5M-$25M</v>
      </c>
      <c r="R136" s="1">
        <v>45762</v>
      </c>
      <c r="S136" t="str">
        <v>linkedin.com/in/omartaylor28</v>
      </c>
    </row>
    <row r="137" spans="1:19">
      <c r="A137" t="str">
        <v>L0136</v>
      </c>
      <c r="B137" t="str">
        <v>Aria Soto</v>
      </c>
      <c r="C137" t="str">
        <v>missing</v>
      </c>
      <c r="D137" t="str">
        <v>(348) 582-8133</v>
      </c>
      <c r="E137" t="str">
        <v>ZSCALER</v>
      </c>
      <c r="F137" t="str">
        <v>ENTERPRISE</v>
      </c>
      <c r="G137" t="str">
        <v>SOCIAL</v>
      </c>
      <c r="H137">
        <v>5</v>
      </c>
      <c r="I137">
        <v>12</v>
      </c>
      <c r="J137">
        <v>25</v>
      </c>
      <c r="K137" t="str">
        <v>NO</v>
      </c>
      <c r="L137" s="1">
        <v>45800</v>
      </c>
      <c r="M137" t="str">
        <v>NEW</v>
      </c>
      <c r="N137" t="str">
        <v>Healthcare</v>
      </c>
      <c r="O137" t="str">
        <v>Unknown</v>
      </c>
      <c r="P137" t="str">
        <v>Turkey</v>
      </c>
      <c r="Q137" t="str">
        <v>$1B+</v>
      </c>
      <c r="R137" s="1">
        <v>45910</v>
      </c>
      <c r="S137" t="str">
        <v>missing</v>
      </c>
    </row>
    <row r="138" spans="1:19">
      <c r="A138" t="str">
        <v>L0137</v>
      </c>
      <c r="B138" t="str">
        <v>Bodhi Nakamura</v>
      </c>
      <c r="C138" t="str">
        <v>bodhi.nakamura@meta.com</v>
      </c>
      <c r="D138" t="str">
        <v>missing</v>
      </c>
      <c r="E138" t="str">
        <v>META</v>
      </c>
      <c r="F138" t="str">
        <v>SMB</v>
      </c>
      <c r="G138" t="str">
        <v>EVENT</v>
      </c>
      <c r="H138">
        <v>25</v>
      </c>
      <c r="I138">
        <v>6</v>
      </c>
      <c r="J138">
        <v>47</v>
      </c>
      <c r="K138" t="str">
        <v>YES</v>
      </c>
      <c r="L138" s="1">
        <v>45910</v>
      </c>
      <c r="M138" t="str">
        <v>DISQUALIFIED</v>
      </c>
      <c r="N138" t="str">
        <v>Logistics</v>
      </c>
      <c r="O138" t="str">
        <v>Engineering Manager</v>
      </c>
      <c r="P138" t="str">
        <v>US</v>
      </c>
      <c r="Q138" t="str">
        <v>$1B+</v>
      </c>
      <c r="R138" s="1">
        <v>45857</v>
      </c>
      <c r="S138" t="str">
        <v>missing</v>
      </c>
    </row>
    <row r="139" spans="1:19">
      <c r="A139" t="str">
        <v>L0138</v>
      </c>
      <c r="B139" t="str">
        <v>Tara Kim</v>
      </c>
      <c r="C139" t="str">
        <v>tara.kim@atlassiancorp.com</v>
      </c>
      <c r="D139" t="str">
        <v>+17883568254</v>
      </c>
      <c r="E139" t="str">
        <v>ATLASSIAN CORP</v>
      </c>
      <c r="F139" t="str">
        <v>SMB</v>
      </c>
      <c r="G139" t="str">
        <v>PARTNER</v>
      </c>
      <c r="H139">
        <v>21</v>
      </c>
      <c r="I139">
        <v>14</v>
      </c>
      <c r="J139">
        <v>57</v>
      </c>
      <c r="K139" t="str">
        <v>YES</v>
      </c>
      <c r="L139" s="1">
        <v>45873</v>
      </c>
      <c r="M139" t="str">
        <v>QUALIFIED</v>
      </c>
      <c r="N139" t="str">
        <v>Healthcare</v>
      </c>
      <c r="O139" t="str">
        <v>Channel Manager</v>
      </c>
      <c r="P139" t="str">
        <v>BR</v>
      </c>
      <c r="Q139" t="str">
        <v>0-1M</v>
      </c>
      <c r="R139" s="1">
        <v>45850</v>
      </c>
      <c r="S139" t="str">
        <v>https://linkedin.com/in/charliediaz34</v>
      </c>
    </row>
    <row r="140" spans="1:19">
      <c r="A140" t="str">
        <v>L0139</v>
      </c>
      <c r="B140" t="str">
        <v>Xavier Thomas</v>
      </c>
      <c r="C140" t="str">
        <v>xavier.thomas@workday.com</v>
      </c>
      <c r="D140" t="str">
        <v>+14752874115</v>
      </c>
      <c r="E140" t="str">
        <v>WORKDAY</v>
      </c>
      <c r="F140" t="str">
        <v>GROWTH</v>
      </c>
      <c r="G140" t="str">
        <v>WEBINAR</v>
      </c>
      <c r="H140">
        <v>15</v>
      </c>
      <c r="I140">
        <v>6</v>
      </c>
      <c r="J140">
        <v>53</v>
      </c>
      <c r="K140" t="str">
        <v>NO</v>
      </c>
      <c r="L140" s="1">
        <v>45813</v>
      </c>
      <c r="M140" t="str">
        <v>DISQUALIFIED</v>
      </c>
      <c r="N140" t="str">
        <v>Edtech</v>
      </c>
      <c r="O140" t="str">
        <v>Ceo</v>
      </c>
      <c r="P140" t="str">
        <v>DE</v>
      </c>
      <c r="Q140" t="str">
        <v>$5M-$25M</v>
      </c>
      <c r="R140" s="1">
        <v>45682</v>
      </c>
      <c r="S140" t="str">
        <v>https://www.linkedin.com/in/karenreddy62</v>
      </c>
    </row>
    <row r="141" spans="1:19">
      <c r="A141" t="str">
        <v>L0140</v>
      </c>
      <c r="B141" t="str">
        <v>Gideon Mitchell</v>
      </c>
      <c r="C141" t="str">
        <v>gideon.mitchell@datadog.com</v>
      </c>
      <c r="D141" t="str">
        <v>(427) 868-3101</v>
      </c>
      <c r="E141" t="str">
        <v>DATADOG</v>
      </c>
      <c r="F141" t="str">
        <v>N/A</v>
      </c>
      <c r="G141" t="str">
        <v>CONTENT_SYNDICATION</v>
      </c>
      <c r="H141">
        <v>34</v>
      </c>
      <c r="I141">
        <v>0</v>
      </c>
      <c r="J141">
        <v>55</v>
      </c>
      <c r="K141" t="str">
        <v>NO</v>
      </c>
      <c r="L141" s="1">
        <v>45873</v>
      </c>
      <c r="M141" t="str">
        <v>DISQUALIFIED</v>
      </c>
      <c r="N141" t="str">
        <v>Retail</v>
      </c>
      <c r="O141" t="str">
        <v>Data Analyst</v>
      </c>
      <c r="P141" t="str">
        <v>US</v>
      </c>
      <c r="Q141" t="str">
        <v>Unknown</v>
      </c>
      <c r="R141" s="1">
        <v>45934</v>
      </c>
      <c r="S141" t="str">
        <v>missing</v>
      </c>
    </row>
    <row r="142" spans="1:19">
      <c r="A142" t="str">
        <v>L0141</v>
      </c>
      <c r="B142" t="str">
        <v>Elowen Iyer</v>
      </c>
      <c r="C142" t="str">
        <v>elowen.iyer@docusign.com</v>
      </c>
      <c r="D142" t="str">
        <v>6298177099</v>
      </c>
      <c r="E142" t="str">
        <v>DOCU SIGN</v>
      </c>
      <c r="F142" t="str">
        <v>STARTUP</v>
      </c>
      <c r="G142" t="str">
        <v>SOCIAL</v>
      </c>
      <c r="H142">
        <v>8</v>
      </c>
      <c r="I142">
        <v>7</v>
      </c>
      <c r="J142">
        <v>46</v>
      </c>
      <c r="K142" t="str">
        <v>YES</v>
      </c>
      <c r="L142" s="1">
        <v>45914</v>
      </c>
      <c r="M142" t="str">
        <v>ENGAGED</v>
      </c>
      <c r="N142" t="str">
        <v>Supply Chain</v>
      </c>
      <c r="O142" t="str">
        <v>Vp Marketing</v>
      </c>
      <c r="P142" t="str">
        <v>AU</v>
      </c>
      <c r="Q142" t="str">
        <v>self-funded</v>
      </c>
      <c r="R142" s="1">
        <v>45663</v>
      </c>
      <c r="S142" t="str">
        <v>linkedin.com/in/irenerao81</v>
      </c>
    </row>
    <row r="143" spans="1:19">
      <c r="A143" t="str">
        <v>L0142</v>
      </c>
      <c r="B143" t="str">
        <v>Joaquin Vargas</v>
      </c>
      <c r="C143" t="str">
        <v>missing</v>
      </c>
      <c r="D143" t="str">
        <v>missing</v>
      </c>
      <c r="E143" t="str">
        <v>PALANTIR</v>
      </c>
      <c r="F143" t="str">
        <v>SMB</v>
      </c>
      <c r="G143" t="str">
        <v>PARTNER</v>
      </c>
      <c r="H143">
        <v>6</v>
      </c>
      <c r="I143">
        <v>10</v>
      </c>
      <c r="J143">
        <v>23</v>
      </c>
      <c r="K143" t="str">
        <v>NO</v>
      </c>
      <c r="L143" s="1">
        <v>45789</v>
      </c>
      <c r="M143" t="str">
        <v>NEW</v>
      </c>
      <c r="N143" t="str">
        <v>Media</v>
      </c>
      <c r="O143" t="str">
        <v>Ceo</v>
      </c>
      <c r="P143" t="str">
        <v>Italy</v>
      </c>
      <c r="Q143" t="str">
        <v>Under $1M</v>
      </c>
      <c r="R143" s="1">
        <v>45951</v>
      </c>
      <c r="S143" t="str">
        <v>https://www.linkedin.com/in/taravega37</v>
      </c>
    </row>
    <row r="144" spans="1:19">
      <c r="A144" t="str">
        <v>L0143</v>
      </c>
      <c r="B144" t="str">
        <v>Hugo Flores</v>
      </c>
      <c r="C144" t="str">
        <v>hugo.flores@amazoninc.com</v>
      </c>
      <c r="D144" t="str">
        <v>missing</v>
      </c>
      <c r="E144" t="str">
        <v>AMAZON INC</v>
      </c>
      <c r="F144" t="str">
        <v>MID-MARKET</v>
      </c>
      <c r="G144" t="str">
        <v>COLD_EMAIL</v>
      </c>
      <c r="H144">
        <v>25</v>
      </c>
      <c r="I144">
        <v>2</v>
      </c>
      <c r="J144">
        <v>0</v>
      </c>
      <c r="K144" t="str">
        <v>YES</v>
      </c>
      <c r="L144" s="1">
        <v>45829</v>
      </c>
      <c r="M144" t="str">
        <v>NURTURING</v>
      </c>
      <c r="N144" t="str">
        <v>Cleantech</v>
      </c>
      <c r="O144" t="str">
        <v>Communications Director</v>
      </c>
      <c r="P144" t="str">
        <v>US</v>
      </c>
      <c r="Q144" t="str">
        <v>Series A</v>
      </c>
      <c r="R144" s="1">
        <v>45832</v>
      </c>
      <c r="S144" t="str">
        <v>https://linkedin.com/in/nicokim22</v>
      </c>
    </row>
    <row r="145" spans="1:19">
      <c r="A145" t="str">
        <v>L0144</v>
      </c>
      <c r="B145" t="str">
        <v>Frank Lee</v>
      </c>
      <c r="C145" t="str">
        <v>frank.lee@zscaler.com</v>
      </c>
      <c r="D145" t="str">
        <v>missing</v>
      </c>
      <c r="E145" t="str">
        <v>ZSCALER</v>
      </c>
      <c r="F145" t="str">
        <v>N/A</v>
      </c>
      <c r="G145" t="str">
        <v>DIRECT</v>
      </c>
      <c r="H145">
        <v>0</v>
      </c>
      <c r="I145">
        <v>16</v>
      </c>
      <c r="J145">
        <v>5</v>
      </c>
      <c r="K145" t="str">
        <v>NO</v>
      </c>
      <c r="L145" s="1">
        <v>45719</v>
      </c>
      <c r="M145" t="str">
        <v>NEW</v>
      </c>
      <c r="N145" t="str">
        <v>Supply Chain</v>
      </c>
      <c r="O145" t="str">
        <v>Marketing Analyst</v>
      </c>
      <c r="P145" t="str">
        <v>BR</v>
      </c>
      <c r="Q145" t="str">
        <v>10M-50M</v>
      </c>
      <c r="R145" s="1">
        <v>45721</v>
      </c>
      <c r="S145" t="str">
        <v>linkedin.com/in/samirbrown5</v>
      </c>
    </row>
    <row r="146" spans="1:19">
      <c r="A146" t="str">
        <v>L0145</v>
      </c>
      <c r="B146" t="str">
        <v>Pedro Iyer</v>
      </c>
      <c r="C146" t="str">
        <v>pedro.iyer@servicenow.com</v>
      </c>
      <c r="D146" t="str">
        <v>(752) 281-8480</v>
      </c>
      <c r="E146" t="str">
        <v>SERVICE NOW</v>
      </c>
      <c r="F146" t="str">
        <v>GROWTH</v>
      </c>
      <c r="G146" t="str">
        <v>CONTENT_SYNDICATION</v>
      </c>
      <c r="H146">
        <v>34</v>
      </c>
      <c r="I146">
        <v>11</v>
      </c>
      <c r="J146">
        <v>14</v>
      </c>
      <c r="K146" t="str">
        <v>YES</v>
      </c>
      <c r="L146" s="1">
        <v>45822</v>
      </c>
      <c r="M146" t="str">
        <v>QUALIFIED</v>
      </c>
      <c r="N146" t="str">
        <v>AI/ML</v>
      </c>
      <c r="O146" t="str">
        <v>Marketing Coordinator</v>
      </c>
      <c r="P146" t="str">
        <v>US</v>
      </c>
      <c r="Q146" t="str">
        <v>Unknown</v>
      </c>
      <c r="R146" s="1">
        <v>45728</v>
      </c>
      <c r="S146" t="str">
        <v>missing</v>
      </c>
    </row>
    <row r="147" spans="1:19">
      <c r="A147" t="str">
        <v>L0146</v>
      </c>
      <c r="B147" t="str">
        <v>Joaquin Smith</v>
      </c>
      <c r="C147" t="str">
        <v>missing</v>
      </c>
      <c r="D147" t="str">
        <v>missing</v>
      </c>
      <c r="E147" t="str">
        <v>SNOWFLAKE</v>
      </c>
      <c r="F147" t="str">
        <v>ENTERPRISE</v>
      </c>
      <c r="G147" t="str">
        <v>DIRECT</v>
      </c>
      <c r="H147">
        <v>26</v>
      </c>
      <c r="I147">
        <v>13</v>
      </c>
      <c r="J147">
        <v>10</v>
      </c>
      <c r="K147" t="str">
        <v>YES</v>
      </c>
      <c r="L147" s="1">
        <v>45846</v>
      </c>
      <c r="M147" t="str">
        <v>QUALIFIED</v>
      </c>
      <c r="N147" t="str">
        <v>E-Commerce</v>
      </c>
      <c r="O147" t="str">
        <v>Abm Manager</v>
      </c>
      <c r="P147" t="str">
        <v>BR</v>
      </c>
      <c r="Q147" t="str">
        <v>Series B</v>
      </c>
      <c r="R147" s="1">
        <v>46013</v>
      </c>
      <c r="S147" t="str">
        <v>missing</v>
      </c>
    </row>
    <row r="148" spans="1:19">
      <c r="A148" t="str">
        <v>L0147</v>
      </c>
      <c r="B148" t="str">
        <v>Onyx Mendoza</v>
      </c>
      <c r="C148" t="str">
        <v>onyx.mendoza@amazon.com</v>
      </c>
      <c r="D148" t="str">
        <v>478-817-9060</v>
      </c>
      <c r="E148" t="str">
        <v>AMAZON</v>
      </c>
      <c r="F148" t="str">
        <v>SMB</v>
      </c>
      <c r="G148" t="str">
        <v>ORGANIC</v>
      </c>
      <c r="H148">
        <v>34</v>
      </c>
      <c r="I148">
        <v>0</v>
      </c>
      <c r="J148">
        <v>18</v>
      </c>
      <c r="K148" t="str">
        <v>YES</v>
      </c>
      <c r="L148" s="1">
        <v>45893</v>
      </c>
      <c r="M148" t="str">
        <v>NEW</v>
      </c>
      <c r="N148" t="str">
        <v>Insurtech</v>
      </c>
      <c r="O148" t="str">
        <v>Sales Director</v>
      </c>
      <c r="P148" t="str">
        <v>IN</v>
      </c>
      <c r="Q148" t="str">
        <v>Unknown</v>
      </c>
      <c r="R148" s="1">
        <v>45848</v>
      </c>
      <c r="S148" t="str">
        <v>linkedin.com/in/zaidpatel60</v>
      </c>
    </row>
    <row r="149" spans="1:19">
      <c r="A149" t="str">
        <v>L0148</v>
      </c>
      <c r="B149" t="str">
        <v>Ivy Ahmed</v>
      </c>
      <c r="C149" t="str">
        <v>ivy.ahmed@figma.com</v>
      </c>
      <c r="D149" t="str">
        <v>missing</v>
      </c>
      <c r="E149" t="str">
        <v>FIGMA</v>
      </c>
      <c r="F149" t="str">
        <v>SMB</v>
      </c>
      <c r="G149" t="str">
        <v>EVENT</v>
      </c>
      <c r="H149">
        <v>7</v>
      </c>
      <c r="I149">
        <v>7</v>
      </c>
      <c r="J149">
        <v>28</v>
      </c>
      <c r="K149" t="str">
        <v>NO</v>
      </c>
      <c r="L149" s="1">
        <v>45664</v>
      </c>
      <c r="M149" t="str">
        <v>QUALIFIED</v>
      </c>
      <c r="N149" t="str">
        <v>Edtech</v>
      </c>
      <c r="O149" t="str">
        <v>Senior Associate</v>
      </c>
      <c r="P149" t="str">
        <v>JP</v>
      </c>
      <c r="Q149" t="str">
        <v>$5M-$25M</v>
      </c>
      <c r="R149" s="1">
        <v>45814</v>
      </c>
      <c r="S149" t="str">
        <v>linkedin.com/in/karenmendoza71</v>
      </c>
    </row>
    <row r="150" spans="1:19">
      <c r="A150" t="str">
        <v>L0149</v>
      </c>
      <c r="B150" t="str">
        <v>Felix Hill</v>
      </c>
      <c r="C150" t="str">
        <v>felix.hill@metaplatforms.com</v>
      </c>
      <c r="D150" t="str">
        <v>532.115.3742</v>
      </c>
      <c r="E150" t="str">
        <v>META PLATFORMS</v>
      </c>
      <c r="F150" t="str">
        <v>SMB</v>
      </c>
      <c r="G150" t="str">
        <v>PAID</v>
      </c>
      <c r="H150">
        <v>15</v>
      </c>
      <c r="I150">
        <v>0</v>
      </c>
      <c r="J150">
        <v>0</v>
      </c>
      <c r="K150" t="str">
        <v>NO</v>
      </c>
      <c r="L150" s="1">
        <v>45728</v>
      </c>
      <c r="M150" t="str">
        <v>DISQUALIFIED</v>
      </c>
      <c r="N150" t="str">
        <v>E-Commerce</v>
      </c>
      <c r="O150" t="str">
        <v>Customer Success Manager</v>
      </c>
      <c r="P150" t="str">
        <v>IN</v>
      </c>
      <c r="Q150" t="str">
        <v>$5M-$25M</v>
      </c>
      <c r="R150" s="1">
        <v>45963</v>
      </c>
      <c r="S150" t="str">
        <v>missing</v>
      </c>
    </row>
    <row r="151" spans="1:19">
      <c r="A151" t="str">
        <v>L0150</v>
      </c>
      <c r="B151" t="str">
        <v>Nyx White</v>
      </c>
      <c r="C151" t="str">
        <v>nyx.white@zoomvideo.com</v>
      </c>
      <c r="D151" t="str">
        <v>(649) 850-4161</v>
      </c>
      <c r="E151" t="str">
        <v>ZOOM VIDEO</v>
      </c>
      <c r="F151" t="str">
        <v>GROWTH</v>
      </c>
      <c r="G151" t="str">
        <v>EVENT</v>
      </c>
      <c r="H151">
        <v>8</v>
      </c>
      <c r="I151">
        <v>1</v>
      </c>
      <c r="J151">
        <v>28</v>
      </c>
      <c r="K151" t="str">
        <v>NO</v>
      </c>
      <c r="L151" s="1">
        <v>46007</v>
      </c>
      <c r="M151" t="str">
        <v>NEW</v>
      </c>
      <c r="N151" t="str">
        <v>Martech</v>
      </c>
      <c r="O151" t="str">
        <v>Engineering Manager</v>
      </c>
      <c r="P151" t="str">
        <v>South Korea</v>
      </c>
      <c r="Q151" t="str">
        <v>1M-10M</v>
      </c>
      <c r="R151" s="1">
        <v>45958</v>
      </c>
      <c r="S151" t="str">
        <v>www.linkedin.com/in/rachelberg20</v>
      </c>
    </row>
    <row r="152" spans="1:19">
      <c r="A152" t="str">
        <v>L0151</v>
      </c>
      <c r="B152" t="str">
        <v>Zachary Chandra</v>
      </c>
      <c r="C152" t="str">
        <v>zachary.chandra@splunk.com</v>
      </c>
      <c r="D152" t="str">
        <v>5728944912</v>
      </c>
      <c r="E152" t="str">
        <v>SPLUNK</v>
      </c>
      <c r="F152" t="str">
        <v>GROWTH</v>
      </c>
      <c r="G152" t="str">
        <v>PAID</v>
      </c>
      <c r="H152">
        <v>34</v>
      </c>
      <c r="I152">
        <v>6</v>
      </c>
      <c r="J152">
        <v>31</v>
      </c>
      <c r="K152" t="str">
        <v>NO</v>
      </c>
      <c r="L152" s="1">
        <v>45788</v>
      </c>
      <c r="M152" t="str">
        <v>CONTACTED</v>
      </c>
      <c r="N152" t="str">
        <v>Saas</v>
      </c>
      <c r="O152" t="str">
        <v>Revops Manager</v>
      </c>
      <c r="P152" t="str">
        <v>DE</v>
      </c>
      <c r="Q152" t="str">
        <v>$10M-50M</v>
      </c>
      <c r="R152" s="1" t="str">
        <v/>
      </c>
      <c r="S152" t="str">
        <v>https://linkedin.com/in/usmanbose5</v>
      </c>
    </row>
    <row r="153" spans="1:19">
      <c r="A153" t="str">
        <v>L0152</v>
      </c>
      <c r="B153" t="str">
        <v>Brian Moreau</v>
      </c>
      <c r="C153" t="str">
        <v>brian.moreau@okta.com</v>
      </c>
      <c r="D153" t="str">
        <v>(575) 326-2161</v>
      </c>
      <c r="E153" t="str">
        <v>OKTA</v>
      </c>
      <c r="F153" t="str">
        <v>MID-MARKET</v>
      </c>
      <c r="G153" t="str">
        <v>UNKNOWN</v>
      </c>
      <c r="H153">
        <v>5</v>
      </c>
      <c r="I153">
        <v>20</v>
      </c>
      <c r="J153">
        <v>0</v>
      </c>
      <c r="K153" t="str">
        <v>NO</v>
      </c>
      <c r="L153" s="1">
        <v>45865</v>
      </c>
      <c r="M153" t="str">
        <v>CONVERTED</v>
      </c>
      <c r="N153" t="str">
        <v>Healthcare</v>
      </c>
      <c r="O153" t="str">
        <v>Head Of Partnerships</v>
      </c>
      <c r="P153" t="str">
        <v>UK</v>
      </c>
      <c r="Q153" t="str">
        <v>Series C+</v>
      </c>
      <c r="R153" s="1">
        <v>45764</v>
      </c>
      <c r="S153" t="str">
        <v>missing</v>
      </c>
    </row>
    <row r="154" spans="1:19">
      <c r="A154" t="str">
        <v>L0153</v>
      </c>
      <c r="B154" t="str">
        <v>Ivan Olsen</v>
      </c>
      <c r="C154" t="str">
        <v>ivan.olsen@palantir.com</v>
      </c>
      <c r="D154" t="str">
        <v>(308) 884-6864</v>
      </c>
      <c r="E154" t="str">
        <v>PALANTIR</v>
      </c>
      <c r="F154" t="str">
        <v>N/A</v>
      </c>
      <c r="G154" t="str">
        <v>CONTENT_SYNDICATION</v>
      </c>
      <c r="H154">
        <v>10</v>
      </c>
      <c r="I154">
        <v>17</v>
      </c>
      <c r="J154">
        <v>21</v>
      </c>
      <c r="K154" t="str">
        <v>NO</v>
      </c>
      <c r="L154" s="1">
        <v>45945</v>
      </c>
      <c r="M154" t="str">
        <v>CONVERTED</v>
      </c>
      <c r="N154" t="str">
        <v>Unknown</v>
      </c>
      <c r="O154" t="str">
        <v>Operations Manager</v>
      </c>
      <c r="P154" t="str">
        <v>Saudi Arabia</v>
      </c>
      <c r="Q154" t="str">
        <v>Over $1B</v>
      </c>
      <c r="R154" s="1">
        <v>46002</v>
      </c>
      <c r="S154" t="str">
        <v>www.linkedin.com/in/siennasilva28</v>
      </c>
    </row>
    <row r="155" spans="1:19">
      <c r="A155" t="str">
        <v>L0154</v>
      </c>
      <c r="B155" t="str">
        <v>Nikolai Saxena</v>
      </c>
      <c r="C155" t="str">
        <v>missing</v>
      </c>
      <c r="D155" t="str">
        <v>missing</v>
      </c>
      <c r="E155" t="str">
        <v>OKTA</v>
      </c>
      <c r="F155" t="str">
        <v>MID-MARKET</v>
      </c>
      <c r="G155" t="str">
        <v>COLD_EMAIL</v>
      </c>
      <c r="H155">
        <v>0</v>
      </c>
      <c r="I155">
        <v>6</v>
      </c>
      <c r="J155">
        <v>1</v>
      </c>
      <c r="K155" t="str">
        <v>YES</v>
      </c>
      <c r="L155" s="1">
        <v>45918</v>
      </c>
      <c r="M155" t="str">
        <v>NEW</v>
      </c>
      <c r="N155" t="str">
        <v>AI/ML</v>
      </c>
      <c r="O155" t="str">
        <v>Head Of Sales</v>
      </c>
      <c r="P155" t="str">
        <v>UK</v>
      </c>
      <c r="Q155" t="str">
        <v>$100M-500M</v>
      </c>
      <c r="R155" s="1">
        <v>45827</v>
      </c>
      <c r="S155" t="str">
        <v>missing</v>
      </c>
    </row>
    <row r="156" spans="1:19">
      <c r="A156" t="str">
        <v>L0155</v>
      </c>
      <c r="B156" t="str">
        <v>Oscar Dominguez</v>
      </c>
      <c r="C156" t="str">
        <v>oscar.dominguez@zoom.com</v>
      </c>
      <c r="D156" t="str">
        <v>missing</v>
      </c>
      <c r="E156" t="str">
        <v>ZOOM</v>
      </c>
      <c r="F156" t="str">
        <v>GROWTH</v>
      </c>
      <c r="G156" t="str">
        <v>PAID</v>
      </c>
      <c r="H156">
        <v>19</v>
      </c>
      <c r="I156">
        <v>0</v>
      </c>
      <c r="J156">
        <v>24</v>
      </c>
      <c r="K156" t="str">
        <v>YES</v>
      </c>
      <c r="L156" s="1">
        <v>45820</v>
      </c>
      <c r="M156" t="str">
        <v>ENGAGED</v>
      </c>
      <c r="N156" t="str">
        <v>Telecom</v>
      </c>
      <c r="O156" t="str">
        <v>Field Marketing Manager</v>
      </c>
      <c r="P156" t="str">
        <v>FR</v>
      </c>
      <c r="Q156" t="str">
        <v>0-1M</v>
      </c>
      <c r="R156" s="1">
        <v>45931</v>
      </c>
      <c r="S156" t="str">
        <v>https://www.linkedin.com/in/junipersingh7</v>
      </c>
    </row>
    <row r="157" spans="1:19">
      <c r="A157" t="str">
        <v>L0156</v>
      </c>
      <c r="B157" t="str">
        <v>Hadley Garcia</v>
      </c>
      <c r="C157" t="str">
        <v>hadley.garcia@zscaler.com</v>
      </c>
      <c r="D157" t="str">
        <v>(656) 870-9269</v>
      </c>
      <c r="E157" t="str">
        <v>ZSCALER</v>
      </c>
      <c r="F157" t="str">
        <v>SMB</v>
      </c>
      <c r="G157" t="str">
        <v>CONTENT_SYNDICATION</v>
      </c>
      <c r="H157">
        <v>25</v>
      </c>
      <c r="I157">
        <v>10</v>
      </c>
      <c r="J157">
        <v>36</v>
      </c>
      <c r="K157" t="str">
        <v>YES</v>
      </c>
      <c r="L157" s="1">
        <v>45780</v>
      </c>
      <c r="M157" t="str">
        <v>NEW</v>
      </c>
      <c r="N157" t="str">
        <v>Energy</v>
      </c>
      <c r="O157" t="str">
        <v>Marketing Operations</v>
      </c>
      <c r="P157" t="str">
        <v>AU</v>
      </c>
      <c r="Q157" t="str">
        <v>Unknown</v>
      </c>
      <c r="R157" s="1">
        <v>45882</v>
      </c>
      <c r="S157" t="str">
        <v>linkedin.com/in/zarafischer79</v>
      </c>
    </row>
    <row r="158" spans="1:19">
      <c r="A158" t="str">
        <v>L0157</v>
      </c>
      <c r="B158" t="str">
        <v>Hadley Lopez</v>
      </c>
      <c r="C158" t="str">
        <v>hadley.lopez@crowdstrike.com</v>
      </c>
      <c r="D158" t="str">
        <v>5562956254</v>
      </c>
      <c r="E158" t="str">
        <v>CROWD STRIKE</v>
      </c>
      <c r="F158" t="str">
        <v>MID-MARKET</v>
      </c>
      <c r="G158" t="str">
        <v>ORGANIC</v>
      </c>
      <c r="H158">
        <v>10</v>
      </c>
      <c r="I158">
        <v>19</v>
      </c>
      <c r="J158">
        <v>51</v>
      </c>
      <c r="K158" t="str">
        <v>NO</v>
      </c>
      <c r="L158" s="1">
        <v>45871</v>
      </c>
      <c r="M158" t="str">
        <v>ENGAGED</v>
      </c>
      <c r="N158" t="str">
        <v>Insurtech</v>
      </c>
      <c r="O158" t="str">
        <v>Vp Marketing</v>
      </c>
      <c r="P158" t="str">
        <v>Saudi Arabia</v>
      </c>
      <c r="Q158" t="str">
        <v>self-funded</v>
      </c>
      <c r="R158" s="1">
        <v>45712</v>
      </c>
      <c r="S158" t="str">
        <v>missing</v>
      </c>
    </row>
    <row r="159" spans="1:19">
      <c r="A159" t="str">
        <v>L0158</v>
      </c>
      <c r="B159" t="str">
        <v>Gideon Saxena</v>
      </c>
      <c r="C159" t="str">
        <v>gideon.saxena@atlassiancorp.com</v>
      </c>
      <c r="D159" t="str">
        <v>missing</v>
      </c>
      <c r="E159" t="str">
        <v>ATLASSIAN CORP</v>
      </c>
      <c r="F159" t="str">
        <v>MID-MARKET</v>
      </c>
      <c r="G159" t="str">
        <v>DIRECT</v>
      </c>
      <c r="H159">
        <v>34</v>
      </c>
      <c r="I159">
        <v>8</v>
      </c>
      <c r="J159">
        <v>39</v>
      </c>
      <c r="K159" t="str">
        <v>NO</v>
      </c>
      <c r="L159" s="1">
        <v>45962</v>
      </c>
      <c r="M159" t="str">
        <v>NEW</v>
      </c>
      <c r="N159" t="str">
        <v>Fintech</v>
      </c>
      <c r="O159" t="str">
        <v>Account Executive</v>
      </c>
      <c r="P159" t="str">
        <v>IN</v>
      </c>
      <c r="Q159" t="str">
        <v>Unknown</v>
      </c>
      <c r="R159" s="1">
        <v>46011</v>
      </c>
      <c r="S159" t="str">
        <v>missing</v>
      </c>
    </row>
    <row r="160" spans="1:19">
      <c r="A160" t="str">
        <v>L0159</v>
      </c>
      <c r="B160" t="str">
        <v>Rosalind Cruz</v>
      </c>
      <c r="C160" t="str">
        <v>rosalind.cruz@paloalto.com</v>
      </c>
      <c r="D160" t="str">
        <v>missing</v>
      </c>
      <c r="E160" t="str">
        <v>PALO ALTO</v>
      </c>
      <c r="F160" t="str">
        <v>ENTERPRISE</v>
      </c>
      <c r="G160" t="str">
        <v>EVENT</v>
      </c>
      <c r="H160">
        <v>24</v>
      </c>
      <c r="I160">
        <v>3</v>
      </c>
      <c r="J160">
        <v>31</v>
      </c>
      <c r="K160" t="str">
        <v>NO</v>
      </c>
      <c r="L160" s="1">
        <v>45723</v>
      </c>
      <c r="M160" t="str">
        <v>LOST</v>
      </c>
      <c r="N160" t="str">
        <v>Retail</v>
      </c>
      <c r="O160" t="str">
        <v>Cmo</v>
      </c>
      <c r="P160" t="str">
        <v>UK</v>
      </c>
      <c r="Q160" t="str">
        <v>$1M - $10M</v>
      </c>
      <c r="R160" s="1">
        <v>45882</v>
      </c>
      <c r="S160" t="str">
        <v>https://www.linkedin.com/in/eveshah88</v>
      </c>
    </row>
    <row r="161" spans="1:19">
      <c r="A161" t="str">
        <v>L0160</v>
      </c>
      <c r="B161" t="str">
        <v>Ophelia Ivanov</v>
      </c>
      <c r="C161" t="str">
        <v>ophelia.ivanov@datadog.com</v>
      </c>
      <c r="D161" t="str">
        <v>230-668-5590</v>
      </c>
      <c r="E161" t="str">
        <v>DATADOG</v>
      </c>
      <c r="F161" t="str">
        <v>MID-MARKET</v>
      </c>
      <c r="G161" t="str">
        <v>COLD_EMAIL</v>
      </c>
      <c r="H161">
        <v>8</v>
      </c>
      <c r="I161">
        <v>0</v>
      </c>
      <c r="J161">
        <v>43</v>
      </c>
      <c r="K161" t="str">
        <v>NO</v>
      </c>
      <c r="L161" s="1">
        <v>45969</v>
      </c>
      <c r="M161" t="str">
        <v>CONTACTED</v>
      </c>
      <c r="N161" t="str">
        <v>Insurtech</v>
      </c>
      <c r="O161" t="str">
        <v>Co-Founder</v>
      </c>
      <c r="P161" t="str">
        <v>Thailand</v>
      </c>
      <c r="Q161" t="str">
        <v>Under $1M</v>
      </c>
      <c r="R161" s="1">
        <v>45905</v>
      </c>
      <c r="S161" t="str">
        <v>missing</v>
      </c>
    </row>
    <row r="162" spans="1:19">
      <c r="A162" t="str">
        <v>L0161</v>
      </c>
      <c r="B162" t="str">
        <v>James Kovac</v>
      </c>
      <c r="C162" t="str">
        <v>james.kovac@twilio.com</v>
      </c>
      <c r="D162" t="str">
        <v>9882483589</v>
      </c>
      <c r="E162" t="str">
        <v>TWILIO</v>
      </c>
      <c r="F162" t="str">
        <v>ENTERPRISE</v>
      </c>
      <c r="G162" t="str">
        <v>DIRECT</v>
      </c>
      <c r="H162">
        <v>7</v>
      </c>
      <c r="I162">
        <v>4</v>
      </c>
      <c r="J162">
        <v>48</v>
      </c>
      <c r="K162" t="str">
        <v>YES</v>
      </c>
      <c r="L162" s="1">
        <v>45852</v>
      </c>
      <c r="M162" t="str">
        <v>NURTURING</v>
      </c>
      <c r="N162" t="str">
        <v>Manufacturing</v>
      </c>
      <c r="O162" t="str">
        <v>Chief Revenue Officer</v>
      </c>
      <c r="P162" t="str">
        <v>IN</v>
      </c>
      <c r="Q162" t="str">
        <v>$50M-100M</v>
      </c>
      <c r="R162" s="1">
        <v>45682</v>
      </c>
      <c r="S162" t="str">
        <v>linkedin.com/in/freyagreen78</v>
      </c>
    </row>
    <row r="163" spans="1:19">
      <c r="A163" t="str">
        <v>L0162</v>
      </c>
      <c r="B163" t="str">
        <v>Elowen King</v>
      </c>
      <c r="C163" t="str">
        <v>elowen.king@amazoninc.com</v>
      </c>
      <c r="D163" t="str">
        <v>929-765-7126</v>
      </c>
      <c r="E163" t="str">
        <v>AMAZON INC</v>
      </c>
      <c r="F163" t="str">
        <v>STARTUP</v>
      </c>
      <c r="G163" t="str">
        <v>UNKNOWN</v>
      </c>
      <c r="H163">
        <v>10</v>
      </c>
      <c r="I163">
        <v>1</v>
      </c>
      <c r="J163">
        <v>0</v>
      </c>
      <c r="K163" t="str">
        <v>YES</v>
      </c>
      <c r="L163" s="1">
        <v>45771</v>
      </c>
      <c r="M163" t="str">
        <v>CONTACTED</v>
      </c>
      <c r="N163" t="str">
        <v>Hrtech</v>
      </c>
      <c r="O163" t="str">
        <v>Marketing Manager</v>
      </c>
      <c r="P163" t="str">
        <v>CA</v>
      </c>
      <c r="Q163" t="str">
        <v>Unknown</v>
      </c>
      <c r="R163" s="1">
        <v>45892</v>
      </c>
      <c r="S163" t="str">
        <v>missing</v>
      </c>
    </row>
    <row r="164" spans="1:19">
      <c r="A164" t="str">
        <v>L0163</v>
      </c>
      <c r="B164" t="str">
        <v>Penelope Kapoor</v>
      </c>
      <c r="C164" t="str">
        <v>penelope.kapoor@airtable.com</v>
      </c>
      <c r="D164" t="str">
        <v>+1-785-708-9784</v>
      </c>
      <c r="E164" t="str">
        <v>AIRTABLE</v>
      </c>
      <c r="F164" t="str">
        <v>ENTERPRISE</v>
      </c>
      <c r="G164" t="str">
        <v>ORGANIC</v>
      </c>
      <c r="H164">
        <v>28</v>
      </c>
      <c r="I164">
        <v>1</v>
      </c>
      <c r="J164">
        <v>15</v>
      </c>
      <c r="K164" t="str">
        <v>YES</v>
      </c>
      <c r="L164" s="1">
        <v>45993</v>
      </c>
      <c r="M164" t="str">
        <v>CONVERTED</v>
      </c>
      <c r="N164" t="str">
        <v>Supply Chain</v>
      </c>
      <c r="O164" t="str">
        <v>Senior Associate</v>
      </c>
      <c r="P164" t="str">
        <v>UK</v>
      </c>
      <c r="Q164" t="str">
        <v>Unknown</v>
      </c>
      <c r="R164" s="1">
        <v>45802</v>
      </c>
      <c r="S164" t="str">
        <v>https://www.linkedin.com/in/quentinsanchez55</v>
      </c>
    </row>
    <row r="165" spans="1:19">
      <c r="A165" t="str">
        <v>L0164</v>
      </c>
      <c r="B165" t="str">
        <v>Elowen Das</v>
      </c>
      <c r="C165" t="str">
        <v>elowen.das@splunk.com</v>
      </c>
      <c r="D165" t="str">
        <v>+19126593216</v>
      </c>
      <c r="E165" t="str">
        <v>SPLUNK</v>
      </c>
      <c r="F165" t="str">
        <v>STARTUP</v>
      </c>
      <c r="G165" t="str">
        <v>COLD_EMAIL</v>
      </c>
      <c r="H165">
        <v>11</v>
      </c>
      <c r="I165">
        <v>6</v>
      </c>
      <c r="J165">
        <v>5</v>
      </c>
      <c r="K165" t="str">
        <v>YES</v>
      </c>
      <c r="L165" s="1">
        <v>45984</v>
      </c>
      <c r="M165" t="str">
        <v>ENGAGED</v>
      </c>
      <c r="N165" t="str">
        <v>AI/ML</v>
      </c>
      <c r="O165" t="str">
        <v>Ceo</v>
      </c>
      <c r="P165" t="str">
        <v>DE</v>
      </c>
      <c r="Q165" t="str">
        <v>Unknown</v>
      </c>
      <c r="R165" s="1">
        <v>45811</v>
      </c>
      <c r="S165" t="str">
        <v>linkedin.com/in/winstoncastillo66</v>
      </c>
    </row>
    <row r="166" spans="1:19">
      <c r="A166" t="str">
        <v>L0165</v>
      </c>
      <c r="B166" t="str">
        <v>Priya Singh</v>
      </c>
      <c r="C166" t="str">
        <v>priya.singh@atlassian.com</v>
      </c>
      <c r="D166" t="str">
        <v>+13838871840</v>
      </c>
      <c r="E166" t="str">
        <v>ATLASSIAN</v>
      </c>
      <c r="F166" t="str">
        <v>SMB</v>
      </c>
      <c r="G166" t="str">
        <v>COLD_EMAIL</v>
      </c>
      <c r="H166">
        <v>28</v>
      </c>
      <c r="I166">
        <v>5</v>
      </c>
      <c r="J166">
        <v>8</v>
      </c>
      <c r="K166" t="str">
        <v>YES</v>
      </c>
      <c r="L166" s="1" t="str">
        <v/>
      </c>
      <c r="M166" t="str">
        <v>DISQUALIFIED</v>
      </c>
      <c r="N166" t="str">
        <v>Proptech</v>
      </c>
      <c r="O166" t="str">
        <v>Vp Marketing</v>
      </c>
      <c r="P166" t="str">
        <v>Pakistan</v>
      </c>
      <c r="Q166" t="str">
        <v>Unknown</v>
      </c>
      <c r="R166" s="1">
        <v>45677</v>
      </c>
      <c r="S166" t="str">
        <v>linkedin.com/in/jasmineyoung76</v>
      </c>
    </row>
    <row r="167" spans="1:19">
      <c r="A167" t="str">
        <v>L0166</v>
      </c>
      <c r="B167" t="str">
        <v>Tatiana Fernandez</v>
      </c>
      <c r="C167" t="str">
        <v>tatiana.fernandez@notion.com</v>
      </c>
      <c r="D167" t="str">
        <v>412-150-4028</v>
      </c>
      <c r="E167" t="str">
        <v>NOTION</v>
      </c>
      <c r="F167" t="str">
        <v>ENTERPRISE</v>
      </c>
      <c r="G167" t="str">
        <v>COLD_EMAIL</v>
      </c>
      <c r="H167">
        <v>0</v>
      </c>
      <c r="I167">
        <v>18</v>
      </c>
      <c r="J167">
        <v>19</v>
      </c>
      <c r="K167" t="str">
        <v>YES</v>
      </c>
      <c r="L167" s="1">
        <v>45661</v>
      </c>
      <c r="M167" t="str">
        <v>CONTACTED</v>
      </c>
      <c r="N167" t="str">
        <v>Martech</v>
      </c>
      <c r="O167" t="str">
        <v>Product Manager</v>
      </c>
      <c r="P167" t="str">
        <v>UK</v>
      </c>
      <c r="Q167" t="str">
        <v>$25M-$100M</v>
      </c>
      <c r="R167" s="1">
        <v>45956</v>
      </c>
      <c r="S167" t="str">
        <v>https://www.linkedin.com/in/orionmendoza75</v>
      </c>
    </row>
    <row r="168" spans="1:19">
      <c r="A168" t="str">
        <v>L0167</v>
      </c>
      <c r="B168" t="str">
        <v>Jack Thomas</v>
      </c>
      <c r="C168" t="str">
        <v>jack.thomas@amazon.com</v>
      </c>
      <c r="D168" t="str">
        <v>3248115496</v>
      </c>
      <c r="E168" t="str">
        <v>AMAZON</v>
      </c>
      <c r="F168" t="str">
        <v>N/A</v>
      </c>
      <c r="G168" t="str">
        <v>CONTENT_SYNDICATION</v>
      </c>
      <c r="H168">
        <v>13</v>
      </c>
      <c r="I168">
        <v>3</v>
      </c>
      <c r="J168">
        <v>40</v>
      </c>
      <c r="K168" t="str">
        <v>YES</v>
      </c>
      <c r="L168" s="1">
        <v>45893</v>
      </c>
      <c r="M168" t="str">
        <v>DISQUALIFIED</v>
      </c>
      <c r="N168" t="str">
        <v>Biotech</v>
      </c>
      <c r="O168" t="str">
        <v>Abm Manager</v>
      </c>
      <c r="P168" t="str">
        <v>Israel</v>
      </c>
      <c r="Q168" t="str">
        <v>$100M+</v>
      </c>
      <c r="R168" s="1">
        <v>45813</v>
      </c>
      <c r="S168" t="str">
        <v>linkedin.com/in/zaidhoffman94</v>
      </c>
    </row>
    <row r="169" spans="1:19">
      <c r="A169" t="str">
        <v>L0168</v>
      </c>
      <c r="B169" t="str">
        <v>Zaid Bianchi</v>
      </c>
      <c r="C169" t="str">
        <v>zaid.bianchi@snowflake.com</v>
      </c>
      <c r="D169" t="str">
        <v>320.855.4396</v>
      </c>
      <c r="E169" t="str">
        <v>SNOWFLAKE</v>
      </c>
      <c r="F169" t="str">
        <v>MID-MARKET</v>
      </c>
      <c r="G169" t="str">
        <v>CONTENT_SYNDICATION</v>
      </c>
      <c r="H169">
        <v>21</v>
      </c>
      <c r="I169">
        <v>20</v>
      </c>
      <c r="J169">
        <v>40</v>
      </c>
      <c r="K169" t="str">
        <v>YES</v>
      </c>
      <c r="L169" s="1">
        <v>45803</v>
      </c>
      <c r="M169" t="str">
        <v>QUALIFIED</v>
      </c>
      <c r="N169" t="str">
        <v>Unknown</v>
      </c>
      <c r="O169" t="str">
        <v>Marketing Coordinator</v>
      </c>
      <c r="P169" t="str">
        <v>South Korea</v>
      </c>
      <c r="Q169" t="str">
        <v>$50M-100M</v>
      </c>
      <c r="R169" s="1">
        <v>45821</v>
      </c>
      <c r="S169" t="str">
        <v>https://linkedin.com/in/freyabhatt4</v>
      </c>
    </row>
    <row r="170" spans="1:19">
      <c r="A170" t="str">
        <v>L0169</v>
      </c>
      <c r="B170" t="str">
        <v>Yusuf Ahmed</v>
      </c>
      <c r="C170" t="str">
        <v>yusuf.ahmed@freshworks.com</v>
      </c>
      <c r="D170" t="str">
        <v>749.443.8577</v>
      </c>
      <c r="E170" t="str">
        <v>FRESHWORKS</v>
      </c>
      <c r="F170" t="str">
        <v>STARTUP</v>
      </c>
      <c r="G170" t="str">
        <v>ORGANIC</v>
      </c>
      <c r="H170">
        <v>19</v>
      </c>
      <c r="I170">
        <v>10</v>
      </c>
      <c r="J170">
        <v>1</v>
      </c>
      <c r="K170" t="str">
        <v>YES</v>
      </c>
      <c r="L170" s="1">
        <v>45834</v>
      </c>
      <c r="M170" t="str">
        <v>ENGAGED</v>
      </c>
      <c r="N170" t="str">
        <v>Logistics</v>
      </c>
      <c r="O170" t="str">
        <v>Vp Of Marketing</v>
      </c>
      <c r="P170" t="str">
        <v>IN</v>
      </c>
      <c r="Q170" t="str">
        <v>$0-1M</v>
      </c>
      <c r="R170" s="1">
        <v>45859</v>
      </c>
      <c r="S170" t="str">
        <v>www.linkedin.com/in/rosajensen78</v>
      </c>
    </row>
    <row r="171" spans="1:19">
      <c r="A171" t="str">
        <v>L0170</v>
      </c>
      <c r="B171" t="str">
        <v>Waqas Novak</v>
      </c>
      <c r="C171" t="str">
        <v>waqas.novak@twilio.com</v>
      </c>
      <c r="D171" t="str">
        <v>580-562-5958</v>
      </c>
      <c r="E171" t="str">
        <v>TWILIO</v>
      </c>
      <c r="F171" t="str">
        <v>N/A</v>
      </c>
      <c r="G171" t="str">
        <v>COLD_EMAIL</v>
      </c>
      <c r="H171">
        <v>23</v>
      </c>
      <c r="I171">
        <v>6</v>
      </c>
      <c r="J171">
        <v>28</v>
      </c>
      <c r="K171" t="str">
        <v>YES</v>
      </c>
      <c r="L171" s="1" t="str">
        <v/>
      </c>
      <c r="M171" t="str">
        <v>NURTURING</v>
      </c>
      <c r="N171" t="str">
        <v>Energy</v>
      </c>
      <c r="O171" t="str">
        <v>Co-Founder</v>
      </c>
      <c r="P171" t="str">
        <v>SG</v>
      </c>
      <c r="Q171" t="str">
        <v>Unknown</v>
      </c>
      <c r="R171" s="1">
        <v>45910</v>
      </c>
      <c r="S171" t="str">
        <v>linkedin.com/in/kiradelgado13</v>
      </c>
    </row>
    <row r="172" spans="1:19">
      <c r="A172" t="str">
        <v>L0171</v>
      </c>
      <c r="B172" t="str">
        <v>Viggo Lee</v>
      </c>
      <c r="C172" t="str">
        <v>viggo.lee@dropbox.com</v>
      </c>
      <c r="D172" t="str">
        <v>(289) 441-8649</v>
      </c>
      <c r="E172" t="str">
        <v>DROPBOX</v>
      </c>
      <c r="F172" t="str">
        <v>MID-MARKET</v>
      </c>
      <c r="G172" t="str">
        <v>DIRECT</v>
      </c>
      <c r="H172">
        <v>19</v>
      </c>
      <c r="I172">
        <v>0</v>
      </c>
      <c r="J172">
        <v>40</v>
      </c>
      <c r="K172" t="str">
        <v>YES</v>
      </c>
      <c r="L172" s="1">
        <v>45757</v>
      </c>
      <c r="M172" t="str">
        <v>QUALIFIED</v>
      </c>
      <c r="N172" t="str">
        <v>Unknown</v>
      </c>
      <c r="O172" t="str">
        <v>Sales Operations</v>
      </c>
      <c r="P172" t="str">
        <v>FR</v>
      </c>
      <c r="Q172" t="str">
        <v>$500M-1B</v>
      </c>
      <c r="R172" s="1">
        <v>45677</v>
      </c>
      <c r="S172" t="str">
        <v>https://www.linkedin.com/in/aishawalker70</v>
      </c>
    </row>
    <row r="173" spans="1:19">
      <c r="A173" t="str">
        <v>L0172</v>
      </c>
      <c r="B173" t="str">
        <v>Nikolai Mitchell</v>
      </c>
      <c r="C173" t="str">
        <v>nikolai.mitchell@palantir.com</v>
      </c>
      <c r="D173" t="str">
        <v>(654) 151-3131</v>
      </c>
      <c r="E173" t="str">
        <v>PALANTIR</v>
      </c>
      <c r="F173" t="str">
        <v>N/A</v>
      </c>
      <c r="G173" t="str">
        <v>ORGANIC</v>
      </c>
      <c r="H173">
        <v>3</v>
      </c>
      <c r="I173">
        <v>0</v>
      </c>
      <c r="J173">
        <v>45</v>
      </c>
      <c r="K173" t="str">
        <v>NO</v>
      </c>
      <c r="L173" s="1">
        <v>45988</v>
      </c>
      <c r="M173" t="str">
        <v>DISQUALIFIED</v>
      </c>
      <c r="N173" t="str">
        <v>Manufacturing</v>
      </c>
      <c r="O173" t="str">
        <v>Solutions Architect</v>
      </c>
      <c r="P173" t="str">
        <v>Ireland</v>
      </c>
      <c r="Q173" t="str">
        <v>$1B+</v>
      </c>
      <c r="R173" s="1">
        <v>45987</v>
      </c>
      <c r="S173" t="str">
        <v>linkedin.com/in/rosalinddecker17</v>
      </c>
    </row>
    <row r="174" spans="1:19">
      <c r="A174" t="str">
        <v>L0173</v>
      </c>
      <c r="B174" t="str">
        <v>Rosalind Taylor</v>
      </c>
      <c r="C174" t="str">
        <v>rosalind.taylor@docusign.com</v>
      </c>
      <c r="D174" t="str">
        <v>464-472-7423</v>
      </c>
      <c r="E174" t="str">
        <v>DOCUSIGN</v>
      </c>
      <c r="F174" t="str">
        <v>GROWTH</v>
      </c>
      <c r="G174" t="str">
        <v>COLD_EMAIL</v>
      </c>
      <c r="H174">
        <v>20</v>
      </c>
      <c r="I174">
        <v>0</v>
      </c>
      <c r="J174">
        <v>0</v>
      </c>
      <c r="K174" t="str">
        <v>NO</v>
      </c>
      <c r="L174" s="1">
        <v>45897</v>
      </c>
      <c r="M174" t="str">
        <v>CONVERTED</v>
      </c>
      <c r="N174" t="str">
        <v>Biotech</v>
      </c>
      <c r="O174" t="str">
        <v>Engineering Manager</v>
      </c>
      <c r="P174" t="str">
        <v>AU</v>
      </c>
      <c r="Q174" t="str">
        <v>$10M+</v>
      </c>
      <c r="R174" s="1">
        <v>45699</v>
      </c>
      <c r="S174" t="str">
        <v>linkedin.com/in/samrojas39</v>
      </c>
    </row>
    <row r="175" spans="1:19">
      <c r="A175" t="str">
        <v>L0174</v>
      </c>
      <c r="B175" t="str">
        <v>Quentin Nguyen</v>
      </c>
      <c r="C175" t="str">
        <v>quentin.nguyen@slack.com</v>
      </c>
      <c r="D175" t="str">
        <v>+1-805-541-8132</v>
      </c>
      <c r="E175" t="str">
        <v>SLACK</v>
      </c>
      <c r="F175" t="str">
        <v>SMB</v>
      </c>
      <c r="G175" t="str">
        <v>DIRECT</v>
      </c>
      <c r="H175">
        <v>11</v>
      </c>
      <c r="I175">
        <v>2</v>
      </c>
      <c r="J175">
        <v>45</v>
      </c>
      <c r="K175" t="str">
        <v>YES</v>
      </c>
      <c r="L175" s="1">
        <v>45707</v>
      </c>
      <c r="M175" t="str">
        <v>NEW</v>
      </c>
      <c r="N175" t="str">
        <v>Retail</v>
      </c>
      <c r="O175" t="str">
        <v>Operations Manager</v>
      </c>
      <c r="P175" t="str">
        <v>DE</v>
      </c>
      <c r="Q175" t="str">
        <v>$500M-1B</v>
      </c>
      <c r="R175" s="1">
        <v>45841</v>
      </c>
      <c r="S175" t="str">
        <v>www.linkedin.com/in/xanthechandra77</v>
      </c>
    </row>
    <row r="176" spans="1:19">
      <c r="A176" t="str">
        <v>L0175</v>
      </c>
      <c r="B176" t="str">
        <v>Hugo Bianchi</v>
      </c>
      <c r="C176" t="str">
        <v>hugo.bianchi@hubspot.com</v>
      </c>
      <c r="D176" t="str">
        <v>missing</v>
      </c>
      <c r="E176" t="str">
        <v>HUBSPOT</v>
      </c>
      <c r="F176" t="str">
        <v>MID-MARKET</v>
      </c>
      <c r="G176" t="str">
        <v>REFERRAL</v>
      </c>
      <c r="H176">
        <v>18</v>
      </c>
      <c r="I176">
        <v>18</v>
      </c>
      <c r="J176">
        <v>13</v>
      </c>
      <c r="K176" t="str">
        <v>NO</v>
      </c>
      <c r="L176" s="1">
        <v>45796</v>
      </c>
      <c r="M176" t="str">
        <v>ENGAGED</v>
      </c>
      <c r="N176" t="str">
        <v>Unknown</v>
      </c>
      <c r="O176" t="str">
        <v>Marketing Operations</v>
      </c>
      <c r="P176" t="str">
        <v>Italy</v>
      </c>
      <c r="Q176" t="str">
        <v>$100M+</v>
      </c>
      <c r="R176" s="1" t="str">
        <v/>
      </c>
      <c r="S176" t="str">
        <v>https://www.linkedin.com/in/bennettreddy17</v>
      </c>
    </row>
    <row r="177" spans="1:19">
      <c r="A177" t="str">
        <v>L0176</v>
      </c>
      <c r="B177" t="str">
        <v>Paul Patel</v>
      </c>
      <c r="C177" t="str">
        <v>paul.patel@workday.com</v>
      </c>
      <c r="D177" t="str">
        <v>(440) 542-7459</v>
      </c>
      <c r="E177" t="str">
        <v>WORKDAY</v>
      </c>
      <c r="F177" t="str">
        <v>SMB</v>
      </c>
      <c r="G177" t="str">
        <v>EVENT</v>
      </c>
      <c r="H177">
        <v>27</v>
      </c>
      <c r="I177">
        <v>5</v>
      </c>
      <c r="J177">
        <v>12</v>
      </c>
      <c r="K177" t="str">
        <v>NO</v>
      </c>
      <c r="L177" s="1">
        <v>45835</v>
      </c>
      <c r="M177" t="str">
        <v>CONTACTED</v>
      </c>
      <c r="N177" t="str">
        <v>AI/ML</v>
      </c>
      <c r="O177" t="str">
        <v>Vp Sales</v>
      </c>
      <c r="P177" t="str">
        <v>AU</v>
      </c>
      <c r="Q177" t="str">
        <v>Unknown</v>
      </c>
      <c r="R177" s="1">
        <v>45662</v>
      </c>
      <c r="S177" t="str">
        <v>https://linkedin.com/in/wesleyramos56</v>
      </c>
    </row>
    <row r="178" spans="1:19">
      <c r="A178" t="str">
        <v>L0177</v>
      </c>
      <c r="B178" t="str">
        <v>Victor Perez</v>
      </c>
      <c r="C178" t="str">
        <v>victor.perez@zscaler.com</v>
      </c>
      <c r="D178" t="str">
        <v>+17659398373</v>
      </c>
      <c r="E178" t="str">
        <v>ZSCALER</v>
      </c>
      <c r="F178" t="str">
        <v>STARTUP</v>
      </c>
      <c r="G178" t="str">
        <v>WEBINAR</v>
      </c>
      <c r="H178">
        <v>0</v>
      </c>
      <c r="I178">
        <v>7</v>
      </c>
      <c r="J178">
        <v>17</v>
      </c>
      <c r="K178" t="str">
        <v>NO</v>
      </c>
      <c r="L178" s="1">
        <v>45942</v>
      </c>
      <c r="M178" t="str">
        <v>CONTACTED</v>
      </c>
      <c r="N178" t="str">
        <v>Fintech</v>
      </c>
      <c r="O178" t="str">
        <v>Director Of Analytics</v>
      </c>
      <c r="P178" t="str">
        <v>Saudi Arabia</v>
      </c>
      <c r="Q178" t="str">
        <v>Unknown</v>
      </c>
      <c r="R178" s="1">
        <v>45994</v>
      </c>
      <c r="S178" t="str">
        <v>missing</v>
      </c>
    </row>
    <row r="179" spans="1:19">
      <c r="A179" t="str">
        <v>L0178</v>
      </c>
      <c r="B179" t="str">
        <v>Hadley Nair</v>
      </c>
      <c r="C179" t="str">
        <v>hadley.nair@amazoninc.com</v>
      </c>
      <c r="D179" t="str">
        <v>(879) 784-2279</v>
      </c>
      <c r="E179" t="str">
        <v>AMAZON INC</v>
      </c>
      <c r="F179" t="str">
        <v>ENTERPRISE</v>
      </c>
      <c r="G179" t="str">
        <v>DIRECT</v>
      </c>
      <c r="H179">
        <v>19</v>
      </c>
      <c r="I179">
        <v>10</v>
      </c>
      <c r="J179">
        <v>0</v>
      </c>
      <c r="K179" t="str">
        <v>NO</v>
      </c>
      <c r="L179" s="1">
        <v>45888</v>
      </c>
      <c r="M179" t="str">
        <v>DISQUALIFIED</v>
      </c>
      <c r="N179" t="str">
        <v>Fintech</v>
      </c>
      <c r="O179" t="str">
        <v>Field Marketing Manager</v>
      </c>
      <c r="P179" t="str">
        <v>Poland</v>
      </c>
      <c r="Q179" t="str">
        <v>Series B</v>
      </c>
      <c r="R179" s="1">
        <v>45718</v>
      </c>
      <c r="S179" t="str">
        <v>linkedin.com/in/anselmendoza39</v>
      </c>
    </row>
    <row r="180" spans="1:19">
      <c r="A180" t="str">
        <v>L0179</v>
      </c>
      <c r="B180" t="str">
        <v>Sienna Scott</v>
      </c>
      <c r="C180" t="str">
        <v>sienna.scott@metaplatforms.com</v>
      </c>
      <c r="D180" t="str">
        <v>missing</v>
      </c>
      <c r="E180" t="str">
        <v>META PLATFORMS</v>
      </c>
      <c r="F180" t="str">
        <v>N/A</v>
      </c>
      <c r="G180" t="str">
        <v>PAID</v>
      </c>
      <c r="H180">
        <v>4</v>
      </c>
      <c r="I180">
        <v>8</v>
      </c>
      <c r="J180">
        <v>39</v>
      </c>
      <c r="K180" t="str">
        <v>YES</v>
      </c>
      <c r="L180" s="1">
        <v>45778</v>
      </c>
      <c r="M180" t="str">
        <v>DISQUALIFIED</v>
      </c>
      <c r="N180" t="str">
        <v>Edtech</v>
      </c>
      <c r="O180" t="str">
        <v>Unknown</v>
      </c>
      <c r="P180" t="str">
        <v>IN</v>
      </c>
      <c r="Q180" t="str">
        <v>&lt; $1M</v>
      </c>
      <c r="R180" s="1">
        <v>45803</v>
      </c>
      <c r="S180" t="str">
        <v>linkedin.com/in/wesleyramirez68</v>
      </c>
    </row>
    <row r="181" spans="1:19">
      <c r="A181" t="str">
        <v>L0180</v>
      </c>
      <c r="B181" t="str">
        <v>Lorenzo Anderson</v>
      </c>
      <c r="C181" t="str">
        <v>lorenzo.anderson@canva.com</v>
      </c>
      <c r="D181" t="str">
        <v>943-752-3740</v>
      </c>
      <c r="E181" t="str">
        <v>CANVA</v>
      </c>
      <c r="F181" t="str">
        <v>SMB</v>
      </c>
      <c r="G181" t="str">
        <v>COLD_EMAIL</v>
      </c>
      <c r="H181">
        <v>0</v>
      </c>
      <c r="I181">
        <v>3</v>
      </c>
      <c r="J181">
        <v>0</v>
      </c>
      <c r="K181" t="str">
        <v>NO</v>
      </c>
      <c r="L181" s="1">
        <v>45793</v>
      </c>
      <c r="M181" t="str">
        <v>DISQUALIFIED</v>
      </c>
      <c r="N181" t="str">
        <v>Insurtech</v>
      </c>
      <c r="O181" t="str">
        <v>Channel Manager</v>
      </c>
      <c r="P181" t="str">
        <v>New Zealand</v>
      </c>
      <c r="Q181" t="str">
        <v>$100M-500M</v>
      </c>
      <c r="R181" s="1">
        <v>45839</v>
      </c>
      <c r="S181" t="str">
        <v>missing</v>
      </c>
    </row>
    <row r="182" spans="1:19">
      <c r="A182" t="str">
        <v>L0181</v>
      </c>
      <c r="B182" t="str">
        <v>Marisol Singh</v>
      </c>
      <c r="C182" t="str">
        <v>marisol.singh@meta.com</v>
      </c>
      <c r="D182" t="str">
        <v>8257675466</v>
      </c>
      <c r="E182" t="str">
        <v>META</v>
      </c>
      <c r="F182" t="str">
        <v>SMB</v>
      </c>
      <c r="G182" t="str">
        <v>SOCIAL</v>
      </c>
      <c r="H182">
        <v>16</v>
      </c>
      <c r="I182">
        <v>12</v>
      </c>
      <c r="J182">
        <v>43</v>
      </c>
      <c r="K182" t="str">
        <v>NO</v>
      </c>
      <c r="L182" s="1">
        <v>45955</v>
      </c>
      <c r="M182" t="str">
        <v>NEW</v>
      </c>
      <c r="N182" t="str">
        <v>Logistics</v>
      </c>
      <c r="O182" t="str">
        <v>Unknown</v>
      </c>
      <c r="P182" t="str">
        <v>Israel</v>
      </c>
      <c r="Q182" t="str">
        <v>$5M-$25M</v>
      </c>
      <c r="R182" s="1" t="str">
        <v/>
      </c>
      <c r="S182" t="str">
        <v>missing</v>
      </c>
    </row>
    <row r="183" spans="1:19">
      <c r="A183" t="str">
        <v>L0182</v>
      </c>
      <c r="B183" t="str">
        <v>Dante Taylor</v>
      </c>
      <c r="C183" t="str">
        <v>dante.taylor@hashicorp.com</v>
      </c>
      <c r="D183" t="str">
        <v>missing</v>
      </c>
      <c r="E183" t="str">
        <v>HASHI CORP</v>
      </c>
      <c r="F183" t="str">
        <v>MID-MARKET</v>
      </c>
      <c r="G183" t="str">
        <v>WEBINAR</v>
      </c>
      <c r="H183">
        <v>7</v>
      </c>
      <c r="I183">
        <v>3</v>
      </c>
      <c r="J183">
        <v>38</v>
      </c>
      <c r="K183" t="str">
        <v>NO</v>
      </c>
      <c r="L183" s="1">
        <v>45980</v>
      </c>
      <c r="M183" t="str">
        <v>ENGAGED</v>
      </c>
      <c r="N183" t="str">
        <v>Martech</v>
      </c>
      <c r="O183" t="str">
        <v>Revops Manager</v>
      </c>
      <c r="P183" t="str">
        <v>SG</v>
      </c>
      <c r="Q183" t="str">
        <v>Unknown</v>
      </c>
      <c r="R183" s="1">
        <v>45709</v>
      </c>
      <c r="S183" t="str">
        <v>linkedin.com/in/ursuladelgado55</v>
      </c>
    </row>
    <row r="184" spans="1:19">
      <c r="A184" t="str">
        <v>L0183</v>
      </c>
      <c r="B184" t="str">
        <v>Soren Delgado</v>
      </c>
      <c r="C184" t="str">
        <v>soren.delgado@datadog.com</v>
      </c>
      <c r="D184" t="str">
        <v>missing</v>
      </c>
      <c r="E184" t="str">
        <v>DATADOG</v>
      </c>
      <c r="F184" t="str">
        <v>SMB</v>
      </c>
      <c r="G184" t="str">
        <v>REFERRAL</v>
      </c>
      <c r="H184">
        <v>31</v>
      </c>
      <c r="I184">
        <v>6</v>
      </c>
      <c r="J184">
        <v>11</v>
      </c>
      <c r="K184" t="str">
        <v>YES</v>
      </c>
      <c r="L184" s="1">
        <v>45734</v>
      </c>
      <c r="M184" t="str">
        <v>DISQUALIFIED</v>
      </c>
      <c r="N184" t="str">
        <v>Telecom</v>
      </c>
      <c r="O184" t="str">
        <v>Director Of Demand Gen</v>
      </c>
      <c r="P184" t="str">
        <v>FR</v>
      </c>
      <c r="Q184" t="str">
        <v>$25M-$100M</v>
      </c>
      <c r="R184" s="1">
        <v>45660</v>
      </c>
      <c r="S184" t="str">
        <v>missing</v>
      </c>
    </row>
    <row r="185" spans="1:19">
      <c r="A185" t="str">
        <v>L0184</v>
      </c>
      <c r="B185" t="str">
        <v>Nadia Vega</v>
      </c>
      <c r="C185" t="str">
        <v>missing</v>
      </c>
      <c r="D185" t="str">
        <v>missing</v>
      </c>
      <c r="E185" t="str">
        <v>SPLUNK</v>
      </c>
      <c r="F185" t="str">
        <v>SMB</v>
      </c>
      <c r="G185" t="str">
        <v>EVENT</v>
      </c>
      <c r="H185">
        <v>32</v>
      </c>
      <c r="I185">
        <v>15</v>
      </c>
      <c r="J185">
        <v>25</v>
      </c>
      <c r="K185" t="str">
        <v>YES</v>
      </c>
      <c r="L185" s="1">
        <v>45670</v>
      </c>
      <c r="M185" t="str">
        <v>DISQUALIFIED</v>
      </c>
      <c r="N185" t="str">
        <v>Automotive</v>
      </c>
      <c r="O185" t="str">
        <v>Ceo</v>
      </c>
      <c r="P185" t="str">
        <v>Poland</v>
      </c>
      <c r="Q185" t="str">
        <v>10M-50M</v>
      </c>
      <c r="R185" s="1">
        <v>45982</v>
      </c>
      <c r="S185" t="str">
        <v>missing</v>
      </c>
    </row>
    <row r="186" spans="1:19">
      <c r="A186" t="str">
        <v>L0185</v>
      </c>
      <c r="B186" t="str">
        <v>Joaquin Nair</v>
      </c>
      <c r="C186" t="str">
        <v>joaquin.nair@linear.com</v>
      </c>
      <c r="D186" t="str">
        <v>(876) 295-5896</v>
      </c>
      <c r="E186" t="str">
        <v>LINEAR</v>
      </c>
      <c r="F186" t="str">
        <v>STARTUP</v>
      </c>
      <c r="G186" t="str">
        <v>PAID</v>
      </c>
      <c r="H186">
        <v>22</v>
      </c>
      <c r="I186">
        <v>20</v>
      </c>
      <c r="J186">
        <v>12</v>
      </c>
      <c r="K186" t="str">
        <v>NO</v>
      </c>
      <c r="L186" s="1" t="str">
        <v/>
      </c>
      <c r="M186" t="str">
        <v>NEW</v>
      </c>
      <c r="N186" t="str">
        <v>Insurtech</v>
      </c>
      <c r="O186" t="str">
        <v>Senior Analyst</v>
      </c>
      <c r="P186" t="str">
        <v>New Zealand</v>
      </c>
      <c r="Q186" t="str">
        <v>Unknown</v>
      </c>
      <c r="R186" s="1">
        <v>45793</v>
      </c>
      <c r="S186" t="str">
        <v>linkedin.com/in/nicomalhotra3</v>
      </c>
    </row>
    <row r="187" spans="1:19">
      <c r="A187" t="str">
        <v>L0186</v>
      </c>
      <c r="B187" t="str">
        <v>Katrina Davis</v>
      </c>
      <c r="C187" t="str">
        <v>katrina.davis@shopifyinc.com</v>
      </c>
      <c r="D187" t="str">
        <v>(749) 252-4817</v>
      </c>
      <c r="E187" t="str">
        <v>SHOPIFY INC</v>
      </c>
      <c r="F187" t="str">
        <v>ENTERPRISE</v>
      </c>
      <c r="G187" t="str">
        <v>REFERRAL</v>
      </c>
      <c r="H187">
        <v>1</v>
      </c>
      <c r="I187">
        <v>19</v>
      </c>
      <c r="J187">
        <v>0</v>
      </c>
      <c r="K187" t="str">
        <v>YES</v>
      </c>
      <c r="L187" s="1">
        <v>45737</v>
      </c>
      <c r="M187" t="str">
        <v>CONTACTED</v>
      </c>
      <c r="N187" t="str">
        <v>Unknown</v>
      </c>
      <c r="O187" t="str">
        <v>Head Of Sales</v>
      </c>
      <c r="P187" t="str">
        <v>Pakistan</v>
      </c>
      <c r="Q187" t="str">
        <v>Series C+</v>
      </c>
      <c r="R187" s="1">
        <v>45692</v>
      </c>
      <c r="S187" t="str">
        <v>https://linkedin.com/in/freyaallen9</v>
      </c>
    </row>
    <row r="188" spans="1:19">
      <c r="A188" t="str">
        <v>L0187</v>
      </c>
      <c r="B188" t="str">
        <v>Henrik Ali</v>
      </c>
      <c r="C188" t="str">
        <v>henrik.ali@atlassian.com</v>
      </c>
      <c r="D188" t="str">
        <v>+1-418-882-1746</v>
      </c>
      <c r="E188" t="str">
        <v>ATLASSIAN</v>
      </c>
      <c r="F188" t="str">
        <v>MID-MARKET</v>
      </c>
      <c r="G188" t="str">
        <v>COLD_EMAIL</v>
      </c>
      <c r="H188">
        <v>0</v>
      </c>
      <c r="I188">
        <v>13</v>
      </c>
      <c r="J188">
        <v>23</v>
      </c>
      <c r="K188" t="str">
        <v>NO</v>
      </c>
      <c r="L188" s="1">
        <v>45766</v>
      </c>
      <c r="M188" t="str">
        <v>CONTACTED</v>
      </c>
      <c r="N188" t="str">
        <v>Cybersecurity</v>
      </c>
      <c r="O188" t="str">
        <v>Head Of Sales</v>
      </c>
      <c r="P188" t="str">
        <v>South Africa</v>
      </c>
      <c r="Q188" t="str">
        <v>$0-1M</v>
      </c>
      <c r="R188" s="1">
        <v>45689</v>
      </c>
      <c r="S188" t="str">
        <v>missing</v>
      </c>
    </row>
    <row r="189" spans="1:19">
      <c r="A189" t="str">
        <v>L0188</v>
      </c>
      <c r="B189" t="str">
        <v>Wendy Herrera</v>
      </c>
      <c r="C189" t="str">
        <v>wendy.herrera@linear.com</v>
      </c>
      <c r="D189" t="str">
        <v>661-521-4919</v>
      </c>
      <c r="E189" t="str">
        <v>LINEAR</v>
      </c>
      <c r="F189" t="str">
        <v>MID-MARKET</v>
      </c>
      <c r="G189" t="str">
        <v>ORGANIC</v>
      </c>
      <c r="H189">
        <v>31</v>
      </c>
      <c r="I189">
        <v>2</v>
      </c>
      <c r="J189">
        <v>50</v>
      </c>
      <c r="K189" t="str">
        <v>NO</v>
      </c>
      <c r="L189" s="1">
        <v>45675</v>
      </c>
      <c r="M189" t="str">
        <v>CONTACTED</v>
      </c>
      <c r="N189" t="str">
        <v>Hrtech</v>
      </c>
      <c r="O189" t="str">
        <v>Ceo</v>
      </c>
      <c r="P189" t="str">
        <v>DE</v>
      </c>
      <c r="Q189" t="str">
        <v>Series A</v>
      </c>
      <c r="R189" s="1">
        <v>45908</v>
      </c>
      <c r="S189" t="str">
        <v>https://www.linkedin.com/in/idrisramos27</v>
      </c>
    </row>
    <row r="190" spans="1:19">
      <c r="A190" t="str">
        <v>L0189</v>
      </c>
      <c r="B190" t="str">
        <v>Nick Lewis</v>
      </c>
      <c r="C190" t="str">
        <v>nick.lewis@freshworks.com</v>
      </c>
      <c r="D190" t="str">
        <v>missing</v>
      </c>
      <c r="E190" t="str">
        <v>FRESHWORKS</v>
      </c>
      <c r="F190" t="str">
        <v>STARTUP</v>
      </c>
      <c r="G190" t="str">
        <v>SOCIAL</v>
      </c>
      <c r="H190">
        <v>16</v>
      </c>
      <c r="I190">
        <v>14</v>
      </c>
      <c r="J190">
        <v>0</v>
      </c>
      <c r="K190" t="str">
        <v>YES</v>
      </c>
      <c r="L190" s="1">
        <v>45722</v>
      </c>
      <c r="M190" t="str">
        <v>ENGAGED</v>
      </c>
      <c r="N190" t="str">
        <v>Fintech</v>
      </c>
      <c r="O190" t="str">
        <v>Senior Analyst</v>
      </c>
      <c r="P190" t="str">
        <v>FR</v>
      </c>
      <c r="Q190" t="str">
        <v>Unknown</v>
      </c>
      <c r="R190" s="1">
        <v>45888</v>
      </c>
      <c r="S190" t="str">
        <v>linkedin.com/in/finnrobinson96</v>
      </c>
    </row>
    <row r="191" spans="1:19">
      <c r="A191" t="str">
        <v>L0190</v>
      </c>
      <c r="B191" t="str">
        <v>Hugo King</v>
      </c>
      <c r="C191" t="str">
        <v>hugo.king@airtable.com</v>
      </c>
      <c r="D191" t="str">
        <v>missing</v>
      </c>
      <c r="E191" t="str">
        <v>AIRTABLE</v>
      </c>
      <c r="F191" t="str">
        <v>SMB</v>
      </c>
      <c r="G191" t="str">
        <v>UNKNOWN</v>
      </c>
      <c r="H191">
        <v>0</v>
      </c>
      <c r="I191">
        <v>6</v>
      </c>
      <c r="J191">
        <v>29</v>
      </c>
      <c r="K191" t="str">
        <v>NO</v>
      </c>
      <c r="L191" s="1">
        <v>45731</v>
      </c>
      <c r="M191" t="str">
        <v>DISQUALIFIED</v>
      </c>
      <c r="N191" t="str">
        <v>Hrtech</v>
      </c>
      <c r="O191" t="str">
        <v>Solutions Architect</v>
      </c>
      <c r="P191" t="str">
        <v>US</v>
      </c>
      <c r="Q191" t="str">
        <v>$100M-500M</v>
      </c>
      <c r="R191" s="1" t="str">
        <v/>
      </c>
      <c r="S191" t="str">
        <v>www.linkedin.com/in/vikramperez15</v>
      </c>
    </row>
    <row r="192" spans="1:19">
      <c r="A192" t="str">
        <v>L0191</v>
      </c>
      <c r="B192" t="str">
        <v>Penelope Chen</v>
      </c>
      <c r="C192" t="str">
        <v>penelope.chen@databricks.com</v>
      </c>
      <c r="D192" t="str">
        <v>(791) 666-4763</v>
      </c>
      <c r="E192" t="str">
        <v>DATABRICKS</v>
      </c>
      <c r="F192" t="str">
        <v>STARTUP</v>
      </c>
      <c r="G192" t="str">
        <v>DIRECT</v>
      </c>
      <c r="H192">
        <v>13</v>
      </c>
      <c r="I192">
        <v>14</v>
      </c>
      <c r="J192">
        <v>46</v>
      </c>
      <c r="K192" t="str">
        <v>NO</v>
      </c>
      <c r="L192" s="1">
        <v>45755</v>
      </c>
      <c r="M192" t="str">
        <v>LOST</v>
      </c>
      <c r="N192" t="str">
        <v>Telecom</v>
      </c>
      <c r="O192" t="str">
        <v>Digital Marketing Manager</v>
      </c>
      <c r="P192" t="str">
        <v>IN</v>
      </c>
      <c r="Q192" t="str">
        <v>$0-1M</v>
      </c>
      <c r="R192" s="1">
        <v>45659</v>
      </c>
      <c r="S192" t="str">
        <v>linkedin.com/in/bastianjones55</v>
      </c>
    </row>
    <row r="193" spans="1:19">
      <c r="A193" t="str">
        <v>L0192</v>
      </c>
      <c r="B193" t="str">
        <v>Yasmin Larsson</v>
      </c>
      <c r="C193" t="str">
        <v>yasmin.larsson@canva.com</v>
      </c>
      <c r="D193" t="str">
        <v>4232356872</v>
      </c>
      <c r="E193" t="str">
        <v>CANVA</v>
      </c>
      <c r="F193" t="str">
        <v>SMB</v>
      </c>
      <c r="G193" t="str">
        <v>PAID</v>
      </c>
      <c r="H193">
        <v>0</v>
      </c>
      <c r="I193">
        <v>5</v>
      </c>
      <c r="J193">
        <v>54</v>
      </c>
      <c r="K193" t="str">
        <v>YES</v>
      </c>
      <c r="L193" s="1">
        <v>45672</v>
      </c>
      <c r="M193" t="str">
        <v>QUALIFIED</v>
      </c>
      <c r="N193" t="str">
        <v>Cybersecurity</v>
      </c>
      <c r="O193" t="str">
        <v>Pr Manager</v>
      </c>
      <c r="P193" t="str">
        <v>SG</v>
      </c>
      <c r="Q193" t="str">
        <v>&lt; $1M</v>
      </c>
      <c r="R193" s="1">
        <v>46012</v>
      </c>
      <c r="S193" t="str">
        <v>missing</v>
      </c>
    </row>
    <row r="194" spans="1:19">
      <c r="A194" t="str">
        <v>L0193</v>
      </c>
      <c r="B194" t="str">
        <v>Idris Wilson</v>
      </c>
      <c r="C194" t="str">
        <v>idris.wilson@snowflake.com</v>
      </c>
      <c r="D194" t="str">
        <v>+1-412-906-2326</v>
      </c>
      <c r="E194" t="str">
        <v>SNOWFLAKE</v>
      </c>
      <c r="F194" t="str">
        <v>SMB</v>
      </c>
      <c r="G194" t="str">
        <v>ORGANIC</v>
      </c>
      <c r="H194">
        <v>23</v>
      </c>
      <c r="I194">
        <v>3</v>
      </c>
      <c r="J194">
        <v>29</v>
      </c>
      <c r="K194" t="str">
        <v>NO</v>
      </c>
      <c r="L194" s="1" t="str">
        <v/>
      </c>
      <c r="M194" t="str">
        <v>CONVERTED</v>
      </c>
      <c r="N194" t="str">
        <v>Martech</v>
      </c>
      <c r="O194" t="str">
        <v>Vp Of Marketing</v>
      </c>
      <c r="P194" t="str">
        <v>JP</v>
      </c>
      <c r="Q194" t="str">
        <v>Unknown</v>
      </c>
      <c r="R194" s="1">
        <v>45904</v>
      </c>
      <c r="S194" t="str">
        <v>https://linkedin.com/in/wrenbose90</v>
      </c>
    </row>
    <row r="195" spans="1:19">
      <c r="A195" t="str">
        <v>L0194</v>
      </c>
      <c r="B195" t="str">
        <v>George Khan</v>
      </c>
      <c r="C195" t="str">
        <v>missing</v>
      </c>
      <c r="D195" t="str">
        <v>(325) 581-9714</v>
      </c>
      <c r="E195" t="str">
        <v>DATADOG</v>
      </c>
      <c r="F195" t="str">
        <v>ENTERPRISE</v>
      </c>
      <c r="G195" t="str">
        <v>SOCIAL</v>
      </c>
      <c r="H195">
        <v>23</v>
      </c>
      <c r="I195">
        <v>2</v>
      </c>
      <c r="J195">
        <v>56</v>
      </c>
      <c r="K195" t="str">
        <v>NO</v>
      </c>
      <c r="L195" s="1">
        <v>45844</v>
      </c>
      <c r="M195" t="str">
        <v>NURTURING</v>
      </c>
      <c r="N195" t="str">
        <v>E-Commerce</v>
      </c>
      <c r="O195" t="str">
        <v>Revenue Operations</v>
      </c>
      <c r="P195" t="str">
        <v>IN</v>
      </c>
      <c r="Q195" t="str">
        <v>$25M-$100M</v>
      </c>
      <c r="R195" s="1">
        <v>45744</v>
      </c>
      <c r="S195" t="str">
        <v>missing</v>
      </c>
    </row>
    <row r="196" spans="1:19">
      <c r="A196" t="str">
        <v>L0195</v>
      </c>
      <c r="B196" t="str">
        <v>Idris Williams</v>
      </c>
      <c r="C196" t="str">
        <v>idris.williams@salesforcecom.com</v>
      </c>
      <c r="D196" t="str">
        <v>missing</v>
      </c>
      <c r="E196" t="str">
        <v>SALESFORCE.COM</v>
      </c>
      <c r="F196" t="str">
        <v>MID-MARKET</v>
      </c>
      <c r="G196" t="str">
        <v>PAID</v>
      </c>
      <c r="H196">
        <v>0</v>
      </c>
      <c r="I196">
        <v>16</v>
      </c>
      <c r="J196">
        <v>26</v>
      </c>
      <c r="K196" t="str">
        <v>YES</v>
      </c>
      <c r="L196" s="1">
        <v>45987</v>
      </c>
      <c r="M196" t="str">
        <v>LOST</v>
      </c>
      <c r="N196" t="str">
        <v>Automotive</v>
      </c>
      <c r="O196" t="str">
        <v>Sales Operations</v>
      </c>
      <c r="P196" t="str">
        <v>Pakistan</v>
      </c>
      <c r="Q196" t="str">
        <v>$100M-500M</v>
      </c>
      <c r="R196" s="1">
        <v>45783</v>
      </c>
      <c r="S196" t="str">
        <v>https://www.linkedin.com/in/hinalarsson48</v>
      </c>
    </row>
    <row r="197" spans="1:19">
      <c r="A197" t="str">
        <v>L0196</v>
      </c>
      <c r="B197" t="str">
        <v>Mona Thompson</v>
      </c>
      <c r="C197" t="str">
        <v>mona.thompson@slack.com</v>
      </c>
      <c r="D197" t="str">
        <v>909-782-3514</v>
      </c>
      <c r="E197" t="str">
        <v>SLACK</v>
      </c>
      <c r="F197" t="str">
        <v>SMB</v>
      </c>
      <c r="G197" t="str">
        <v>PAID</v>
      </c>
      <c r="H197">
        <v>0</v>
      </c>
      <c r="I197">
        <v>4</v>
      </c>
      <c r="J197">
        <v>23</v>
      </c>
      <c r="K197" t="str">
        <v>NO</v>
      </c>
      <c r="L197" s="1">
        <v>45993</v>
      </c>
      <c r="M197" t="str">
        <v>CONTACTED</v>
      </c>
      <c r="N197" t="str">
        <v>Unknown</v>
      </c>
      <c r="O197" t="str">
        <v>Engineering Manager</v>
      </c>
      <c r="P197" t="str">
        <v>AU</v>
      </c>
      <c r="Q197" t="str">
        <v>$50M - $100M</v>
      </c>
      <c r="R197" s="1">
        <v>45910</v>
      </c>
      <c r="S197" t="str">
        <v>missing</v>
      </c>
    </row>
    <row r="198" spans="1:19">
      <c r="A198" t="str">
        <v>L0197</v>
      </c>
      <c r="B198" t="str">
        <v>Grace Nguyen</v>
      </c>
      <c r="C198" t="str">
        <v>grace.nguyen@twilio.com</v>
      </c>
      <c r="D198" t="str">
        <v>+18628225842</v>
      </c>
      <c r="E198" t="str">
        <v>TWILIO</v>
      </c>
      <c r="F198" t="str">
        <v>SMB</v>
      </c>
      <c r="G198" t="str">
        <v>REFERRAL</v>
      </c>
      <c r="H198">
        <v>28</v>
      </c>
      <c r="I198">
        <v>3</v>
      </c>
      <c r="J198">
        <v>57</v>
      </c>
      <c r="K198" t="str">
        <v>YES</v>
      </c>
      <c r="L198" s="1">
        <v>45904</v>
      </c>
      <c r="M198" t="str">
        <v>NURTURING</v>
      </c>
      <c r="N198" t="str">
        <v>Fintech</v>
      </c>
      <c r="O198" t="str">
        <v>Pr Manager</v>
      </c>
      <c r="P198" t="str">
        <v>BR</v>
      </c>
      <c r="Q198" t="str">
        <v>$10M-50M</v>
      </c>
      <c r="R198" s="1">
        <v>45951</v>
      </c>
      <c r="S198" t="str">
        <v>missing</v>
      </c>
    </row>
    <row r="199" spans="1:19">
      <c r="A199" t="str">
        <v>L0198</v>
      </c>
      <c r="B199" t="str">
        <v>Hadley Allen</v>
      </c>
      <c r="C199" t="str">
        <v>hadley.allen@amazoninc.com</v>
      </c>
      <c r="D199" t="str">
        <v>missing</v>
      </c>
      <c r="E199" t="str">
        <v>AMAZON INC</v>
      </c>
      <c r="F199" t="str">
        <v>N/A</v>
      </c>
      <c r="G199" t="str">
        <v>EVENT</v>
      </c>
      <c r="H199">
        <v>20</v>
      </c>
      <c r="I199">
        <v>16</v>
      </c>
      <c r="J199">
        <v>58</v>
      </c>
      <c r="K199" t="str">
        <v>NO</v>
      </c>
      <c r="L199" s="1">
        <v>45739</v>
      </c>
      <c r="M199" t="str">
        <v>ENGAGED</v>
      </c>
      <c r="N199" t="str">
        <v>Telecom</v>
      </c>
      <c r="O199" t="str">
        <v>Partnerships Manager</v>
      </c>
      <c r="P199" t="str">
        <v>New Zealand</v>
      </c>
      <c r="Q199" t="str">
        <v>10M-50M</v>
      </c>
      <c r="R199" s="1">
        <v>45792</v>
      </c>
      <c r="S199" t="str">
        <v>www.linkedin.com/in/wendyyoung94</v>
      </c>
    </row>
    <row r="200" spans="1:19">
      <c r="A200" t="str">
        <v>L0199</v>
      </c>
      <c r="B200" t="str">
        <v>Emilia Aguilar</v>
      </c>
      <c r="C200" t="str">
        <v>emilia.aguilar@asana.com</v>
      </c>
      <c r="D200" t="str">
        <v>+13473125968</v>
      </c>
      <c r="E200" t="str">
        <v>ASANA</v>
      </c>
      <c r="F200" t="str">
        <v>N/A</v>
      </c>
      <c r="G200" t="str">
        <v>COLD_EMAIL</v>
      </c>
      <c r="H200">
        <v>0</v>
      </c>
      <c r="I200">
        <v>12</v>
      </c>
      <c r="J200">
        <v>26</v>
      </c>
      <c r="K200" t="str">
        <v>YES</v>
      </c>
      <c r="L200" s="1">
        <v>45844</v>
      </c>
      <c r="M200" t="str">
        <v>CONVERTED</v>
      </c>
      <c r="N200" t="str">
        <v>Retail</v>
      </c>
      <c r="O200" t="str">
        <v>Coo</v>
      </c>
      <c r="P200" t="str">
        <v>JP</v>
      </c>
      <c r="Q200" t="str">
        <v>$10M+</v>
      </c>
      <c r="R200" s="1">
        <v>45871</v>
      </c>
      <c r="S200" t="str">
        <v>https://www.linkedin.com/in/brendangupta75</v>
      </c>
    </row>
    <row r="201" spans="1:19">
      <c r="A201" t="str">
        <v>L0200</v>
      </c>
      <c r="B201" t="str">
        <v>Yolanda Fischer</v>
      </c>
      <c r="C201" t="str">
        <v>yolanda.fischer@hubspot.com</v>
      </c>
      <c r="D201" t="str">
        <v>+18697815713</v>
      </c>
      <c r="E201" t="str">
        <v>HUB SPOT</v>
      </c>
      <c r="F201" t="str">
        <v>MID-MARKET</v>
      </c>
      <c r="G201" t="str">
        <v>UNKNOWN</v>
      </c>
      <c r="H201">
        <v>15</v>
      </c>
      <c r="I201">
        <v>0</v>
      </c>
      <c r="J201">
        <v>31</v>
      </c>
      <c r="K201" t="str">
        <v>YES</v>
      </c>
      <c r="L201" s="1">
        <v>45827</v>
      </c>
      <c r="M201" t="str">
        <v>NURTURING</v>
      </c>
      <c r="N201" t="str">
        <v>Telecom</v>
      </c>
      <c r="O201" t="str">
        <v>Business Development Rep</v>
      </c>
      <c r="P201" t="str">
        <v>Nigeria</v>
      </c>
      <c r="Q201" t="str">
        <v>Series C+</v>
      </c>
      <c r="R201" s="1">
        <v>45924</v>
      </c>
      <c r="S201" t="str">
        <v>linkedin.com/in/piperharris75</v>
      </c>
    </row>
    <row r="202" spans="1:19">
      <c r="A202" t="str">
        <v>L0201</v>
      </c>
      <c r="B202" t="str">
        <v>Liam Mitchell</v>
      </c>
      <c r="C202" t="str">
        <v>liam.mitchell@metaplatforms.com</v>
      </c>
      <c r="D202" t="str">
        <v>(496) 398-9677</v>
      </c>
      <c r="E202" t="str">
        <v>META PLATFORMS</v>
      </c>
      <c r="F202" t="str">
        <v>ENTERPRISE</v>
      </c>
      <c r="G202" t="str">
        <v>UNKNOWN</v>
      </c>
      <c r="H202">
        <v>11</v>
      </c>
      <c r="I202">
        <v>19</v>
      </c>
      <c r="J202">
        <v>34</v>
      </c>
      <c r="K202" t="str">
        <v>YES</v>
      </c>
      <c r="L202" s="1">
        <v>45987</v>
      </c>
      <c r="M202" t="str">
        <v>NURTURING</v>
      </c>
      <c r="N202" t="str">
        <v>Cleantech</v>
      </c>
      <c r="O202" t="str">
        <v>Sales Engineer</v>
      </c>
      <c r="P202" t="str">
        <v>DE</v>
      </c>
      <c r="Q202" t="str">
        <v>&lt; $1M</v>
      </c>
      <c r="R202" s="1">
        <v>45662</v>
      </c>
      <c r="S202" t="str">
        <v>www.linkedin.com/in/theavega63</v>
      </c>
    </row>
    <row r="203" spans="1:19">
      <c r="A203" t="str">
        <v>L0202</v>
      </c>
      <c r="B203" t="str">
        <v>Lorenzo Das</v>
      </c>
      <c r="C203" t="str">
        <v>lorenzo.das@zoom.com</v>
      </c>
      <c r="D203" t="str">
        <v>(738) 966-9717</v>
      </c>
      <c r="E203" t="str">
        <v>ZOOM</v>
      </c>
      <c r="F203" t="str">
        <v>ENTERPRISE</v>
      </c>
      <c r="G203" t="str">
        <v>PAID</v>
      </c>
      <c r="H203">
        <v>4</v>
      </c>
      <c r="I203">
        <v>0</v>
      </c>
      <c r="J203">
        <v>1</v>
      </c>
      <c r="K203" t="str">
        <v>NO</v>
      </c>
      <c r="L203" s="1">
        <v>46003</v>
      </c>
      <c r="M203" t="str">
        <v>LOST</v>
      </c>
      <c r="N203" t="str">
        <v>Manufacturing</v>
      </c>
      <c r="O203" t="str">
        <v>Senior Associate</v>
      </c>
      <c r="P203" t="str">
        <v>Spain</v>
      </c>
      <c r="Q203" t="str">
        <v>10M-50M</v>
      </c>
      <c r="R203" s="1" t="str">
        <v/>
      </c>
      <c r="S203" t="str">
        <v>https://linkedin.com/in/fatimalee89</v>
      </c>
    </row>
    <row r="204" spans="1:19">
      <c r="A204" t="str">
        <v>L0203</v>
      </c>
      <c r="B204" t="str">
        <v>Yuki King</v>
      </c>
      <c r="C204" t="str">
        <v>yuki.king@asana.com</v>
      </c>
      <c r="D204" t="str">
        <v>975-541-1696</v>
      </c>
      <c r="E204" t="str">
        <v>ASANA</v>
      </c>
      <c r="F204" t="str">
        <v>MID-MARKET</v>
      </c>
      <c r="G204" t="str">
        <v>ORGANIC</v>
      </c>
      <c r="H204">
        <v>32</v>
      </c>
      <c r="I204">
        <v>15</v>
      </c>
      <c r="J204">
        <v>16</v>
      </c>
      <c r="K204" t="str">
        <v>YES</v>
      </c>
      <c r="L204" s="1">
        <v>45962</v>
      </c>
      <c r="M204" t="str">
        <v>DISQUALIFIED</v>
      </c>
      <c r="N204" t="str">
        <v>Edtech</v>
      </c>
      <c r="O204" t="str">
        <v>Ceo</v>
      </c>
      <c r="P204" t="str">
        <v>JP</v>
      </c>
      <c r="Q204" t="str">
        <v>$1B+</v>
      </c>
      <c r="R204" s="1">
        <v>45809</v>
      </c>
      <c r="S204" t="str">
        <v>missing</v>
      </c>
    </row>
    <row r="205" spans="1:19">
      <c r="A205" t="str">
        <v>L0204</v>
      </c>
      <c r="B205" t="str">
        <v>Vikram Verma</v>
      </c>
      <c r="C205" t="str">
        <v>vikram.verma@airtable.com</v>
      </c>
      <c r="D205" t="str">
        <v>981-114-9664</v>
      </c>
      <c r="E205" t="str">
        <v>AIRTABLE</v>
      </c>
      <c r="F205" t="str">
        <v>GROWTH</v>
      </c>
      <c r="G205" t="str">
        <v>WEBINAR</v>
      </c>
      <c r="H205">
        <v>10</v>
      </c>
      <c r="I205">
        <v>17</v>
      </c>
      <c r="J205">
        <v>0</v>
      </c>
      <c r="K205" t="str">
        <v>NO</v>
      </c>
      <c r="L205" s="1">
        <v>45928</v>
      </c>
      <c r="M205" t="str">
        <v>DISQUALIFIED</v>
      </c>
      <c r="N205" t="str">
        <v>Retail</v>
      </c>
      <c r="O205" t="str">
        <v>Sales Engineer</v>
      </c>
      <c r="P205" t="str">
        <v>SG</v>
      </c>
      <c r="Q205" t="str">
        <v>$50M-100M</v>
      </c>
      <c r="R205" s="1">
        <v>45821</v>
      </c>
      <c r="S205" t="str">
        <v>linkedin.com/in/dorianking53</v>
      </c>
    </row>
    <row r="206" spans="1:19">
      <c r="A206" t="str">
        <v>L0205</v>
      </c>
      <c r="B206" t="str">
        <v>Elise Martin</v>
      </c>
      <c r="C206" t="str">
        <v>elise.martin@mongodb.com</v>
      </c>
      <c r="D206" t="str">
        <v>+13184945646</v>
      </c>
      <c r="E206" t="str">
        <v>MONGODB</v>
      </c>
      <c r="F206" t="str">
        <v>MID-MARKET</v>
      </c>
      <c r="G206" t="str">
        <v>COLD_EMAIL</v>
      </c>
      <c r="H206">
        <v>28</v>
      </c>
      <c r="I206">
        <v>13</v>
      </c>
      <c r="J206">
        <v>54</v>
      </c>
      <c r="K206" t="str">
        <v>NO</v>
      </c>
      <c r="L206" s="1">
        <v>45715</v>
      </c>
      <c r="M206" t="str">
        <v>ENGAGED</v>
      </c>
      <c r="N206" t="str">
        <v>Retail</v>
      </c>
      <c r="O206" t="str">
        <v>Partnerships Manager</v>
      </c>
      <c r="P206" t="str">
        <v>SG</v>
      </c>
      <c r="Q206" t="str">
        <v>Unknown</v>
      </c>
      <c r="R206" s="1">
        <v>45965</v>
      </c>
      <c r="S206" t="str">
        <v>missing</v>
      </c>
    </row>
    <row r="207" spans="1:19">
      <c r="A207" t="str">
        <v>L0206</v>
      </c>
      <c r="B207" t="str">
        <v>Florian Ramos</v>
      </c>
      <c r="C207" t="str">
        <v>florian.ramos@zscaler.com</v>
      </c>
      <c r="D207" t="str">
        <v>2664724261</v>
      </c>
      <c r="E207" t="str">
        <v>ZSCALER</v>
      </c>
      <c r="F207" t="str">
        <v>MID-MARKET</v>
      </c>
      <c r="G207" t="str">
        <v>EVENT</v>
      </c>
      <c r="H207">
        <v>27</v>
      </c>
      <c r="I207">
        <v>8</v>
      </c>
      <c r="J207">
        <v>49</v>
      </c>
      <c r="K207" t="str">
        <v>YES</v>
      </c>
      <c r="L207" s="1">
        <v>45974</v>
      </c>
      <c r="M207" t="str">
        <v>CONVERTED</v>
      </c>
      <c r="N207" t="str">
        <v>Retail</v>
      </c>
      <c r="O207" t="str">
        <v>Pr Manager</v>
      </c>
      <c r="P207" t="str">
        <v>Egypt</v>
      </c>
      <c r="Q207" t="str">
        <v>$100M-500M</v>
      </c>
      <c r="R207" s="1">
        <v>45692</v>
      </c>
      <c r="S207" t="str">
        <v>missing</v>
      </c>
    </row>
    <row r="208" spans="1:19">
      <c r="A208" t="str">
        <v>L0207</v>
      </c>
      <c r="B208" t="str">
        <v>Zaid King</v>
      </c>
      <c r="C208" t="str">
        <v>zaid.king@metaplatforms.com</v>
      </c>
      <c r="D208" t="str">
        <v>missing</v>
      </c>
      <c r="E208" t="str">
        <v>META PLATFORMS</v>
      </c>
      <c r="F208" t="str">
        <v>MID-MARKET</v>
      </c>
      <c r="G208" t="str">
        <v>COLD_EMAIL</v>
      </c>
      <c r="H208">
        <v>6</v>
      </c>
      <c r="I208">
        <v>16</v>
      </c>
      <c r="J208">
        <v>50</v>
      </c>
      <c r="K208" t="str">
        <v>NO</v>
      </c>
      <c r="L208" s="1">
        <v>45977</v>
      </c>
      <c r="M208" t="str">
        <v>NURTURING</v>
      </c>
      <c r="N208" t="str">
        <v>Energy</v>
      </c>
      <c r="O208" t="str">
        <v>Business Development Rep</v>
      </c>
      <c r="P208" t="str">
        <v>Spain</v>
      </c>
      <c r="Q208" t="str">
        <v>$50M - $100M</v>
      </c>
      <c r="R208" s="1">
        <v>45671</v>
      </c>
      <c r="S208" t="str">
        <v>https://www.linkedin.com/in/elenakumar58</v>
      </c>
    </row>
    <row r="209" spans="1:19">
      <c r="A209" t="str">
        <v>L0208</v>
      </c>
      <c r="B209" t="str">
        <v>Umar Muller</v>
      </c>
      <c r="C209" t="str">
        <v>umar.muller@snowflake.com</v>
      </c>
      <c r="D209" t="str">
        <v>+1-598-599-2792</v>
      </c>
      <c r="E209" t="str">
        <v>SNOWFLAKE</v>
      </c>
      <c r="F209" t="str">
        <v>MID-MARKET</v>
      </c>
      <c r="G209" t="str">
        <v>UNKNOWN</v>
      </c>
      <c r="H209">
        <v>34</v>
      </c>
      <c r="I209">
        <v>15</v>
      </c>
      <c r="J209">
        <v>10</v>
      </c>
      <c r="K209" t="str">
        <v>YES</v>
      </c>
      <c r="L209" s="1" t="str">
        <v/>
      </c>
      <c r="M209" t="str">
        <v>QUALIFIED</v>
      </c>
      <c r="N209" t="str">
        <v>Energy</v>
      </c>
      <c r="O209" t="str">
        <v>Channel Manager</v>
      </c>
      <c r="P209" t="str">
        <v>Poland</v>
      </c>
      <c r="Q209" t="str">
        <v>10M-50M</v>
      </c>
      <c r="R209" s="1">
        <v>45676</v>
      </c>
      <c r="S209" t="str">
        <v>missing</v>
      </c>
    </row>
    <row r="210" spans="1:19">
      <c r="A210" t="str">
        <v>L0209</v>
      </c>
      <c r="B210" t="str">
        <v>Rhea Shah</v>
      </c>
      <c r="C210" t="str">
        <v>rhea.shah@elastic.com</v>
      </c>
      <c r="D210" t="str">
        <v>559-157-5001</v>
      </c>
      <c r="E210" t="str">
        <v>ELASTIC</v>
      </c>
      <c r="F210" t="str">
        <v>SMB</v>
      </c>
      <c r="G210" t="str">
        <v>COLD_EMAIL</v>
      </c>
      <c r="H210">
        <v>4</v>
      </c>
      <c r="I210">
        <v>3</v>
      </c>
      <c r="J210">
        <v>1</v>
      </c>
      <c r="K210" t="str">
        <v>NO</v>
      </c>
      <c r="L210" s="1">
        <v>45891</v>
      </c>
      <c r="M210" t="str">
        <v>ENGAGED</v>
      </c>
      <c r="N210" t="str">
        <v>Telecom</v>
      </c>
      <c r="O210" t="str">
        <v>Associate</v>
      </c>
      <c r="P210" t="str">
        <v>Indonesia</v>
      </c>
      <c r="Q210" t="str">
        <v>$25M-$100M</v>
      </c>
      <c r="R210" s="1">
        <v>45668</v>
      </c>
      <c r="S210" t="str">
        <v>missing</v>
      </c>
    </row>
    <row r="211" spans="1:19">
      <c r="A211" t="str">
        <v>L0210</v>
      </c>
      <c r="B211" t="str">
        <v>Ximena Khan</v>
      </c>
      <c r="C211" t="str">
        <v>ximena.khan@crowdstrike.com</v>
      </c>
      <c r="D211" t="str">
        <v>3707295907</v>
      </c>
      <c r="E211" t="str">
        <v>CROWDSTRIKE</v>
      </c>
      <c r="F211" t="str">
        <v>STARTUP</v>
      </c>
      <c r="G211" t="str">
        <v>WEBINAR</v>
      </c>
      <c r="H211">
        <v>4</v>
      </c>
      <c r="I211">
        <v>17</v>
      </c>
      <c r="J211">
        <v>16</v>
      </c>
      <c r="K211" t="str">
        <v>YES</v>
      </c>
      <c r="L211" s="1">
        <v>45943</v>
      </c>
      <c r="M211" t="str">
        <v>ENGAGED</v>
      </c>
      <c r="N211" t="str">
        <v>Legal Tech</v>
      </c>
      <c r="O211" t="str">
        <v>Sales Director</v>
      </c>
      <c r="P211" t="str">
        <v>DE</v>
      </c>
      <c r="Q211" t="str">
        <v>1M-10M</v>
      </c>
      <c r="R211" s="1">
        <v>45916</v>
      </c>
      <c r="S211" t="str">
        <v>linkedin.com/in/milarojas10</v>
      </c>
    </row>
    <row r="212" spans="1:19">
      <c r="A212" t="str">
        <v>L0211</v>
      </c>
      <c r="B212" t="str">
        <v>Brendan Schneider</v>
      </c>
      <c r="C212" t="str">
        <v>brendan.schneider@shopify.com</v>
      </c>
      <c r="D212" t="str">
        <v>(760) 284-1304</v>
      </c>
      <c r="E212" t="str">
        <v>SHOPIFY</v>
      </c>
      <c r="F212" t="str">
        <v>GROWTH</v>
      </c>
      <c r="G212" t="str">
        <v>DIRECT</v>
      </c>
      <c r="H212">
        <v>31</v>
      </c>
      <c r="I212">
        <v>14</v>
      </c>
      <c r="J212">
        <v>40</v>
      </c>
      <c r="K212" t="str">
        <v>NO</v>
      </c>
      <c r="L212" s="1">
        <v>45857</v>
      </c>
      <c r="M212" t="str">
        <v>DISQUALIFIED</v>
      </c>
      <c r="N212" t="str">
        <v>Healthcare</v>
      </c>
      <c r="O212" t="str">
        <v>Senior Associate</v>
      </c>
      <c r="P212" t="str">
        <v>JP</v>
      </c>
      <c r="Q212" t="str">
        <v>$100M-500M</v>
      </c>
      <c r="R212" s="1">
        <v>46013</v>
      </c>
      <c r="S212" t="str">
        <v>linkedin.com/in/juliankim41</v>
      </c>
    </row>
    <row r="213" spans="1:19">
      <c r="A213" t="str">
        <v>L0212</v>
      </c>
      <c r="B213" t="str">
        <v>Killian Walker</v>
      </c>
      <c r="C213" t="str">
        <v>killian.walker@slack.com</v>
      </c>
      <c r="D213" t="str">
        <v>missing</v>
      </c>
      <c r="E213" t="str">
        <v>SLACK</v>
      </c>
      <c r="F213" t="str">
        <v>MID-MARKET</v>
      </c>
      <c r="G213" t="str">
        <v>ORGANIC</v>
      </c>
      <c r="H213">
        <v>19</v>
      </c>
      <c r="I213">
        <v>17</v>
      </c>
      <c r="J213">
        <v>27</v>
      </c>
      <c r="K213" t="str">
        <v>YES</v>
      </c>
      <c r="L213" s="1">
        <v>45753</v>
      </c>
      <c r="M213" t="str">
        <v>QUALIFIED</v>
      </c>
      <c r="N213" t="str">
        <v>Cybersecurity</v>
      </c>
      <c r="O213" t="str">
        <v>Director Of Marketing</v>
      </c>
      <c r="P213" t="str">
        <v>N/A</v>
      </c>
      <c r="Q213" t="str">
        <v>1M-10M</v>
      </c>
      <c r="R213" s="1">
        <v>45737</v>
      </c>
      <c r="S213" t="str">
        <v>linkedin.com/in/wesleysoto3</v>
      </c>
    </row>
    <row r="214" spans="1:19">
      <c r="A214" t="str">
        <v>L0213</v>
      </c>
      <c r="B214" t="str">
        <v>Victor Mitchell</v>
      </c>
      <c r="C214" t="str">
        <v>victor.mitchell@zendesk.com</v>
      </c>
      <c r="D214" t="str">
        <v>941-962-3302</v>
      </c>
      <c r="E214" t="str">
        <v>ZENDESK</v>
      </c>
      <c r="F214" t="str">
        <v>MID-MARKET</v>
      </c>
      <c r="G214" t="str">
        <v>UNKNOWN</v>
      </c>
      <c r="H214">
        <v>33</v>
      </c>
      <c r="I214">
        <v>18</v>
      </c>
      <c r="J214">
        <v>59</v>
      </c>
      <c r="K214" t="str">
        <v>YES</v>
      </c>
      <c r="L214" s="1">
        <v>45696</v>
      </c>
      <c r="M214" t="str">
        <v>NEW</v>
      </c>
      <c r="N214" t="str">
        <v>Cybersecurity</v>
      </c>
      <c r="O214" t="str">
        <v>Data Analyst</v>
      </c>
      <c r="P214" t="str">
        <v>Mexico</v>
      </c>
      <c r="Q214" t="str">
        <v>self-funded</v>
      </c>
      <c r="R214" s="1">
        <v>46015</v>
      </c>
      <c r="S214" t="str">
        <v>missing</v>
      </c>
    </row>
    <row r="215" spans="1:19">
      <c r="A215" t="str">
        <v>L0214</v>
      </c>
      <c r="B215" t="str">
        <v>Genevieve Young</v>
      </c>
      <c r="C215" t="str">
        <v>genevieve.young@intercom.com</v>
      </c>
      <c r="D215" t="str">
        <v>+1-916-215-6185</v>
      </c>
      <c r="E215" t="str">
        <v>INTERCOM</v>
      </c>
      <c r="F215" t="str">
        <v>STARTUP</v>
      </c>
      <c r="G215" t="str">
        <v>PARTNER</v>
      </c>
      <c r="H215">
        <v>17</v>
      </c>
      <c r="I215">
        <v>4</v>
      </c>
      <c r="J215">
        <v>45</v>
      </c>
      <c r="K215" t="str">
        <v>YES</v>
      </c>
      <c r="L215" s="1">
        <v>45678</v>
      </c>
      <c r="M215" t="str">
        <v>NEW</v>
      </c>
      <c r="N215" t="str">
        <v>Fintech</v>
      </c>
      <c r="O215" t="str">
        <v>Head Of Growth</v>
      </c>
      <c r="P215" t="str">
        <v>BR</v>
      </c>
      <c r="Q215" t="str">
        <v>$10M+</v>
      </c>
      <c r="R215" s="1">
        <v>46003</v>
      </c>
      <c r="S215" t="str">
        <v>https://linkedin.com/in/xanthemartin69</v>
      </c>
    </row>
    <row r="216" spans="1:19">
      <c r="A216" t="str">
        <v>L0215</v>
      </c>
      <c r="B216" t="str">
        <v>Landon Kumar</v>
      </c>
      <c r="C216" t="str">
        <v>landon.kumar@figma.com</v>
      </c>
      <c r="D216" t="str">
        <v>364.549.6196</v>
      </c>
      <c r="E216" t="str">
        <v>FIGMA</v>
      </c>
      <c r="F216" t="str">
        <v>ENTERPRISE</v>
      </c>
      <c r="G216" t="str">
        <v>CONTENT_SYNDICATION</v>
      </c>
      <c r="H216">
        <v>17</v>
      </c>
      <c r="I216">
        <v>15</v>
      </c>
      <c r="J216">
        <v>26</v>
      </c>
      <c r="K216" t="str">
        <v>YES</v>
      </c>
      <c r="L216" s="1">
        <v>45715</v>
      </c>
      <c r="M216" t="str">
        <v>CONVERTED</v>
      </c>
      <c r="N216" t="str">
        <v>Cleantech</v>
      </c>
      <c r="O216" t="str">
        <v>Intern</v>
      </c>
      <c r="P216" t="str">
        <v>CA</v>
      </c>
      <c r="Q216" t="str">
        <v>Under $1M</v>
      </c>
      <c r="R216" s="1">
        <v>45924</v>
      </c>
      <c r="S216" t="str">
        <v>missing</v>
      </c>
    </row>
    <row r="217" spans="1:19">
      <c r="A217" t="str">
        <v>L0216</v>
      </c>
      <c r="B217" t="str">
        <v>Zinnia Brown</v>
      </c>
      <c r="C217" t="str">
        <v>zinnia.brown@intercom.com</v>
      </c>
      <c r="D217" t="str">
        <v>(521) 689-2347</v>
      </c>
      <c r="E217" t="str">
        <v>INTERCOM</v>
      </c>
      <c r="F217" t="str">
        <v>MID-MARKET</v>
      </c>
      <c r="G217" t="str">
        <v>SOCIAL</v>
      </c>
      <c r="H217">
        <v>8</v>
      </c>
      <c r="I217">
        <v>13</v>
      </c>
      <c r="J217">
        <v>20</v>
      </c>
      <c r="K217" t="str">
        <v>NO</v>
      </c>
      <c r="L217" s="1">
        <v>45996</v>
      </c>
      <c r="M217" t="str">
        <v>QUALIFIED</v>
      </c>
      <c r="N217" t="str">
        <v>Martech</v>
      </c>
      <c r="O217" t="str">
        <v>Operations Manager</v>
      </c>
      <c r="P217" t="str">
        <v>UK</v>
      </c>
      <c r="Q217" t="str">
        <v>unknown</v>
      </c>
      <c r="R217" s="1">
        <v>45851</v>
      </c>
      <c r="S217" t="str">
        <v>linkedin.com/in/urielallen3</v>
      </c>
    </row>
    <row r="218" spans="1:19">
      <c r="A218" t="str">
        <v>L0217</v>
      </c>
      <c r="B218" t="str">
        <v>Paloma Reyes</v>
      </c>
      <c r="C218" t="str">
        <v>paloma.reyes@docusign.com</v>
      </c>
      <c r="D218" t="str">
        <v>639-714-5262</v>
      </c>
      <c r="E218" t="str">
        <v>DOCUSIGN</v>
      </c>
      <c r="F218" t="str">
        <v>ENTERPRISE</v>
      </c>
      <c r="G218" t="str">
        <v>EVENT</v>
      </c>
      <c r="H218">
        <v>7</v>
      </c>
      <c r="I218">
        <v>0</v>
      </c>
      <c r="J218">
        <v>49</v>
      </c>
      <c r="K218" t="str">
        <v>NO</v>
      </c>
      <c r="L218" s="1">
        <v>45873</v>
      </c>
      <c r="M218" t="str">
        <v>CONTACTED</v>
      </c>
      <c r="N218" t="str">
        <v>Hrtech</v>
      </c>
      <c r="O218" t="str">
        <v>Unknown</v>
      </c>
      <c r="P218" t="str">
        <v>US</v>
      </c>
      <c r="Q218" t="str">
        <v>Unknown</v>
      </c>
      <c r="R218" s="1">
        <v>45866</v>
      </c>
      <c r="S218" t="str">
        <v>missing</v>
      </c>
    </row>
    <row r="219" spans="1:19">
      <c r="A219" t="str">
        <v>L0218</v>
      </c>
      <c r="B219" t="str">
        <v>Ethan Mehta</v>
      </c>
      <c r="C219" t="str">
        <v>ethan.mehta@zendesk.com</v>
      </c>
      <c r="D219" t="str">
        <v>missing</v>
      </c>
      <c r="E219" t="str">
        <v>ZENDESK</v>
      </c>
      <c r="F219" t="str">
        <v>N/A</v>
      </c>
      <c r="G219" t="str">
        <v>SOCIAL</v>
      </c>
      <c r="H219">
        <v>29</v>
      </c>
      <c r="I219">
        <v>0</v>
      </c>
      <c r="J219">
        <v>55</v>
      </c>
      <c r="K219" t="str">
        <v>YES</v>
      </c>
      <c r="L219" s="1">
        <v>45860</v>
      </c>
      <c r="M219" t="str">
        <v>NEW</v>
      </c>
      <c r="N219" t="str">
        <v>Supply Chain</v>
      </c>
      <c r="O219" t="str">
        <v>Abm Manager</v>
      </c>
      <c r="P219" t="str">
        <v>N/A</v>
      </c>
      <c r="Q219" t="str">
        <v>Unknown</v>
      </c>
      <c r="R219" s="1">
        <v>45668</v>
      </c>
      <c r="S219" t="str">
        <v>linkedin.com/in/sebastianmishra46</v>
      </c>
    </row>
    <row r="220" spans="1:19">
      <c r="A220" t="str">
        <v>L0219</v>
      </c>
      <c r="B220" t="str">
        <v>Tallulah Malhotra</v>
      </c>
      <c r="C220" t="str">
        <v>tallulah.malhotra@google.com</v>
      </c>
      <c r="D220" t="str">
        <v>+1-579-235-1673</v>
      </c>
      <c r="E220" t="str">
        <v>GOOGLE</v>
      </c>
      <c r="F220" t="str">
        <v>MID-MARKET</v>
      </c>
      <c r="G220" t="str">
        <v>SOCIAL</v>
      </c>
      <c r="H220">
        <v>31</v>
      </c>
      <c r="I220">
        <v>14</v>
      </c>
      <c r="J220">
        <v>20</v>
      </c>
      <c r="K220" t="str">
        <v>YES</v>
      </c>
      <c r="L220" s="1">
        <v>45781</v>
      </c>
      <c r="M220" t="str">
        <v>LOST</v>
      </c>
      <c r="N220" t="str">
        <v>Fintech</v>
      </c>
      <c r="O220" t="str">
        <v>Cto</v>
      </c>
      <c r="P220" t="str">
        <v>Turkey</v>
      </c>
      <c r="Q220" t="str">
        <v>Series C+</v>
      </c>
      <c r="R220" s="1">
        <v>45822</v>
      </c>
      <c r="S220" t="str">
        <v>missing</v>
      </c>
    </row>
    <row r="221" spans="1:19">
      <c r="A221" t="str">
        <v>L0220</v>
      </c>
      <c r="B221" t="str">
        <v>Ravi Dubois</v>
      </c>
      <c r="C221" t="str">
        <v>ravi.dubois@asana.com</v>
      </c>
      <c r="D221" t="str">
        <v>(354) 669-8208</v>
      </c>
      <c r="E221" t="str">
        <v>ASANA</v>
      </c>
      <c r="F221" t="str">
        <v>MID-MARKET</v>
      </c>
      <c r="G221" t="str">
        <v>REFERRAL</v>
      </c>
      <c r="H221">
        <v>0</v>
      </c>
      <c r="I221">
        <v>15</v>
      </c>
      <c r="J221">
        <v>45</v>
      </c>
      <c r="K221" t="str">
        <v>NO</v>
      </c>
      <c r="L221" s="1">
        <v>45871</v>
      </c>
      <c r="M221" t="str">
        <v>QUALIFIED</v>
      </c>
      <c r="N221" t="str">
        <v>Logistics</v>
      </c>
      <c r="O221" t="str">
        <v>Senior Analyst</v>
      </c>
      <c r="P221" t="str">
        <v>Pakistan</v>
      </c>
      <c r="Q221" t="str">
        <v>self-funded</v>
      </c>
      <c r="R221" s="1">
        <v>45700</v>
      </c>
      <c r="S221" t="str">
        <v>missing</v>
      </c>
    </row>
    <row r="222" spans="1:19">
      <c r="A222" t="str">
        <v>L0221</v>
      </c>
      <c r="B222" t="str">
        <v>Willow Ramirez</v>
      </c>
      <c r="C222" t="str">
        <v>willow.ramirez@palantir.com</v>
      </c>
      <c r="D222" t="str">
        <v>+17388853958</v>
      </c>
      <c r="E222" t="str">
        <v>PALANTIR</v>
      </c>
      <c r="F222" t="str">
        <v>ENTERPRISE</v>
      </c>
      <c r="G222" t="str">
        <v>SOCIAL</v>
      </c>
      <c r="H222">
        <v>6</v>
      </c>
      <c r="I222">
        <v>0</v>
      </c>
      <c r="J222">
        <v>43</v>
      </c>
      <c r="K222" t="str">
        <v>NO</v>
      </c>
      <c r="L222" s="1">
        <v>45934</v>
      </c>
      <c r="M222" t="str">
        <v>ENGAGED</v>
      </c>
      <c r="N222" t="str">
        <v>Saas</v>
      </c>
      <c r="O222" t="str">
        <v>Co-Founder</v>
      </c>
      <c r="P222" t="str">
        <v>US</v>
      </c>
      <c r="Q222" t="str">
        <v>Unknown</v>
      </c>
      <c r="R222" s="1">
        <v>45977</v>
      </c>
      <c r="S222" t="str">
        <v>linkedin.com/in/sophienovak85</v>
      </c>
    </row>
    <row r="223" spans="1:19">
      <c r="A223" t="str">
        <v>L0222</v>
      </c>
      <c r="B223" t="str">
        <v>Isla Garcia</v>
      </c>
      <c r="C223" t="str">
        <v>isla.garcia@airtable.com</v>
      </c>
      <c r="D223" t="str">
        <v>missing</v>
      </c>
      <c r="E223" t="str">
        <v>AIRTABLE</v>
      </c>
      <c r="F223" t="str">
        <v>ENTERPRISE</v>
      </c>
      <c r="G223" t="str">
        <v>SOCIAL</v>
      </c>
      <c r="H223">
        <v>3</v>
      </c>
      <c r="I223">
        <v>17</v>
      </c>
      <c r="J223">
        <v>24</v>
      </c>
      <c r="K223" t="str">
        <v>YES</v>
      </c>
      <c r="L223" s="1">
        <v>45724</v>
      </c>
      <c r="M223" t="str">
        <v>DISQUALIFIED</v>
      </c>
      <c r="N223" t="str">
        <v>Gaming</v>
      </c>
      <c r="O223" t="str">
        <v>Sales Director</v>
      </c>
      <c r="P223" t="str">
        <v>US</v>
      </c>
      <c r="Q223" t="str">
        <v>$500M-1B</v>
      </c>
      <c r="R223" s="1">
        <v>45848</v>
      </c>
      <c r="S223" t="str">
        <v>https://www.linkedin.com/in/perseuswhite16</v>
      </c>
    </row>
    <row r="224" spans="1:19">
      <c r="A224" t="str">
        <v>L0223</v>
      </c>
      <c r="B224" t="str">
        <v>Xiomara Aguilar</v>
      </c>
      <c r="C224" t="str">
        <v>xiomara.aguilar@crowdstrike.com</v>
      </c>
      <c r="D224" t="str">
        <v>+14046018298</v>
      </c>
      <c r="E224" t="str">
        <v>CROWD STRIKE</v>
      </c>
      <c r="F224" t="str">
        <v>N/A</v>
      </c>
      <c r="G224" t="str">
        <v>SOCIAL</v>
      </c>
      <c r="H224">
        <v>27</v>
      </c>
      <c r="I224">
        <v>0</v>
      </c>
      <c r="J224">
        <v>23</v>
      </c>
      <c r="K224" t="str">
        <v>NO</v>
      </c>
      <c r="L224" s="1">
        <v>45975</v>
      </c>
      <c r="M224" t="str">
        <v>QUALIFIED</v>
      </c>
      <c r="N224" t="str">
        <v>Fintech</v>
      </c>
      <c r="O224" t="str">
        <v>Associate</v>
      </c>
      <c r="P224" t="str">
        <v>Spain</v>
      </c>
      <c r="Q224" t="str">
        <v>$5M-$25M</v>
      </c>
      <c r="R224" s="1">
        <v>45984</v>
      </c>
      <c r="S224" t="str">
        <v>missing</v>
      </c>
    </row>
    <row r="225" spans="1:19">
      <c r="A225" t="str">
        <v>L0224</v>
      </c>
      <c r="B225" t="str">
        <v>Yolanda Berg</v>
      </c>
      <c r="C225" t="str">
        <v>missing</v>
      </c>
      <c r="D225" t="str">
        <v>+1-900-407-5073</v>
      </c>
      <c r="E225" t="str">
        <v>ASANA</v>
      </c>
      <c r="F225" t="str">
        <v>STARTUP</v>
      </c>
      <c r="G225" t="str">
        <v>SOCIAL</v>
      </c>
      <c r="H225">
        <v>35</v>
      </c>
      <c r="I225">
        <v>0</v>
      </c>
      <c r="J225">
        <v>0</v>
      </c>
      <c r="K225" t="str">
        <v>NO</v>
      </c>
      <c r="L225" s="1">
        <v>45842</v>
      </c>
      <c r="M225" t="str">
        <v>QUALIFIED</v>
      </c>
      <c r="N225" t="str">
        <v>Proptech</v>
      </c>
      <c r="O225" t="str">
        <v>Solutions Architect</v>
      </c>
      <c r="P225" t="str">
        <v>N/A</v>
      </c>
      <c r="Q225" t="str">
        <v>Series A</v>
      </c>
      <c r="R225" s="1">
        <v>45712</v>
      </c>
      <c r="S225" t="str">
        <v>www.linkedin.com/in/usmansoto24</v>
      </c>
    </row>
    <row r="226" spans="1:19">
      <c r="A226" t="str">
        <v>L0225</v>
      </c>
      <c r="B226" t="str">
        <v>Leo Anderson</v>
      </c>
      <c r="C226" t="str">
        <v>leo.anderson@hashicorp.com</v>
      </c>
      <c r="D226" t="str">
        <v>(391) 316-4032</v>
      </c>
      <c r="E226" t="str">
        <v>HASHI CORP</v>
      </c>
      <c r="F226" t="str">
        <v>GROWTH</v>
      </c>
      <c r="G226" t="str">
        <v>SOCIAL</v>
      </c>
      <c r="H226">
        <v>6</v>
      </c>
      <c r="I226">
        <v>0</v>
      </c>
      <c r="J226">
        <v>0</v>
      </c>
      <c r="K226" t="str">
        <v>NO</v>
      </c>
      <c r="L226" s="1" t="str">
        <v/>
      </c>
      <c r="M226" t="str">
        <v>NEW</v>
      </c>
      <c r="N226" t="str">
        <v>Automotive</v>
      </c>
      <c r="O226" t="str">
        <v>Chief Growth Officer</v>
      </c>
      <c r="P226" t="str">
        <v>Chile</v>
      </c>
      <c r="Q226" t="str">
        <v>self-funded</v>
      </c>
      <c r="R226" s="1">
        <v>45879</v>
      </c>
      <c r="S226" t="str">
        <v>linkedin.com/in/freyahussain89</v>
      </c>
    </row>
    <row r="227" spans="1:19">
      <c r="A227" t="str">
        <v>L0226</v>
      </c>
      <c r="B227" t="str">
        <v>Yuki Flores</v>
      </c>
      <c r="C227" t="str">
        <v>yuki.flores@google.com</v>
      </c>
      <c r="D227" t="str">
        <v>missing</v>
      </c>
      <c r="E227" t="str">
        <v>GOOGLE</v>
      </c>
      <c r="F227" t="str">
        <v>ENTERPRISE</v>
      </c>
      <c r="G227" t="str">
        <v>WEBINAR</v>
      </c>
      <c r="H227">
        <v>9</v>
      </c>
      <c r="I227">
        <v>13</v>
      </c>
      <c r="J227">
        <v>54</v>
      </c>
      <c r="K227" t="str">
        <v>NO</v>
      </c>
      <c r="L227" s="1">
        <v>45802</v>
      </c>
      <c r="M227" t="str">
        <v>QUALIFIED</v>
      </c>
      <c r="N227" t="str">
        <v>AI/ML</v>
      </c>
      <c r="O227" t="str">
        <v>Head Of Strategy</v>
      </c>
      <c r="P227" t="str">
        <v>Thailand</v>
      </c>
      <c r="Q227" t="str">
        <v>Unknown</v>
      </c>
      <c r="R227" s="1">
        <v>45740</v>
      </c>
      <c r="S227" t="str">
        <v>www.linkedin.com/in/wesleyyamamoto3</v>
      </c>
    </row>
    <row r="228" spans="1:19">
      <c r="A228" t="str">
        <v>L0227</v>
      </c>
      <c r="B228" t="str">
        <v>Xyla Lopez</v>
      </c>
      <c r="C228" t="str">
        <v>xyla.lopez@metaplatforms.com</v>
      </c>
      <c r="D228" t="str">
        <v>(625) 968-9121</v>
      </c>
      <c r="E228" t="str">
        <v>META PLATFORMS</v>
      </c>
      <c r="F228" t="str">
        <v>SMB</v>
      </c>
      <c r="G228" t="str">
        <v>DIRECT</v>
      </c>
      <c r="H228">
        <v>2</v>
      </c>
      <c r="I228">
        <v>15</v>
      </c>
      <c r="J228">
        <v>46</v>
      </c>
      <c r="K228" t="str">
        <v>NO</v>
      </c>
      <c r="L228" s="1">
        <v>45877</v>
      </c>
      <c r="M228" t="str">
        <v>DISQUALIFIED</v>
      </c>
      <c r="N228" t="str">
        <v>Healthcare</v>
      </c>
      <c r="O228" t="str">
        <v>Cmo</v>
      </c>
      <c r="P228" t="str">
        <v>Thailand</v>
      </c>
      <c r="Q228" t="str">
        <v>$50M - $100M</v>
      </c>
      <c r="R228" s="1">
        <v>45975</v>
      </c>
      <c r="S228" t="str">
        <v>linkedin.com/in/derekbianchi80</v>
      </c>
    </row>
    <row r="229" spans="1:19">
      <c r="A229" t="str">
        <v>L0228</v>
      </c>
      <c r="B229" t="str">
        <v>Mila Johansson</v>
      </c>
      <c r="C229" t="str">
        <v>mila.johansson@stripe.com</v>
      </c>
      <c r="D229" t="str">
        <v>901-447-8675</v>
      </c>
      <c r="E229" t="str">
        <v>STRIPE</v>
      </c>
      <c r="F229" t="str">
        <v>SMB</v>
      </c>
      <c r="G229" t="str">
        <v>EVENT</v>
      </c>
      <c r="H229">
        <v>23</v>
      </c>
      <c r="I229">
        <v>5</v>
      </c>
      <c r="J229">
        <v>18</v>
      </c>
      <c r="K229" t="str">
        <v>YES</v>
      </c>
      <c r="L229" s="1">
        <v>45722</v>
      </c>
      <c r="M229" t="str">
        <v>NEW</v>
      </c>
      <c r="N229" t="str">
        <v>AI/ML</v>
      </c>
      <c r="O229" t="str">
        <v>Senior Analyst</v>
      </c>
      <c r="P229" t="str">
        <v>DE</v>
      </c>
      <c r="Q229" t="str">
        <v>Unknown</v>
      </c>
      <c r="R229" s="1">
        <v>45765</v>
      </c>
      <c r="S229" t="str">
        <v>missing</v>
      </c>
    </row>
    <row r="230" spans="1:19">
      <c r="A230" t="str">
        <v>L0229</v>
      </c>
      <c r="B230" t="str">
        <v>Eve Malik</v>
      </c>
      <c r="C230" t="str">
        <v>missing</v>
      </c>
      <c r="D230" t="str">
        <v>+13236754671</v>
      </c>
      <c r="E230" t="str">
        <v>CANVA</v>
      </c>
      <c r="F230" t="str">
        <v>SMB</v>
      </c>
      <c r="G230" t="str">
        <v>COLD_EMAIL</v>
      </c>
      <c r="H230">
        <v>2</v>
      </c>
      <c r="I230">
        <v>17</v>
      </c>
      <c r="J230">
        <v>9</v>
      </c>
      <c r="K230" t="str">
        <v>YES</v>
      </c>
      <c r="L230" s="1">
        <v>45711</v>
      </c>
      <c r="M230" t="str">
        <v>CONTACTED</v>
      </c>
      <c r="N230" t="str">
        <v>Manufacturing</v>
      </c>
      <c r="O230" t="str">
        <v>Chief Growth Officer</v>
      </c>
      <c r="P230" t="str">
        <v>FR</v>
      </c>
      <c r="Q230" t="str">
        <v>Series B</v>
      </c>
      <c r="R230" s="1">
        <v>45715</v>
      </c>
      <c r="S230" t="str">
        <v>linkedin.com/in/bastianmoore22</v>
      </c>
    </row>
    <row r="231" spans="1:19">
      <c r="A231" t="str">
        <v>L0230</v>
      </c>
      <c r="B231" t="str">
        <v>Elena Bose</v>
      </c>
      <c r="C231" t="str">
        <v>elena.bose@hashicorp.com</v>
      </c>
      <c r="D231" t="str">
        <v>missing</v>
      </c>
      <c r="E231" t="str">
        <v>HASHICORP</v>
      </c>
      <c r="F231" t="str">
        <v>ENTERPRISE</v>
      </c>
      <c r="G231" t="str">
        <v>EVENT</v>
      </c>
      <c r="H231">
        <v>8</v>
      </c>
      <c r="I231">
        <v>6</v>
      </c>
      <c r="J231">
        <v>26</v>
      </c>
      <c r="K231" t="str">
        <v>YES</v>
      </c>
      <c r="L231" s="1">
        <v>45880</v>
      </c>
      <c r="M231" t="str">
        <v>NURTURING</v>
      </c>
      <c r="N231" t="str">
        <v>Energy</v>
      </c>
      <c r="O231" t="str">
        <v>Head Of Product</v>
      </c>
      <c r="P231" t="str">
        <v>DE</v>
      </c>
      <c r="Q231" t="str">
        <v>$25M-$100M</v>
      </c>
      <c r="R231" s="1">
        <v>45829</v>
      </c>
      <c r="S231" t="str">
        <v>linkedin.com/in/mayaruiz97</v>
      </c>
    </row>
    <row r="232" spans="1:19">
      <c r="A232" t="str">
        <v>L0231</v>
      </c>
      <c r="B232" t="str">
        <v>Finn Soto</v>
      </c>
      <c r="C232" t="str">
        <v>finn.soto@zendesk.com</v>
      </c>
      <c r="D232" t="str">
        <v>230.553.3385</v>
      </c>
      <c r="E232" t="str">
        <v>ZENDESK</v>
      </c>
      <c r="F232" t="str">
        <v>ENTERPRISE</v>
      </c>
      <c r="G232" t="str">
        <v>DIRECT</v>
      </c>
      <c r="H232">
        <v>5</v>
      </c>
      <c r="I232">
        <v>12</v>
      </c>
      <c r="J232">
        <v>10</v>
      </c>
      <c r="K232" t="str">
        <v>NO</v>
      </c>
      <c r="L232" s="1">
        <v>45679</v>
      </c>
      <c r="M232" t="str">
        <v>NEW</v>
      </c>
      <c r="N232" t="str">
        <v>AI/ML</v>
      </c>
      <c r="O232" t="str">
        <v>Marketing Manager</v>
      </c>
      <c r="P232" t="str">
        <v>Netherlands</v>
      </c>
      <c r="Q232" t="str">
        <v>$5M-$25M</v>
      </c>
      <c r="R232" s="1">
        <v>45801</v>
      </c>
      <c r="S232" t="str">
        <v>linkedin.com/in/milasmith36</v>
      </c>
    </row>
    <row r="233" spans="1:19">
      <c r="A233" t="str">
        <v>L0232</v>
      </c>
      <c r="B233" t="str">
        <v>Elowen Das</v>
      </c>
      <c r="C233" t="str">
        <v>elowen.das@workday.com</v>
      </c>
      <c r="D233" t="str">
        <v>8645144232</v>
      </c>
      <c r="E233" t="str">
        <v>WORKDAY</v>
      </c>
      <c r="F233" t="str">
        <v>ENTERPRISE</v>
      </c>
      <c r="G233" t="str">
        <v>ORGANIC</v>
      </c>
      <c r="H233">
        <v>24</v>
      </c>
      <c r="I233">
        <v>4</v>
      </c>
      <c r="J233">
        <v>34</v>
      </c>
      <c r="K233" t="str">
        <v>NO</v>
      </c>
      <c r="L233" s="1">
        <v>45918</v>
      </c>
      <c r="M233" t="str">
        <v>NURTURING</v>
      </c>
      <c r="N233" t="str">
        <v>Logistics</v>
      </c>
      <c r="O233" t="str">
        <v>Product Manager</v>
      </c>
      <c r="P233" t="str">
        <v>US</v>
      </c>
      <c r="Q233" t="str">
        <v>Unknown</v>
      </c>
      <c r="R233" s="1">
        <v>45939</v>
      </c>
      <c r="S233" t="str">
        <v>missing</v>
      </c>
    </row>
    <row r="234" spans="1:19">
      <c r="A234" t="str">
        <v>L0233</v>
      </c>
      <c r="B234" t="str">
        <v>Brendan Vargas</v>
      </c>
      <c r="C234" t="str">
        <v>brendan.vargas@cloudflare.com</v>
      </c>
      <c r="D234" t="str">
        <v>+1-327-559-5881</v>
      </c>
      <c r="E234" t="str">
        <v>CLOUDFLARE</v>
      </c>
      <c r="F234" t="str">
        <v>GROWTH</v>
      </c>
      <c r="G234" t="str">
        <v>ORGANIC</v>
      </c>
      <c r="H234">
        <v>15</v>
      </c>
      <c r="I234">
        <v>18</v>
      </c>
      <c r="J234">
        <v>57</v>
      </c>
      <c r="K234" t="str">
        <v>YES</v>
      </c>
      <c r="L234" s="1">
        <v>45938</v>
      </c>
      <c r="M234" t="str">
        <v>CONVERTED</v>
      </c>
      <c r="N234" t="str">
        <v>Unknown</v>
      </c>
      <c r="O234" t="str">
        <v>Vp Sales</v>
      </c>
      <c r="P234" t="str">
        <v>AU</v>
      </c>
      <c r="Q234" t="str">
        <v>$1M - $10M</v>
      </c>
      <c r="R234" s="1">
        <v>45699</v>
      </c>
      <c r="S234" t="str">
        <v>www.linkedin.com/in/yusufmehta47</v>
      </c>
    </row>
    <row r="235" spans="1:19">
      <c r="A235" t="str">
        <v>L0234</v>
      </c>
      <c r="B235" t="str">
        <v>Zane Thompson</v>
      </c>
      <c r="C235" t="str">
        <v>zane.thompson@amazon.com</v>
      </c>
      <c r="D235" t="str">
        <v>missing</v>
      </c>
      <c r="E235" t="str">
        <v>AMAZON</v>
      </c>
      <c r="F235" t="str">
        <v>MID-MARKET</v>
      </c>
      <c r="G235" t="str">
        <v>DIRECT</v>
      </c>
      <c r="H235">
        <v>35</v>
      </c>
      <c r="I235">
        <v>12</v>
      </c>
      <c r="J235">
        <v>37</v>
      </c>
      <c r="K235" t="str">
        <v>NO</v>
      </c>
      <c r="L235" s="1">
        <v>45892</v>
      </c>
      <c r="M235" t="str">
        <v>NURTURING</v>
      </c>
      <c r="N235" t="str">
        <v>Media</v>
      </c>
      <c r="O235" t="str">
        <v>Product Manager</v>
      </c>
      <c r="P235" t="str">
        <v>AU</v>
      </c>
      <c r="Q235" t="str">
        <v>Unknown</v>
      </c>
      <c r="R235" s="1">
        <v>45739</v>
      </c>
      <c r="S235" t="str">
        <v>https://linkedin.com/in/ingridmartin89</v>
      </c>
    </row>
    <row r="236" spans="1:19">
      <c r="A236" t="str">
        <v>L0235</v>
      </c>
      <c r="B236" t="str">
        <v>Orion Yamamoto</v>
      </c>
      <c r="C236" t="str">
        <v>orion.yamamoto@salesforce.com</v>
      </c>
      <c r="D236" t="str">
        <v>(241) 635-3511</v>
      </c>
      <c r="E236" t="str">
        <v>SALESFORCE</v>
      </c>
      <c r="F236" t="str">
        <v>STARTUP</v>
      </c>
      <c r="G236" t="str">
        <v>COLD_EMAIL</v>
      </c>
      <c r="H236">
        <v>19</v>
      </c>
      <c r="I236">
        <v>0</v>
      </c>
      <c r="J236">
        <v>9</v>
      </c>
      <c r="K236" t="str">
        <v>YES</v>
      </c>
      <c r="L236" s="1">
        <v>45787</v>
      </c>
      <c r="M236" t="str">
        <v>NEW</v>
      </c>
      <c r="N236" t="str">
        <v>Martech</v>
      </c>
      <c r="O236" t="str">
        <v>Senior Analyst</v>
      </c>
      <c r="P236" t="str">
        <v>US</v>
      </c>
      <c r="Q236" t="str">
        <v>Unknown</v>
      </c>
      <c r="R236" s="1">
        <v>45671</v>
      </c>
      <c r="S236" t="str">
        <v>https://www.linkedin.com/in/dmitridecker58</v>
      </c>
    </row>
    <row r="237" spans="1:19">
      <c r="A237" t="str">
        <v>L0236</v>
      </c>
      <c r="B237" t="str">
        <v>Umar Yamamoto</v>
      </c>
      <c r="C237" t="str">
        <v>umar.yamamoto@hubspot.com</v>
      </c>
      <c r="D237" t="str">
        <v>945.433.2463</v>
      </c>
      <c r="E237" t="str">
        <v>HUBSPOT</v>
      </c>
      <c r="F237" t="str">
        <v>MID-MARKET</v>
      </c>
      <c r="G237" t="str">
        <v>CONTENT_SYNDICATION</v>
      </c>
      <c r="H237">
        <v>25</v>
      </c>
      <c r="I237">
        <v>1</v>
      </c>
      <c r="J237">
        <v>56</v>
      </c>
      <c r="K237" t="str">
        <v>NO</v>
      </c>
      <c r="L237" s="1">
        <v>45964</v>
      </c>
      <c r="M237" t="str">
        <v>ENGAGED</v>
      </c>
      <c r="N237" t="str">
        <v>Martech</v>
      </c>
      <c r="O237" t="str">
        <v>Director Of Marketing</v>
      </c>
      <c r="P237" t="str">
        <v>Ireland</v>
      </c>
      <c r="Q237" t="str">
        <v>$50M-100M</v>
      </c>
      <c r="R237" s="1">
        <v>45695</v>
      </c>
      <c r="S237" t="str">
        <v>linkedin.com/in/leandrojensen97</v>
      </c>
    </row>
    <row r="238" spans="1:19">
      <c r="A238" t="str">
        <v>L0237</v>
      </c>
      <c r="B238" t="str">
        <v>Tobias Hoffman</v>
      </c>
      <c r="C238" t="str">
        <v>tobias.hoffman@salesforce.com</v>
      </c>
      <c r="D238" t="str">
        <v>(410) 351-8278</v>
      </c>
      <c r="E238" t="str">
        <v>SALESFORCE</v>
      </c>
      <c r="F238" t="str">
        <v>ENTERPRISE</v>
      </c>
      <c r="G238" t="str">
        <v>COLD_EMAIL</v>
      </c>
      <c r="H238">
        <v>2</v>
      </c>
      <c r="I238">
        <v>0</v>
      </c>
      <c r="J238">
        <v>11</v>
      </c>
      <c r="K238" t="str">
        <v>NO</v>
      </c>
      <c r="L238" s="1" t="str">
        <v/>
      </c>
      <c r="M238" t="str">
        <v>LOST</v>
      </c>
      <c r="N238" t="str">
        <v>Unknown</v>
      </c>
      <c r="O238" t="str">
        <v>Channel Manager</v>
      </c>
      <c r="P238" t="str">
        <v>N/A</v>
      </c>
      <c r="Q238" t="str">
        <v>Unknown</v>
      </c>
      <c r="R238" s="1">
        <v>45906</v>
      </c>
      <c r="S238" t="str">
        <v>missing</v>
      </c>
    </row>
    <row r="239" spans="1:19">
      <c r="A239" t="str">
        <v>L0238</v>
      </c>
      <c r="B239" t="str">
        <v>Vera Hill</v>
      </c>
      <c r="C239" t="str">
        <v>vera.hill@crowdstrike.com</v>
      </c>
      <c r="D239" t="str">
        <v>missing</v>
      </c>
      <c r="E239" t="str">
        <v>CROWDSTRIKE</v>
      </c>
      <c r="F239" t="str">
        <v>ENTERPRISE</v>
      </c>
      <c r="G239" t="str">
        <v>COLD_EMAIL</v>
      </c>
      <c r="H239">
        <v>20</v>
      </c>
      <c r="I239">
        <v>10</v>
      </c>
      <c r="J239">
        <v>60</v>
      </c>
      <c r="K239" t="str">
        <v>NO</v>
      </c>
      <c r="L239" s="1" t="str">
        <v/>
      </c>
      <c r="M239" t="str">
        <v>CONTACTED</v>
      </c>
      <c r="N239" t="str">
        <v>Insurtech</v>
      </c>
      <c r="O239" t="str">
        <v>Junior Analyst</v>
      </c>
      <c r="P239" t="str">
        <v>New Zealand</v>
      </c>
      <c r="Q239" t="str">
        <v>1M-10M</v>
      </c>
      <c r="R239" s="1">
        <v>45887</v>
      </c>
      <c r="S239" t="str">
        <v>linkedin.com/in/vivianbrown53</v>
      </c>
    </row>
    <row r="240" spans="1:19">
      <c r="A240" t="str">
        <v>L0239</v>
      </c>
      <c r="B240" t="str">
        <v>Ivan Mishra</v>
      </c>
      <c r="C240" t="str">
        <v>ivan.mishra@crowdstrike.com</v>
      </c>
      <c r="D240" t="str">
        <v>missing</v>
      </c>
      <c r="E240" t="str">
        <v>CROWDSTRIKE</v>
      </c>
      <c r="F240" t="str">
        <v>SMB</v>
      </c>
      <c r="G240" t="str">
        <v>CONTENT_SYNDICATION</v>
      </c>
      <c r="H240">
        <v>32</v>
      </c>
      <c r="I240">
        <v>4</v>
      </c>
      <c r="J240">
        <v>10</v>
      </c>
      <c r="K240" t="str">
        <v>NO</v>
      </c>
      <c r="L240" s="1">
        <v>45856</v>
      </c>
      <c r="M240" t="str">
        <v>QUALIFIED</v>
      </c>
      <c r="N240" t="str">
        <v>Fintech</v>
      </c>
      <c r="O240" t="str">
        <v>Marketing Manager</v>
      </c>
      <c r="P240" t="str">
        <v>Bangladesh</v>
      </c>
      <c r="Q240" t="str">
        <v>Under $1M</v>
      </c>
      <c r="R240" s="1">
        <v>45717</v>
      </c>
      <c r="S240" t="str">
        <v>missing</v>
      </c>
    </row>
    <row r="241" spans="1:19">
      <c r="A241" t="str">
        <v>L0240</v>
      </c>
      <c r="B241" t="str">
        <v>Vivian Green</v>
      </c>
      <c r="C241" t="str">
        <v>vivian.green@mongodb.com</v>
      </c>
      <c r="D241" t="str">
        <v>+1-365-856-9750</v>
      </c>
      <c r="E241" t="str">
        <v>MONGODB</v>
      </c>
      <c r="F241" t="str">
        <v>ENTERPRISE</v>
      </c>
      <c r="G241" t="str">
        <v>COLD_EMAIL</v>
      </c>
      <c r="H241">
        <v>0</v>
      </c>
      <c r="I241">
        <v>4</v>
      </c>
      <c r="J241">
        <v>17</v>
      </c>
      <c r="K241" t="str">
        <v>NO</v>
      </c>
      <c r="L241" s="1">
        <v>45926</v>
      </c>
      <c r="M241" t="str">
        <v>LOST</v>
      </c>
      <c r="N241" t="str">
        <v>Logistics</v>
      </c>
      <c r="O241" t="str">
        <v>Business Development Rep</v>
      </c>
      <c r="P241" t="str">
        <v>Malaysia</v>
      </c>
      <c r="Q241" t="str">
        <v>$5M-$25M</v>
      </c>
      <c r="R241" s="1">
        <v>45815</v>
      </c>
      <c r="S241" t="str">
        <v>linkedin.com/in/bodhiahmed3</v>
      </c>
    </row>
    <row r="242" spans="1:19">
      <c r="A242" t="str">
        <v>L0241</v>
      </c>
      <c r="B242" t="str">
        <v>Irene Reyes</v>
      </c>
      <c r="C242" t="str">
        <v>irene.reyes@google.com</v>
      </c>
      <c r="D242" t="str">
        <v>(980) 502-9816</v>
      </c>
      <c r="E242" t="str">
        <v>GOOGLE</v>
      </c>
      <c r="F242" t="str">
        <v>ENTERPRISE</v>
      </c>
      <c r="G242" t="str">
        <v>PAID</v>
      </c>
      <c r="H242">
        <v>28</v>
      </c>
      <c r="I242">
        <v>11</v>
      </c>
      <c r="J242">
        <v>24</v>
      </c>
      <c r="K242" t="str">
        <v>NO</v>
      </c>
      <c r="L242" s="1">
        <v>45743</v>
      </c>
      <c r="M242" t="str">
        <v>DISQUALIFIED</v>
      </c>
      <c r="N242" t="str">
        <v>Saas</v>
      </c>
      <c r="O242" t="str">
        <v>Ceo</v>
      </c>
      <c r="P242" t="str">
        <v>Bangladesh</v>
      </c>
      <c r="Q242" t="str">
        <v>$1B+</v>
      </c>
      <c r="R242" s="1">
        <v>45771</v>
      </c>
      <c r="S242" t="str">
        <v>missing</v>
      </c>
    </row>
    <row r="243" spans="1:19">
      <c r="A243" t="str">
        <v>L0242</v>
      </c>
      <c r="B243" t="str">
        <v>Vikram Rivera</v>
      </c>
      <c r="C243" t="str">
        <v>vikram.rivera@databricks.com</v>
      </c>
      <c r="D243" t="str">
        <v>+15711375599</v>
      </c>
      <c r="E243" t="str">
        <v>DATABRICKS</v>
      </c>
      <c r="F243" t="str">
        <v>GROWTH</v>
      </c>
      <c r="G243" t="str">
        <v>WEBINAR</v>
      </c>
      <c r="H243">
        <v>0</v>
      </c>
      <c r="I243">
        <v>20</v>
      </c>
      <c r="J243">
        <v>55</v>
      </c>
      <c r="K243" t="str">
        <v>YES</v>
      </c>
      <c r="L243" s="1">
        <v>45875</v>
      </c>
      <c r="M243" t="str">
        <v>CONVERTED</v>
      </c>
      <c r="N243" t="str">
        <v>Hrtech</v>
      </c>
      <c r="O243" t="str">
        <v>Unknown</v>
      </c>
      <c r="P243" t="str">
        <v>CA</v>
      </c>
      <c r="Q243" t="str">
        <v>self-funded</v>
      </c>
      <c r="R243" s="1">
        <v>45796</v>
      </c>
      <c r="S243" t="str">
        <v>https://linkedin.com/in/floriancastillo36</v>
      </c>
    </row>
    <row r="244" spans="1:19">
      <c r="A244" t="str">
        <v>L0243</v>
      </c>
      <c r="B244" t="str">
        <v>Viggo Williams</v>
      </c>
      <c r="C244" t="str">
        <v>viggo.williams@notionlabs.com</v>
      </c>
      <c r="D244" t="str">
        <v>889.765.1849</v>
      </c>
      <c r="E244" t="str">
        <v>NOTION LABS</v>
      </c>
      <c r="F244" t="str">
        <v>SMB</v>
      </c>
      <c r="G244" t="str">
        <v>CONTENT_SYNDICATION</v>
      </c>
      <c r="H244">
        <v>26</v>
      </c>
      <c r="I244">
        <v>16</v>
      </c>
      <c r="J244">
        <v>23</v>
      </c>
      <c r="K244" t="str">
        <v>YES</v>
      </c>
      <c r="L244" s="1">
        <v>45999</v>
      </c>
      <c r="M244" t="str">
        <v>CONTACTED</v>
      </c>
      <c r="N244" t="str">
        <v>Biotech</v>
      </c>
      <c r="O244" t="str">
        <v>Field Marketing Manager</v>
      </c>
      <c r="P244" t="str">
        <v>Malaysia</v>
      </c>
      <c r="Q244" t="str">
        <v>$10M+</v>
      </c>
      <c r="R244" s="1">
        <v>45707</v>
      </c>
      <c r="S244" t="str">
        <v>linkedin.com/in/georgegomez55</v>
      </c>
    </row>
    <row r="245" spans="1:19">
      <c r="A245" t="str">
        <v>L0244</v>
      </c>
      <c r="B245" t="str">
        <v>Marcus Robinson</v>
      </c>
      <c r="C245" t="str">
        <v>missing</v>
      </c>
      <c r="D245" t="str">
        <v>542-960-5102</v>
      </c>
      <c r="E245" t="str">
        <v>MICROSOFT</v>
      </c>
      <c r="F245" t="str">
        <v>MID-MARKET</v>
      </c>
      <c r="G245" t="str">
        <v>PARTNER</v>
      </c>
      <c r="H245">
        <v>21</v>
      </c>
      <c r="I245">
        <v>10</v>
      </c>
      <c r="J245">
        <v>15</v>
      </c>
      <c r="K245" t="str">
        <v>YES</v>
      </c>
      <c r="L245" s="1">
        <v>45945</v>
      </c>
      <c r="M245" t="str">
        <v>DISQUALIFIED</v>
      </c>
      <c r="N245" t="str">
        <v>Edtech</v>
      </c>
      <c r="O245" t="str">
        <v>Gtm Lead</v>
      </c>
      <c r="P245" t="str">
        <v>FR</v>
      </c>
      <c r="Q245" t="str">
        <v>Unknown</v>
      </c>
      <c r="R245" s="1">
        <v>45670</v>
      </c>
      <c r="S245" t="str">
        <v>missing</v>
      </c>
    </row>
    <row r="246" spans="1:19">
      <c r="A246" t="str">
        <v>L0245</v>
      </c>
      <c r="B246" t="str">
        <v>Zinnia Rodriguez</v>
      </c>
      <c r="C246" t="str">
        <v>zinnia.rodriguez@metaplatforms.com</v>
      </c>
      <c r="D246" t="str">
        <v>772.153.5831</v>
      </c>
      <c r="E246" t="str">
        <v>META PLATFORMS</v>
      </c>
      <c r="F246" t="str">
        <v>STARTUP</v>
      </c>
      <c r="G246" t="str">
        <v>EVENT</v>
      </c>
      <c r="H246">
        <v>0</v>
      </c>
      <c r="I246">
        <v>7</v>
      </c>
      <c r="J246">
        <v>50</v>
      </c>
      <c r="K246" t="str">
        <v>NO</v>
      </c>
      <c r="L246" s="1">
        <v>45882</v>
      </c>
      <c r="M246" t="str">
        <v>QUALIFIED</v>
      </c>
      <c r="N246" t="str">
        <v>Telecom</v>
      </c>
      <c r="O246" t="str">
        <v>Head Of Sales</v>
      </c>
      <c r="P246" t="str">
        <v>Spain</v>
      </c>
      <c r="Q246" t="str">
        <v>$5M-$25M</v>
      </c>
      <c r="R246" s="1">
        <v>45886</v>
      </c>
      <c r="S246" t="str">
        <v>missing</v>
      </c>
    </row>
    <row r="247" spans="1:19">
      <c r="A247" t="str">
        <v>L0246</v>
      </c>
      <c r="B247" t="str">
        <v>Yusuf Moore</v>
      </c>
      <c r="C247" t="str">
        <v>yusuf.moore@stripe.com</v>
      </c>
      <c r="D247" t="str">
        <v>692-842-8284</v>
      </c>
      <c r="E247" t="str">
        <v>STRIPE</v>
      </c>
      <c r="F247" t="str">
        <v>SMB</v>
      </c>
      <c r="G247" t="str">
        <v>REFERRAL</v>
      </c>
      <c r="H247">
        <v>3</v>
      </c>
      <c r="I247">
        <v>18</v>
      </c>
      <c r="J247">
        <v>41</v>
      </c>
      <c r="K247" t="str">
        <v>YES</v>
      </c>
      <c r="L247" s="1">
        <v>45925</v>
      </c>
      <c r="M247" t="str">
        <v>LOST</v>
      </c>
      <c r="N247" t="str">
        <v>AI/ML</v>
      </c>
      <c r="O247" t="str">
        <v>Head Of Strategy</v>
      </c>
      <c r="P247" t="str">
        <v>Ireland</v>
      </c>
      <c r="Q247" t="str">
        <v>10M-50M</v>
      </c>
      <c r="R247" s="1">
        <v>45674</v>
      </c>
      <c r="S247" t="str">
        <v>https://linkedin.com/in/viggothompson8</v>
      </c>
    </row>
    <row r="248" spans="1:19">
      <c r="A248" t="str">
        <v>L0247</v>
      </c>
      <c r="B248" t="str">
        <v>Bastian Chandra</v>
      </c>
      <c r="C248" t="str">
        <v>bastian.chandra@shopify.com</v>
      </c>
      <c r="D248" t="str">
        <v>missing</v>
      </c>
      <c r="E248" t="str">
        <v>SHOPIFY</v>
      </c>
      <c r="F248" t="str">
        <v>MID-MARKET</v>
      </c>
      <c r="G248" t="str">
        <v>PARTNER</v>
      </c>
      <c r="H248">
        <v>29</v>
      </c>
      <c r="I248">
        <v>10</v>
      </c>
      <c r="J248">
        <v>36</v>
      </c>
      <c r="K248" t="str">
        <v>YES</v>
      </c>
      <c r="L248" s="1">
        <v>45849</v>
      </c>
      <c r="M248" t="str">
        <v>CONVERTED</v>
      </c>
      <c r="N248" t="str">
        <v>Edtech</v>
      </c>
      <c r="O248" t="str">
        <v>Chief Growth Officer</v>
      </c>
      <c r="P248" t="str">
        <v>UK</v>
      </c>
      <c r="Q248" t="str">
        <v>$0-1M</v>
      </c>
      <c r="R248" s="1">
        <v>45999</v>
      </c>
      <c r="S248" t="str">
        <v>linkedin.com/in/deepawright62</v>
      </c>
    </row>
    <row r="249" spans="1:19">
      <c r="A249" t="str">
        <v>L0248</v>
      </c>
      <c r="B249" t="str">
        <v>Isla Dominguez</v>
      </c>
      <c r="C249" t="str">
        <v>isla.dominguez@google.com</v>
      </c>
      <c r="D249" t="str">
        <v>missing</v>
      </c>
      <c r="E249" t="str">
        <v>GOOGLE</v>
      </c>
      <c r="F249" t="str">
        <v>SMB</v>
      </c>
      <c r="G249" t="str">
        <v>PARTNER</v>
      </c>
      <c r="H249">
        <v>23</v>
      </c>
      <c r="I249">
        <v>0</v>
      </c>
      <c r="J249">
        <v>0</v>
      </c>
      <c r="K249" t="str">
        <v>YES</v>
      </c>
      <c r="L249" s="1">
        <v>45756</v>
      </c>
      <c r="M249" t="str">
        <v>DISQUALIFIED</v>
      </c>
      <c r="N249" t="str">
        <v>Martech</v>
      </c>
      <c r="O249" t="str">
        <v>Technical Lead</v>
      </c>
      <c r="P249" t="str">
        <v>N/A</v>
      </c>
      <c r="Q249" t="str">
        <v>$0-1M</v>
      </c>
      <c r="R249" s="1">
        <v>45781</v>
      </c>
      <c r="S249" t="str">
        <v>missing</v>
      </c>
    </row>
    <row r="250" spans="1:19">
      <c r="A250" t="str">
        <v>L0249</v>
      </c>
      <c r="B250" t="str">
        <v>Viggo Perez</v>
      </c>
      <c r="C250" t="str">
        <v>viggo.perez@shopify.com</v>
      </c>
      <c r="D250" t="str">
        <v>(739) 918-8106</v>
      </c>
      <c r="E250" t="str">
        <v>SHOPIFY</v>
      </c>
      <c r="F250" t="str">
        <v>ENTERPRISE</v>
      </c>
      <c r="G250" t="str">
        <v>PAID</v>
      </c>
      <c r="H250">
        <v>8</v>
      </c>
      <c r="I250">
        <v>6</v>
      </c>
      <c r="J250">
        <v>44</v>
      </c>
      <c r="K250" t="str">
        <v>YES</v>
      </c>
      <c r="L250" s="1">
        <v>45859</v>
      </c>
      <c r="M250" t="str">
        <v>CONTACTED</v>
      </c>
      <c r="N250" t="str">
        <v>Fintech</v>
      </c>
      <c r="O250" t="str">
        <v>Unknown</v>
      </c>
      <c r="P250" t="str">
        <v>Netherlands</v>
      </c>
      <c r="Q250" t="str">
        <v>50M+</v>
      </c>
      <c r="R250" s="1">
        <v>45987</v>
      </c>
      <c r="S250" t="str">
        <v>missing</v>
      </c>
    </row>
    <row r="251" spans="1:19">
      <c r="A251" t="str">
        <v>L0250</v>
      </c>
      <c r="B251" t="str">
        <v>Gina Reddy</v>
      </c>
      <c r="C251" t="str">
        <v>gina.reddy@airtable.com</v>
      </c>
      <c r="D251" t="str">
        <v>missing</v>
      </c>
      <c r="E251" t="str">
        <v>AIRTABLE</v>
      </c>
      <c r="F251" t="str">
        <v>N/A</v>
      </c>
      <c r="G251" t="str">
        <v>EVENT</v>
      </c>
      <c r="H251">
        <v>32</v>
      </c>
      <c r="I251">
        <v>16</v>
      </c>
      <c r="J251">
        <v>20</v>
      </c>
      <c r="K251" t="str">
        <v>YES</v>
      </c>
      <c r="L251" s="1">
        <v>45892</v>
      </c>
      <c r="M251" t="str">
        <v>NURTURING</v>
      </c>
      <c r="N251" t="str">
        <v>Retail</v>
      </c>
      <c r="O251" t="str">
        <v>Head Of Partnerships</v>
      </c>
      <c r="P251" t="str">
        <v>Chile</v>
      </c>
      <c r="Q251" t="str">
        <v>Series B</v>
      </c>
      <c r="R251" s="1">
        <v>45664</v>
      </c>
      <c r="S251" t="str">
        <v>missing</v>
      </c>
    </row>
    <row r="252" spans="1:19">
      <c r="A252" t="str">
        <v>L0251</v>
      </c>
      <c r="B252" t="str">
        <v>Ahmed Johansson</v>
      </c>
      <c r="C252" t="str">
        <v>ahmed.johansson@cloudflare.com</v>
      </c>
      <c r="D252" t="str">
        <v>3378692376</v>
      </c>
      <c r="E252" t="str">
        <v>CLOUDFLARE</v>
      </c>
      <c r="F252" t="str">
        <v>N/A</v>
      </c>
      <c r="G252" t="str">
        <v>DIRECT</v>
      </c>
      <c r="H252">
        <v>2</v>
      </c>
      <c r="I252">
        <v>19</v>
      </c>
      <c r="J252">
        <v>28</v>
      </c>
      <c r="K252" t="str">
        <v>NO</v>
      </c>
      <c r="L252" s="1">
        <v>45834</v>
      </c>
      <c r="M252" t="str">
        <v>NURTURING</v>
      </c>
      <c r="N252" t="str">
        <v>Unknown</v>
      </c>
      <c r="O252" t="str">
        <v>Head Of Partnerships</v>
      </c>
      <c r="P252" t="str">
        <v>South Africa</v>
      </c>
      <c r="Q252" t="str">
        <v>Unknown</v>
      </c>
      <c r="R252" s="1">
        <v>45798</v>
      </c>
      <c r="S252" t="str">
        <v>missing</v>
      </c>
    </row>
    <row r="253" spans="1:19">
      <c r="A253" t="str">
        <v>L0252</v>
      </c>
      <c r="B253" t="str">
        <v>Victor Gonzalez</v>
      </c>
      <c r="C253" t="str">
        <v>victor.gonzalez@datadog.com</v>
      </c>
      <c r="D253" t="str">
        <v>missing</v>
      </c>
      <c r="E253" t="str">
        <v>DATADOG</v>
      </c>
      <c r="F253" t="str">
        <v>MID-MARKET</v>
      </c>
      <c r="G253" t="str">
        <v>COLD_EMAIL</v>
      </c>
      <c r="H253">
        <v>21</v>
      </c>
      <c r="I253">
        <v>8</v>
      </c>
      <c r="J253">
        <v>38</v>
      </c>
      <c r="K253" t="str">
        <v>NO</v>
      </c>
      <c r="L253" s="1">
        <v>46015</v>
      </c>
      <c r="M253" t="str">
        <v>CONVERTED</v>
      </c>
      <c r="N253" t="str">
        <v>Cleantech</v>
      </c>
      <c r="O253" t="str">
        <v>Vp Marketing</v>
      </c>
      <c r="P253" t="str">
        <v>Sweden</v>
      </c>
      <c r="Q253" t="str">
        <v>&lt; $1M</v>
      </c>
      <c r="R253" s="1">
        <v>45851</v>
      </c>
      <c r="S253" t="str">
        <v>linkedin.com/in/perseussmith61</v>
      </c>
    </row>
    <row r="254" spans="1:19">
      <c r="A254" t="str">
        <v>L0253</v>
      </c>
      <c r="B254" t="str">
        <v>Dorian Ortiz</v>
      </c>
      <c r="C254" t="str">
        <v>dorian.ortiz@hashicorp.com</v>
      </c>
      <c r="D254" t="str">
        <v>9755798559</v>
      </c>
      <c r="E254" t="str">
        <v>HASHI CORP</v>
      </c>
      <c r="F254" t="str">
        <v>ENTERPRISE</v>
      </c>
      <c r="G254" t="str">
        <v>COLD_EMAIL</v>
      </c>
      <c r="H254">
        <v>27</v>
      </c>
      <c r="I254">
        <v>13</v>
      </c>
      <c r="J254">
        <v>28</v>
      </c>
      <c r="K254" t="str">
        <v>NO</v>
      </c>
      <c r="L254" s="1" t="str">
        <v/>
      </c>
      <c r="M254" t="str">
        <v>LOST</v>
      </c>
      <c r="N254" t="str">
        <v>Cybersecurity</v>
      </c>
      <c r="O254" t="str">
        <v>Marketing Analyst</v>
      </c>
      <c r="P254" t="str">
        <v>US</v>
      </c>
      <c r="Q254" t="str">
        <v>$5M-$25M</v>
      </c>
      <c r="R254" s="1">
        <v>45816</v>
      </c>
      <c r="S254" t="str">
        <v>linkedin.com/in/xantheruiz52</v>
      </c>
    </row>
    <row r="255" spans="1:19">
      <c r="A255" t="str">
        <v>L0254</v>
      </c>
      <c r="B255" t="str">
        <v>Kaia Nelson</v>
      </c>
      <c r="C255" t="str">
        <v>kaia.nelson@hubspot.com</v>
      </c>
      <c r="D255" t="str">
        <v>+18177227404</v>
      </c>
      <c r="E255" t="str">
        <v>HUBSPOT</v>
      </c>
      <c r="F255" t="str">
        <v>MID-MARKET</v>
      </c>
      <c r="G255" t="str">
        <v>EVENT</v>
      </c>
      <c r="H255">
        <v>0</v>
      </c>
      <c r="I255">
        <v>15</v>
      </c>
      <c r="J255">
        <v>36</v>
      </c>
      <c r="K255" t="str">
        <v>NO</v>
      </c>
      <c r="L255" s="1">
        <v>45780</v>
      </c>
      <c r="M255" t="str">
        <v>CONVERTED</v>
      </c>
      <c r="N255" t="str">
        <v>Edtech</v>
      </c>
      <c r="O255" t="str">
        <v>Unknown</v>
      </c>
      <c r="P255" t="str">
        <v>UK</v>
      </c>
      <c r="Q255" t="str">
        <v>Under $1M</v>
      </c>
      <c r="R255" s="1">
        <v>45723</v>
      </c>
      <c r="S255" t="str">
        <v>missing</v>
      </c>
    </row>
    <row r="256" spans="1:19">
      <c r="A256" t="str">
        <v>L0255</v>
      </c>
      <c r="B256" t="str">
        <v>Winston Baker</v>
      </c>
      <c r="C256" t="str">
        <v>missing</v>
      </c>
      <c r="D256" t="str">
        <v>(620) 500-3572</v>
      </c>
      <c r="E256" t="str">
        <v>DOCUSIGN</v>
      </c>
      <c r="F256" t="str">
        <v>MID-MARKET</v>
      </c>
      <c r="G256" t="str">
        <v>DIRECT</v>
      </c>
      <c r="H256">
        <v>4</v>
      </c>
      <c r="I256">
        <v>6</v>
      </c>
      <c r="J256">
        <v>13</v>
      </c>
      <c r="K256" t="str">
        <v>NO</v>
      </c>
      <c r="L256" s="1">
        <v>46013</v>
      </c>
      <c r="M256" t="str">
        <v>NURTURING</v>
      </c>
      <c r="N256" t="str">
        <v>AI/ML</v>
      </c>
      <c r="O256" t="str">
        <v>Marketing Analyst</v>
      </c>
      <c r="P256" t="str">
        <v>JP</v>
      </c>
      <c r="Q256" t="str">
        <v>$5M-$25M</v>
      </c>
      <c r="R256" s="1">
        <v>45748</v>
      </c>
      <c r="S256" t="str">
        <v>linkedin.com/in/marisolrodriguez52</v>
      </c>
    </row>
    <row r="257" spans="1:19">
      <c r="A257" t="str">
        <v>L0256</v>
      </c>
      <c r="B257" t="str">
        <v>Marcus Berg</v>
      </c>
      <c r="C257" t="str">
        <v>marcus.berg@docusign.com</v>
      </c>
      <c r="D257" t="str">
        <v>+16674555873</v>
      </c>
      <c r="E257" t="str">
        <v>DOCUSIGN</v>
      </c>
      <c r="F257" t="str">
        <v>MID-MARKET</v>
      </c>
      <c r="G257" t="str">
        <v>REFERRAL</v>
      </c>
      <c r="H257">
        <v>11</v>
      </c>
      <c r="I257">
        <v>13</v>
      </c>
      <c r="J257">
        <v>58</v>
      </c>
      <c r="K257" t="str">
        <v>NO</v>
      </c>
      <c r="L257" s="1">
        <v>45934</v>
      </c>
      <c r="M257" t="str">
        <v>NEW</v>
      </c>
      <c r="N257" t="str">
        <v>Fintech</v>
      </c>
      <c r="O257" t="str">
        <v>Growth Hacker</v>
      </c>
      <c r="P257" t="str">
        <v>IN</v>
      </c>
      <c r="Q257" t="str">
        <v>Over $1B</v>
      </c>
      <c r="R257" s="1">
        <v>45964</v>
      </c>
      <c r="S257" t="str">
        <v>www.linkedin.com/in/ethanmishra64</v>
      </c>
    </row>
    <row r="258" spans="1:19">
      <c r="A258" t="str">
        <v>L0257</v>
      </c>
      <c r="B258" t="str">
        <v>Opal Martin</v>
      </c>
      <c r="C258" t="str">
        <v>opal.martin@linear.com</v>
      </c>
      <c r="D258" t="str">
        <v>missing</v>
      </c>
      <c r="E258" t="str">
        <v>LINEAR</v>
      </c>
      <c r="F258" t="str">
        <v>ENTERPRISE</v>
      </c>
      <c r="G258" t="str">
        <v>PARTNER</v>
      </c>
      <c r="H258">
        <v>0</v>
      </c>
      <c r="I258">
        <v>14</v>
      </c>
      <c r="J258">
        <v>47</v>
      </c>
      <c r="K258" t="str">
        <v>NO</v>
      </c>
      <c r="L258" s="1">
        <v>45840</v>
      </c>
      <c r="M258" t="str">
        <v>NEW</v>
      </c>
      <c r="N258" t="str">
        <v>Proptech</v>
      </c>
      <c r="O258" t="str">
        <v>Revops Manager</v>
      </c>
      <c r="P258" t="str">
        <v>AU</v>
      </c>
      <c r="Q258" t="str">
        <v>self-funded</v>
      </c>
      <c r="R258" s="1">
        <v>45872</v>
      </c>
      <c r="S258" t="str">
        <v>missing</v>
      </c>
    </row>
    <row r="259" spans="1:19">
      <c r="A259" t="str">
        <v>L0258</v>
      </c>
      <c r="B259" t="str">
        <v>Quinlan Lopez</v>
      </c>
      <c r="C259" t="str">
        <v>quinlan.lopez@datadog.com</v>
      </c>
      <c r="D259" t="str">
        <v>missing</v>
      </c>
      <c r="E259" t="str">
        <v>DATADOG</v>
      </c>
      <c r="F259" t="str">
        <v>SMB</v>
      </c>
      <c r="G259" t="str">
        <v>PAID</v>
      </c>
      <c r="H259">
        <v>25</v>
      </c>
      <c r="I259">
        <v>0</v>
      </c>
      <c r="J259">
        <v>9</v>
      </c>
      <c r="K259" t="str">
        <v>NO</v>
      </c>
      <c r="L259" s="1">
        <v>45770</v>
      </c>
      <c r="M259" t="str">
        <v>CONTACTED</v>
      </c>
      <c r="N259" t="str">
        <v>Legal Tech</v>
      </c>
      <c r="O259" t="str">
        <v>Sales Operations</v>
      </c>
      <c r="P259" t="str">
        <v>UK</v>
      </c>
      <c r="Q259" t="str">
        <v>Series B</v>
      </c>
      <c r="R259" s="1">
        <v>45984</v>
      </c>
      <c r="S259" t="str">
        <v>https://www.linkedin.com/in/aishakumar89</v>
      </c>
    </row>
    <row r="260" spans="1:19">
      <c r="A260" t="str">
        <v>L0259</v>
      </c>
      <c r="B260" t="str">
        <v>Landon Martinez</v>
      </c>
      <c r="C260" t="str">
        <v>landon.martinez@shopify.com</v>
      </c>
      <c r="D260" t="str">
        <v>missing</v>
      </c>
      <c r="E260" t="str">
        <v>SHOPIFY</v>
      </c>
      <c r="F260" t="str">
        <v>STARTUP</v>
      </c>
      <c r="G260" t="str">
        <v>ORGANIC</v>
      </c>
      <c r="H260">
        <v>21</v>
      </c>
      <c r="I260">
        <v>2</v>
      </c>
      <c r="J260">
        <v>56</v>
      </c>
      <c r="K260" t="str">
        <v>NO</v>
      </c>
      <c r="L260" s="1">
        <v>45967</v>
      </c>
      <c r="M260" t="str">
        <v>DISQUALIFIED</v>
      </c>
      <c r="N260" t="str">
        <v>Martech</v>
      </c>
      <c r="O260" t="str">
        <v>Demand Gen Manager</v>
      </c>
      <c r="P260" t="str">
        <v>Indonesia</v>
      </c>
      <c r="Q260" t="str">
        <v>Series C+</v>
      </c>
      <c r="R260" s="1">
        <v>45921</v>
      </c>
      <c r="S260" t="str">
        <v>missing</v>
      </c>
    </row>
    <row r="261" spans="1:19">
      <c r="A261" t="str">
        <v>L0260</v>
      </c>
      <c r="B261" t="str">
        <v>Carlos Tiwari</v>
      </c>
      <c r="C261" t="str">
        <v>carlos.tiwari@shopifyinc.com</v>
      </c>
      <c r="D261" t="str">
        <v>+12124984485</v>
      </c>
      <c r="E261" t="str">
        <v>SHOPIFY INC</v>
      </c>
      <c r="F261" t="str">
        <v>SMB</v>
      </c>
      <c r="G261" t="str">
        <v>PAID</v>
      </c>
      <c r="H261">
        <v>17</v>
      </c>
      <c r="I261">
        <v>11</v>
      </c>
      <c r="J261">
        <v>0</v>
      </c>
      <c r="K261" t="str">
        <v>YES</v>
      </c>
      <c r="L261" s="1">
        <v>45946</v>
      </c>
      <c r="M261" t="str">
        <v>NURTURING</v>
      </c>
      <c r="N261" t="str">
        <v>Martech</v>
      </c>
      <c r="O261" t="str">
        <v>Account Executive</v>
      </c>
      <c r="P261" t="str">
        <v>DE</v>
      </c>
      <c r="Q261" t="str">
        <v>Over $1B</v>
      </c>
      <c r="R261" s="1">
        <v>45986</v>
      </c>
      <c r="S261" t="str">
        <v>linkedin.com/in/jamalclark82</v>
      </c>
    </row>
    <row r="262" spans="1:19">
      <c r="A262" t="str">
        <v>L0261</v>
      </c>
      <c r="B262" t="str">
        <v>Farhan Reddy</v>
      </c>
      <c r="C262" t="str">
        <v>farhan.reddy@confluent.com</v>
      </c>
      <c r="D262" t="str">
        <v>(921) 113-4811</v>
      </c>
      <c r="E262" t="str">
        <v>CONFLUENT</v>
      </c>
      <c r="F262" t="str">
        <v>MID-MARKET</v>
      </c>
      <c r="G262" t="str">
        <v>PAID</v>
      </c>
      <c r="H262">
        <v>27</v>
      </c>
      <c r="I262">
        <v>19</v>
      </c>
      <c r="J262">
        <v>0</v>
      </c>
      <c r="K262" t="str">
        <v>NO</v>
      </c>
      <c r="L262" s="1">
        <v>45784</v>
      </c>
      <c r="M262" t="str">
        <v>LOST</v>
      </c>
      <c r="N262" t="str">
        <v>Supply Chain</v>
      </c>
      <c r="O262" t="str">
        <v>Marketing Manager</v>
      </c>
      <c r="P262" t="str">
        <v>UK</v>
      </c>
      <c r="Q262" t="str">
        <v>self-funded</v>
      </c>
      <c r="R262" s="1">
        <v>45893</v>
      </c>
      <c r="S262" t="str">
        <v>linkedin.com/in/ireneadams41</v>
      </c>
    </row>
    <row r="263" spans="1:19">
      <c r="A263" t="str">
        <v>L0262</v>
      </c>
      <c r="B263" t="str">
        <v>Karen Hoffman</v>
      </c>
      <c r="C263" t="str">
        <v>missing</v>
      </c>
      <c r="D263" t="str">
        <v>missing</v>
      </c>
      <c r="E263" t="str">
        <v>MIRO</v>
      </c>
      <c r="F263" t="str">
        <v>ENTERPRISE</v>
      </c>
      <c r="G263" t="str">
        <v>ORGANIC</v>
      </c>
      <c r="H263">
        <v>15</v>
      </c>
      <c r="I263">
        <v>7</v>
      </c>
      <c r="J263">
        <v>24</v>
      </c>
      <c r="K263" t="str">
        <v>YES</v>
      </c>
      <c r="L263" s="1">
        <v>45890</v>
      </c>
      <c r="M263" t="str">
        <v>NEW</v>
      </c>
      <c r="N263" t="str">
        <v>Healthcare</v>
      </c>
      <c r="O263" t="str">
        <v>Senior Analyst</v>
      </c>
      <c r="P263" t="str">
        <v>CA</v>
      </c>
      <c r="Q263" t="str">
        <v>$1M-10M</v>
      </c>
      <c r="R263" s="1">
        <v>45723</v>
      </c>
      <c r="S263" t="str">
        <v>missing</v>
      </c>
    </row>
    <row r="264" spans="1:19">
      <c r="A264" t="str">
        <v>L0263</v>
      </c>
      <c r="B264" t="str">
        <v>Tara Petrov</v>
      </c>
      <c r="C264" t="str">
        <v>missing</v>
      </c>
      <c r="D264" t="str">
        <v>+1-450-534-3890</v>
      </c>
      <c r="E264" t="str">
        <v>DROPBOX</v>
      </c>
      <c r="F264" t="str">
        <v>SMB</v>
      </c>
      <c r="G264" t="str">
        <v>COLD_EMAIL</v>
      </c>
      <c r="H264">
        <v>28</v>
      </c>
      <c r="I264">
        <v>6</v>
      </c>
      <c r="J264">
        <v>50</v>
      </c>
      <c r="K264" t="str">
        <v>NO</v>
      </c>
      <c r="L264" s="1">
        <v>45821</v>
      </c>
      <c r="M264" t="str">
        <v>NEW</v>
      </c>
      <c r="N264" t="str">
        <v>Martech</v>
      </c>
      <c r="O264" t="str">
        <v>Head Of Strategy</v>
      </c>
      <c r="P264" t="str">
        <v>Philippines</v>
      </c>
      <c r="Q264" t="str">
        <v>Under $1M</v>
      </c>
      <c r="R264" s="1">
        <v>45743</v>
      </c>
      <c r="S264" t="str">
        <v>www.linkedin.com/in/vivianwilliams98</v>
      </c>
    </row>
    <row r="265" spans="1:19">
      <c r="A265" t="str">
        <v>L0264</v>
      </c>
      <c r="B265" t="str">
        <v>Henrik Nair</v>
      </c>
      <c r="C265" t="str">
        <v>henrik.nair@servicenow.com</v>
      </c>
      <c r="D265" t="str">
        <v>+1-664-390-7146</v>
      </c>
      <c r="E265" t="str">
        <v>SERVICE NOW</v>
      </c>
      <c r="F265" t="str">
        <v>MID-MARKET</v>
      </c>
      <c r="G265" t="str">
        <v>PARTNER</v>
      </c>
      <c r="H265">
        <v>0</v>
      </c>
      <c r="I265">
        <v>15</v>
      </c>
      <c r="J265">
        <v>58</v>
      </c>
      <c r="K265" t="str">
        <v>YES</v>
      </c>
      <c r="L265" s="1" t="str">
        <v/>
      </c>
      <c r="M265" t="str">
        <v>ENGAGED</v>
      </c>
      <c r="N265" t="str">
        <v>Energy</v>
      </c>
      <c r="O265" t="str">
        <v>Partnerships Manager</v>
      </c>
      <c r="P265" t="str">
        <v>Egypt</v>
      </c>
      <c r="Q265" t="str">
        <v>unknown</v>
      </c>
      <c r="R265" s="1">
        <v>46003</v>
      </c>
      <c r="S265" t="str">
        <v>missing</v>
      </c>
    </row>
    <row r="266" spans="1:19">
      <c r="A266" t="str">
        <v>L0265</v>
      </c>
      <c r="B266" t="str">
        <v>Camila Reyes</v>
      </c>
      <c r="C266" t="str">
        <v>camila.reyes@salesforce.com</v>
      </c>
      <c r="D266" t="str">
        <v>+1-461-889-6711</v>
      </c>
      <c r="E266" t="str">
        <v>SALESFORCE</v>
      </c>
      <c r="F266" t="str">
        <v>GROWTH</v>
      </c>
      <c r="G266" t="str">
        <v>UNKNOWN</v>
      </c>
      <c r="H266">
        <v>23</v>
      </c>
      <c r="I266">
        <v>20</v>
      </c>
      <c r="J266">
        <v>27</v>
      </c>
      <c r="K266" t="str">
        <v>NO</v>
      </c>
      <c r="L266" s="1">
        <v>45684</v>
      </c>
      <c r="M266" t="str">
        <v>CONVERTED</v>
      </c>
      <c r="N266" t="str">
        <v>Fintech</v>
      </c>
      <c r="O266" t="str">
        <v>Founder</v>
      </c>
      <c r="P266" t="str">
        <v>N/A</v>
      </c>
      <c r="Q266" t="str">
        <v>$5M-$25M</v>
      </c>
      <c r="R266" s="1">
        <v>45767</v>
      </c>
      <c r="S266" t="str">
        <v>linkedin.com/in/reveriesharma21</v>
      </c>
    </row>
    <row r="267" spans="1:19">
      <c r="A267" t="str">
        <v>L0266</v>
      </c>
      <c r="B267" t="str">
        <v>Derek Delgado</v>
      </c>
      <c r="C267" t="str">
        <v>derek.delgado@zscaler.com</v>
      </c>
      <c r="D267" t="str">
        <v>missing</v>
      </c>
      <c r="E267" t="str">
        <v>ZSCALER</v>
      </c>
      <c r="F267" t="str">
        <v>STARTUP</v>
      </c>
      <c r="G267" t="str">
        <v>REFERRAL</v>
      </c>
      <c r="H267">
        <v>16</v>
      </c>
      <c r="I267">
        <v>16</v>
      </c>
      <c r="J267">
        <v>42</v>
      </c>
      <c r="K267" t="str">
        <v>NO</v>
      </c>
      <c r="L267" s="1">
        <v>46005</v>
      </c>
      <c r="M267" t="str">
        <v>DISQUALIFIED</v>
      </c>
      <c r="N267" t="str">
        <v>E-Commerce</v>
      </c>
      <c r="O267" t="str">
        <v>Revenue Operations</v>
      </c>
      <c r="P267" t="str">
        <v>Italy</v>
      </c>
      <c r="Q267" t="str">
        <v>1M-10M</v>
      </c>
      <c r="R267" s="1">
        <v>46004</v>
      </c>
      <c r="S267" t="str">
        <v>linkedin.com/in/bobsanchez63</v>
      </c>
    </row>
    <row r="268" spans="1:19">
      <c r="A268" t="str">
        <v>L0267</v>
      </c>
      <c r="B268" t="str">
        <v>Yara Rodriguez</v>
      </c>
      <c r="C268" t="str">
        <v>yara.rodriguez@datadog.com</v>
      </c>
      <c r="D268" t="str">
        <v>+1-402-598-3981</v>
      </c>
      <c r="E268" t="str">
        <v>DATADOG</v>
      </c>
      <c r="F268" t="str">
        <v>MID-MARKET</v>
      </c>
      <c r="G268" t="str">
        <v>PARTNER</v>
      </c>
      <c r="H268">
        <v>13</v>
      </c>
      <c r="I268">
        <v>1</v>
      </c>
      <c r="J268">
        <v>51</v>
      </c>
      <c r="K268" t="str">
        <v>YES</v>
      </c>
      <c r="L268" s="1">
        <v>45853</v>
      </c>
      <c r="M268" t="str">
        <v>NEW</v>
      </c>
      <c r="N268" t="str">
        <v>Edtech</v>
      </c>
      <c r="O268" t="str">
        <v>Head Of Product</v>
      </c>
      <c r="P268" t="str">
        <v>DE</v>
      </c>
      <c r="Q268" t="str">
        <v>$10M+</v>
      </c>
      <c r="R268" s="1">
        <v>45699</v>
      </c>
      <c r="S268" t="str">
        <v>missing</v>
      </c>
    </row>
    <row r="269" spans="1:19">
      <c r="A269" t="str">
        <v>L0268</v>
      </c>
      <c r="B269" t="str">
        <v>Jasmine Larsson</v>
      </c>
      <c r="C269" t="str">
        <v>jasmine.larsson@figma.com</v>
      </c>
      <c r="D269" t="str">
        <v>299.316.9557</v>
      </c>
      <c r="E269" t="str">
        <v>FIGMA</v>
      </c>
      <c r="F269" t="str">
        <v>ENTERPRISE</v>
      </c>
      <c r="G269" t="str">
        <v>EVENT</v>
      </c>
      <c r="H269">
        <v>17</v>
      </c>
      <c r="I269">
        <v>15</v>
      </c>
      <c r="J269">
        <v>38</v>
      </c>
      <c r="K269" t="str">
        <v>NO</v>
      </c>
      <c r="L269" s="1">
        <v>45972</v>
      </c>
      <c r="M269" t="str">
        <v>LOST</v>
      </c>
      <c r="N269" t="str">
        <v>Insurtech</v>
      </c>
      <c r="O269" t="str">
        <v>Sales Engineer</v>
      </c>
      <c r="P269" t="str">
        <v>Chile</v>
      </c>
      <c r="Q269" t="str">
        <v>$1M-10M</v>
      </c>
      <c r="R269" s="1">
        <v>45834</v>
      </c>
      <c r="S269" t="str">
        <v>missing</v>
      </c>
    </row>
    <row r="270" spans="1:19">
      <c r="A270" t="str">
        <v>L0269</v>
      </c>
      <c r="B270" t="str">
        <v>Orion Bose</v>
      </c>
      <c r="C270" t="str">
        <v>missing</v>
      </c>
      <c r="D270" t="str">
        <v>9699345072</v>
      </c>
      <c r="E270" t="str">
        <v>HUBSPOT</v>
      </c>
      <c r="F270" t="str">
        <v>N/A</v>
      </c>
      <c r="G270" t="str">
        <v>PARTNER</v>
      </c>
      <c r="H270">
        <v>12</v>
      </c>
      <c r="I270">
        <v>0</v>
      </c>
      <c r="J270">
        <v>60</v>
      </c>
      <c r="K270" t="str">
        <v>YES</v>
      </c>
      <c r="L270" s="1" t="str">
        <v/>
      </c>
      <c r="M270" t="str">
        <v>CONVERTED</v>
      </c>
      <c r="N270" t="str">
        <v>Fintech</v>
      </c>
      <c r="O270" t="str">
        <v>Operations Manager</v>
      </c>
      <c r="P270" t="str">
        <v>Philippines</v>
      </c>
      <c r="Q270" t="str">
        <v>Unknown</v>
      </c>
      <c r="R270" s="1">
        <v>45956</v>
      </c>
      <c r="S270" t="str">
        <v>missing</v>
      </c>
    </row>
    <row r="271" spans="1:19">
      <c r="A271" t="str">
        <v>L0270</v>
      </c>
      <c r="B271" t="str">
        <v>Henrik Pandey</v>
      </c>
      <c r="C271" t="str">
        <v>henrik.pandey@zscaler.com</v>
      </c>
      <c r="D271" t="str">
        <v>missing</v>
      </c>
      <c r="E271" t="str">
        <v>ZSCALER</v>
      </c>
      <c r="F271" t="str">
        <v>MID-MARKET</v>
      </c>
      <c r="G271" t="str">
        <v>DIRECT</v>
      </c>
      <c r="H271">
        <v>32</v>
      </c>
      <c r="I271">
        <v>0</v>
      </c>
      <c r="J271">
        <v>5</v>
      </c>
      <c r="K271" t="str">
        <v>NO</v>
      </c>
      <c r="L271" s="1">
        <v>45928</v>
      </c>
      <c r="M271" t="str">
        <v>QUALIFIED</v>
      </c>
      <c r="N271" t="str">
        <v>Martech</v>
      </c>
      <c r="O271" t="str">
        <v>Gtm Lead</v>
      </c>
      <c r="P271" t="str">
        <v>FR</v>
      </c>
      <c r="Q271" t="str">
        <v>$50M - $100M</v>
      </c>
      <c r="R271" s="1">
        <v>45753</v>
      </c>
      <c r="S271" t="str">
        <v>linkedin.com/in/quinlandiaz12</v>
      </c>
    </row>
    <row r="272" spans="1:19">
      <c r="A272" t="str">
        <v>L0271</v>
      </c>
      <c r="B272" t="str">
        <v>Julian Medina</v>
      </c>
      <c r="C272" t="str">
        <v>julian.medina@okta.com</v>
      </c>
      <c r="D272" t="str">
        <v>+1-886-226-3224</v>
      </c>
      <c r="E272" t="str">
        <v>OKTA</v>
      </c>
      <c r="F272" t="str">
        <v>ENTERPRISE</v>
      </c>
      <c r="G272" t="str">
        <v>UNKNOWN</v>
      </c>
      <c r="H272">
        <v>0</v>
      </c>
      <c r="I272">
        <v>7</v>
      </c>
      <c r="J272">
        <v>49</v>
      </c>
      <c r="K272" t="str">
        <v>NO</v>
      </c>
      <c r="L272" s="1">
        <v>45821</v>
      </c>
      <c r="M272" t="str">
        <v>DISQUALIFIED</v>
      </c>
      <c r="N272" t="str">
        <v>Supply Chain</v>
      </c>
      <c r="O272" t="str">
        <v>Marketing Operations</v>
      </c>
      <c r="P272" t="str">
        <v>BR</v>
      </c>
      <c r="Q272" t="str">
        <v>$50M-100M</v>
      </c>
      <c r="R272" s="1">
        <v>45691</v>
      </c>
      <c r="S272" t="str">
        <v>missing</v>
      </c>
    </row>
    <row r="273" spans="1:19">
      <c r="A273" t="str">
        <v>L0272</v>
      </c>
      <c r="B273" t="str">
        <v>Zephyr Tiwari</v>
      </c>
      <c r="C273" t="str">
        <v>zephyr.tiwari@salesforcecom.com</v>
      </c>
      <c r="D273" t="str">
        <v>missing</v>
      </c>
      <c r="E273" t="str">
        <v>SALESFORCE.COM</v>
      </c>
      <c r="F273" t="str">
        <v>ENTERPRISE</v>
      </c>
      <c r="G273" t="str">
        <v>DIRECT</v>
      </c>
      <c r="H273">
        <v>24</v>
      </c>
      <c r="I273">
        <v>10</v>
      </c>
      <c r="J273">
        <v>51</v>
      </c>
      <c r="K273" t="str">
        <v>NO</v>
      </c>
      <c r="L273" s="1">
        <v>45733</v>
      </c>
      <c r="M273" t="str">
        <v>CONTACTED</v>
      </c>
      <c r="N273" t="str">
        <v>Legal Tech</v>
      </c>
      <c r="O273" t="str">
        <v>Revenue Operations</v>
      </c>
      <c r="P273" t="str">
        <v>Argentina</v>
      </c>
      <c r="Q273" t="str">
        <v>Unknown</v>
      </c>
      <c r="R273" s="1">
        <v>45813</v>
      </c>
      <c r="S273" t="str">
        <v>www.linkedin.com/in/zacharysharma29</v>
      </c>
    </row>
    <row r="274" spans="1:19">
      <c r="A274" t="str">
        <v>L0273</v>
      </c>
      <c r="B274" t="str">
        <v>Winona Fernandez</v>
      </c>
      <c r="C274" t="str">
        <v>missing</v>
      </c>
      <c r="D274" t="str">
        <v>(480) 968-8836</v>
      </c>
      <c r="E274" t="str">
        <v>ZSCALER</v>
      </c>
      <c r="F274" t="str">
        <v>MID-MARKET</v>
      </c>
      <c r="G274" t="str">
        <v>UNKNOWN</v>
      </c>
      <c r="H274">
        <v>24</v>
      </c>
      <c r="I274">
        <v>0</v>
      </c>
      <c r="J274">
        <v>9</v>
      </c>
      <c r="K274" t="str">
        <v>YES</v>
      </c>
      <c r="L274" s="1">
        <v>45770</v>
      </c>
      <c r="M274" t="str">
        <v>DISQUALIFIED</v>
      </c>
      <c r="N274" t="str">
        <v>Healthcare</v>
      </c>
      <c r="O274" t="str">
        <v>Unknown</v>
      </c>
      <c r="P274" t="str">
        <v>Egypt</v>
      </c>
      <c r="Q274" t="str">
        <v>10M-50M</v>
      </c>
      <c r="R274" s="1">
        <v>45989</v>
      </c>
      <c r="S274" t="str">
        <v>missing</v>
      </c>
    </row>
    <row r="275" spans="1:19">
      <c r="A275" t="str">
        <v>L0274</v>
      </c>
      <c r="B275" t="str">
        <v>Frank Rossi</v>
      </c>
      <c r="C275" t="str">
        <v>frank.rossi@mongodb.com</v>
      </c>
      <c r="D275" t="str">
        <v>+19132999978</v>
      </c>
      <c r="E275" t="str">
        <v>MONGODB</v>
      </c>
      <c r="F275" t="str">
        <v>MID-MARKET</v>
      </c>
      <c r="G275" t="str">
        <v>REFERRAL</v>
      </c>
      <c r="H275">
        <v>3</v>
      </c>
      <c r="I275">
        <v>9</v>
      </c>
      <c r="J275">
        <v>10</v>
      </c>
      <c r="K275" t="str">
        <v>YES</v>
      </c>
      <c r="L275" s="1">
        <v>46007</v>
      </c>
      <c r="M275" t="str">
        <v>NURTURING</v>
      </c>
      <c r="N275" t="str">
        <v>AI/ML</v>
      </c>
      <c r="O275" t="str">
        <v>Marketing Manager</v>
      </c>
      <c r="P275" t="str">
        <v>JP</v>
      </c>
      <c r="Q275" t="str">
        <v>$1B+</v>
      </c>
      <c r="R275" s="1">
        <v>45669</v>
      </c>
      <c r="S275" t="str">
        <v>https://linkedin.com/in/vespermoore87</v>
      </c>
    </row>
    <row r="276" spans="1:19">
      <c r="A276" t="str">
        <v>L0275</v>
      </c>
      <c r="B276" t="str">
        <v>Umar Verma</v>
      </c>
      <c r="C276" t="str">
        <v>umar.verma@metaplatforms.com</v>
      </c>
      <c r="D276" t="str">
        <v>missing</v>
      </c>
      <c r="E276" t="str">
        <v>META PLATFORMS</v>
      </c>
      <c r="F276" t="str">
        <v>N/A</v>
      </c>
      <c r="G276" t="str">
        <v>COLD_EMAIL</v>
      </c>
      <c r="H276">
        <v>9</v>
      </c>
      <c r="I276">
        <v>12</v>
      </c>
      <c r="J276">
        <v>7</v>
      </c>
      <c r="K276" t="str">
        <v>NO</v>
      </c>
      <c r="L276" s="1">
        <v>45800</v>
      </c>
      <c r="M276" t="str">
        <v>NEW</v>
      </c>
      <c r="N276" t="str">
        <v>Martech</v>
      </c>
      <c r="O276" t="str">
        <v>Channel Manager</v>
      </c>
      <c r="P276" t="str">
        <v>DE</v>
      </c>
      <c r="Q276" t="str">
        <v>Series C+</v>
      </c>
      <c r="R276" s="1">
        <v>45798</v>
      </c>
      <c r="S276" t="str">
        <v>linkedin.com/in/stefansmith16</v>
      </c>
    </row>
    <row r="277" spans="1:19">
      <c r="A277" t="str">
        <v>L0276</v>
      </c>
      <c r="B277" t="str">
        <v>Victor Martin</v>
      </c>
      <c r="C277" t="str">
        <v>victor.martin@googleinc.com</v>
      </c>
      <c r="D277" t="str">
        <v>+12969133967</v>
      </c>
      <c r="E277" t="str">
        <v>GOOGLE INC</v>
      </c>
      <c r="F277" t="str">
        <v>N/A</v>
      </c>
      <c r="G277" t="str">
        <v>CONTENT_SYNDICATION</v>
      </c>
      <c r="H277">
        <v>8</v>
      </c>
      <c r="I277">
        <v>0</v>
      </c>
      <c r="J277">
        <v>0</v>
      </c>
      <c r="K277" t="str">
        <v>NO</v>
      </c>
      <c r="L277" s="1">
        <v>45992</v>
      </c>
      <c r="M277" t="str">
        <v>NEW</v>
      </c>
      <c r="N277" t="str">
        <v>Automotive</v>
      </c>
      <c r="O277" t="str">
        <v>Vp Of Marketing</v>
      </c>
      <c r="P277" t="str">
        <v>FR</v>
      </c>
      <c r="Q277" t="str">
        <v>$1B+</v>
      </c>
      <c r="R277" s="1">
        <v>45694</v>
      </c>
      <c r="S277" t="str">
        <v>linkedin.com/in/zinniaramirez1</v>
      </c>
    </row>
    <row r="278" spans="1:19">
      <c r="A278" t="str">
        <v>L0277</v>
      </c>
      <c r="B278" t="str">
        <v>Marisol Aguilar</v>
      </c>
      <c r="C278" t="str">
        <v>marisol.aguilar@paloalto.com</v>
      </c>
      <c r="D278" t="str">
        <v>missing</v>
      </c>
      <c r="E278" t="str">
        <v>PALO ALTO</v>
      </c>
      <c r="F278" t="str">
        <v>MID-MARKET</v>
      </c>
      <c r="G278" t="str">
        <v>UNKNOWN</v>
      </c>
      <c r="H278">
        <v>34</v>
      </c>
      <c r="I278">
        <v>0</v>
      </c>
      <c r="J278">
        <v>2</v>
      </c>
      <c r="K278" t="str">
        <v>YES</v>
      </c>
      <c r="L278" s="1">
        <v>45799</v>
      </c>
      <c r="M278" t="str">
        <v>CONVERTED</v>
      </c>
      <c r="N278" t="str">
        <v>Manufacturing</v>
      </c>
      <c r="O278" t="str">
        <v>Coo</v>
      </c>
      <c r="P278" t="str">
        <v>Egypt</v>
      </c>
      <c r="Q278" t="str">
        <v>$1M - $10M</v>
      </c>
      <c r="R278" s="1">
        <v>45828</v>
      </c>
      <c r="S278" t="str">
        <v>linkedin.com/in/carlosgomez13</v>
      </c>
    </row>
    <row r="279" spans="1:19">
      <c r="A279" t="str">
        <v>L0278</v>
      </c>
      <c r="B279" t="str">
        <v>Leo Wright</v>
      </c>
      <c r="C279" t="str">
        <v>leo.wright@zoom.com</v>
      </c>
      <c r="D279" t="str">
        <v>(331) 846-7914</v>
      </c>
      <c r="E279" t="str">
        <v>ZOOM</v>
      </c>
      <c r="F279" t="str">
        <v>ENTERPRISE</v>
      </c>
      <c r="G279" t="str">
        <v>SOCIAL</v>
      </c>
      <c r="H279">
        <v>10</v>
      </c>
      <c r="I279">
        <v>2</v>
      </c>
      <c r="J279">
        <v>43</v>
      </c>
      <c r="K279" t="str">
        <v>NO</v>
      </c>
      <c r="L279" s="1">
        <v>45734</v>
      </c>
      <c r="M279" t="str">
        <v>NEW</v>
      </c>
      <c r="N279" t="str">
        <v>E-Commerce</v>
      </c>
      <c r="O279" t="str">
        <v>Head Of Partnerships</v>
      </c>
      <c r="P279" t="str">
        <v>SG</v>
      </c>
      <c r="Q279" t="str">
        <v>$100M+</v>
      </c>
      <c r="R279" s="1">
        <v>45920</v>
      </c>
      <c r="S279" t="str">
        <v>missing</v>
      </c>
    </row>
    <row r="280" spans="1:19">
      <c r="A280" t="str">
        <v>L0279</v>
      </c>
      <c r="B280" t="str">
        <v>Noah Mitchell</v>
      </c>
      <c r="C280" t="str">
        <v>noah.mitchell@databricks.com</v>
      </c>
      <c r="D280" t="str">
        <v>(616) 167-6396</v>
      </c>
      <c r="E280" t="str">
        <v>DATABRICKS</v>
      </c>
      <c r="F280" t="str">
        <v>ENTERPRISE</v>
      </c>
      <c r="G280" t="str">
        <v>EVENT</v>
      </c>
      <c r="H280">
        <v>17</v>
      </c>
      <c r="I280">
        <v>7</v>
      </c>
      <c r="J280">
        <v>6</v>
      </c>
      <c r="K280" t="str">
        <v>NO</v>
      </c>
      <c r="L280" s="1">
        <v>45760</v>
      </c>
      <c r="M280" t="str">
        <v>NURTURING</v>
      </c>
      <c r="N280" t="str">
        <v>Cybersecurity</v>
      </c>
      <c r="O280" t="str">
        <v>Unknown</v>
      </c>
      <c r="P280" t="str">
        <v>Ireland</v>
      </c>
      <c r="Q280" t="str">
        <v>Series B</v>
      </c>
      <c r="R280" s="1">
        <v>45912</v>
      </c>
      <c r="S280" t="str">
        <v>linkedin.com/in/willowrossi35</v>
      </c>
    </row>
    <row r="281" spans="1:19">
      <c r="A281" t="str">
        <v>L0280</v>
      </c>
      <c r="B281" t="str">
        <v>Zane Rao</v>
      </c>
      <c r="C281" t="str">
        <v>zane.rao@stripe.com</v>
      </c>
      <c r="D281" t="str">
        <v>+18089707597</v>
      </c>
      <c r="E281" t="str">
        <v>STRIPE</v>
      </c>
      <c r="F281" t="str">
        <v>SMB</v>
      </c>
      <c r="G281" t="str">
        <v>REFERRAL</v>
      </c>
      <c r="H281">
        <v>32</v>
      </c>
      <c r="I281">
        <v>4</v>
      </c>
      <c r="J281">
        <v>36</v>
      </c>
      <c r="K281" t="str">
        <v>YES</v>
      </c>
      <c r="L281" s="1" t="str">
        <v/>
      </c>
      <c r="M281" t="str">
        <v>DISQUALIFIED</v>
      </c>
      <c r="N281" t="str">
        <v>Devops</v>
      </c>
      <c r="O281" t="str">
        <v>Customer Success Manager</v>
      </c>
      <c r="P281" t="str">
        <v>Indonesia</v>
      </c>
      <c r="Q281" t="str">
        <v>$500M-1B</v>
      </c>
      <c r="R281" s="1">
        <v>45834</v>
      </c>
      <c r="S281" t="str">
        <v>linkedin.com/in/xavieradams55</v>
      </c>
    </row>
    <row r="282" spans="1:19">
      <c r="A282" t="str">
        <v>L0281</v>
      </c>
      <c r="B282" t="str">
        <v>Hina Carter</v>
      </c>
      <c r="C282" t="str">
        <v>hina.carter@linear.com</v>
      </c>
      <c r="D282" t="str">
        <v>(295) 269-1940</v>
      </c>
      <c r="E282" t="str">
        <v>LINEAR</v>
      </c>
      <c r="F282" t="str">
        <v>GROWTH</v>
      </c>
      <c r="G282" t="str">
        <v>SOCIAL</v>
      </c>
      <c r="H282">
        <v>31</v>
      </c>
      <c r="I282">
        <v>0</v>
      </c>
      <c r="J282">
        <v>27</v>
      </c>
      <c r="K282" t="str">
        <v>NO</v>
      </c>
      <c r="L282" s="1">
        <v>45996</v>
      </c>
      <c r="M282" t="str">
        <v>NURTURING</v>
      </c>
      <c r="N282" t="str">
        <v>Energy</v>
      </c>
      <c r="O282" t="str">
        <v>Associate</v>
      </c>
      <c r="P282" t="str">
        <v>FR</v>
      </c>
      <c r="Q282" t="str">
        <v>Under $1M</v>
      </c>
      <c r="R282" s="1">
        <v>45992</v>
      </c>
      <c r="S282" t="str">
        <v>https://linkedin.com/in/joaquinmendoza45</v>
      </c>
    </row>
    <row r="283" spans="1:19">
      <c r="A283" t="str">
        <v>L0282</v>
      </c>
      <c r="B283" t="str">
        <v>Reverie Verma</v>
      </c>
      <c r="C283" t="str">
        <v>reverie.verma@crowdstrike.com</v>
      </c>
      <c r="D283" t="str">
        <v>982-636-4687</v>
      </c>
      <c r="E283" t="str">
        <v>CROWD STRIKE</v>
      </c>
      <c r="F283" t="str">
        <v>ENTERPRISE</v>
      </c>
      <c r="G283" t="str">
        <v>EVENT</v>
      </c>
      <c r="H283">
        <v>32</v>
      </c>
      <c r="I283">
        <v>1</v>
      </c>
      <c r="J283">
        <v>24</v>
      </c>
      <c r="K283" t="str">
        <v>NO</v>
      </c>
      <c r="L283" s="1">
        <v>45699</v>
      </c>
      <c r="M283" t="str">
        <v>CONTACTED</v>
      </c>
      <c r="N283" t="str">
        <v>Proptech</v>
      </c>
      <c r="O283" t="str">
        <v>Ceo</v>
      </c>
      <c r="P283" t="str">
        <v>Netherlands</v>
      </c>
      <c r="Q283" t="str">
        <v>10M-50M</v>
      </c>
      <c r="R283" s="1">
        <v>45681</v>
      </c>
      <c r="S283" t="str">
        <v>linkedin.com/in/yasminyoung40</v>
      </c>
    </row>
    <row r="284" spans="1:19">
      <c r="A284" t="str">
        <v>L0283</v>
      </c>
      <c r="B284" t="str">
        <v>Dorian Mehta</v>
      </c>
      <c r="C284" t="str">
        <v>missing</v>
      </c>
      <c r="D284" t="str">
        <v>(309) 105-6729</v>
      </c>
      <c r="E284" t="str">
        <v>FRESHWORKS</v>
      </c>
      <c r="F284" t="str">
        <v>MID-MARKET</v>
      </c>
      <c r="G284" t="str">
        <v>EVENT</v>
      </c>
      <c r="H284">
        <v>6</v>
      </c>
      <c r="I284">
        <v>6</v>
      </c>
      <c r="J284">
        <v>32</v>
      </c>
      <c r="K284" t="str">
        <v>NO</v>
      </c>
      <c r="L284" s="1">
        <v>45870</v>
      </c>
      <c r="M284" t="str">
        <v>LOST</v>
      </c>
      <c r="N284" t="str">
        <v>Proptech</v>
      </c>
      <c r="O284" t="str">
        <v>Digital Marketing Manager</v>
      </c>
      <c r="P284" t="str">
        <v>Nigeria</v>
      </c>
      <c r="Q284" t="str">
        <v>10M-50M</v>
      </c>
      <c r="R284" s="1">
        <v>45734</v>
      </c>
      <c r="S284" t="str">
        <v>www.linkedin.com/in/brianmuller85</v>
      </c>
    </row>
    <row r="285" spans="1:19">
      <c r="A285" t="str">
        <v>L0284</v>
      </c>
      <c r="B285" t="str">
        <v>Omar Perez</v>
      </c>
      <c r="C285" t="str">
        <v>omar.perez@hashicorp.com</v>
      </c>
      <c r="D285" t="str">
        <v>961-439-1517</v>
      </c>
      <c r="E285" t="str">
        <v>HASHICORP</v>
      </c>
      <c r="F285" t="str">
        <v>MID-MARKET</v>
      </c>
      <c r="G285" t="str">
        <v>WEBINAR</v>
      </c>
      <c r="H285">
        <v>17</v>
      </c>
      <c r="I285">
        <v>0</v>
      </c>
      <c r="J285">
        <v>31</v>
      </c>
      <c r="K285" t="str">
        <v>NO</v>
      </c>
      <c r="L285" s="1">
        <v>45833</v>
      </c>
      <c r="M285" t="str">
        <v>DISQUALIFIED</v>
      </c>
      <c r="N285" t="str">
        <v>Gaming</v>
      </c>
      <c r="O285" t="str">
        <v>Intern</v>
      </c>
      <c r="P285" t="str">
        <v>New Zealand</v>
      </c>
      <c r="Q285" t="str">
        <v>Unknown</v>
      </c>
      <c r="R285" s="1">
        <v>45662</v>
      </c>
      <c r="S285" t="str">
        <v>missing</v>
      </c>
    </row>
    <row r="286" spans="1:19">
      <c r="A286" t="str">
        <v>L0285</v>
      </c>
      <c r="B286" t="str">
        <v>Adeline Smith</v>
      </c>
      <c r="C286" t="str">
        <v>adeline.smith@atlassiancorp.com</v>
      </c>
      <c r="D286" t="str">
        <v>488.597.2353</v>
      </c>
      <c r="E286" t="str">
        <v>ATLASSIAN CORP</v>
      </c>
      <c r="F286" t="str">
        <v>STARTUP</v>
      </c>
      <c r="G286" t="str">
        <v>SOCIAL</v>
      </c>
      <c r="H286">
        <v>32</v>
      </c>
      <c r="I286">
        <v>8</v>
      </c>
      <c r="J286">
        <v>55</v>
      </c>
      <c r="K286" t="str">
        <v>YES</v>
      </c>
      <c r="L286" s="1">
        <v>45769</v>
      </c>
      <c r="M286" t="str">
        <v>ENGAGED</v>
      </c>
      <c r="N286" t="str">
        <v>Telecom</v>
      </c>
      <c r="O286" t="str">
        <v>Vp Marketing</v>
      </c>
      <c r="P286" t="str">
        <v>Nigeria</v>
      </c>
      <c r="Q286" t="str">
        <v>Series B</v>
      </c>
      <c r="R286" s="1">
        <v>46008</v>
      </c>
      <c r="S286" t="str">
        <v>linkedin.com/in/xenanair76</v>
      </c>
    </row>
    <row r="287" spans="1:19">
      <c r="A287" t="str">
        <v>L0286</v>
      </c>
      <c r="B287" t="str">
        <v>Killian White</v>
      </c>
      <c r="C287" t="str">
        <v>killian.white@stripe.com</v>
      </c>
      <c r="D287" t="str">
        <v>missing</v>
      </c>
      <c r="E287" t="str">
        <v>STRIPE</v>
      </c>
      <c r="F287" t="str">
        <v>ENTERPRISE</v>
      </c>
      <c r="G287" t="str">
        <v>EVENT</v>
      </c>
      <c r="H287">
        <v>19</v>
      </c>
      <c r="I287">
        <v>7</v>
      </c>
      <c r="J287">
        <v>27</v>
      </c>
      <c r="K287" t="str">
        <v>NO</v>
      </c>
      <c r="L287" s="1">
        <v>45859</v>
      </c>
      <c r="M287" t="str">
        <v>CONTACTED</v>
      </c>
      <c r="N287" t="str">
        <v>Unknown</v>
      </c>
      <c r="O287" t="str">
        <v>Revops Manager</v>
      </c>
      <c r="P287" t="str">
        <v>US</v>
      </c>
      <c r="Q287" t="str">
        <v>&lt; $1M</v>
      </c>
      <c r="R287" s="1">
        <v>45758</v>
      </c>
      <c r="S287" t="str">
        <v>linkedin.com/in/veragarcia1</v>
      </c>
    </row>
    <row r="288" spans="1:19">
      <c r="A288" t="str">
        <v>L0287</v>
      </c>
      <c r="B288" t="str">
        <v>Reverie Mendoza</v>
      </c>
      <c r="C288" t="str">
        <v>reverie.mendoza@databricks.com</v>
      </c>
      <c r="D288" t="str">
        <v>(511) 214-2587</v>
      </c>
      <c r="E288" t="str">
        <v>DATABRICKS</v>
      </c>
      <c r="F288" t="str">
        <v>ENTERPRISE</v>
      </c>
      <c r="G288" t="str">
        <v>DIRECT</v>
      </c>
      <c r="H288">
        <v>8</v>
      </c>
      <c r="I288">
        <v>11</v>
      </c>
      <c r="J288">
        <v>37</v>
      </c>
      <c r="K288" t="str">
        <v>YES</v>
      </c>
      <c r="L288" s="1">
        <v>45768</v>
      </c>
      <c r="M288" t="str">
        <v>QUALIFIED</v>
      </c>
      <c r="N288" t="str">
        <v>Hrtech</v>
      </c>
      <c r="O288" t="str">
        <v>Brand Manager</v>
      </c>
      <c r="P288" t="str">
        <v>DE</v>
      </c>
      <c r="Q288" t="str">
        <v>$100M-500M</v>
      </c>
      <c r="R288" s="1">
        <v>45934</v>
      </c>
      <c r="S288" t="str">
        <v>missing</v>
      </c>
    </row>
    <row r="289" spans="1:19">
      <c r="A289" t="str">
        <v>L0288</v>
      </c>
      <c r="B289" t="str">
        <v>Perseus Chandra</v>
      </c>
      <c r="C289" t="str">
        <v>perseus.chandra@amazon.com</v>
      </c>
      <c r="D289" t="str">
        <v>(979) 306-9741</v>
      </c>
      <c r="E289" t="str">
        <v>AMAZON</v>
      </c>
      <c r="F289" t="str">
        <v>MID-MARKET</v>
      </c>
      <c r="G289" t="str">
        <v>ORGANIC</v>
      </c>
      <c r="H289">
        <v>26</v>
      </c>
      <c r="I289">
        <v>8</v>
      </c>
      <c r="J289">
        <v>48</v>
      </c>
      <c r="K289" t="str">
        <v>NO</v>
      </c>
      <c r="L289" s="1">
        <v>45823</v>
      </c>
      <c r="M289" t="str">
        <v>NEW</v>
      </c>
      <c r="N289" t="str">
        <v>Cybersecurity</v>
      </c>
      <c r="O289" t="str">
        <v>Marketing Operations</v>
      </c>
      <c r="P289" t="str">
        <v>CA</v>
      </c>
      <c r="Q289" t="str">
        <v>$1M - $10M</v>
      </c>
      <c r="R289" s="1">
        <v>45926</v>
      </c>
      <c r="S289" t="str">
        <v>missing</v>
      </c>
    </row>
    <row r="290" spans="1:19">
      <c r="A290" t="str">
        <v>L0289</v>
      </c>
      <c r="B290" t="str">
        <v>Bodhi Adams</v>
      </c>
      <c r="C290" t="str">
        <v>missing</v>
      </c>
      <c r="D290" t="str">
        <v>706.801.9723</v>
      </c>
      <c r="E290" t="str">
        <v>PALANTIR</v>
      </c>
      <c r="F290" t="str">
        <v>N/A</v>
      </c>
      <c r="G290" t="str">
        <v>PAID</v>
      </c>
      <c r="H290">
        <v>32</v>
      </c>
      <c r="I290">
        <v>12</v>
      </c>
      <c r="J290">
        <v>17</v>
      </c>
      <c r="K290" t="str">
        <v>YES</v>
      </c>
      <c r="L290" s="1">
        <v>45735</v>
      </c>
      <c r="M290" t="str">
        <v>NEW</v>
      </c>
      <c r="N290" t="str">
        <v>Saas</v>
      </c>
      <c r="O290" t="str">
        <v>Associate</v>
      </c>
      <c r="P290" t="str">
        <v>Pakistan</v>
      </c>
      <c r="Q290" t="str">
        <v>self-funded</v>
      </c>
      <c r="R290" s="1">
        <v>45805</v>
      </c>
      <c r="S290" t="str">
        <v>missing</v>
      </c>
    </row>
    <row r="291" spans="1:19">
      <c r="A291" t="str">
        <v>L0290</v>
      </c>
      <c r="B291" t="str">
        <v>Sophie Rossi</v>
      </c>
      <c r="C291" t="str">
        <v>missing</v>
      </c>
      <c r="D291" t="str">
        <v>(476) 994-1844</v>
      </c>
      <c r="E291" t="str">
        <v>SNOWFLAKE</v>
      </c>
      <c r="F291" t="str">
        <v>SMB</v>
      </c>
      <c r="G291" t="str">
        <v>WEBINAR</v>
      </c>
      <c r="H291">
        <v>0</v>
      </c>
      <c r="I291">
        <v>20</v>
      </c>
      <c r="J291">
        <v>23</v>
      </c>
      <c r="K291" t="str">
        <v>YES</v>
      </c>
      <c r="L291" s="1">
        <v>46009</v>
      </c>
      <c r="M291" t="str">
        <v>QUALIFIED</v>
      </c>
      <c r="N291" t="str">
        <v>Cybersecurity</v>
      </c>
      <c r="O291" t="str">
        <v>Events Manager</v>
      </c>
      <c r="P291" t="str">
        <v>Netherlands</v>
      </c>
      <c r="Q291" t="str">
        <v>$1M-10M</v>
      </c>
      <c r="R291" s="1">
        <v>45684</v>
      </c>
      <c r="S291" t="str">
        <v>missing</v>
      </c>
    </row>
    <row r="292" spans="1:19">
      <c r="A292" t="str">
        <v>L0291</v>
      </c>
      <c r="B292" t="str">
        <v>Vikram Clark</v>
      </c>
      <c r="C292" t="str">
        <v>vikram.clark@confluent.com</v>
      </c>
      <c r="D292" t="str">
        <v>841.749.4377</v>
      </c>
      <c r="E292" t="str">
        <v>CONFLUENT</v>
      </c>
      <c r="F292" t="str">
        <v>N/A</v>
      </c>
      <c r="G292" t="str">
        <v>WEBINAR</v>
      </c>
      <c r="H292">
        <v>13</v>
      </c>
      <c r="I292">
        <v>12</v>
      </c>
      <c r="J292">
        <v>14</v>
      </c>
      <c r="K292" t="str">
        <v>NO</v>
      </c>
      <c r="L292" s="1">
        <v>45872</v>
      </c>
      <c r="M292" t="str">
        <v>NURTURING</v>
      </c>
      <c r="N292" t="str">
        <v>Martech</v>
      </c>
      <c r="O292" t="str">
        <v>Chief Growth Officer</v>
      </c>
      <c r="P292" t="str">
        <v>SG</v>
      </c>
      <c r="Q292" t="str">
        <v>$500M-1B</v>
      </c>
      <c r="R292" s="1">
        <v>45893</v>
      </c>
      <c r="S292" t="str">
        <v>missing</v>
      </c>
    </row>
    <row r="293" spans="1:19">
      <c r="A293" t="str">
        <v>L0292</v>
      </c>
      <c r="B293" t="str">
        <v>Willow Williams</v>
      </c>
      <c r="C293" t="str">
        <v>willow.williams@crowdstrike.com</v>
      </c>
      <c r="D293" t="str">
        <v>missing</v>
      </c>
      <c r="E293" t="str">
        <v>CROWD STRIKE</v>
      </c>
      <c r="F293" t="str">
        <v>ENTERPRISE</v>
      </c>
      <c r="G293" t="str">
        <v>EVENT</v>
      </c>
      <c r="H293">
        <v>33</v>
      </c>
      <c r="I293">
        <v>0</v>
      </c>
      <c r="J293">
        <v>24</v>
      </c>
      <c r="K293" t="str">
        <v>NO</v>
      </c>
      <c r="L293" s="1" t="str">
        <v/>
      </c>
      <c r="M293" t="str">
        <v>ENGAGED</v>
      </c>
      <c r="N293" t="str">
        <v>Saas</v>
      </c>
      <c r="O293" t="str">
        <v>Demand Gen Manager</v>
      </c>
      <c r="P293" t="str">
        <v>AU</v>
      </c>
      <c r="Q293" t="str">
        <v>$10M-50M</v>
      </c>
      <c r="R293" s="1">
        <v>45981</v>
      </c>
      <c r="S293" t="str">
        <v>missing</v>
      </c>
    </row>
    <row r="294" spans="1:19">
      <c r="A294" t="str">
        <v>L0293</v>
      </c>
      <c r="B294" t="str">
        <v>Charlie Bhatt</v>
      </c>
      <c r="C294" t="str">
        <v>charlie.bhatt@hashicorp.com</v>
      </c>
      <c r="D294" t="str">
        <v>+13674146435</v>
      </c>
      <c r="E294" t="str">
        <v>HASHICORP</v>
      </c>
      <c r="F294" t="str">
        <v>MID-MARKET</v>
      </c>
      <c r="G294" t="str">
        <v>SOCIAL</v>
      </c>
      <c r="H294">
        <v>0</v>
      </c>
      <c r="I294">
        <v>20</v>
      </c>
      <c r="J294">
        <v>1</v>
      </c>
      <c r="K294" t="str">
        <v>YES</v>
      </c>
      <c r="L294" s="1">
        <v>45781</v>
      </c>
      <c r="M294" t="str">
        <v>LOST</v>
      </c>
      <c r="N294" t="str">
        <v>Media</v>
      </c>
      <c r="O294" t="str">
        <v>Founder</v>
      </c>
      <c r="P294" t="str">
        <v>US</v>
      </c>
      <c r="Q294" t="str">
        <v>$0-1M</v>
      </c>
      <c r="R294" s="1">
        <v>45843</v>
      </c>
      <c r="S294" t="str">
        <v>missing</v>
      </c>
    </row>
    <row r="295" spans="1:19">
      <c r="A295" t="str">
        <v>L0294</v>
      </c>
      <c r="B295" t="str">
        <v>Xavier Allen</v>
      </c>
      <c r="C295" t="str">
        <v>xavier.allen@hashicorp.com</v>
      </c>
      <c r="D295" t="str">
        <v>missing</v>
      </c>
      <c r="E295" t="str">
        <v>HASHICORP</v>
      </c>
      <c r="F295" t="str">
        <v>MID-MARKET</v>
      </c>
      <c r="G295" t="str">
        <v>SOCIAL</v>
      </c>
      <c r="H295">
        <v>21</v>
      </c>
      <c r="I295">
        <v>0</v>
      </c>
      <c r="J295">
        <v>58</v>
      </c>
      <c r="K295" t="str">
        <v>YES</v>
      </c>
      <c r="L295" s="1">
        <v>45935</v>
      </c>
      <c r="M295" t="str">
        <v>CONVERTED</v>
      </c>
      <c r="N295" t="str">
        <v>Telecom</v>
      </c>
      <c r="O295" t="str">
        <v>Program Manager</v>
      </c>
      <c r="P295" t="str">
        <v>SG</v>
      </c>
      <c r="Q295" t="str">
        <v>$100M-500M</v>
      </c>
      <c r="R295" s="1">
        <v>45971</v>
      </c>
      <c r="S295" t="str">
        <v>https://www.linkedin.com/in/xaviershah14</v>
      </c>
    </row>
    <row r="296" spans="1:19">
      <c r="A296" t="str">
        <v>L0295</v>
      </c>
      <c r="B296" t="str">
        <v>Zaid Ramos</v>
      </c>
      <c r="C296" t="str">
        <v>zaid.ramos@amazon.com</v>
      </c>
      <c r="D296" t="str">
        <v>+13504273421</v>
      </c>
      <c r="E296" t="str">
        <v>AMAZON</v>
      </c>
      <c r="F296" t="str">
        <v>N/A</v>
      </c>
      <c r="G296" t="str">
        <v>PARTNER</v>
      </c>
      <c r="H296">
        <v>7</v>
      </c>
      <c r="I296">
        <v>8</v>
      </c>
      <c r="J296">
        <v>20</v>
      </c>
      <c r="K296" t="str">
        <v>NO</v>
      </c>
      <c r="L296" s="1">
        <v>45850</v>
      </c>
      <c r="M296" t="str">
        <v>LOST</v>
      </c>
      <c r="N296" t="str">
        <v>Energy</v>
      </c>
      <c r="O296" t="str">
        <v>Abm Manager</v>
      </c>
      <c r="P296" t="str">
        <v>Kenya</v>
      </c>
      <c r="Q296" t="str">
        <v>unknown</v>
      </c>
      <c r="R296" s="1">
        <v>45972</v>
      </c>
      <c r="S296" t="str">
        <v>missing</v>
      </c>
    </row>
    <row r="297" spans="1:19">
      <c r="A297" t="str">
        <v>L0296</v>
      </c>
      <c r="B297" t="str">
        <v>Perseus Das</v>
      </c>
      <c r="C297" t="str">
        <v>perseus.das@servicenow.com</v>
      </c>
      <c r="D297" t="str">
        <v>missing</v>
      </c>
      <c r="E297" t="str">
        <v>SERVICENOW</v>
      </c>
      <c r="F297" t="str">
        <v>GROWTH</v>
      </c>
      <c r="G297" t="str">
        <v>CONTENT_SYNDICATION</v>
      </c>
      <c r="H297">
        <v>14</v>
      </c>
      <c r="I297">
        <v>7</v>
      </c>
      <c r="J297">
        <v>13</v>
      </c>
      <c r="K297" t="str">
        <v>YES</v>
      </c>
      <c r="L297" s="1">
        <v>45874</v>
      </c>
      <c r="M297" t="str">
        <v>NURTURING</v>
      </c>
      <c r="N297" t="str">
        <v>Healthcare</v>
      </c>
      <c r="O297" t="str">
        <v>Engineering Manager</v>
      </c>
      <c r="P297" t="str">
        <v>Uae</v>
      </c>
      <c r="Q297" t="str">
        <v>Series A</v>
      </c>
      <c r="R297" s="1">
        <v>45792</v>
      </c>
      <c r="S297" t="str">
        <v>missing</v>
      </c>
    </row>
    <row r="298" spans="1:19">
      <c r="A298" t="str">
        <v>L0297</v>
      </c>
      <c r="B298" t="str">
        <v>Opal Tiwari</v>
      </c>
      <c r="C298" t="str">
        <v>opal.tiwari@metaplatforms.com</v>
      </c>
      <c r="D298" t="str">
        <v>missing</v>
      </c>
      <c r="E298" t="str">
        <v>META PLATFORMS</v>
      </c>
      <c r="F298" t="str">
        <v>GROWTH</v>
      </c>
      <c r="G298" t="str">
        <v>ORGANIC</v>
      </c>
      <c r="H298">
        <v>27</v>
      </c>
      <c r="I298">
        <v>3</v>
      </c>
      <c r="J298">
        <v>4</v>
      </c>
      <c r="K298" t="str">
        <v>NO</v>
      </c>
      <c r="L298" s="1">
        <v>45717</v>
      </c>
      <c r="M298" t="str">
        <v>LOST</v>
      </c>
      <c r="N298" t="str">
        <v>Devops</v>
      </c>
      <c r="O298" t="str">
        <v>Founder</v>
      </c>
      <c r="P298" t="str">
        <v>DE</v>
      </c>
      <c r="Q298" t="str">
        <v>$0-1M</v>
      </c>
      <c r="R298" s="1">
        <v>45843</v>
      </c>
      <c r="S298" t="str">
        <v>linkedin.com/in/sebastianmendoza18</v>
      </c>
    </row>
    <row r="299" spans="1:19">
      <c r="A299" t="str">
        <v>L0298</v>
      </c>
      <c r="B299" t="str">
        <v>Ingrid Diaz</v>
      </c>
      <c r="C299" t="str">
        <v>ingrid.diaz@intercom.com</v>
      </c>
      <c r="D299" t="str">
        <v>missing</v>
      </c>
      <c r="E299" t="str">
        <v>INTERCOM</v>
      </c>
      <c r="F299" t="str">
        <v>ENTERPRISE</v>
      </c>
      <c r="G299" t="str">
        <v>ORGANIC</v>
      </c>
      <c r="H299">
        <v>11</v>
      </c>
      <c r="I299">
        <v>0</v>
      </c>
      <c r="J299">
        <v>27</v>
      </c>
      <c r="K299" t="str">
        <v>NO</v>
      </c>
      <c r="L299" s="1">
        <v>45887</v>
      </c>
      <c r="M299" t="str">
        <v>DISQUALIFIED</v>
      </c>
      <c r="N299" t="str">
        <v>Cleantech</v>
      </c>
      <c r="O299" t="str">
        <v>Intern</v>
      </c>
      <c r="P299" t="str">
        <v>Ireland</v>
      </c>
      <c r="Q299" t="str">
        <v>unknown</v>
      </c>
      <c r="R299" s="1">
        <v>45780</v>
      </c>
      <c r="S299" t="str">
        <v>www.linkedin.com/in/ginamendoza28</v>
      </c>
    </row>
    <row r="300" spans="1:19">
      <c r="A300" t="str">
        <v>L0299</v>
      </c>
      <c r="B300" t="str">
        <v>Gideon Davis</v>
      </c>
      <c r="C300" t="str">
        <v>gideon.davis@workday.com</v>
      </c>
      <c r="D300" t="str">
        <v>868.757.7637</v>
      </c>
      <c r="E300" t="str">
        <v>WORKDAY</v>
      </c>
      <c r="F300" t="str">
        <v>STARTUP</v>
      </c>
      <c r="G300" t="str">
        <v>REFERRAL</v>
      </c>
      <c r="H300">
        <v>0</v>
      </c>
      <c r="I300">
        <v>13</v>
      </c>
      <c r="J300">
        <v>6</v>
      </c>
      <c r="K300" t="str">
        <v>NO</v>
      </c>
      <c r="L300" s="1">
        <v>45955</v>
      </c>
      <c r="M300" t="str">
        <v>ENGAGED</v>
      </c>
      <c r="N300" t="str">
        <v>Fintech</v>
      </c>
      <c r="O300" t="str">
        <v>Director Of Marketing</v>
      </c>
      <c r="P300" t="str">
        <v>BR</v>
      </c>
      <c r="Q300" t="str">
        <v>$50M - $100M</v>
      </c>
      <c r="R300" s="1">
        <v>45767</v>
      </c>
      <c r="S300" t="str">
        <v>missing</v>
      </c>
    </row>
    <row r="301" spans="1:19">
      <c r="A301" t="str">
        <v>L0300</v>
      </c>
      <c r="B301" t="str">
        <v>Dmitri Lewis</v>
      </c>
      <c r="C301" t="str">
        <v>dmitri.lewis@figma.com</v>
      </c>
      <c r="D301" t="str">
        <v>6951461787</v>
      </c>
      <c r="E301" t="str">
        <v>FIGMA</v>
      </c>
      <c r="F301" t="str">
        <v>ENTERPRISE</v>
      </c>
      <c r="G301" t="str">
        <v>COLD_EMAIL</v>
      </c>
      <c r="H301">
        <v>0</v>
      </c>
      <c r="I301">
        <v>9</v>
      </c>
      <c r="J301">
        <v>32</v>
      </c>
      <c r="K301" t="str">
        <v>YES</v>
      </c>
      <c r="L301" s="1">
        <v>45862</v>
      </c>
      <c r="M301" t="str">
        <v>CONVERTED</v>
      </c>
      <c r="N301" t="str">
        <v>Cybersecurity</v>
      </c>
      <c r="O301" t="str">
        <v>Head Of Sales</v>
      </c>
      <c r="P301" t="str">
        <v>Mexico</v>
      </c>
      <c r="Q301" t="str">
        <v>self-funded</v>
      </c>
      <c r="R301" s="1">
        <v>45926</v>
      </c>
      <c r="S301" t="str">
        <v>www.linkedin.com/in/gracepetrov49</v>
      </c>
    </row>
    <row r="302" spans="1:19">
      <c r="A302" t="str">
        <v>L0301</v>
      </c>
      <c r="B302" t="str">
        <v>Yael Bose</v>
      </c>
      <c r="C302" t="str">
        <v>missing</v>
      </c>
      <c r="D302" t="str">
        <v>missing</v>
      </c>
      <c r="E302" t="str">
        <v>DOCUSIGN</v>
      </c>
      <c r="F302" t="str">
        <v>MID-MARKET</v>
      </c>
      <c r="G302" t="str">
        <v>REFERRAL</v>
      </c>
      <c r="H302">
        <v>10</v>
      </c>
      <c r="I302">
        <v>16</v>
      </c>
      <c r="J302">
        <v>46</v>
      </c>
      <c r="K302" t="str">
        <v>NO</v>
      </c>
      <c r="L302" s="1">
        <v>45823</v>
      </c>
      <c r="M302" t="str">
        <v>ENGAGED</v>
      </c>
      <c r="N302" t="str">
        <v>Cybersecurity</v>
      </c>
      <c r="O302" t="str">
        <v>Technical Lead</v>
      </c>
      <c r="P302" t="str">
        <v>Netherlands</v>
      </c>
      <c r="Q302" t="str">
        <v>unknown</v>
      </c>
      <c r="R302" s="1" t="str">
        <v/>
      </c>
      <c r="S302" t="str">
        <v>https://linkedin.com/in/winonakumar31</v>
      </c>
    </row>
    <row r="303" spans="1:19">
      <c r="A303" t="str">
        <v>L0302</v>
      </c>
      <c r="B303" t="str">
        <v>Elowen Eriksson</v>
      </c>
      <c r="C303" t="str">
        <v>elowen.eriksson@canva.com</v>
      </c>
      <c r="D303" t="str">
        <v>+12896102541</v>
      </c>
      <c r="E303" t="str">
        <v>CANVA</v>
      </c>
      <c r="F303" t="str">
        <v>SMB</v>
      </c>
      <c r="G303" t="str">
        <v>REFERRAL</v>
      </c>
      <c r="H303">
        <v>10</v>
      </c>
      <c r="I303">
        <v>0</v>
      </c>
      <c r="J303">
        <v>22</v>
      </c>
      <c r="K303" t="str">
        <v>YES</v>
      </c>
      <c r="L303" s="1">
        <v>46016</v>
      </c>
      <c r="M303" t="str">
        <v>QUALIFIED</v>
      </c>
      <c r="N303" t="str">
        <v>Cleantech</v>
      </c>
      <c r="O303" t="str">
        <v>Head Of Strategy</v>
      </c>
      <c r="P303" t="str">
        <v>N/A</v>
      </c>
      <c r="Q303" t="str">
        <v>Unknown</v>
      </c>
      <c r="R303" s="1">
        <v>45720</v>
      </c>
      <c r="S303" t="str">
        <v>https://www.linkedin.com/in/wesleygarcia47</v>
      </c>
    </row>
    <row r="304" spans="1:19">
      <c r="A304" t="str">
        <v>L0303</v>
      </c>
      <c r="B304" t="str">
        <v>Aria Kim</v>
      </c>
      <c r="C304" t="str">
        <v>aria.kim@cloudflare.com</v>
      </c>
      <c r="D304" t="str">
        <v>missing</v>
      </c>
      <c r="E304" t="str">
        <v>CLOUDFLARE</v>
      </c>
      <c r="F304" t="str">
        <v>STARTUP</v>
      </c>
      <c r="G304" t="str">
        <v>UNKNOWN</v>
      </c>
      <c r="H304">
        <v>2</v>
      </c>
      <c r="I304">
        <v>20</v>
      </c>
      <c r="J304">
        <v>0</v>
      </c>
      <c r="K304" t="str">
        <v>NO</v>
      </c>
      <c r="L304" s="1">
        <v>45901</v>
      </c>
      <c r="M304" t="str">
        <v>LOST</v>
      </c>
      <c r="N304" t="str">
        <v>Edtech</v>
      </c>
      <c r="O304" t="str">
        <v>Vp Revenue</v>
      </c>
      <c r="P304" t="str">
        <v>South Africa</v>
      </c>
      <c r="Q304" t="str">
        <v>$10M+</v>
      </c>
      <c r="R304" s="1">
        <v>45760</v>
      </c>
      <c r="S304" t="str">
        <v>www.linkedin.com/in/tallulahthomas45</v>
      </c>
    </row>
    <row r="305" spans="1:19">
      <c r="A305" t="str">
        <v>L0304</v>
      </c>
      <c r="B305" t="str">
        <v>Rosalind Reyes</v>
      </c>
      <c r="C305" t="str">
        <v>rosalind.reyes@stripe.com</v>
      </c>
      <c r="D305" t="str">
        <v>(404) 511-6385</v>
      </c>
      <c r="E305" t="str">
        <v>STRIPE</v>
      </c>
      <c r="F305" t="str">
        <v>SMB</v>
      </c>
      <c r="G305" t="str">
        <v>COLD_EMAIL</v>
      </c>
      <c r="H305">
        <v>31</v>
      </c>
      <c r="I305">
        <v>15</v>
      </c>
      <c r="J305">
        <v>29</v>
      </c>
      <c r="K305" t="str">
        <v>YES</v>
      </c>
      <c r="L305" s="1">
        <v>45874</v>
      </c>
      <c r="M305" t="str">
        <v>NEW</v>
      </c>
      <c r="N305" t="str">
        <v>Legal Tech</v>
      </c>
      <c r="O305" t="str">
        <v>Data Analyst</v>
      </c>
      <c r="P305" t="str">
        <v>UK</v>
      </c>
      <c r="Q305" t="str">
        <v>Series A</v>
      </c>
      <c r="R305" s="1">
        <v>45834</v>
      </c>
      <c r="S305" t="str">
        <v>https://linkedin.com/in/tatianayoung7</v>
      </c>
    </row>
    <row r="306" spans="1:19">
      <c r="A306" t="str">
        <v>L0305</v>
      </c>
      <c r="B306" t="str">
        <v>Frank Verma</v>
      </c>
      <c r="C306" t="str">
        <v>frank.verma@stripe.com</v>
      </c>
      <c r="D306" t="str">
        <v>+1-929-562-7876</v>
      </c>
      <c r="E306" t="str">
        <v>STRIPE</v>
      </c>
      <c r="F306" t="str">
        <v>MID-MARKET</v>
      </c>
      <c r="G306" t="str">
        <v>SOCIAL</v>
      </c>
      <c r="H306">
        <v>3</v>
      </c>
      <c r="I306">
        <v>0</v>
      </c>
      <c r="J306">
        <v>21</v>
      </c>
      <c r="K306" t="str">
        <v>NO</v>
      </c>
      <c r="L306" s="1">
        <v>45822</v>
      </c>
      <c r="M306" t="str">
        <v>NURTURING</v>
      </c>
      <c r="N306" t="str">
        <v>Retail</v>
      </c>
      <c r="O306" t="str">
        <v>Product Manager</v>
      </c>
      <c r="P306" t="str">
        <v>Vietnam</v>
      </c>
      <c r="Q306" t="str">
        <v>$25M-$100M</v>
      </c>
      <c r="R306" s="1">
        <v>45675</v>
      </c>
      <c r="S306" t="str">
        <v>linkedin.com/in/anselrobinson10</v>
      </c>
    </row>
    <row r="307" spans="1:19">
      <c r="A307" t="str">
        <v>L0306</v>
      </c>
      <c r="B307" t="str">
        <v>Soren Kovac</v>
      </c>
      <c r="C307" t="str">
        <v>soren.kovac@airtable.com</v>
      </c>
      <c r="D307" t="str">
        <v>missing</v>
      </c>
      <c r="E307" t="str">
        <v>AIRTABLE</v>
      </c>
      <c r="F307" t="str">
        <v>N/A</v>
      </c>
      <c r="G307" t="str">
        <v>REFERRAL</v>
      </c>
      <c r="H307">
        <v>20</v>
      </c>
      <c r="I307">
        <v>0</v>
      </c>
      <c r="J307">
        <v>26</v>
      </c>
      <c r="K307" t="str">
        <v>YES</v>
      </c>
      <c r="L307" s="1">
        <v>45672</v>
      </c>
      <c r="M307" t="str">
        <v>ENGAGED</v>
      </c>
      <c r="N307" t="str">
        <v>Cybersecurity</v>
      </c>
      <c r="O307" t="str">
        <v>Gtm Lead</v>
      </c>
      <c r="P307" t="str">
        <v>DE</v>
      </c>
      <c r="Q307" t="str">
        <v>Unknown</v>
      </c>
      <c r="R307" s="1">
        <v>45761</v>
      </c>
      <c r="S307" t="str">
        <v>https://linkedin.com/in/rosanovak49</v>
      </c>
    </row>
    <row r="308" spans="1:19">
      <c r="A308" t="str">
        <v>L0307</v>
      </c>
      <c r="B308" t="str">
        <v>Nolan Walker</v>
      </c>
      <c r="C308" t="str">
        <v>nolan.walker@google.com</v>
      </c>
      <c r="D308" t="str">
        <v>(327) 816-9177</v>
      </c>
      <c r="E308" t="str">
        <v>GOOGLE</v>
      </c>
      <c r="F308" t="str">
        <v>N/A</v>
      </c>
      <c r="G308" t="str">
        <v>CONTENT_SYNDICATION</v>
      </c>
      <c r="H308">
        <v>22</v>
      </c>
      <c r="I308">
        <v>13</v>
      </c>
      <c r="J308">
        <v>48</v>
      </c>
      <c r="K308" t="str">
        <v>YES</v>
      </c>
      <c r="L308" s="1">
        <v>45731</v>
      </c>
      <c r="M308" t="str">
        <v>CONTACTED</v>
      </c>
      <c r="N308" t="str">
        <v>Devops</v>
      </c>
      <c r="O308" t="str">
        <v>Unknown</v>
      </c>
      <c r="P308" t="str">
        <v>IN</v>
      </c>
      <c r="Q308" t="str">
        <v>$10M+</v>
      </c>
      <c r="R308" s="1">
        <v>45984</v>
      </c>
      <c r="S308" t="str">
        <v>linkedin.com/in/killianbaker90</v>
      </c>
    </row>
    <row r="309" spans="1:19">
      <c r="A309" t="str">
        <v>L0308</v>
      </c>
      <c r="B309" t="str">
        <v>Zane Thomas</v>
      </c>
      <c r="C309" t="str">
        <v>zane.thomas@databricks.com</v>
      </c>
      <c r="D309" t="str">
        <v>+1-757-202-8276</v>
      </c>
      <c r="E309" t="str">
        <v>DATABRICKS</v>
      </c>
      <c r="F309" t="str">
        <v>SMB</v>
      </c>
      <c r="G309" t="str">
        <v>ORGANIC</v>
      </c>
      <c r="H309">
        <v>26</v>
      </c>
      <c r="I309">
        <v>14</v>
      </c>
      <c r="J309">
        <v>7</v>
      </c>
      <c r="K309" t="str">
        <v>YES</v>
      </c>
      <c r="L309" s="1">
        <v>45700</v>
      </c>
      <c r="M309" t="str">
        <v>ENGAGED</v>
      </c>
      <c r="N309" t="str">
        <v>Retail</v>
      </c>
      <c r="O309" t="str">
        <v>Events Manager</v>
      </c>
      <c r="P309" t="str">
        <v>Argentina</v>
      </c>
      <c r="Q309" t="str">
        <v>Unknown</v>
      </c>
      <c r="R309" s="1">
        <v>45764</v>
      </c>
      <c r="S309" t="str">
        <v>missing</v>
      </c>
    </row>
    <row r="310" spans="1:19">
      <c r="A310" t="str">
        <v>L0309</v>
      </c>
      <c r="B310" t="str">
        <v>Quinlan Scott</v>
      </c>
      <c r="C310" t="str">
        <v>quinlan.scott@crowdstrike.com</v>
      </c>
      <c r="D310" t="str">
        <v>missing</v>
      </c>
      <c r="E310" t="str">
        <v>CROWDSTRIKE</v>
      </c>
      <c r="F310" t="str">
        <v>MID-MARKET</v>
      </c>
      <c r="G310" t="str">
        <v>EVENT</v>
      </c>
      <c r="H310">
        <v>33</v>
      </c>
      <c r="I310">
        <v>19</v>
      </c>
      <c r="J310">
        <v>10</v>
      </c>
      <c r="K310" t="str">
        <v>YES</v>
      </c>
      <c r="L310" s="1">
        <v>45765</v>
      </c>
      <c r="M310" t="str">
        <v>NEW</v>
      </c>
      <c r="N310" t="str">
        <v>Hrtech</v>
      </c>
      <c r="O310" t="str">
        <v>Communications Director</v>
      </c>
      <c r="P310" t="str">
        <v>UK</v>
      </c>
      <c r="Q310" t="str">
        <v>$100M+</v>
      </c>
      <c r="R310" s="1">
        <v>45974</v>
      </c>
      <c r="S310" t="str">
        <v>linkedin.com/in/taranguyen41</v>
      </c>
    </row>
    <row r="311" spans="1:19">
      <c r="A311" t="str">
        <v>L0310</v>
      </c>
      <c r="B311" t="str">
        <v>Priya Tanaka</v>
      </c>
      <c r="C311" t="str">
        <v>priya.tanaka@salesforce.com</v>
      </c>
      <c r="D311" t="str">
        <v>4669573605</v>
      </c>
      <c r="E311" t="str">
        <v>SALESFORCE</v>
      </c>
      <c r="F311" t="str">
        <v>MID-MARKET</v>
      </c>
      <c r="G311" t="str">
        <v>PAID</v>
      </c>
      <c r="H311">
        <v>0</v>
      </c>
      <c r="I311">
        <v>20</v>
      </c>
      <c r="J311">
        <v>9</v>
      </c>
      <c r="K311" t="str">
        <v>YES</v>
      </c>
      <c r="L311" s="1">
        <v>45903</v>
      </c>
      <c r="M311" t="str">
        <v>NEW</v>
      </c>
      <c r="N311" t="str">
        <v>Supply Chain</v>
      </c>
      <c r="O311" t="str">
        <v>Director Of Marketing</v>
      </c>
      <c r="P311" t="str">
        <v>AU</v>
      </c>
      <c r="Q311" t="str">
        <v>Over $1B</v>
      </c>
      <c r="R311" s="1">
        <v>45814</v>
      </c>
      <c r="S311" t="str">
        <v>missing</v>
      </c>
    </row>
    <row r="312" spans="1:19">
      <c r="A312" t="str">
        <v>L0311</v>
      </c>
      <c r="B312" t="str">
        <v>Fatima Nelson</v>
      </c>
      <c r="C312" t="str">
        <v>fatima.nelson@cloudflare.com</v>
      </c>
      <c r="D312" t="str">
        <v>(842) 123-2694</v>
      </c>
      <c r="E312" t="str">
        <v>CLOUDFLARE</v>
      </c>
      <c r="F312" t="str">
        <v>N/A</v>
      </c>
      <c r="G312" t="str">
        <v>PAID</v>
      </c>
      <c r="H312">
        <v>18</v>
      </c>
      <c r="I312">
        <v>5</v>
      </c>
      <c r="J312">
        <v>31</v>
      </c>
      <c r="K312" t="str">
        <v>YES</v>
      </c>
      <c r="L312" s="1">
        <v>45760</v>
      </c>
      <c r="M312" t="str">
        <v>NURTURING</v>
      </c>
      <c r="N312" t="str">
        <v>Automotive</v>
      </c>
      <c r="O312" t="str">
        <v>Cmo</v>
      </c>
      <c r="P312" t="str">
        <v>Colombia</v>
      </c>
      <c r="Q312" t="str">
        <v>Unknown</v>
      </c>
      <c r="R312" s="1">
        <v>45695</v>
      </c>
      <c r="S312" t="str">
        <v>linkedin.com/in/umarkapoor41</v>
      </c>
    </row>
    <row r="313" spans="1:19">
      <c r="A313" t="str">
        <v>L0312</v>
      </c>
      <c r="B313" t="str">
        <v>Nico Dominguez</v>
      </c>
      <c r="C313" t="str">
        <v>nico.dominguez@paloaltonetworks.com</v>
      </c>
      <c r="D313" t="str">
        <v>(555) 595-9953</v>
      </c>
      <c r="E313" t="str">
        <v>PALO ALTO NETWORKS</v>
      </c>
      <c r="F313" t="str">
        <v>MID-MARKET</v>
      </c>
      <c r="G313" t="str">
        <v>DIRECT</v>
      </c>
      <c r="H313">
        <v>7</v>
      </c>
      <c r="I313">
        <v>0</v>
      </c>
      <c r="J313">
        <v>33</v>
      </c>
      <c r="K313" t="str">
        <v>YES</v>
      </c>
      <c r="L313" s="1">
        <v>45775</v>
      </c>
      <c r="M313" t="str">
        <v>CONVERTED</v>
      </c>
      <c r="N313" t="str">
        <v>Edtech</v>
      </c>
      <c r="O313" t="str">
        <v>Director Of Demand Gen</v>
      </c>
      <c r="P313" t="str">
        <v>US</v>
      </c>
      <c r="Q313" t="str">
        <v>0-1M</v>
      </c>
      <c r="R313" s="1">
        <v>45996</v>
      </c>
      <c r="S313" t="str">
        <v>missing</v>
      </c>
    </row>
    <row r="314" spans="1:19">
      <c r="A314" t="str">
        <v>L0313</v>
      </c>
      <c r="B314" t="str">
        <v>Vivian Robinson</v>
      </c>
      <c r="C314" t="str">
        <v>vivian.robinson@snowflake.com</v>
      </c>
      <c r="D314" t="str">
        <v>397-356-3833</v>
      </c>
      <c r="E314" t="str">
        <v>SNOWFLAKE</v>
      </c>
      <c r="F314" t="str">
        <v>MID-MARKET</v>
      </c>
      <c r="G314" t="str">
        <v>SOCIAL</v>
      </c>
      <c r="H314">
        <v>6</v>
      </c>
      <c r="I314">
        <v>18</v>
      </c>
      <c r="J314">
        <v>50</v>
      </c>
      <c r="K314" t="str">
        <v>YES</v>
      </c>
      <c r="L314" s="1">
        <v>45883</v>
      </c>
      <c r="M314" t="str">
        <v>QUALIFIED</v>
      </c>
      <c r="N314" t="str">
        <v>Telecom</v>
      </c>
      <c r="O314" t="str">
        <v>Head Of Partnerships</v>
      </c>
      <c r="P314" t="str">
        <v>Israel</v>
      </c>
      <c r="Q314" t="str">
        <v>Under $1M</v>
      </c>
      <c r="R314" s="1">
        <v>45766</v>
      </c>
      <c r="S314" t="str">
        <v>missing</v>
      </c>
    </row>
    <row r="315" spans="1:19">
      <c r="A315" t="str">
        <v>L0314</v>
      </c>
      <c r="B315" t="str">
        <v>Juniper Chandra</v>
      </c>
      <c r="C315" t="str">
        <v>juniper.chandra@dropbox.com</v>
      </c>
      <c r="D315" t="str">
        <v>(743) 460-7525</v>
      </c>
      <c r="E315" t="str">
        <v>DROPBOX</v>
      </c>
      <c r="F315" t="str">
        <v>MID-MARKET</v>
      </c>
      <c r="G315" t="str">
        <v>REFERRAL</v>
      </c>
      <c r="H315">
        <v>27</v>
      </c>
      <c r="I315">
        <v>11</v>
      </c>
      <c r="J315">
        <v>13</v>
      </c>
      <c r="K315" t="str">
        <v>NO</v>
      </c>
      <c r="L315" s="1">
        <v>45741</v>
      </c>
      <c r="M315" t="str">
        <v>LOST</v>
      </c>
      <c r="N315" t="str">
        <v>Cybersecurity</v>
      </c>
      <c r="O315" t="str">
        <v>Vp Marketing</v>
      </c>
      <c r="P315" t="str">
        <v>Israel</v>
      </c>
      <c r="Q315" t="str">
        <v>$25M-$100M</v>
      </c>
      <c r="R315" s="1">
        <v>45888</v>
      </c>
      <c r="S315" t="str">
        <v>www.linkedin.com/in/ivanfischer9</v>
      </c>
    </row>
    <row r="316" spans="1:19">
      <c r="A316" t="str">
        <v>L0315</v>
      </c>
      <c r="B316" t="str">
        <v>Willow Eriksson</v>
      </c>
      <c r="C316" t="str">
        <v>willow.eriksson@hashicorp.com</v>
      </c>
      <c r="D316" t="str">
        <v>missing</v>
      </c>
      <c r="E316" t="str">
        <v>HASHICORP</v>
      </c>
      <c r="F316" t="str">
        <v>ENTERPRISE</v>
      </c>
      <c r="G316" t="str">
        <v>CONTENT_SYNDICATION</v>
      </c>
      <c r="H316">
        <v>27</v>
      </c>
      <c r="I316">
        <v>10</v>
      </c>
      <c r="J316">
        <v>3</v>
      </c>
      <c r="K316" t="str">
        <v>NO</v>
      </c>
      <c r="L316" s="1">
        <v>45791</v>
      </c>
      <c r="M316" t="str">
        <v>NURTURING</v>
      </c>
      <c r="N316" t="str">
        <v>Cybersecurity</v>
      </c>
      <c r="O316" t="str">
        <v>Gtm Lead</v>
      </c>
      <c r="P316" t="str">
        <v>IN</v>
      </c>
      <c r="Q316" t="str">
        <v>$100M+</v>
      </c>
      <c r="R316" s="1">
        <v>45931</v>
      </c>
      <c r="S316" t="str">
        <v>missing</v>
      </c>
    </row>
    <row r="317" spans="1:19">
      <c r="A317" t="str">
        <v>L0316</v>
      </c>
      <c r="B317" t="str">
        <v>Magnus Soto</v>
      </c>
      <c r="C317" t="str">
        <v>magnus.soto@datadog.com</v>
      </c>
      <c r="D317" t="str">
        <v>(740) 140-6527</v>
      </c>
      <c r="E317" t="str">
        <v>DATADOG</v>
      </c>
      <c r="F317" t="str">
        <v>ENTERPRISE</v>
      </c>
      <c r="G317" t="str">
        <v>PAID</v>
      </c>
      <c r="H317">
        <v>26</v>
      </c>
      <c r="I317">
        <v>8</v>
      </c>
      <c r="J317">
        <v>22</v>
      </c>
      <c r="K317" t="str">
        <v>NO</v>
      </c>
      <c r="L317" s="1">
        <v>45824</v>
      </c>
      <c r="M317" t="str">
        <v>NEW</v>
      </c>
      <c r="N317" t="str">
        <v>Healthcare</v>
      </c>
      <c r="O317" t="str">
        <v>Communications Director</v>
      </c>
      <c r="P317" t="str">
        <v>Sweden</v>
      </c>
      <c r="Q317" t="str">
        <v>Unknown</v>
      </c>
      <c r="R317" s="1">
        <v>45965</v>
      </c>
      <c r="S317" t="str">
        <v>https://linkedin.com/in/gideonmoore4</v>
      </c>
    </row>
    <row r="318" spans="1:19">
      <c r="A318" t="str">
        <v>L0317</v>
      </c>
      <c r="B318" t="str">
        <v>Mona Mehta</v>
      </c>
      <c r="C318" t="str">
        <v>mona.mehta@crowdstrike.com</v>
      </c>
      <c r="D318" t="str">
        <v>(577) 935-9807</v>
      </c>
      <c r="E318" t="str">
        <v>CROWD STRIKE</v>
      </c>
      <c r="F318" t="str">
        <v>GROWTH</v>
      </c>
      <c r="G318" t="str">
        <v>ORGANIC</v>
      </c>
      <c r="H318">
        <v>2</v>
      </c>
      <c r="I318">
        <v>0</v>
      </c>
      <c r="J318">
        <v>4</v>
      </c>
      <c r="K318" t="str">
        <v>YES</v>
      </c>
      <c r="L318" s="1">
        <v>45956</v>
      </c>
      <c r="M318" t="str">
        <v>ENGAGED</v>
      </c>
      <c r="N318" t="str">
        <v>Supply Chain</v>
      </c>
      <c r="O318" t="str">
        <v>Head Of Partnerships</v>
      </c>
      <c r="P318" t="str">
        <v>IN</v>
      </c>
      <c r="Q318" t="str">
        <v>$100M+</v>
      </c>
      <c r="R318" s="1">
        <v>45727</v>
      </c>
      <c r="S318" t="str">
        <v>linkedin.com/in/xylakapoor53</v>
      </c>
    </row>
    <row r="319" spans="1:19">
      <c r="A319" t="str">
        <v>L0318</v>
      </c>
      <c r="B319" t="str">
        <v>Marisol Torres</v>
      </c>
      <c r="C319" t="str">
        <v>marisol.torres@paloalto.com</v>
      </c>
      <c r="D319" t="str">
        <v>(294) 370-5853</v>
      </c>
      <c r="E319" t="str">
        <v>PALO ALTO</v>
      </c>
      <c r="F319" t="str">
        <v>ENTERPRISE</v>
      </c>
      <c r="G319" t="str">
        <v>COLD_EMAIL</v>
      </c>
      <c r="H319">
        <v>15</v>
      </c>
      <c r="I319">
        <v>6</v>
      </c>
      <c r="J319">
        <v>4</v>
      </c>
      <c r="K319" t="str">
        <v>NO</v>
      </c>
      <c r="L319" s="1">
        <v>45679</v>
      </c>
      <c r="M319" t="str">
        <v>NEW</v>
      </c>
      <c r="N319" t="str">
        <v>Retail</v>
      </c>
      <c r="O319" t="str">
        <v>Brand Manager</v>
      </c>
      <c r="P319" t="str">
        <v>SG</v>
      </c>
      <c r="Q319" t="str">
        <v>50M+</v>
      </c>
      <c r="R319" s="1">
        <v>45955</v>
      </c>
      <c r="S319" t="str">
        <v>linkedin.com/in/eliseortiz40</v>
      </c>
    </row>
    <row r="320" spans="1:19">
      <c r="A320" t="str">
        <v>L0319</v>
      </c>
      <c r="B320" t="str">
        <v>Orion Cruz</v>
      </c>
      <c r="C320" t="str">
        <v>orion.cruz@zoom.com</v>
      </c>
      <c r="D320" t="str">
        <v>407-898-7556</v>
      </c>
      <c r="E320" t="str">
        <v>ZOOM</v>
      </c>
      <c r="F320" t="str">
        <v>ENTERPRISE</v>
      </c>
      <c r="G320" t="str">
        <v>SOCIAL</v>
      </c>
      <c r="H320">
        <v>19</v>
      </c>
      <c r="I320">
        <v>18</v>
      </c>
      <c r="J320">
        <v>9</v>
      </c>
      <c r="K320" t="str">
        <v>NO</v>
      </c>
      <c r="L320" s="1">
        <v>45995</v>
      </c>
      <c r="M320" t="str">
        <v>CONTACTED</v>
      </c>
      <c r="N320" t="str">
        <v>Saas</v>
      </c>
      <c r="O320" t="str">
        <v>Chief Growth Officer</v>
      </c>
      <c r="P320" t="str">
        <v>SG</v>
      </c>
      <c r="Q320" t="str">
        <v>Unknown</v>
      </c>
      <c r="R320" s="1">
        <v>45881</v>
      </c>
      <c r="S320" t="str">
        <v>missing</v>
      </c>
    </row>
    <row r="321" spans="1:19">
      <c r="A321" t="str">
        <v>L0320</v>
      </c>
      <c r="B321" t="str">
        <v>Nikolai Anderson</v>
      </c>
      <c r="C321" t="str">
        <v>nikolai.anderson@asana.com</v>
      </c>
      <c r="D321" t="str">
        <v>missing</v>
      </c>
      <c r="E321" t="str">
        <v>ASANA</v>
      </c>
      <c r="F321" t="str">
        <v>ENTERPRISE</v>
      </c>
      <c r="G321" t="str">
        <v>EVENT</v>
      </c>
      <c r="H321">
        <v>27</v>
      </c>
      <c r="I321">
        <v>6</v>
      </c>
      <c r="J321">
        <v>38</v>
      </c>
      <c r="K321" t="str">
        <v>YES</v>
      </c>
      <c r="L321" s="1">
        <v>45886</v>
      </c>
      <c r="M321" t="str">
        <v>CONTACTED</v>
      </c>
      <c r="N321" t="str">
        <v>Edtech</v>
      </c>
      <c r="O321" t="str">
        <v>Head Of Growth</v>
      </c>
      <c r="P321" t="str">
        <v>N/A</v>
      </c>
      <c r="Q321" t="str">
        <v>0-1M</v>
      </c>
      <c r="R321" s="1">
        <v>45676</v>
      </c>
      <c r="S321" t="str">
        <v>missing</v>
      </c>
    </row>
    <row r="322" spans="1:19">
      <c r="A322" t="str">
        <v>L0321</v>
      </c>
      <c r="B322" t="str">
        <v>Quinn Olsen</v>
      </c>
      <c r="C322" t="str">
        <v>quinn.olsen@hashicorp.com</v>
      </c>
      <c r="D322" t="str">
        <v>908-374-9112</v>
      </c>
      <c r="E322" t="str">
        <v>HASHICORP</v>
      </c>
      <c r="F322" t="str">
        <v>MID-MARKET</v>
      </c>
      <c r="G322" t="str">
        <v>WEBINAR</v>
      </c>
      <c r="H322">
        <v>18</v>
      </c>
      <c r="I322">
        <v>9</v>
      </c>
      <c r="J322">
        <v>6</v>
      </c>
      <c r="K322" t="str">
        <v>NO</v>
      </c>
      <c r="L322" s="1">
        <v>46011</v>
      </c>
      <c r="M322" t="str">
        <v>NURTURING</v>
      </c>
      <c r="N322" t="str">
        <v>Unknown</v>
      </c>
      <c r="O322" t="str">
        <v>Growth Hacker</v>
      </c>
      <c r="P322" t="str">
        <v>IN</v>
      </c>
      <c r="Q322" t="str">
        <v>$10M-50M</v>
      </c>
      <c r="R322" s="1">
        <v>45823</v>
      </c>
      <c r="S322" t="str">
        <v>missing</v>
      </c>
    </row>
    <row r="323" spans="1:19">
      <c r="A323" t="str">
        <v>L0322</v>
      </c>
      <c r="B323" t="str">
        <v>Diana Torres</v>
      </c>
      <c r="C323" t="str">
        <v>diana.torres@figma.com</v>
      </c>
      <c r="D323" t="str">
        <v>missing</v>
      </c>
      <c r="E323" t="str">
        <v>FIGMA</v>
      </c>
      <c r="F323" t="str">
        <v>STARTUP</v>
      </c>
      <c r="G323" t="str">
        <v>PARTNER</v>
      </c>
      <c r="H323">
        <v>31</v>
      </c>
      <c r="I323">
        <v>15</v>
      </c>
      <c r="J323">
        <v>52</v>
      </c>
      <c r="K323" t="str">
        <v>YES</v>
      </c>
      <c r="L323" s="1">
        <v>45804</v>
      </c>
      <c r="M323" t="str">
        <v>CONTACTED</v>
      </c>
      <c r="N323" t="str">
        <v>Energy</v>
      </c>
      <c r="O323" t="str">
        <v>Head Of Product</v>
      </c>
      <c r="P323" t="str">
        <v>AU</v>
      </c>
      <c r="Q323" t="str">
        <v>$50M-100M</v>
      </c>
      <c r="R323" s="1">
        <v>46002</v>
      </c>
      <c r="S323" t="str">
        <v>linkedin.com/in/nolansilva33</v>
      </c>
    </row>
    <row r="324" spans="1:19">
      <c r="A324" t="str">
        <v>L0323</v>
      </c>
      <c r="B324" t="str">
        <v>Wesley Hill</v>
      </c>
      <c r="C324" t="str">
        <v>wesley.hill@hashicorp.com</v>
      </c>
      <c r="D324" t="str">
        <v>8105952847</v>
      </c>
      <c r="E324" t="str">
        <v>HASHICORP</v>
      </c>
      <c r="F324" t="str">
        <v>MID-MARKET</v>
      </c>
      <c r="G324" t="str">
        <v>DIRECT</v>
      </c>
      <c r="H324">
        <v>1</v>
      </c>
      <c r="I324">
        <v>13</v>
      </c>
      <c r="J324">
        <v>42</v>
      </c>
      <c r="K324" t="str">
        <v>NO</v>
      </c>
      <c r="L324" s="1">
        <v>45665</v>
      </c>
      <c r="M324" t="str">
        <v>NEW</v>
      </c>
      <c r="N324" t="str">
        <v>Telecom</v>
      </c>
      <c r="O324" t="str">
        <v>Sales Engineer</v>
      </c>
      <c r="P324" t="str">
        <v>JP</v>
      </c>
      <c r="Q324" t="str">
        <v>$1B+</v>
      </c>
      <c r="R324" s="1">
        <v>45859</v>
      </c>
      <c r="S324" t="str">
        <v>missing</v>
      </c>
    </row>
    <row r="325" spans="1:19">
      <c r="A325" t="str">
        <v>L0324</v>
      </c>
      <c r="B325" t="str">
        <v>Ursula Chopra</v>
      </c>
      <c r="C325" t="str">
        <v>ursula.chopra@servicenow.com</v>
      </c>
      <c r="D325" t="str">
        <v>8035275526</v>
      </c>
      <c r="E325" t="str">
        <v>SERVICENOW</v>
      </c>
      <c r="F325" t="str">
        <v>MID-MARKET</v>
      </c>
      <c r="G325" t="str">
        <v>ORGANIC</v>
      </c>
      <c r="H325">
        <v>21</v>
      </c>
      <c r="I325">
        <v>3</v>
      </c>
      <c r="J325">
        <v>29</v>
      </c>
      <c r="K325" t="str">
        <v>YES</v>
      </c>
      <c r="L325" s="1">
        <v>45818</v>
      </c>
      <c r="M325" t="str">
        <v>NURTURING</v>
      </c>
      <c r="N325" t="str">
        <v>Saas</v>
      </c>
      <c r="O325" t="str">
        <v>Junior Analyst</v>
      </c>
      <c r="P325" t="str">
        <v>AU</v>
      </c>
      <c r="Q325" t="str">
        <v>$100M-500M</v>
      </c>
      <c r="R325" s="1">
        <v>45797</v>
      </c>
      <c r="S325" t="str">
        <v>https://www.linkedin.com/in/omarnelson63</v>
      </c>
    </row>
    <row r="326" spans="1:19">
      <c r="A326" t="str">
        <v>L0325</v>
      </c>
      <c r="B326" t="str">
        <v>Quinn Aguilar</v>
      </c>
      <c r="C326" t="str">
        <v>quinn.aguilar@confluent.com</v>
      </c>
      <c r="D326" t="str">
        <v>200-151-5119</v>
      </c>
      <c r="E326" t="str">
        <v>CONFLUENT</v>
      </c>
      <c r="F326" t="str">
        <v>STARTUP</v>
      </c>
      <c r="G326" t="str">
        <v>SOCIAL</v>
      </c>
      <c r="H326">
        <v>32</v>
      </c>
      <c r="I326">
        <v>17</v>
      </c>
      <c r="J326">
        <v>5</v>
      </c>
      <c r="K326" t="str">
        <v>YES</v>
      </c>
      <c r="L326" s="1">
        <v>45998</v>
      </c>
      <c r="M326" t="str">
        <v>CONTACTED</v>
      </c>
      <c r="N326" t="str">
        <v>E-Commerce</v>
      </c>
      <c r="O326" t="str">
        <v>Vp Revenue</v>
      </c>
      <c r="P326" t="str">
        <v>BR</v>
      </c>
      <c r="Q326" t="str">
        <v>Unknown</v>
      </c>
      <c r="R326" s="1">
        <v>45773</v>
      </c>
      <c r="S326" t="str">
        <v>linkedin.com/in/winstonpark52</v>
      </c>
    </row>
    <row r="327" spans="1:19">
      <c r="A327" t="str">
        <v>L0326</v>
      </c>
      <c r="B327" t="str">
        <v>Piper Das</v>
      </c>
      <c r="C327" t="str">
        <v>piper.das@crowdstrike.com</v>
      </c>
      <c r="D327" t="str">
        <v>+1-456-238-7820</v>
      </c>
      <c r="E327" t="str">
        <v>CROWDSTRIKE</v>
      </c>
      <c r="F327" t="str">
        <v>MID-MARKET</v>
      </c>
      <c r="G327" t="str">
        <v>COLD_EMAIL</v>
      </c>
      <c r="H327">
        <v>19</v>
      </c>
      <c r="I327">
        <v>20</v>
      </c>
      <c r="J327">
        <v>11</v>
      </c>
      <c r="K327" t="str">
        <v>NO</v>
      </c>
      <c r="L327" s="1">
        <v>45842</v>
      </c>
      <c r="M327" t="str">
        <v>LOST</v>
      </c>
      <c r="N327" t="str">
        <v>Manufacturing</v>
      </c>
      <c r="O327" t="str">
        <v>Data Analyst</v>
      </c>
      <c r="P327" t="str">
        <v>Poland</v>
      </c>
      <c r="Q327" t="str">
        <v>unknown</v>
      </c>
      <c r="R327" s="1">
        <v>45853</v>
      </c>
      <c r="S327" t="str">
        <v>missing</v>
      </c>
    </row>
    <row r="328" spans="1:19">
      <c r="A328" t="str">
        <v>L0327</v>
      </c>
      <c r="B328" t="str">
        <v>Raphael Brown</v>
      </c>
      <c r="C328" t="str">
        <v>raphael.brown@databricks.com</v>
      </c>
      <c r="D328" t="str">
        <v>(835) 656-5806</v>
      </c>
      <c r="E328" t="str">
        <v>DATABRICKS</v>
      </c>
      <c r="F328" t="str">
        <v>STARTUP</v>
      </c>
      <c r="G328" t="str">
        <v>REFERRAL</v>
      </c>
      <c r="H328">
        <v>0</v>
      </c>
      <c r="I328">
        <v>16</v>
      </c>
      <c r="J328">
        <v>3</v>
      </c>
      <c r="K328" t="str">
        <v>YES</v>
      </c>
      <c r="L328" s="1" t="str">
        <v/>
      </c>
      <c r="M328" t="str">
        <v>ENGAGED</v>
      </c>
      <c r="N328" t="str">
        <v>Edtech</v>
      </c>
      <c r="O328" t="str">
        <v>Program Manager</v>
      </c>
      <c r="P328" t="str">
        <v>DE</v>
      </c>
      <c r="Q328" t="str">
        <v>$100M+</v>
      </c>
      <c r="R328" s="1">
        <v>45836</v>
      </c>
      <c r="S328" t="str">
        <v>missing</v>
      </c>
    </row>
    <row r="329" spans="1:19">
      <c r="A329" t="str">
        <v>L0328</v>
      </c>
      <c r="B329" t="str">
        <v>Xyla Flores</v>
      </c>
      <c r="C329" t="str">
        <v>xyla.flores@dropbox.com</v>
      </c>
      <c r="D329" t="str">
        <v>missing</v>
      </c>
      <c r="E329" t="str">
        <v>DROPBOX</v>
      </c>
      <c r="F329" t="str">
        <v>MID-MARKET</v>
      </c>
      <c r="G329" t="str">
        <v>REFERRAL</v>
      </c>
      <c r="H329">
        <v>19</v>
      </c>
      <c r="I329">
        <v>0</v>
      </c>
      <c r="J329">
        <v>39</v>
      </c>
      <c r="K329" t="str">
        <v>YES</v>
      </c>
      <c r="L329" s="1">
        <v>45662</v>
      </c>
      <c r="M329" t="str">
        <v>NEW</v>
      </c>
      <c r="N329" t="str">
        <v>Cybersecurity</v>
      </c>
      <c r="O329" t="str">
        <v>Senior Associate</v>
      </c>
      <c r="P329" t="str">
        <v>DE</v>
      </c>
      <c r="Q329" t="str">
        <v>$50M-100M</v>
      </c>
      <c r="R329" s="1">
        <v>45915</v>
      </c>
      <c r="S329" t="str">
        <v>missing</v>
      </c>
    </row>
    <row r="330" spans="1:19">
      <c r="A330" t="str">
        <v>L0329</v>
      </c>
      <c r="B330" t="str">
        <v>Felix Nelson</v>
      </c>
      <c r="C330" t="str">
        <v>felix.nelson@workday.com</v>
      </c>
      <c r="D330" t="str">
        <v>(326) 542-3396</v>
      </c>
      <c r="E330" t="str">
        <v>WORKDAY</v>
      </c>
      <c r="F330" t="str">
        <v>ENTERPRISE</v>
      </c>
      <c r="G330" t="str">
        <v>REFERRAL</v>
      </c>
      <c r="H330">
        <v>15</v>
      </c>
      <c r="I330">
        <v>17</v>
      </c>
      <c r="J330">
        <v>30</v>
      </c>
      <c r="K330" t="str">
        <v>NO</v>
      </c>
      <c r="L330" s="1">
        <v>45707</v>
      </c>
      <c r="M330" t="str">
        <v>NURTURING</v>
      </c>
      <c r="N330" t="str">
        <v>Devops</v>
      </c>
      <c r="O330" t="str">
        <v>Chief Revenue Officer</v>
      </c>
      <c r="P330" t="str">
        <v>Argentina</v>
      </c>
      <c r="Q330" t="str">
        <v>Series B</v>
      </c>
      <c r="R330" s="1">
        <v>45865</v>
      </c>
      <c r="S330" t="str">
        <v>linkedin.com/in/hankbaker59</v>
      </c>
    </row>
    <row r="331" spans="1:19">
      <c r="A331" t="str">
        <v>L0330</v>
      </c>
      <c r="B331" t="str">
        <v>Sienna Kumar</v>
      </c>
      <c r="C331" t="str">
        <v>sienna.kumar@paloaltonetworks.com</v>
      </c>
      <c r="D331" t="str">
        <v>6798408509</v>
      </c>
      <c r="E331" t="str">
        <v>PALO ALTO NETWORKS</v>
      </c>
      <c r="F331" t="str">
        <v>ENTERPRISE</v>
      </c>
      <c r="G331" t="str">
        <v>REFERRAL</v>
      </c>
      <c r="H331">
        <v>32</v>
      </c>
      <c r="I331">
        <v>16</v>
      </c>
      <c r="J331">
        <v>4</v>
      </c>
      <c r="K331" t="str">
        <v>NO</v>
      </c>
      <c r="L331" s="1">
        <v>45829</v>
      </c>
      <c r="M331" t="str">
        <v>DISQUALIFIED</v>
      </c>
      <c r="N331" t="str">
        <v>Logistics</v>
      </c>
      <c r="O331" t="str">
        <v>Chief Growth Officer</v>
      </c>
      <c r="P331" t="str">
        <v>AU</v>
      </c>
      <c r="Q331" t="str">
        <v>Series A</v>
      </c>
      <c r="R331" s="1">
        <v>45841</v>
      </c>
      <c r="S331" t="str">
        <v>www.linkedin.com/in/nyxlarsson49</v>
      </c>
    </row>
    <row r="332" spans="1:19">
      <c r="A332" t="str">
        <v>L0331</v>
      </c>
      <c r="B332" t="str">
        <v>Dashiell Ramos</v>
      </c>
      <c r="C332" t="str">
        <v>dashiell.ramos@paloaltonetworks.com</v>
      </c>
      <c r="D332" t="str">
        <v>(556) 698-7615</v>
      </c>
      <c r="E332" t="str">
        <v>PALO ALTO NETWORKS</v>
      </c>
      <c r="F332" t="str">
        <v>ENTERPRISE</v>
      </c>
      <c r="G332" t="str">
        <v>ORGANIC</v>
      </c>
      <c r="H332">
        <v>10</v>
      </c>
      <c r="I332">
        <v>3</v>
      </c>
      <c r="J332">
        <v>43</v>
      </c>
      <c r="K332" t="str">
        <v>NO</v>
      </c>
      <c r="L332" s="1">
        <v>45772</v>
      </c>
      <c r="M332" t="str">
        <v>ENGAGED</v>
      </c>
      <c r="N332" t="str">
        <v>Insurtech</v>
      </c>
      <c r="O332" t="str">
        <v>Revenue Operations</v>
      </c>
      <c r="P332" t="str">
        <v>SG</v>
      </c>
      <c r="Q332" t="str">
        <v>$10M+</v>
      </c>
      <c r="R332" s="1">
        <v>45841</v>
      </c>
      <c r="S332" t="str">
        <v>missing</v>
      </c>
    </row>
    <row r="333" spans="1:19">
      <c r="A333" t="str">
        <v>L0332</v>
      </c>
      <c r="B333" t="str">
        <v>Nadia Jackson</v>
      </c>
      <c r="C333" t="str">
        <v>nadia.jackson@cloudflare.com</v>
      </c>
      <c r="D333" t="str">
        <v>915-560-7187</v>
      </c>
      <c r="E333" t="str">
        <v>CLOUDFLARE</v>
      </c>
      <c r="F333" t="str">
        <v>ENTERPRISE</v>
      </c>
      <c r="G333" t="str">
        <v>DIRECT</v>
      </c>
      <c r="H333">
        <v>16</v>
      </c>
      <c r="I333">
        <v>9</v>
      </c>
      <c r="J333">
        <v>47</v>
      </c>
      <c r="K333" t="str">
        <v>NO</v>
      </c>
      <c r="L333" s="1">
        <v>45926</v>
      </c>
      <c r="M333" t="str">
        <v>ENGAGED</v>
      </c>
      <c r="N333" t="str">
        <v>Hrtech</v>
      </c>
      <c r="O333" t="str">
        <v>Sales Director</v>
      </c>
      <c r="P333" t="str">
        <v>US</v>
      </c>
      <c r="Q333" t="str">
        <v>$5M-$25M</v>
      </c>
      <c r="R333" s="1">
        <v>45683</v>
      </c>
      <c r="S333" t="str">
        <v>missing</v>
      </c>
    </row>
    <row r="334" spans="1:19">
      <c r="A334" t="str">
        <v>L0333</v>
      </c>
      <c r="B334" t="str">
        <v>Bob Hussain</v>
      </c>
      <c r="C334" t="str">
        <v>bob.hussain@atlassiancorp.com</v>
      </c>
      <c r="D334" t="str">
        <v>+1-708-294-4399</v>
      </c>
      <c r="E334" t="str">
        <v>ATLASSIAN CORP</v>
      </c>
      <c r="F334" t="str">
        <v>N/A</v>
      </c>
      <c r="G334" t="str">
        <v>UNKNOWN</v>
      </c>
      <c r="H334">
        <v>35</v>
      </c>
      <c r="I334">
        <v>2</v>
      </c>
      <c r="J334">
        <v>40</v>
      </c>
      <c r="K334" t="str">
        <v>NO</v>
      </c>
      <c r="L334" s="1">
        <v>45933</v>
      </c>
      <c r="M334" t="str">
        <v>LOST</v>
      </c>
      <c r="N334" t="str">
        <v>Unknown</v>
      </c>
      <c r="O334" t="str">
        <v>Head Of Sales</v>
      </c>
      <c r="P334" t="str">
        <v>FR</v>
      </c>
      <c r="Q334" t="str">
        <v>$1M-10M</v>
      </c>
      <c r="R334" s="1">
        <v>45809</v>
      </c>
      <c r="S334" t="str">
        <v>missing</v>
      </c>
    </row>
    <row r="335" spans="1:19">
      <c r="A335" t="str">
        <v>L0334</v>
      </c>
      <c r="B335" t="str">
        <v>Yvonne Saxena</v>
      </c>
      <c r="C335" t="str">
        <v>yvonne.saxena@slack.com</v>
      </c>
      <c r="D335" t="str">
        <v>+18256126115</v>
      </c>
      <c r="E335" t="str">
        <v>SLACK</v>
      </c>
      <c r="F335" t="str">
        <v>MID-MARKET</v>
      </c>
      <c r="G335" t="str">
        <v>ORGANIC</v>
      </c>
      <c r="H335">
        <v>7</v>
      </c>
      <c r="I335">
        <v>8</v>
      </c>
      <c r="J335">
        <v>2</v>
      </c>
      <c r="K335" t="str">
        <v>YES</v>
      </c>
      <c r="L335" s="1">
        <v>45758</v>
      </c>
      <c r="M335" t="str">
        <v>DISQUALIFIED</v>
      </c>
      <c r="N335" t="str">
        <v>Healthcare</v>
      </c>
      <c r="O335" t="str">
        <v>Coo</v>
      </c>
      <c r="P335" t="str">
        <v>JP</v>
      </c>
      <c r="Q335" t="str">
        <v>self-funded</v>
      </c>
      <c r="R335" s="1">
        <v>45963</v>
      </c>
      <c r="S335" t="str">
        <v>missing</v>
      </c>
    </row>
    <row r="336" spans="1:19">
      <c r="A336" t="str">
        <v>L0335</v>
      </c>
      <c r="B336" t="str">
        <v>Sam Dominguez</v>
      </c>
      <c r="C336" t="str">
        <v>sam.dominguez@linear.com</v>
      </c>
      <c r="D336" t="str">
        <v>+1-957-727-2320</v>
      </c>
      <c r="E336" t="str">
        <v>LINEAR</v>
      </c>
      <c r="F336" t="str">
        <v>N/A</v>
      </c>
      <c r="G336" t="str">
        <v>REFERRAL</v>
      </c>
      <c r="H336">
        <v>2</v>
      </c>
      <c r="I336">
        <v>0</v>
      </c>
      <c r="J336">
        <v>14</v>
      </c>
      <c r="K336" t="str">
        <v>YES</v>
      </c>
      <c r="L336" s="1">
        <v>45879</v>
      </c>
      <c r="M336" t="str">
        <v>ENGAGED</v>
      </c>
      <c r="N336" t="str">
        <v>Insurtech</v>
      </c>
      <c r="O336" t="str">
        <v>Cmo</v>
      </c>
      <c r="P336" t="str">
        <v>CA</v>
      </c>
      <c r="Q336" t="str">
        <v>Unknown</v>
      </c>
      <c r="R336" s="1">
        <v>45765</v>
      </c>
      <c r="S336" t="str">
        <v>linkedin.com/in/valentinarivera88</v>
      </c>
    </row>
    <row r="337" spans="1:19">
      <c r="A337" t="str">
        <v>L0336</v>
      </c>
      <c r="B337" t="str">
        <v>Eve Rossi</v>
      </c>
      <c r="C337" t="str">
        <v>eve.rossi@salesforcecom.com</v>
      </c>
      <c r="D337" t="str">
        <v>830-476-6763</v>
      </c>
      <c r="E337" t="str">
        <v>SALESFORCE.COM</v>
      </c>
      <c r="F337" t="str">
        <v>SMB</v>
      </c>
      <c r="G337" t="str">
        <v>CONTENT_SYNDICATION</v>
      </c>
      <c r="H337">
        <v>15</v>
      </c>
      <c r="I337">
        <v>18</v>
      </c>
      <c r="J337">
        <v>0</v>
      </c>
      <c r="K337" t="str">
        <v>NO</v>
      </c>
      <c r="L337" s="1">
        <v>45919</v>
      </c>
      <c r="M337" t="str">
        <v>CONTACTED</v>
      </c>
      <c r="N337" t="str">
        <v>Saas</v>
      </c>
      <c r="O337" t="str">
        <v>Customer Success Manager</v>
      </c>
      <c r="P337" t="str">
        <v>CA</v>
      </c>
      <c r="Q337" t="str">
        <v>Unknown</v>
      </c>
      <c r="R337" s="1">
        <v>45726</v>
      </c>
      <c r="S337" t="str">
        <v>missing</v>
      </c>
    </row>
    <row r="338" spans="1:19">
      <c r="A338" t="str">
        <v>L0337</v>
      </c>
      <c r="B338" t="str">
        <v>Nolan Eriksson</v>
      </c>
      <c r="C338" t="str">
        <v>nolan.eriksson@databricks.com</v>
      </c>
      <c r="D338" t="str">
        <v>missing</v>
      </c>
      <c r="E338" t="str">
        <v>DATABRICKS</v>
      </c>
      <c r="F338" t="str">
        <v>ENTERPRISE</v>
      </c>
      <c r="G338" t="str">
        <v>WEBINAR</v>
      </c>
      <c r="H338">
        <v>22</v>
      </c>
      <c r="I338">
        <v>7</v>
      </c>
      <c r="J338">
        <v>19</v>
      </c>
      <c r="K338" t="str">
        <v>YES</v>
      </c>
      <c r="L338" s="1">
        <v>45805</v>
      </c>
      <c r="M338" t="str">
        <v>NEW</v>
      </c>
      <c r="N338" t="str">
        <v>Proptech</v>
      </c>
      <c r="O338" t="str">
        <v>Head Of Partnerships</v>
      </c>
      <c r="P338" t="str">
        <v>Israel</v>
      </c>
      <c r="Q338" t="str">
        <v>$1M - $10M</v>
      </c>
      <c r="R338" s="1">
        <v>45822</v>
      </c>
      <c r="S338" t="str">
        <v>linkedin.com/in/harlowmoreau36</v>
      </c>
    </row>
    <row r="339" spans="1:19">
      <c r="A339" t="str">
        <v>L0338</v>
      </c>
      <c r="B339" t="str">
        <v>Bella Mishra</v>
      </c>
      <c r="C339" t="str">
        <v>bella.mishra@airtable.com</v>
      </c>
      <c r="D339" t="str">
        <v>(236) 340-8213</v>
      </c>
      <c r="E339" t="str">
        <v>AIRTABLE</v>
      </c>
      <c r="F339" t="str">
        <v>N/A</v>
      </c>
      <c r="G339" t="str">
        <v>PAID</v>
      </c>
      <c r="H339">
        <v>0</v>
      </c>
      <c r="I339">
        <v>8</v>
      </c>
      <c r="J339">
        <v>24</v>
      </c>
      <c r="K339" t="str">
        <v>NO</v>
      </c>
      <c r="L339" s="1">
        <v>45690</v>
      </c>
      <c r="M339" t="str">
        <v>QUALIFIED</v>
      </c>
      <c r="N339" t="str">
        <v>Supply Chain</v>
      </c>
      <c r="O339" t="str">
        <v>Junior Analyst</v>
      </c>
      <c r="P339" t="str">
        <v>US</v>
      </c>
      <c r="Q339" t="str">
        <v>$10M+</v>
      </c>
      <c r="R339" s="1">
        <v>45754</v>
      </c>
      <c r="S339" t="str">
        <v>missing</v>
      </c>
    </row>
    <row r="340" spans="1:19">
      <c r="A340" t="str">
        <v>L0339</v>
      </c>
      <c r="B340" t="str">
        <v>Quinlan Tanaka</v>
      </c>
      <c r="C340" t="str">
        <v>quinlan.tanaka@linear.com</v>
      </c>
      <c r="D340" t="str">
        <v>468.929.4547</v>
      </c>
      <c r="E340" t="str">
        <v>LINEAR</v>
      </c>
      <c r="F340" t="str">
        <v>ENTERPRISE</v>
      </c>
      <c r="G340" t="str">
        <v>COLD_EMAIL</v>
      </c>
      <c r="H340">
        <v>27</v>
      </c>
      <c r="I340">
        <v>1</v>
      </c>
      <c r="J340">
        <v>35</v>
      </c>
      <c r="K340" t="str">
        <v>NO</v>
      </c>
      <c r="L340" s="1">
        <v>45971</v>
      </c>
      <c r="M340" t="str">
        <v>ENGAGED</v>
      </c>
      <c r="N340" t="str">
        <v>Retail</v>
      </c>
      <c r="O340" t="str">
        <v>Abm Manager</v>
      </c>
      <c r="P340" t="str">
        <v>N/A</v>
      </c>
      <c r="Q340" t="str">
        <v>$10M+</v>
      </c>
      <c r="R340" s="1">
        <v>45752</v>
      </c>
      <c r="S340" t="str">
        <v>https://www.linkedin.com/in/vikramaguilar88</v>
      </c>
    </row>
    <row r="341" spans="1:19">
      <c r="A341" t="str">
        <v>L0340</v>
      </c>
      <c r="B341" t="str">
        <v>Victor Lopez</v>
      </c>
      <c r="C341" t="str">
        <v>victor.lopez@meta.com</v>
      </c>
      <c r="D341" t="str">
        <v>(990) 722-1202</v>
      </c>
      <c r="E341" t="str">
        <v>META</v>
      </c>
      <c r="F341" t="str">
        <v>SMB</v>
      </c>
      <c r="G341" t="str">
        <v>COLD_EMAIL</v>
      </c>
      <c r="H341">
        <v>11</v>
      </c>
      <c r="I341">
        <v>0</v>
      </c>
      <c r="J341">
        <v>29</v>
      </c>
      <c r="K341" t="str">
        <v>YES</v>
      </c>
      <c r="L341" s="1">
        <v>45890</v>
      </c>
      <c r="M341" t="str">
        <v>ENGAGED</v>
      </c>
      <c r="N341" t="str">
        <v>Legal Tech</v>
      </c>
      <c r="O341" t="str">
        <v>Events Manager</v>
      </c>
      <c r="P341" t="str">
        <v>CA</v>
      </c>
      <c r="Q341" t="str">
        <v>$10M-50M</v>
      </c>
      <c r="R341" s="1">
        <v>45948</v>
      </c>
      <c r="S341" t="str">
        <v>missing</v>
      </c>
    </row>
    <row r="342" spans="1:19">
      <c r="A342" t="str">
        <v>L0341</v>
      </c>
      <c r="B342" t="str">
        <v>Quinn Muller</v>
      </c>
      <c r="C342" t="str">
        <v>quinn.muller@canva.com</v>
      </c>
      <c r="D342" t="str">
        <v>(250) 338-2875</v>
      </c>
      <c r="E342" t="str">
        <v>CANVA</v>
      </c>
      <c r="F342" t="str">
        <v>ENTERPRISE</v>
      </c>
      <c r="G342" t="str">
        <v>REFERRAL</v>
      </c>
      <c r="H342">
        <v>28</v>
      </c>
      <c r="I342">
        <v>1</v>
      </c>
      <c r="J342">
        <v>14</v>
      </c>
      <c r="K342" t="str">
        <v>YES</v>
      </c>
      <c r="L342" s="1">
        <v>45786</v>
      </c>
      <c r="M342" t="str">
        <v>NEW</v>
      </c>
      <c r="N342" t="str">
        <v>Logistics</v>
      </c>
      <c r="O342" t="str">
        <v>Demand Gen Manager</v>
      </c>
      <c r="P342" t="str">
        <v>BR</v>
      </c>
      <c r="Q342" t="str">
        <v>$10M-50M</v>
      </c>
      <c r="R342" s="1">
        <v>45705</v>
      </c>
      <c r="S342" t="str">
        <v>missing</v>
      </c>
    </row>
    <row r="343" spans="1:19">
      <c r="A343" t="str">
        <v>L0342</v>
      </c>
      <c r="B343" t="str">
        <v>Bella Khan</v>
      </c>
      <c r="C343" t="str">
        <v>bella.khan@amazon.com</v>
      </c>
      <c r="D343" t="str">
        <v>(568) 443-7686</v>
      </c>
      <c r="E343" t="str">
        <v>AMAZON</v>
      </c>
      <c r="F343" t="str">
        <v>STARTUP</v>
      </c>
      <c r="G343" t="str">
        <v>PARTNER</v>
      </c>
      <c r="H343">
        <v>18</v>
      </c>
      <c r="I343">
        <v>5</v>
      </c>
      <c r="J343">
        <v>18</v>
      </c>
      <c r="K343" t="str">
        <v>NO</v>
      </c>
      <c r="L343" s="1">
        <v>45661</v>
      </c>
      <c r="M343" t="str">
        <v>NEW</v>
      </c>
      <c r="N343" t="str">
        <v>Legal Tech</v>
      </c>
      <c r="O343" t="str">
        <v>Data Analyst</v>
      </c>
      <c r="P343" t="str">
        <v>Italy</v>
      </c>
      <c r="Q343" t="str">
        <v>$10M+</v>
      </c>
      <c r="R343" s="1">
        <v>45679</v>
      </c>
      <c r="S343" t="str">
        <v>linkedin.com/in/valentinaortiz84</v>
      </c>
    </row>
    <row r="344" spans="1:19">
      <c r="A344" t="str">
        <v>L0343</v>
      </c>
      <c r="B344" t="str">
        <v>Tina Bhatt</v>
      </c>
      <c r="C344" t="str">
        <v>tina.bhatt@palantir.com</v>
      </c>
      <c r="D344" t="str">
        <v>missing</v>
      </c>
      <c r="E344" t="str">
        <v>PALANTIR</v>
      </c>
      <c r="F344" t="str">
        <v>N/A</v>
      </c>
      <c r="G344" t="str">
        <v>ORGANIC</v>
      </c>
      <c r="H344">
        <v>33</v>
      </c>
      <c r="I344">
        <v>10</v>
      </c>
      <c r="J344">
        <v>53</v>
      </c>
      <c r="K344" t="str">
        <v>YES</v>
      </c>
      <c r="L344" s="1">
        <v>45758</v>
      </c>
      <c r="M344" t="str">
        <v>CONTACTED</v>
      </c>
      <c r="N344" t="str">
        <v>Devops</v>
      </c>
      <c r="O344" t="str">
        <v>Content Marketing Lead</v>
      </c>
      <c r="P344" t="str">
        <v>Pakistan</v>
      </c>
      <c r="Q344" t="str">
        <v>$50M-100M</v>
      </c>
      <c r="R344" s="1">
        <v>45893</v>
      </c>
      <c r="S344" t="str">
        <v>https://www.linkedin.com/in/celestehussain11</v>
      </c>
    </row>
    <row r="345" spans="1:19">
      <c r="A345" t="str">
        <v>L0344</v>
      </c>
      <c r="B345" t="str">
        <v>Raphael Schneider</v>
      </c>
      <c r="C345" t="str">
        <v>raphael.schneider@zoomvideo.com</v>
      </c>
      <c r="D345" t="str">
        <v>328.650.5013</v>
      </c>
      <c r="E345" t="str">
        <v>ZOOM VIDEO</v>
      </c>
      <c r="F345" t="str">
        <v>STARTUP</v>
      </c>
      <c r="G345" t="str">
        <v>REFERRAL</v>
      </c>
      <c r="H345">
        <v>18</v>
      </c>
      <c r="I345">
        <v>3</v>
      </c>
      <c r="J345">
        <v>26</v>
      </c>
      <c r="K345" t="str">
        <v>YES</v>
      </c>
      <c r="L345" s="1">
        <v>45946</v>
      </c>
      <c r="M345" t="str">
        <v>NEW</v>
      </c>
      <c r="N345" t="str">
        <v>Hrtech</v>
      </c>
      <c r="O345" t="str">
        <v>Unknown</v>
      </c>
      <c r="P345" t="str">
        <v>Pakistan</v>
      </c>
      <c r="Q345" t="str">
        <v>Unknown</v>
      </c>
      <c r="R345" s="1">
        <v>45802</v>
      </c>
      <c r="S345" t="str">
        <v>https://linkedin.com/in/sebastianmendoza13</v>
      </c>
    </row>
    <row r="346" spans="1:19">
      <c r="A346" t="str">
        <v>L0345</v>
      </c>
      <c r="B346" t="str">
        <v>Ivy Gupta</v>
      </c>
      <c r="C346" t="str">
        <v>ivy.gupta@salesforcecom.com</v>
      </c>
      <c r="D346" t="str">
        <v>(330) 511-4955</v>
      </c>
      <c r="E346" t="str">
        <v>SALESFORCE.COM</v>
      </c>
      <c r="F346" t="str">
        <v>SMB</v>
      </c>
      <c r="G346" t="str">
        <v>PAID</v>
      </c>
      <c r="H346">
        <v>21</v>
      </c>
      <c r="I346">
        <v>19</v>
      </c>
      <c r="J346">
        <v>46</v>
      </c>
      <c r="K346" t="str">
        <v>YES</v>
      </c>
      <c r="L346" s="1">
        <v>45823</v>
      </c>
      <c r="M346" t="str">
        <v>CONTACTED</v>
      </c>
      <c r="N346" t="str">
        <v>Manufacturing</v>
      </c>
      <c r="O346" t="str">
        <v>Marketing Operations</v>
      </c>
      <c r="P346" t="str">
        <v>Netherlands</v>
      </c>
      <c r="Q346" t="str">
        <v>$25M-$100M</v>
      </c>
      <c r="R346" s="1">
        <v>45740</v>
      </c>
      <c r="S346" t="str">
        <v>linkedin.com/in/catalinaanderson20</v>
      </c>
    </row>
    <row r="347" spans="1:19">
      <c r="A347" t="str">
        <v>L0346</v>
      </c>
      <c r="B347" t="str">
        <v>Zephyr Petrov</v>
      </c>
      <c r="C347" t="str">
        <v>zephyr.petrov@intercom.com</v>
      </c>
      <c r="D347" t="str">
        <v>4374049082</v>
      </c>
      <c r="E347" t="str">
        <v>INTERCOM</v>
      </c>
      <c r="F347" t="str">
        <v>ENTERPRISE</v>
      </c>
      <c r="G347" t="str">
        <v>DIRECT</v>
      </c>
      <c r="H347">
        <v>32</v>
      </c>
      <c r="I347">
        <v>13</v>
      </c>
      <c r="J347">
        <v>24</v>
      </c>
      <c r="K347" t="str">
        <v>YES</v>
      </c>
      <c r="L347" s="1">
        <v>45718</v>
      </c>
      <c r="M347" t="str">
        <v>ENGAGED</v>
      </c>
      <c r="N347" t="str">
        <v>Hrtech</v>
      </c>
      <c r="O347" t="str">
        <v>Marketing Operations</v>
      </c>
      <c r="P347" t="str">
        <v>US</v>
      </c>
      <c r="Q347" t="str">
        <v>Under $1M</v>
      </c>
      <c r="R347" s="1">
        <v>45818</v>
      </c>
      <c r="S347" t="str">
        <v>missing</v>
      </c>
    </row>
    <row r="348" spans="1:19">
      <c r="A348" t="str">
        <v>L0347</v>
      </c>
      <c r="B348" t="str">
        <v>Xavier Adams</v>
      </c>
      <c r="C348" t="str">
        <v>xavier.adams@figma.com</v>
      </c>
      <c r="D348" t="str">
        <v>+1-344-198-4388</v>
      </c>
      <c r="E348" t="str">
        <v>FIGMA</v>
      </c>
      <c r="F348" t="str">
        <v>N/A</v>
      </c>
      <c r="G348" t="str">
        <v>REFERRAL</v>
      </c>
      <c r="H348">
        <v>0</v>
      </c>
      <c r="I348">
        <v>17</v>
      </c>
      <c r="J348">
        <v>12</v>
      </c>
      <c r="K348" t="str">
        <v>YES</v>
      </c>
      <c r="L348" s="1">
        <v>45669</v>
      </c>
      <c r="M348" t="str">
        <v>NEW</v>
      </c>
      <c r="N348" t="str">
        <v>Biotech</v>
      </c>
      <c r="O348" t="str">
        <v>Abm Manager</v>
      </c>
      <c r="P348" t="str">
        <v>Philippines</v>
      </c>
      <c r="Q348" t="str">
        <v>Series C+</v>
      </c>
      <c r="R348" s="1">
        <v>45711</v>
      </c>
      <c r="S348" t="str">
        <v>www.linkedin.com/in/elenamuller56</v>
      </c>
    </row>
    <row r="349" spans="1:19">
      <c r="A349" t="str">
        <v>L0348</v>
      </c>
      <c r="B349" t="str">
        <v>Ravi Thomas</v>
      </c>
      <c r="C349" t="str">
        <v>ravi.thomas@salesforce.com</v>
      </c>
      <c r="D349" t="str">
        <v>missing</v>
      </c>
      <c r="E349" t="str">
        <v>SALESFORCE</v>
      </c>
      <c r="F349" t="str">
        <v>ENTERPRISE</v>
      </c>
      <c r="G349" t="str">
        <v>COLD_EMAIL</v>
      </c>
      <c r="H349">
        <v>21</v>
      </c>
      <c r="I349">
        <v>20</v>
      </c>
      <c r="J349">
        <v>43</v>
      </c>
      <c r="K349" t="str">
        <v>YES</v>
      </c>
      <c r="L349" s="1">
        <v>45810</v>
      </c>
      <c r="M349" t="str">
        <v>CONTACTED</v>
      </c>
      <c r="N349" t="str">
        <v>Edtech</v>
      </c>
      <c r="O349" t="str">
        <v>Senior Associate</v>
      </c>
      <c r="P349" t="str">
        <v>Israel</v>
      </c>
      <c r="Q349" t="str">
        <v>$50M - $100M</v>
      </c>
      <c r="R349" s="1">
        <v>45963</v>
      </c>
      <c r="S349" t="str">
        <v>https://linkedin.com/in/idrissmith32</v>
      </c>
    </row>
    <row r="350" spans="1:19">
      <c r="A350" t="str">
        <v>L0349</v>
      </c>
      <c r="B350" t="str">
        <v>Yael Singh</v>
      </c>
      <c r="C350" t="str">
        <v>yael.singh@docusign.com</v>
      </c>
      <c r="D350" t="str">
        <v>+1-403-750-2453</v>
      </c>
      <c r="E350" t="str">
        <v>DOCU SIGN</v>
      </c>
      <c r="F350" t="str">
        <v>GROWTH</v>
      </c>
      <c r="G350" t="str">
        <v>WEBINAR</v>
      </c>
      <c r="H350">
        <v>0</v>
      </c>
      <c r="I350">
        <v>0</v>
      </c>
      <c r="J350">
        <v>13</v>
      </c>
      <c r="K350" t="str">
        <v>NO</v>
      </c>
      <c r="L350" s="1" t="str">
        <v/>
      </c>
      <c r="M350" t="str">
        <v>DISQUALIFIED</v>
      </c>
      <c r="N350" t="str">
        <v>Cleantech</v>
      </c>
      <c r="O350" t="str">
        <v>Channel Manager</v>
      </c>
      <c r="P350" t="str">
        <v>BR</v>
      </c>
      <c r="Q350" t="str">
        <v>Unknown</v>
      </c>
      <c r="R350" s="1">
        <v>45726</v>
      </c>
      <c r="S350" t="str">
        <v>www.linkedin.com/in/yvonnetorres63</v>
      </c>
    </row>
    <row r="351" spans="1:19">
      <c r="A351" t="str">
        <v>L0350</v>
      </c>
      <c r="B351" t="str">
        <v>Juniper O'Brien</v>
      </c>
      <c r="C351" t="str">
        <v>juniper.o'brien@zoom.com</v>
      </c>
      <c r="D351" t="str">
        <v>(657) 433-5053</v>
      </c>
      <c r="E351" t="str">
        <v>ZOOM</v>
      </c>
      <c r="F351" t="str">
        <v>STARTUP</v>
      </c>
      <c r="G351" t="str">
        <v>PAID</v>
      </c>
      <c r="H351">
        <v>20</v>
      </c>
      <c r="I351">
        <v>11</v>
      </c>
      <c r="J351">
        <v>45</v>
      </c>
      <c r="K351" t="str">
        <v>NO</v>
      </c>
      <c r="L351" s="1">
        <v>45896</v>
      </c>
      <c r="M351" t="str">
        <v>ENGAGED</v>
      </c>
      <c r="N351" t="str">
        <v>Automotive</v>
      </c>
      <c r="O351" t="str">
        <v>Events Manager</v>
      </c>
      <c r="P351" t="str">
        <v>BR</v>
      </c>
      <c r="Q351" t="str">
        <v>Unknown</v>
      </c>
      <c r="R351" s="1">
        <v>45775</v>
      </c>
      <c r="S351" t="str">
        <v>https://www.linkedin.com/in/paulfischer99</v>
      </c>
    </row>
    <row r="352" spans="1:19">
      <c r="A352" t="str">
        <v>L0351</v>
      </c>
      <c r="B352" t="str">
        <v>Piper Flores</v>
      </c>
      <c r="C352" t="str">
        <v>piper.flores@oktainc.com</v>
      </c>
      <c r="D352" t="str">
        <v>missing</v>
      </c>
      <c r="E352" t="str">
        <v>OKTA INC</v>
      </c>
      <c r="F352" t="str">
        <v>ENTERPRISE</v>
      </c>
      <c r="G352" t="str">
        <v>ORGANIC</v>
      </c>
      <c r="H352">
        <v>26</v>
      </c>
      <c r="I352">
        <v>5</v>
      </c>
      <c r="J352">
        <v>49</v>
      </c>
      <c r="K352" t="str">
        <v>YES</v>
      </c>
      <c r="L352" s="1">
        <v>45950</v>
      </c>
      <c r="M352" t="str">
        <v>LOST</v>
      </c>
      <c r="N352" t="str">
        <v>Cybersecurity</v>
      </c>
      <c r="O352" t="str">
        <v>Cmo</v>
      </c>
      <c r="P352" t="str">
        <v>US</v>
      </c>
      <c r="Q352" t="str">
        <v>$10M-50M</v>
      </c>
      <c r="R352" s="1">
        <v>45820</v>
      </c>
      <c r="S352" t="str">
        <v>linkedin.com/in/opalrodriguez84</v>
      </c>
    </row>
    <row r="353" spans="1:19">
      <c r="A353" t="str">
        <v>L0352</v>
      </c>
      <c r="B353" t="str">
        <v>Esmeralda Walker</v>
      </c>
      <c r="C353" t="str">
        <v>esmeralda.walker@servicenow.com</v>
      </c>
      <c r="D353" t="str">
        <v>missing</v>
      </c>
      <c r="E353" t="str">
        <v>SERVICE NOW</v>
      </c>
      <c r="F353" t="str">
        <v>STARTUP</v>
      </c>
      <c r="G353" t="str">
        <v>COLD_EMAIL</v>
      </c>
      <c r="H353">
        <v>35</v>
      </c>
      <c r="I353">
        <v>0</v>
      </c>
      <c r="J353">
        <v>0</v>
      </c>
      <c r="K353" t="str">
        <v>YES</v>
      </c>
      <c r="L353" s="1">
        <v>45904</v>
      </c>
      <c r="M353" t="str">
        <v>LOST</v>
      </c>
      <c r="N353" t="str">
        <v>Gaming</v>
      </c>
      <c r="O353" t="str">
        <v>Senior Analyst</v>
      </c>
      <c r="P353" t="str">
        <v>UK</v>
      </c>
      <c r="Q353" t="str">
        <v>10M-50M</v>
      </c>
      <c r="R353" s="1" t="str">
        <v/>
      </c>
      <c r="S353" t="str">
        <v>https://www.linkedin.com/in/yukilopez5</v>
      </c>
    </row>
    <row r="354" spans="1:19">
      <c r="A354" t="str">
        <v>L0353</v>
      </c>
      <c r="B354" t="str">
        <v>Felix Chandra</v>
      </c>
      <c r="C354" t="str">
        <v>felix.chandra@airtable.com</v>
      </c>
      <c r="D354" t="str">
        <v>(920) 880-7805</v>
      </c>
      <c r="E354" t="str">
        <v>AIRTABLE</v>
      </c>
      <c r="F354" t="str">
        <v>ENTERPRISE</v>
      </c>
      <c r="G354" t="str">
        <v>DIRECT</v>
      </c>
      <c r="H354">
        <v>9</v>
      </c>
      <c r="I354">
        <v>0</v>
      </c>
      <c r="J354">
        <v>25</v>
      </c>
      <c r="K354" t="str">
        <v>YES</v>
      </c>
      <c r="L354" s="1">
        <v>45803</v>
      </c>
      <c r="M354" t="str">
        <v>LOST</v>
      </c>
      <c r="N354" t="str">
        <v>Telecom</v>
      </c>
      <c r="O354" t="str">
        <v>Associate</v>
      </c>
      <c r="P354" t="str">
        <v>US</v>
      </c>
      <c r="Q354" t="str">
        <v>Unknown</v>
      </c>
      <c r="R354" s="1">
        <v>45798</v>
      </c>
      <c r="S354" t="str">
        <v>linkedin.com/in/umargonzalez55</v>
      </c>
    </row>
    <row r="355" spans="1:19">
      <c r="A355" t="str">
        <v>L0354</v>
      </c>
      <c r="B355" t="str">
        <v>Fatima Malhotra</v>
      </c>
      <c r="C355" t="str">
        <v>fatima.malhotra@zscaler.com</v>
      </c>
      <c r="D355" t="str">
        <v>(603) 481-9955</v>
      </c>
      <c r="E355" t="str">
        <v>ZSCALER</v>
      </c>
      <c r="F355" t="str">
        <v>MID-MARKET</v>
      </c>
      <c r="G355" t="str">
        <v>PARTNER</v>
      </c>
      <c r="H355">
        <v>1</v>
      </c>
      <c r="I355">
        <v>7</v>
      </c>
      <c r="J355">
        <v>30</v>
      </c>
      <c r="K355" t="str">
        <v>YES</v>
      </c>
      <c r="L355" s="1">
        <v>45788</v>
      </c>
      <c r="M355" t="str">
        <v>LOST</v>
      </c>
      <c r="N355" t="str">
        <v>E-Commerce</v>
      </c>
      <c r="O355" t="str">
        <v>Head Of Sales</v>
      </c>
      <c r="P355" t="str">
        <v>IN</v>
      </c>
      <c r="Q355" t="str">
        <v>Unknown</v>
      </c>
      <c r="R355" s="1">
        <v>45693</v>
      </c>
      <c r="S355" t="str">
        <v>linkedin.com/in/tatianahoffman93</v>
      </c>
    </row>
    <row r="356" spans="1:19">
      <c r="A356" t="str">
        <v>L0355</v>
      </c>
      <c r="B356" t="str">
        <v>Ivan Davis</v>
      </c>
      <c r="C356" t="str">
        <v>ivan.davis@atlassian.com</v>
      </c>
      <c r="D356" t="str">
        <v>205.374.4427</v>
      </c>
      <c r="E356" t="str">
        <v>ATLASSIAN</v>
      </c>
      <c r="F356" t="str">
        <v>ENTERPRISE</v>
      </c>
      <c r="G356" t="str">
        <v>UNKNOWN</v>
      </c>
      <c r="H356">
        <v>20</v>
      </c>
      <c r="I356">
        <v>7</v>
      </c>
      <c r="J356">
        <v>45</v>
      </c>
      <c r="K356" t="str">
        <v>NO</v>
      </c>
      <c r="L356" s="1">
        <v>46015</v>
      </c>
      <c r="M356" t="str">
        <v>QUALIFIED</v>
      </c>
      <c r="N356" t="str">
        <v>Edtech</v>
      </c>
      <c r="O356" t="str">
        <v>Abm Manager</v>
      </c>
      <c r="P356" t="str">
        <v>CA</v>
      </c>
      <c r="Q356" t="str">
        <v>Series A</v>
      </c>
      <c r="R356" s="1" t="str">
        <v/>
      </c>
      <c r="S356" t="str">
        <v>www.linkedin.com/in/felixsanchez26</v>
      </c>
    </row>
    <row r="357" spans="1:19">
      <c r="A357" t="str">
        <v>L0356</v>
      </c>
      <c r="B357" t="str">
        <v>Derek Jones</v>
      </c>
      <c r="C357" t="str">
        <v>derek.jones@servicenow.com</v>
      </c>
      <c r="D357" t="str">
        <v>5032208134</v>
      </c>
      <c r="E357" t="str">
        <v>SERVICENOW</v>
      </c>
      <c r="F357" t="str">
        <v>GROWTH</v>
      </c>
      <c r="G357" t="str">
        <v>SOCIAL</v>
      </c>
      <c r="H357">
        <v>23</v>
      </c>
      <c r="I357">
        <v>5</v>
      </c>
      <c r="J357">
        <v>33</v>
      </c>
      <c r="K357" t="str">
        <v>NO</v>
      </c>
      <c r="L357" s="1">
        <v>45953</v>
      </c>
      <c r="M357" t="str">
        <v>CONVERTED</v>
      </c>
      <c r="N357" t="str">
        <v>Proptech</v>
      </c>
      <c r="O357" t="str">
        <v>Head Of Strategy</v>
      </c>
      <c r="P357" t="str">
        <v>Bangladesh</v>
      </c>
      <c r="Q357" t="str">
        <v>50M+</v>
      </c>
      <c r="R357" s="1">
        <v>46019</v>
      </c>
      <c r="S357" t="str">
        <v>www.linkedin.com/in/rosaberg92</v>
      </c>
    </row>
    <row r="358" spans="1:19">
      <c r="A358" t="str">
        <v>L0357</v>
      </c>
      <c r="B358" t="str">
        <v>Charlie Mitchell</v>
      </c>
      <c r="C358" t="str">
        <v>charlie.mitchell@google.com</v>
      </c>
      <c r="D358" t="str">
        <v>+1-538-196-2001</v>
      </c>
      <c r="E358" t="str">
        <v>GOOGLE</v>
      </c>
      <c r="F358" t="str">
        <v>N/A</v>
      </c>
      <c r="G358" t="str">
        <v>REFERRAL</v>
      </c>
      <c r="H358">
        <v>0</v>
      </c>
      <c r="I358">
        <v>7</v>
      </c>
      <c r="J358">
        <v>0</v>
      </c>
      <c r="K358" t="str">
        <v>YES</v>
      </c>
      <c r="L358" s="1">
        <v>45857</v>
      </c>
      <c r="M358" t="str">
        <v>DISQUALIFIED</v>
      </c>
      <c r="N358" t="str">
        <v>Unknown</v>
      </c>
      <c r="O358" t="str">
        <v>Partnerships Manager</v>
      </c>
      <c r="P358" t="str">
        <v>Chile</v>
      </c>
      <c r="Q358" t="str">
        <v>$50M - $100M</v>
      </c>
      <c r="R358" s="1">
        <v>45968</v>
      </c>
      <c r="S358" t="str">
        <v>missing</v>
      </c>
    </row>
    <row r="359" spans="1:19">
      <c r="A359" t="str">
        <v>L0358</v>
      </c>
      <c r="B359" t="str">
        <v>Noah Moore</v>
      </c>
      <c r="C359" t="str">
        <v>noah.moore@microsoftcorp.com</v>
      </c>
      <c r="D359" t="str">
        <v>789.890.5542</v>
      </c>
      <c r="E359" t="str">
        <v>MICROSOFT CORP</v>
      </c>
      <c r="F359" t="str">
        <v>GROWTH</v>
      </c>
      <c r="G359" t="str">
        <v>PARTNER</v>
      </c>
      <c r="H359">
        <v>0</v>
      </c>
      <c r="I359">
        <v>6</v>
      </c>
      <c r="J359">
        <v>51</v>
      </c>
      <c r="K359" t="str">
        <v>NO</v>
      </c>
      <c r="L359" s="1">
        <v>45732</v>
      </c>
      <c r="M359" t="str">
        <v>ENGAGED</v>
      </c>
      <c r="N359" t="str">
        <v>Saas</v>
      </c>
      <c r="O359" t="str">
        <v>Operations Manager</v>
      </c>
      <c r="P359" t="str">
        <v>CA</v>
      </c>
      <c r="Q359" t="str">
        <v>$1M-10M</v>
      </c>
      <c r="R359" s="1">
        <v>45883</v>
      </c>
      <c r="S359" t="str">
        <v>linkedin.com/in/hugonelson65</v>
      </c>
    </row>
    <row r="360" spans="1:19">
      <c r="A360" t="str">
        <v>L0359</v>
      </c>
      <c r="B360" t="str">
        <v>Kevin Fischer</v>
      </c>
      <c r="C360" t="str">
        <v>kevin.fischer@mongodb.com</v>
      </c>
      <c r="D360" t="str">
        <v>(419) 270-5550</v>
      </c>
      <c r="E360" t="str">
        <v>MONGODB</v>
      </c>
      <c r="F360" t="str">
        <v>MID-MARKET</v>
      </c>
      <c r="G360" t="str">
        <v>CONTENT_SYNDICATION</v>
      </c>
      <c r="H360">
        <v>31</v>
      </c>
      <c r="I360">
        <v>8</v>
      </c>
      <c r="J360">
        <v>35</v>
      </c>
      <c r="K360" t="str">
        <v>NO</v>
      </c>
      <c r="L360" s="1">
        <v>45717</v>
      </c>
      <c r="M360" t="str">
        <v>ENGAGED</v>
      </c>
      <c r="N360" t="str">
        <v>Devops</v>
      </c>
      <c r="O360" t="str">
        <v>Vp Product</v>
      </c>
      <c r="P360" t="str">
        <v>Italy</v>
      </c>
      <c r="Q360" t="str">
        <v>$1B+</v>
      </c>
      <c r="R360" s="1">
        <v>45760</v>
      </c>
      <c r="S360" t="str">
        <v>missing</v>
      </c>
    </row>
    <row r="361" spans="1:19">
      <c r="A361" t="str">
        <v>L0360</v>
      </c>
      <c r="B361" t="str">
        <v>Charlie Robinson</v>
      </c>
      <c r="C361" t="str">
        <v>charlie.robinson@twilio.com</v>
      </c>
      <c r="D361" t="str">
        <v>(213) 721-5473</v>
      </c>
      <c r="E361" t="str">
        <v>TWILIO</v>
      </c>
      <c r="F361" t="str">
        <v>ENTERPRISE</v>
      </c>
      <c r="G361" t="str">
        <v>SOCIAL</v>
      </c>
      <c r="H361">
        <v>25</v>
      </c>
      <c r="I361">
        <v>0</v>
      </c>
      <c r="J361">
        <v>16</v>
      </c>
      <c r="K361" t="str">
        <v>YES</v>
      </c>
      <c r="L361" s="1">
        <v>45957</v>
      </c>
      <c r="M361" t="str">
        <v>NEW</v>
      </c>
      <c r="N361" t="str">
        <v>Retail</v>
      </c>
      <c r="O361" t="str">
        <v>Chief Growth Officer</v>
      </c>
      <c r="P361" t="str">
        <v>Egypt</v>
      </c>
      <c r="Q361" t="str">
        <v>self-funded</v>
      </c>
      <c r="R361" s="1">
        <v>45926</v>
      </c>
      <c r="S361" t="str">
        <v>missing</v>
      </c>
    </row>
    <row r="362" spans="1:19">
      <c r="A362" t="str">
        <v>L0361</v>
      </c>
      <c r="B362" t="str">
        <v>Stefan Brown</v>
      </c>
      <c r="C362" t="str">
        <v>stefan.brown@stripe.com</v>
      </c>
      <c r="D362" t="str">
        <v>2575542021</v>
      </c>
      <c r="E362" t="str">
        <v>STRIPE</v>
      </c>
      <c r="F362" t="str">
        <v>MID-MARKET</v>
      </c>
      <c r="G362" t="str">
        <v>DIRECT</v>
      </c>
      <c r="H362">
        <v>12</v>
      </c>
      <c r="I362">
        <v>0</v>
      </c>
      <c r="J362">
        <v>43</v>
      </c>
      <c r="K362" t="str">
        <v>YES</v>
      </c>
      <c r="L362" s="1">
        <v>45735</v>
      </c>
      <c r="M362" t="str">
        <v>DISQUALIFIED</v>
      </c>
      <c r="N362" t="str">
        <v>Devops</v>
      </c>
      <c r="O362" t="str">
        <v>Senior Associate</v>
      </c>
      <c r="P362" t="str">
        <v>US</v>
      </c>
      <c r="Q362" t="str">
        <v>$10M+</v>
      </c>
      <c r="R362" s="1">
        <v>45983</v>
      </c>
      <c r="S362" t="str">
        <v>missing</v>
      </c>
    </row>
    <row r="363" spans="1:19">
      <c r="A363" t="str">
        <v>L0362</v>
      </c>
      <c r="B363" t="str">
        <v>Yusuf Mehta</v>
      </c>
      <c r="C363" t="str">
        <v>yusuf.mehta@slacktechnologies.com</v>
      </c>
      <c r="D363" t="str">
        <v>3777501052</v>
      </c>
      <c r="E363" t="str">
        <v>SLACK TECHNOLOGIES</v>
      </c>
      <c r="F363" t="str">
        <v>SMB</v>
      </c>
      <c r="G363" t="str">
        <v>DIRECT</v>
      </c>
      <c r="H363">
        <v>21</v>
      </c>
      <c r="I363">
        <v>2</v>
      </c>
      <c r="J363">
        <v>29</v>
      </c>
      <c r="K363" t="str">
        <v>YES</v>
      </c>
      <c r="L363" s="1">
        <v>45694</v>
      </c>
      <c r="M363" t="str">
        <v>DISQUALIFIED</v>
      </c>
      <c r="N363" t="str">
        <v>E-Commerce</v>
      </c>
      <c r="O363" t="str">
        <v>Unknown</v>
      </c>
      <c r="P363" t="str">
        <v>Israel</v>
      </c>
      <c r="Q363" t="str">
        <v>$0-1M</v>
      </c>
      <c r="R363" s="1">
        <v>45664</v>
      </c>
      <c r="S363" t="str">
        <v>https://linkedin.com/in/penelopeanderson93</v>
      </c>
    </row>
    <row r="364" spans="1:19">
      <c r="A364" t="str">
        <v>L0363</v>
      </c>
      <c r="B364" t="str">
        <v>Camila Sharma</v>
      </c>
      <c r="C364" t="str">
        <v>camila.sharma@miro.com</v>
      </c>
      <c r="D364" t="str">
        <v>+1-382-385-3300</v>
      </c>
      <c r="E364" t="str">
        <v>MIRO</v>
      </c>
      <c r="F364" t="str">
        <v>SMB</v>
      </c>
      <c r="G364" t="str">
        <v>CONTENT_SYNDICATION</v>
      </c>
      <c r="H364">
        <v>12</v>
      </c>
      <c r="I364">
        <v>6</v>
      </c>
      <c r="J364">
        <v>18</v>
      </c>
      <c r="K364" t="str">
        <v>YES</v>
      </c>
      <c r="L364" s="1">
        <v>45780</v>
      </c>
      <c r="M364" t="str">
        <v>NURTURING</v>
      </c>
      <c r="N364" t="str">
        <v>Logistics</v>
      </c>
      <c r="O364" t="str">
        <v>Sales Engineer</v>
      </c>
      <c r="P364" t="str">
        <v>Italy</v>
      </c>
      <c r="Q364" t="str">
        <v>$1M - $10M</v>
      </c>
      <c r="R364" s="1">
        <v>45983</v>
      </c>
      <c r="S364" t="str">
        <v>www.linkedin.com/in/jackverma75</v>
      </c>
    </row>
    <row r="365" spans="1:19">
      <c r="A365" t="str">
        <v>L0364</v>
      </c>
      <c r="B365" t="str">
        <v>Noah Olsen</v>
      </c>
      <c r="C365" t="str">
        <v>noah.olsen@splunk.com</v>
      </c>
      <c r="D365" t="str">
        <v>(715) 664-5406</v>
      </c>
      <c r="E365" t="str">
        <v>SPLUNK</v>
      </c>
      <c r="F365" t="str">
        <v>N/A</v>
      </c>
      <c r="G365" t="str">
        <v>WEBINAR</v>
      </c>
      <c r="H365">
        <v>29</v>
      </c>
      <c r="I365">
        <v>3</v>
      </c>
      <c r="J365">
        <v>40</v>
      </c>
      <c r="K365" t="str">
        <v>NO</v>
      </c>
      <c r="L365" s="1">
        <v>45888</v>
      </c>
      <c r="M365" t="str">
        <v>LOST</v>
      </c>
      <c r="N365" t="str">
        <v>Devops</v>
      </c>
      <c r="O365" t="str">
        <v>Channel Manager</v>
      </c>
      <c r="P365" t="str">
        <v>UK</v>
      </c>
      <c r="Q365" t="str">
        <v>$50M-100M</v>
      </c>
      <c r="R365" s="1">
        <v>45663</v>
      </c>
      <c r="S365" t="str">
        <v>linkedin.com/in/jamalali83</v>
      </c>
    </row>
    <row r="366" spans="1:19">
      <c r="A366" t="str">
        <v>L0365</v>
      </c>
      <c r="B366" t="str">
        <v>Waqas Mishra</v>
      </c>
      <c r="C366" t="str">
        <v>missing</v>
      </c>
      <c r="D366" t="str">
        <v>+16458487542</v>
      </c>
      <c r="E366" t="str">
        <v>MIRO</v>
      </c>
      <c r="F366" t="str">
        <v>SMB</v>
      </c>
      <c r="G366" t="str">
        <v>SOCIAL</v>
      </c>
      <c r="H366">
        <v>21</v>
      </c>
      <c r="I366">
        <v>12</v>
      </c>
      <c r="J366">
        <v>59</v>
      </c>
      <c r="K366" t="str">
        <v>NO</v>
      </c>
      <c r="L366" s="1">
        <v>45904</v>
      </c>
      <c r="M366" t="str">
        <v>CONTACTED</v>
      </c>
      <c r="N366" t="str">
        <v>Telecom</v>
      </c>
      <c r="O366" t="str">
        <v>Head Of Partnerships</v>
      </c>
      <c r="P366" t="str">
        <v>Chile</v>
      </c>
      <c r="Q366" t="str">
        <v>$500M-1B</v>
      </c>
      <c r="R366" s="1">
        <v>45797</v>
      </c>
      <c r="S366" t="str">
        <v>https://linkedin.com/in/hadleyrobinson73</v>
      </c>
    </row>
    <row r="367" spans="1:19">
      <c r="A367" t="str">
        <v>L0366</v>
      </c>
      <c r="B367" t="str">
        <v>Hassan Ramos</v>
      </c>
      <c r="C367" t="str">
        <v>hassan.ramos@twilio.com</v>
      </c>
      <c r="D367" t="str">
        <v>671-100-3416</v>
      </c>
      <c r="E367" t="str">
        <v>TWILIO</v>
      </c>
      <c r="F367" t="str">
        <v>MID-MARKET</v>
      </c>
      <c r="G367" t="str">
        <v>COLD_EMAIL</v>
      </c>
      <c r="H367">
        <v>11</v>
      </c>
      <c r="I367">
        <v>6</v>
      </c>
      <c r="J367">
        <v>46</v>
      </c>
      <c r="K367" t="str">
        <v>NO</v>
      </c>
      <c r="L367" s="1">
        <v>45928</v>
      </c>
      <c r="M367" t="str">
        <v>DISQUALIFIED</v>
      </c>
      <c r="N367" t="str">
        <v>Devops</v>
      </c>
      <c r="O367" t="str">
        <v>Marketing Manager</v>
      </c>
      <c r="P367" t="str">
        <v>Kenya</v>
      </c>
      <c r="Q367" t="str">
        <v>$50M-100M</v>
      </c>
      <c r="R367" s="1">
        <v>45974</v>
      </c>
      <c r="S367" t="str">
        <v>www.linkedin.com/in/sebastiantorres49</v>
      </c>
    </row>
    <row r="368" spans="1:19">
      <c r="A368" t="str">
        <v>L0367</v>
      </c>
      <c r="B368" t="str">
        <v>Luna Ortiz</v>
      </c>
      <c r="C368" t="str">
        <v>luna.ortiz@hubspot.com</v>
      </c>
      <c r="D368" t="str">
        <v>+1-634-711-7452</v>
      </c>
      <c r="E368" t="str">
        <v>HUBSPOT</v>
      </c>
      <c r="F368" t="str">
        <v>ENTERPRISE</v>
      </c>
      <c r="G368" t="str">
        <v>COLD_EMAIL</v>
      </c>
      <c r="H368">
        <v>1</v>
      </c>
      <c r="I368">
        <v>19</v>
      </c>
      <c r="J368">
        <v>15</v>
      </c>
      <c r="K368" t="str">
        <v>YES</v>
      </c>
      <c r="L368" s="1">
        <v>45927</v>
      </c>
      <c r="M368" t="str">
        <v>NEW</v>
      </c>
      <c r="N368" t="str">
        <v>Gaming</v>
      </c>
      <c r="O368" t="str">
        <v>Chief Marketing Officer</v>
      </c>
      <c r="P368" t="str">
        <v>BR</v>
      </c>
      <c r="Q368" t="str">
        <v>Unknown</v>
      </c>
      <c r="R368" s="1">
        <v>45757</v>
      </c>
      <c r="S368" t="str">
        <v>https://linkedin.com/in/katrinakumar84</v>
      </c>
    </row>
    <row r="369" spans="1:19">
      <c r="A369" t="str">
        <v>L0368</v>
      </c>
      <c r="B369" t="str">
        <v>Genevieve White</v>
      </c>
      <c r="C369" t="str">
        <v>genevieve.white@meta.com</v>
      </c>
      <c r="D369" t="str">
        <v>+17299542743</v>
      </c>
      <c r="E369" t="str">
        <v>META</v>
      </c>
      <c r="F369" t="str">
        <v>ENTERPRISE</v>
      </c>
      <c r="G369" t="str">
        <v>COLD_EMAIL</v>
      </c>
      <c r="H369">
        <v>6</v>
      </c>
      <c r="I369">
        <v>12</v>
      </c>
      <c r="J369">
        <v>0</v>
      </c>
      <c r="K369" t="str">
        <v>NO</v>
      </c>
      <c r="L369" s="1">
        <v>45947</v>
      </c>
      <c r="M369" t="str">
        <v>NEW</v>
      </c>
      <c r="N369" t="str">
        <v>Retail</v>
      </c>
      <c r="O369" t="str">
        <v>Vp Marketing</v>
      </c>
      <c r="P369" t="str">
        <v>Egypt</v>
      </c>
      <c r="Q369" t="str">
        <v>$5M-$25M</v>
      </c>
      <c r="R369" s="1">
        <v>45667</v>
      </c>
      <c r="S369" t="str">
        <v>www.linkedin.com/in/killianjackson78</v>
      </c>
    </row>
    <row r="370" spans="1:19">
      <c r="A370" t="str">
        <v>L0369</v>
      </c>
      <c r="B370" t="str">
        <v>Adeline Patel</v>
      </c>
      <c r="C370" t="str">
        <v>adeline.patel@cloudflare.com</v>
      </c>
      <c r="D370" t="str">
        <v>(890) 181-3463</v>
      </c>
      <c r="E370" t="str">
        <v>CLOUDFLARE</v>
      </c>
      <c r="F370" t="str">
        <v>SMB</v>
      </c>
      <c r="G370" t="str">
        <v>SOCIAL</v>
      </c>
      <c r="H370">
        <v>29</v>
      </c>
      <c r="I370">
        <v>14</v>
      </c>
      <c r="J370">
        <v>7</v>
      </c>
      <c r="K370" t="str">
        <v>NO</v>
      </c>
      <c r="L370" s="1">
        <v>45677</v>
      </c>
      <c r="M370" t="str">
        <v>CONTACTED</v>
      </c>
      <c r="N370" t="str">
        <v>Devops</v>
      </c>
      <c r="O370" t="str">
        <v>Account Executive</v>
      </c>
      <c r="P370" t="str">
        <v>Thailand</v>
      </c>
      <c r="Q370" t="str">
        <v>10M-50M</v>
      </c>
      <c r="R370" s="1">
        <v>45675</v>
      </c>
      <c r="S370" t="str">
        <v>missing</v>
      </c>
    </row>
    <row r="371" spans="1:19">
      <c r="A371" t="str">
        <v>L0370</v>
      </c>
      <c r="B371" t="str">
        <v>Zachary Malik</v>
      </c>
      <c r="C371" t="str">
        <v>zachary.malik@meta.com</v>
      </c>
      <c r="D371" t="str">
        <v>+1-454-279-2377</v>
      </c>
      <c r="E371" t="str">
        <v>META</v>
      </c>
      <c r="F371" t="str">
        <v>MID-MARKET</v>
      </c>
      <c r="G371" t="str">
        <v>REFERRAL</v>
      </c>
      <c r="H371">
        <v>31</v>
      </c>
      <c r="I371">
        <v>8</v>
      </c>
      <c r="J371">
        <v>29</v>
      </c>
      <c r="K371" t="str">
        <v>NO</v>
      </c>
      <c r="L371" s="1">
        <v>46018</v>
      </c>
      <c r="M371" t="str">
        <v>LOST</v>
      </c>
      <c r="N371" t="str">
        <v>Retail</v>
      </c>
      <c r="O371" t="str">
        <v>Demand Gen Manager</v>
      </c>
      <c r="P371" t="str">
        <v>CA</v>
      </c>
      <c r="Q371" t="str">
        <v>$1M-10M</v>
      </c>
      <c r="R371" s="1">
        <v>46012</v>
      </c>
      <c r="S371" t="str">
        <v>linkedin.com/in/zanesingh66</v>
      </c>
    </row>
    <row r="372" spans="1:19">
      <c r="A372" t="str">
        <v>L0371</v>
      </c>
      <c r="B372" t="str">
        <v>Uma Ali</v>
      </c>
      <c r="C372" t="str">
        <v>uma.ali@googleinc.com</v>
      </c>
      <c r="D372" t="str">
        <v>(281) 956-8101</v>
      </c>
      <c r="E372" t="str">
        <v>GOOGLE INC</v>
      </c>
      <c r="F372" t="str">
        <v>MID-MARKET</v>
      </c>
      <c r="G372" t="str">
        <v>SOCIAL</v>
      </c>
      <c r="H372">
        <v>32</v>
      </c>
      <c r="I372">
        <v>7</v>
      </c>
      <c r="J372">
        <v>3</v>
      </c>
      <c r="K372" t="str">
        <v>YES</v>
      </c>
      <c r="L372" s="1">
        <v>45772</v>
      </c>
      <c r="M372" t="str">
        <v>CONTACTED</v>
      </c>
      <c r="N372" t="str">
        <v>Biotech</v>
      </c>
      <c r="O372" t="str">
        <v>Unknown</v>
      </c>
      <c r="P372" t="str">
        <v>US</v>
      </c>
      <c r="Q372" t="str">
        <v>$1M-10M</v>
      </c>
      <c r="R372" s="1">
        <v>45738</v>
      </c>
      <c r="S372" t="str">
        <v>missing</v>
      </c>
    </row>
    <row r="373" spans="1:19">
      <c r="A373" t="str">
        <v>L0372</v>
      </c>
      <c r="B373" t="str">
        <v>Bob Kim</v>
      </c>
      <c r="C373" t="str">
        <v>bob.kim@datadog.com</v>
      </c>
      <c r="D373" t="str">
        <v>(426) 330-1296</v>
      </c>
      <c r="E373" t="str">
        <v>DATADOG</v>
      </c>
      <c r="F373" t="str">
        <v>SMB</v>
      </c>
      <c r="G373" t="str">
        <v>WEBINAR</v>
      </c>
      <c r="H373">
        <v>0</v>
      </c>
      <c r="I373">
        <v>19</v>
      </c>
      <c r="J373">
        <v>37</v>
      </c>
      <c r="K373" t="str">
        <v>NO</v>
      </c>
      <c r="L373" s="1">
        <v>45826</v>
      </c>
      <c r="M373" t="str">
        <v>NEW</v>
      </c>
      <c r="N373" t="str">
        <v>Retail</v>
      </c>
      <c r="O373" t="str">
        <v>Vp Marketing</v>
      </c>
      <c r="P373" t="str">
        <v>Spain</v>
      </c>
      <c r="Q373" t="str">
        <v>&lt; $1M</v>
      </c>
      <c r="R373" s="1">
        <v>45731</v>
      </c>
      <c r="S373" t="str">
        <v>linkedin.com/in/zaidwalker69</v>
      </c>
    </row>
    <row r="374" spans="1:19">
      <c r="A374" t="str">
        <v>L0373</v>
      </c>
      <c r="B374" t="str">
        <v>Samir Flores</v>
      </c>
      <c r="C374" t="str">
        <v>samir.flores@palantir.com</v>
      </c>
      <c r="D374" t="str">
        <v>4128659676</v>
      </c>
      <c r="E374" t="str">
        <v>PALANTIR</v>
      </c>
      <c r="F374" t="str">
        <v>SMB</v>
      </c>
      <c r="G374" t="str">
        <v>SOCIAL</v>
      </c>
      <c r="H374">
        <v>28</v>
      </c>
      <c r="I374">
        <v>0</v>
      </c>
      <c r="J374">
        <v>37</v>
      </c>
      <c r="K374" t="str">
        <v>NO</v>
      </c>
      <c r="L374" s="1">
        <v>45944</v>
      </c>
      <c r="M374" t="str">
        <v>CONTACTED</v>
      </c>
      <c r="N374" t="str">
        <v>Saas</v>
      </c>
      <c r="O374" t="str">
        <v>Vp Sales</v>
      </c>
      <c r="P374" t="str">
        <v>Egypt</v>
      </c>
      <c r="Q374" t="str">
        <v>$10M+</v>
      </c>
      <c r="R374" s="1">
        <v>45729</v>
      </c>
      <c r="S374" t="str">
        <v>https://linkedin.com/in/felixtaylor51</v>
      </c>
    </row>
    <row r="375" spans="1:19">
      <c r="A375" t="str">
        <v>L0374</v>
      </c>
      <c r="B375" t="str">
        <v>Deepa Jackson</v>
      </c>
      <c r="C375" t="str">
        <v>deepa.jackson@airtable.com</v>
      </c>
      <c r="D375" t="str">
        <v>missing</v>
      </c>
      <c r="E375" t="str">
        <v>AIRTABLE</v>
      </c>
      <c r="F375" t="str">
        <v>MID-MARKET</v>
      </c>
      <c r="G375" t="str">
        <v>SOCIAL</v>
      </c>
      <c r="H375">
        <v>23</v>
      </c>
      <c r="I375">
        <v>20</v>
      </c>
      <c r="J375">
        <v>20</v>
      </c>
      <c r="K375" t="str">
        <v>YES</v>
      </c>
      <c r="L375" s="1">
        <v>45846</v>
      </c>
      <c r="M375" t="str">
        <v>ENGAGED</v>
      </c>
      <c r="N375" t="str">
        <v>Gaming</v>
      </c>
      <c r="O375" t="str">
        <v>Junior Analyst</v>
      </c>
      <c r="P375" t="str">
        <v>Bangladesh</v>
      </c>
      <c r="Q375" t="str">
        <v>Unknown</v>
      </c>
      <c r="R375" s="1">
        <v>45729</v>
      </c>
      <c r="S375" t="str">
        <v>missing</v>
      </c>
    </row>
    <row r="376" spans="1:19">
      <c r="A376" t="str">
        <v>L0375</v>
      </c>
      <c r="B376" t="str">
        <v>Joaquin Gupta</v>
      </c>
      <c r="C376" t="str">
        <v>joaquin.gupta@microsoft.com</v>
      </c>
      <c r="D376" t="str">
        <v>851-129-4673</v>
      </c>
      <c r="E376" t="str">
        <v>MICROSOFT</v>
      </c>
      <c r="F376" t="str">
        <v>MID-MARKET</v>
      </c>
      <c r="G376" t="str">
        <v>UNKNOWN</v>
      </c>
      <c r="H376">
        <v>26</v>
      </c>
      <c r="I376">
        <v>10</v>
      </c>
      <c r="J376">
        <v>10</v>
      </c>
      <c r="K376" t="str">
        <v>YES</v>
      </c>
      <c r="L376" s="1">
        <v>45964</v>
      </c>
      <c r="M376" t="str">
        <v>CONVERTED</v>
      </c>
      <c r="N376" t="str">
        <v>Saas</v>
      </c>
      <c r="O376" t="str">
        <v>Brand Manager</v>
      </c>
      <c r="P376" t="str">
        <v>SG</v>
      </c>
      <c r="Q376" t="str">
        <v>$500M-1B</v>
      </c>
      <c r="R376" s="1">
        <v>46019</v>
      </c>
      <c r="S376" t="str">
        <v>missing</v>
      </c>
    </row>
    <row r="377" spans="1:19">
      <c r="A377" t="str">
        <v>L0376</v>
      </c>
      <c r="B377" t="str">
        <v>Sebastian Tiwari</v>
      </c>
      <c r="C377" t="str">
        <v>sebastian.tiwari@amazon.com</v>
      </c>
      <c r="D377" t="str">
        <v>missing</v>
      </c>
      <c r="E377" t="str">
        <v>AMAZON</v>
      </c>
      <c r="F377" t="str">
        <v>MID-MARKET</v>
      </c>
      <c r="G377" t="str">
        <v>PARTNER</v>
      </c>
      <c r="H377">
        <v>11</v>
      </c>
      <c r="I377">
        <v>16</v>
      </c>
      <c r="J377">
        <v>51</v>
      </c>
      <c r="K377" t="str">
        <v>NO</v>
      </c>
      <c r="L377" s="1">
        <v>45724</v>
      </c>
      <c r="M377" t="str">
        <v>QUALIFIED</v>
      </c>
      <c r="N377" t="str">
        <v>Healthcare</v>
      </c>
      <c r="O377" t="str">
        <v>Marketing Manager</v>
      </c>
      <c r="P377" t="str">
        <v>UK</v>
      </c>
      <c r="Q377" t="str">
        <v>unknown</v>
      </c>
      <c r="R377" s="1">
        <v>45897</v>
      </c>
      <c r="S377" t="str">
        <v>missing</v>
      </c>
    </row>
    <row r="378" spans="1:19">
      <c r="A378" t="str">
        <v>L0377</v>
      </c>
      <c r="B378" t="str">
        <v>Emilia Bhatt</v>
      </c>
      <c r="C378" t="str">
        <v>emilia.bhatt@databricks.com</v>
      </c>
      <c r="D378" t="str">
        <v>943.161.5799</v>
      </c>
      <c r="E378" t="str">
        <v>DATABRICKS</v>
      </c>
      <c r="F378" t="str">
        <v>STARTUP</v>
      </c>
      <c r="G378" t="str">
        <v>ORGANIC</v>
      </c>
      <c r="H378">
        <v>32</v>
      </c>
      <c r="I378">
        <v>14</v>
      </c>
      <c r="J378">
        <v>7</v>
      </c>
      <c r="K378" t="str">
        <v>NO</v>
      </c>
      <c r="L378" s="1">
        <v>45802</v>
      </c>
      <c r="M378" t="str">
        <v>ENGAGED</v>
      </c>
      <c r="N378" t="str">
        <v>Edtech</v>
      </c>
      <c r="O378" t="str">
        <v>Head Of Product</v>
      </c>
      <c r="P378" t="str">
        <v>Uae</v>
      </c>
      <c r="Q378" t="str">
        <v>50M+</v>
      </c>
      <c r="R378" s="1">
        <v>45773</v>
      </c>
      <c r="S378" t="str">
        <v>linkedin.com/in/ravitaylor43</v>
      </c>
    </row>
    <row r="379" spans="1:19">
      <c r="A379" t="str">
        <v>L0378</v>
      </c>
      <c r="B379" t="str">
        <v>Zinnia Wilson</v>
      </c>
      <c r="C379" t="str">
        <v>zinnia.wilson@miro.com</v>
      </c>
      <c r="D379" t="str">
        <v>+1-916-364-5510</v>
      </c>
      <c r="E379" t="str">
        <v>MIRO</v>
      </c>
      <c r="F379" t="str">
        <v>ENTERPRISE</v>
      </c>
      <c r="G379" t="str">
        <v>REFERRAL</v>
      </c>
      <c r="H379">
        <v>18</v>
      </c>
      <c r="I379">
        <v>0</v>
      </c>
      <c r="J379">
        <v>36</v>
      </c>
      <c r="K379" t="str">
        <v>YES</v>
      </c>
      <c r="L379" s="1">
        <v>45800</v>
      </c>
      <c r="M379" t="str">
        <v>CONVERTED</v>
      </c>
      <c r="N379" t="str">
        <v>Unknown</v>
      </c>
      <c r="O379" t="str">
        <v>Head Of Strategy</v>
      </c>
      <c r="P379" t="str">
        <v>Philippines</v>
      </c>
      <c r="Q379" t="str">
        <v>$100M-500M</v>
      </c>
      <c r="R379" s="1">
        <v>45996</v>
      </c>
      <c r="S379" t="str">
        <v>missing</v>
      </c>
    </row>
    <row r="380" spans="1:19">
      <c r="A380" t="str">
        <v>L0379</v>
      </c>
      <c r="B380" t="str">
        <v>Yvonne Nair</v>
      </c>
      <c r="C380" t="str">
        <v>yvonne.nair@shopifyinc.com</v>
      </c>
      <c r="D380" t="str">
        <v>+17208639467</v>
      </c>
      <c r="E380" t="str">
        <v>SHOPIFY INC</v>
      </c>
      <c r="F380" t="str">
        <v>N/A</v>
      </c>
      <c r="G380" t="str">
        <v>REFERRAL</v>
      </c>
      <c r="H380">
        <v>9</v>
      </c>
      <c r="I380">
        <v>16</v>
      </c>
      <c r="J380">
        <v>23</v>
      </c>
      <c r="K380" t="str">
        <v>NO</v>
      </c>
      <c r="L380" s="1">
        <v>45890</v>
      </c>
      <c r="M380" t="str">
        <v>CONVERTED</v>
      </c>
      <c r="N380" t="str">
        <v>Automotive</v>
      </c>
      <c r="O380" t="str">
        <v>Unknown</v>
      </c>
      <c r="P380" t="str">
        <v>Kenya</v>
      </c>
      <c r="Q380" t="str">
        <v>$0-1M</v>
      </c>
      <c r="R380" s="1">
        <v>45699</v>
      </c>
      <c r="S380" t="str">
        <v>missing</v>
      </c>
    </row>
    <row r="381" spans="1:19">
      <c r="A381" t="str">
        <v>L0380</v>
      </c>
      <c r="B381" t="str">
        <v>Bella Allen</v>
      </c>
      <c r="C381" t="str">
        <v>bella.allen@salesforce.com</v>
      </c>
      <c r="D381" t="str">
        <v>212-960-9587</v>
      </c>
      <c r="E381" t="str">
        <v>SALESFORCE</v>
      </c>
      <c r="F381" t="str">
        <v>GROWTH</v>
      </c>
      <c r="G381" t="str">
        <v>WEBINAR</v>
      </c>
      <c r="H381">
        <v>2</v>
      </c>
      <c r="I381">
        <v>3</v>
      </c>
      <c r="J381">
        <v>32</v>
      </c>
      <c r="K381" t="str">
        <v>YES</v>
      </c>
      <c r="L381" s="1">
        <v>45928</v>
      </c>
      <c r="M381" t="str">
        <v>DISQUALIFIED</v>
      </c>
      <c r="N381" t="str">
        <v>E-Commerce</v>
      </c>
      <c r="O381" t="str">
        <v>Marketing Manager</v>
      </c>
      <c r="P381" t="str">
        <v>Malaysia</v>
      </c>
      <c r="Q381" t="str">
        <v>0-1M</v>
      </c>
      <c r="R381" s="1">
        <v>45997</v>
      </c>
      <c r="S381" t="str">
        <v>https://linkedin.com/in/onyxnair32</v>
      </c>
    </row>
    <row r="382" spans="1:19">
      <c r="A382" t="str">
        <v>L0381</v>
      </c>
      <c r="B382" t="str">
        <v>Yuki Medina</v>
      </c>
      <c r="C382" t="str">
        <v>yuki.medina@workday.com</v>
      </c>
      <c r="D382" t="str">
        <v>(335) 635-5960</v>
      </c>
      <c r="E382" t="str">
        <v>WORKDAY</v>
      </c>
      <c r="F382" t="str">
        <v>MID-MARKET</v>
      </c>
      <c r="G382" t="str">
        <v>WEBINAR</v>
      </c>
      <c r="H382">
        <v>30</v>
      </c>
      <c r="I382">
        <v>17</v>
      </c>
      <c r="J382">
        <v>3</v>
      </c>
      <c r="K382" t="str">
        <v>YES</v>
      </c>
      <c r="L382" s="1">
        <v>45695</v>
      </c>
      <c r="M382" t="str">
        <v>NURTURING</v>
      </c>
      <c r="N382" t="str">
        <v>Edtech</v>
      </c>
      <c r="O382" t="str">
        <v>Sales Operations</v>
      </c>
      <c r="P382" t="str">
        <v>DE</v>
      </c>
      <c r="Q382" t="str">
        <v>$50M-100M</v>
      </c>
      <c r="R382" s="1">
        <v>45767</v>
      </c>
      <c r="S382" t="str">
        <v>www.linkedin.com/in/tobiassmith75</v>
      </c>
    </row>
    <row r="383" spans="1:19">
      <c r="A383" t="str">
        <v>L0382</v>
      </c>
      <c r="B383" t="str">
        <v>Chloe Vargas</v>
      </c>
      <c r="C383" t="str">
        <v>chloe.vargas@elasticnv.com</v>
      </c>
      <c r="D383" t="str">
        <v>(815) 377-9070</v>
      </c>
      <c r="E383" t="str">
        <v>ELASTIC NV</v>
      </c>
      <c r="F383" t="str">
        <v>MID-MARKET</v>
      </c>
      <c r="G383" t="str">
        <v>COLD_EMAIL</v>
      </c>
      <c r="H383">
        <v>32</v>
      </c>
      <c r="I383">
        <v>20</v>
      </c>
      <c r="J383">
        <v>55</v>
      </c>
      <c r="K383" t="str">
        <v>NO</v>
      </c>
      <c r="L383" s="1">
        <v>45799</v>
      </c>
      <c r="M383" t="str">
        <v>CONVERTED</v>
      </c>
      <c r="N383" t="str">
        <v>Energy</v>
      </c>
      <c r="O383" t="str">
        <v>Marketing Analyst</v>
      </c>
      <c r="P383" t="str">
        <v>Philippines</v>
      </c>
      <c r="Q383" t="str">
        <v>Unknown</v>
      </c>
      <c r="R383" s="1">
        <v>45732</v>
      </c>
      <c r="S383" t="str">
        <v>missing</v>
      </c>
    </row>
    <row r="384" spans="1:19">
      <c r="A384" t="str">
        <v>L0383</v>
      </c>
      <c r="B384" t="str">
        <v>Catalina Yamamoto</v>
      </c>
      <c r="C384" t="str">
        <v>catalina.yamamoto@crowdstrike.com</v>
      </c>
      <c r="D384" t="str">
        <v>751-942-3992</v>
      </c>
      <c r="E384" t="str">
        <v>CROWDSTRIKE</v>
      </c>
      <c r="F384" t="str">
        <v>MID-MARKET</v>
      </c>
      <c r="G384" t="str">
        <v>WEBINAR</v>
      </c>
      <c r="H384">
        <v>32</v>
      </c>
      <c r="I384">
        <v>16</v>
      </c>
      <c r="J384">
        <v>43</v>
      </c>
      <c r="K384" t="str">
        <v>NO</v>
      </c>
      <c r="L384" s="1">
        <v>45766</v>
      </c>
      <c r="M384" t="str">
        <v>CONTACTED</v>
      </c>
      <c r="N384" t="str">
        <v>AI/ML</v>
      </c>
      <c r="O384" t="str">
        <v>Operations Manager</v>
      </c>
      <c r="P384" t="str">
        <v>IN</v>
      </c>
      <c r="Q384" t="str">
        <v>$10M+</v>
      </c>
      <c r="R384" s="1">
        <v>45736</v>
      </c>
      <c r="S384" t="str">
        <v>www.linkedin.com/in/hugobhatt67</v>
      </c>
    </row>
    <row r="385" spans="1:19">
      <c r="A385" t="str">
        <v>L0384</v>
      </c>
      <c r="B385" t="str">
        <v>Perseus Novak</v>
      </c>
      <c r="C385" t="str">
        <v>perseus.novak@figma.com</v>
      </c>
      <c r="D385" t="str">
        <v>missing</v>
      </c>
      <c r="E385" t="str">
        <v>FIGMA</v>
      </c>
      <c r="F385" t="str">
        <v>SMB</v>
      </c>
      <c r="G385" t="str">
        <v>COLD_EMAIL</v>
      </c>
      <c r="H385">
        <v>20</v>
      </c>
      <c r="I385">
        <v>13</v>
      </c>
      <c r="J385">
        <v>48</v>
      </c>
      <c r="K385" t="str">
        <v>NO</v>
      </c>
      <c r="L385" s="1" t="str">
        <v/>
      </c>
      <c r="M385" t="str">
        <v>NEW</v>
      </c>
      <c r="N385" t="str">
        <v>Healthcare</v>
      </c>
      <c r="O385" t="str">
        <v>Events Manager</v>
      </c>
      <c r="P385" t="str">
        <v>Poland</v>
      </c>
      <c r="Q385" t="str">
        <v>$100M-500M</v>
      </c>
      <c r="R385" s="1">
        <v>45778</v>
      </c>
      <c r="S385" t="str">
        <v>linkedin.com/in/ahmedwalker85</v>
      </c>
    </row>
    <row r="386" spans="1:19">
      <c r="A386" t="str">
        <v>L0385</v>
      </c>
      <c r="B386" t="str">
        <v>Oscar Gonzalez</v>
      </c>
      <c r="C386" t="str">
        <v>oscar.gonzalez@cloudflare.com</v>
      </c>
      <c r="D386" t="str">
        <v>missing</v>
      </c>
      <c r="E386" t="str">
        <v>CLOUDFLARE</v>
      </c>
      <c r="F386" t="str">
        <v>N/A</v>
      </c>
      <c r="G386" t="str">
        <v>PARTNER</v>
      </c>
      <c r="H386">
        <v>6</v>
      </c>
      <c r="I386">
        <v>0</v>
      </c>
      <c r="J386">
        <v>46</v>
      </c>
      <c r="K386" t="str">
        <v>NO</v>
      </c>
      <c r="L386" s="1">
        <v>45946</v>
      </c>
      <c r="M386" t="str">
        <v>CONTACTED</v>
      </c>
      <c r="N386" t="str">
        <v>Supply Chain</v>
      </c>
      <c r="O386" t="str">
        <v>Senior Analyst</v>
      </c>
      <c r="P386" t="str">
        <v>N/A</v>
      </c>
      <c r="Q386" t="str">
        <v>Under $1M</v>
      </c>
      <c r="R386" s="1">
        <v>45661</v>
      </c>
      <c r="S386" t="str">
        <v>missing</v>
      </c>
    </row>
    <row r="387" spans="1:19">
      <c r="A387" t="str">
        <v>L0386</v>
      </c>
      <c r="B387" t="str">
        <v>Lorenzo Adams</v>
      </c>
      <c r="C387" t="str">
        <v>lorenzo.adams@docusign.com</v>
      </c>
      <c r="D387" t="str">
        <v>623.944.3486</v>
      </c>
      <c r="E387" t="str">
        <v>DOCU SIGN</v>
      </c>
      <c r="F387" t="str">
        <v>MID-MARKET</v>
      </c>
      <c r="G387" t="str">
        <v>COLD_EMAIL</v>
      </c>
      <c r="H387">
        <v>35</v>
      </c>
      <c r="I387">
        <v>0</v>
      </c>
      <c r="J387">
        <v>36</v>
      </c>
      <c r="K387" t="str">
        <v>NO</v>
      </c>
      <c r="L387" s="1">
        <v>45795</v>
      </c>
      <c r="M387" t="str">
        <v>LOST</v>
      </c>
      <c r="N387" t="str">
        <v>Biotech</v>
      </c>
      <c r="O387" t="str">
        <v>Cmo</v>
      </c>
      <c r="P387" t="str">
        <v>AU</v>
      </c>
      <c r="Q387" t="str">
        <v>$10M-50M</v>
      </c>
      <c r="R387" s="1">
        <v>46014</v>
      </c>
      <c r="S387" t="str">
        <v>www.linkedin.com/in/qasimjoshi99</v>
      </c>
    </row>
    <row r="388" spans="1:19">
      <c r="A388" t="str">
        <v>L0387</v>
      </c>
      <c r="B388" t="str">
        <v>Deepa Ramirez</v>
      </c>
      <c r="C388" t="str">
        <v>deepa.ramirez@shopify.com</v>
      </c>
      <c r="D388" t="str">
        <v>(223) 243-2952</v>
      </c>
      <c r="E388" t="str">
        <v>SHOPIFY</v>
      </c>
      <c r="F388" t="str">
        <v>STARTUP</v>
      </c>
      <c r="G388" t="str">
        <v>CONTENT_SYNDICATION</v>
      </c>
      <c r="H388">
        <v>31</v>
      </c>
      <c r="I388">
        <v>16</v>
      </c>
      <c r="J388">
        <v>0</v>
      </c>
      <c r="K388" t="str">
        <v>YES</v>
      </c>
      <c r="L388" s="1">
        <v>45944</v>
      </c>
      <c r="M388" t="str">
        <v>CONTACTED</v>
      </c>
      <c r="N388" t="str">
        <v>Energy</v>
      </c>
      <c r="O388" t="str">
        <v>Operations Manager</v>
      </c>
      <c r="P388" t="str">
        <v>Egypt</v>
      </c>
      <c r="Q388" t="str">
        <v>50M+</v>
      </c>
      <c r="R388" s="1">
        <v>45994</v>
      </c>
      <c r="S388" t="str">
        <v>linkedin.com/in/palomavega15</v>
      </c>
    </row>
    <row r="389" spans="1:19">
      <c r="A389" t="str">
        <v>L0388</v>
      </c>
      <c r="B389" t="str">
        <v>Priya Aguilar</v>
      </c>
      <c r="C389" t="str">
        <v>priya.aguilar@docusign.com</v>
      </c>
      <c r="D389" t="str">
        <v>+16419375536</v>
      </c>
      <c r="E389" t="str">
        <v>DOCUSIGN</v>
      </c>
      <c r="F389" t="str">
        <v>N/A</v>
      </c>
      <c r="G389" t="str">
        <v>REFERRAL</v>
      </c>
      <c r="H389">
        <v>4</v>
      </c>
      <c r="I389">
        <v>18</v>
      </c>
      <c r="J389">
        <v>33</v>
      </c>
      <c r="K389" t="str">
        <v>NO</v>
      </c>
      <c r="L389" s="1">
        <v>45857</v>
      </c>
      <c r="M389" t="str">
        <v>NURTURING</v>
      </c>
      <c r="N389" t="str">
        <v>Saas</v>
      </c>
      <c r="O389" t="str">
        <v>Brand Manager</v>
      </c>
      <c r="P389" t="str">
        <v>US</v>
      </c>
      <c r="Q389" t="str">
        <v>Unknown</v>
      </c>
      <c r="R389" s="1">
        <v>45725</v>
      </c>
      <c r="S389" t="str">
        <v>https://www.linkedin.com/in/xylaflores99</v>
      </c>
    </row>
    <row r="390" spans="1:19">
      <c r="A390" t="str">
        <v>L0389</v>
      </c>
      <c r="B390" t="str">
        <v>Joaquin Fernandez</v>
      </c>
      <c r="C390" t="str">
        <v>joaquin.fernandez@mongodb.com</v>
      </c>
      <c r="D390" t="str">
        <v>missing</v>
      </c>
      <c r="E390" t="str">
        <v>MONGODB</v>
      </c>
      <c r="F390" t="str">
        <v>MID-MARKET</v>
      </c>
      <c r="G390" t="str">
        <v>WEBINAR</v>
      </c>
      <c r="H390">
        <v>6</v>
      </c>
      <c r="I390">
        <v>0</v>
      </c>
      <c r="J390">
        <v>54</v>
      </c>
      <c r="K390" t="str">
        <v>YES</v>
      </c>
      <c r="L390" s="1">
        <v>45912</v>
      </c>
      <c r="M390" t="str">
        <v>QUALIFIED</v>
      </c>
      <c r="N390" t="str">
        <v>Saas</v>
      </c>
      <c r="O390" t="str">
        <v>Data Analyst</v>
      </c>
      <c r="P390" t="str">
        <v>BR</v>
      </c>
      <c r="Q390" t="str">
        <v>$1B+</v>
      </c>
      <c r="R390" s="1">
        <v>45847</v>
      </c>
      <c r="S390" t="str">
        <v>missing</v>
      </c>
    </row>
    <row r="391" spans="1:19">
      <c r="A391" t="str">
        <v>L0390</v>
      </c>
      <c r="B391" t="str">
        <v>Ethan Delgado</v>
      </c>
      <c r="C391" t="str">
        <v>ethan.delgado@intercom.com</v>
      </c>
      <c r="D391" t="str">
        <v>(957) 313-7232</v>
      </c>
      <c r="E391" t="str">
        <v>INTERCOM</v>
      </c>
      <c r="F391" t="str">
        <v>N/A</v>
      </c>
      <c r="G391" t="str">
        <v>PARTNER</v>
      </c>
      <c r="H391">
        <v>13</v>
      </c>
      <c r="I391">
        <v>18</v>
      </c>
      <c r="J391">
        <v>5</v>
      </c>
      <c r="K391" t="str">
        <v>NO</v>
      </c>
      <c r="L391" s="1">
        <v>45954</v>
      </c>
      <c r="M391" t="str">
        <v>LOST</v>
      </c>
      <c r="N391" t="str">
        <v>Cybersecurity</v>
      </c>
      <c r="O391" t="str">
        <v>Product Manager</v>
      </c>
      <c r="P391" t="str">
        <v>JP</v>
      </c>
      <c r="Q391" t="str">
        <v>Unknown</v>
      </c>
      <c r="R391" s="1">
        <v>45942</v>
      </c>
      <c r="S391" t="str">
        <v>https://linkedin.com/in/farhanchen25</v>
      </c>
    </row>
    <row r="392" spans="1:19">
      <c r="A392" t="str">
        <v>L0391</v>
      </c>
      <c r="B392" t="str">
        <v>Xander Aguilar</v>
      </c>
      <c r="C392" t="str">
        <v>missing</v>
      </c>
      <c r="D392" t="str">
        <v>3024636904</v>
      </c>
      <c r="E392" t="str">
        <v>DOCUSIGN</v>
      </c>
      <c r="F392" t="str">
        <v>ENTERPRISE</v>
      </c>
      <c r="G392" t="str">
        <v>CONTENT_SYNDICATION</v>
      </c>
      <c r="H392">
        <v>19</v>
      </c>
      <c r="I392">
        <v>2</v>
      </c>
      <c r="J392">
        <v>51</v>
      </c>
      <c r="K392" t="str">
        <v>NO</v>
      </c>
      <c r="L392" s="1">
        <v>45666</v>
      </c>
      <c r="M392" t="str">
        <v>DISQUALIFIED</v>
      </c>
      <c r="N392" t="str">
        <v>Saas</v>
      </c>
      <c r="O392" t="str">
        <v>Demand Gen Manager</v>
      </c>
      <c r="P392" t="str">
        <v>AU</v>
      </c>
      <c r="Q392" t="str">
        <v>$500M-1B</v>
      </c>
      <c r="R392" s="1">
        <v>45733</v>
      </c>
      <c r="S392" t="str">
        <v>missing</v>
      </c>
    </row>
    <row r="393" spans="1:19">
      <c r="A393" t="str">
        <v>L0392</v>
      </c>
      <c r="B393" t="str">
        <v>Zinnia Yamamoto</v>
      </c>
      <c r="C393" t="str">
        <v>zinnia.yamamoto@airtable.com</v>
      </c>
      <c r="D393" t="str">
        <v>missing</v>
      </c>
      <c r="E393" t="str">
        <v>AIRTABLE</v>
      </c>
      <c r="F393" t="str">
        <v>MID-MARKET</v>
      </c>
      <c r="G393" t="str">
        <v>REFERRAL</v>
      </c>
      <c r="H393">
        <v>9</v>
      </c>
      <c r="I393">
        <v>5</v>
      </c>
      <c r="J393">
        <v>59</v>
      </c>
      <c r="K393" t="str">
        <v>NO</v>
      </c>
      <c r="L393" s="1">
        <v>45673</v>
      </c>
      <c r="M393" t="str">
        <v>NEW</v>
      </c>
      <c r="N393" t="str">
        <v>Unknown</v>
      </c>
      <c r="O393" t="str">
        <v>Pr Manager</v>
      </c>
      <c r="P393" t="str">
        <v>Saudi Arabia</v>
      </c>
      <c r="Q393" t="str">
        <v>1M-10M</v>
      </c>
      <c r="R393" s="1">
        <v>45683</v>
      </c>
      <c r="S393" t="str">
        <v>missing</v>
      </c>
    </row>
    <row r="394" spans="1:19">
      <c r="A394" t="str">
        <v>L0393</v>
      </c>
      <c r="B394" t="str">
        <v>Hank Kapoor</v>
      </c>
      <c r="C394" t="str">
        <v>missing</v>
      </c>
      <c r="D394" t="str">
        <v>3612021244</v>
      </c>
      <c r="E394" t="str">
        <v>ZENDESK</v>
      </c>
      <c r="F394" t="str">
        <v>SMB</v>
      </c>
      <c r="G394" t="str">
        <v>PAID</v>
      </c>
      <c r="H394">
        <v>4</v>
      </c>
      <c r="I394">
        <v>0</v>
      </c>
      <c r="J394">
        <v>26</v>
      </c>
      <c r="K394" t="str">
        <v>NO</v>
      </c>
      <c r="L394" s="1">
        <v>45956</v>
      </c>
      <c r="M394" t="str">
        <v>NEW</v>
      </c>
      <c r="N394" t="str">
        <v>Saas</v>
      </c>
      <c r="O394" t="str">
        <v>Marketing Analyst</v>
      </c>
      <c r="P394" t="str">
        <v>Nigeria</v>
      </c>
      <c r="Q394" t="str">
        <v>1M-10M</v>
      </c>
      <c r="R394" s="1">
        <v>45979</v>
      </c>
      <c r="S394" t="str">
        <v>missing</v>
      </c>
    </row>
    <row r="395" spans="1:19">
      <c r="A395" t="str">
        <v>L0394</v>
      </c>
      <c r="B395" t="str">
        <v>Freya Torres</v>
      </c>
      <c r="C395" t="str">
        <v>freya.torres@palantir.com</v>
      </c>
      <c r="D395" t="str">
        <v>(430) 775-2346</v>
      </c>
      <c r="E395" t="str">
        <v>PALANTIR</v>
      </c>
      <c r="F395" t="str">
        <v>MID-MARKET</v>
      </c>
      <c r="G395" t="str">
        <v>EVENT</v>
      </c>
      <c r="H395">
        <v>6</v>
      </c>
      <c r="I395">
        <v>8</v>
      </c>
      <c r="J395">
        <v>42</v>
      </c>
      <c r="K395" t="str">
        <v>NO</v>
      </c>
      <c r="L395" s="1">
        <v>45891</v>
      </c>
      <c r="M395" t="str">
        <v>NEW</v>
      </c>
      <c r="N395" t="str">
        <v>Cleantech</v>
      </c>
      <c r="O395" t="str">
        <v>Cto</v>
      </c>
      <c r="P395" t="str">
        <v>South Korea</v>
      </c>
      <c r="Q395" t="str">
        <v>$5M-$25M</v>
      </c>
      <c r="R395" s="1">
        <v>46019</v>
      </c>
      <c r="S395" t="str">
        <v>missing</v>
      </c>
    </row>
    <row r="396" spans="1:19">
      <c r="A396" t="str">
        <v>L0395</v>
      </c>
      <c r="B396" t="str">
        <v>Winston Ivanov</v>
      </c>
      <c r="C396" t="str">
        <v>winston.ivanov@hubspot.com</v>
      </c>
      <c r="D396" t="str">
        <v>+12116858877</v>
      </c>
      <c r="E396" t="str">
        <v>HUBSPOT</v>
      </c>
      <c r="F396" t="str">
        <v>STARTUP</v>
      </c>
      <c r="G396" t="str">
        <v>WEBINAR</v>
      </c>
      <c r="H396">
        <v>25</v>
      </c>
      <c r="I396">
        <v>6</v>
      </c>
      <c r="J396">
        <v>16</v>
      </c>
      <c r="K396" t="str">
        <v>NO</v>
      </c>
      <c r="L396" s="1">
        <v>46000</v>
      </c>
      <c r="M396" t="str">
        <v>NEW</v>
      </c>
      <c r="N396" t="str">
        <v>Energy</v>
      </c>
      <c r="O396" t="str">
        <v>Technical Lead</v>
      </c>
      <c r="P396" t="str">
        <v>Spain</v>
      </c>
      <c r="Q396" t="str">
        <v>$500M-1B</v>
      </c>
      <c r="R396" s="1">
        <v>45894</v>
      </c>
      <c r="S396" t="str">
        <v>https://www.linkedin.com/in/reverietaylor86</v>
      </c>
    </row>
    <row r="397" spans="1:19">
      <c r="A397" t="str">
        <v>L0396</v>
      </c>
      <c r="B397" t="str">
        <v>Esmeralda Scott</v>
      </c>
      <c r="C397" t="str">
        <v>esmeralda.scott@workday.com</v>
      </c>
      <c r="D397" t="str">
        <v>missing</v>
      </c>
      <c r="E397" t="str">
        <v>WORKDAY</v>
      </c>
      <c r="F397" t="str">
        <v>ENTERPRISE</v>
      </c>
      <c r="G397" t="str">
        <v>SOCIAL</v>
      </c>
      <c r="H397">
        <v>22</v>
      </c>
      <c r="I397">
        <v>13</v>
      </c>
      <c r="J397">
        <v>60</v>
      </c>
      <c r="K397" t="str">
        <v>YES</v>
      </c>
      <c r="L397" s="1">
        <v>45906</v>
      </c>
      <c r="M397" t="str">
        <v>NEW</v>
      </c>
      <c r="N397" t="str">
        <v>Energy</v>
      </c>
      <c r="O397" t="str">
        <v>Unknown</v>
      </c>
      <c r="P397" t="str">
        <v>AU</v>
      </c>
      <c r="Q397" t="str">
        <v>0-1M</v>
      </c>
      <c r="R397" s="1">
        <v>45771</v>
      </c>
      <c r="S397" t="str">
        <v>linkedin.com/in/hadleynovak20</v>
      </c>
    </row>
    <row r="398" spans="1:19">
      <c r="A398" t="str">
        <v>L0397</v>
      </c>
      <c r="B398" t="str">
        <v>Ingrid Berg</v>
      </c>
      <c r="C398" t="str">
        <v>ingrid.berg@zscaler.com</v>
      </c>
      <c r="D398" t="str">
        <v>missing</v>
      </c>
      <c r="E398" t="str">
        <v>ZSCALER</v>
      </c>
      <c r="F398" t="str">
        <v>MID-MARKET</v>
      </c>
      <c r="G398" t="str">
        <v>WEBINAR</v>
      </c>
      <c r="H398">
        <v>9</v>
      </c>
      <c r="I398">
        <v>19</v>
      </c>
      <c r="J398">
        <v>12</v>
      </c>
      <c r="K398" t="str">
        <v>YES</v>
      </c>
      <c r="L398" s="1" t="str">
        <v/>
      </c>
      <c r="M398" t="str">
        <v>NEW</v>
      </c>
      <c r="N398" t="str">
        <v>Biotech</v>
      </c>
      <c r="O398" t="str">
        <v>Brand Manager</v>
      </c>
      <c r="P398" t="str">
        <v>Indonesia</v>
      </c>
      <c r="Q398" t="str">
        <v>Unknown</v>
      </c>
      <c r="R398" s="1">
        <v>46001</v>
      </c>
      <c r="S398" t="str">
        <v>missing</v>
      </c>
    </row>
    <row r="399" spans="1:19">
      <c r="A399" t="str">
        <v>L0398</v>
      </c>
      <c r="B399" t="str">
        <v>Nadia Herrera</v>
      </c>
      <c r="C399" t="str">
        <v>nadia.herrera@databricks.com</v>
      </c>
      <c r="D399" t="str">
        <v>missing</v>
      </c>
      <c r="E399" t="str">
        <v>DATABRICKS</v>
      </c>
      <c r="F399" t="str">
        <v>N/A</v>
      </c>
      <c r="G399" t="str">
        <v>REFERRAL</v>
      </c>
      <c r="H399">
        <v>15</v>
      </c>
      <c r="I399">
        <v>5</v>
      </c>
      <c r="J399">
        <v>25</v>
      </c>
      <c r="K399" t="str">
        <v>YES</v>
      </c>
      <c r="L399" s="1">
        <v>45811</v>
      </c>
      <c r="M399" t="str">
        <v>CONTACTED</v>
      </c>
      <c r="N399" t="str">
        <v>Biotech</v>
      </c>
      <c r="O399" t="str">
        <v>Coo</v>
      </c>
      <c r="P399" t="str">
        <v>Chile</v>
      </c>
      <c r="Q399" t="str">
        <v>Unknown</v>
      </c>
      <c r="R399" s="1">
        <v>45966</v>
      </c>
      <c r="S399" t="str">
        <v>missing</v>
      </c>
    </row>
    <row r="400" spans="1:19">
      <c r="A400" t="str">
        <v>L0399</v>
      </c>
      <c r="B400" t="str">
        <v>Kira Flores</v>
      </c>
      <c r="C400" t="str">
        <v>kira.flores@dropbox.com</v>
      </c>
      <c r="D400" t="str">
        <v>876.548.5895</v>
      </c>
      <c r="E400" t="str">
        <v>DROPBOX</v>
      </c>
      <c r="F400" t="str">
        <v>MID-MARKET</v>
      </c>
      <c r="G400" t="str">
        <v>DIRECT</v>
      </c>
      <c r="H400">
        <v>29</v>
      </c>
      <c r="I400">
        <v>10</v>
      </c>
      <c r="J400">
        <v>60</v>
      </c>
      <c r="K400" t="str">
        <v>YES</v>
      </c>
      <c r="L400" s="1">
        <v>45781</v>
      </c>
      <c r="M400" t="str">
        <v>NEW</v>
      </c>
      <c r="N400" t="str">
        <v>Retail</v>
      </c>
      <c r="O400" t="str">
        <v>Abm Manager</v>
      </c>
      <c r="P400" t="str">
        <v>IN</v>
      </c>
      <c r="Q400" t="str">
        <v>$25M-$100M</v>
      </c>
      <c r="R400" s="1">
        <v>45894</v>
      </c>
      <c r="S400" t="str">
        <v>missing</v>
      </c>
    </row>
    <row r="401" spans="1:19">
      <c r="A401" t="str">
        <v>L0400</v>
      </c>
      <c r="B401" t="str">
        <v>Florian Moore</v>
      </c>
      <c r="C401" t="str">
        <v>florian.moore@mongodb.com</v>
      </c>
      <c r="D401" t="str">
        <v>(642) 531-1928</v>
      </c>
      <c r="E401" t="str">
        <v>MONGODB</v>
      </c>
      <c r="F401" t="str">
        <v>MID-MARKET</v>
      </c>
      <c r="G401" t="str">
        <v>SOCIAL</v>
      </c>
      <c r="H401">
        <v>17</v>
      </c>
      <c r="I401">
        <v>20</v>
      </c>
      <c r="J401">
        <v>26</v>
      </c>
      <c r="K401" t="str">
        <v>NO</v>
      </c>
      <c r="L401" s="1">
        <v>45811</v>
      </c>
      <c r="M401" t="str">
        <v>NEW</v>
      </c>
      <c r="N401" t="str">
        <v>Edtech</v>
      </c>
      <c r="O401" t="str">
        <v>Senior Analyst</v>
      </c>
      <c r="P401" t="str">
        <v>N/A</v>
      </c>
      <c r="Q401" t="str">
        <v>0-1M</v>
      </c>
      <c r="R401" s="1">
        <v>45970</v>
      </c>
      <c r="S401" t="str">
        <v>missing</v>
      </c>
    </row>
    <row r="402" spans="1:19">
      <c r="A402" t="str">
        <v>L0401</v>
      </c>
      <c r="B402" t="str">
        <v>Wesley Fischer</v>
      </c>
      <c r="C402" t="str">
        <v>wesley.fischer@paloaltonetworks.com</v>
      </c>
      <c r="D402" t="str">
        <v>(300) 689-2555</v>
      </c>
      <c r="E402" t="str">
        <v>PALO ALTO NETWORKS</v>
      </c>
      <c r="F402" t="str">
        <v>SMB</v>
      </c>
      <c r="G402" t="str">
        <v>EVENT</v>
      </c>
      <c r="H402">
        <v>26</v>
      </c>
      <c r="I402">
        <v>1</v>
      </c>
      <c r="J402">
        <v>50</v>
      </c>
      <c r="K402" t="str">
        <v>NO</v>
      </c>
      <c r="L402" s="1">
        <v>45958</v>
      </c>
      <c r="M402" t="str">
        <v>LOST</v>
      </c>
      <c r="N402" t="str">
        <v>Fintech</v>
      </c>
      <c r="O402" t="str">
        <v>Pr Manager</v>
      </c>
      <c r="P402" t="str">
        <v>Vietnam</v>
      </c>
      <c r="Q402" t="str">
        <v>$0-1M</v>
      </c>
      <c r="R402" s="1">
        <v>45717</v>
      </c>
      <c r="S402" t="str">
        <v>www.linkedin.com/in/islataylor38</v>
      </c>
    </row>
    <row r="403" spans="1:19">
      <c r="A403" t="str">
        <v>L0402</v>
      </c>
      <c r="B403" t="str">
        <v>Hank Castillo</v>
      </c>
      <c r="C403" t="str">
        <v>hank.castillo@crowdstrike.com</v>
      </c>
      <c r="D403" t="str">
        <v>(248) 432-8507</v>
      </c>
      <c r="E403" t="str">
        <v>CROWDSTRIKE</v>
      </c>
      <c r="F403" t="str">
        <v>ENTERPRISE</v>
      </c>
      <c r="G403" t="str">
        <v>SOCIAL</v>
      </c>
      <c r="H403">
        <v>10</v>
      </c>
      <c r="I403">
        <v>17</v>
      </c>
      <c r="J403">
        <v>47</v>
      </c>
      <c r="K403" t="str">
        <v>NO</v>
      </c>
      <c r="L403" s="1">
        <v>45744</v>
      </c>
      <c r="M403" t="str">
        <v>NURTURING</v>
      </c>
      <c r="N403" t="str">
        <v>E-Commerce</v>
      </c>
      <c r="O403" t="str">
        <v>Program Manager</v>
      </c>
      <c r="P403" t="str">
        <v>Poland</v>
      </c>
      <c r="Q403" t="str">
        <v>self-funded</v>
      </c>
      <c r="R403" s="1">
        <v>45758</v>
      </c>
      <c r="S403" t="str">
        <v>linkedin.com/in/zanedas93</v>
      </c>
    </row>
    <row r="404" spans="1:19">
      <c r="A404" t="str">
        <v>L0403</v>
      </c>
      <c r="B404" t="str">
        <v>Liora Nguyen</v>
      </c>
      <c r="C404" t="str">
        <v>liora.nguyen@cloudflare.com</v>
      </c>
      <c r="D404" t="str">
        <v>648-470-3608</v>
      </c>
      <c r="E404" t="str">
        <v>CLOUDFLARE</v>
      </c>
      <c r="F404" t="str">
        <v>SMB</v>
      </c>
      <c r="G404" t="str">
        <v>ORGANIC</v>
      </c>
      <c r="H404">
        <v>19</v>
      </c>
      <c r="I404">
        <v>20</v>
      </c>
      <c r="J404">
        <v>48</v>
      </c>
      <c r="K404" t="str">
        <v>NO</v>
      </c>
      <c r="L404" s="1">
        <v>45858</v>
      </c>
      <c r="M404" t="str">
        <v>DISQUALIFIED</v>
      </c>
      <c r="N404" t="str">
        <v>E-Commerce</v>
      </c>
      <c r="O404" t="str">
        <v>Vp Marketing</v>
      </c>
      <c r="P404" t="str">
        <v>DE</v>
      </c>
      <c r="Q404" t="str">
        <v>Unknown</v>
      </c>
      <c r="R404" s="1">
        <v>45974</v>
      </c>
      <c r="S404" t="str">
        <v>linkedin.com/in/liammedina44</v>
      </c>
    </row>
    <row r="405" spans="1:19">
      <c r="A405" t="str">
        <v>L0404</v>
      </c>
      <c r="B405" t="str">
        <v>Ophelia O'Brien</v>
      </c>
      <c r="C405" t="str">
        <v>ophelia.o'brien@airtable.com</v>
      </c>
      <c r="D405" t="str">
        <v>+12844314683</v>
      </c>
      <c r="E405" t="str">
        <v>AIRTABLE</v>
      </c>
      <c r="F405" t="str">
        <v>ENTERPRISE</v>
      </c>
      <c r="G405" t="str">
        <v>SOCIAL</v>
      </c>
      <c r="H405">
        <v>17</v>
      </c>
      <c r="I405">
        <v>0</v>
      </c>
      <c r="J405">
        <v>44</v>
      </c>
      <c r="K405" t="str">
        <v>NO</v>
      </c>
      <c r="L405" s="1">
        <v>45762</v>
      </c>
      <c r="M405" t="str">
        <v>NEW</v>
      </c>
      <c r="N405" t="str">
        <v>Legal Tech</v>
      </c>
      <c r="O405" t="str">
        <v>Founder</v>
      </c>
      <c r="P405" t="str">
        <v>US</v>
      </c>
      <c r="Q405" t="str">
        <v>$0-1M</v>
      </c>
      <c r="R405" s="1">
        <v>45896</v>
      </c>
      <c r="S405" t="str">
        <v>https://linkedin.com/in/palomarossi73</v>
      </c>
    </row>
    <row r="406" spans="1:19">
      <c r="A406" t="str">
        <v>L0405</v>
      </c>
      <c r="B406" t="str">
        <v>Dante Ramirez</v>
      </c>
      <c r="C406" t="str">
        <v>dante.ramirez@okta.com</v>
      </c>
      <c r="D406" t="str">
        <v>4695417065</v>
      </c>
      <c r="E406" t="str">
        <v>OKTA</v>
      </c>
      <c r="F406" t="str">
        <v>SMB</v>
      </c>
      <c r="G406" t="str">
        <v>COLD_EMAIL</v>
      </c>
      <c r="H406">
        <v>4</v>
      </c>
      <c r="I406">
        <v>4</v>
      </c>
      <c r="J406">
        <v>52</v>
      </c>
      <c r="K406" t="str">
        <v>NO</v>
      </c>
      <c r="L406" s="1">
        <v>45935</v>
      </c>
      <c r="M406" t="str">
        <v>NURTURING</v>
      </c>
      <c r="N406" t="str">
        <v>Energy</v>
      </c>
      <c r="O406" t="str">
        <v>Head Of Strategy</v>
      </c>
      <c r="P406" t="str">
        <v>Israel</v>
      </c>
      <c r="Q406" t="str">
        <v>Unknown</v>
      </c>
      <c r="R406" s="1">
        <v>45771</v>
      </c>
      <c r="S406" t="str">
        <v>missing</v>
      </c>
    </row>
    <row r="407" spans="1:19">
      <c r="A407" t="str">
        <v>L0406</v>
      </c>
      <c r="B407" t="str">
        <v>Nyx Rossi</v>
      </c>
      <c r="C407" t="str">
        <v>nyx.rossi@metaplatforms.com</v>
      </c>
      <c r="D407" t="str">
        <v>missing</v>
      </c>
      <c r="E407" t="str">
        <v>META PLATFORMS</v>
      </c>
      <c r="F407" t="str">
        <v>MID-MARKET</v>
      </c>
      <c r="G407" t="str">
        <v>ORGANIC</v>
      </c>
      <c r="H407">
        <v>35</v>
      </c>
      <c r="I407">
        <v>11</v>
      </c>
      <c r="J407">
        <v>45</v>
      </c>
      <c r="K407" t="str">
        <v>NO</v>
      </c>
      <c r="L407" s="1">
        <v>45811</v>
      </c>
      <c r="M407" t="str">
        <v>DISQUALIFIED</v>
      </c>
      <c r="N407" t="str">
        <v>Biotech</v>
      </c>
      <c r="O407" t="str">
        <v>Account Executive</v>
      </c>
      <c r="P407" t="str">
        <v>US</v>
      </c>
      <c r="Q407" t="str">
        <v>Unknown</v>
      </c>
      <c r="R407" s="1">
        <v>45729</v>
      </c>
      <c r="S407" t="str">
        <v>missing</v>
      </c>
    </row>
    <row r="408" spans="1:19">
      <c r="A408" t="str">
        <v>L0407</v>
      </c>
      <c r="B408" t="str">
        <v>Nico Carter</v>
      </c>
      <c r="C408" t="str">
        <v>nico.carter@palantir.com</v>
      </c>
      <c r="D408" t="str">
        <v>897.700.6152</v>
      </c>
      <c r="E408" t="str">
        <v>PALANTIR</v>
      </c>
      <c r="F408" t="str">
        <v>ENTERPRISE</v>
      </c>
      <c r="G408" t="str">
        <v>ORGANIC</v>
      </c>
      <c r="H408">
        <v>22</v>
      </c>
      <c r="I408">
        <v>2</v>
      </c>
      <c r="J408">
        <v>33</v>
      </c>
      <c r="K408" t="str">
        <v>NO</v>
      </c>
      <c r="L408" s="1">
        <v>45998</v>
      </c>
      <c r="M408" t="str">
        <v>CONTACTED</v>
      </c>
      <c r="N408" t="str">
        <v>Martech</v>
      </c>
      <c r="O408" t="str">
        <v>Unknown</v>
      </c>
      <c r="P408" t="str">
        <v>US</v>
      </c>
      <c r="Q408" t="str">
        <v>Unknown</v>
      </c>
      <c r="R408" s="1">
        <v>45811</v>
      </c>
      <c r="S408" t="str">
        <v>missing</v>
      </c>
    </row>
    <row r="409" spans="1:19">
      <c r="A409" t="str">
        <v>L0408</v>
      </c>
      <c r="B409" t="str">
        <v>Bennett Jensen</v>
      </c>
      <c r="C409" t="str">
        <v>bennett.jensen@cloudflare.com</v>
      </c>
      <c r="D409" t="str">
        <v>missing</v>
      </c>
      <c r="E409" t="str">
        <v>CLOUDFLARE</v>
      </c>
      <c r="F409" t="str">
        <v>STARTUP</v>
      </c>
      <c r="G409" t="str">
        <v>REFERRAL</v>
      </c>
      <c r="H409">
        <v>16</v>
      </c>
      <c r="I409">
        <v>5</v>
      </c>
      <c r="J409">
        <v>12</v>
      </c>
      <c r="K409" t="str">
        <v>NO</v>
      </c>
      <c r="L409" s="1">
        <v>45982</v>
      </c>
      <c r="M409" t="str">
        <v>QUALIFIED</v>
      </c>
      <c r="N409" t="str">
        <v>Logistics</v>
      </c>
      <c r="O409" t="str">
        <v>Gtm Lead</v>
      </c>
      <c r="P409" t="str">
        <v>DE</v>
      </c>
      <c r="Q409" t="str">
        <v>$0-1M</v>
      </c>
      <c r="R409" s="1">
        <v>45675</v>
      </c>
      <c r="S409" t="str">
        <v>missing</v>
      </c>
    </row>
    <row r="410" spans="1:19">
      <c r="A410" t="str">
        <v>L0409</v>
      </c>
      <c r="B410" t="str">
        <v>Thea Taylor</v>
      </c>
      <c r="C410" t="str">
        <v>thea.taylor@google.com</v>
      </c>
      <c r="D410" t="str">
        <v>583-979-2136</v>
      </c>
      <c r="E410" t="str">
        <v>GOOGLE</v>
      </c>
      <c r="F410" t="str">
        <v>MID-MARKET</v>
      </c>
      <c r="G410" t="str">
        <v>UNKNOWN</v>
      </c>
      <c r="H410">
        <v>13</v>
      </c>
      <c r="I410">
        <v>3</v>
      </c>
      <c r="J410">
        <v>58</v>
      </c>
      <c r="K410" t="str">
        <v>NO</v>
      </c>
      <c r="L410" s="1">
        <v>45936</v>
      </c>
      <c r="M410" t="str">
        <v>QUALIFIED</v>
      </c>
      <c r="N410" t="str">
        <v>Martech</v>
      </c>
      <c r="O410" t="str">
        <v>Intern</v>
      </c>
      <c r="P410" t="str">
        <v>IN</v>
      </c>
      <c r="Q410" t="str">
        <v>Unknown</v>
      </c>
      <c r="R410" s="1" t="str">
        <v/>
      </c>
      <c r="S410" t="str">
        <v>missing</v>
      </c>
    </row>
    <row r="411" spans="1:19">
      <c r="A411" t="str">
        <v>L0410</v>
      </c>
      <c r="B411" t="str">
        <v>Kaia Kapoor</v>
      </c>
      <c r="C411" t="str">
        <v>kaia.kapoor@twilio.com</v>
      </c>
      <c r="D411" t="str">
        <v>371-202-9153</v>
      </c>
      <c r="E411" t="str">
        <v>TWILIO</v>
      </c>
      <c r="F411" t="str">
        <v>MID-MARKET</v>
      </c>
      <c r="G411" t="str">
        <v>REFERRAL</v>
      </c>
      <c r="H411">
        <v>21</v>
      </c>
      <c r="I411">
        <v>17</v>
      </c>
      <c r="J411">
        <v>50</v>
      </c>
      <c r="K411" t="str">
        <v>NO</v>
      </c>
      <c r="L411" s="1">
        <v>45979</v>
      </c>
      <c r="M411" t="str">
        <v>QUALIFIED</v>
      </c>
      <c r="N411" t="str">
        <v>Logistics</v>
      </c>
      <c r="O411" t="str">
        <v>Customer Success Manager</v>
      </c>
      <c r="P411" t="str">
        <v>Uae</v>
      </c>
      <c r="Q411" t="str">
        <v>Unknown</v>
      </c>
      <c r="R411" s="1">
        <v>45876</v>
      </c>
      <c r="S411" t="str">
        <v>www.linkedin.com/in/karenmalik8</v>
      </c>
    </row>
    <row r="412" spans="1:19">
      <c r="A412" t="str">
        <v>L0411</v>
      </c>
      <c r="B412" t="str">
        <v>Quinlan Herrera</v>
      </c>
      <c r="C412" t="str">
        <v>quinlan.herrera@microsoft.com</v>
      </c>
      <c r="D412" t="str">
        <v>744.634.7458</v>
      </c>
      <c r="E412" t="str">
        <v>MICROSOFT</v>
      </c>
      <c r="F412" t="str">
        <v>ENTERPRISE</v>
      </c>
      <c r="G412" t="str">
        <v>WEBINAR</v>
      </c>
      <c r="H412">
        <v>8</v>
      </c>
      <c r="I412">
        <v>6</v>
      </c>
      <c r="J412">
        <v>40</v>
      </c>
      <c r="K412" t="str">
        <v>NO</v>
      </c>
      <c r="L412" s="1">
        <v>45841</v>
      </c>
      <c r="M412" t="str">
        <v>NURTURING</v>
      </c>
      <c r="N412" t="str">
        <v>Fintech</v>
      </c>
      <c r="O412" t="str">
        <v>Senior Analyst</v>
      </c>
      <c r="P412" t="str">
        <v>FR</v>
      </c>
      <c r="Q412" t="str">
        <v>Unknown</v>
      </c>
      <c r="R412" s="1">
        <v>45793</v>
      </c>
      <c r="S412" t="str">
        <v>linkedin.com/in/xavierdelgado88</v>
      </c>
    </row>
    <row r="413" spans="1:19">
      <c r="A413" t="str">
        <v>L0412</v>
      </c>
      <c r="B413" t="str">
        <v>Olivia Berg</v>
      </c>
      <c r="C413" t="str">
        <v>olivia.berg@confluent.com</v>
      </c>
      <c r="D413" t="str">
        <v>(249) 647-1458</v>
      </c>
      <c r="E413" t="str">
        <v>CONFLUENT</v>
      </c>
      <c r="F413" t="str">
        <v>SMB</v>
      </c>
      <c r="G413" t="str">
        <v>EVENT</v>
      </c>
      <c r="H413">
        <v>34</v>
      </c>
      <c r="I413">
        <v>0</v>
      </c>
      <c r="J413">
        <v>55</v>
      </c>
      <c r="K413" t="str">
        <v>NO</v>
      </c>
      <c r="L413" s="1">
        <v>45928</v>
      </c>
      <c r="M413" t="str">
        <v>CONVERTED</v>
      </c>
      <c r="N413" t="str">
        <v>Energy</v>
      </c>
      <c r="O413" t="str">
        <v>Partnerships Manager</v>
      </c>
      <c r="P413" t="str">
        <v>UK</v>
      </c>
      <c r="Q413" t="str">
        <v>$50M-100M</v>
      </c>
      <c r="R413" s="1">
        <v>45724</v>
      </c>
      <c r="S413" t="str">
        <v>www.linkedin.com/in/sammedina27</v>
      </c>
    </row>
    <row r="414" spans="1:19">
      <c r="A414" t="str">
        <v>L0413</v>
      </c>
      <c r="B414" t="str">
        <v>Bella Jensen</v>
      </c>
      <c r="C414" t="str">
        <v>bella.jensen@shopify.com</v>
      </c>
      <c r="D414" t="str">
        <v>875-933-6419</v>
      </c>
      <c r="E414" t="str">
        <v>SHOPIFY</v>
      </c>
      <c r="F414" t="str">
        <v>STARTUP</v>
      </c>
      <c r="G414" t="str">
        <v>WEBINAR</v>
      </c>
      <c r="H414">
        <v>25</v>
      </c>
      <c r="I414">
        <v>0</v>
      </c>
      <c r="J414">
        <v>15</v>
      </c>
      <c r="K414" t="str">
        <v>NO</v>
      </c>
      <c r="L414" s="1">
        <v>45860</v>
      </c>
      <c r="M414" t="str">
        <v>NEW</v>
      </c>
      <c r="N414" t="str">
        <v>Unknown</v>
      </c>
      <c r="O414" t="str">
        <v>Marketing Manager</v>
      </c>
      <c r="P414" t="str">
        <v>US</v>
      </c>
      <c r="Q414" t="str">
        <v>$0-1M</v>
      </c>
      <c r="R414" s="1">
        <v>45851</v>
      </c>
      <c r="S414" t="str">
        <v>missing</v>
      </c>
    </row>
    <row r="415" spans="1:19">
      <c r="A415" t="str">
        <v>L0414</v>
      </c>
      <c r="B415" t="str">
        <v>Xena Chandra</v>
      </c>
      <c r="C415" t="str">
        <v>xena.chandra@zscaler.com</v>
      </c>
      <c r="D415" t="str">
        <v>(428) 172-2874</v>
      </c>
      <c r="E415" t="str">
        <v>ZSCALER</v>
      </c>
      <c r="F415" t="str">
        <v>MID-MARKET</v>
      </c>
      <c r="G415" t="str">
        <v>UNKNOWN</v>
      </c>
      <c r="H415">
        <v>0</v>
      </c>
      <c r="I415">
        <v>5</v>
      </c>
      <c r="J415">
        <v>16</v>
      </c>
      <c r="K415" t="str">
        <v>NO</v>
      </c>
      <c r="L415" s="1">
        <v>46004</v>
      </c>
      <c r="M415" t="str">
        <v>NURTURING</v>
      </c>
      <c r="N415" t="str">
        <v>Biotech</v>
      </c>
      <c r="O415" t="str">
        <v>Vp Sales</v>
      </c>
      <c r="P415" t="str">
        <v>N/A</v>
      </c>
      <c r="Q415" t="str">
        <v>Unknown</v>
      </c>
      <c r="R415" s="1">
        <v>45750</v>
      </c>
      <c r="S415" t="str">
        <v>linkedin.com/in/zaidrobinson17</v>
      </c>
    </row>
    <row r="416" spans="1:19">
      <c r="A416" t="str">
        <v>L0415</v>
      </c>
      <c r="B416" t="str">
        <v>Jack Yamamoto</v>
      </c>
      <c r="C416" t="str">
        <v>jack.yamamoto@okta.com</v>
      </c>
      <c r="D416" t="str">
        <v>missing</v>
      </c>
      <c r="E416" t="str">
        <v>OKTA</v>
      </c>
      <c r="F416" t="str">
        <v>MID-MARKET</v>
      </c>
      <c r="G416" t="str">
        <v>EVENT</v>
      </c>
      <c r="H416">
        <v>9</v>
      </c>
      <c r="I416">
        <v>1</v>
      </c>
      <c r="J416">
        <v>32</v>
      </c>
      <c r="K416" t="str">
        <v>YES</v>
      </c>
      <c r="L416" s="1">
        <v>46002</v>
      </c>
      <c r="M416" t="str">
        <v>CONTACTED</v>
      </c>
      <c r="N416" t="str">
        <v>Saas</v>
      </c>
      <c r="O416" t="str">
        <v>Co-Founder</v>
      </c>
      <c r="P416" t="str">
        <v>Spain</v>
      </c>
      <c r="Q416" t="str">
        <v>1M-10M</v>
      </c>
      <c r="R416" s="1">
        <v>45823</v>
      </c>
      <c r="S416" t="str">
        <v>missing</v>
      </c>
    </row>
    <row r="417" spans="1:19">
      <c r="A417" t="str">
        <v>L0416</v>
      </c>
      <c r="B417" t="str">
        <v>Magnus Davis</v>
      </c>
      <c r="C417" t="str">
        <v>magnus.davis@amazon.com</v>
      </c>
      <c r="D417" t="str">
        <v>(225) 992-8217</v>
      </c>
      <c r="E417" t="str">
        <v>AMAZON</v>
      </c>
      <c r="F417" t="str">
        <v>SMB</v>
      </c>
      <c r="G417" t="str">
        <v>DIRECT</v>
      </c>
      <c r="H417">
        <v>10</v>
      </c>
      <c r="I417">
        <v>10</v>
      </c>
      <c r="J417">
        <v>0</v>
      </c>
      <c r="K417" t="str">
        <v>NO</v>
      </c>
      <c r="L417" s="1">
        <v>45918</v>
      </c>
      <c r="M417" t="str">
        <v>NEW</v>
      </c>
      <c r="N417" t="str">
        <v>Martech</v>
      </c>
      <c r="O417" t="str">
        <v>Operations Manager</v>
      </c>
      <c r="P417" t="str">
        <v>Saudi Arabia</v>
      </c>
      <c r="Q417" t="str">
        <v>Unknown</v>
      </c>
      <c r="R417" s="1">
        <v>45969</v>
      </c>
      <c r="S417" t="str">
        <v>missing</v>
      </c>
    </row>
    <row r="418" spans="1:19">
      <c r="A418" t="str">
        <v>L0417</v>
      </c>
      <c r="B418" t="str">
        <v>Alice Decker</v>
      </c>
      <c r="C418" t="str">
        <v>alice.decker@zoom.com</v>
      </c>
      <c r="D418" t="str">
        <v>missing</v>
      </c>
      <c r="E418" t="str">
        <v>ZOOM</v>
      </c>
      <c r="F418" t="str">
        <v>N/A</v>
      </c>
      <c r="G418" t="str">
        <v>EVENT</v>
      </c>
      <c r="H418">
        <v>24</v>
      </c>
      <c r="I418">
        <v>7</v>
      </c>
      <c r="J418">
        <v>39</v>
      </c>
      <c r="K418" t="str">
        <v>YES</v>
      </c>
      <c r="L418" s="1">
        <v>45976</v>
      </c>
      <c r="M418" t="str">
        <v>NURTURING</v>
      </c>
      <c r="N418" t="str">
        <v>AI/ML</v>
      </c>
      <c r="O418" t="str">
        <v>Chief Growth Officer</v>
      </c>
      <c r="P418" t="str">
        <v>Uae</v>
      </c>
      <c r="Q418" t="str">
        <v>10M-50M</v>
      </c>
      <c r="R418" s="1">
        <v>45729</v>
      </c>
      <c r="S418" t="str">
        <v>linkedin.com/in/omarpatel95</v>
      </c>
    </row>
    <row r="419" spans="1:19">
      <c r="A419" t="str">
        <v>L0418</v>
      </c>
      <c r="B419" t="str">
        <v>Imani Dominguez</v>
      </c>
      <c r="C419" t="str">
        <v>imani.dominguez@servicenow.com</v>
      </c>
      <c r="D419" t="str">
        <v>+14135157899</v>
      </c>
      <c r="E419" t="str">
        <v>SERVICE NOW</v>
      </c>
      <c r="F419" t="str">
        <v>N/A</v>
      </c>
      <c r="G419" t="str">
        <v>PARTNER</v>
      </c>
      <c r="H419">
        <v>24</v>
      </c>
      <c r="I419">
        <v>10</v>
      </c>
      <c r="J419">
        <v>25</v>
      </c>
      <c r="K419" t="str">
        <v>NO</v>
      </c>
      <c r="L419" s="1">
        <v>45755</v>
      </c>
      <c r="M419" t="str">
        <v>NEW</v>
      </c>
      <c r="N419" t="str">
        <v>Hrtech</v>
      </c>
      <c r="O419" t="str">
        <v>Unknown</v>
      </c>
      <c r="P419" t="str">
        <v>Uae</v>
      </c>
      <c r="Q419" t="str">
        <v>$50M - $100M</v>
      </c>
      <c r="R419" s="1">
        <v>45850</v>
      </c>
      <c r="S419" t="str">
        <v>www.linkedin.com/in/deepao'brien19</v>
      </c>
    </row>
    <row r="420" spans="1:19">
      <c r="A420" t="str">
        <v>L0419</v>
      </c>
      <c r="B420" t="str">
        <v>Brian Silva</v>
      </c>
      <c r="C420" t="str">
        <v>brian.silva@elastic.com</v>
      </c>
      <c r="D420" t="str">
        <v>+18754939478</v>
      </c>
      <c r="E420" t="str">
        <v>ELASTIC</v>
      </c>
      <c r="F420" t="str">
        <v>MID-MARKET</v>
      </c>
      <c r="G420" t="str">
        <v>PARTNER</v>
      </c>
      <c r="H420">
        <v>0</v>
      </c>
      <c r="I420">
        <v>18</v>
      </c>
      <c r="J420">
        <v>17</v>
      </c>
      <c r="K420" t="str">
        <v>NO</v>
      </c>
      <c r="L420" s="1">
        <v>45737</v>
      </c>
      <c r="M420" t="str">
        <v>NEW</v>
      </c>
      <c r="N420" t="str">
        <v>Hrtech</v>
      </c>
      <c r="O420" t="str">
        <v>Co-Founder</v>
      </c>
      <c r="P420" t="str">
        <v>Colombia</v>
      </c>
      <c r="Q420" t="str">
        <v>0-1M</v>
      </c>
      <c r="R420" s="1">
        <v>45741</v>
      </c>
      <c r="S420" t="str">
        <v>linkedin.com/in/elisedubois98</v>
      </c>
    </row>
    <row r="421" spans="1:19">
      <c r="A421" t="str">
        <v>L0420</v>
      </c>
      <c r="B421" t="str">
        <v>Ingrid Guerrero</v>
      </c>
      <c r="C421" t="str">
        <v>ingrid.guerrero@amazon.com</v>
      </c>
      <c r="D421" t="str">
        <v>missing</v>
      </c>
      <c r="E421" t="str">
        <v>AMAZON</v>
      </c>
      <c r="F421" t="str">
        <v>ENTERPRISE</v>
      </c>
      <c r="G421" t="str">
        <v>COLD_EMAIL</v>
      </c>
      <c r="H421">
        <v>22</v>
      </c>
      <c r="I421">
        <v>4</v>
      </c>
      <c r="J421">
        <v>19</v>
      </c>
      <c r="K421" t="str">
        <v>YES</v>
      </c>
      <c r="L421" s="1">
        <v>45827</v>
      </c>
      <c r="M421" t="str">
        <v>ENGAGED</v>
      </c>
      <c r="N421" t="str">
        <v>Manufacturing</v>
      </c>
      <c r="O421" t="str">
        <v>Head Of Strategy</v>
      </c>
      <c r="P421" t="str">
        <v>Spain</v>
      </c>
      <c r="Q421" t="str">
        <v>10M-50M</v>
      </c>
      <c r="R421" s="1">
        <v>45906</v>
      </c>
      <c r="S421" t="str">
        <v>linkedin.com/in/mayaharris54</v>
      </c>
    </row>
    <row r="422" spans="1:19">
      <c r="A422" t="str">
        <v>L0421</v>
      </c>
      <c r="B422" t="str">
        <v>Joaquin Mishra</v>
      </c>
      <c r="C422" t="str">
        <v>joaquin.mishra@docusign.com</v>
      </c>
      <c r="D422" t="str">
        <v>missing</v>
      </c>
      <c r="E422" t="str">
        <v>DOCU SIGN</v>
      </c>
      <c r="F422" t="str">
        <v>MID-MARKET</v>
      </c>
      <c r="G422" t="str">
        <v>REFERRAL</v>
      </c>
      <c r="H422">
        <v>6</v>
      </c>
      <c r="I422">
        <v>4</v>
      </c>
      <c r="J422">
        <v>30</v>
      </c>
      <c r="K422" t="str">
        <v>NO</v>
      </c>
      <c r="L422" s="1">
        <v>45676</v>
      </c>
      <c r="M422" t="str">
        <v>DISQUALIFIED</v>
      </c>
      <c r="N422" t="str">
        <v>Devops</v>
      </c>
      <c r="O422" t="str">
        <v>Sales Operations</v>
      </c>
      <c r="P422" t="str">
        <v>SG</v>
      </c>
      <c r="Q422" t="str">
        <v>$0-1M</v>
      </c>
      <c r="R422" s="1">
        <v>45980</v>
      </c>
      <c r="S422" t="str">
        <v>missing</v>
      </c>
    </row>
    <row r="423" spans="1:19">
      <c r="A423" t="str">
        <v>L0422</v>
      </c>
      <c r="B423" t="str">
        <v>Katrina Anderson</v>
      </c>
      <c r="C423" t="str">
        <v>katrina.anderson@snowflake.com</v>
      </c>
      <c r="D423" t="str">
        <v>8843016254</v>
      </c>
      <c r="E423" t="str">
        <v>SNOWFLAKE</v>
      </c>
      <c r="F423" t="str">
        <v>GROWTH</v>
      </c>
      <c r="G423" t="str">
        <v>PAID</v>
      </c>
      <c r="H423">
        <v>31</v>
      </c>
      <c r="I423">
        <v>0</v>
      </c>
      <c r="J423">
        <v>26</v>
      </c>
      <c r="K423" t="str">
        <v>NO</v>
      </c>
      <c r="L423" s="1">
        <v>45784</v>
      </c>
      <c r="M423" t="str">
        <v>LOST</v>
      </c>
      <c r="N423" t="str">
        <v>Biotech</v>
      </c>
      <c r="O423" t="str">
        <v>Senior Associate</v>
      </c>
      <c r="P423" t="str">
        <v>US</v>
      </c>
      <c r="Q423" t="str">
        <v>$500M-1B</v>
      </c>
      <c r="R423" s="1" t="str">
        <v/>
      </c>
      <c r="S423" t="str">
        <v>missing</v>
      </c>
    </row>
    <row r="424" spans="1:19">
      <c r="A424" t="str">
        <v>L0423</v>
      </c>
      <c r="B424" t="str">
        <v>Camila Scott</v>
      </c>
      <c r="C424" t="str">
        <v>camila.scott@miro.com</v>
      </c>
      <c r="D424" t="str">
        <v>(232) 233-1174</v>
      </c>
      <c r="E424" t="str">
        <v>MIRO</v>
      </c>
      <c r="F424" t="str">
        <v>SMB</v>
      </c>
      <c r="G424" t="str">
        <v>ORGANIC</v>
      </c>
      <c r="H424">
        <v>12</v>
      </c>
      <c r="I424">
        <v>12</v>
      </c>
      <c r="J424">
        <v>44</v>
      </c>
      <c r="K424" t="str">
        <v>NO</v>
      </c>
      <c r="L424" s="1">
        <v>45849</v>
      </c>
      <c r="M424" t="str">
        <v>CONVERTED</v>
      </c>
      <c r="N424" t="str">
        <v>Energy</v>
      </c>
      <c r="O424" t="str">
        <v>Abm Manager</v>
      </c>
      <c r="P424" t="str">
        <v>Colombia</v>
      </c>
      <c r="Q424" t="str">
        <v>$100M-500M</v>
      </c>
      <c r="R424" s="1">
        <v>46000</v>
      </c>
      <c r="S424" t="str">
        <v>linkedin.com/in/xiomarabaker35</v>
      </c>
    </row>
    <row r="425" spans="1:19">
      <c r="A425" t="str">
        <v>L0424</v>
      </c>
      <c r="B425" t="str">
        <v>Nico Das</v>
      </c>
      <c r="C425" t="str">
        <v>nico.das@dropbox.com</v>
      </c>
      <c r="D425" t="str">
        <v>4481763901</v>
      </c>
      <c r="E425" t="str">
        <v>DROPBOX</v>
      </c>
      <c r="F425" t="str">
        <v>ENTERPRISE</v>
      </c>
      <c r="G425" t="str">
        <v>REFERRAL</v>
      </c>
      <c r="H425">
        <v>15</v>
      </c>
      <c r="I425">
        <v>2</v>
      </c>
      <c r="J425">
        <v>0</v>
      </c>
      <c r="K425" t="str">
        <v>YES</v>
      </c>
      <c r="L425" s="1">
        <v>45836</v>
      </c>
      <c r="M425" t="str">
        <v>NEW</v>
      </c>
      <c r="N425" t="str">
        <v>E-Commerce</v>
      </c>
      <c r="O425" t="str">
        <v>Co-Founder</v>
      </c>
      <c r="P425" t="str">
        <v>Pakistan</v>
      </c>
      <c r="Q425" t="str">
        <v>50M+</v>
      </c>
      <c r="R425" s="1">
        <v>45708</v>
      </c>
      <c r="S425" t="str">
        <v>missing</v>
      </c>
    </row>
    <row r="426" spans="1:19">
      <c r="A426" t="str">
        <v>L0425</v>
      </c>
      <c r="B426" t="str">
        <v>James Robinson</v>
      </c>
      <c r="C426" t="str">
        <v>james.robinson@hashicorp.com</v>
      </c>
      <c r="D426" t="str">
        <v>missing</v>
      </c>
      <c r="E426" t="str">
        <v>HASHICORP</v>
      </c>
      <c r="F426" t="str">
        <v>ENTERPRISE</v>
      </c>
      <c r="G426" t="str">
        <v>PAID</v>
      </c>
      <c r="H426">
        <v>33</v>
      </c>
      <c r="I426">
        <v>6</v>
      </c>
      <c r="J426">
        <v>31</v>
      </c>
      <c r="K426" t="str">
        <v>NO</v>
      </c>
      <c r="L426" s="1">
        <v>45879</v>
      </c>
      <c r="M426" t="str">
        <v>DISQUALIFIED</v>
      </c>
      <c r="N426" t="str">
        <v>Healthcare</v>
      </c>
      <c r="O426" t="str">
        <v>Sales Operations</v>
      </c>
      <c r="P426" t="str">
        <v>SG</v>
      </c>
      <c r="Q426" t="str">
        <v>$10M-50M</v>
      </c>
      <c r="R426" s="1">
        <v>45756</v>
      </c>
      <c r="S426" t="str">
        <v>missing</v>
      </c>
    </row>
    <row r="427" spans="1:19">
      <c r="A427" t="str">
        <v>L0426</v>
      </c>
      <c r="B427" t="str">
        <v>Leandro Jensen</v>
      </c>
      <c r="C427" t="str">
        <v>leandro.jensen@amazon.com</v>
      </c>
      <c r="D427" t="str">
        <v>missing</v>
      </c>
      <c r="E427" t="str">
        <v>AMAZON</v>
      </c>
      <c r="F427" t="str">
        <v>STARTUP</v>
      </c>
      <c r="G427" t="str">
        <v>SOCIAL</v>
      </c>
      <c r="H427">
        <v>32</v>
      </c>
      <c r="I427">
        <v>6</v>
      </c>
      <c r="J427">
        <v>52</v>
      </c>
      <c r="K427" t="str">
        <v>YES</v>
      </c>
      <c r="L427" s="1">
        <v>45901</v>
      </c>
      <c r="M427" t="str">
        <v>NEW</v>
      </c>
      <c r="N427" t="str">
        <v>Proptech</v>
      </c>
      <c r="O427" t="str">
        <v>Vp Sales</v>
      </c>
      <c r="P427" t="str">
        <v>IN</v>
      </c>
      <c r="Q427" t="str">
        <v>Unknown</v>
      </c>
      <c r="R427" s="1">
        <v>45832</v>
      </c>
      <c r="S427" t="str">
        <v>missing</v>
      </c>
    </row>
    <row r="428" spans="1:19">
      <c r="A428" t="str">
        <v>L0427</v>
      </c>
      <c r="B428" t="str">
        <v>Imani Anderson</v>
      </c>
      <c r="C428" t="str">
        <v>imani.anderson@miro.com</v>
      </c>
      <c r="D428" t="str">
        <v>+1-914-797-2079</v>
      </c>
      <c r="E428" t="str">
        <v>MIRO</v>
      </c>
      <c r="F428" t="str">
        <v>SMB</v>
      </c>
      <c r="G428" t="str">
        <v>COLD_EMAIL</v>
      </c>
      <c r="H428">
        <v>30</v>
      </c>
      <c r="I428">
        <v>9</v>
      </c>
      <c r="J428">
        <v>20</v>
      </c>
      <c r="K428" t="str">
        <v>NO</v>
      </c>
      <c r="L428" s="1">
        <v>45755</v>
      </c>
      <c r="M428" t="str">
        <v>NEW</v>
      </c>
      <c r="N428" t="str">
        <v>Martech</v>
      </c>
      <c r="O428" t="str">
        <v>Demand Gen Manager</v>
      </c>
      <c r="P428" t="str">
        <v>Poland</v>
      </c>
      <c r="Q428" t="str">
        <v>Unknown</v>
      </c>
      <c r="R428" s="1">
        <v>45853</v>
      </c>
      <c r="S428" t="str">
        <v>https://linkedin.com/in/quentinjohansson20</v>
      </c>
    </row>
    <row r="429" spans="1:19">
      <c r="A429" t="str">
        <v>L0428</v>
      </c>
      <c r="B429" t="str">
        <v>Winston Chen</v>
      </c>
      <c r="C429" t="str">
        <v>winston.chen@cloudflare.com</v>
      </c>
      <c r="D429" t="str">
        <v>missing</v>
      </c>
      <c r="E429" t="str">
        <v>CLOUDFLARE</v>
      </c>
      <c r="F429" t="str">
        <v>MID-MARKET</v>
      </c>
      <c r="G429" t="str">
        <v>REFERRAL</v>
      </c>
      <c r="H429">
        <v>11</v>
      </c>
      <c r="I429">
        <v>0</v>
      </c>
      <c r="J429">
        <v>9</v>
      </c>
      <c r="K429" t="str">
        <v>YES</v>
      </c>
      <c r="L429" s="1">
        <v>45673</v>
      </c>
      <c r="M429" t="str">
        <v>NEW</v>
      </c>
      <c r="N429" t="str">
        <v>AI/ML</v>
      </c>
      <c r="O429" t="str">
        <v>Marketing Coordinator</v>
      </c>
      <c r="P429" t="str">
        <v>US</v>
      </c>
      <c r="Q429" t="str">
        <v>Unknown</v>
      </c>
      <c r="R429" s="1">
        <v>45883</v>
      </c>
      <c r="S429" t="str">
        <v>linkedin.com/in/priyamoreau86</v>
      </c>
    </row>
    <row r="430" spans="1:19">
      <c r="A430" t="str">
        <v>L0429</v>
      </c>
      <c r="B430" t="str">
        <v>Ophelia Malhotra</v>
      </c>
      <c r="C430" t="str">
        <v>ophelia.malhotra@databricks.com</v>
      </c>
      <c r="D430" t="str">
        <v>6266021212</v>
      </c>
      <c r="E430" t="str">
        <v>DATABRICKS</v>
      </c>
      <c r="F430" t="str">
        <v>ENTERPRISE</v>
      </c>
      <c r="G430" t="str">
        <v>REFERRAL</v>
      </c>
      <c r="H430">
        <v>19</v>
      </c>
      <c r="I430">
        <v>13</v>
      </c>
      <c r="J430">
        <v>38</v>
      </c>
      <c r="K430" t="str">
        <v>NO</v>
      </c>
      <c r="L430" s="1">
        <v>45832</v>
      </c>
      <c r="M430" t="str">
        <v>CONVERTED</v>
      </c>
      <c r="N430" t="str">
        <v>Cybersecurity</v>
      </c>
      <c r="O430" t="str">
        <v>Partnerships Manager</v>
      </c>
      <c r="P430" t="str">
        <v>Nigeria</v>
      </c>
      <c r="Q430" t="str">
        <v>Unknown</v>
      </c>
      <c r="R430" s="1">
        <v>45846</v>
      </c>
      <c r="S430" t="str">
        <v>missing</v>
      </c>
    </row>
    <row r="431" spans="1:19">
      <c r="A431" t="str">
        <v>L0430</v>
      </c>
      <c r="B431" t="str">
        <v>Hugo Gomez</v>
      </c>
      <c r="C431" t="str">
        <v>hugo.gomez@freshworks.com</v>
      </c>
      <c r="D431" t="str">
        <v>399.230.6272</v>
      </c>
      <c r="E431" t="str">
        <v>FRESHWORKS</v>
      </c>
      <c r="F431" t="str">
        <v>ENTERPRISE</v>
      </c>
      <c r="G431" t="str">
        <v>WEBINAR</v>
      </c>
      <c r="H431">
        <v>15</v>
      </c>
      <c r="I431">
        <v>7</v>
      </c>
      <c r="J431">
        <v>30</v>
      </c>
      <c r="K431" t="str">
        <v>YES</v>
      </c>
      <c r="L431" s="1">
        <v>45701</v>
      </c>
      <c r="M431" t="str">
        <v>DISQUALIFIED</v>
      </c>
      <c r="N431" t="str">
        <v>AI/ML</v>
      </c>
      <c r="O431" t="str">
        <v>Operations Manager</v>
      </c>
      <c r="P431" t="str">
        <v>DE</v>
      </c>
      <c r="Q431" t="str">
        <v>Unknown</v>
      </c>
      <c r="R431" s="1">
        <v>46000</v>
      </c>
      <c r="S431" t="str">
        <v>missing</v>
      </c>
    </row>
    <row r="432" spans="1:19">
      <c r="A432" t="str">
        <v>L0431</v>
      </c>
      <c r="B432" t="str">
        <v>Ximena Vega</v>
      </c>
      <c r="C432" t="str">
        <v>ximena.vega@cloudflare.com</v>
      </c>
      <c r="D432" t="str">
        <v>+1-535-464-8906</v>
      </c>
      <c r="E432" t="str">
        <v>CLOUDFLARE</v>
      </c>
      <c r="F432" t="str">
        <v>MID-MARKET</v>
      </c>
      <c r="G432" t="str">
        <v>SOCIAL</v>
      </c>
      <c r="H432">
        <v>31</v>
      </c>
      <c r="I432">
        <v>19</v>
      </c>
      <c r="J432">
        <v>12</v>
      </c>
      <c r="K432" t="str">
        <v>YES</v>
      </c>
      <c r="L432" s="1">
        <v>45950</v>
      </c>
      <c r="M432" t="str">
        <v>NURTURING</v>
      </c>
      <c r="N432" t="str">
        <v>Biotech</v>
      </c>
      <c r="O432" t="str">
        <v>Marketing Manager</v>
      </c>
      <c r="P432" t="str">
        <v>SG</v>
      </c>
      <c r="Q432" t="str">
        <v>$1M - $10M</v>
      </c>
      <c r="R432" s="1">
        <v>45852</v>
      </c>
      <c r="S432" t="str">
        <v>https://linkedin.com/in/charlienelson34</v>
      </c>
    </row>
    <row r="433" spans="1:19">
      <c r="A433" t="str">
        <v>L0432</v>
      </c>
      <c r="B433" t="str">
        <v>Kira Gonzalez</v>
      </c>
      <c r="C433" t="str">
        <v>kira.gonzalez@amazoninc.com</v>
      </c>
      <c r="D433" t="str">
        <v>+1-591-668-3571</v>
      </c>
      <c r="E433" t="str">
        <v>AMAZON INC</v>
      </c>
      <c r="F433" t="str">
        <v>N/A</v>
      </c>
      <c r="G433" t="str">
        <v>COLD_EMAIL</v>
      </c>
      <c r="H433">
        <v>17</v>
      </c>
      <c r="I433">
        <v>6</v>
      </c>
      <c r="J433">
        <v>29</v>
      </c>
      <c r="K433" t="str">
        <v>NO</v>
      </c>
      <c r="L433" s="1">
        <v>45727</v>
      </c>
      <c r="M433" t="str">
        <v>NEW</v>
      </c>
      <c r="N433" t="str">
        <v>Cybersecurity</v>
      </c>
      <c r="O433" t="str">
        <v>Head Of Growth</v>
      </c>
      <c r="P433" t="str">
        <v>South Korea</v>
      </c>
      <c r="Q433" t="str">
        <v>&lt; $1M</v>
      </c>
      <c r="R433" s="1">
        <v>46004</v>
      </c>
      <c r="S433" t="str">
        <v>https://www.linkedin.com/in/idristanaka83</v>
      </c>
    </row>
    <row r="434" spans="1:19">
      <c r="A434" t="str">
        <v>L0433</v>
      </c>
      <c r="B434" t="str">
        <v>Zion Clark</v>
      </c>
      <c r="C434" t="str">
        <v>zion.clark@datadog.com</v>
      </c>
      <c r="D434" t="str">
        <v>+19408343160</v>
      </c>
      <c r="E434" t="str">
        <v>DATADOG</v>
      </c>
      <c r="F434" t="str">
        <v>ENTERPRISE</v>
      </c>
      <c r="G434" t="str">
        <v>PAID</v>
      </c>
      <c r="H434">
        <v>6</v>
      </c>
      <c r="I434">
        <v>7</v>
      </c>
      <c r="J434">
        <v>23</v>
      </c>
      <c r="K434" t="str">
        <v>YES</v>
      </c>
      <c r="L434" s="1">
        <v>45849</v>
      </c>
      <c r="M434" t="str">
        <v>DISQUALIFIED</v>
      </c>
      <c r="N434" t="str">
        <v>Healthcare</v>
      </c>
      <c r="O434" t="str">
        <v>Junior Analyst</v>
      </c>
      <c r="P434" t="str">
        <v>Chile</v>
      </c>
      <c r="Q434" t="str">
        <v>$1M - $10M</v>
      </c>
      <c r="R434" s="1">
        <v>45861</v>
      </c>
      <c r="S434" t="str">
        <v>missing</v>
      </c>
    </row>
    <row r="435" spans="1:19">
      <c r="A435" t="str">
        <v>L0434</v>
      </c>
      <c r="B435" t="str">
        <v>Wendy Chandra</v>
      </c>
      <c r="C435" t="str">
        <v>wendy.chandra@figma.com</v>
      </c>
      <c r="D435" t="str">
        <v>missing</v>
      </c>
      <c r="E435" t="str">
        <v>FIGMA</v>
      </c>
      <c r="F435" t="str">
        <v>ENTERPRISE</v>
      </c>
      <c r="G435" t="str">
        <v>WEBINAR</v>
      </c>
      <c r="H435">
        <v>2</v>
      </c>
      <c r="I435">
        <v>7</v>
      </c>
      <c r="J435">
        <v>55</v>
      </c>
      <c r="K435" t="str">
        <v>NO</v>
      </c>
      <c r="L435" s="1">
        <v>45821</v>
      </c>
      <c r="M435" t="str">
        <v>DISQUALIFIED</v>
      </c>
      <c r="N435" t="str">
        <v>Gaming</v>
      </c>
      <c r="O435" t="str">
        <v>Cmo</v>
      </c>
      <c r="P435" t="str">
        <v>Netherlands</v>
      </c>
      <c r="Q435" t="str">
        <v>$5M-$25M</v>
      </c>
      <c r="R435" s="1">
        <v>45856</v>
      </c>
      <c r="S435" t="str">
        <v>missing</v>
      </c>
    </row>
    <row r="436" spans="1:19">
      <c r="A436" t="str">
        <v>L0435</v>
      </c>
      <c r="B436" t="str">
        <v>Ahmed Petrov</v>
      </c>
      <c r="C436" t="str">
        <v>ahmed.petrov@mongodb.com</v>
      </c>
      <c r="D436" t="str">
        <v>368-506-4486</v>
      </c>
      <c r="E436" t="str">
        <v>MONGODB</v>
      </c>
      <c r="F436" t="str">
        <v>ENTERPRISE</v>
      </c>
      <c r="G436" t="str">
        <v>ORGANIC</v>
      </c>
      <c r="H436">
        <v>18</v>
      </c>
      <c r="I436">
        <v>11</v>
      </c>
      <c r="J436">
        <v>10</v>
      </c>
      <c r="K436" t="str">
        <v>YES</v>
      </c>
      <c r="L436" s="1">
        <v>45788</v>
      </c>
      <c r="M436" t="str">
        <v>NEW</v>
      </c>
      <c r="N436" t="str">
        <v>Saas</v>
      </c>
      <c r="O436" t="str">
        <v>Business Development Rep</v>
      </c>
      <c r="P436" t="str">
        <v>Argentina</v>
      </c>
      <c r="Q436" t="str">
        <v>Unknown</v>
      </c>
      <c r="R436" s="1">
        <v>45672</v>
      </c>
      <c r="S436" t="str">
        <v>www.linkedin.com/in/onyxtorres66</v>
      </c>
    </row>
    <row r="437" spans="1:19">
      <c r="A437" t="str">
        <v>L0436</v>
      </c>
      <c r="B437" t="str">
        <v>Bella Ramirez</v>
      </c>
      <c r="C437" t="str">
        <v>bella.ramirez@shopify.com</v>
      </c>
      <c r="D437" t="str">
        <v>8903195970</v>
      </c>
      <c r="E437" t="str">
        <v>SHOPIFY</v>
      </c>
      <c r="F437" t="str">
        <v>N/A</v>
      </c>
      <c r="G437" t="str">
        <v>ORGANIC</v>
      </c>
      <c r="H437">
        <v>14</v>
      </c>
      <c r="I437">
        <v>8</v>
      </c>
      <c r="J437">
        <v>1</v>
      </c>
      <c r="K437" t="str">
        <v>NO</v>
      </c>
      <c r="L437" s="1" t="str">
        <v/>
      </c>
      <c r="M437" t="str">
        <v>ENGAGED</v>
      </c>
      <c r="N437" t="str">
        <v>Martech</v>
      </c>
      <c r="O437" t="str">
        <v>Program Manager</v>
      </c>
      <c r="P437" t="str">
        <v>JP</v>
      </c>
      <c r="Q437" t="str">
        <v>self-funded</v>
      </c>
      <c r="R437" s="1">
        <v>45823</v>
      </c>
      <c r="S437" t="str">
        <v>www.linkedin.com/in/cordeliaruiz22</v>
      </c>
    </row>
    <row r="438" spans="1:19">
      <c r="A438" t="str">
        <v>L0437</v>
      </c>
      <c r="B438" t="str">
        <v>Ulrich Fischer</v>
      </c>
      <c r="C438" t="str">
        <v>missing</v>
      </c>
      <c r="D438" t="str">
        <v>missing</v>
      </c>
      <c r="E438" t="str">
        <v>NOTION</v>
      </c>
      <c r="F438" t="str">
        <v>ENTERPRISE</v>
      </c>
      <c r="G438" t="str">
        <v>ORGANIC</v>
      </c>
      <c r="H438">
        <v>0</v>
      </c>
      <c r="I438">
        <v>12</v>
      </c>
      <c r="J438">
        <v>10</v>
      </c>
      <c r="K438" t="str">
        <v>NO</v>
      </c>
      <c r="L438" s="1" t="str">
        <v/>
      </c>
      <c r="M438" t="str">
        <v>NEW</v>
      </c>
      <c r="N438" t="str">
        <v>Hrtech</v>
      </c>
      <c r="O438" t="str">
        <v>Abm Manager</v>
      </c>
      <c r="P438" t="str">
        <v>Saudi Arabia</v>
      </c>
      <c r="Q438" t="str">
        <v>Unknown</v>
      </c>
      <c r="R438" s="1">
        <v>45667</v>
      </c>
      <c r="S438" t="str">
        <v>https://www.linkedin.com/in/elenanelson19</v>
      </c>
    </row>
    <row r="439" spans="1:19">
      <c r="A439" t="str">
        <v>L0438</v>
      </c>
      <c r="B439" t="str">
        <v>Orion Tiwari</v>
      </c>
      <c r="C439" t="str">
        <v>orion.tiwari@salesforce.com</v>
      </c>
      <c r="D439" t="str">
        <v>missing</v>
      </c>
      <c r="E439" t="str">
        <v>SALESFORCE</v>
      </c>
      <c r="F439" t="str">
        <v>N/A</v>
      </c>
      <c r="G439" t="str">
        <v>REFERRAL</v>
      </c>
      <c r="H439">
        <v>0</v>
      </c>
      <c r="I439">
        <v>0</v>
      </c>
      <c r="J439">
        <v>55</v>
      </c>
      <c r="K439" t="str">
        <v>YES</v>
      </c>
      <c r="L439" s="1">
        <v>45786</v>
      </c>
      <c r="M439" t="str">
        <v>NEW</v>
      </c>
      <c r="N439" t="str">
        <v>Automotive</v>
      </c>
      <c r="O439" t="str">
        <v>Vp Of Marketing</v>
      </c>
      <c r="P439" t="str">
        <v>IN</v>
      </c>
      <c r="Q439" t="str">
        <v>$10M+</v>
      </c>
      <c r="R439" s="1">
        <v>45659</v>
      </c>
      <c r="S439" t="str">
        <v>linkedin.com/in/rosalindkim23</v>
      </c>
    </row>
    <row r="440" spans="1:19">
      <c r="A440" t="str">
        <v>L0439</v>
      </c>
      <c r="B440" t="str">
        <v>Vesper Rao</v>
      </c>
      <c r="C440" t="str">
        <v>vesper.rao@datadog.com</v>
      </c>
      <c r="D440" t="str">
        <v>887-378-4081</v>
      </c>
      <c r="E440" t="str">
        <v>DATADOG</v>
      </c>
      <c r="F440" t="str">
        <v>GROWTH</v>
      </c>
      <c r="G440" t="str">
        <v>PARTNER</v>
      </c>
      <c r="H440">
        <v>2</v>
      </c>
      <c r="I440">
        <v>13</v>
      </c>
      <c r="J440">
        <v>44</v>
      </c>
      <c r="K440" t="str">
        <v>NO</v>
      </c>
      <c r="L440" s="1">
        <v>46019</v>
      </c>
      <c r="M440" t="str">
        <v>DISQUALIFIED</v>
      </c>
      <c r="N440" t="str">
        <v>Healthcare</v>
      </c>
      <c r="O440" t="str">
        <v>Vp Sales</v>
      </c>
      <c r="P440" t="str">
        <v>Uae</v>
      </c>
      <c r="Q440" t="str">
        <v>Unknown</v>
      </c>
      <c r="R440" s="1">
        <v>45887</v>
      </c>
      <c r="S440" t="str">
        <v>missing</v>
      </c>
    </row>
    <row r="441" spans="1:19">
      <c r="A441" t="str">
        <v>L0440</v>
      </c>
      <c r="B441" t="str">
        <v>Quinlan Joshi</v>
      </c>
      <c r="C441" t="str">
        <v>quinlan.joshi@airtable.com</v>
      </c>
      <c r="D441" t="str">
        <v>555-885-5791</v>
      </c>
      <c r="E441" t="str">
        <v>AIRTABLE</v>
      </c>
      <c r="F441" t="str">
        <v>MID-MARKET</v>
      </c>
      <c r="G441" t="str">
        <v>UNKNOWN</v>
      </c>
      <c r="H441">
        <v>26</v>
      </c>
      <c r="I441">
        <v>13</v>
      </c>
      <c r="J441">
        <v>16</v>
      </c>
      <c r="K441" t="str">
        <v>NO</v>
      </c>
      <c r="L441" s="1">
        <v>45829</v>
      </c>
      <c r="M441" t="str">
        <v>QUALIFIED</v>
      </c>
      <c r="N441" t="str">
        <v>Manufacturing</v>
      </c>
      <c r="O441" t="str">
        <v>Head Of Product</v>
      </c>
      <c r="P441" t="str">
        <v>UK</v>
      </c>
      <c r="Q441" t="str">
        <v>Over $1B</v>
      </c>
      <c r="R441" s="1">
        <v>45826</v>
      </c>
      <c r="S441" t="str">
        <v>https://linkedin.com/in/priyareddy74</v>
      </c>
    </row>
    <row r="442" spans="1:19">
      <c r="A442" t="str">
        <v>L0441</v>
      </c>
      <c r="B442" t="str">
        <v>Bella Mehta</v>
      </c>
      <c r="C442" t="str">
        <v>bella.mehta@salesforce.com</v>
      </c>
      <c r="D442" t="str">
        <v>(460) 663-3698</v>
      </c>
      <c r="E442" t="str">
        <v>SALESFORCE</v>
      </c>
      <c r="F442" t="str">
        <v>SMB</v>
      </c>
      <c r="G442" t="str">
        <v>COLD_EMAIL</v>
      </c>
      <c r="H442">
        <v>20</v>
      </c>
      <c r="I442">
        <v>11</v>
      </c>
      <c r="J442">
        <v>25</v>
      </c>
      <c r="K442" t="str">
        <v>YES</v>
      </c>
      <c r="L442" s="1">
        <v>45846</v>
      </c>
      <c r="M442" t="str">
        <v>NEW</v>
      </c>
      <c r="N442" t="str">
        <v>Logistics</v>
      </c>
      <c r="O442" t="str">
        <v>Events Manager</v>
      </c>
      <c r="P442" t="str">
        <v>FR</v>
      </c>
      <c r="Q442" t="str">
        <v>Over $1B</v>
      </c>
      <c r="R442" s="1">
        <v>46016</v>
      </c>
      <c r="S442" t="str">
        <v>missing</v>
      </c>
    </row>
    <row r="443" spans="1:19">
      <c r="A443" t="str">
        <v>L0442</v>
      </c>
      <c r="B443" t="str">
        <v>Alice Rao</v>
      </c>
      <c r="C443" t="str">
        <v>alice.rao@hubspot.com</v>
      </c>
      <c r="D443" t="str">
        <v>+1-510-945-4428</v>
      </c>
      <c r="E443" t="str">
        <v>HUBSPOT</v>
      </c>
      <c r="F443" t="str">
        <v>ENTERPRISE</v>
      </c>
      <c r="G443" t="str">
        <v>PAID</v>
      </c>
      <c r="H443">
        <v>12</v>
      </c>
      <c r="I443">
        <v>0</v>
      </c>
      <c r="J443">
        <v>0</v>
      </c>
      <c r="K443" t="str">
        <v>NO</v>
      </c>
      <c r="L443" s="1">
        <v>45964</v>
      </c>
      <c r="M443" t="str">
        <v>QUALIFIED</v>
      </c>
      <c r="N443" t="str">
        <v>Proptech</v>
      </c>
      <c r="O443" t="str">
        <v>Gtm Lead</v>
      </c>
      <c r="P443" t="str">
        <v>FR</v>
      </c>
      <c r="Q443" t="str">
        <v>&lt; $1M</v>
      </c>
      <c r="R443" s="1">
        <v>45680</v>
      </c>
      <c r="S443" t="str">
        <v>https://linkedin.com/in/lorenzokumar48</v>
      </c>
    </row>
    <row r="444" spans="1:19">
      <c r="A444" t="str">
        <v>L0443</v>
      </c>
      <c r="B444" t="str">
        <v>Brendan Park</v>
      </c>
      <c r="C444" t="str">
        <v>missing</v>
      </c>
      <c r="D444" t="str">
        <v>231.361.8759</v>
      </c>
      <c r="E444" t="str">
        <v>CONFLUENT</v>
      </c>
      <c r="F444" t="str">
        <v>STARTUP</v>
      </c>
      <c r="G444" t="str">
        <v>DIRECT</v>
      </c>
      <c r="H444">
        <v>27</v>
      </c>
      <c r="I444">
        <v>19</v>
      </c>
      <c r="J444">
        <v>60</v>
      </c>
      <c r="K444" t="str">
        <v>NO</v>
      </c>
      <c r="L444" s="1">
        <v>45670</v>
      </c>
      <c r="M444" t="str">
        <v>CONTACTED</v>
      </c>
      <c r="N444" t="str">
        <v>Automotive</v>
      </c>
      <c r="O444" t="str">
        <v>Sales Director</v>
      </c>
      <c r="P444" t="str">
        <v>Nigeria</v>
      </c>
      <c r="Q444" t="str">
        <v>$10M-50M</v>
      </c>
      <c r="R444" s="1">
        <v>46018</v>
      </c>
      <c r="S444" t="str">
        <v>linkedin.com/in/yarafernandez49</v>
      </c>
    </row>
    <row r="445" spans="1:19">
      <c r="A445" t="str">
        <v>L0444</v>
      </c>
      <c r="B445" t="str">
        <v>Katrina Wright</v>
      </c>
      <c r="C445" t="str">
        <v>katrina.wright@workday.com</v>
      </c>
      <c r="D445" t="str">
        <v>+1-210-800-3103</v>
      </c>
      <c r="E445" t="str">
        <v>WORKDAY</v>
      </c>
      <c r="F445" t="str">
        <v>MID-MARKET</v>
      </c>
      <c r="G445" t="str">
        <v>ORGANIC</v>
      </c>
      <c r="H445">
        <v>28</v>
      </c>
      <c r="I445">
        <v>0</v>
      </c>
      <c r="J445">
        <v>17</v>
      </c>
      <c r="K445" t="str">
        <v>YES</v>
      </c>
      <c r="L445" s="1">
        <v>45921</v>
      </c>
      <c r="M445" t="str">
        <v>DISQUALIFIED</v>
      </c>
      <c r="N445" t="str">
        <v>Healthcare</v>
      </c>
      <c r="O445" t="str">
        <v>Account Executive</v>
      </c>
      <c r="P445" t="str">
        <v>FR</v>
      </c>
      <c r="Q445" t="str">
        <v>Unknown</v>
      </c>
      <c r="R445" s="1">
        <v>45879</v>
      </c>
      <c r="S445" t="str">
        <v>https://www.linkedin.com/in/karengonzalez77</v>
      </c>
    </row>
    <row r="446" spans="1:19">
      <c r="A446" t="str">
        <v>L0445</v>
      </c>
      <c r="B446" t="str">
        <v>Henrik Jackson</v>
      </c>
      <c r="C446" t="str">
        <v>henrik.jackson@freshworks.com</v>
      </c>
      <c r="D446" t="str">
        <v>(380) 891-7172</v>
      </c>
      <c r="E446" t="str">
        <v>FRESHWORKS</v>
      </c>
      <c r="F446" t="str">
        <v>SMB</v>
      </c>
      <c r="G446" t="str">
        <v>REFERRAL</v>
      </c>
      <c r="H446">
        <v>31</v>
      </c>
      <c r="I446">
        <v>14</v>
      </c>
      <c r="J446">
        <v>60</v>
      </c>
      <c r="K446" t="str">
        <v>NO</v>
      </c>
      <c r="L446" s="1">
        <v>45721</v>
      </c>
      <c r="M446" t="str">
        <v>DISQUALIFIED</v>
      </c>
      <c r="N446" t="str">
        <v>Fintech</v>
      </c>
      <c r="O446" t="str">
        <v>Sales Operations</v>
      </c>
      <c r="P446" t="str">
        <v>Turkey</v>
      </c>
      <c r="Q446" t="str">
        <v>$25M-$100M</v>
      </c>
      <c r="R446" s="1">
        <v>46008</v>
      </c>
      <c r="S446" t="str">
        <v>linkedin.com/in/stefanpopov70</v>
      </c>
    </row>
    <row r="447" spans="1:19">
      <c r="A447" t="str">
        <v>L0446</v>
      </c>
      <c r="B447" t="str">
        <v>Finn Yamamoto</v>
      </c>
      <c r="C447" t="str">
        <v>missing</v>
      </c>
      <c r="D447" t="str">
        <v>610-619-4985</v>
      </c>
      <c r="E447" t="str">
        <v>AMAZON</v>
      </c>
      <c r="F447" t="str">
        <v>MID-MARKET</v>
      </c>
      <c r="G447" t="str">
        <v>ORGANIC</v>
      </c>
      <c r="H447">
        <v>11</v>
      </c>
      <c r="I447">
        <v>14</v>
      </c>
      <c r="J447">
        <v>34</v>
      </c>
      <c r="K447" t="str">
        <v>YES</v>
      </c>
      <c r="L447" s="1">
        <v>45872</v>
      </c>
      <c r="M447" t="str">
        <v>ENGAGED</v>
      </c>
      <c r="N447" t="str">
        <v>Martech</v>
      </c>
      <c r="O447" t="str">
        <v>Events Manager</v>
      </c>
      <c r="P447" t="str">
        <v>FR</v>
      </c>
      <c r="Q447" t="str">
        <v>0-1M</v>
      </c>
      <c r="R447" s="1">
        <v>45782</v>
      </c>
      <c r="S447" t="str">
        <v>linkedin.com/in/yasminsmith48</v>
      </c>
    </row>
    <row r="448" spans="1:19">
      <c r="A448" t="str">
        <v>L0447</v>
      </c>
      <c r="B448" t="str">
        <v>Catalina Soto</v>
      </c>
      <c r="C448" t="str">
        <v>missing</v>
      </c>
      <c r="D448" t="str">
        <v>691-920-4498</v>
      </c>
      <c r="E448" t="str">
        <v>SERVICENOW</v>
      </c>
      <c r="F448" t="str">
        <v>MID-MARKET</v>
      </c>
      <c r="G448" t="str">
        <v>PARTNER</v>
      </c>
      <c r="H448">
        <v>13</v>
      </c>
      <c r="I448">
        <v>0</v>
      </c>
      <c r="J448">
        <v>40</v>
      </c>
      <c r="K448" t="str">
        <v>YES</v>
      </c>
      <c r="L448" s="1">
        <v>45693</v>
      </c>
      <c r="M448" t="str">
        <v>CONTACTED</v>
      </c>
      <c r="N448" t="str">
        <v>Cybersecurity</v>
      </c>
      <c r="O448" t="str">
        <v>Associate</v>
      </c>
      <c r="P448" t="str">
        <v>AU</v>
      </c>
      <c r="Q448" t="str">
        <v>$10M-50M</v>
      </c>
      <c r="R448" s="1">
        <v>45707</v>
      </c>
      <c r="S448" t="str">
        <v>missing</v>
      </c>
    </row>
    <row r="449" spans="1:19">
      <c r="A449" t="str">
        <v>L0448</v>
      </c>
      <c r="B449" t="str">
        <v>Idris Ruiz</v>
      </c>
      <c r="C449" t="str">
        <v>idris.ruiz@figma.com</v>
      </c>
      <c r="D449" t="str">
        <v>(604) 128-4155</v>
      </c>
      <c r="E449" t="str">
        <v>FIGMA</v>
      </c>
      <c r="F449" t="str">
        <v>GROWTH</v>
      </c>
      <c r="G449" t="str">
        <v>EVENT</v>
      </c>
      <c r="H449">
        <v>14</v>
      </c>
      <c r="I449">
        <v>4</v>
      </c>
      <c r="J449">
        <v>60</v>
      </c>
      <c r="K449" t="str">
        <v>YES</v>
      </c>
      <c r="L449" s="1">
        <v>45989</v>
      </c>
      <c r="M449" t="str">
        <v>DISQUALIFIED</v>
      </c>
      <c r="N449" t="str">
        <v>AI/ML</v>
      </c>
      <c r="O449" t="str">
        <v>Growth Hacker</v>
      </c>
      <c r="P449" t="str">
        <v>UK</v>
      </c>
      <c r="Q449" t="str">
        <v>$10M-50M</v>
      </c>
      <c r="R449" s="1">
        <v>45671</v>
      </c>
      <c r="S449" t="str">
        <v>missing</v>
      </c>
    </row>
    <row r="450" spans="1:19">
      <c r="A450" t="str">
        <v>L0449</v>
      </c>
      <c r="B450" t="str">
        <v>Victor Herrera</v>
      </c>
      <c r="C450" t="str">
        <v>victor.herrera@cloudflare.com</v>
      </c>
      <c r="D450" t="str">
        <v>+1-549-410-9770</v>
      </c>
      <c r="E450" t="str">
        <v>CLOUDFLARE</v>
      </c>
      <c r="F450" t="str">
        <v>SMB</v>
      </c>
      <c r="G450" t="str">
        <v>COLD_EMAIL</v>
      </c>
      <c r="H450">
        <v>30</v>
      </c>
      <c r="I450">
        <v>12</v>
      </c>
      <c r="J450">
        <v>53</v>
      </c>
      <c r="K450" t="str">
        <v>YES</v>
      </c>
      <c r="L450" s="1">
        <v>45981</v>
      </c>
      <c r="M450" t="str">
        <v>NEW</v>
      </c>
      <c r="N450" t="str">
        <v>Cybersecurity</v>
      </c>
      <c r="O450" t="str">
        <v>Head Of Strategy</v>
      </c>
      <c r="P450" t="str">
        <v>Spain</v>
      </c>
      <c r="Q450" t="str">
        <v>Unknown</v>
      </c>
      <c r="R450" s="1">
        <v>45826</v>
      </c>
      <c r="S450" t="str">
        <v>linkedin.com/in/juniperrodriguez33</v>
      </c>
    </row>
    <row r="451" spans="1:19">
      <c r="A451" t="str">
        <v>L0450</v>
      </c>
      <c r="B451" t="str">
        <v>Sophie Tiwari</v>
      </c>
      <c r="C451" t="str">
        <v>sophie.tiwari@twilio.com</v>
      </c>
      <c r="D451" t="str">
        <v>missing</v>
      </c>
      <c r="E451" t="str">
        <v>TWILIO</v>
      </c>
      <c r="F451" t="str">
        <v>SMB</v>
      </c>
      <c r="G451" t="str">
        <v>WEBINAR</v>
      </c>
      <c r="H451">
        <v>33</v>
      </c>
      <c r="I451">
        <v>8</v>
      </c>
      <c r="J451">
        <v>27</v>
      </c>
      <c r="K451" t="str">
        <v>NO</v>
      </c>
      <c r="L451" s="1">
        <v>45956</v>
      </c>
      <c r="M451" t="str">
        <v>LOST</v>
      </c>
      <c r="N451" t="str">
        <v>Biotech</v>
      </c>
      <c r="O451" t="str">
        <v>Unknown</v>
      </c>
      <c r="P451" t="str">
        <v>Uae</v>
      </c>
      <c r="Q451" t="str">
        <v>$50M - $100M</v>
      </c>
      <c r="R451" s="1">
        <v>45888</v>
      </c>
      <c r="S451" t="str">
        <v>https://www.linkedin.com/in/elenavargas93</v>
      </c>
    </row>
    <row r="452" spans="1:19">
      <c r="A452" t="str">
        <v>L0451</v>
      </c>
      <c r="B452" t="str">
        <v>Liora Lopez</v>
      </c>
      <c r="C452" t="str">
        <v>liora.lopez@stripe.com</v>
      </c>
      <c r="D452" t="str">
        <v>+1-934-377-8521</v>
      </c>
      <c r="E452" t="str">
        <v>STRIPE</v>
      </c>
      <c r="F452" t="str">
        <v>SMB</v>
      </c>
      <c r="G452" t="str">
        <v>REFERRAL</v>
      </c>
      <c r="H452">
        <v>4</v>
      </c>
      <c r="I452">
        <v>12</v>
      </c>
      <c r="J452">
        <v>25</v>
      </c>
      <c r="K452" t="str">
        <v>YES</v>
      </c>
      <c r="L452" s="1">
        <v>45793</v>
      </c>
      <c r="M452" t="str">
        <v>QUALIFIED</v>
      </c>
      <c r="N452" t="str">
        <v>Biotech</v>
      </c>
      <c r="O452" t="str">
        <v>Associate</v>
      </c>
      <c r="P452" t="str">
        <v>Indonesia</v>
      </c>
      <c r="Q452" t="str">
        <v>$1M-10M</v>
      </c>
      <c r="R452" s="1">
        <v>45977</v>
      </c>
      <c r="S452" t="str">
        <v>https://www.linkedin.com/in/tatianatanaka50</v>
      </c>
    </row>
    <row r="453" spans="1:19">
      <c r="A453" t="str">
        <v>L0452</v>
      </c>
      <c r="B453" t="str">
        <v>Elena Perez</v>
      </c>
      <c r="C453" t="str">
        <v>missing</v>
      </c>
      <c r="D453" t="str">
        <v>(330) 902-2571</v>
      </c>
      <c r="E453" t="str">
        <v>META PLATFORMS</v>
      </c>
      <c r="F453" t="str">
        <v>MID-MARKET</v>
      </c>
      <c r="G453" t="str">
        <v>CONTENT_SYNDICATION</v>
      </c>
      <c r="H453">
        <v>3</v>
      </c>
      <c r="I453">
        <v>0</v>
      </c>
      <c r="J453">
        <v>39</v>
      </c>
      <c r="K453" t="str">
        <v>YES</v>
      </c>
      <c r="L453" s="1">
        <v>45755</v>
      </c>
      <c r="M453" t="str">
        <v>CONTACTED</v>
      </c>
      <c r="N453" t="str">
        <v>Cleantech</v>
      </c>
      <c r="O453" t="str">
        <v>Solutions Architect</v>
      </c>
      <c r="P453" t="str">
        <v>BR</v>
      </c>
      <c r="Q453" t="str">
        <v>$50M - $100M</v>
      </c>
      <c r="R453" s="1">
        <v>45753</v>
      </c>
      <c r="S453" t="str">
        <v>linkedin.com/in/winstonwalker70</v>
      </c>
    </row>
    <row r="454" spans="1:19">
      <c r="A454" t="str">
        <v>L0453</v>
      </c>
      <c r="B454" t="str">
        <v>Eve Bhatt</v>
      </c>
      <c r="C454" t="str">
        <v>eve.bhatt@datadog.com</v>
      </c>
      <c r="D454" t="str">
        <v>447-570-3713</v>
      </c>
      <c r="E454" t="str">
        <v>DATADOG</v>
      </c>
      <c r="F454" t="str">
        <v>SMB</v>
      </c>
      <c r="G454" t="str">
        <v>SOCIAL</v>
      </c>
      <c r="H454">
        <v>15</v>
      </c>
      <c r="I454">
        <v>13</v>
      </c>
      <c r="J454">
        <v>38</v>
      </c>
      <c r="K454" t="str">
        <v>NO</v>
      </c>
      <c r="L454" s="1">
        <v>45751</v>
      </c>
      <c r="M454" t="str">
        <v>ENGAGED</v>
      </c>
      <c r="N454" t="str">
        <v>E-Commerce</v>
      </c>
      <c r="O454" t="str">
        <v>Events Manager</v>
      </c>
      <c r="P454" t="str">
        <v>Philippines</v>
      </c>
      <c r="Q454" t="str">
        <v>self-funded</v>
      </c>
      <c r="R454" s="1">
        <v>45955</v>
      </c>
      <c r="S454" t="str">
        <v>missing</v>
      </c>
    </row>
    <row r="455" spans="1:19">
      <c r="A455" t="str">
        <v>L0454</v>
      </c>
      <c r="B455" t="str">
        <v>Leandro Ortiz</v>
      </c>
      <c r="C455" t="str">
        <v>leandro.ortiz@servicenow.com</v>
      </c>
      <c r="D455" t="str">
        <v>6527214366</v>
      </c>
      <c r="E455" t="str">
        <v>SERVICENOW</v>
      </c>
      <c r="F455" t="str">
        <v>MID-MARKET</v>
      </c>
      <c r="G455" t="str">
        <v>PAID</v>
      </c>
      <c r="H455">
        <v>24</v>
      </c>
      <c r="I455">
        <v>12</v>
      </c>
      <c r="J455">
        <v>20</v>
      </c>
      <c r="K455" t="str">
        <v>YES</v>
      </c>
      <c r="L455" s="1">
        <v>45770</v>
      </c>
      <c r="M455" t="str">
        <v>NURTURING</v>
      </c>
      <c r="N455" t="str">
        <v>Insurtech</v>
      </c>
      <c r="O455" t="str">
        <v>Channel Manager</v>
      </c>
      <c r="P455" t="str">
        <v>Nigeria</v>
      </c>
      <c r="Q455" t="str">
        <v>$5M-$25M</v>
      </c>
      <c r="R455" s="1">
        <v>45768</v>
      </c>
      <c r="S455" t="str">
        <v>www.linkedin.com/in/nicomedina3</v>
      </c>
    </row>
    <row r="456" spans="1:19">
      <c r="A456" t="str">
        <v>L0455</v>
      </c>
      <c r="B456" t="str">
        <v>Uriel Shah</v>
      </c>
      <c r="C456" t="str">
        <v>uriel.shah@intercom.com</v>
      </c>
      <c r="D456" t="str">
        <v>missing</v>
      </c>
      <c r="E456" t="str">
        <v>INTERCOM</v>
      </c>
      <c r="F456" t="str">
        <v>STARTUP</v>
      </c>
      <c r="G456" t="str">
        <v>SOCIAL</v>
      </c>
      <c r="H456">
        <v>10</v>
      </c>
      <c r="I456">
        <v>18</v>
      </c>
      <c r="J456">
        <v>38</v>
      </c>
      <c r="K456" t="str">
        <v>YES</v>
      </c>
      <c r="L456" s="1">
        <v>45670</v>
      </c>
      <c r="M456" t="str">
        <v>CONVERTED</v>
      </c>
      <c r="N456" t="str">
        <v>Healthcare</v>
      </c>
      <c r="O456" t="str">
        <v>Content Marketing Lead</v>
      </c>
      <c r="P456" t="str">
        <v>DE</v>
      </c>
      <c r="Q456" t="str">
        <v>$500M-1B</v>
      </c>
      <c r="R456" s="1">
        <v>46009</v>
      </c>
      <c r="S456" t="str">
        <v>missing</v>
      </c>
    </row>
    <row r="457" spans="1:19">
      <c r="A457" t="str">
        <v>L0456</v>
      </c>
      <c r="B457" t="str">
        <v>Uma Berg</v>
      </c>
      <c r="C457" t="str">
        <v>uma.berg@asana.com</v>
      </c>
      <c r="D457" t="str">
        <v>733.168.4798</v>
      </c>
      <c r="E457" t="str">
        <v>ASANA</v>
      </c>
      <c r="F457" t="str">
        <v>ENTERPRISE</v>
      </c>
      <c r="G457" t="str">
        <v>ORGANIC</v>
      </c>
      <c r="H457">
        <v>11</v>
      </c>
      <c r="I457">
        <v>15</v>
      </c>
      <c r="J457">
        <v>57</v>
      </c>
      <c r="K457" t="str">
        <v>NO</v>
      </c>
      <c r="L457" s="1">
        <v>45767</v>
      </c>
      <c r="M457" t="str">
        <v>DISQUALIFIED</v>
      </c>
      <c r="N457" t="str">
        <v>E-Commerce</v>
      </c>
      <c r="O457" t="str">
        <v>Vp Of Marketing</v>
      </c>
      <c r="P457" t="str">
        <v>DE</v>
      </c>
      <c r="Q457" t="str">
        <v>Series B</v>
      </c>
      <c r="R457" s="1">
        <v>45713</v>
      </c>
      <c r="S457" t="str">
        <v>https://linkedin.com/in/stefanvargas23</v>
      </c>
    </row>
    <row r="458" spans="1:19">
      <c r="A458" t="str">
        <v>L0457</v>
      </c>
      <c r="B458" t="str">
        <v>Joaquin Tiwari</v>
      </c>
      <c r="C458" t="str">
        <v>joaquin.tiwari@slack.com</v>
      </c>
      <c r="D458" t="str">
        <v>258-503-3211</v>
      </c>
      <c r="E458" t="str">
        <v>SLACK</v>
      </c>
      <c r="F458" t="str">
        <v>ENTERPRISE</v>
      </c>
      <c r="G458" t="str">
        <v>PARTNER</v>
      </c>
      <c r="H458">
        <v>8</v>
      </c>
      <c r="I458">
        <v>19</v>
      </c>
      <c r="J458">
        <v>36</v>
      </c>
      <c r="K458" t="str">
        <v>YES</v>
      </c>
      <c r="L458" s="1">
        <v>45875</v>
      </c>
      <c r="M458" t="str">
        <v>DISQUALIFIED</v>
      </c>
      <c r="N458" t="str">
        <v>Edtech</v>
      </c>
      <c r="O458" t="str">
        <v>Customer Success Manager</v>
      </c>
      <c r="P458" t="str">
        <v>IN</v>
      </c>
      <c r="Q458" t="str">
        <v>Series A</v>
      </c>
      <c r="R458" s="1" t="str">
        <v/>
      </c>
      <c r="S458" t="str">
        <v>www.linkedin.com/in/irenejohnson37</v>
      </c>
    </row>
    <row r="459" spans="1:19">
      <c r="A459" t="str">
        <v>L0458</v>
      </c>
      <c r="B459" t="str">
        <v>Ingrid Aguilar</v>
      </c>
      <c r="C459" t="str">
        <v>ingrid.aguilar@hashicorp.com</v>
      </c>
      <c r="D459" t="str">
        <v>562.905.7638</v>
      </c>
      <c r="E459" t="str">
        <v>HASHI CORP</v>
      </c>
      <c r="F459" t="str">
        <v>SMB</v>
      </c>
      <c r="G459" t="str">
        <v>DIRECT</v>
      </c>
      <c r="H459">
        <v>10</v>
      </c>
      <c r="I459">
        <v>15</v>
      </c>
      <c r="J459">
        <v>2</v>
      </c>
      <c r="K459" t="str">
        <v>YES</v>
      </c>
      <c r="L459" s="1">
        <v>45835</v>
      </c>
      <c r="M459" t="str">
        <v>NURTURING</v>
      </c>
      <c r="N459" t="str">
        <v>Edtech</v>
      </c>
      <c r="O459" t="str">
        <v>Events Manager</v>
      </c>
      <c r="P459" t="str">
        <v>South Africa</v>
      </c>
      <c r="Q459" t="str">
        <v>&lt; $1M</v>
      </c>
      <c r="R459" s="1" t="str">
        <v/>
      </c>
      <c r="S459" t="str">
        <v>linkedin.com/in/eveyoung56</v>
      </c>
    </row>
    <row r="460" spans="1:19">
      <c r="A460" t="str">
        <v>L0459</v>
      </c>
      <c r="B460" t="str">
        <v>Liam Johansson</v>
      </c>
      <c r="C460" t="str">
        <v>liam.johansson@splunk.com</v>
      </c>
      <c r="D460" t="str">
        <v>+16493588975</v>
      </c>
      <c r="E460" t="str">
        <v>SPLUNK</v>
      </c>
      <c r="F460" t="str">
        <v>N/A</v>
      </c>
      <c r="G460" t="str">
        <v>PARTNER</v>
      </c>
      <c r="H460">
        <v>13</v>
      </c>
      <c r="I460">
        <v>13</v>
      </c>
      <c r="J460">
        <v>15</v>
      </c>
      <c r="K460" t="str">
        <v>NO</v>
      </c>
      <c r="L460" s="1">
        <v>45698</v>
      </c>
      <c r="M460" t="str">
        <v>CONVERTED</v>
      </c>
      <c r="N460" t="str">
        <v>Healthcare</v>
      </c>
      <c r="O460" t="str">
        <v>Engineering Manager</v>
      </c>
      <c r="P460" t="str">
        <v>Bangladesh</v>
      </c>
      <c r="Q460" t="str">
        <v>Over $1B</v>
      </c>
      <c r="R460" s="1">
        <v>45708</v>
      </c>
      <c r="S460" t="str">
        <v>missing</v>
      </c>
    </row>
    <row r="461" spans="1:19">
      <c r="A461" t="str">
        <v>L0460</v>
      </c>
      <c r="B461" t="str">
        <v>Dorian Rossi</v>
      </c>
      <c r="C461" t="str">
        <v>missing</v>
      </c>
      <c r="D461" t="str">
        <v>(211) 203-3391</v>
      </c>
      <c r="E461" t="str">
        <v>FRESHWORKS</v>
      </c>
      <c r="F461" t="str">
        <v>GROWTH</v>
      </c>
      <c r="G461" t="str">
        <v>DIRECT</v>
      </c>
      <c r="H461">
        <v>1</v>
      </c>
      <c r="I461">
        <v>20</v>
      </c>
      <c r="J461">
        <v>1</v>
      </c>
      <c r="K461" t="str">
        <v>NO</v>
      </c>
      <c r="L461" s="1">
        <v>45945</v>
      </c>
      <c r="M461" t="str">
        <v>CONVERTED</v>
      </c>
      <c r="N461" t="str">
        <v>Saas</v>
      </c>
      <c r="O461" t="str">
        <v>Vp Sales</v>
      </c>
      <c r="P461" t="str">
        <v>Saudi Arabia</v>
      </c>
      <c r="Q461" t="str">
        <v>Unknown</v>
      </c>
      <c r="R461" s="1">
        <v>45703</v>
      </c>
      <c r="S461" t="str">
        <v>linkedin.com/in/imaniortiz66</v>
      </c>
    </row>
    <row r="462" spans="1:19">
      <c r="A462" t="str">
        <v>L0461</v>
      </c>
      <c r="B462" t="str">
        <v>Soren Vega</v>
      </c>
      <c r="C462" t="str">
        <v>soren.vega@hubspot.com</v>
      </c>
      <c r="D462" t="str">
        <v>939-750-5376</v>
      </c>
      <c r="E462" t="str">
        <v>HUB SPOT</v>
      </c>
      <c r="F462" t="str">
        <v>MID-MARKET</v>
      </c>
      <c r="G462" t="str">
        <v>WEBINAR</v>
      </c>
      <c r="H462">
        <v>0</v>
      </c>
      <c r="I462">
        <v>12</v>
      </c>
      <c r="J462">
        <v>2</v>
      </c>
      <c r="K462" t="str">
        <v>NO</v>
      </c>
      <c r="L462" s="1" t="str">
        <v/>
      </c>
      <c r="M462" t="str">
        <v>LOST</v>
      </c>
      <c r="N462" t="str">
        <v>Hrtech</v>
      </c>
      <c r="O462" t="str">
        <v>Field Marketing Manager</v>
      </c>
      <c r="P462" t="str">
        <v>SG</v>
      </c>
      <c r="Q462" t="str">
        <v>Series C+</v>
      </c>
      <c r="R462" s="1">
        <v>45856</v>
      </c>
      <c r="S462" t="str">
        <v>https://linkedin.com/in/carlosjohnson9</v>
      </c>
    </row>
    <row r="463" spans="1:19">
      <c r="A463" t="str">
        <v>L0462</v>
      </c>
      <c r="B463" t="str">
        <v>Jack Scott</v>
      </c>
      <c r="C463" t="str">
        <v>jack.scott@slack.com</v>
      </c>
      <c r="D463" t="str">
        <v>550.731.7096</v>
      </c>
      <c r="E463" t="str">
        <v>SLACK</v>
      </c>
      <c r="F463" t="str">
        <v>N/A</v>
      </c>
      <c r="G463" t="str">
        <v>SOCIAL</v>
      </c>
      <c r="H463">
        <v>35</v>
      </c>
      <c r="I463">
        <v>10</v>
      </c>
      <c r="J463">
        <v>20</v>
      </c>
      <c r="K463" t="str">
        <v>YES</v>
      </c>
      <c r="L463" s="1">
        <v>45988</v>
      </c>
      <c r="M463" t="str">
        <v>DISQUALIFIED</v>
      </c>
      <c r="N463" t="str">
        <v>Biotech</v>
      </c>
      <c r="O463" t="str">
        <v>Customer Success Manager</v>
      </c>
      <c r="P463" t="str">
        <v>BR</v>
      </c>
      <c r="Q463" t="str">
        <v>unknown</v>
      </c>
      <c r="R463" s="1">
        <v>45825</v>
      </c>
      <c r="S463" t="str">
        <v>missing</v>
      </c>
    </row>
    <row r="464" spans="1:19">
      <c r="A464" t="str">
        <v>L0463</v>
      </c>
      <c r="B464" t="str">
        <v>Bennett Martinez</v>
      </c>
      <c r="C464" t="str">
        <v>bennett.martinez@microsoftcorp.com</v>
      </c>
      <c r="D464" t="str">
        <v>missing</v>
      </c>
      <c r="E464" t="str">
        <v>MICROSOFT CORP</v>
      </c>
      <c r="F464" t="str">
        <v>SMB</v>
      </c>
      <c r="G464" t="str">
        <v>PARTNER</v>
      </c>
      <c r="H464">
        <v>6</v>
      </c>
      <c r="I464">
        <v>16</v>
      </c>
      <c r="J464">
        <v>47</v>
      </c>
      <c r="K464" t="str">
        <v>NO</v>
      </c>
      <c r="L464" s="1">
        <v>45818</v>
      </c>
      <c r="M464" t="str">
        <v>QUALIFIED</v>
      </c>
      <c r="N464" t="str">
        <v>Proptech</v>
      </c>
      <c r="O464" t="str">
        <v>Product Manager</v>
      </c>
      <c r="P464" t="str">
        <v>Kenya</v>
      </c>
      <c r="Q464" t="str">
        <v>$5M-$25M</v>
      </c>
      <c r="R464" s="1">
        <v>45810</v>
      </c>
      <c r="S464" t="str">
        <v>www.linkedin.com/in/imaniwhite54</v>
      </c>
    </row>
    <row r="465" spans="1:19">
      <c r="A465" t="str">
        <v>L0464</v>
      </c>
      <c r="B465" t="str">
        <v>Hank Ahmed</v>
      </c>
      <c r="C465" t="str">
        <v>hank.ahmed@canva.com</v>
      </c>
      <c r="D465" t="str">
        <v>+1-440-393-4985</v>
      </c>
      <c r="E465" t="str">
        <v>CANVA</v>
      </c>
      <c r="F465" t="str">
        <v>MID-MARKET</v>
      </c>
      <c r="G465" t="str">
        <v>COLD_EMAIL</v>
      </c>
      <c r="H465">
        <v>20</v>
      </c>
      <c r="I465">
        <v>2</v>
      </c>
      <c r="J465">
        <v>5</v>
      </c>
      <c r="K465" t="str">
        <v>YES</v>
      </c>
      <c r="L465" s="1">
        <v>45854</v>
      </c>
      <c r="M465" t="str">
        <v>QUALIFIED</v>
      </c>
      <c r="N465" t="str">
        <v>AI/ML</v>
      </c>
      <c r="O465" t="str">
        <v>Head Of Growth</v>
      </c>
      <c r="P465" t="str">
        <v>US</v>
      </c>
      <c r="Q465" t="str">
        <v>$1M-10M</v>
      </c>
      <c r="R465" s="1">
        <v>45830</v>
      </c>
      <c r="S465" t="str">
        <v>linkedin.com/in/pedrotorres74</v>
      </c>
    </row>
    <row r="466" spans="1:19">
      <c r="A466" t="str">
        <v>L0465</v>
      </c>
      <c r="B466" t="str">
        <v>Karen Sanchez</v>
      </c>
      <c r="C466" t="str">
        <v>karen.sanchez@confluent.com</v>
      </c>
      <c r="D466" t="str">
        <v>(374) 500-9034</v>
      </c>
      <c r="E466" t="str">
        <v>CONFLUENT</v>
      </c>
      <c r="F466" t="str">
        <v>SMB</v>
      </c>
      <c r="G466" t="str">
        <v>SOCIAL</v>
      </c>
      <c r="H466">
        <v>33</v>
      </c>
      <c r="I466">
        <v>0</v>
      </c>
      <c r="J466">
        <v>8</v>
      </c>
      <c r="K466" t="str">
        <v>YES</v>
      </c>
      <c r="L466" s="1">
        <v>45783</v>
      </c>
      <c r="M466" t="str">
        <v>NEW</v>
      </c>
      <c r="N466" t="str">
        <v>Energy</v>
      </c>
      <c r="O466" t="str">
        <v>Head Of Sales</v>
      </c>
      <c r="P466" t="str">
        <v>Turkey</v>
      </c>
      <c r="Q466" t="str">
        <v>$25M-$100M</v>
      </c>
      <c r="R466" s="1">
        <v>45866</v>
      </c>
      <c r="S466" t="str">
        <v>missing</v>
      </c>
    </row>
    <row r="467" spans="1:19">
      <c r="A467" t="str">
        <v>L0466</v>
      </c>
      <c r="B467" t="str">
        <v>Omar Gomez</v>
      </c>
      <c r="C467" t="str">
        <v>omar.gomez@snowflakeinc.com</v>
      </c>
      <c r="D467" t="str">
        <v>(440) 913-6067</v>
      </c>
      <c r="E467" t="str">
        <v>SNOWFLAKE INC</v>
      </c>
      <c r="F467" t="str">
        <v>SMB</v>
      </c>
      <c r="G467" t="str">
        <v>WEBINAR</v>
      </c>
      <c r="H467">
        <v>9</v>
      </c>
      <c r="I467">
        <v>1</v>
      </c>
      <c r="J467">
        <v>0</v>
      </c>
      <c r="K467" t="str">
        <v>YES</v>
      </c>
      <c r="L467" s="1">
        <v>45720</v>
      </c>
      <c r="M467" t="str">
        <v>QUALIFIED</v>
      </c>
      <c r="N467" t="str">
        <v>Cybersecurity</v>
      </c>
      <c r="O467" t="str">
        <v>Co-Founder</v>
      </c>
      <c r="P467" t="str">
        <v>CA</v>
      </c>
      <c r="Q467" t="str">
        <v>50M+</v>
      </c>
      <c r="R467" s="1">
        <v>45938</v>
      </c>
      <c r="S467" t="str">
        <v>linkedin.com/in/juliankim16</v>
      </c>
    </row>
    <row r="468" spans="1:19">
      <c r="A468" t="str">
        <v>L0467</v>
      </c>
      <c r="B468" t="str">
        <v>Tallulah Pandey</v>
      </c>
      <c r="C468" t="str">
        <v>tallulah.pandey@hashicorp.com</v>
      </c>
      <c r="D468" t="str">
        <v>missing</v>
      </c>
      <c r="E468" t="str">
        <v>HASHICORP</v>
      </c>
      <c r="F468" t="str">
        <v>MID-MARKET</v>
      </c>
      <c r="G468" t="str">
        <v>COLD_EMAIL</v>
      </c>
      <c r="H468">
        <v>0</v>
      </c>
      <c r="I468">
        <v>0</v>
      </c>
      <c r="J468">
        <v>16</v>
      </c>
      <c r="K468" t="str">
        <v>NO</v>
      </c>
      <c r="L468" s="1">
        <v>45884</v>
      </c>
      <c r="M468" t="str">
        <v>CONTACTED</v>
      </c>
      <c r="N468" t="str">
        <v>Gaming</v>
      </c>
      <c r="O468" t="str">
        <v>Operations Manager</v>
      </c>
      <c r="P468" t="str">
        <v>Malaysia</v>
      </c>
      <c r="Q468" t="str">
        <v>Unknown</v>
      </c>
      <c r="R468" s="1">
        <v>46005</v>
      </c>
      <c r="S468" t="str">
        <v>https://linkedin.com/in/tobiasbose90</v>
      </c>
    </row>
    <row r="469" spans="1:19">
      <c r="A469" t="str">
        <v>L0468</v>
      </c>
      <c r="B469" t="str">
        <v>Bob Bose</v>
      </c>
      <c r="C469" t="str">
        <v>bob.bose@freshworks.com</v>
      </c>
      <c r="D469" t="str">
        <v>missing</v>
      </c>
      <c r="E469" t="str">
        <v>FRESHWORKS</v>
      </c>
      <c r="F469" t="str">
        <v>N/A</v>
      </c>
      <c r="G469" t="str">
        <v>UNKNOWN</v>
      </c>
      <c r="H469">
        <v>12</v>
      </c>
      <c r="I469">
        <v>13</v>
      </c>
      <c r="J469">
        <v>0</v>
      </c>
      <c r="K469" t="str">
        <v>YES</v>
      </c>
      <c r="L469" s="1">
        <v>46002</v>
      </c>
      <c r="M469" t="str">
        <v>ENGAGED</v>
      </c>
      <c r="N469" t="str">
        <v>Devops</v>
      </c>
      <c r="O469" t="str">
        <v>Technical Lead</v>
      </c>
      <c r="P469" t="str">
        <v>US</v>
      </c>
      <c r="Q469" t="str">
        <v>Unknown</v>
      </c>
      <c r="R469" s="1">
        <v>45907</v>
      </c>
      <c r="S469" t="str">
        <v>missing</v>
      </c>
    </row>
    <row r="470" spans="1:19">
      <c r="A470" t="str">
        <v>L0469</v>
      </c>
      <c r="B470" t="str">
        <v>Jamal Rivera</v>
      </c>
      <c r="C470" t="str">
        <v>jamal.rivera@servicenow.com</v>
      </c>
      <c r="D470" t="str">
        <v>+14015451645</v>
      </c>
      <c r="E470" t="str">
        <v>SERVICENOW</v>
      </c>
      <c r="F470" t="str">
        <v>GROWTH</v>
      </c>
      <c r="G470" t="str">
        <v>DIRECT</v>
      </c>
      <c r="H470">
        <v>29</v>
      </c>
      <c r="I470">
        <v>0</v>
      </c>
      <c r="J470">
        <v>26</v>
      </c>
      <c r="K470" t="str">
        <v>YES</v>
      </c>
      <c r="L470" s="1">
        <v>45704</v>
      </c>
      <c r="M470" t="str">
        <v>ENGAGED</v>
      </c>
      <c r="N470" t="str">
        <v>Media</v>
      </c>
      <c r="O470" t="str">
        <v>Vp Product</v>
      </c>
      <c r="P470" t="str">
        <v>BR</v>
      </c>
      <c r="Q470" t="str">
        <v>Series C+</v>
      </c>
      <c r="R470" s="1">
        <v>45878</v>
      </c>
      <c r="S470" t="str">
        <v>missing</v>
      </c>
    </row>
    <row r="471" spans="1:19">
      <c r="A471" t="str">
        <v>L0470</v>
      </c>
      <c r="B471" t="str">
        <v>Onyx Nair</v>
      </c>
      <c r="C471" t="str">
        <v>onyx.nair@figma.com</v>
      </c>
      <c r="D471" t="str">
        <v>missing</v>
      </c>
      <c r="E471" t="str">
        <v>FIGMA</v>
      </c>
      <c r="F471" t="str">
        <v>N/A</v>
      </c>
      <c r="G471" t="str">
        <v>SOCIAL</v>
      </c>
      <c r="H471">
        <v>27</v>
      </c>
      <c r="I471">
        <v>0</v>
      </c>
      <c r="J471">
        <v>0</v>
      </c>
      <c r="K471" t="str">
        <v>YES</v>
      </c>
      <c r="L471" s="1">
        <v>45914</v>
      </c>
      <c r="M471" t="str">
        <v>NEW</v>
      </c>
      <c r="N471" t="str">
        <v>Energy</v>
      </c>
      <c r="O471" t="str">
        <v>Marketing Analyst</v>
      </c>
      <c r="P471" t="str">
        <v>UK</v>
      </c>
      <c r="Q471" t="str">
        <v>$100M+</v>
      </c>
      <c r="R471" s="1">
        <v>45979</v>
      </c>
      <c r="S471" t="str">
        <v>missing</v>
      </c>
    </row>
    <row r="472" spans="1:19">
      <c r="A472" t="str">
        <v>L0471</v>
      </c>
      <c r="B472" t="str">
        <v>Derek Nair</v>
      </c>
      <c r="C472" t="str">
        <v>derek.nair@atlassian.com</v>
      </c>
      <c r="D472" t="str">
        <v>+15367625023</v>
      </c>
      <c r="E472" t="str">
        <v>ATLASSIAN</v>
      </c>
      <c r="F472" t="str">
        <v>ENTERPRISE</v>
      </c>
      <c r="G472" t="str">
        <v>PAID</v>
      </c>
      <c r="H472">
        <v>16</v>
      </c>
      <c r="I472">
        <v>9</v>
      </c>
      <c r="J472">
        <v>26</v>
      </c>
      <c r="K472" t="str">
        <v>NO</v>
      </c>
      <c r="L472" s="1">
        <v>45771</v>
      </c>
      <c r="M472" t="str">
        <v>CONVERTED</v>
      </c>
      <c r="N472" t="str">
        <v>Devops</v>
      </c>
      <c r="O472" t="str">
        <v>Head Of Sales</v>
      </c>
      <c r="P472" t="str">
        <v>UK</v>
      </c>
      <c r="Q472" t="str">
        <v>$50M - $100M</v>
      </c>
      <c r="R472" s="1">
        <v>45964</v>
      </c>
      <c r="S472" t="str">
        <v>missing</v>
      </c>
    </row>
    <row r="473" spans="1:19">
      <c r="A473" t="str">
        <v>L0472</v>
      </c>
      <c r="B473" t="str">
        <v>Noah Bose</v>
      </c>
      <c r="C473" t="str">
        <v>noah.bose@amazon.com</v>
      </c>
      <c r="D473" t="str">
        <v>3168838393</v>
      </c>
      <c r="E473" t="str">
        <v>AMAZON</v>
      </c>
      <c r="F473" t="str">
        <v>MID-MARKET</v>
      </c>
      <c r="G473" t="str">
        <v>UNKNOWN</v>
      </c>
      <c r="H473">
        <v>34</v>
      </c>
      <c r="I473">
        <v>3</v>
      </c>
      <c r="J473">
        <v>39</v>
      </c>
      <c r="K473" t="str">
        <v>YES</v>
      </c>
      <c r="L473" s="1">
        <v>45834</v>
      </c>
      <c r="M473" t="str">
        <v>QUALIFIED</v>
      </c>
      <c r="N473" t="str">
        <v>Logistics</v>
      </c>
      <c r="O473" t="str">
        <v>Unknown</v>
      </c>
      <c r="P473" t="str">
        <v>New Zealand</v>
      </c>
      <c r="Q473" t="str">
        <v>$50M - $100M</v>
      </c>
      <c r="R473" s="1">
        <v>45992</v>
      </c>
      <c r="S473" t="str">
        <v>linkedin.com/in/gideonaguilar99</v>
      </c>
    </row>
    <row r="474" spans="1:19">
      <c r="A474" t="str">
        <v>L0473</v>
      </c>
      <c r="B474" t="str">
        <v>Quinn Harris</v>
      </c>
      <c r="C474" t="str">
        <v>quinn.harris@servicenow.com</v>
      </c>
      <c r="D474" t="str">
        <v>548.973.7377</v>
      </c>
      <c r="E474" t="str">
        <v>SERVICENOW</v>
      </c>
      <c r="F474" t="str">
        <v>STARTUP</v>
      </c>
      <c r="G474" t="str">
        <v>PAID</v>
      </c>
      <c r="H474">
        <v>25</v>
      </c>
      <c r="I474">
        <v>6</v>
      </c>
      <c r="J474">
        <v>30</v>
      </c>
      <c r="K474" t="str">
        <v>YES</v>
      </c>
      <c r="L474" s="1">
        <v>45712</v>
      </c>
      <c r="M474" t="str">
        <v>CONTACTED</v>
      </c>
      <c r="N474" t="str">
        <v>Energy</v>
      </c>
      <c r="O474" t="str">
        <v>Chief Growth Officer</v>
      </c>
      <c r="P474" t="str">
        <v>New Zealand</v>
      </c>
      <c r="Q474" t="str">
        <v>&lt; $1M</v>
      </c>
      <c r="R474" s="1">
        <v>45659</v>
      </c>
      <c r="S474" t="str">
        <v>linkedin.com/in/alicejensen46</v>
      </c>
    </row>
    <row r="475" spans="1:19">
      <c r="A475" t="str">
        <v>L0474</v>
      </c>
      <c r="B475" t="str">
        <v>Soren Tiwari</v>
      </c>
      <c r="C475" t="str">
        <v>soren.tiwari@google.com</v>
      </c>
      <c r="D475" t="str">
        <v>+1-808-633-2908</v>
      </c>
      <c r="E475" t="str">
        <v>GOOGLE</v>
      </c>
      <c r="F475" t="str">
        <v>MID-MARKET</v>
      </c>
      <c r="G475" t="str">
        <v>PARTNER</v>
      </c>
      <c r="H475">
        <v>35</v>
      </c>
      <c r="I475">
        <v>10</v>
      </c>
      <c r="J475">
        <v>51</v>
      </c>
      <c r="K475" t="str">
        <v>YES</v>
      </c>
      <c r="L475" s="1">
        <v>45972</v>
      </c>
      <c r="M475" t="str">
        <v>CONTACTED</v>
      </c>
      <c r="N475" t="str">
        <v>Unknown</v>
      </c>
      <c r="O475" t="str">
        <v>Abm Manager</v>
      </c>
      <c r="P475" t="str">
        <v>Netherlands</v>
      </c>
      <c r="Q475" t="str">
        <v>Unknown</v>
      </c>
      <c r="R475" s="1">
        <v>45799</v>
      </c>
      <c r="S475" t="str">
        <v>www.linkedin.com/in/jamesdiaz34</v>
      </c>
    </row>
    <row r="476" spans="1:19">
      <c r="A476" t="str">
        <v>L0475</v>
      </c>
      <c r="B476" t="str">
        <v>Noah Adams</v>
      </c>
      <c r="C476" t="str">
        <v>noah.adams@servicenow.com</v>
      </c>
      <c r="D476" t="str">
        <v>226-391-6369</v>
      </c>
      <c r="E476" t="str">
        <v>SERVICENOW</v>
      </c>
      <c r="F476" t="str">
        <v>GROWTH</v>
      </c>
      <c r="G476" t="str">
        <v>PAID</v>
      </c>
      <c r="H476">
        <v>33</v>
      </c>
      <c r="I476">
        <v>3</v>
      </c>
      <c r="J476">
        <v>6</v>
      </c>
      <c r="K476" t="str">
        <v>YES</v>
      </c>
      <c r="L476" s="1">
        <v>45812</v>
      </c>
      <c r="M476" t="str">
        <v>CONVERTED</v>
      </c>
      <c r="N476" t="str">
        <v>Legal Tech</v>
      </c>
      <c r="O476" t="str">
        <v>Sdr Manager</v>
      </c>
      <c r="P476" t="str">
        <v>BR</v>
      </c>
      <c r="Q476" t="str">
        <v>Unknown</v>
      </c>
      <c r="R476" s="1">
        <v>45925</v>
      </c>
      <c r="S476" t="str">
        <v>linkedin.com/in/umadominguez92</v>
      </c>
    </row>
    <row r="477" spans="1:19">
      <c r="A477" t="str">
        <v>L0476</v>
      </c>
      <c r="B477" t="str">
        <v>Vesper Bose</v>
      </c>
      <c r="C477" t="str">
        <v>vesper.bose@snowflake.com</v>
      </c>
      <c r="D477" t="str">
        <v>6301956460</v>
      </c>
      <c r="E477" t="str">
        <v>SNOWFLAKE</v>
      </c>
      <c r="F477" t="str">
        <v>GROWTH</v>
      </c>
      <c r="G477" t="str">
        <v>ORGANIC</v>
      </c>
      <c r="H477">
        <v>6</v>
      </c>
      <c r="I477">
        <v>18</v>
      </c>
      <c r="J477">
        <v>0</v>
      </c>
      <c r="K477" t="str">
        <v>NO</v>
      </c>
      <c r="L477" s="1" t="str">
        <v/>
      </c>
      <c r="M477" t="str">
        <v>ENGAGED</v>
      </c>
      <c r="N477" t="str">
        <v>Devops</v>
      </c>
      <c r="O477" t="str">
        <v>Pr Manager</v>
      </c>
      <c r="P477" t="str">
        <v>FR</v>
      </c>
      <c r="Q477" t="str">
        <v>$100M+</v>
      </c>
      <c r="R477" s="1">
        <v>45750</v>
      </c>
      <c r="S477" t="str">
        <v>missing</v>
      </c>
    </row>
    <row r="478" spans="1:19">
      <c r="A478" t="str">
        <v>L0477</v>
      </c>
      <c r="B478" t="str">
        <v>Waqas Cruz</v>
      </c>
      <c r="C478" t="str">
        <v>waqas.cruz@google.com</v>
      </c>
      <c r="D478" t="str">
        <v>+18986214909</v>
      </c>
      <c r="E478" t="str">
        <v>GOOGLE</v>
      </c>
      <c r="F478" t="str">
        <v>ENTERPRISE</v>
      </c>
      <c r="G478" t="str">
        <v>DIRECT</v>
      </c>
      <c r="H478">
        <v>12</v>
      </c>
      <c r="I478">
        <v>7</v>
      </c>
      <c r="J478">
        <v>0</v>
      </c>
      <c r="K478" t="str">
        <v>YES</v>
      </c>
      <c r="L478" s="1">
        <v>45845</v>
      </c>
      <c r="M478" t="str">
        <v>ENGAGED</v>
      </c>
      <c r="N478" t="str">
        <v>Biotech</v>
      </c>
      <c r="O478" t="str">
        <v>Engineering Manager</v>
      </c>
      <c r="P478" t="str">
        <v>AU</v>
      </c>
      <c r="Q478" t="str">
        <v>$100M+</v>
      </c>
      <c r="R478" s="1">
        <v>45940</v>
      </c>
      <c r="S478" t="str">
        <v>missing</v>
      </c>
    </row>
    <row r="479" spans="1:19">
      <c r="A479" t="str">
        <v>L0478</v>
      </c>
      <c r="B479" t="str">
        <v>Freya Nair</v>
      </c>
      <c r="C479" t="str">
        <v>freya.nair@databricks.com</v>
      </c>
      <c r="D479" t="str">
        <v>missing</v>
      </c>
      <c r="E479" t="str">
        <v>DATABRICKS</v>
      </c>
      <c r="F479" t="str">
        <v>SMB</v>
      </c>
      <c r="G479" t="str">
        <v>REFERRAL</v>
      </c>
      <c r="H479">
        <v>7</v>
      </c>
      <c r="I479">
        <v>7</v>
      </c>
      <c r="J479">
        <v>2</v>
      </c>
      <c r="K479" t="str">
        <v>NO</v>
      </c>
      <c r="L479" s="1">
        <v>45993</v>
      </c>
      <c r="M479" t="str">
        <v>DISQUALIFIED</v>
      </c>
      <c r="N479" t="str">
        <v>E-Commerce</v>
      </c>
      <c r="O479" t="str">
        <v>Communications Director</v>
      </c>
      <c r="P479" t="str">
        <v>AU</v>
      </c>
      <c r="Q479" t="str">
        <v>1M-10M</v>
      </c>
      <c r="R479" s="1">
        <v>45931</v>
      </c>
      <c r="S479" t="str">
        <v>linkedin.com/in/chloegupta90</v>
      </c>
    </row>
    <row r="480" spans="1:19">
      <c r="A480" t="str">
        <v>L0479</v>
      </c>
      <c r="B480" t="str">
        <v>Dante Moore</v>
      </c>
      <c r="C480" t="str">
        <v>dante.moore@splunk.com</v>
      </c>
      <c r="D480" t="str">
        <v>+18756315506</v>
      </c>
      <c r="E480" t="str">
        <v>SPLUNK</v>
      </c>
      <c r="F480" t="str">
        <v>MID-MARKET</v>
      </c>
      <c r="G480" t="str">
        <v>WEBINAR</v>
      </c>
      <c r="H480">
        <v>9</v>
      </c>
      <c r="I480">
        <v>11</v>
      </c>
      <c r="J480">
        <v>42</v>
      </c>
      <c r="K480" t="str">
        <v>NO</v>
      </c>
      <c r="L480" s="1">
        <v>45878</v>
      </c>
      <c r="M480" t="str">
        <v>CONTACTED</v>
      </c>
      <c r="N480" t="str">
        <v>Healthcare</v>
      </c>
      <c r="O480" t="str">
        <v>Account Executive</v>
      </c>
      <c r="P480" t="str">
        <v>US</v>
      </c>
      <c r="Q480" t="str">
        <v>$500M-1B</v>
      </c>
      <c r="R480" s="1">
        <v>45681</v>
      </c>
      <c r="S480" t="str">
        <v>linkedin.com/in/yvonnewalker53</v>
      </c>
    </row>
    <row r="481" spans="1:19">
      <c r="A481" t="str">
        <v>L0480</v>
      </c>
      <c r="B481" t="str">
        <v>Xavier Thompson</v>
      </c>
      <c r="C481" t="str">
        <v>xavier.thompson@freshworks.com</v>
      </c>
      <c r="D481" t="str">
        <v>859-329-8362</v>
      </c>
      <c r="E481" t="str">
        <v>FRESHWORKS</v>
      </c>
      <c r="F481" t="str">
        <v>GROWTH</v>
      </c>
      <c r="G481" t="str">
        <v>SOCIAL</v>
      </c>
      <c r="H481">
        <v>24</v>
      </c>
      <c r="I481">
        <v>15</v>
      </c>
      <c r="J481">
        <v>57</v>
      </c>
      <c r="K481" t="str">
        <v>NO</v>
      </c>
      <c r="L481" s="1" t="str">
        <v/>
      </c>
      <c r="M481" t="str">
        <v>CONTACTED</v>
      </c>
      <c r="N481" t="str">
        <v>Automotive</v>
      </c>
      <c r="O481" t="str">
        <v>Brand Manager</v>
      </c>
      <c r="P481" t="str">
        <v>BR</v>
      </c>
      <c r="Q481" t="str">
        <v>$50M - $100M</v>
      </c>
      <c r="R481" s="1">
        <v>45720</v>
      </c>
      <c r="S481" t="str">
        <v>missing</v>
      </c>
    </row>
    <row r="482" spans="1:19">
      <c r="A482" t="str">
        <v>L0481</v>
      </c>
      <c r="B482" t="str">
        <v>Stefan Hoffman</v>
      </c>
      <c r="C482" t="str">
        <v>stefan.hoffman@dropbox.com</v>
      </c>
      <c r="D482" t="str">
        <v>3093475633</v>
      </c>
      <c r="E482" t="str">
        <v>DROPBOX</v>
      </c>
      <c r="F482" t="str">
        <v>SMB</v>
      </c>
      <c r="G482" t="str">
        <v>DIRECT</v>
      </c>
      <c r="H482">
        <v>33</v>
      </c>
      <c r="I482">
        <v>20</v>
      </c>
      <c r="J482">
        <v>33</v>
      </c>
      <c r="K482" t="str">
        <v>YES</v>
      </c>
      <c r="L482" s="1">
        <v>45668</v>
      </c>
      <c r="M482" t="str">
        <v>DISQUALIFIED</v>
      </c>
      <c r="N482" t="str">
        <v>Media</v>
      </c>
      <c r="O482" t="str">
        <v>Technical Lead</v>
      </c>
      <c r="P482" t="str">
        <v>US</v>
      </c>
      <c r="Q482" t="str">
        <v>$500M-1B</v>
      </c>
      <c r="R482" s="1">
        <v>45801</v>
      </c>
      <c r="S482" t="str">
        <v>linkedin.com/in/nadiadiaz35</v>
      </c>
    </row>
    <row r="483" spans="1:19">
      <c r="A483" t="str">
        <v>L0482</v>
      </c>
      <c r="B483" t="str">
        <v>Ahmed Ivanov</v>
      </c>
      <c r="C483" t="str">
        <v>ahmed.ivanov@palantir.com</v>
      </c>
      <c r="D483" t="str">
        <v>5321466507</v>
      </c>
      <c r="E483" t="str">
        <v>PALANTIR</v>
      </c>
      <c r="F483" t="str">
        <v>N/A</v>
      </c>
      <c r="G483" t="str">
        <v>SOCIAL</v>
      </c>
      <c r="H483">
        <v>31</v>
      </c>
      <c r="I483">
        <v>17</v>
      </c>
      <c r="J483">
        <v>0</v>
      </c>
      <c r="K483" t="str">
        <v>YES</v>
      </c>
      <c r="L483" s="1">
        <v>45724</v>
      </c>
      <c r="M483" t="str">
        <v>CONTACTED</v>
      </c>
      <c r="N483" t="str">
        <v>Fintech</v>
      </c>
      <c r="O483" t="str">
        <v>Marketing Manager</v>
      </c>
      <c r="P483" t="str">
        <v>Bangladesh</v>
      </c>
      <c r="Q483" t="str">
        <v>self-funded</v>
      </c>
      <c r="R483" s="1">
        <v>45979</v>
      </c>
      <c r="S483" t="str">
        <v>https://linkedin.com/in/ireneallen95</v>
      </c>
    </row>
    <row r="484" spans="1:19">
      <c r="A484" t="str">
        <v>L0483</v>
      </c>
      <c r="B484" t="str">
        <v>Ethan Patel</v>
      </c>
      <c r="C484" t="str">
        <v>ethan.patel@zendesk.com</v>
      </c>
      <c r="D484" t="str">
        <v>414-195-6583</v>
      </c>
      <c r="E484" t="str">
        <v>ZENDESK</v>
      </c>
      <c r="F484" t="str">
        <v>MID-MARKET</v>
      </c>
      <c r="G484" t="str">
        <v>PAID</v>
      </c>
      <c r="H484">
        <v>0</v>
      </c>
      <c r="I484">
        <v>19</v>
      </c>
      <c r="J484">
        <v>40</v>
      </c>
      <c r="K484" t="str">
        <v>NO</v>
      </c>
      <c r="L484" s="1" t="str">
        <v/>
      </c>
      <c r="M484" t="str">
        <v>DISQUALIFIED</v>
      </c>
      <c r="N484" t="str">
        <v>Biotech</v>
      </c>
      <c r="O484" t="str">
        <v>Head Of Product</v>
      </c>
      <c r="P484" t="str">
        <v>US</v>
      </c>
      <c r="Q484" t="str">
        <v>Unknown</v>
      </c>
      <c r="R484" s="1">
        <v>45773</v>
      </c>
      <c r="S484" t="str">
        <v>linkedin.com/in/islataylor12</v>
      </c>
    </row>
    <row r="485" spans="1:19">
      <c r="A485" t="str">
        <v>L0484</v>
      </c>
      <c r="B485" t="str">
        <v>Xyla King</v>
      </c>
      <c r="C485" t="str">
        <v>xyla.king@mongodb.com</v>
      </c>
      <c r="D485" t="str">
        <v>missing</v>
      </c>
      <c r="E485" t="str">
        <v>MONGODB</v>
      </c>
      <c r="F485" t="str">
        <v>GROWTH</v>
      </c>
      <c r="G485" t="str">
        <v>PAID</v>
      </c>
      <c r="H485">
        <v>1</v>
      </c>
      <c r="I485">
        <v>6</v>
      </c>
      <c r="J485">
        <v>10</v>
      </c>
      <c r="K485" t="str">
        <v>NO</v>
      </c>
      <c r="L485" s="1">
        <v>45997</v>
      </c>
      <c r="M485" t="str">
        <v>NEW</v>
      </c>
      <c r="N485" t="str">
        <v>Hrtech</v>
      </c>
      <c r="O485" t="str">
        <v>Vp Marketing</v>
      </c>
      <c r="P485" t="str">
        <v>AU</v>
      </c>
      <c r="Q485" t="str">
        <v>$1M-10M</v>
      </c>
      <c r="R485" s="1">
        <v>45767</v>
      </c>
      <c r="S485" t="str">
        <v>missing</v>
      </c>
    </row>
    <row r="486" spans="1:19">
      <c r="A486" t="str">
        <v>L0485</v>
      </c>
      <c r="B486" t="str">
        <v>Elena Vargas</v>
      </c>
      <c r="C486" t="str">
        <v>elena.vargas@linear.com</v>
      </c>
      <c r="D486" t="str">
        <v>missing</v>
      </c>
      <c r="E486" t="str">
        <v>LINEAR</v>
      </c>
      <c r="F486" t="str">
        <v>MID-MARKET</v>
      </c>
      <c r="G486" t="str">
        <v>PARTNER</v>
      </c>
      <c r="H486">
        <v>10</v>
      </c>
      <c r="I486">
        <v>17</v>
      </c>
      <c r="J486">
        <v>53</v>
      </c>
      <c r="K486" t="str">
        <v>NO</v>
      </c>
      <c r="L486" s="1">
        <v>45723</v>
      </c>
      <c r="M486" t="str">
        <v>QUALIFIED</v>
      </c>
      <c r="N486" t="str">
        <v>AI/ML</v>
      </c>
      <c r="O486" t="str">
        <v>Field Marketing Manager</v>
      </c>
      <c r="P486" t="str">
        <v>FR</v>
      </c>
      <c r="Q486" t="str">
        <v>$25M-$100M</v>
      </c>
      <c r="R486" s="1">
        <v>45800</v>
      </c>
      <c r="S486" t="str">
        <v>linkedin.com/in/palomakapoor87</v>
      </c>
    </row>
    <row r="487" spans="1:19">
      <c r="A487" t="str">
        <v>L0486</v>
      </c>
      <c r="B487" t="str">
        <v>Zephyr Joshi</v>
      </c>
      <c r="C487" t="str">
        <v>zephyr.joshi@intercom.com</v>
      </c>
      <c r="D487" t="str">
        <v>+1-659-535-3820</v>
      </c>
      <c r="E487" t="str">
        <v>INTERCOM</v>
      </c>
      <c r="F487" t="str">
        <v>N/A</v>
      </c>
      <c r="G487" t="str">
        <v>SOCIAL</v>
      </c>
      <c r="H487">
        <v>13</v>
      </c>
      <c r="I487">
        <v>0</v>
      </c>
      <c r="J487">
        <v>18</v>
      </c>
      <c r="K487" t="str">
        <v>NO</v>
      </c>
      <c r="L487" s="1">
        <v>45872</v>
      </c>
      <c r="M487" t="str">
        <v>ENGAGED</v>
      </c>
      <c r="N487" t="str">
        <v>Edtech</v>
      </c>
      <c r="O487" t="str">
        <v>Cto</v>
      </c>
      <c r="P487" t="str">
        <v>UK</v>
      </c>
      <c r="Q487" t="str">
        <v>$25M-$100M</v>
      </c>
      <c r="R487" s="1">
        <v>45706</v>
      </c>
      <c r="S487" t="str">
        <v>linkedin.com/in/onyxkovac92</v>
      </c>
    </row>
    <row r="488" spans="1:19">
      <c r="A488" t="str">
        <v>L0487</v>
      </c>
      <c r="B488" t="str">
        <v>Irene Martinez</v>
      </c>
      <c r="C488" t="str">
        <v>irene.martinez@salesforcecom.com</v>
      </c>
      <c r="D488" t="str">
        <v>+1-275-347-9831</v>
      </c>
      <c r="E488" t="str">
        <v>SALESFORCE.COM</v>
      </c>
      <c r="F488" t="str">
        <v>ENTERPRISE</v>
      </c>
      <c r="G488" t="str">
        <v>COLD_EMAIL</v>
      </c>
      <c r="H488">
        <v>5</v>
      </c>
      <c r="I488">
        <v>10</v>
      </c>
      <c r="J488">
        <v>52</v>
      </c>
      <c r="K488" t="str">
        <v>NO</v>
      </c>
      <c r="L488" s="1" t="str">
        <v/>
      </c>
      <c r="M488" t="str">
        <v>NURTURING</v>
      </c>
      <c r="N488" t="str">
        <v>Hrtech</v>
      </c>
      <c r="O488" t="str">
        <v>Coo</v>
      </c>
      <c r="P488" t="str">
        <v>BR</v>
      </c>
      <c r="Q488" t="str">
        <v>$10M-50M</v>
      </c>
      <c r="R488" s="1">
        <v>45945</v>
      </c>
      <c r="S488" t="str">
        <v>missing</v>
      </c>
    </row>
    <row r="489" spans="1:19">
      <c r="A489" t="str">
        <v>L0488</v>
      </c>
      <c r="B489" t="str">
        <v>Killian Silva</v>
      </c>
      <c r="C489" t="str">
        <v>killian.silva@crowdstrike.com</v>
      </c>
      <c r="D489" t="str">
        <v>998.127.1396</v>
      </c>
      <c r="E489" t="str">
        <v>CROWDSTRIKE</v>
      </c>
      <c r="F489" t="str">
        <v>GROWTH</v>
      </c>
      <c r="G489" t="str">
        <v>ORGANIC</v>
      </c>
      <c r="H489">
        <v>0</v>
      </c>
      <c r="I489">
        <v>20</v>
      </c>
      <c r="J489">
        <v>5</v>
      </c>
      <c r="K489" t="str">
        <v>YES</v>
      </c>
      <c r="L489" s="1">
        <v>45703</v>
      </c>
      <c r="M489" t="str">
        <v>ENGAGED</v>
      </c>
      <c r="N489" t="str">
        <v>Devops</v>
      </c>
      <c r="O489" t="str">
        <v>Marketing Manager</v>
      </c>
      <c r="P489" t="str">
        <v>US</v>
      </c>
      <c r="Q489" t="str">
        <v>&lt; $1M</v>
      </c>
      <c r="R489" s="1">
        <v>45965</v>
      </c>
      <c r="S489" t="str">
        <v>https://www.linkedin.com/in/bastianreyes38</v>
      </c>
    </row>
    <row r="490" spans="1:19">
      <c r="A490" t="str">
        <v>L0489</v>
      </c>
      <c r="B490" t="str">
        <v>Piper Harris</v>
      </c>
      <c r="C490" t="str">
        <v>piper.harris@palantir.com</v>
      </c>
      <c r="D490" t="str">
        <v>+1-354-279-5734</v>
      </c>
      <c r="E490" t="str">
        <v>PALANTIR</v>
      </c>
      <c r="F490" t="str">
        <v>MID-MARKET</v>
      </c>
      <c r="G490" t="str">
        <v>ORGANIC</v>
      </c>
      <c r="H490">
        <v>30</v>
      </c>
      <c r="I490">
        <v>0</v>
      </c>
      <c r="J490">
        <v>1</v>
      </c>
      <c r="K490" t="str">
        <v>YES</v>
      </c>
      <c r="L490" s="1">
        <v>45679</v>
      </c>
      <c r="M490" t="str">
        <v>QUALIFIED</v>
      </c>
      <c r="N490" t="str">
        <v>Proptech</v>
      </c>
      <c r="O490" t="str">
        <v>Channel Manager</v>
      </c>
      <c r="P490" t="str">
        <v>Italy</v>
      </c>
      <c r="Q490" t="str">
        <v>$10M-50M</v>
      </c>
      <c r="R490" s="1">
        <v>45909</v>
      </c>
      <c r="S490" t="str">
        <v>linkedin.com/in/bennettsingh73</v>
      </c>
    </row>
    <row r="491" spans="1:19">
      <c r="A491" t="str">
        <v>L0490</v>
      </c>
      <c r="B491" t="str">
        <v>Jasmine Kim</v>
      </c>
      <c r="C491" t="str">
        <v>jasmine.kim@twilio.com</v>
      </c>
      <c r="D491" t="str">
        <v>missing</v>
      </c>
      <c r="E491" t="str">
        <v>TWILIO</v>
      </c>
      <c r="F491" t="str">
        <v>SMB</v>
      </c>
      <c r="G491" t="str">
        <v>EVENT</v>
      </c>
      <c r="H491">
        <v>35</v>
      </c>
      <c r="I491">
        <v>20</v>
      </c>
      <c r="J491">
        <v>26</v>
      </c>
      <c r="K491" t="str">
        <v>YES</v>
      </c>
      <c r="L491" s="1">
        <v>45958</v>
      </c>
      <c r="M491" t="str">
        <v>NEW</v>
      </c>
      <c r="N491" t="str">
        <v>Retail</v>
      </c>
      <c r="O491" t="str">
        <v>Solutions Architect</v>
      </c>
      <c r="P491" t="str">
        <v>US</v>
      </c>
      <c r="Q491" t="str">
        <v>Series A</v>
      </c>
      <c r="R491" s="1">
        <v>45906</v>
      </c>
      <c r="S491" t="str">
        <v>missing</v>
      </c>
    </row>
    <row r="492" spans="1:19">
      <c r="A492" t="str">
        <v>L0491</v>
      </c>
      <c r="B492" t="str">
        <v>Paul Green</v>
      </c>
      <c r="C492" t="str">
        <v>paul.green@notionlabs.com</v>
      </c>
      <c r="D492" t="str">
        <v>205.367.5237</v>
      </c>
      <c r="E492" t="str">
        <v>NOTION LABS</v>
      </c>
      <c r="F492" t="str">
        <v>ENTERPRISE</v>
      </c>
      <c r="G492" t="str">
        <v>REFERRAL</v>
      </c>
      <c r="H492">
        <v>30</v>
      </c>
      <c r="I492">
        <v>7</v>
      </c>
      <c r="J492">
        <v>24</v>
      </c>
      <c r="K492" t="str">
        <v>YES</v>
      </c>
      <c r="L492" s="1">
        <v>45701</v>
      </c>
      <c r="M492" t="str">
        <v>QUALIFIED</v>
      </c>
      <c r="N492" t="str">
        <v>Proptech</v>
      </c>
      <c r="O492" t="str">
        <v>Co-Founder</v>
      </c>
      <c r="P492" t="str">
        <v>CA</v>
      </c>
      <c r="Q492" t="str">
        <v>Unknown</v>
      </c>
      <c r="R492" s="1">
        <v>45971</v>
      </c>
      <c r="S492" t="str">
        <v>linkedin.com/in/florianjensen83</v>
      </c>
    </row>
    <row r="493" spans="1:19">
      <c r="A493" t="str">
        <v>L0492</v>
      </c>
      <c r="B493" t="str">
        <v>Soren Castillo</v>
      </c>
      <c r="C493" t="str">
        <v>soren.castillo@zendesk.com</v>
      </c>
      <c r="D493" t="str">
        <v>6413192705</v>
      </c>
      <c r="E493" t="str">
        <v>ZENDESK</v>
      </c>
      <c r="F493" t="str">
        <v>SMB</v>
      </c>
      <c r="G493" t="str">
        <v>PAID</v>
      </c>
      <c r="H493">
        <v>2</v>
      </c>
      <c r="I493">
        <v>9</v>
      </c>
      <c r="J493">
        <v>40</v>
      </c>
      <c r="K493" t="str">
        <v>NO</v>
      </c>
      <c r="L493" s="1">
        <v>45833</v>
      </c>
      <c r="M493" t="str">
        <v>NURTURING</v>
      </c>
      <c r="N493" t="str">
        <v>Fintech</v>
      </c>
      <c r="O493" t="str">
        <v>Unknown</v>
      </c>
      <c r="P493" t="str">
        <v>Chile</v>
      </c>
      <c r="Q493" t="str">
        <v>self-funded</v>
      </c>
      <c r="R493" s="1">
        <v>45826</v>
      </c>
      <c r="S493" t="str">
        <v>linkedin.com/in/zacharylewis94</v>
      </c>
    </row>
    <row r="494" spans="1:19">
      <c r="A494" t="str">
        <v>L0493</v>
      </c>
      <c r="B494" t="str">
        <v>Tallulah Anderson</v>
      </c>
      <c r="C494" t="str">
        <v>tallulah.anderson@snowflake.com</v>
      </c>
      <c r="D494" t="str">
        <v>(223) 890-4700</v>
      </c>
      <c r="E494" t="str">
        <v>SNOWFLAKE</v>
      </c>
      <c r="F494" t="str">
        <v>MID-MARKET</v>
      </c>
      <c r="G494" t="str">
        <v>EVENT</v>
      </c>
      <c r="H494">
        <v>32</v>
      </c>
      <c r="I494">
        <v>8</v>
      </c>
      <c r="J494">
        <v>8</v>
      </c>
      <c r="K494" t="str">
        <v>NO</v>
      </c>
      <c r="L494" s="1">
        <v>45993</v>
      </c>
      <c r="M494" t="str">
        <v>CONTACTED</v>
      </c>
      <c r="N494" t="str">
        <v>Logistics</v>
      </c>
      <c r="O494" t="str">
        <v>Growth Lead</v>
      </c>
      <c r="P494" t="str">
        <v>Netherlands</v>
      </c>
      <c r="Q494" t="str">
        <v>$1M-10M</v>
      </c>
      <c r="R494" s="1">
        <v>45785</v>
      </c>
      <c r="S494" t="str">
        <v>missing</v>
      </c>
    </row>
    <row r="495" spans="1:19">
      <c r="A495" t="str">
        <v>L0494</v>
      </c>
      <c r="B495" t="str">
        <v>Ethan Walker</v>
      </c>
      <c r="C495" t="str">
        <v>ethan.walker@servicenow.com</v>
      </c>
      <c r="D495" t="str">
        <v>427.926.3316</v>
      </c>
      <c r="E495" t="str">
        <v>SERVICENOW</v>
      </c>
      <c r="F495" t="str">
        <v>MID-MARKET</v>
      </c>
      <c r="G495" t="str">
        <v>PAID</v>
      </c>
      <c r="H495">
        <v>0</v>
      </c>
      <c r="I495">
        <v>16</v>
      </c>
      <c r="J495">
        <v>56</v>
      </c>
      <c r="K495" t="str">
        <v>NO</v>
      </c>
      <c r="L495" s="1">
        <v>45937</v>
      </c>
      <c r="M495" t="str">
        <v>CONTACTED</v>
      </c>
      <c r="N495" t="str">
        <v>E-Commerce</v>
      </c>
      <c r="O495" t="str">
        <v>Vp Marketing</v>
      </c>
      <c r="P495" t="str">
        <v>Turkey</v>
      </c>
      <c r="Q495" t="str">
        <v>$10M+</v>
      </c>
      <c r="R495" s="1">
        <v>45749</v>
      </c>
      <c r="S495" t="str">
        <v>linkedin.com/in/ivyvargas10</v>
      </c>
    </row>
    <row r="496" spans="1:19">
      <c r="A496" t="str">
        <v>L0495</v>
      </c>
      <c r="B496" t="str">
        <v>Elowen Ortiz</v>
      </c>
      <c r="C496" t="str">
        <v>elowen.ortiz@okta.com</v>
      </c>
      <c r="D496" t="str">
        <v>(937) 984-9592</v>
      </c>
      <c r="E496" t="str">
        <v>OKTA</v>
      </c>
      <c r="F496" t="str">
        <v>ENTERPRISE</v>
      </c>
      <c r="G496" t="str">
        <v>REFERRAL</v>
      </c>
      <c r="H496">
        <v>1</v>
      </c>
      <c r="I496">
        <v>0</v>
      </c>
      <c r="J496">
        <v>21</v>
      </c>
      <c r="K496" t="str">
        <v>NO</v>
      </c>
      <c r="L496" s="1">
        <v>45743</v>
      </c>
      <c r="M496" t="str">
        <v>NEW</v>
      </c>
      <c r="N496" t="str">
        <v>Saas</v>
      </c>
      <c r="O496" t="str">
        <v>Customer Success Manager</v>
      </c>
      <c r="P496" t="str">
        <v>South Africa</v>
      </c>
      <c r="Q496" t="str">
        <v>Over $1B</v>
      </c>
      <c r="R496" s="1">
        <v>45801</v>
      </c>
      <c r="S496" t="str">
        <v>missing</v>
      </c>
    </row>
    <row r="497" spans="1:19">
      <c r="A497" t="str">
        <v>L0496</v>
      </c>
      <c r="B497" t="str">
        <v>Ansel Martin</v>
      </c>
      <c r="C497" t="str">
        <v>ansel.martin@elastic.com</v>
      </c>
      <c r="D497" t="str">
        <v>+1-259-178-6099</v>
      </c>
      <c r="E497" t="str">
        <v>ELASTIC</v>
      </c>
      <c r="F497" t="str">
        <v>ENTERPRISE</v>
      </c>
      <c r="G497" t="str">
        <v>PAID</v>
      </c>
      <c r="H497">
        <v>18</v>
      </c>
      <c r="I497">
        <v>0</v>
      </c>
      <c r="J497">
        <v>14</v>
      </c>
      <c r="K497" t="str">
        <v>NO</v>
      </c>
      <c r="L497" s="1">
        <v>45835</v>
      </c>
      <c r="M497" t="str">
        <v>NEW</v>
      </c>
      <c r="N497" t="str">
        <v>Cybersecurity</v>
      </c>
      <c r="O497" t="str">
        <v>Events Manager</v>
      </c>
      <c r="P497" t="str">
        <v>SG</v>
      </c>
      <c r="Q497" t="str">
        <v>self-funded</v>
      </c>
      <c r="R497" s="1">
        <v>45767</v>
      </c>
      <c r="S497" t="str">
        <v>www.linkedin.com/in/liamwilson31</v>
      </c>
    </row>
    <row r="498" spans="1:19">
      <c r="A498" t="str">
        <v>L0497</v>
      </c>
      <c r="B498" t="str">
        <v>Ursula Ahmed</v>
      </c>
      <c r="C498" t="str">
        <v>ursula.ahmed@meta.com</v>
      </c>
      <c r="D498" t="str">
        <v>617.865.1702</v>
      </c>
      <c r="E498" t="str">
        <v>META</v>
      </c>
      <c r="F498" t="str">
        <v>STARTUP</v>
      </c>
      <c r="G498" t="str">
        <v>ORGANIC</v>
      </c>
      <c r="H498">
        <v>21</v>
      </c>
      <c r="I498">
        <v>12</v>
      </c>
      <c r="J498">
        <v>50</v>
      </c>
      <c r="K498" t="str">
        <v>YES</v>
      </c>
      <c r="L498" s="1">
        <v>45692</v>
      </c>
      <c r="M498" t="str">
        <v>DISQUALIFIED</v>
      </c>
      <c r="N498" t="str">
        <v>Cybersecurity</v>
      </c>
      <c r="O498" t="str">
        <v>Abm Manager</v>
      </c>
      <c r="P498" t="str">
        <v>US</v>
      </c>
      <c r="Q498" t="str">
        <v>$1B+</v>
      </c>
      <c r="R498" s="1">
        <v>45674</v>
      </c>
      <c r="S498" t="str">
        <v>linkedin.com/in/qasimkumar51</v>
      </c>
    </row>
    <row r="499" spans="1:19">
      <c r="A499" t="str">
        <v>L0498</v>
      </c>
      <c r="B499" t="str">
        <v>Wendy Chandra</v>
      </c>
      <c r="C499" t="str">
        <v>missing</v>
      </c>
      <c r="D499" t="str">
        <v>9863235161</v>
      </c>
      <c r="E499" t="str">
        <v>DOCUSIGN</v>
      </c>
      <c r="F499" t="str">
        <v>STARTUP</v>
      </c>
      <c r="G499" t="str">
        <v>ORGANIC</v>
      </c>
      <c r="H499">
        <v>32</v>
      </c>
      <c r="I499">
        <v>13</v>
      </c>
      <c r="J499">
        <v>31</v>
      </c>
      <c r="K499" t="str">
        <v>YES</v>
      </c>
      <c r="L499" s="1">
        <v>45863</v>
      </c>
      <c r="M499" t="str">
        <v>CONVERTED</v>
      </c>
      <c r="N499" t="str">
        <v>AI/ML</v>
      </c>
      <c r="O499" t="str">
        <v>Marketing Manager</v>
      </c>
      <c r="P499" t="str">
        <v>N/A</v>
      </c>
      <c r="Q499" t="str">
        <v>$1M-10M</v>
      </c>
      <c r="R499" s="1">
        <v>45795</v>
      </c>
      <c r="S499" t="str">
        <v>missing</v>
      </c>
    </row>
    <row r="500" spans="1:19">
      <c r="A500" t="str">
        <v>L0499</v>
      </c>
      <c r="B500" t="str">
        <v>Ingrid Johansson</v>
      </c>
      <c r="C500" t="str">
        <v>ingrid.johansson@paloaltonetworks.com</v>
      </c>
      <c r="D500" t="str">
        <v>+1-417-339-7132</v>
      </c>
      <c r="E500" t="str">
        <v>PALO ALTO NETWORKS</v>
      </c>
      <c r="F500" t="str">
        <v>GROWTH</v>
      </c>
      <c r="G500" t="str">
        <v>PAID</v>
      </c>
      <c r="H500">
        <v>0</v>
      </c>
      <c r="I500">
        <v>14</v>
      </c>
      <c r="J500">
        <v>1</v>
      </c>
      <c r="K500" t="str">
        <v>NO</v>
      </c>
      <c r="L500" s="1">
        <v>45912</v>
      </c>
      <c r="M500" t="str">
        <v>NEW</v>
      </c>
      <c r="N500" t="str">
        <v>Healthcare</v>
      </c>
      <c r="O500" t="str">
        <v>Vp Revenue</v>
      </c>
      <c r="P500" t="str">
        <v>UK</v>
      </c>
      <c r="Q500" t="str">
        <v>$0-1M</v>
      </c>
      <c r="R500" s="1">
        <v>45878</v>
      </c>
      <c r="S500" t="str">
        <v>linkedin.com/in/rosanguyen97</v>
      </c>
    </row>
    <row r="501" spans="1:19">
      <c r="A501" t="str">
        <v>L0500</v>
      </c>
      <c r="B501" t="str">
        <v>Uriel Santos</v>
      </c>
      <c r="C501" t="str">
        <v>uriel.santos@cloudflare.com</v>
      </c>
      <c r="D501" t="str">
        <v>(977) 714-8474</v>
      </c>
      <c r="E501" t="str">
        <v>CLOUDFLARE</v>
      </c>
      <c r="F501" t="str">
        <v>N/A</v>
      </c>
      <c r="G501" t="str">
        <v>SOCIAL</v>
      </c>
      <c r="H501">
        <v>23</v>
      </c>
      <c r="I501">
        <v>20</v>
      </c>
      <c r="J501">
        <v>15</v>
      </c>
      <c r="K501" t="str">
        <v>NO</v>
      </c>
      <c r="L501" s="1">
        <v>45698</v>
      </c>
      <c r="M501" t="str">
        <v>NEW</v>
      </c>
      <c r="N501" t="str">
        <v>Energy</v>
      </c>
      <c r="O501" t="str">
        <v>Marketing Analyst</v>
      </c>
      <c r="P501" t="str">
        <v>SG</v>
      </c>
      <c r="Q501" t="str">
        <v>$1B+</v>
      </c>
      <c r="R501" s="1">
        <v>45757</v>
      </c>
      <c r="S501" t="str">
        <v>linkedin.com/in/imaninguyen73</v>
      </c>
    </row>
    <row r="502" spans="1:19">
      <c r="A502" t="str">
        <v>L0501</v>
      </c>
      <c r="B502" t="str">
        <v>Olivia Kim</v>
      </c>
      <c r="C502" t="str">
        <v>olivia.kim@hubspot.com</v>
      </c>
      <c r="D502" t="str">
        <v>231-757-8241</v>
      </c>
      <c r="E502" t="str">
        <v>HUB SPOT</v>
      </c>
      <c r="F502" t="str">
        <v>GROWTH</v>
      </c>
      <c r="G502" t="str">
        <v>WEBINAR</v>
      </c>
      <c r="H502">
        <v>14</v>
      </c>
      <c r="I502">
        <v>7</v>
      </c>
      <c r="J502">
        <v>42</v>
      </c>
      <c r="K502" t="str">
        <v>NO</v>
      </c>
      <c r="L502" s="1">
        <v>45969</v>
      </c>
      <c r="M502" t="str">
        <v>LOST</v>
      </c>
      <c r="N502" t="str">
        <v>Cybersecurity</v>
      </c>
      <c r="O502" t="str">
        <v>Cmo</v>
      </c>
      <c r="P502" t="str">
        <v>UK</v>
      </c>
      <c r="Q502" t="str">
        <v>&lt; $1M</v>
      </c>
      <c r="R502" s="1">
        <v>45965</v>
      </c>
      <c r="S502" t="str">
        <v>www.linkedin.com/in/zinniadecker79</v>
      </c>
    </row>
    <row r="503" spans="1:19">
      <c r="A503" t="str">
        <v>L0502</v>
      </c>
      <c r="B503" t="str">
        <v>Lorenzo Brown</v>
      </c>
      <c r="C503" t="str">
        <v>lorenzo.brown@confluent.com</v>
      </c>
      <c r="D503" t="str">
        <v>+1-295-902-7265</v>
      </c>
      <c r="E503" t="str">
        <v>CONFLUENT</v>
      </c>
      <c r="F503" t="str">
        <v>STARTUP</v>
      </c>
      <c r="G503" t="str">
        <v>COLD_EMAIL</v>
      </c>
      <c r="H503">
        <v>4</v>
      </c>
      <c r="I503">
        <v>6</v>
      </c>
      <c r="J503">
        <v>0</v>
      </c>
      <c r="K503" t="str">
        <v>NO</v>
      </c>
      <c r="L503" s="1">
        <v>45710</v>
      </c>
      <c r="M503" t="str">
        <v>ENGAGED</v>
      </c>
      <c r="N503" t="str">
        <v>AI/ML</v>
      </c>
      <c r="O503" t="str">
        <v>Unknown</v>
      </c>
      <c r="P503" t="str">
        <v>Israel</v>
      </c>
      <c r="Q503" t="str">
        <v>Series A</v>
      </c>
      <c r="R503" s="1">
        <v>45772</v>
      </c>
      <c r="S503" t="str">
        <v>missing</v>
      </c>
    </row>
    <row r="504" spans="1:19">
      <c r="A504" t="str">
        <v>L0503</v>
      </c>
      <c r="B504" t="str">
        <v>Leandro White</v>
      </c>
      <c r="C504" t="str">
        <v>leandro.white@dropbox.com</v>
      </c>
      <c r="D504" t="str">
        <v>(368) 589-4665</v>
      </c>
      <c r="E504" t="str">
        <v>DROPBOX</v>
      </c>
      <c r="F504" t="str">
        <v>ENTERPRISE</v>
      </c>
      <c r="G504" t="str">
        <v>UNKNOWN</v>
      </c>
      <c r="H504">
        <v>25</v>
      </c>
      <c r="I504">
        <v>12</v>
      </c>
      <c r="J504">
        <v>0</v>
      </c>
      <c r="K504" t="str">
        <v>YES</v>
      </c>
      <c r="L504" s="1">
        <v>45855</v>
      </c>
      <c r="M504" t="str">
        <v>NEW</v>
      </c>
      <c r="N504" t="str">
        <v>E-Commerce</v>
      </c>
      <c r="O504" t="str">
        <v>Sdr Manager</v>
      </c>
      <c r="P504" t="str">
        <v>SG</v>
      </c>
      <c r="Q504" t="str">
        <v>50M+</v>
      </c>
      <c r="R504" s="1">
        <v>45659</v>
      </c>
      <c r="S504" t="str">
        <v>linkedin.com/in/umarberg8</v>
      </c>
    </row>
    <row r="505" spans="1:19">
      <c r="A505" t="str">
        <v>L0504</v>
      </c>
      <c r="B505" t="str">
        <v>Nyx Adams</v>
      </c>
      <c r="C505" t="str">
        <v>nyx.adams@airtable.com</v>
      </c>
      <c r="D505" t="str">
        <v>(734) 300-8263</v>
      </c>
      <c r="E505" t="str">
        <v>AIRTABLE</v>
      </c>
      <c r="F505" t="str">
        <v>STARTUP</v>
      </c>
      <c r="G505" t="str">
        <v>REFERRAL</v>
      </c>
      <c r="H505">
        <v>0</v>
      </c>
      <c r="I505">
        <v>20</v>
      </c>
      <c r="J505">
        <v>1</v>
      </c>
      <c r="K505" t="str">
        <v>NO</v>
      </c>
      <c r="L505" s="1">
        <v>45940</v>
      </c>
      <c r="M505" t="str">
        <v>NEW</v>
      </c>
      <c r="N505" t="str">
        <v>AI/ML</v>
      </c>
      <c r="O505" t="str">
        <v>Marketing Manager</v>
      </c>
      <c r="P505" t="str">
        <v>Malaysia</v>
      </c>
      <c r="Q505" t="str">
        <v>self-funded</v>
      </c>
      <c r="R505" s="1">
        <v>45860</v>
      </c>
      <c r="S505" t="str">
        <v>missing</v>
      </c>
    </row>
    <row r="506" spans="1:19">
      <c r="A506" t="str">
        <v>L0505</v>
      </c>
      <c r="B506" t="str">
        <v>James Shah</v>
      </c>
      <c r="C506" t="str">
        <v>james.shah@canva.com</v>
      </c>
      <c r="D506" t="str">
        <v>364.678.2094</v>
      </c>
      <c r="E506" t="str">
        <v>CANVA</v>
      </c>
      <c r="F506" t="str">
        <v>SMB</v>
      </c>
      <c r="G506" t="str">
        <v>ORGANIC</v>
      </c>
      <c r="H506">
        <v>33</v>
      </c>
      <c r="I506">
        <v>8</v>
      </c>
      <c r="J506">
        <v>0</v>
      </c>
      <c r="K506" t="str">
        <v>YES</v>
      </c>
      <c r="L506" s="1">
        <v>45877</v>
      </c>
      <c r="M506" t="str">
        <v>QUALIFIED</v>
      </c>
      <c r="N506" t="str">
        <v>Cybersecurity</v>
      </c>
      <c r="O506" t="str">
        <v>Data Analyst</v>
      </c>
      <c r="P506" t="str">
        <v>Poland</v>
      </c>
      <c r="Q506" t="str">
        <v>$500M-1B</v>
      </c>
      <c r="R506" s="1">
        <v>45842</v>
      </c>
      <c r="S506" t="str">
        <v>https://linkedin.com/in/umacosta2</v>
      </c>
    </row>
    <row r="507" spans="1:19">
      <c r="A507" t="str">
        <v>L0506</v>
      </c>
      <c r="B507" t="str">
        <v>Rosa Flores</v>
      </c>
      <c r="C507" t="str">
        <v>rosa.flores@salesforce.com</v>
      </c>
      <c r="D507" t="str">
        <v>+15252358663</v>
      </c>
      <c r="E507" t="str">
        <v>SALESFORCE</v>
      </c>
      <c r="F507" t="str">
        <v>ENTERPRISE</v>
      </c>
      <c r="G507" t="str">
        <v>COLD_EMAIL</v>
      </c>
      <c r="H507">
        <v>12</v>
      </c>
      <c r="I507">
        <v>2</v>
      </c>
      <c r="J507">
        <v>34</v>
      </c>
      <c r="K507" t="str">
        <v>NO</v>
      </c>
      <c r="L507" s="1">
        <v>45932</v>
      </c>
      <c r="M507" t="str">
        <v>DISQUALIFIED</v>
      </c>
      <c r="N507" t="str">
        <v>Martech</v>
      </c>
      <c r="O507" t="str">
        <v>Operations Manager</v>
      </c>
      <c r="P507" t="str">
        <v>UK</v>
      </c>
      <c r="Q507" t="str">
        <v>Unknown</v>
      </c>
      <c r="R507" s="1">
        <v>45902</v>
      </c>
      <c r="S507" t="str">
        <v>https://www.linkedin.com/in/yaratanaka36</v>
      </c>
    </row>
    <row r="508" spans="1:19">
      <c r="A508" t="str">
        <v>L0507</v>
      </c>
      <c r="B508" t="str">
        <v>Nick Wright</v>
      </c>
      <c r="C508" t="str">
        <v>nick.wright@okta.com</v>
      </c>
      <c r="D508" t="str">
        <v>711-783-9411</v>
      </c>
      <c r="E508" t="str">
        <v>OKTA</v>
      </c>
      <c r="F508" t="str">
        <v>MID-MARKET</v>
      </c>
      <c r="G508" t="str">
        <v>PAID</v>
      </c>
      <c r="H508">
        <v>0</v>
      </c>
      <c r="I508">
        <v>2</v>
      </c>
      <c r="J508">
        <v>57</v>
      </c>
      <c r="K508" t="str">
        <v>YES</v>
      </c>
      <c r="L508" s="1">
        <v>45720</v>
      </c>
      <c r="M508" t="str">
        <v>NEW</v>
      </c>
      <c r="N508" t="str">
        <v>Hrtech</v>
      </c>
      <c r="O508" t="str">
        <v>Business Development Rep</v>
      </c>
      <c r="P508" t="str">
        <v>Indonesia</v>
      </c>
      <c r="Q508" t="str">
        <v>$50M - $100M</v>
      </c>
      <c r="R508" s="1">
        <v>45895</v>
      </c>
      <c r="S508" t="str">
        <v>www.linkedin.com/in/dashiellmuller30</v>
      </c>
    </row>
    <row r="509" spans="1:19">
      <c r="A509" t="str">
        <v>L0508</v>
      </c>
      <c r="B509" t="str">
        <v>Ivan Bose</v>
      </c>
      <c r="C509" t="str">
        <v>ivan.bose@dropbox.com</v>
      </c>
      <c r="D509" t="str">
        <v>missing</v>
      </c>
      <c r="E509" t="str">
        <v>DROPBOX</v>
      </c>
      <c r="F509" t="str">
        <v>SMB</v>
      </c>
      <c r="G509" t="str">
        <v>PARTNER</v>
      </c>
      <c r="H509">
        <v>1</v>
      </c>
      <c r="I509">
        <v>18</v>
      </c>
      <c r="J509">
        <v>40</v>
      </c>
      <c r="K509" t="str">
        <v>NO</v>
      </c>
      <c r="L509" s="1">
        <v>45703</v>
      </c>
      <c r="M509" t="str">
        <v>NURTURING</v>
      </c>
      <c r="N509" t="str">
        <v>Healthcare</v>
      </c>
      <c r="O509" t="str">
        <v>Pr Manager</v>
      </c>
      <c r="P509" t="str">
        <v>Turkey</v>
      </c>
      <c r="Q509" t="str">
        <v>$10M+</v>
      </c>
      <c r="R509" s="1">
        <v>45744</v>
      </c>
      <c r="S509" t="str">
        <v>www.linkedin.com/in/rheaortiz1</v>
      </c>
    </row>
    <row r="510" spans="1:19">
      <c r="A510" t="str">
        <v>L0509</v>
      </c>
      <c r="B510" t="str">
        <v>Leandro Thompson</v>
      </c>
      <c r="C510" t="str">
        <v>leandro.thompson@elastic.com</v>
      </c>
      <c r="D510" t="str">
        <v>875.474.1243</v>
      </c>
      <c r="E510" t="str">
        <v>ELASTIC</v>
      </c>
      <c r="F510" t="str">
        <v>SMB</v>
      </c>
      <c r="G510" t="str">
        <v>DIRECT</v>
      </c>
      <c r="H510">
        <v>6</v>
      </c>
      <c r="I510">
        <v>12</v>
      </c>
      <c r="J510">
        <v>46</v>
      </c>
      <c r="K510" t="str">
        <v>YES</v>
      </c>
      <c r="L510" s="1">
        <v>45719</v>
      </c>
      <c r="M510" t="str">
        <v>NEW</v>
      </c>
      <c r="N510" t="str">
        <v>Cybersecurity</v>
      </c>
      <c r="O510" t="str">
        <v>Operations Manager</v>
      </c>
      <c r="P510" t="str">
        <v>Argentina</v>
      </c>
      <c r="Q510" t="str">
        <v>Series A</v>
      </c>
      <c r="R510" s="1">
        <v>45675</v>
      </c>
      <c r="S510" t="str">
        <v>www.linkedin.com/in/winonagreen31</v>
      </c>
    </row>
    <row r="511" spans="1:19">
      <c r="A511" t="str">
        <v>L0510</v>
      </c>
      <c r="B511" t="str">
        <v>Harlow Eriksson</v>
      </c>
      <c r="C511" t="str">
        <v>harlow.eriksson@slack.com</v>
      </c>
      <c r="D511" t="str">
        <v>(819) 808-4765</v>
      </c>
      <c r="E511" t="str">
        <v>SLACK</v>
      </c>
      <c r="F511" t="str">
        <v>ENTERPRISE</v>
      </c>
      <c r="G511" t="str">
        <v>CONTENT_SYNDICATION</v>
      </c>
      <c r="H511">
        <v>16</v>
      </c>
      <c r="I511">
        <v>9</v>
      </c>
      <c r="J511">
        <v>19</v>
      </c>
      <c r="K511" t="str">
        <v>NO</v>
      </c>
      <c r="L511" s="1">
        <v>46011</v>
      </c>
      <c r="M511" t="str">
        <v>LOST</v>
      </c>
      <c r="N511" t="str">
        <v>Healthcare</v>
      </c>
      <c r="O511" t="str">
        <v>Sdr Manager</v>
      </c>
      <c r="P511" t="str">
        <v>UK</v>
      </c>
      <c r="Q511" t="str">
        <v>Over $1B</v>
      </c>
      <c r="R511" s="1">
        <v>45895</v>
      </c>
      <c r="S511" t="str">
        <v>www.linkedin.com/in/jackgomez84</v>
      </c>
    </row>
    <row r="512" spans="1:19">
      <c r="A512" t="str">
        <v>L0511</v>
      </c>
      <c r="B512" t="str">
        <v>Xander Malik</v>
      </c>
      <c r="C512" t="str">
        <v>xander.malik@intercom.com</v>
      </c>
      <c r="D512" t="str">
        <v>2267308405</v>
      </c>
      <c r="E512" t="str">
        <v>INTERCOM</v>
      </c>
      <c r="F512" t="str">
        <v>STARTUP</v>
      </c>
      <c r="G512" t="str">
        <v>PAID</v>
      </c>
      <c r="H512">
        <v>4</v>
      </c>
      <c r="I512">
        <v>14</v>
      </c>
      <c r="J512">
        <v>34</v>
      </c>
      <c r="K512" t="str">
        <v>NO</v>
      </c>
      <c r="L512" s="1">
        <v>45744</v>
      </c>
      <c r="M512" t="str">
        <v>NEW</v>
      </c>
      <c r="N512" t="str">
        <v>Telecom</v>
      </c>
      <c r="O512" t="str">
        <v>Intern</v>
      </c>
      <c r="P512" t="str">
        <v>Turkey</v>
      </c>
      <c r="Q512" t="str">
        <v>$100M-500M</v>
      </c>
      <c r="R512" s="1">
        <v>45727</v>
      </c>
      <c r="S512" t="str">
        <v>linkedin.com/in/zarabianchi96</v>
      </c>
    </row>
    <row r="513" spans="1:19">
      <c r="A513" t="str">
        <v>L0512</v>
      </c>
      <c r="B513" t="str">
        <v>Magnus Olsen</v>
      </c>
      <c r="C513" t="str">
        <v>magnus.olsen@stripe.com</v>
      </c>
      <c r="D513" t="str">
        <v>230.779.6904</v>
      </c>
      <c r="E513" t="str">
        <v>STRIPE</v>
      </c>
      <c r="F513" t="str">
        <v>STARTUP</v>
      </c>
      <c r="G513" t="str">
        <v>EVENT</v>
      </c>
      <c r="H513">
        <v>21</v>
      </c>
      <c r="I513">
        <v>18</v>
      </c>
      <c r="J513">
        <v>0</v>
      </c>
      <c r="K513" t="str">
        <v>NO</v>
      </c>
      <c r="L513" s="1">
        <v>45795</v>
      </c>
      <c r="M513" t="str">
        <v>CONVERTED</v>
      </c>
      <c r="N513" t="str">
        <v>Logistics</v>
      </c>
      <c r="O513" t="str">
        <v>Partnerships Manager</v>
      </c>
      <c r="P513" t="str">
        <v>US</v>
      </c>
      <c r="Q513" t="str">
        <v>$1M - $10M</v>
      </c>
      <c r="R513" s="1">
        <v>45943</v>
      </c>
      <c r="S513" t="str">
        <v>missing</v>
      </c>
    </row>
    <row r="514" spans="1:19">
      <c r="A514" t="str">
        <v>L0513</v>
      </c>
      <c r="B514" t="str">
        <v>Ophelia Mehta</v>
      </c>
      <c r="C514" t="str">
        <v>ophelia.mehta@elasticnv.com</v>
      </c>
      <c r="D514" t="str">
        <v>600.950.4640</v>
      </c>
      <c r="E514" t="str">
        <v>ELASTIC NV</v>
      </c>
      <c r="F514" t="str">
        <v>MID-MARKET</v>
      </c>
      <c r="G514" t="str">
        <v>DIRECT</v>
      </c>
      <c r="H514">
        <v>6</v>
      </c>
      <c r="I514">
        <v>5</v>
      </c>
      <c r="J514">
        <v>43</v>
      </c>
      <c r="K514" t="str">
        <v>NO</v>
      </c>
      <c r="L514" s="1">
        <v>45734</v>
      </c>
      <c r="M514" t="str">
        <v>DISQUALIFIED</v>
      </c>
      <c r="N514" t="str">
        <v>Logistics</v>
      </c>
      <c r="O514" t="str">
        <v>Director Of Analytics</v>
      </c>
      <c r="P514" t="str">
        <v>SG</v>
      </c>
      <c r="Q514" t="str">
        <v>50M+</v>
      </c>
      <c r="R514" s="1">
        <v>45936</v>
      </c>
      <c r="S514" t="str">
        <v>https://linkedin.com/in/yaelallen89</v>
      </c>
    </row>
    <row r="515" spans="1:19">
      <c r="A515" t="str">
        <v>L0514</v>
      </c>
      <c r="B515" t="str">
        <v>Lorenzo Berg</v>
      </c>
      <c r="C515" t="str">
        <v>lorenzo.berg@dropbox.com</v>
      </c>
      <c r="D515" t="str">
        <v>missing</v>
      </c>
      <c r="E515" t="str">
        <v>DROPBOX</v>
      </c>
      <c r="F515" t="str">
        <v>ENTERPRISE</v>
      </c>
      <c r="G515" t="str">
        <v>UNKNOWN</v>
      </c>
      <c r="H515">
        <v>24</v>
      </c>
      <c r="I515">
        <v>17</v>
      </c>
      <c r="J515">
        <v>39</v>
      </c>
      <c r="K515" t="str">
        <v>YES</v>
      </c>
      <c r="L515" s="1">
        <v>45971</v>
      </c>
      <c r="M515" t="str">
        <v>ENGAGED</v>
      </c>
      <c r="N515" t="str">
        <v>Cleantech</v>
      </c>
      <c r="O515" t="str">
        <v>Digital Marketing Manager</v>
      </c>
      <c r="P515" t="str">
        <v>US</v>
      </c>
      <c r="Q515" t="str">
        <v>Over $1B</v>
      </c>
      <c r="R515" s="1">
        <v>45978</v>
      </c>
      <c r="S515" t="str">
        <v>www.linkedin.com/in/tinasaxena15</v>
      </c>
    </row>
    <row r="516" spans="1:19">
      <c r="A516" t="str">
        <v>L0515</v>
      </c>
      <c r="B516" t="str">
        <v>Bodhi Larsson</v>
      </c>
      <c r="C516" t="str">
        <v>bodhi.larsson@atlassian.com</v>
      </c>
      <c r="D516" t="str">
        <v>(415) 503-6039</v>
      </c>
      <c r="E516" t="str">
        <v>ATLASSIAN</v>
      </c>
      <c r="F516" t="str">
        <v>SMB</v>
      </c>
      <c r="G516" t="str">
        <v>SOCIAL</v>
      </c>
      <c r="H516">
        <v>20</v>
      </c>
      <c r="I516">
        <v>6</v>
      </c>
      <c r="J516">
        <v>46</v>
      </c>
      <c r="K516" t="str">
        <v>NO</v>
      </c>
      <c r="L516" s="1">
        <v>45774</v>
      </c>
      <c r="M516" t="str">
        <v>CONTACTED</v>
      </c>
      <c r="N516" t="str">
        <v>Retail</v>
      </c>
      <c r="O516" t="str">
        <v>Head Of Sales</v>
      </c>
      <c r="P516" t="str">
        <v>BR</v>
      </c>
      <c r="Q516" t="str">
        <v>Unknown</v>
      </c>
      <c r="R516" s="1">
        <v>45658</v>
      </c>
      <c r="S516" t="str">
        <v>linkedin.com/in/sophieverma20</v>
      </c>
    </row>
    <row r="517" spans="1:19">
      <c r="A517" t="str">
        <v>L0516</v>
      </c>
      <c r="B517" t="str">
        <v>Magnus Aguilar</v>
      </c>
      <c r="C517" t="str">
        <v>magnus.aguilar@meta.com</v>
      </c>
      <c r="D517" t="str">
        <v>+13248129580</v>
      </c>
      <c r="E517" t="str">
        <v>META</v>
      </c>
      <c r="F517" t="str">
        <v>ENTERPRISE</v>
      </c>
      <c r="G517" t="str">
        <v>ORGANIC</v>
      </c>
      <c r="H517">
        <v>8</v>
      </c>
      <c r="I517">
        <v>0</v>
      </c>
      <c r="J517">
        <v>8</v>
      </c>
      <c r="K517" t="str">
        <v>NO</v>
      </c>
      <c r="L517" s="1">
        <v>45918</v>
      </c>
      <c r="M517" t="str">
        <v>ENGAGED</v>
      </c>
      <c r="N517" t="str">
        <v>Logistics</v>
      </c>
      <c r="O517" t="str">
        <v>Pr Manager</v>
      </c>
      <c r="P517" t="str">
        <v>IN</v>
      </c>
      <c r="Q517" t="str">
        <v>50M+</v>
      </c>
      <c r="R517" s="1">
        <v>45852</v>
      </c>
      <c r="S517" t="str">
        <v>missing</v>
      </c>
    </row>
    <row r="518" spans="1:19">
      <c r="A518" t="str">
        <v>L0517</v>
      </c>
      <c r="B518" t="str">
        <v>Hugo Iyer</v>
      </c>
      <c r="C518" t="str">
        <v>hugo.iyer@intercom.com</v>
      </c>
      <c r="D518" t="str">
        <v>missing</v>
      </c>
      <c r="E518" t="str">
        <v>INTERCOM</v>
      </c>
      <c r="F518" t="str">
        <v>GROWTH</v>
      </c>
      <c r="G518" t="str">
        <v>COLD_EMAIL</v>
      </c>
      <c r="H518">
        <v>17</v>
      </c>
      <c r="I518">
        <v>10</v>
      </c>
      <c r="J518">
        <v>27</v>
      </c>
      <c r="K518" t="str">
        <v>YES</v>
      </c>
      <c r="L518" s="1">
        <v>45834</v>
      </c>
      <c r="M518" t="str">
        <v>DISQUALIFIED</v>
      </c>
      <c r="N518" t="str">
        <v>Biotech</v>
      </c>
      <c r="O518" t="str">
        <v>Unknown</v>
      </c>
      <c r="P518" t="str">
        <v>AU</v>
      </c>
      <c r="Q518" t="str">
        <v>Under $1M</v>
      </c>
      <c r="R518" s="1">
        <v>45714</v>
      </c>
      <c r="S518" t="str">
        <v>linkedin.com/in/jamalbrown18</v>
      </c>
    </row>
    <row r="519" spans="1:19">
      <c r="A519" t="str">
        <v>L0518</v>
      </c>
      <c r="B519" t="str">
        <v>Karen Garcia</v>
      </c>
      <c r="C519" t="str">
        <v>karen.garcia@confluent.com</v>
      </c>
      <c r="D519" t="str">
        <v>missing</v>
      </c>
      <c r="E519" t="str">
        <v>CONFLUENT</v>
      </c>
      <c r="F519" t="str">
        <v>MID-MARKET</v>
      </c>
      <c r="G519" t="str">
        <v>COLD_EMAIL</v>
      </c>
      <c r="H519">
        <v>4</v>
      </c>
      <c r="I519">
        <v>10</v>
      </c>
      <c r="J519">
        <v>2</v>
      </c>
      <c r="K519" t="str">
        <v>YES</v>
      </c>
      <c r="L519" s="1">
        <v>45975</v>
      </c>
      <c r="M519" t="str">
        <v>CONVERTED</v>
      </c>
      <c r="N519" t="str">
        <v>Martech</v>
      </c>
      <c r="O519" t="str">
        <v>Head Of Sales</v>
      </c>
      <c r="P519" t="str">
        <v>UK</v>
      </c>
      <c r="Q519" t="str">
        <v>$1M - $10M</v>
      </c>
      <c r="R519" s="1">
        <v>45851</v>
      </c>
      <c r="S519" t="str">
        <v>linkedin.com/in/xiomarathompson64</v>
      </c>
    </row>
    <row r="520" spans="1:19">
      <c r="A520" t="str">
        <v>L0519</v>
      </c>
      <c r="B520" t="str">
        <v>Fatima Park</v>
      </c>
      <c r="C520" t="str">
        <v>fatima.park@snowflake.com</v>
      </c>
      <c r="D520" t="str">
        <v>7278563747</v>
      </c>
      <c r="E520" t="str">
        <v>SNOWFLAKE</v>
      </c>
      <c r="F520" t="str">
        <v>SMB</v>
      </c>
      <c r="G520" t="str">
        <v>WEBINAR</v>
      </c>
      <c r="H520">
        <v>4</v>
      </c>
      <c r="I520">
        <v>5</v>
      </c>
      <c r="J520">
        <v>51</v>
      </c>
      <c r="K520" t="str">
        <v>NO</v>
      </c>
      <c r="L520" s="1">
        <v>45774</v>
      </c>
      <c r="M520" t="str">
        <v>QUALIFIED</v>
      </c>
      <c r="N520" t="str">
        <v>Cybersecurity</v>
      </c>
      <c r="O520" t="str">
        <v>Vp Marketing</v>
      </c>
      <c r="P520" t="str">
        <v>AU</v>
      </c>
      <c r="Q520" t="str">
        <v>Over $1B</v>
      </c>
      <c r="R520" s="1" t="str">
        <v/>
      </c>
      <c r="S520" t="str">
        <v>missing</v>
      </c>
    </row>
    <row r="521" spans="1:19">
      <c r="A521" t="str">
        <v>L0520</v>
      </c>
      <c r="B521" t="str">
        <v>Xander Davis</v>
      </c>
      <c r="C521" t="str">
        <v>xander.davis@notion.com</v>
      </c>
      <c r="D521" t="str">
        <v>553-124-9724</v>
      </c>
      <c r="E521" t="str">
        <v>NOTION</v>
      </c>
      <c r="F521" t="str">
        <v>N/A</v>
      </c>
      <c r="G521" t="str">
        <v>EVENT</v>
      </c>
      <c r="H521">
        <v>5</v>
      </c>
      <c r="I521">
        <v>5</v>
      </c>
      <c r="J521">
        <v>57</v>
      </c>
      <c r="K521" t="str">
        <v>YES</v>
      </c>
      <c r="L521" s="1">
        <v>45817</v>
      </c>
      <c r="M521" t="str">
        <v>DISQUALIFIED</v>
      </c>
      <c r="N521" t="str">
        <v>Devops</v>
      </c>
      <c r="O521" t="str">
        <v>Head Of Partnerships</v>
      </c>
      <c r="P521" t="str">
        <v>Kenya</v>
      </c>
      <c r="Q521" t="str">
        <v>Unknown</v>
      </c>
      <c r="R521" s="1">
        <v>45932</v>
      </c>
      <c r="S521" t="str">
        <v>missing</v>
      </c>
    </row>
    <row r="522" spans="1:19">
      <c r="A522" t="str">
        <v>L0521</v>
      </c>
      <c r="B522" t="str">
        <v>Gideon Thomas</v>
      </c>
      <c r="C522" t="str">
        <v>gideon.thomas@docusign.com</v>
      </c>
      <c r="D522" t="str">
        <v>missing</v>
      </c>
      <c r="E522" t="str">
        <v>DOCUSIGN</v>
      </c>
      <c r="F522" t="str">
        <v>ENTERPRISE</v>
      </c>
      <c r="G522" t="str">
        <v>DIRECT</v>
      </c>
      <c r="H522">
        <v>28</v>
      </c>
      <c r="I522">
        <v>20</v>
      </c>
      <c r="J522">
        <v>4</v>
      </c>
      <c r="K522" t="str">
        <v>NO</v>
      </c>
      <c r="L522" s="1">
        <v>45762</v>
      </c>
      <c r="M522" t="str">
        <v>ENGAGED</v>
      </c>
      <c r="N522" t="str">
        <v>Legal Tech</v>
      </c>
      <c r="O522" t="str">
        <v>Unknown</v>
      </c>
      <c r="P522" t="str">
        <v>US</v>
      </c>
      <c r="Q522" t="str">
        <v>$500M-1B</v>
      </c>
      <c r="R522" s="1">
        <v>45950</v>
      </c>
      <c r="S522" t="str">
        <v>missing</v>
      </c>
    </row>
    <row r="523" spans="1:19">
      <c r="A523" t="str">
        <v>L0522</v>
      </c>
      <c r="B523" t="str">
        <v>Dante Chopra</v>
      </c>
      <c r="C523" t="str">
        <v>dante.chopra@atlassian.com</v>
      </c>
      <c r="D523" t="str">
        <v>missing</v>
      </c>
      <c r="E523" t="str">
        <v>ATLASSIAN</v>
      </c>
      <c r="F523" t="str">
        <v>ENTERPRISE</v>
      </c>
      <c r="G523" t="str">
        <v>REFERRAL</v>
      </c>
      <c r="H523">
        <v>10</v>
      </c>
      <c r="I523">
        <v>11</v>
      </c>
      <c r="J523">
        <v>15</v>
      </c>
      <c r="K523" t="str">
        <v>YES</v>
      </c>
      <c r="L523" s="1">
        <v>45907</v>
      </c>
      <c r="M523" t="str">
        <v>LOST</v>
      </c>
      <c r="N523" t="str">
        <v>Unknown</v>
      </c>
      <c r="O523" t="str">
        <v>Head Of Partnerships</v>
      </c>
      <c r="P523" t="str">
        <v>Indonesia</v>
      </c>
      <c r="Q523" t="str">
        <v>Unknown</v>
      </c>
      <c r="R523" s="1">
        <v>45893</v>
      </c>
      <c r="S523" t="str">
        <v>www.linkedin.com/in/yolandaallen21</v>
      </c>
    </row>
    <row r="524" spans="1:19">
      <c r="A524" t="str">
        <v>L0523</v>
      </c>
      <c r="B524" t="str">
        <v>Yvonne Lopez</v>
      </c>
      <c r="C524" t="str">
        <v>yvonne.lopez@notionlabs.com</v>
      </c>
      <c r="D524" t="str">
        <v>+1-319-284-8320</v>
      </c>
      <c r="E524" t="str">
        <v>NOTION LABS</v>
      </c>
      <c r="F524" t="str">
        <v>SMB</v>
      </c>
      <c r="G524" t="str">
        <v>PARTNER</v>
      </c>
      <c r="H524">
        <v>0</v>
      </c>
      <c r="I524">
        <v>14</v>
      </c>
      <c r="J524">
        <v>0</v>
      </c>
      <c r="K524" t="str">
        <v>YES</v>
      </c>
      <c r="L524" s="1">
        <v>45981</v>
      </c>
      <c r="M524" t="str">
        <v>QUALIFIED</v>
      </c>
      <c r="N524" t="str">
        <v>Energy</v>
      </c>
      <c r="O524" t="str">
        <v>Revops Manager</v>
      </c>
      <c r="P524" t="str">
        <v>JP</v>
      </c>
      <c r="Q524" t="str">
        <v>Series C+</v>
      </c>
      <c r="R524" s="1">
        <v>45948</v>
      </c>
      <c r="S524" t="str">
        <v>https://linkedin.com/in/esmeraldalopez17</v>
      </c>
    </row>
    <row r="525" spans="1:19">
      <c r="A525" t="str">
        <v>L0524</v>
      </c>
      <c r="B525" t="str">
        <v>Hank Dominguez</v>
      </c>
      <c r="C525" t="str">
        <v>hank.dominguez@cloudflare.com</v>
      </c>
      <c r="D525" t="str">
        <v>3771381728</v>
      </c>
      <c r="E525" t="str">
        <v>CLOUDFLARE</v>
      </c>
      <c r="F525" t="str">
        <v>ENTERPRISE</v>
      </c>
      <c r="G525" t="str">
        <v>UNKNOWN</v>
      </c>
      <c r="H525">
        <v>29</v>
      </c>
      <c r="I525">
        <v>16</v>
      </c>
      <c r="J525">
        <v>28</v>
      </c>
      <c r="K525" t="str">
        <v>YES</v>
      </c>
      <c r="L525" s="1">
        <v>46015</v>
      </c>
      <c r="M525" t="str">
        <v>DISQUALIFIED</v>
      </c>
      <c r="N525" t="str">
        <v>Devops</v>
      </c>
      <c r="O525" t="str">
        <v>Associate</v>
      </c>
      <c r="P525" t="str">
        <v>Poland</v>
      </c>
      <c r="Q525" t="str">
        <v>Over $1B</v>
      </c>
      <c r="R525" s="1">
        <v>45683</v>
      </c>
      <c r="S525" t="str">
        <v>https://www.linkedin.com/in/karenrobinson3</v>
      </c>
    </row>
    <row r="526" spans="1:19">
      <c r="A526" t="str">
        <v>L0525</v>
      </c>
      <c r="B526" t="str">
        <v>Brendan Wright</v>
      </c>
      <c r="C526" t="str">
        <v>brendan.wright@palantir.com</v>
      </c>
      <c r="D526" t="str">
        <v>(415) 992-2533</v>
      </c>
      <c r="E526" t="str">
        <v>PALANTIR</v>
      </c>
      <c r="F526" t="str">
        <v>MID-MARKET</v>
      </c>
      <c r="G526" t="str">
        <v>REFERRAL</v>
      </c>
      <c r="H526">
        <v>22</v>
      </c>
      <c r="I526">
        <v>2</v>
      </c>
      <c r="J526">
        <v>30</v>
      </c>
      <c r="K526" t="str">
        <v>YES</v>
      </c>
      <c r="L526" s="1">
        <v>46008</v>
      </c>
      <c r="M526" t="str">
        <v>NEW</v>
      </c>
      <c r="N526" t="str">
        <v>Healthcare</v>
      </c>
      <c r="O526" t="str">
        <v>Vp Marketing</v>
      </c>
      <c r="P526" t="str">
        <v>US</v>
      </c>
      <c r="Q526" t="str">
        <v>Unknown</v>
      </c>
      <c r="R526" s="1">
        <v>45980</v>
      </c>
      <c r="S526" t="str">
        <v>https://linkedin.com/in/dashiellmalhotra15</v>
      </c>
    </row>
    <row r="527" spans="1:19">
      <c r="A527" t="str">
        <v>L0526</v>
      </c>
      <c r="B527" t="str">
        <v>Zion Martinez</v>
      </c>
      <c r="C527" t="str">
        <v>zion.martinez@slack.com</v>
      </c>
      <c r="D527" t="str">
        <v>(677) 870-3287</v>
      </c>
      <c r="E527" t="str">
        <v>SLACK</v>
      </c>
      <c r="F527" t="str">
        <v>MID-MARKET</v>
      </c>
      <c r="G527" t="str">
        <v>PAID</v>
      </c>
      <c r="H527">
        <v>24</v>
      </c>
      <c r="I527">
        <v>4</v>
      </c>
      <c r="J527">
        <v>2</v>
      </c>
      <c r="K527" t="str">
        <v>NO</v>
      </c>
      <c r="L527" s="1">
        <v>45672</v>
      </c>
      <c r="M527" t="str">
        <v>LOST</v>
      </c>
      <c r="N527" t="str">
        <v>Logistics</v>
      </c>
      <c r="O527" t="str">
        <v>Sales Operations</v>
      </c>
      <c r="P527" t="str">
        <v>N/A</v>
      </c>
      <c r="Q527" t="str">
        <v>Under $1M</v>
      </c>
      <c r="R527" s="1">
        <v>45749</v>
      </c>
      <c r="S527" t="str">
        <v>missing</v>
      </c>
    </row>
    <row r="528" spans="1:19">
      <c r="A528" t="str">
        <v>L0527</v>
      </c>
      <c r="B528" t="str">
        <v>Yusuf Tanaka</v>
      </c>
      <c r="C528" t="str">
        <v>yusuf.tanaka@stripe.com</v>
      </c>
      <c r="D528" t="str">
        <v>306-253-5621</v>
      </c>
      <c r="E528" t="str">
        <v>STRIPE</v>
      </c>
      <c r="F528" t="str">
        <v>MID-MARKET</v>
      </c>
      <c r="G528" t="str">
        <v>PAID</v>
      </c>
      <c r="H528">
        <v>35</v>
      </c>
      <c r="I528">
        <v>20</v>
      </c>
      <c r="J528">
        <v>59</v>
      </c>
      <c r="K528" t="str">
        <v>YES</v>
      </c>
      <c r="L528" s="1">
        <v>45952</v>
      </c>
      <c r="M528" t="str">
        <v>LOST</v>
      </c>
      <c r="N528" t="str">
        <v>Cybersecurity</v>
      </c>
      <c r="O528" t="str">
        <v>Co-Founder</v>
      </c>
      <c r="P528" t="str">
        <v>UK</v>
      </c>
      <c r="Q528" t="str">
        <v>$0-1M</v>
      </c>
      <c r="R528" s="1">
        <v>45937</v>
      </c>
      <c r="S528" t="str">
        <v>linkedin.com/in/rheamalhotra45</v>
      </c>
    </row>
    <row r="529" spans="1:19">
      <c r="A529" t="str">
        <v>L0528</v>
      </c>
      <c r="B529" t="str">
        <v>Valentina Sharma</v>
      </c>
      <c r="C529" t="str">
        <v>valentina.sharma@google.com</v>
      </c>
      <c r="D529" t="str">
        <v>331.897.9135</v>
      </c>
      <c r="E529" t="str">
        <v>GOOGLE</v>
      </c>
      <c r="F529" t="str">
        <v>ENTERPRISE</v>
      </c>
      <c r="G529" t="str">
        <v>PAID</v>
      </c>
      <c r="H529">
        <v>29</v>
      </c>
      <c r="I529">
        <v>0</v>
      </c>
      <c r="J529">
        <v>27</v>
      </c>
      <c r="K529" t="str">
        <v>YES</v>
      </c>
      <c r="L529" s="1">
        <v>45912</v>
      </c>
      <c r="M529" t="str">
        <v>NEW</v>
      </c>
      <c r="N529" t="str">
        <v>Unknown</v>
      </c>
      <c r="O529" t="str">
        <v>Cto</v>
      </c>
      <c r="P529" t="str">
        <v>JP</v>
      </c>
      <c r="Q529" t="str">
        <v>1M-10M</v>
      </c>
      <c r="R529" s="1">
        <v>46016</v>
      </c>
      <c r="S529" t="str">
        <v>missing</v>
      </c>
    </row>
    <row r="530" spans="1:19">
      <c r="A530" t="str">
        <v>L0529</v>
      </c>
      <c r="B530" t="str">
        <v>Kira Larsson</v>
      </c>
      <c r="C530" t="str">
        <v>kira.larsson@slack.com</v>
      </c>
      <c r="D530" t="str">
        <v>missing</v>
      </c>
      <c r="E530" t="str">
        <v>SLACK</v>
      </c>
      <c r="F530" t="str">
        <v>MID-MARKET</v>
      </c>
      <c r="G530" t="str">
        <v>ORGANIC</v>
      </c>
      <c r="H530">
        <v>5</v>
      </c>
      <c r="I530">
        <v>18</v>
      </c>
      <c r="J530">
        <v>0</v>
      </c>
      <c r="K530" t="str">
        <v>NO</v>
      </c>
      <c r="L530" s="1">
        <v>45794</v>
      </c>
      <c r="M530" t="str">
        <v>NEW</v>
      </c>
      <c r="N530" t="str">
        <v>Edtech</v>
      </c>
      <c r="O530" t="str">
        <v>Technical Lead</v>
      </c>
      <c r="P530" t="str">
        <v>Israel</v>
      </c>
      <c r="Q530" t="str">
        <v>$500M-1B</v>
      </c>
      <c r="R530" s="1">
        <v>45982</v>
      </c>
      <c r="S530" t="str">
        <v>https://www.linkedin.com/in/fatimadiaz91</v>
      </c>
    </row>
    <row r="531" spans="1:19">
      <c r="A531" t="str">
        <v>L0530</v>
      </c>
      <c r="B531" t="str">
        <v>Ivy Lopez</v>
      </c>
      <c r="C531" t="str">
        <v>ivy.lopez@zendesk.com</v>
      </c>
      <c r="D531" t="str">
        <v>+1-633-905-6050</v>
      </c>
      <c r="E531" t="str">
        <v>ZENDESK</v>
      </c>
      <c r="F531" t="str">
        <v>ENTERPRISE</v>
      </c>
      <c r="G531" t="str">
        <v>EVENT</v>
      </c>
      <c r="H531">
        <v>22</v>
      </c>
      <c r="I531">
        <v>13</v>
      </c>
      <c r="J531">
        <v>60</v>
      </c>
      <c r="K531" t="str">
        <v>NO</v>
      </c>
      <c r="L531" s="1">
        <v>45693</v>
      </c>
      <c r="M531" t="str">
        <v>ENGAGED</v>
      </c>
      <c r="N531" t="str">
        <v>Proptech</v>
      </c>
      <c r="O531" t="str">
        <v>Vp Product</v>
      </c>
      <c r="P531" t="str">
        <v>Vietnam</v>
      </c>
      <c r="Q531" t="str">
        <v>Unknown</v>
      </c>
      <c r="R531" s="1" t="str">
        <v/>
      </c>
      <c r="S531" t="str">
        <v>missing</v>
      </c>
    </row>
    <row r="532" spans="1:19">
      <c r="A532" t="str">
        <v>L0531</v>
      </c>
      <c r="B532" t="str">
        <v>Elena Aguilar</v>
      </c>
      <c r="C532" t="str">
        <v>elena.aguilar@airtable.com</v>
      </c>
      <c r="D532" t="str">
        <v>981-192-9011</v>
      </c>
      <c r="E532" t="str">
        <v>AIRTABLE</v>
      </c>
      <c r="F532" t="str">
        <v>STARTUP</v>
      </c>
      <c r="G532" t="str">
        <v>DIRECT</v>
      </c>
      <c r="H532">
        <v>0</v>
      </c>
      <c r="I532">
        <v>0</v>
      </c>
      <c r="J532">
        <v>46</v>
      </c>
      <c r="K532" t="str">
        <v>NO</v>
      </c>
      <c r="L532" s="1">
        <v>45693</v>
      </c>
      <c r="M532" t="str">
        <v>NEW</v>
      </c>
      <c r="N532" t="str">
        <v>Fintech</v>
      </c>
      <c r="O532" t="str">
        <v>Revenue Operations</v>
      </c>
      <c r="P532" t="str">
        <v>Spain</v>
      </c>
      <c r="Q532" t="str">
        <v>Unknown</v>
      </c>
      <c r="R532" s="1">
        <v>45902</v>
      </c>
      <c r="S532" t="str">
        <v>www.linkedin.com/in/aishalopez7</v>
      </c>
    </row>
    <row r="533" spans="1:19">
      <c r="A533" t="str">
        <v>L0532</v>
      </c>
      <c r="B533" t="str">
        <v>Hina Ahmed</v>
      </c>
      <c r="C533" t="str">
        <v>hina.ahmed@mongodb.com</v>
      </c>
      <c r="D533" t="str">
        <v>missing</v>
      </c>
      <c r="E533" t="str">
        <v>MONGODB</v>
      </c>
      <c r="F533" t="str">
        <v>STARTUP</v>
      </c>
      <c r="G533" t="str">
        <v>REFERRAL</v>
      </c>
      <c r="H533">
        <v>12</v>
      </c>
      <c r="I533">
        <v>0</v>
      </c>
      <c r="J533">
        <v>11</v>
      </c>
      <c r="K533" t="str">
        <v>YES</v>
      </c>
      <c r="L533" s="1">
        <v>45922</v>
      </c>
      <c r="M533" t="str">
        <v>CONVERTED</v>
      </c>
      <c r="N533" t="str">
        <v>Manufacturing</v>
      </c>
      <c r="O533" t="str">
        <v>Abm Manager</v>
      </c>
      <c r="P533" t="str">
        <v>Thailand</v>
      </c>
      <c r="Q533" t="str">
        <v>Unknown</v>
      </c>
      <c r="R533" s="1" t="str">
        <v/>
      </c>
      <c r="S533" t="str">
        <v>missing</v>
      </c>
    </row>
    <row r="534" spans="1:19">
      <c r="A534" t="str">
        <v>L0533</v>
      </c>
      <c r="B534" t="str">
        <v>Bob Ahmed</v>
      </c>
      <c r="C534" t="str">
        <v>bob.ahmed@shopify.com</v>
      </c>
      <c r="D534" t="str">
        <v>+14609588167</v>
      </c>
      <c r="E534" t="str">
        <v>SHOPIFY</v>
      </c>
      <c r="F534" t="str">
        <v>STARTUP</v>
      </c>
      <c r="G534" t="str">
        <v>REFERRAL</v>
      </c>
      <c r="H534">
        <v>0</v>
      </c>
      <c r="I534">
        <v>16</v>
      </c>
      <c r="J534">
        <v>8</v>
      </c>
      <c r="K534" t="str">
        <v>NO</v>
      </c>
      <c r="L534" s="1" t="str">
        <v/>
      </c>
      <c r="M534" t="str">
        <v>CONTACTED</v>
      </c>
      <c r="N534" t="str">
        <v>Cleantech</v>
      </c>
      <c r="O534" t="str">
        <v>Pr Manager</v>
      </c>
      <c r="P534" t="str">
        <v>Indonesia</v>
      </c>
      <c r="Q534" t="str">
        <v>10M-50M</v>
      </c>
      <c r="R534" s="1">
        <v>45980</v>
      </c>
      <c r="S534" t="str">
        <v>missing</v>
      </c>
    </row>
    <row r="535" spans="1:19">
      <c r="A535" t="str">
        <v>L0534</v>
      </c>
      <c r="B535" t="str">
        <v>Rachel Rojas</v>
      </c>
      <c r="C535" t="str">
        <v>rachel.rojas@docusign.com</v>
      </c>
      <c r="D535" t="str">
        <v>799.341.9910</v>
      </c>
      <c r="E535" t="str">
        <v>DOCUSIGN</v>
      </c>
      <c r="F535" t="str">
        <v>ENTERPRISE</v>
      </c>
      <c r="G535" t="str">
        <v>PAID</v>
      </c>
      <c r="H535">
        <v>17</v>
      </c>
      <c r="I535">
        <v>10</v>
      </c>
      <c r="J535">
        <v>45</v>
      </c>
      <c r="K535" t="str">
        <v>YES</v>
      </c>
      <c r="L535" s="1">
        <v>45718</v>
      </c>
      <c r="M535" t="str">
        <v>QUALIFIED</v>
      </c>
      <c r="N535" t="str">
        <v>Energy</v>
      </c>
      <c r="O535" t="str">
        <v>Growth Lead</v>
      </c>
      <c r="P535" t="str">
        <v>Sweden</v>
      </c>
      <c r="Q535" t="str">
        <v>Under $1M</v>
      </c>
      <c r="R535" s="1">
        <v>45864</v>
      </c>
      <c r="S535" t="str">
        <v>linkedin.com/in/yolandapopov29</v>
      </c>
    </row>
    <row r="536" spans="1:19">
      <c r="A536" t="str">
        <v>L0535</v>
      </c>
      <c r="B536" t="str">
        <v>Quinn Robinson</v>
      </c>
      <c r="C536" t="str">
        <v>quinn.robinson@zendesk.com</v>
      </c>
      <c r="D536" t="str">
        <v>591-201-3432</v>
      </c>
      <c r="E536" t="str">
        <v>ZENDESK</v>
      </c>
      <c r="F536" t="str">
        <v>N/A</v>
      </c>
      <c r="G536" t="str">
        <v>SOCIAL</v>
      </c>
      <c r="H536">
        <v>31</v>
      </c>
      <c r="I536">
        <v>8</v>
      </c>
      <c r="J536">
        <v>53</v>
      </c>
      <c r="K536" t="str">
        <v>NO</v>
      </c>
      <c r="L536" s="1">
        <v>45844</v>
      </c>
      <c r="M536" t="str">
        <v>NEW</v>
      </c>
      <c r="N536" t="str">
        <v>Energy</v>
      </c>
      <c r="O536" t="str">
        <v>Vp Revenue</v>
      </c>
      <c r="P536" t="str">
        <v>FR</v>
      </c>
      <c r="Q536" t="str">
        <v>Unknown</v>
      </c>
      <c r="R536" s="1">
        <v>45711</v>
      </c>
      <c r="S536" t="str">
        <v>linkedin.com/in/ravisanchez56</v>
      </c>
    </row>
    <row r="537" spans="1:19">
      <c r="A537" t="str">
        <v>L0536</v>
      </c>
      <c r="B537" t="str">
        <v>James Brown</v>
      </c>
      <c r="C537" t="str">
        <v>james.brown@servicenow.com</v>
      </c>
      <c r="D537" t="str">
        <v>(876) 781-1449</v>
      </c>
      <c r="E537" t="str">
        <v>SERVICE NOW</v>
      </c>
      <c r="F537" t="str">
        <v>MID-MARKET</v>
      </c>
      <c r="G537" t="str">
        <v>SOCIAL</v>
      </c>
      <c r="H537">
        <v>0</v>
      </c>
      <c r="I537">
        <v>17</v>
      </c>
      <c r="J537">
        <v>51</v>
      </c>
      <c r="K537" t="str">
        <v>YES</v>
      </c>
      <c r="L537" s="1">
        <v>45984</v>
      </c>
      <c r="M537" t="str">
        <v>DISQUALIFIED</v>
      </c>
      <c r="N537" t="str">
        <v>Energy</v>
      </c>
      <c r="O537" t="str">
        <v>Intern</v>
      </c>
      <c r="P537" t="str">
        <v>Malaysia</v>
      </c>
      <c r="Q537" t="str">
        <v>$50M-100M</v>
      </c>
      <c r="R537" s="1">
        <v>45870</v>
      </c>
      <c r="S537" t="str">
        <v>linkedin.com/in/kaiaschneider81</v>
      </c>
    </row>
    <row r="538" spans="1:19">
      <c r="A538" t="str">
        <v>L0537</v>
      </c>
      <c r="B538" t="str">
        <v>Yvonne Saxena</v>
      </c>
      <c r="C538" t="str">
        <v>yvonne.saxena@amazon.com</v>
      </c>
      <c r="D538" t="str">
        <v>+13412642970</v>
      </c>
      <c r="E538" t="str">
        <v>AMAZON</v>
      </c>
      <c r="F538" t="str">
        <v>STARTUP</v>
      </c>
      <c r="G538" t="str">
        <v>DIRECT</v>
      </c>
      <c r="H538">
        <v>14</v>
      </c>
      <c r="I538">
        <v>14</v>
      </c>
      <c r="J538">
        <v>23</v>
      </c>
      <c r="K538" t="str">
        <v>NO</v>
      </c>
      <c r="L538" s="1">
        <v>45906</v>
      </c>
      <c r="M538" t="str">
        <v>CONTACTED</v>
      </c>
      <c r="N538" t="str">
        <v>Fintech</v>
      </c>
      <c r="O538" t="str">
        <v>Business Development Rep</v>
      </c>
      <c r="P538" t="str">
        <v>UK</v>
      </c>
      <c r="Q538" t="str">
        <v>50M+</v>
      </c>
      <c r="R538" s="1">
        <v>45715</v>
      </c>
      <c r="S538" t="str">
        <v>linkedin.com/in/xenasingh73</v>
      </c>
    </row>
    <row r="539" spans="1:19">
      <c r="A539" t="str">
        <v>L0538</v>
      </c>
      <c r="B539" t="str">
        <v>Amara Novak</v>
      </c>
      <c r="C539" t="str">
        <v>amara.novak@slack.com</v>
      </c>
      <c r="D539" t="str">
        <v>+1-369-714-7938</v>
      </c>
      <c r="E539" t="str">
        <v>SLACK</v>
      </c>
      <c r="F539" t="str">
        <v>N/A</v>
      </c>
      <c r="G539" t="str">
        <v>REFERRAL</v>
      </c>
      <c r="H539">
        <v>25</v>
      </c>
      <c r="I539">
        <v>15</v>
      </c>
      <c r="J539">
        <v>3</v>
      </c>
      <c r="K539" t="str">
        <v>YES</v>
      </c>
      <c r="L539" s="1" t="str">
        <v/>
      </c>
      <c r="M539" t="str">
        <v>CONVERTED</v>
      </c>
      <c r="N539" t="str">
        <v>Insurtech</v>
      </c>
      <c r="O539" t="str">
        <v>Ceo</v>
      </c>
      <c r="P539" t="str">
        <v>N/A</v>
      </c>
      <c r="Q539" t="str">
        <v>$10M-50M</v>
      </c>
      <c r="R539" s="1">
        <v>45842</v>
      </c>
      <c r="S539" t="str">
        <v>missing</v>
      </c>
    </row>
    <row r="540" spans="1:19">
      <c r="A540" t="str">
        <v>L0539</v>
      </c>
      <c r="B540" t="str">
        <v>Leo Bianchi</v>
      </c>
      <c r="C540" t="str">
        <v>leo.bianchi@datadog.com</v>
      </c>
      <c r="D540" t="str">
        <v>missing</v>
      </c>
      <c r="E540" t="str">
        <v>DATADOG</v>
      </c>
      <c r="F540" t="str">
        <v>GROWTH</v>
      </c>
      <c r="G540" t="str">
        <v>EVENT</v>
      </c>
      <c r="H540">
        <v>29</v>
      </c>
      <c r="I540">
        <v>20</v>
      </c>
      <c r="J540">
        <v>18</v>
      </c>
      <c r="K540" t="str">
        <v>YES</v>
      </c>
      <c r="L540" s="1" t="str">
        <v/>
      </c>
      <c r="M540" t="str">
        <v>NEW</v>
      </c>
      <c r="N540" t="str">
        <v>Media</v>
      </c>
      <c r="O540" t="str">
        <v>Vp Sales</v>
      </c>
      <c r="P540" t="str">
        <v>South Africa</v>
      </c>
      <c r="Q540" t="str">
        <v>0-1M</v>
      </c>
      <c r="R540" s="1">
        <v>45944</v>
      </c>
      <c r="S540" t="str">
        <v>missing</v>
      </c>
    </row>
    <row r="541" spans="1:19">
      <c r="A541" t="str">
        <v>L0540</v>
      </c>
      <c r="B541" t="str">
        <v>Nico Nakamura</v>
      </c>
      <c r="C541" t="str">
        <v>nico.nakamura@workday.com</v>
      </c>
      <c r="D541" t="str">
        <v>793.878.4983</v>
      </c>
      <c r="E541" t="str">
        <v>WORKDAY</v>
      </c>
      <c r="F541" t="str">
        <v>ENTERPRISE</v>
      </c>
      <c r="G541" t="str">
        <v>CONTENT_SYNDICATION</v>
      </c>
      <c r="H541">
        <v>34</v>
      </c>
      <c r="I541">
        <v>16</v>
      </c>
      <c r="J541">
        <v>50</v>
      </c>
      <c r="K541" t="str">
        <v>NO</v>
      </c>
      <c r="L541" s="1">
        <v>45856</v>
      </c>
      <c r="M541" t="str">
        <v>DISQUALIFIED</v>
      </c>
      <c r="N541" t="str">
        <v>Energy</v>
      </c>
      <c r="O541" t="str">
        <v>Content Marketing Lead</v>
      </c>
      <c r="P541" t="str">
        <v>UK</v>
      </c>
      <c r="Q541" t="str">
        <v>$100M-500M</v>
      </c>
      <c r="R541" s="1">
        <v>45854</v>
      </c>
      <c r="S541" t="str">
        <v>missing</v>
      </c>
    </row>
    <row r="542" spans="1:19">
      <c r="A542" t="str">
        <v>L0541</v>
      </c>
      <c r="B542" t="str">
        <v>Hadley Muller</v>
      </c>
      <c r="C542" t="str">
        <v>hadley.muller@amazon.com</v>
      </c>
      <c r="D542" t="str">
        <v>missing</v>
      </c>
      <c r="E542" t="str">
        <v>AMAZON</v>
      </c>
      <c r="F542" t="str">
        <v>GROWTH</v>
      </c>
      <c r="G542" t="str">
        <v>SOCIAL</v>
      </c>
      <c r="H542">
        <v>10</v>
      </c>
      <c r="I542">
        <v>6</v>
      </c>
      <c r="J542">
        <v>6</v>
      </c>
      <c r="K542" t="str">
        <v>NO</v>
      </c>
      <c r="L542" s="1">
        <v>46005</v>
      </c>
      <c r="M542" t="str">
        <v>NEW</v>
      </c>
      <c r="N542" t="str">
        <v>Logistics</v>
      </c>
      <c r="O542" t="str">
        <v>Unknown</v>
      </c>
      <c r="P542" t="str">
        <v>N/A</v>
      </c>
      <c r="Q542" t="str">
        <v>Unknown</v>
      </c>
      <c r="R542" s="1">
        <v>45917</v>
      </c>
      <c r="S542" t="str">
        <v>missing</v>
      </c>
    </row>
    <row r="543" spans="1:19">
      <c r="A543" t="str">
        <v>L0542</v>
      </c>
      <c r="B543" t="str">
        <v>Jamal Vega</v>
      </c>
      <c r="C543" t="str">
        <v>jamal.vega@datadog.com</v>
      </c>
      <c r="D543" t="str">
        <v>639.425.1517</v>
      </c>
      <c r="E543" t="str">
        <v>DATADOG</v>
      </c>
      <c r="F543" t="str">
        <v>MID-MARKET</v>
      </c>
      <c r="G543" t="str">
        <v>SOCIAL</v>
      </c>
      <c r="H543">
        <v>26</v>
      </c>
      <c r="I543">
        <v>2</v>
      </c>
      <c r="J543">
        <v>47</v>
      </c>
      <c r="K543" t="str">
        <v>NO</v>
      </c>
      <c r="L543" s="1">
        <v>45994</v>
      </c>
      <c r="M543" t="str">
        <v>DISQUALIFIED</v>
      </c>
      <c r="N543" t="str">
        <v>Cybersecurity</v>
      </c>
      <c r="O543" t="str">
        <v>Business Development Rep</v>
      </c>
      <c r="P543" t="str">
        <v>UK</v>
      </c>
      <c r="Q543" t="str">
        <v>self-funded</v>
      </c>
      <c r="R543" s="1" t="str">
        <v/>
      </c>
      <c r="S543" t="str">
        <v>https://www.linkedin.com/in/opalthompson13</v>
      </c>
    </row>
    <row r="544" spans="1:19">
      <c r="A544" t="str">
        <v>L0543</v>
      </c>
      <c r="B544" t="str">
        <v>Uma Muller</v>
      </c>
      <c r="C544" t="str">
        <v>uma.muller@zoom.com</v>
      </c>
      <c r="D544" t="str">
        <v>+1-471-659-7917</v>
      </c>
      <c r="E544" t="str">
        <v>ZOOM</v>
      </c>
      <c r="F544" t="str">
        <v>MID-MARKET</v>
      </c>
      <c r="G544" t="str">
        <v>DIRECT</v>
      </c>
      <c r="H544">
        <v>15</v>
      </c>
      <c r="I544">
        <v>18</v>
      </c>
      <c r="J544">
        <v>39</v>
      </c>
      <c r="K544" t="str">
        <v>NO</v>
      </c>
      <c r="L544" s="1">
        <v>45913</v>
      </c>
      <c r="M544" t="str">
        <v>NEW</v>
      </c>
      <c r="N544" t="str">
        <v>Unknown</v>
      </c>
      <c r="O544" t="str">
        <v>Sales Director</v>
      </c>
      <c r="P544" t="str">
        <v>South Korea</v>
      </c>
      <c r="Q544" t="str">
        <v>1M-10M</v>
      </c>
      <c r="R544" s="1">
        <v>45963</v>
      </c>
      <c r="S544" t="str">
        <v>missing</v>
      </c>
    </row>
    <row r="545" spans="1:19">
      <c r="A545" t="str">
        <v>L0544</v>
      </c>
      <c r="B545" t="str">
        <v>Freya Perez</v>
      </c>
      <c r="C545" t="str">
        <v>freya.perez@crowdstrike.com</v>
      </c>
      <c r="D545" t="str">
        <v>(911) 145-6755</v>
      </c>
      <c r="E545" t="str">
        <v>CROWD STRIKE</v>
      </c>
      <c r="F545" t="str">
        <v>ENTERPRISE</v>
      </c>
      <c r="G545" t="str">
        <v>PARTNER</v>
      </c>
      <c r="H545">
        <v>0</v>
      </c>
      <c r="I545">
        <v>1</v>
      </c>
      <c r="J545">
        <v>38</v>
      </c>
      <c r="K545" t="str">
        <v>NO</v>
      </c>
      <c r="L545" s="1">
        <v>45926</v>
      </c>
      <c r="M545" t="str">
        <v>NEW</v>
      </c>
      <c r="N545" t="str">
        <v>Hrtech</v>
      </c>
      <c r="O545" t="str">
        <v>Field Marketing Manager</v>
      </c>
      <c r="P545" t="str">
        <v>Israel</v>
      </c>
      <c r="Q545" t="str">
        <v>$25M-$100M</v>
      </c>
      <c r="R545" s="1">
        <v>45705</v>
      </c>
      <c r="S545" t="str">
        <v>linkedin.com/in/hugopatel77</v>
      </c>
    </row>
    <row r="546" spans="1:19">
      <c r="A546" t="str">
        <v>L0545</v>
      </c>
      <c r="B546" t="str">
        <v>Valentina Moreau</v>
      </c>
      <c r="C546" t="str">
        <v>valentina.moreau@palantir.com</v>
      </c>
      <c r="D546" t="str">
        <v>+13831485805</v>
      </c>
      <c r="E546" t="str">
        <v>PALANTIR</v>
      </c>
      <c r="F546" t="str">
        <v>STARTUP</v>
      </c>
      <c r="G546" t="str">
        <v>SOCIAL</v>
      </c>
      <c r="H546">
        <v>35</v>
      </c>
      <c r="I546">
        <v>13</v>
      </c>
      <c r="J546">
        <v>3</v>
      </c>
      <c r="K546" t="str">
        <v>YES</v>
      </c>
      <c r="L546" s="1">
        <v>45783</v>
      </c>
      <c r="M546" t="str">
        <v>NEW</v>
      </c>
      <c r="N546" t="str">
        <v>Unknown</v>
      </c>
      <c r="O546" t="str">
        <v>Data Analyst</v>
      </c>
      <c r="P546" t="str">
        <v>Thailand</v>
      </c>
      <c r="Q546" t="str">
        <v>Unknown</v>
      </c>
      <c r="R546" s="1">
        <v>45826</v>
      </c>
      <c r="S546" t="str">
        <v>https://www.linkedin.com/in/urieljohansson40</v>
      </c>
    </row>
    <row r="547" spans="1:19">
      <c r="A547" t="str">
        <v>L0546</v>
      </c>
      <c r="B547" t="str">
        <v>Fatima Lewis</v>
      </c>
      <c r="C547" t="str">
        <v>fatima.lewis@salesforcecom.com</v>
      </c>
      <c r="D547" t="str">
        <v>590.902.3143</v>
      </c>
      <c r="E547" t="str">
        <v>SALESFORCE.COM</v>
      </c>
      <c r="F547" t="str">
        <v>ENTERPRISE</v>
      </c>
      <c r="G547" t="str">
        <v>REFERRAL</v>
      </c>
      <c r="H547">
        <v>21</v>
      </c>
      <c r="I547">
        <v>1</v>
      </c>
      <c r="J547">
        <v>40</v>
      </c>
      <c r="K547" t="str">
        <v>YES</v>
      </c>
      <c r="L547" s="1">
        <v>45816</v>
      </c>
      <c r="M547" t="str">
        <v>CONTACTED</v>
      </c>
      <c r="N547" t="str">
        <v>Saas</v>
      </c>
      <c r="O547" t="str">
        <v>Abm Manager</v>
      </c>
      <c r="P547" t="str">
        <v>IN</v>
      </c>
      <c r="Q547" t="str">
        <v>$50M-100M</v>
      </c>
      <c r="R547" s="1">
        <v>45783</v>
      </c>
      <c r="S547" t="str">
        <v>linkedin.com/in/nicopark62</v>
      </c>
    </row>
    <row r="548" spans="1:19">
      <c r="A548" t="str">
        <v>L0547</v>
      </c>
      <c r="B548" t="str">
        <v>Quinlan Yamamoto</v>
      </c>
      <c r="C548" t="str">
        <v>quinlan.yamamoto@amazon.com</v>
      </c>
      <c r="D548" t="str">
        <v>302.194.7103</v>
      </c>
      <c r="E548" t="str">
        <v>AMAZON</v>
      </c>
      <c r="F548" t="str">
        <v>N/A</v>
      </c>
      <c r="G548" t="str">
        <v>SOCIAL</v>
      </c>
      <c r="H548">
        <v>33</v>
      </c>
      <c r="I548">
        <v>1</v>
      </c>
      <c r="J548">
        <v>0</v>
      </c>
      <c r="K548" t="str">
        <v>NO</v>
      </c>
      <c r="L548" s="1" t="str">
        <v/>
      </c>
      <c r="M548" t="str">
        <v>NURTURING</v>
      </c>
      <c r="N548" t="str">
        <v>Gaming</v>
      </c>
      <c r="O548" t="str">
        <v>Director Of Analytics</v>
      </c>
      <c r="P548" t="str">
        <v>Turkey</v>
      </c>
      <c r="Q548" t="str">
        <v>$100M-500M</v>
      </c>
      <c r="R548" s="1">
        <v>45694</v>
      </c>
      <c r="S548" t="str">
        <v>https://www.linkedin.com/in/pedromuller2</v>
      </c>
    </row>
    <row r="549" spans="1:19">
      <c r="A549" t="str">
        <v>L0548</v>
      </c>
      <c r="B549" t="str">
        <v>Marisol Perez</v>
      </c>
      <c r="C549" t="str">
        <v>marisol.perez@slack.com</v>
      </c>
      <c r="D549" t="str">
        <v>missing</v>
      </c>
      <c r="E549" t="str">
        <v>SLACK</v>
      </c>
      <c r="F549" t="str">
        <v>MID-MARKET</v>
      </c>
      <c r="G549" t="str">
        <v>ORGANIC</v>
      </c>
      <c r="H549">
        <v>16</v>
      </c>
      <c r="I549">
        <v>15</v>
      </c>
      <c r="J549">
        <v>27</v>
      </c>
      <c r="K549" t="str">
        <v>YES</v>
      </c>
      <c r="L549" s="1">
        <v>46004</v>
      </c>
      <c r="M549" t="str">
        <v>ENGAGED</v>
      </c>
      <c r="N549" t="str">
        <v>Healthcare</v>
      </c>
      <c r="O549" t="str">
        <v>Vp Product</v>
      </c>
      <c r="P549" t="str">
        <v>Italy</v>
      </c>
      <c r="Q549" t="str">
        <v>Over $1B</v>
      </c>
      <c r="R549" s="1">
        <v>45794</v>
      </c>
      <c r="S549" t="str">
        <v>missing</v>
      </c>
    </row>
    <row r="550" spans="1:19">
      <c r="A550" t="str">
        <v>L0549</v>
      </c>
      <c r="B550" t="str">
        <v>Gina Martin</v>
      </c>
      <c r="C550" t="str">
        <v>gina.martin@atlassian.com</v>
      </c>
      <c r="D550" t="str">
        <v>2481328032</v>
      </c>
      <c r="E550" t="str">
        <v>ATLASSIAN</v>
      </c>
      <c r="F550" t="str">
        <v>SMB</v>
      </c>
      <c r="G550" t="str">
        <v>EVENT</v>
      </c>
      <c r="H550">
        <v>29</v>
      </c>
      <c r="I550">
        <v>4</v>
      </c>
      <c r="J550">
        <v>54</v>
      </c>
      <c r="K550" t="str">
        <v>YES</v>
      </c>
      <c r="L550" s="1">
        <v>45752</v>
      </c>
      <c r="M550" t="str">
        <v>DISQUALIFIED</v>
      </c>
      <c r="N550" t="str">
        <v>Manufacturing</v>
      </c>
      <c r="O550" t="str">
        <v>Vp Sales</v>
      </c>
      <c r="P550" t="str">
        <v>Egypt</v>
      </c>
      <c r="Q550" t="str">
        <v>Under $1M</v>
      </c>
      <c r="R550" s="1">
        <v>45703</v>
      </c>
      <c r="S550" t="str">
        <v>https://linkedin.com/in/zionortiz27</v>
      </c>
    </row>
    <row r="551" spans="1:19">
      <c r="A551" t="str">
        <v>L0550</v>
      </c>
      <c r="B551" t="str">
        <v>Soren Gonzalez</v>
      </c>
      <c r="C551" t="str">
        <v>missing</v>
      </c>
      <c r="D551" t="str">
        <v>+13739392192</v>
      </c>
      <c r="E551" t="str">
        <v>SLACK</v>
      </c>
      <c r="F551" t="str">
        <v>STARTUP</v>
      </c>
      <c r="G551" t="str">
        <v>ORGANIC</v>
      </c>
      <c r="H551">
        <v>3</v>
      </c>
      <c r="I551">
        <v>2</v>
      </c>
      <c r="J551">
        <v>24</v>
      </c>
      <c r="K551" t="str">
        <v>NO</v>
      </c>
      <c r="L551" s="1">
        <v>45788</v>
      </c>
      <c r="M551" t="str">
        <v>DISQUALIFIED</v>
      </c>
      <c r="N551" t="str">
        <v>Hrtech</v>
      </c>
      <c r="O551" t="str">
        <v>Growth Lead</v>
      </c>
      <c r="P551" t="str">
        <v>New Zealand</v>
      </c>
      <c r="Q551" t="str">
        <v>Series B</v>
      </c>
      <c r="R551" s="1">
        <v>45832</v>
      </c>
      <c r="S551" t="str">
        <v>https://linkedin.com/in/liamgreen80</v>
      </c>
    </row>
    <row r="552" spans="1:19">
      <c r="A552" t="str">
        <v>L0551</v>
      </c>
      <c r="B552" t="str">
        <v>Isla Reddy</v>
      </c>
      <c r="C552" t="str">
        <v>isla.reddy@zscaler.com</v>
      </c>
      <c r="D552" t="str">
        <v>+1-605-551-8768</v>
      </c>
      <c r="E552" t="str">
        <v>ZSCALER</v>
      </c>
      <c r="F552" t="str">
        <v>SMB</v>
      </c>
      <c r="G552" t="str">
        <v>UNKNOWN</v>
      </c>
      <c r="H552">
        <v>27</v>
      </c>
      <c r="I552">
        <v>5</v>
      </c>
      <c r="J552">
        <v>16</v>
      </c>
      <c r="K552" t="str">
        <v>NO</v>
      </c>
      <c r="L552" s="1">
        <v>45786</v>
      </c>
      <c r="M552" t="str">
        <v>CONTACTED</v>
      </c>
      <c r="N552" t="str">
        <v>Healthcare</v>
      </c>
      <c r="O552" t="str">
        <v>Marketing Manager</v>
      </c>
      <c r="P552" t="str">
        <v>Uae</v>
      </c>
      <c r="Q552" t="str">
        <v>Unknown</v>
      </c>
      <c r="R552" s="1">
        <v>45762</v>
      </c>
      <c r="S552" t="str">
        <v>linkedin.com/in/opalmoore2</v>
      </c>
    </row>
    <row r="553" spans="1:19">
      <c r="A553" t="str">
        <v>L0552</v>
      </c>
      <c r="B553" t="str">
        <v>Xanthe Cruz</v>
      </c>
      <c r="C553" t="str">
        <v>xanthe.cruz@notion.com</v>
      </c>
      <c r="D553" t="str">
        <v>724.776.5185</v>
      </c>
      <c r="E553" t="str">
        <v>NOTION</v>
      </c>
      <c r="F553" t="str">
        <v>ENTERPRISE</v>
      </c>
      <c r="G553" t="str">
        <v>EVENT</v>
      </c>
      <c r="H553">
        <v>27</v>
      </c>
      <c r="I553">
        <v>16</v>
      </c>
      <c r="J553">
        <v>9</v>
      </c>
      <c r="K553" t="str">
        <v>NO</v>
      </c>
      <c r="L553" s="1">
        <v>45824</v>
      </c>
      <c r="M553" t="str">
        <v>NEW</v>
      </c>
      <c r="N553" t="str">
        <v>Cybersecurity</v>
      </c>
      <c r="O553" t="str">
        <v>Director Of Analytics</v>
      </c>
      <c r="P553" t="str">
        <v>FR</v>
      </c>
      <c r="Q553" t="str">
        <v>Unknown</v>
      </c>
      <c r="R553" s="1">
        <v>45790</v>
      </c>
      <c r="S553" t="str">
        <v>missing</v>
      </c>
    </row>
    <row r="554" spans="1:19">
      <c r="A554" t="str">
        <v>L0553</v>
      </c>
      <c r="B554" t="str">
        <v>Wendy Iyer</v>
      </c>
      <c r="C554" t="str">
        <v>wendy.iyer@cloudflare.com</v>
      </c>
      <c r="D554" t="str">
        <v>missing</v>
      </c>
      <c r="E554" t="str">
        <v>CLOUDFLARE</v>
      </c>
      <c r="F554" t="str">
        <v>ENTERPRISE</v>
      </c>
      <c r="G554" t="str">
        <v>WEBINAR</v>
      </c>
      <c r="H554">
        <v>10</v>
      </c>
      <c r="I554">
        <v>7</v>
      </c>
      <c r="J554">
        <v>6</v>
      </c>
      <c r="K554" t="str">
        <v>NO</v>
      </c>
      <c r="L554" s="1">
        <v>45983</v>
      </c>
      <c r="M554" t="str">
        <v>CONVERTED</v>
      </c>
      <c r="N554" t="str">
        <v>Energy</v>
      </c>
      <c r="O554" t="str">
        <v>Director Of Marketing</v>
      </c>
      <c r="P554" t="str">
        <v>Argentina</v>
      </c>
      <c r="Q554" t="str">
        <v>$500M-1B</v>
      </c>
      <c r="R554" s="1">
        <v>45937</v>
      </c>
      <c r="S554" t="str">
        <v>linkedin.com/in/esmeraldaiyer66</v>
      </c>
    </row>
    <row r="555" spans="1:19">
      <c r="A555" t="str">
        <v>L0554</v>
      </c>
      <c r="B555" t="str">
        <v>Vesper Fischer</v>
      </c>
      <c r="C555" t="str">
        <v>missing</v>
      </c>
      <c r="D555" t="str">
        <v>missing</v>
      </c>
      <c r="E555" t="str">
        <v>SALESFORCE</v>
      </c>
      <c r="F555" t="str">
        <v>GROWTH</v>
      </c>
      <c r="G555" t="str">
        <v>DIRECT</v>
      </c>
      <c r="H555">
        <v>27</v>
      </c>
      <c r="I555">
        <v>1</v>
      </c>
      <c r="J555">
        <v>32</v>
      </c>
      <c r="K555" t="str">
        <v>YES</v>
      </c>
      <c r="L555" s="1">
        <v>45926</v>
      </c>
      <c r="M555" t="str">
        <v>CONTACTED</v>
      </c>
      <c r="N555" t="str">
        <v>Automotive</v>
      </c>
      <c r="O555" t="str">
        <v>Brand Manager</v>
      </c>
      <c r="P555" t="str">
        <v>FR</v>
      </c>
      <c r="Q555" t="str">
        <v>Unknown</v>
      </c>
      <c r="R555" s="1">
        <v>45784</v>
      </c>
      <c r="S555" t="str">
        <v>missing</v>
      </c>
    </row>
    <row r="556" spans="1:19">
      <c r="A556" t="str">
        <v>L0555</v>
      </c>
      <c r="B556" t="str">
        <v>Xander Baker</v>
      </c>
      <c r="C556" t="str">
        <v>xander.baker@snowflake.com</v>
      </c>
      <c r="D556" t="str">
        <v>missing</v>
      </c>
      <c r="E556" t="str">
        <v>SNOWFLAKE</v>
      </c>
      <c r="F556" t="str">
        <v>N/A</v>
      </c>
      <c r="G556" t="str">
        <v>ORGANIC</v>
      </c>
      <c r="H556">
        <v>17</v>
      </c>
      <c r="I556">
        <v>17</v>
      </c>
      <c r="J556">
        <v>12</v>
      </c>
      <c r="K556" t="str">
        <v>YES</v>
      </c>
      <c r="L556" s="1">
        <v>45941</v>
      </c>
      <c r="M556" t="str">
        <v>ENGAGED</v>
      </c>
      <c r="N556" t="str">
        <v>Edtech</v>
      </c>
      <c r="O556" t="str">
        <v>Growth Lead</v>
      </c>
      <c r="P556" t="str">
        <v>US</v>
      </c>
      <c r="Q556" t="str">
        <v>Series A</v>
      </c>
      <c r="R556" s="1">
        <v>45896</v>
      </c>
      <c r="S556" t="str">
        <v>https://www.linkedin.com/in/verajohnson48</v>
      </c>
    </row>
    <row r="557" spans="1:19">
      <c r="A557" t="str">
        <v>L0556</v>
      </c>
      <c r="B557" t="str">
        <v>Isla Verma</v>
      </c>
      <c r="C557" t="str">
        <v>missing</v>
      </c>
      <c r="D557" t="str">
        <v>8844997915</v>
      </c>
      <c r="E557" t="str">
        <v>ATLASSIAN</v>
      </c>
      <c r="F557" t="str">
        <v>ENTERPRISE</v>
      </c>
      <c r="G557" t="str">
        <v>PAID</v>
      </c>
      <c r="H557">
        <v>0</v>
      </c>
      <c r="I557">
        <v>11</v>
      </c>
      <c r="J557">
        <v>5</v>
      </c>
      <c r="K557" t="str">
        <v>YES</v>
      </c>
      <c r="L557" s="1">
        <v>45757</v>
      </c>
      <c r="M557" t="str">
        <v>NEW</v>
      </c>
      <c r="N557" t="str">
        <v>Manufacturing</v>
      </c>
      <c r="O557" t="str">
        <v>Operations Manager</v>
      </c>
      <c r="P557" t="str">
        <v>DE</v>
      </c>
      <c r="Q557" t="str">
        <v>Series C+</v>
      </c>
      <c r="R557" s="1">
        <v>45939</v>
      </c>
      <c r="S557" t="str">
        <v>linkedin.com/in/sebastiangarcia67</v>
      </c>
    </row>
    <row r="558" spans="1:19">
      <c r="A558" t="str">
        <v>L0557</v>
      </c>
      <c r="B558" t="str">
        <v>Diana Patel</v>
      </c>
      <c r="C558" t="str">
        <v>diana.patel@workday.com</v>
      </c>
      <c r="D558" t="str">
        <v>778-736-7639</v>
      </c>
      <c r="E558" t="str">
        <v>WORKDAY</v>
      </c>
      <c r="F558" t="str">
        <v>STARTUP</v>
      </c>
      <c r="G558" t="str">
        <v>PARTNER</v>
      </c>
      <c r="H558">
        <v>33</v>
      </c>
      <c r="I558">
        <v>13</v>
      </c>
      <c r="J558">
        <v>33</v>
      </c>
      <c r="K558" t="str">
        <v>YES</v>
      </c>
      <c r="L558" s="1">
        <v>45886</v>
      </c>
      <c r="M558" t="str">
        <v>CONTACTED</v>
      </c>
      <c r="N558" t="str">
        <v>Automotive</v>
      </c>
      <c r="O558" t="str">
        <v>Chief Marketing Officer</v>
      </c>
      <c r="P558" t="str">
        <v>Uae</v>
      </c>
      <c r="Q558" t="str">
        <v>Unknown</v>
      </c>
      <c r="R558" s="1">
        <v>45844</v>
      </c>
      <c r="S558" t="str">
        <v>missing</v>
      </c>
    </row>
    <row r="559" spans="1:19">
      <c r="A559" t="str">
        <v>L0558</v>
      </c>
      <c r="B559" t="str">
        <v>Tina Decker</v>
      </c>
      <c r="C559" t="str">
        <v>tina.decker@notion.com</v>
      </c>
      <c r="D559" t="str">
        <v>982.467.8447</v>
      </c>
      <c r="E559" t="str">
        <v>NOTION</v>
      </c>
      <c r="F559" t="str">
        <v>ENTERPRISE</v>
      </c>
      <c r="G559" t="str">
        <v>DIRECT</v>
      </c>
      <c r="H559">
        <v>11</v>
      </c>
      <c r="I559">
        <v>9</v>
      </c>
      <c r="J559">
        <v>35</v>
      </c>
      <c r="K559" t="str">
        <v>YES</v>
      </c>
      <c r="L559" s="1">
        <v>45942</v>
      </c>
      <c r="M559" t="str">
        <v>LOST</v>
      </c>
      <c r="N559" t="str">
        <v>E-Commerce</v>
      </c>
      <c r="O559" t="str">
        <v>Vp Product</v>
      </c>
      <c r="P559" t="str">
        <v>Uae</v>
      </c>
      <c r="Q559" t="str">
        <v>50M+</v>
      </c>
      <c r="R559" s="1">
        <v>45703</v>
      </c>
      <c r="S559" t="str">
        <v>linkedin.com/in/yvonneherrera12</v>
      </c>
    </row>
    <row r="560" spans="1:19">
      <c r="A560" t="str">
        <v>L0559</v>
      </c>
      <c r="B560" t="str">
        <v>James Moreau</v>
      </c>
      <c r="C560" t="str">
        <v>james.moreau@microsoft.com</v>
      </c>
      <c r="D560" t="str">
        <v>missing</v>
      </c>
      <c r="E560" t="str">
        <v>MICROSOFT</v>
      </c>
      <c r="F560" t="str">
        <v>ENTERPRISE</v>
      </c>
      <c r="G560" t="str">
        <v>EVENT</v>
      </c>
      <c r="H560">
        <v>27</v>
      </c>
      <c r="I560">
        <v>5</v>
      </c>
      <c r="J560">
        <v>60</v>
      </c>
      <c r="K560" t="str">
        <v>NO</v>
      </c>
      <c r="L560" s="1">
        <v>45933</v>
      </c>
      <c r="M560" t="str">
        <v>QUALIFIED</v>
      </c>
      <c r="N560" t="str">
        <v>Healthcare</v>
      </c>
      <c r="O560" t="str">
        <v>Business Development Rep</v>
      </c>
      <c r="P560" t="str">
        <v>Uae</v>
      </c>
      <c r="Q560" t="str">
        <v>$100M-500M</v>
      </c>
      <c r="R560" s="1">
        <v>45912</v>
      </c>
      <c r="S560" t="str">
        <v>https://www.linkedin.com/in/theamoreau6</v>
      </c>
    </row>
    <row r="561" spans="1:19">
      <c r="A561" t="str">
        <v>L0560</v>
      </c>
      <c r="B561" t="str">
        <v>Julian Vega</v>
      </c>
      <c r="C561" t="str">
        <v>julian.vega@salesforcecom.com</v>
      </c>
      <c r="D561" t="str">
        <v>(218) 851-1815</v>
      </c>
      <c r="E561" t="str">
        <v>SALESFORCE.COM</v>
      </c>
      <c r="F561" t="str">
        <v>ENTERPRISE</v>
      </c>
      <c r="G561" t="str">
        <v>EVENT</v>
      </c>
      <c r="H561">
        <v>21</v>
      </c>
      <c r="I561">
        <v>1</v>
      </c>
      <c r="J561">
        <v>13</v>
      </c>
      <c r="K561" t="str">
        <v>NO</v>
      </c>
      <c r="L561" s="1">
        <v>45875</v>
      </c>
      <c r="M561" t="str">
        <v>LOST</v>
      </c>
      <c r="N561" t="str">
        <v>AI/ML</v>
      </c>
      <c r="O561" t="str">
        <v>Operations Manager</v>
      </c>
      <c r="P561" t="str">
        <v>US</v>
      </c>
      <c r="Q561" t="str">
        <v>Unknown</v>
      </c>
      <c r="R561" s="1">
        <v>45921</v>
      </c>
      <c r="S561" t="str">
        <v>linkedin.com/in/esmeraldaramirez21</v>
      </c>
    </row>
    <row r="562" spans="1:19">
      <c r="A562" t="str">
        <v>L0561</v>
      </c>
      <c r="B562" t="str">
        <v>Ravi Medina</v>
      </c>
      <c r="C562" t="str">
        <v>ravi.medina@amazon.com</v>
      </c>
      <c r="D562" t="str">
        <v>(582) 106-8888</v>
      </c>
      <c r="E562" t="str">
        <v>AMAZON</v>
      </c>
      <c r="F562" t="str">
        <v>ENTERPRISE</v>
      </c>
      <c r="G562" t="str">
        <v>COLD_EMAIL</v>
      </c>
      <c r="H562">
        <v>3</v>
      </c>
      <c r="I562">
        <v>0</v>
      </c>
      <c r="J562">
        <v>0</v>
      </c>
      <c r="K562" t="str">
        <v>NO</v>
      </c>
      <c r="L562" s="1">
        <v>45895</v>
      </c>
      <c r="M562" t="str">
        <v>NURTURING</v>
      </c>
      <c r="N562" t="str">
        <v>E-Commerce</v>
      </c>
      <c r="O562" t="str">
        <v>Data Analyst</v>
      </c>
      <c r="P562" t="str">
        <v>SG</v>
      </c>
      <c r="Q562" t="str">
        <v>self-funded</v>
      </c>
      <c r="R562" s="1">
        <v>46003</v>
      </c>
      <c r="S562" t="str">
        <v>missing</v>
      </c>
    </row>
    <row r="563" spans="1:19">
      <c r="A563" t="str">
        <v>L0562</v>
      </c>
      <c r="B563" t="str">
        <v>Keiko Martinez</v>
      </c>
      <c r="C563" t="str">
        <v>missing</v>
      </c>
      <c r="D563" t="str">
        <v>missing</v>
      </c>
      <c r="E563" t="str">
        <v>DOCUSIGN</v>
      </c>
      <c r="F563" t="str">
        <v>N/A</v>
      </c>
      <c r="G563" t="str">
        <v>SOCIAL</v>
      </c>
      <c r="H563">
        <v>5</v>
      </c>
      <c r="I563">
        <v>18</v>
      </c>
      <c r="J563">
        <v>35</v>
      </c>
      <c r="K563" t="str">
        <v>YES</v>
      </c>
      <c r="L563" s="1">
        <v>45773</v>
      </c>
      <c r="M563" t="str">
        <v>NEW</v>
      </c>
      <c r="N563" t="str">
        <v>AI/ML</v>
      </c>
      <c r="O563" t="str">
        <v>Senior Associate</v>
      </c>
      <c r="P563" t="str">
        <v>Bangladesh</v>
      </c>
      <c r="Q563" t="str">
        <v>$50M - $100M</v>
      </c>
      <c r="R563" s="1">
        <v>45850</v>
      </c>
      <c r="S563" t="str">
        <v>missing</v>
      </c>
    </row>
    <row r="564" spans="1:19">
      <c r="A564" t="str">
        <v>L0563</v>
      </c>
      <c r="B564" t="str">
        <v>Oscar Adams</v>
      </c>
      <c r="C564" t="str">
        <v>oscar.adams@airtable.com</v>
      </c>
      <c r="D564" t="str">
        <v>685.307.6093</v>
      </c>
      <c r="E564" t="str">
        <v>AIRTABLE</v>
      </c>
      <c r="F564" t="str">
        <v>ENTERPRISE</v>
      </c>
      <c r="G564" t="str">
        <v>PAID</v>
      </c>
      <c r="H564">
        <v>4</v>
      </c>
      <c r="I564">
        <v>0</v>
      </c>
      <c r="J564">
        <v>9</v>
      </c>
      <c r="K564" t="str">
        <v>YES</v>
      </c>
      <c r="L564" s="1">
        <v>45981</v>
      </c>
      <c r="M564" t="str">
        <v>NEW</v>
      </c>
      <c r="N564" t="str">
        <v>Legal Tech</v>
      </c>
      <c r="O564" t="str">
        <v>Unknown</v>
      </c>
      <c r="P564" t="str">
        <v>CA</v>
      </c>
      <c r="Q564" t="str">
        <v>10M-50M</v>
      </c>
      <c r="R564" s="1">
        <v>46003</v>
      </c>
      <c r="S564" t="str">
        <v>https://www.linkedin.com/in/hadleyortiz31</v>
      </c>
    </row>
    <row r="565" spans="1:19">
      <c r="A565" t="str">
        <v>L0564</v>
      </c>
      <c r="B565" t="str">
        <v>Maya Chen</v>
      </c>
      <c r="C565" t="str">
        <v>maya.chen@workday.com</v>
      </c>
      <c r="D565" t="str">
        <v>4248345118</v>
      </c>
      <c r="E565" t="str">
        <v>WORKDAY</v>
      </c>
      <c r="F565" t="str">
        <v>ENTERPRISE</v>
      </c>
      <c r="G565" t="str">
        <v>UNKNOWN</v>
      </c>
      <c r="H565">
        <v>19</v>
      </c>
      <c r="I565">
        <v>10</v>
      </c>
      <c r="J565">
        <v>24</v>
      </c>
      <c r="K565" t="str">
        <v>YES</v>
      </c>
      <c r="L565" s="1">
        <v>45790</v>
      </c>
      <c r="M565" t="str">
        <v>LOST</v>
      </c>
      <c r="N565" t="str">
        <v>Healthcare</v>
      </c>
      <c r="O565" t="str">
        <v>Program Manager</v>
      </c>
      <c r="P565" t="str">
        <v>Mexico</v>
      </c>
      <c r="Q565" t="str">
        <v>Unknown</v>
      </c>
      <c r="R565" s="1">
        <v>45800</v>
      </c>
      <c r="S565" t="str">
        <v>missing</v>
      </c>
    </row>
    <row r="566" spans="1:19">
      <c r="A566" t="str">
        <v>L0565</v>
      </c>
      <c r="B566" t="str">
        <v>Qasim Johansson</v>
      </c>
      <c r="C566" t="str">
        <v>qasim.johansson@okta.com</v>
      </c>
      <c r="D566" t="str">
        <v>missing</v>
      </c>
      <c r="E566" t="str">
        <v>OKTA</v>
      </c>
      <c r="F566" t="str">
        <v>ENTERPRISE</v>
      </c>
      <c r="G566" t="str">
        <v>DIRECT</v>
      </c>
      <c r="H566">
        <v>20</v>
      </c>
      <c r="I566">
        <v>0</v>
      </c>
      <c r="J566">
        <v>44</v>
      </c>
      <c r="K566" t="str">
        <v>NO</v>
      </c>
      <c r="L566" s="1">
        <v>45981</v>
      </c>
      <c r="M566" t="str">
        <v>NURTURING</v>
      </c>
      <c r="N566" t="str">
        <v>Insurtech</v>
      </c>
      <c r="O566" t="str">
        <v>Head Of Sales</v>
      </c>
      <c r="P566" t="str">
        <v>DE</v>
      </c>
      <c r="Q566" t="str">
        <v>Unknown</v>
      </c>
      <c r="R566" s="1">
        <v>45842</v>
      </c>
      <c r="S566" t="str">
        <v>https://www.linkedin.com/in/xanthewilliams19</v>
      </c>
    </row>
    <row r="567" spans="1:19">
      <c r="A567" t="str">
        <v>L0566</v>
      </c>
      <c r="B567" t="str">
        <v>Zachary Herrera</v>
      </c>
      <c r="C567" t="str">
        <v>zachary.herrera@zscaler.com</v>
      </c>
      <c r="D567" t="str">
        <v>(439) 422-5391</v>
      </c>
      <c r="E567" t="str">
        <v>ZSCALER</v>
      </c>
      <c r="F567" t="str">
        <v>ENTERPRISE</v>
      </c>
      <c r="G567" t="str">
        <v>REFERRAL</v>
      </c>
      <c r="H567">
        <v>5</v>
      </c>
      <c r="I567">
        <v>5</v>
      </c>
      <c r="J567">
        <v>20</v>
      </c>
      <c r="K567" t="str">
        <v>YES</v>
      </c>
      <c r="L567" s="1">
        <v>45658</v>
      </c>
      <c r="M567" t="str">
        <v>CONVERTED</v>
      </c>
      <c r="N567" t="str">
        <v>Media</v>
      </c>
      <c r="O567" t="str">
        <v>Head Of Growth</v>
      </c>
      <c r="P567" t="str">
        <v>DE</v>
      </c>
      <c r="Q567" t="str">
        <v>50M+</v>
      </c>
      <c r="R567" s="1">
        <v>45997</v>
      </c>
      <c r="S567" t="str">
        <v>linkedin.com/in/milamalhotra84</v>
      </c>
    </row>
    <row r="568" spans="1:19">
      <c r="A568" t="str">
        <v>L0567</v>
      </c>
      <c r="B568" t="str">
        <v>Xanthe Petrov</v>
      </c>
      <c r="C568" t="str">
        <v>xanthe.petrov@meta.com</v>
      </c>
      <c r="D568" t="str">
        <v>missing</v>
      </c>
      <c r="E568" t="str">
        <v>META</v>
      </c>
      <c r="F568" t="str">
        <v>N/A</v>
      </c>
      <c r="G568" t="str">
        <v>WEBINAR</v>
      </c>
      <c r="H568">
        <v>29</v>
      </c>
      <c r="I568">
        <v>1</v>
      </c>
      <c r="J568">
        <v>45</v>
      </c>
      <c r="K568" t="str">
        <v>YES</v>
      </c>
      <c r="L568" s="1">
        <v>45962</v>
      </c>
      <c r="M568" t="str">
        <v>CONTACTED</v>
      </c>
      <c r="N568" t="str">
        <v>Healthcare</v>
      </c>
      <c r="O568" t="str">
        <v>Head Of Growth</v>
      </c>
      <c r="P568" t="str">
        <v>US</v>
      </c>
      <c r="Q568" t="str">
        <v>10M-50M</v>
      </c>
      <c r="R568" s="1">
        <v>45937</v>
      </c>
      <c r="S568" t="str">
        <v>linkedin.com/in/dianawalker89</v>
      </c>
    </row>
    <row r="569" spans="1:19">
      <c r="A569" t="str">
        <v>L0568</v>
      </c>
      <c r="B569" t="str">
        <v>Elena Johnson</v>
      </c>
      <c r="C569" t="str">
        <v>elena.johnson@shopifyinc.com</v>
      </c>
      <c r="D569" t="str">
        <v>2651739892</v>
      </c>
      <c r="E569" t="str">
        <v>SHOPIFY INC</v>
      </c>
      <c r="F569" t="str">
        <v>ENTERPRISE</v>
      </c>
      <c r="G569" t="str">
        <v>PAID</v>
      </c>
      <c r="H569">
        <v>21</v>
      </c>
      <c r="I569">
        <v>19</v>
      </c>
      <c r="J569">
        <v>34</v>
      </c>
      <c r="K569" t="str">
        <v>YES</v>
      </c>
      <c r="L569" s="1">
        <v>45759</v>
      </c>
      <c r="M569" t="str">
        <v>CONTACTED</v>
      </c>
      <c r="N569" t="str">
        <v>Logistics</v>
      </c>
      <c r="O569" t="str">
        <v>Founder</v>
      </c>
      <c r="P569" t="str">
        <v>UK</v>
      </c>
      <c r="Q569" t="str">
        <v>$10M-50M</v>
      </c>
      <c r="R569" s="1" t="str">
        <v/>
      </c>
      <c r="S569" t="str">
        <v>linkedin.com/in/wesleydecker74</v>
      </c>
    </row>
    <row r="570" spans="1:19">
      <c r="A570" t="str">
        <v>L0569</v>
      </c>
      <c r="B570" t="str">
        <v>Magnus Williams</v>
      </c>
      <c r="C570" t="str">
        <v>missing</v>
      </c>
      <c r="D570" t="str">
        <v>+12458964958</v>
      </c>
      <c r="E570" t="str">
        <v>WORKDAY</v>
      </c>
      <c r="F570" t="str">
        <v>N/A</v>
      </c>
      <c r="G570" t="str">
        <v>SOCIAL</v>
      </c>
      <c r="H570">
        <v>8</v>
      </c>
      <c r="I570">
        <v>6</v>
      </c>
      <c r="J570">
        <v>36</v>
      </c>
      <c r="K570" t="str">
        <v>NO</v>
      </c>
      <c r="L570" s="1">
        <v>46003</v>
      </c>
      <c r="M570" t="str">
        <v>ENGAGED</v>
      </c>
      <c r="N570" t="str">
        <v>Legal Tech</v>
      </c>
      <c r="O570" t="str">
        <v>Cmo</v>
      </c>
      <c r="P570" t="str">
        <v>US</v>
      </c>
      <c r="Q570" t="str">
        <v>Unknown</v>
      </c>
      <c r="R570" s="1">
        <v>45727</v>
      </c>
      <c r="S570" t="str">
        <v>missing</v>
      </c>
    </row>
    <row r="571" spans="1:19">
      <c r="A571" t="str">
        <v>L0570</v>
      </c>
      <c r="B571" t="str">
        <v>Ethan Harris</v>
      </c>
      <c r="C571" t="str">
        <v>ethan.harris@shopifyinc.com</v>
      </c>
      <c r="D571" t="str">
        <v>+1-492-208-8526</v>
      </c>
      <c r="E571" t="str">
        <v>SHOPIFY INC</v>
      </c>
      <c r="F571" t="str">
        <v>SMB</v>
      </c>
      <c r="G571" t="str">
        <v>REFERRAL</v>
      </c>
      <c r="H571">
        <v>11</v>
      </c>
      <c r="I571">
        <v>18</v>
      </c>
      <c r="J571">
        <v>9</v>
      </c>
      <c r="K571" t="str">
        <v>NO</v>
      </c>
      <c r="L571" s="1">
        <v>45788</v>
      </c>
      <c r="M571" t="str">
        <v>ENGAGED</v>
      </c>
      <c r="N571" t="str">
        <v>Edtech</v>
      </c>
      <c r="O571" t="str">
        <v>Vp Of Marketing</v>
      </c>
      <c r="P571" t="str">
        <v>US</v>
      </c>
      <c r="Q571" t="str">
        <v>$1M-10M</v>
      </c>
      <c r="R571" s="1">
        <v>45975</v>
      </c>
      <c r="S571" t="str">
        <v>linkedin.com/in/leomalik32</v>
      </c>
    </row>
    <row r="572" spans="1:19">
      <c r="A572" t="str">
        <v>L0571</v>
      </c>
      <c r="B572" t="str">
        <v>Liora Ortiz</v>
      </c>
      <c r="C572" t="str">
        <v>liora.ortiz@notionlabs.com</v>
      </c>
      <c r="D572" t="str">
        <v>missing</v>
      </c>
      <c r="E572" t="str">
        <v>NOTION LABS</v>
      </c>
      <c r="F572" t="str">
        <v>STARTUP</v>
      </c>
      <c r="G572" t="str">
        <v>PARTNER</v>
      </c>
      <c r="H572">
        <v>8</v>
      </c>
      <c r="I572">
        <v>0</v>
      </c>
      <c r="J572">
        <v>43</v>
      </c>
      <c r="K572" t="str">
        <v>YES</v>
      </c>
      <c r="L572" s="1">
        <v>45880</v>
      </c>
      <c r="M572" t="str">
        <v>DISQUALIFIED</v>
      </c>
      <c r="N572" t="str">
        <v>Manufacturing</v>
      </c>
      <c r="O572" t="str">
        <v>Operations Manager</v>
      </c>
      <c r="P572" t="str">
        <v>SG</v>
      </c>
      <c r="Q572" t="str">
        <v>Unknown</v>
      </c>
      <c r="R572" s="1">
        <v>45955</v>
      </c>
      <c r="S572" t="str">
        <v>https://linkedin.com/in/rosao'brien6</v>
      </c>
    </row>
    <row r="573" spans="1:19">
      <c r="A573" t="str">
        <v>L0572</v>
      </c>
      <c r="B573" t="str">
        <v>Kevin Chen</v>
      </c>
      <c r="C573" t="str">
        <v>kevin.chen@zscaler.com</v>
      </c>
      <c r="D573" t="str">
        <v>missing</v>
      </c>
      <c r="E573" t="str">
        <v>ZSCALER</v>
      </c>
      <c r="F573" t="str">
        <v>N/A</v>
      </c>
      <c r="G573" t="str">
        <v>PARTNER</v>
      </c>
      <c r="H573">
        <v>8</v>
      </c>
      <c r="I573">
        <v>0</v>
      </c>
      <c r="J573">
        <v>5</v>
      </c>
      <c r="K573" t="str">
        <v>YES</v>
      </c>
      <c r="L573" s="1">
        <v>45770</v>
      </c>
      <c r="M573" t="str">
        <v>DISQUALIFIED</v>
      </c>
      <c r="N573" t="str">
        <v>Saas</v>
      </c>
      <c r="O573" t="str">
        <v>Unknown</v>
      </c>
      <c r="P573" t="str">
        <v>SG</v>
      </c>
      <c r="Q573" t="str">
        <v>$500M-1B</v>
      </c>
      <c r="R573" s="1">
        <v>45954</v>
      </c>
      <c r="S573" t="str">
        <v>linkedin.com/in/rachelmalik68</v>
      </c>
    </row>
    <row r="574" spans="1:19">
      <c r="A574" t="str">
        <v>L0573</v>
      </c>
      <c r="B574" t="str">
        <v>Florian Jensen</v>
      </c>
      <c r="C574" t="str">
        <v>florian.jensen@palantir.com</v>
      </c>
      <c r="D574" t="str">
        <v>+1-748-480-6444</v>
      </c>
      <c r="E574" t="str">
        <v>PALANTIR</v>
      </c>
      <c r="F574" t="str">
        <v>ENTERPRISE</v>
      </c>
      <c r="G574" t="str">
        <v>PAID</v>
      </c>
      <c r="H574">
        <v>20</v>
      </c>
      <c r="I574">
        <v>14</v>
      </c>
      <c r="J574">
        <v>30</v>
      </c>
      <c r="K574" t="str">
        <v>NO</v>
      </c>
      <c r="L574" s="1">
        <v>45701</v>
      </c>
      <c r="M574" t="str">
        <v>CONVERTED</v>
      </c>
      <c r="N574" t="str">
        <v>Fintech</v>
      </c>
      <c r="O574" t="str">
        <v>Head Of Growth</v>
      </c>
      <c r="P574" t="str">
        <v>Spain</v>
      </c>
      <c r="Q574" t="str">
        <v>Unknown</v>
      </c>
      <c r="R574" s="1">
        <v>46011</v>
      </c>
      <c r="S574" t="str">
        <v>linkedin.com/in/rachelrossi49</v>
      </c>
    </row>
    <row r="575" spans="1:19">
      <c r="A575" t="str">
        <v>L0574</v>
      </c>
      <c r="B575" t="str">
        <v>Noah Nakamura</v>
      </c>
      <c r="C575" t="str">
        <v>noah.nakamura@dropbox.com</v>
      </c>
      <c r="D575" t="str">
        <v>missing</v>
      </c>
      <c r="E575" t="str">
        <v>DROPBOX</v>
      </c>
      <c r="F575" t="str">
        <v>MID-MARKET</v>
      </c>
      <c r="G575" t="str">
        <v>UNKNOWN</v>
      </c>
      <c r="H575">
        <v>30</v>
      </c>
      <c r="I575">
        <v>1</v>
      </c>
      <c r="J575">
        <v>13</v>
      </c>
      <c r="K575" t="str">
        <v>NO</v>
      </c>
      <c r="L575" s="1">
        <v>45737</v>
      </c>
      <c r="M575" t="str">
        <v>ENGAGED</v>
      </c>
      <c r="N575" t="str">
        <v>Insurtech</v>
      </c>
      <c r="O575" t="str">
        <v>Coo</v>
      </c>
      <c r="P575" t="str">
        <v>IN</v>
      </c>
      <c r="Q575" t="str">
        <v>Unknown</v>
      </c>
      <c r="R575" s="1">
        <v>45793</v>
      </c>
      <c r="S575" t="str">
        <v>https://linkedin.com/in/perseusyoung94</v>
      </c>
    </row>
    <row r="576" spans="1:19">
      <c r="A576" t="str">
        <v>L0575</v>
      </c>
      <c r="B576" t="str">
        <v>Hadley Mendoza</v>
      </c>
      <c r="C576" t="str">
        <v>hadley.mendoza@mongodb.com</v>
      </c>
      <c r="D576" t="str">
        <v>953-742-1213</v>
      </c>
      <c r="E576" t="str">
        <v>MONGODB</v>
      </c>
      <c r="F576" t="str">
        <v>ENTERPRISE</v>
      </c>
      <c r="G576" t="str">
        <v>WEBINAR</v>
      </c>
      <c r="H576">
        <v>17</v>
      </c>
      <c r="I576">
        <v>4</v>
      </c>
      <c r="J576">
        <v>8</v>
      </c>
      <c r="K576" t="str">
        <v>NO</v>
      </c>
      <c r="L576" s="1">
        <v>45881</v>
      </c>
      <c r="M576" t="str">
        <v>ENGAGED</v>
      </c>
      <c r="N576" t="str">
        <v>Cybersecurity</v>
      </c>
      <c r="O576" t="str">
        <v>Revenue Operations</v>
      </c>
      <c r="P576" t="str">
        <v>N/A</v>
      </c>
      <c r="Q576" t="str">
        <v>$1B+</v>
      </c>
      <c r="R576" s="1" t="str">
        <v/>
      </c>
      <c r="S576" t="str">
        <v>www.linkedin.com/in/hassanschneider12</v>
      </c>
    </row>
    <row r="577" spans="1:19">
      <c r="A577" t="str">
        <v>L0576</v>
      </c>
      <c r="B577" t="str">
        <v>Jamal Kapoor</v>
      </c>
      <c r="C577" t="str">
        <v>jamal.kapoor@crowdstrike.com</v>
      </c>
      <c r="D577" t="str">
        <v>6505678530</v>
      </c>
      <c r="E577" t="str">
        <v>CROWDSTRIKE</v>
      </c>
      <c r="F577" t="str">
        <v>STARTUP</v>
      </c>
      <c r="G577" t="str">
        <v>PAID</v>
      </c>
      <c r="H577">
        <v>14</v>
      </c>
      <c r="I577">
        <v>2</v>
      </c>
      <c r="J577">
        <v>41</v>
      </c>
      <c r="K577" t="str">
        <v>NO</v>
      </c>
      <c r="L577" s="1">
        <v>45702</v>
      </c>
      <c r="M577" t="str">
        <v>CONTACTED</v>
      </c>
      <c r="N577" t="str">
        <v>E-Commerce</v>
      </c>
      <c r="O577" t="str">
        <v>Head Of Strategy</v>
      </c>
      <c r="P577" t="str">
        <v>Sweden</v>
      </c>
      <c r="Q577" t="str">
        <v>Under $1M</v>
      </c>
      <c r="R577" s="1" t="str">
        <v/>
      </c>
      <c r="S577" t="str">
        <v>https://linkedin.com/in/xylamendoza68</v>
      </c>
    </row>
    <row r="578" spans="1:19">
      <c r="A578" t="str">
        <v>L0577</v>
      </c>
      <c r="B578" t="str">
        <v>Elena Pandey</v>
      </c>
      <c r="C578" t="str">
        <v>elena.pandey@airtable.com</v>
      </c>
      <c r="D578" t="str">
        <v>354.681.2329</v>
      </c>
      <c r="E578" t="str">
        <v>AIRTABLE</v>
      </c>
      <c r="F578" t="str">
        <v>MID-MARKET</v>
      </c>
      <c r="G578" t="str">
        <v>PAID</v>
      </c>
      <c r="H578">
        <v>0</v>
      </c>
      <c r="I578">
        <v>11</v>
      </c>
      <c r="J578">
        <v>56</v>
      </c>
      <c r="K578" t="str">
        <v>YES</v>
      </c>
      <c r="L578" s="1">
        <v>45865</v>
      </c>
      <c r="M578" t="str">
        <v>NEW</v>
      </c>
      <c r="N578" t="str">
        <v>Retail</v>
      </c>
      <c r="O578" t="str">
        <v>Demand Gen Manager</v>
      </c>
      <c r="P578" t="str">
        <v>New Zealand</v>
      </c>
      <c r="Q578" t="str">
        <v>$10M+</v>
      </c>
      <c r="R578" s="1">
        <v>45707</v>
      </c>
      <c r="S578" t="str">
        <v>linkedin.com/in/yasminhussain47</v>
      </c>
    </row>
    <row r="579" spans="1:19">
      <c r="A579" t="str">
        <v>L0578</v>
      </c>
      <c r="B579" t="str">
        <v>Brendan Kovac</v>
      </c>
      <c r="C579" t="str">
        <v>missing</v>
      </c>
      <c r="D579" t="str">
        <v>missing</v>
      </c>
      <c r="E579" t="str">
        <v>PALO ALTO</v>
      </c>
      <c r="F579" t="str">
        <v>SMB</v>
      </c>
      <c r="G579" t="str">
        <v>WEBINAR</v>
      </c>
      <c r="H579">
        <v>26</v>
      </c>
      <c r="I579">
        <v>9</v>
      </c>
      <c r="J579">
        <v>24</v>
      </c>
      <c r="K579" t="str">
        <v>NO</v>
      </c>
      <c r="L579" s="1">
        <v>45744</v>
      </c>
      <c r="M579" t="str">
        <v>CONVERTED</v>
      </c>
      <c r="N579" t="str">
        <v>Supply Chain</v>
      </c>
      <c r="O579" t="str">
        <v>Coo</v>
      </c>
      <c r="P579" t="str">
        <v>Vietnam</v>
      </c>
      <c r="Q579" t="str">
        <v>$50M-100M</v>
      </c>
      <c r="R579" s="1">
        <v>45725</v>
      </c>
      <c r="S579" t="str">
        <v>missing</v>
      </c>
    </row>
    <row r="580" spans="1:19">
      <c r="A580" t="str">
        <v>L0579</v>
      </c>
      <c r="B580" t="str">
        <v>Dante Torres</v>
      </c>
      <c r="C580" t="str">
        <v>dante.torres@paloalto.com</v>
      </c>
      <c r="D580" t="str">
        <v>missing</v>
      </c>
      <c r="E580" t="str">
        <v>PALO ALTO</v>
      </c>
      <c r="F580" t="str">
        <v>N/A</v>
      </c>
      <c r="G580" t="str">
        <v>UNKNOWN</v>
      </c>
      <c r="H580">
        <v>2</v>
      </c>
      <c r="I580">
        <v>15</v>
      </c>
      <c r="J580">
        <v>38</v>
      </c>
      <c r="K580" t="str">
        <v>NO</v>
      </c>
      <c r="L580" s="1">
        <v>46011</v>
      </c>
      <c r="M580" t="str">
        <v>CONTACTED</v>
      </c>
      <c r="N580" t="str">
        <v>AI/ML</v>
      </c>
      <c r="O580" t="str">
        <v>Growth Hacker</v>
      </c>
      <c r="P580" t="str">
        <v>Ireland</v>
      </c>
      <c r="Q580" t="str">
        <v>$25M-$100M</v>
      </c>
      <c r="R580" s="1">
        <v>45949</v>
      </c>
      <c r="S580" t="str">
        <v>linkedin.com/in/raviallen26</v>
      </c>
    </row>
    <row r="581" spans="1:19">
      <c r="A581" t="str">
        <v>L0580</v>
      </c>
      <c r="B581" t="str">
        <v>Katrina Dominguez</v>
      </c>
      <c r="C581" t="str">
        <v>katrina.dominguez@datadog.com</v>
      </c>
      <c r="D581" t="str">
        <v>258-473-9710</v>
      </c>
      <c r="E581" t="str">
        <v>DATADOG</v>
      </c>
      <c r="F581" t="str">
        <v>SMB</v>
      </c>
      <c r="G581" t="str">
        <v>SOCIAL</v>
      </c>
      <c r="H581">
        <v>12</v>
      </c>
      <c r="I581">
        <v>1</v>
      </c>
      <c r="J581">
        <v>15</v>
      </c>
      <c r="K581" t="str">
        <v>YES</v>
      </c>
      <c r="L581" s="1">
        <v>45836</v>
      </c>
      <c r="M581" t="str">
        <v>CONTACTED</v>
      </c>
      <c r="N581" t="str">
        <v>Energy</v>
      </c>
      <c r="O581" t="str">
        <v>Pr Manager</v>
      </c>
      <c r="P581" t="str">
        <v>US</v>
      </c>
      <c r="Q581" t="str">
        <v>self-funded</v>
      </c>
      <c r="R581" s="1">
        <v>45894</v>
      </c>
      <c r="S581" t="str">
        <v>https://www.linkedin.com/in/yukidecker87</v>
      </c>
    </row>
    <row r="582" spans="1:19">
      <c r="A582" t="str">
        <v>L0581</v>
      </c>
      <c r="B582" t="str">
        <v>Zaid Ahmed</v>
      </c>
      <c r="C582" t="str">
        <v>zaid.ahmed@hashicorp.com</v>
      </c>
      <c r="D582" t="str">
        <v>8504434266</v>
      </c>
      <c r="E582" t="str">
        <v>HASHICORP</v>
      </c>
      <c r="F582" t="str">
        <v>SMB</v>
      </c>
      <c r="G582" t="str">
        <v>CONTENT_SYNDICATION</v>
      </c>
      <c r="H582">
        <v>30</v>
      </c>
      <c r="I582">
        <v>8</v>
      </c>
      <c r="J582">
        <v>59</v>
      </c>
      <c r="K582" t="str">
        <v>NO</v>
      </c>
      <c r="L582" s="1">
        <v>45864</v>
      </c>
      <c r="M582" t="str">
        <v>QUALIFIED</v>
      </c>
      <c r="N582" t="str">
        <v>Telecom</v>
      </c>
      <c r="O582" t="str">
        <v>Marketing Manager</v>
      </c>
      <c r="P582" t="str">
        <v>US</v>
      </c>
      <c r="Q582" t="str">
        <v>Unknown</v>
      </c>
      <c r="R582" s="1">
        <v>45789</v>
      </c>
      <c r="S582" t="str">
        <v>missing</v>
      </c>
    </row>
    <row r="583" spans="1:19">
      <c r="A583" t="str">
        <v>L0582</v>
      </c>
      <c r="B583" t="str">
        <v>Charlie Jensen</v>
      </c>
      <c r="C583" t="str">
        <v>charlie.jensen@snowflakeinc.com</v>
      </c>
      <c r="D583" t="str">
        <v>+1-346-430-7081</v>
      </c>
      <c r="E583" t="str">
        <v>SNOWFLAKE INC</v>
      </c>
      <c r="F583" t="str">
        <v>STARTUP</v>
      </c>
      <c r="G583" t="str">
        <v>EVENT</v>
      </c>
      <c r="H583">
        <v>28</v>
      </c>
      <c r="I583">
        <v>7</v>
      </c>
      <c r="J583">
        <v>0</v>
      </c>
      <c r="K583" t="str">
        <v>YES</v>
      </c>
      <c r="L583" s="1">
        <v>45833</v>
      </c>
      <c r="M583" t="str">
        <v>DISQUALIFIED</v>
      </c>
      <c r="N583" t="str">
        <v>Cybersecurity</v>
      </c>
      <c r="O583" t="str">
        <v>Head Of Partnerships</v>
      </c>
      <c r="P583" t="str">
        <v>SG</v>
      </c>
      <c r="Q583" t="str">
        <v>Series C+</v>
      </c>
      <c r="R583" s="1">
        <v>45970</v>
      </c>
      <c r="S583" t="str">
        <v>https://linkedin.com/in/xylarobinson32</v>
      </c>
    </row>
    <row r="584" spans="1:19">
      <c r="A584" t="str">
        <v>L0583</v>
      </c>
      <c r="B584" t="str">
        <v>Emilia Chandra</v>
      </c>
      <c r="C584" t="str">
        <v>emilia.chandra@shopifyinc.com</v>
      </c>
      <c r="D584" t="str">
        <v>missing</v>
      </c>
      <c r="E584" t="str">
        <v>SHOPIFY INC</v>
      </c>
      <c r="F584" t="str">
        <v>N/A</v>
      </c>
      <c r="G584" t="str">
        <v>WEBINAR</v>
      </c>
      <c r="H584">
        <v>1</v>
      </c>
      <c r="I584">
        <v>0</v>
      </c>
      <c r="J584">
        <v>46</v>
      </c>
      <c r="K584" t="str">
        <v>NO</v>
      </c>
      <c r="L584" s="1">
        <v>45927</v>
      </c>
      <c r="M584" t="str">
        <v>CONVERTED</v>
      </c>
      <c r="N584" t="str">
        <v>Martech</v>
      </c>
      <c r="O584" t="str">
        <v>Founder</v>
      </c>
      <c r="P584" t="str">
        <v>FR</v>
      </c>
      <c r="Q584" t="str">
        <v>Unknown</v>
      </c>
      <c r="R584" s="1">
        <v>45872</v>
      </c>
      <c r="S584" t="str">
        <v>https://linkedin.com/in/palomaadams41</v>
      </c>
    </row>
    <row r="585" spans="1:19">
      <c r="A585" t="str">
        <v>L0584</v>
      </c>
      <c r="B585" t="str">
        <v>Carlos Hussain</v>
      </c>
      <c r="C585" t="str">
        <v>carlos.hussain@stripe.com</v>
      </c>
      <c r="D585" t="str">
        <v>(896) 766-9160</v>
      </c>
      <c r="E585" t="str">
        <v>STRIPE</v>
      </c>
      <c r="F585" t="str">
        <v>MID-MARKET</v>
      </c>
      <c r="G585" t="str">
        <v>UNKNOWN</v>
      </c>
      <c r="H585">
        <v>10</v>
      </c>
      <c r="I585">
        <v>0</v>
      </c>
      <c r="J585">
        <v>26</v>
      </c>
      <c r="K585" t="str">
        <v>YES</v>
      </c>
      <c r="L585" s="1">
        <v>45724</v>
      </c>
      <c r="M585" t="str">
        <v>QUALIFIED</v>
      </c>
      <c r="N585" t="str">
        <v>Retail</v>
      </c>
      <c r="O585" t="str">
        <v>Gtm Lead</v>
      </c>
      <c r="P585" t="str">
        <v>AU</v>
      </c>
      <c r="Q585" t="str">
        <v>$10M+</v>
      </c>
      <c r="R585" s="1">
        <v>45845</v>
      </c>
      <c r="S585" t="str">
        <v>missing</v>
      </c>
    </row>
    <row r="586" spans="1:19">
      <c r="A586" t="str">
        <v>L0585</v>
      </c>
      <c r="B586" t="str">
        <v>Alice Jackson</v>
      </c>
      <c r="C586" t="str">
        <v>alice.jackson@linear.com</v>
      </c>
      <c r="D586" t="str">
        <v>7491641402</v>
      </c>
      <c r="E586" t="str">
        <v>LINEAR</v>
      </c>
      <c r="F586" t="str">
        <v>SMB</v>
      </c>
      <c r="G586" t="str">
        <v>DIRECT</v>
      </c>
      <c r="H586">
        <v>2</v>
      </c>
      <c r="I586">
        <v>0</v>
      </c>
      <c r="J586">
        <v>30</v>
      </c>
      <c r="K586" t="str">
        <v>NO</v>
      </c>
      <c r="L586" s="1">
        <v>45719</v>
      </c>
      <c r="M586" t="str">
        <v>NURTURING</v>
      </c>
      <c r="N586" t="str">
        <v>Martech</v>
      </c>
      <c r="O586" t="str">
        <v>Data Analyst</v>
      </c>
      <c r="P586" t="str">
        <v>Bangladesh</v>
      </c>
      <c r="Q586" t="str">
        <v>$1B+</v>
      </c>
      <c r="R586" s="1">
        <v>45677</v>
      </c>
      <c r="S586" t="str">
        <v>missing</v>
      </c>
    </row>
    <row r="587" spans="1:19">
      <c r="A587" t="str">
        <v>L0586</v>
      </c>
      <c r="B587" t="str">
        <v>Uriel Gomez</v>
      </c>
      <c r="C587" t="str">
        <v>uriel.gomez@okta.com</v>
      </c>
      <c r="D587" t="str">
        <v>235-303-2992</v>
      </c>
      <c r="E587" t="str">
        <v>OKTA</v>
      </c>
      <c r="F587" t="str">
        <v>STARTUP</v>
      </c>
      <c r="G587" t="str">
        <v>COLD_EMAIL</v>
      </c>
      <c r="H587">
        <v>9</v>
      </c>
      <c r="I587">
        <v>12</v>
      </c>
      <c r="J587">
        <v>46</v>
      </c>
      <c r="K587" t="str">
        <v>YES</v>
      </c>
      <c r="L587" s="1">
        <v>45735</v>
      </c>
      <c r="M587" t="str">
        <v>DISQUALIFIED</v>
      </c>
      <c r="N587" t="str">
        <v>Automotive</v>
      </c>
      <c r="O587" t="str">
        <v>Customer Success Manager</v>
      </c>
      <c r="P587" t="str">
        <v>Italy</v>
      </c>
      <c r="Q587" t="str">
        <v>Unknown</v>
      </c>
      <c r="R587" s="1">
        <v>45942</v>
      </c>
      <c r="S587" t="str">
        <v>https://linkedin.com/in/quinlanrivera28</v>
      </c>
    </row>
    <row r="588" spans="1:19">
      <c r="A588" t="str">
        <v>L0587</v>
      </c>
      <c r="B588" t="str">
        <v>Liam Sanchez</v>
      </c>
      <c r="C588" t="str">
        <v>liam.sanchez@zoomvideo.com</v>
      </c>
      <c r="D588" t="str">
        <v>201.394.6957</v>
      </c>
      <c r="E588" t="str">
        <v>ZOOM VIDEO</v>
      </c>
      <c r="F588" t="str">
        <v>N/A</v>
      </c>
      <c r="G588" t="str">
        <v>WEBINAR</v>
      </c>
      <c r="H588">
        <v>14</v>
      </c>
      <c r="I588">
        <v>13</v>
      </c>
      <c r="J588">
        <v>32</v>
      </c>
      <c r="K588" t="str">
        <v>YES</v>
      </c>
      <c r="L588" s="1">
        <v>45882</v>
      </c>
      <c r="M588" t="str">
        <v>QUALIFIED</v>
      </c>
      <c r="N588" t="str">
        <v>Healthcare</v>
      </c>
      <c r="O588" t="str">
        <v>Chief Growth Officer</v>
      </c>
      <c r="P588" t="str">
        <v>UK</v>
      </c>
      <c r="Q588" t="str">
        <v>$10M+</v>
      </c>
      <c r="R588" s="1">
        <v>45713</v>
      </c>
      <c r="S588" t="str">
        <v>www.linkedin.com/in/priyagupta26</v>
      </c>
    </row>
    <row r="589" spans="1:19">
      <c r="A589" t="str">
        <v>L0588</v>
      </c>
      <c r="B589" t="str">
        <v>Jack Taylor</v>
      </c>
      <c r="C589" t="str">
        <v>jack.taylor@mongodb.com</v>
      </c>
      <c r="D589" t="str">
        <v>missing</v>
      </c>
      <c r="E589" t="str">
        <v>MONGODB</v>
      </c>
      <c r="F589" t="str">
        <v>ENTERPRISE</v>
      </c>
      <c r="G589" t="str">
        <v>DIRECT</v>
      </c>
      <c r="H589">
        <v>11</v>
      </c>
      <c r="I589">
        <v>15</v>
      </c>
      <c r="J589">
        <v>53</v>
      </c>
      <c r="K589" t="str">
        <v>YES</v>
      </c>
      <c r="L589" s="1">
        <v>46016</v>
      </c>
      <c r="M589" t="str">
        <v>QUALIFIED</v>
      </c>
      <c r="N589" t="str">
        <v>Cleantech</v>
      </c>
      <c r="O589" t="str">
        <v>Pr Manager</v>
      </c>
      <c r="P589" t="str">
        <v>Kenya</v>
      </c>
      <c r="Q589" t="str">
        <v>Unknown</v>
      </c>
      <c r="R589" s="1">
        <v>45721</v>
      </c>
      <c r="S589" t="str">
        <v>missing</v>
      </c>
    </row>
    <row r="590" spans="1:19">
      <c r="A590" t="str">
        <v>L0589</v>
      </c>
      <c r="B590" t="str">
        <v>Ethan Gomez</v>
      </c>
      <c r="C590" t="str">
        <v>ethan.gomez@hashicorp.com</v>
      </c>
      <c r="D590" t="str">
        <v>(357) 454-3527</v>
      </c>
      <c r="E590" t="str">
        <v>HASHICORP</v>
      </c>
      <c r="F590" t="str">
        <v>MID-MARKET</v>
      </c>
      <c r="G590" t="str">
        <v>REFERRAL</v>
      </c>
      <c r="H590">
        <v>22</v>
      </c>
      <c r="I590">
        <v>12</v>
      </c>
      <c r="J590">
        <v>56</v>
      </c>
      <c r="K590" t="str">
        <v>NO</v>
      </c>
      <c r="L590" s="1">
        <v>45815</v>
      </c>
      <c r="M590" t="str">
        <v>CONVERTED</v>
      </c>
      <c r="N590" t="str">
        <v>Healthcare</v>
      </c>
      <c r="O590" t="str">
        <v>Brand Manager</v>
      </c>
      <c r="P590" t="str">
        <v>N/A</v>
      </c>
      <c r="Q590" t="str">
        <v>Over $1B</v>
      </c>
      <c r="R590" s="1">
        <v>45897</v>
      </c>
      <c r="S590" t="str">
        <v>linkedin.com/in/rachelnair83</v>
      </c>
    </row>
    <row r="591" spans="1:19">
      <c r="A591" t="str">
        <v>L0590</v>
      </c>
      <c r="B591" t="str">
        <v>Joaquin Davis</v>
      </c>
      <c r="C591" t="str">
        <v>joaquin.davis@microsoftcorp.com</v>
      </c>
      <c r="D591" t="str">
        <v>missing</v>
      </c>
      <c r="E591" t="str">
        <v>MICROSOFT CORP</v>
      </c>
      <c r="F591" t="str">
        <v>ENTERPRISE</v>
      </c>
      <c r="G591" t="str">
        <v>COLD_EMAIL</v>
      </c>
      <c r="H591">
        <v>35</v>
      </c>
      <c r="I591">
        <v>0</v>
      </c>
      <c r="J591">
        <v>4</v>
      </c>
      <c r="K591" t="str">
        <v>NO</v>
      </c>
      <c r="L591" s="1">
        <v>45729</v>
      </c>
      <c r="M591" t="str">
        <v>CONTACTED</v>
      </c>
      <c r="N591" t="str">
        <v>Healthcare</v>
      </c>
      <c r="O591" t="str">
        <v>Associate</v>
      </c>
      <c r="P591" t="str">
        <v>UK</v>
      </c>
      <c r="Q591" t="str">
        <v>0-1M</v>
      </c>
      <c r="R591" s="1">
        <v>46007</v>
      </c>
      <c r="S591" t="str">
        <v>linkedin.com/in/winstonrodriguez41</v>
      </c>
    </row>
    <row r="592" spans="1:19">
      <c r="A592" t="str">
        <v>L0591</v>
      </c>
      <c r="B592" t="str">
        <v>Ursula Rojas</v>
      </c>
      <c r="C592" t="str">
        <v>ursula.rojas@amazon.com</v>
      </c>
      <c r="D592" t="str">
        <v>(638) 837-5385</v>
      </c>
      <c r="E592" t="str">
        <v>AMAZON</v>
      </c>
      <c r="F592" t="str">
        <v>ENTERPRISE</v>
      </c>
      <c r="G592" t="str">
        <v>COLD_EMAIL</v>
      </c>
      <c r="H592">
        <v>17</v>
      </c>
      <c r="I592">
        <v>0</v>
      </c>
      <c r="J592">
        <v>5</v>
      </c>
      <c r="K592" t="str">
        <v>YES</v>
      </c>
      <c r="L592" s="1">
        <v>45937</v>
      </c>
      <c r="M592" t="str">
        <v>NEW</v>
      </c>
      <c r="N592" t="str">
        <v>Saas</v>
      </c>
      <c r="O592" t="str">
        <v>Gtm Lead</v>
      </c>
      <c r="P592" t="str">
        <v>Turkey</v>
      </c>
      <c r="Q592" t="str">
        <v>$500M-1B</v>
      </c>
      <c r="R592" s="1">
        <v>45683</v>
      </c>
      <c r="S592" t="str">
        <v>missing</v>
      </c>
    </row>
    <row r="593" spans="1:19">
      <c r="A593" t="str">
        <v>L0592</v>
      </c>
      <c r="B593" t="str">
        <v>Nadia Sanchez</v>
      </c>
      <c r="C593" t="str">
        <v>nadia.sanchez@elastic.com</v>
      </c>
      <c r="D593" t="str">
        <v>353-414-2200</v>
      </c>
      <c r="E593" t="str">
        <v>ELASTIC</v>
      </c>
      <c r="F593" t="str">
        <v>SMB</v>
      </c>
      <c r="G593" t="str">
        <v>SOCIAL</v>
      </c>
      <c r="H593">
        <v>27</v>
      </c>
      <c r="I593">
        <v>19</v>
      </c>
      <c r="J593">
        <v>34</v>
      </c>
      <c r="K593" t="str">
        <v>YES</v>
      </c>
      <c r="L593" s="1">
        <v>45840</v>
      </c>
      <c r="M593" t="str">
        <v>NEW</v>
      </c>
      <c r="N593" t="str">
        <v>Retail</v>
      </c>
      <c r="O593" t="str">
        <v>Director Of Demand Gen</v>
      </c>
      <c r="P593" t="str">
        <v>CA</v>
      </c>
      <c r="Q593" t="str">
        <v>Unknown</v>
      </c>
      <c r="R593" s="1">
        <v>45750</v>
      </c>
      <c r="S593" t="str">
        <v>linkedin.com/in/waqaslee57</v>
      </c>
    </row>
    <row r="594" spans="1:19">
      <c r="A594" t="str">
        <v>L0593</v>
      </c>
      <c r="B594" t="str">
        <v>Ximena Flores</v>
      </c>
      <c r="C594" t="str">
        <v>ximena.flores@palantir.com</v>
      </c>
      <c r="D594" t="str">
        <v>(560) 342-4407</v>
      </c>
      <c r="E594" t="str">
        <v>PALANTIR</v>
      </c>
      <c r="F594" t="str">
        <v>MID-MARKET</v>
      </c>
      <c r="G594" t="str">
        <v>COLD_EMAIL</v>
      </c>
      <c r="H594">
        <v>5</v>
      </c>
      <c r="I594">
        <v>12</v>
      </c>
      <c r="J594">
        <v>12</v>
      </c>
      <c r="K594" t="str">
        <v>YES</v>
      </c>
      <c r="L594" s="1">
        <v>45985</v>
      </c>
      <c r="M594" t="str">
        <v>ENGAGED</v>
      </c>
      <c r="N594" t="str">
        <v>Fintech</v>
      </c>
      <c r="O594" t="str">
        <v>Unknown</v>
      </c>
      <c r="P594" t="str">
        <v>BR</v>
      </c>
      <c r="Q594" t="str">
        <v>Unknown</v>
      </c>
      <c r="R594" s="1" t="str">
        <v/>
      </c>
      <c r="S594" t="str">
        <v>missing</v>
      </c>
    </row>
    <row r="595" spans="1:19">
      <c r="A595" t="str">
        <v>L0594</v>
      </c>
      <c r="B595" t="str">
        <v>Rachel Malik</v>
      </c>
      <c r="C595" t="str">
        <v>rachel.malik@cloudflare.com</v>
      </c>
      <c r="D595" t="str">
        <v>(490) 591-1112</v>
      </c>
      <c r="E595" t="str">
        <v>CLOUDFLARE</v>
      </c>
      <c r="F595" t="str">
        <v>ENTERPRISE</v>
      </c>
      <c r="G595" t="str">
        <v>ORGANIC</v>
      </c>
      <c r="H595">
        <v>35</v>
      </c>
      <c r="I595">
        <v>9</v>
      </c>
      <c r="J595">
        <v>42</v>
      </c>
      <c r="K595" t="str">
        <v>NO</v>
      </c>
      <c r="L595" s="1">
        <v>45796</v>
      </c>
      <c r="M595" t="str">
        <v>QUALIFIED</v>
      </c>
      <c r="N595" t="str">
        <v>Manufacturing</v>
      </c>
      <c r="O595" t="str">
        <v>Marketing Analyst</v>
      </c>
      <c r="P595" t="str">
        <v>DE</v>
      </c>
      <c r="Q595" t="str">
        <v>$1B+</v>
      </c>
      <c r="R595" s="1">
        <v>45822</v>
      </c>
      <c r="S595" t="str">
        <v>linkedin.com/in/ivyhill43</v>
      </c>
    </row>
    <row r="596" spans="1:19">
      <c r="A596" t="str">
        <v>L0595</v>
      </c>
      <c r="B596" t="str">
        <v>Frank Kim</v>
      </c>
      <c r="C596" t="str">
        <v>missing</v>
      </c>
      <c r="D596" t="str">
        <v>+18312908608</v>
      </c>
      <c r="E596" t="str">
        <v>SHOPIFY</v>
      </c>
      <c r="F596" t="str">
        <v>ENTERPRISE</v>
      </c>
      <c r="G596" t="str">
        <v>PAID</v>
      </c>
      <c r="H596">
        <v>22</v>
      </c>
      <c r="I596">
        <v>12</v>
      </c>
      <c r="J596">
        <v>13</v>
      </c>
      <c r="K596" t="str">
        <v>YES</v>
      </c>
      <c r="L596" s="1">
        <v>45945</v>
      </c>
      <c r="M596" t="str">
        <v>DISQUALIFIED</v>
      </c>
      <c r="N596" t="str">
        <v>Saas</v>
      </c>
      <c r="O596" t="str">
        <v>Unknown</v>
      </c>
      <c r="P596" t="str">
        <v>Saudi Arabia</v>
      </c>
      <c r="Q596" t="str">
        <v>$500M-1B</v>
      </c>
      <c r="R596" s="1">
        <v>45883</v>
      </c>
      <c r="S596" t="str">
        <v>linkedin.com/in/henriknelson31</v>
      </c>
    </row>
    <row r="597" spans="1:19">
      <c r="A597" t="str">
        <v>L0596</v>
      </c>
      <c r="B597" t="str">
        <v>Elise Dubois</v>
      </c>
      <c r="C597" t="str">
        <v>elise.dubois@palantir.com</v>
      </c>
      <c r="D597" t="str">
        <v>8735455063</v>
      </c>
      <c r="E597" t="str">
        <v>PALANTIR</v>
      </c>
      <c r="F597" t="str">
        <v>SMB</v>
      </c>
      <c r="G597" t="str">
        <v>SOCIAL</v>
      </c>
      <c r="H597">
        <v>18</v>
      </c>
      <c r="I597">
        <v>9</v>
      </c>
      <c r="J597">
        <v>50</v>
      </c>
      <c r="K597" t="str">
        <v>YES</v>
      </c>
      <c r="L597" s="1">
        <v>45797</v>
      </c>
      <c r="M597" t="str">
        <v>NURTURING</v>
      </c>
      <c r="N597" t="str">
        <v>Gaming</v>
      </c>
      <c r="O597" t="str">
        <v>Customer Success Manager</v>
      </c>
      <c r="P597" t="str">
        <v>N/A</v>
      </c>
      <c r="Q597" t="str">
        <v>1M-10M</v>
      </c>
      <c r="R597" s="1">
        <v>45879</v>
      </c>
      <c r="S597" t="str">
        <v>missing</v>
      </c>
    </row>
    <row r="598" spans="1:19">
      <c r="A598" t="str">
        <v>L0597</v>
      </c>
      <c r="B598" t="str">
        <v>Tyler Chopra</v>
      </c>
      <c r="C598" t="str">
        <v>tyler.chopra@paloaltonetworks.com</v>
      </c>
      <c r="D598" t="str">
        <v>+1-712-530-3102</v>
      </c>
      <c r="E598" t="str">
        <v>PALO ALTO NETWORKS</v>
      </c>
      <c r="F598" t="str">
        <v>GROWTH</v>
      </c>
      <c r="G598" t="str">
        <v>PARTNER</v>
      </c>
      <c r="H598">
        <v>13</v>
      </c>
      <c r="I598">
        <v>17</v>
      </c>
      <c r="J598">
        <v>56</v>
      </c>
      <c r="K598" t="str">
        <v>YES</v>
      </c>
      <c r="L598" s="1">
        <v>45781</v>
      </c>
      <c r="M598" t="str">
        <v>CONTACTED</v>
      </c>
      <c r="N598" t="str">
        <v>AI/ML</v>
      </c>
      <c r="O598" t="str">
        <v>Revenue Operations</v>
      </c>
      <c r="P598" t="str">
        <v>US</v>
      </c>
      <c r="Q598" t="str">
        <v>Series A</v>
      </c>
      <c r="R598" s="1">
        <v>45718</v>
      </c>
      <c r="S598" t="str">
        <v>linkedin.com/in/derekiyer62</v>
      </c>
    </row>
    <row r="599" spans="1:19">
      <c r="A599" t="str">
        <v>L0598</v>
      </c>
      <c r="B599" t="str">
        <v>Ulrich Khan</v>
      </c>
      <c r="C599" t="str">
        <v>ulrich.khan@datadog.com</v>
      </c>
      <c r="D599" t="str">
        <v>(799) 235-3058</v>
      </c>
      <c r="E599" t="str">
        <v>DATADOG</v>
      </c>
      <c r="F599" t="str">
        <v>SMB</v>
      </c>
      <c r="G599" t="str">
        <v>ORGANIC</v>
      </c>
      <c r="H599">
        <v>0</v>
      </c>
      <c r="I599">
        <v>13</v>
      </c>
      <c r="J599">
        <v>24</v>
      </c>
      <c r="K599" t="str">
        <v>YES</v>
      </c>
      <c r="L599" s="1">
        <v>45938</v>
      </c>
      <c r="M599" t="str">
        <v>NEW</v>
      </c>
      <c r="N599" t="str">
        <v>Healthcare</v>
      </c>
      <c r="O599" t="str">
        <v>Director Of Marketing</v>
      </c>
      <c r="P599" t="str">
        <v>AU</v>
      </c>
      <c r="Q599" t="str">
        <v>&lt; $1M</v>
      </c>
      <c r="R599" s="1">
        <v>45695</v>
      </c>
      <c r="S599" t="str">
        <v>https://www.linkedin.com/in/quentinahmed51</v>
      </c>
    </row>
    <row r="600" spans="1:19">
      <c r="A600" t="str">
        <v>L0599</v>
      </c>
      <c r="B600" t="str">
        <v>Ingrid Herrera</v>
      </c>
      <c r="C600" t="str">
        <v>ingrid.herrera@elastic.com</v>
      </c>
      <c r="D600" t="str">
        <v>(280) 687-4578</v>
      </c>
      <c r="E600" t="str">
        <v>ELASTIC</v>
      </c>
      <c r="F600" t="str">
        <v>SMB</v>
      </c>
      <c r="G600" t="str">
        <v>EVENT</v>
      </c>
      <c r="H600">
        <v>12</v>
      </c>
      <c r="I600">
        <v>10</v>
      </c>
      <c r="J600">
        <v>14</v>
      </c>
      <c r="K600" t="str">
        <v>YES</v>
      </c>
      <c r="L600" s="1">
        <v>45918</v>
      </c>
      <c r="M600" t="str">
        <v>CONVERTED</v>
      </c>
      <c r="N600" t="str">
        <v>Healthcare</v>
      </c>
      <c r="O600" t="str">
        <v>Marketing Manager</v>
      </c>
      <c r="P600" t="str">
        <v>Netherlands</v>
      </c>
      <c r="Q600" t="str">
        <v>$1B+</v>
      </c>
      <c r="R600" s="1">
        <v>45738</v>
      </c>
      <c r="S600" t="str">
        <v>https://linkedin.com/in/ivynair32</v>
      </c>
    </row>
    <row r="601" spans="1:19">
      <c r="A601" t="str">
        <v>L0600</v>
      </c>
      <c r="B601" t="str">
        <v>Dmitri Fernandez</v>
      </c>
      <c r="C601" t="str">
        <v>missing</v>
      </c>
      <c r="D601" t="str">
        <v>716.859.7492</v>
      </c>
      <c r="E601" t="str">
        <v>MICROSOFT CORP</v>
      </c>
      <c r="F601" t="str">
        <v>ENTERPRISE</v>
      </c>
      <c r="G601" t="str">
        <v>ORGANIC</v>
      </c>
      <c r="H601">
        <v>0</v>
      </c>
      <c r="I601">
        <v>20</v>
      </c>
      <c r="J601">
        <v>45</v>
      </c>
      <c r="K601" t="str">
        <v>NO</v>
      </c>
      <c r="L601" s="1">
        <v>45790</v>
      </c>
      <c r="M601" t="str">
        <v>DISQUALIFIED</v>
      </c>
      <c r="N601" t="str">
        <v>Healthcare</v>
      </c>
      <c r="O601" t="str">
        <v>Co-Founder</v>
      </c>
      <c r="P601" t="str">
        <v>DE</v>
      </c>
      <c r="Q601" t="str">
        <v>Unknown</v>
      </c>
      <c r="R601" s="1">
        <v>45780</v>
      </c>
      <c r="S601" t="str">
        <v>https://linkedin.com/in/xenajones39</v>
      </c>
    </row>
    <row r="602" spans="1:19">
      <c r="A602" t="str">
        <v>L0601</v>
      </c>
      <c r="B602" t="str">
        <v>Farhan Davis</v>
      </c>
      <c r="C602" t="str">
        <v>farhan.davis@cloudflare.com</v>
      </c>
      <c r="D602" t="str">
        <v>4875327403</v>
      </c>
      <c r="E602" t="str">
        <v>CLOUDFLARE</v>
      </c>
      <c r="F602" t="str">
        <v>MID-MARKET</v>
      </c>
      <c r="G602" t="str">
        <v>PARTNER</v>
      </c>
      <c r="H602">
        <v>10</v>
      </c>
      <c r="I602">
        <v>4</v>
      </c>
      <c r="J602">
        <v>9</v>
      </c>
      <c r="K602" t="str">
        <v>NO</v>
      </c>
      <c r="L602" s="1">
        <v>45662</v>
      </c>
      <c r="M602" t="str">
        <v>NEW</v>
      </c>
      <c r="N602" t="str">
        <v>Cybersecurity</v>
      </c>
      <c r="O602" t="str">
        <v>Program Manager</v>
      </c>
      <c r="P602" t="str">
        <v>Chile</v>
      </c>
      <c r="Q602" t="str">
        <v>$50M-100M</v>
      </c>
      <c r="R602" s="1">
        <v>45665</v>
      </c>
      <c r="S602" t="str">
        <v>missing</v>
      </c>
    </row>
    <row r="603" spans="1:19">
      <c r="A603" t="str">
        <v>L0602</v>
      </c>
      <c r="B603" t="str">
        <v>Zara Hill</v>
      </c>
      <c r="C603" t="str">
        <v>zara.hill@salesforce.com</v>
      </c>
      <c r="D603" t="str">
        <v>210-548-7993</v>
      </c>
      <c r="E603" t="str">
        <v>SALESFORCE</v>
      </c>
      <c r="F603" t="str">
        <v>N/A</v>
      </c>
      <c r="G603" t="str">
        <v>COLD_EMAIL</v>
      </c>
      <c r="H603">
        <v>20</v>
      </c>
      <c r="I603">
        <v>1</v>
      </c>
      <c r="J603">
        <v>41</v>
      </c>
      <c r="K603" t="str">
        <v>YES</v>
      </c>
      <c r="L603" s="1">
        <v>45694</v>
      </c>
      <c r="M603" t="str">
        <v>CONTACTED</v>
      </c>
      <c r="N603" t="str">
        <v>Cleantech</v>
      </c>
      <c r="O603" t="str">
        <v>Senior Analyst</v>
      </c>
      <c r="P603" t="str">
        <v>IN</v>
      </c>
      <c r="Q603" t="str">
        <v>$1B+</v>
      </c>
      <c r="R603" s="1">
        <v>45718</v>
      </c>
      <c r="S603" t="str">
        <v>missing</v>
      </c>
    </row>
    <row r="604" spans="1:19">
      <c r="A604" t="str">
        <v>L0603</v>
      </c>
      <c r="B604" t="str">
        <v>Zachary Fernandez</v>
      </c>
      <c r="C604" t="str">
        <v>zachary.fernandez@airtable.com</v>
      </c>
      <c r="D604" t="str">
        <v>3662673169</v>
      </c>
      <c r="E604" t="str">
        <v>AIRTABLE</v>
      </c>
      <c r="F604" t="str">
        <v>ENTERPRISE</v>
      </c>
      <c r="G604" t="str">
        <v>EVENT</v>
      </c>
      <c r="H604">
        <v>0</v>
      </c>
      <c r="I604">
        <v>13</v>
      </c>
      <c r="J604">
        <v>16</v>
      </c>
      <c r="K604" t="str">
        <v>NO</v>
      </c>
      <c r="L604" s="1">
        <v>45893</v>
      </c>
      <c r="M604" t="str">
        <v>DISQUALIFIED</v>
      </c>
      <c r="N604" t="str">
        <v>Edtech</v>
      </c>
      <c r="O604" t="str">
        <v>Head Of Strategy</v>
      </c>
      <c r="P604" t="str">
        <v>Turkey</v>
      </c>
      <c r="Q604" t="str">
        <v>1M-10M</v>
      </c>
      <c r="R604" s="1">
        <v>45956</v>
      </c>
      <c r="S604" t="str">
        <v>linkedin.com/in/verasaxena34</v>
      </c>
    </row>
    <row r="605" spans="1:19">
      <c r="A605" t="str">
        <v>L0604</v>
      </c>
      <c r="B605" t="str">
        <v>Winston Hussain</v>
      </c>
      <c r="C605" t="str">
        <v>winston.hussain@intercom.com</v>
      </c>
      <c r="D605" t="str">
        <v>2652843548</v>
      </c>
      <c r="E605" t="str">
        <v>INTERCOM</v>
      </c>
      <c r="F605" t="str">
        <v>MID-MARKET</v>
      </c>
      <c r="G605" t="str">
        <v>ORGANIC</v>
      </c>
      <c r="H605">
        <v>21</v>
      </c>
      <c r="I605">
        <v>17</v>
      </c>
      <c r="J605">
        <v>16</v>
      </c>
      <c r="K605" t="str">
        <v>YES</v>
      </c>
      <c r="L605" s="1">
        <v>45724</v>
      </c>
      <c r="M605" t="str">
        <v>NURTURING</v>
      </c>
      <c r="N605" t="str">
        <v>Proptech</v>
      </c>
      <c r="O605" t="str">
        <v>Unknown</v>
      </c>
      <c r="P605" t="str">
        <v>Malaysia</v>
      </c>
      <c r="Q605" t="str">
        <v>$10M-50M</v>
      </c>
      <c r="R605" s="1">
        <v>45693</v>
      </c>
      <c r="S605" t="str">
        <v>missing</v>
      </c>
    </row>
    <row r="606" spans="1:19">
      <c r="A606" t="str">
        <v>L0605</v>
      </c>
      <c r="B606" t="str">
        <v>Mona Martin</v>
      </c>
      <c r="C606" t="str">
        <v>mona.martin@zscaler.com</v>
      </c>
      <c r="D606" t="str">
        <v>+18281512211</v>
      </c>
      <c r="E606" t="str">
        <v>ZSCALER</v>
      </c>
      <c r="F606" t="str">
        <v>ENTERPRISE</v>
      </c>
      <c r="G606" t="str">
        <v>UNKNOWN</v>
      </c>
      <c r="H606">
        <v>2</v>
      </c>
      <c r="I606">
        <v>7</v>
      </c>
      <c r="J606">
        <v>22</v>
      </c>
      <c r="K606" t="str">
        <v>NO</v>
      </c>
      <c r="L606" s="1">
        <v>45950</v>
      </c>
      <c r="M606" t="str">
        <v>QUALIFIED</v>
      </c>
      <c r="N606" t="str">
        <v>Logistics</v>
      </c>
      <c r="O606" t="str">
        <v>Unknown</v>
      </c>
      <c r="P606" t="str">
        <v>Israel</v>
      </c>
      <c r="Q606" t="str">
        <v>Series A</v>
      </c>
      <c r="R606" s="1">
        <v>45694</v>
      </c>
      <c r="S606" t="str">
        <v>missing</v>
      </c>
    </row>
    <row r="607" spans="1:19">
      <c r="A607" t="str">
        <v>L0606</v>
      </c>
      <c r="B607" t="str">
        <v>Yolanda Verma</v>
      </c>
      <c r="C607" t="str">
        <v>yolanda.verma@docusign.com</v>
      </c>
      <c r="D607" t="str">
        <v>missing</v>
      </c>
      <c r="E607" t="str">
        <v>DOCUSIGN</v>
      </c>
      <c r="F607" t="str">
        <v>MID-MARKET</v>
      </c>
      <c r="G607" t="str">
        <v>EVENT</v>
      </c>
      <c r="H607">
        <v>20</v>
      </c>
      <c r="I607">
        <v>8</v>
      </c>
      <c r="J607">
        <v>41</v>
      </c>
      <c r="K607" t="str">
        <v>NO</v>
      </c>
      <c r="L607" s="1">
        <v>45754</v>
      </c>
      <c r="M607" t="str">
        <v>DISQUALIFIED</v>
      </c>
      <c r="N607" t="str">
        <v>Saas</v>
      </c>
      <c r="O607" t="str">
        <v>Vp Marketing</v>
      </c>
      <c r="P607" t="str">
        <v>JP</v>
      </c>
      <c r="Q607" t="str">
        <v>10M-50M</v>
      </c>
      <c r="R607" s="1">
        <v>45667</v>
      </c>
      <c r="S607" t="str">
        <v>linkedin.com/in/esmeraldabianchi66</v>
      </c>
    </row>
    <row r="608" spans="1:19">
      <c r="A608" t="str">
        <v>L0607</v>
      </c>
      <c r="B608" t="str">
        <v>Wren Saxena</v>
      </c>
      <c r="C608" t="str">
        <v>missing</v>
      </c>
      <c r="D608" t="str">
        <v>+1-900-457-2169</v>
      </c>
      <c r="E608" t="str">
        <v>SLACK</v>
      </c>
      <c r="F608" t="str">
        <v>SMB</v>
      </c>
      <c r="G608" t="str">
        <v>WEBINAR</v>
      </c>
      <c r="H608">
        <v>28</v>
      </c>
      <c r="I608">
        <v>19</v>
      </c>
      <c r="J608">
        <v>11</v>
      </c>
      <c r="K608" t="str">
        <v>NO</v>
      </c>
      <c r="L608" s="1">
        <v>45968</v>
      </c>
      <c r="M608" t="str">
        <v>CONVERTED</v>
      </c>
      <c r="N608" t="str">
        <v>Unknown</v>
      </c>
      <c r="O608" t="str">
        <v>Field Marketing Manager</v>
      </c>
      <c r="P608" t="str">
        <v>BR</v>
      </c>
      <c r="Q608" t="str">
        <v>Unknown</v>
      </c>
      <c r="R608" s="1">
        <v>45880</v>
      </c>
      <c r="S608" t="str">
        <v>linkedin.com/in/priyamishra46</v>
      </c>
    </row>
    <row r="609" spans="1:19">
      <c r="A609" t="str">
        <v>L0608</v>
      </c>
      <c r="B609" t="str">
        <v>Noah Williams</v>
      </c>
      <c r="C609" t="str">
        <v>noah.williams@amazoninc.com</v>
      </c>
      <c r="D609" t="str">
        <v>+1-942-261-3472</v>
      </c>
      <c r="E609" t="str">
        <v>AMAZON INC</v>
      </c>
      <c r="F609" t="str">
        <v>SMB</v>
      </c>
      <c r="G609" t="str">
        <v>PAID</v>
      </c>
      <c r="H609">
        <v>0</v>
      </c>
      <c r="I609">
        <v>13</v>
      </c>
      <c r="J609">
        <v>9</v>
      </c>
      <c r="K609" t="str">
        <v>YES</v>
      </c>
      <c r="L609" s="1">
        <v>45984</v>
      </c>
      <c r="M609" t="str">
        <v>NEW</v>
      </c>
      <c r="N609" t="str">
        <v>Gaming</v>
      </c>
      <c r="O609" t="str">
        <v>Content Marketing Lead</v>
      </c>
      <c r="P609" t="str">
        <v>Vietnam</v>
      </c>
      <c r="Q609" t="str">
        <v>$5M-$25M</v>
      </c>
      <c r="R609" s="1">
        <v>45737</v>
      </c>
      <c r="S609" t="str">
        <v>linkedin.com/in/harlowvargas38</v>
      </c>
    </row>
    <row r="610" spans="1:19">
      <c r="A610" t="str">
        <v>L0609</v>
      </c>
      <c r="B610" t="str">
        <v>Vera Garcia</v>
      </c>
      <c r="C610" t="str">
        <v>vera.garcia@elastic.com</v>
      </c>
      <c r="D610" t="str">
        <v>missing</v>
      </c>
      <c r="E610" t="str">
        <v>ELASTIC</v>
      </c>
      <c r="F610" t="str">
        <v>MID-MARKET</v>
      </c>
      <c r="G610" t="str">
        <v>PAID</v>
      </c>
      <c r="H610">
        <v>34</v>
      </c>
      <c r="I610">
        <v>1</v>
      </c>
      <c r="J610">
        <v>0</v>
      </c>
      <c r="K610" t="str">
        <v>YES</v>
      </c>
      <c r="L610" s="1">
        <v>45770</v>
      </c>
      <c r="M610" t="str">
        <v>ENGAGED</v>
      </c>
      <c r="N610" t="str">
        <v>AI/ML</v>
      </c>
      <c r="O610" t="str">
        <v>Vp Of Marketing</v>
      </c>
      <c r="P610" t="str">
        <v>DE</v>
      </c>
      <c r="Q610" t="str">
        <v>$100M-500M</v>
      </c>
      <c r="R610" s="1">
        <v>45742</v>
      </c>
      <c r="S610" t="str">
        <v>missing</v>
      </c>
    </row>
    <row r="611" spans="1:19">
      <c r="A611" t="str">
        <v>L0610</v>
      </c>
      <c r="B611" t="str">
        <v>Zachary Nakamura</v>
      </c>
      <c r="C611" t="str">
        <v>zachary.nakamura@servicenow.com</v>
      </c>
      <c r="D611" t="str">
        <v>(611) 405-1138</v>
      </c>
      <c r="E611" t="str">
        <v>SERVICE NOW</v>
      </c>
      <c r="F611" t="str">
        <v>SMB</v>
      </c>
      <c r="G611" t="str">
        <v>PAID</v>
      </c>
      <c r="H611">
        <v>16</v>
      </c>
      <c r="I611">
        <v>1</v>
      </c>
      <c r="J611">
        <v>19</v>
      </c>
      <c r="K611" t="str">
        <v>NO</v>
      </c>
      <c r="L611" s="1">
        <v>45962</v>
      </c>
      <c r="M611" t="str">
        <v>CONTACTED</v>
      </c>
      <c r="N611" t="str">
        <v>Supply Chain</v>
      </c>
      <c r="O611" t="str">
        <v>Unknown</v>
      </c>
      <c r="P611" t="str">
        <v>Turkey</v>
      </c>
      <c r="Q611" t="str">
        <v>$1M - $10M</v>
      </c>
      <c r="R611" s="1">
        <v>45825</v>
      </c>
      <c r="S611" t="str">
        <v>missing</v>
      </c>
    </row>
    <row r="612" spans="1:19">
      <c r="A612" t="str">
        <v>L0611</v>
      </c>
      <c r="B612" t="str">
        <v>Ximena Popov</v>
      </c>
      <c r="C612" t="str">
        <v>ximena.popov@twilio.com</v>
      </c>
      <c r="D612" t="str">
        <v>missing</v>
      </c>
      <c r="E612" t="str">
        <v>TWILIO</v>
      </c>
      <c r="F612" t="str">
        <v>SMB</v>
      </c>
      <c r="G612" t="str">
        <v>REFERRAL</v>
      </c>
      <c r="H612">
        <v>9</v>
      </c>
      <c r="I612">
        <v>13</v>
      </c>
      <c r="J612">
        <v>11</v>
      </c>
      <c r="K612" t="str">
        <v>YES</v>
      </c>
      <c r="L612" s="1">
        <v>45667</v>
      </c>
      <c r="M612" t="str">
        <v>DISQUALIFIED</v>
      </c>
      <c r="N612" t="str">
        <v>Healthcare</v>
      </c>
      <c r="O612" t="str">
        <v>Demand Gen Manager</v>
      </c>
      <c r="P612" t="str">
        <v>UK</v>
      </c>
      <c r="Q612" t="str">
        <v>1M-10M</v>
      </c>
      <c r="R612" s="1">
        <v>45698</v>
      </c>
      <c r="S612" t="str">
        <v>linkedin.com/in/catalinadas73</v>
      </c>
    </row>
    <row r="613" spans="1:19">
      <c r="A613" t="str">
        <v>L0612</v>
      </c>
      <c r="B613" t="str">
        <v>Chloe Thomas</v>
      </c>
      <c r="C613" t="str">
        <v>chloe.thomas@linear.com</v>
      </c>
      <c r="D613" t="str">
        <v>(907) 639-2581</v>
      </c>
      <c r="E613" t="str">
        <v>LINEAR</v>
      </c>
      <c r="F613" t="str">
        <v>MID-MARKET</v>
      </c>
      <c r="G613" t="str">
        <v>UNKNOWN</v>
      </c>
      <c r="H613">
        <v>7</v>
      </c>
      <c r="I613">
        <v>0</v>
      </c>
      <c r="J613">
        <v>0</v>
      </c>
      <c r="K613" t="str">
        <v>NO</v>
      </c>
      <c r="L613" s="1">
        <v>45681</v>
      </c>
      <c r="M613" t="str">
        <v>DISQUALIFIED</v>
      </c>
      <c r="N613" t="str">
        <v>Martech</v>
      </c>
      <c r="O613" t="str">
        <v>Marketing Manager</v>
      </c>
      <c r="P613" t="str">
        <v>CA</v>
      </c>
      <c r="Q613" t="str">
        <v>Unknown</v>
      </c>
      <c r="R613" s="1">
        <v>45997</v>
      </c>
      <c r="S613" t="str">
        <v>https://linkedin.com/in/yusufsilva51</v>
      </c>
    </row>
    <row r="614" spans="1:19">
      <c r="A614" t="str">
        <v>L0613</v>
      </c>
      <c r="B614" t="str">
        <v>Yara Johnson</v>
      </c>
      <c r="C614" t="str">
        <v>yara.johnson@datadog.com</v>
      </c>
      <c r="D614" t="str">
        <v>+15636663651</v>
      </c>
      <c r="E614" t="str">
        <v>DATADOG</v>
      </c>
      <c r="F614" t="str">
        <v>MID-MARKET</v>
      </c>
      <c r="G614" t="str">
        <v>REFERRAL</v>
      </c>
      <c r="H614">
        <v>3</v>
      </c>
      <c r="I614">
        <v>0</v>
      </c>
      <c r="J614">
        <v>44</v>
      </c>
      <c r="K614" t="str">
        <v>NO</v>
      </c>
      <c r="L614" s="1">
        <v>45894</v>
      </c>
      <c r="M614" t="str">
        <v>CONTACTED</v>
      </c>
      <c r="N614" t="str">
        <v>Proptech</v>
      </c>
      <c r="O614" t="str">
        <v>Content Marketing Lead</v>
      </c>
      <c r="P614" t="str">
        <v>SG</v>
      </c>
      <c r="Q614" t="str">
        <v>$1B+</v>
      </c>
      <c r="R614" s="1">
        <v>45920</v>
      </c>
      <c r="S614" t="str">
        <v>https://linkedin.com/in/umbrarojas27</v>
      </c>
    </row>
    <row r="615" spans="1:19">
      <c r="A615" t="str">
        <v>L0614</v>
      </c>
      <c r="B615" t="str">
        <v>Vivian Kim</v>
      </c>
      <c r="C615" t="str">
        <v>vivian.kim@salesforce.com</v>
      </c>
      <c r="D615" t="str">
        <v>+19865123900</v>
      </c>
      <c r="E615" t="str">
        <v>SALESFORCE</v>
      </c>
      <c r="F615" t="str">
        <v>N/A</v>
      </c>
      <c r="G615" t="str">
        <v>PAID</v>
      </c>
      <c r="H615">
        <v>35</v>
      </c>
      <c r="I615">
        <v>3</v>
      </c>
      <c r="J615">
        <v>0</v>
      </c>
      <c r="K615" t="str">
        <v>YES</v>
      </c>
      <c r="L615" s="1">
        <v>45978</v>
      </c>
      <c r="M615" t="str">
        <v>ENGAGED</v>
      </c>
      <c r="N615" t="str">
        <v>AI/ML</v>
      </c>
      <c r="O615" t="str">
        <v>Vp Marketing</v>
      </c>
      <c r="P615" t="str">
        <v>BR</v>
      </c>
      <c r="Q615" t="str">
        <v>$100M-500M</v>
      </c>
      <c r="R615" s="1">
        <v>45928</v>
      </c>
      <c r="S615" t="str">
        <v>www.linkedin.com/in/georgeshah24</v>
      </c>
    </row>
    <row r="616" spans="1:19">
      <c r="A616" t="str">
        <v>L0615</v>
      </c>
      <c r="B616" t="str">
        <v>Bodhi Castillo</v>
      </c>
      <c r="C616" t="str">
        <v>bodhi.castillo@linear.com</v>
      </c>
      <c r="D616" t="str">
        <v>(704) 494-2556</v>
      </c>
      <c r="E616" t="str">
        <v>LINEAR</v>
      </c>
      <c r="F616" t="str">
        <v>ENTERPRISE</v>
      </c>
      <c r="G616" t="str">
        <v>CONTENT_SYNDICATION</v>
      </c>
      <c r="H616">
        <v>23</v>
      </c>
      <c r="I616">
        <v>5</v>
      </c>
      <c r="J616">
        <v>0</v>
      </c>
      <c r="K616" t="str">
        <v>NO</v>
      </c>
      <c r="L616" s="1">
        <v>45988</v>
      </c>
      <c r="M616" t="str">
        <v>QUALIFIED</v>
      </c>
      <c r="N616" t="str">
        <v>Proptech</v>
      </c>
      <c r="O616" t="str">
        <v>Chief Marketing Officer</v>
      </c>
      <c r="P616" t="str">
        <v>AU</v>
      </c>
      <c r="Q616" t="str">
        <v>Unknown</v>
      </c>
      <c r="R616" s="1">
        <v>45703</v>
      </c>
      <c r="S616" t="str">
        <v>linkedin.com/in/zinniajackson46</v>
      </c>
    </row>
    <row r="617" spans="1:19">
      <c r="A617" t="str">
        <v>L0616</v>
      </c>
      <c r="B617" t="str">
        <v>Finn Kovac</v>
      </c>
      <c r="C617" t="str">
        <v>finn.kovac@snowflake.com</v>
      </c>
      <c r="D617" t="str">
        <v>missing</v>
      </c>
      <c r="E617" t="str">
        <v>SNOWFLAKE</v>
      </c>
      <c r="F617" t="str">
        <v>GROWTH</v>
      </c>
      <c r="G617" t="str">
        <v>REFERRAL</v>
      </c>
      <c r="H617">
        <v>24</v>
      </c>
      <c r="I617">
        <v>12</v>
      </c>
      <c r="J617">
        <v>48</v>
      </c>
      <c r="K617" t="str">
        <v>NO</v>
      </c>
      <c r="L617" s="1">
        <v>45827</v>
      </c>
      <c r="M617" t="str">
        <v>ENGAGED</v>
      </c>
      <c r="N617" t="str">
        <v>Edtech</v>
      </c>
      <c r="O617" t="str">
        <v>Coo</v>
      </c>
      <c r="P617" t="str">
        <v>South Korea</v>
      </c>
      <c r="Q617" t="str">
        <v>10M-50M</v>
      </c>
      <c r="R617" s="1">
        <v>45949</v>
      </c>
      <c r="S617" t="str">
        <v>https://linkedin.com/in/omarali42</v>
      </c>
    </row>
    <row r="618" spans="1:19">
      <c r="A618" t="str">
        <v>L0617</v>
      </c>
      <c r="B618" t="str">
        <v>Cordelia Green</v>
      </c>
      <c r="C618" t="str">
        <v>cordelia.green@intercom.com</v>
      </c>
      <c r="D618" t="str">
        <v>655-374-8785</v>
      </c>
      <c r="E618" t="str">
        <v>INTERCOM</v>
      </c>
      <c r="F618" t="str">
        <v>MID-MARKET</v>
      </c>
      <c r="G618" t="str">
        <v>CONTENT_SYNDICATION</v>
      </c>
      <c r="H618">
        <v>19</v>
      </c>
      <c r="I618">
        <v>0</v>
      </c>
      <c r="J618">
        <v>39</v>
      </c>
      <c r="K618" t="str">
        <v>NO</v>
      </c>
      <c r="L618" s="1">
        <v>45901</v>
      </c>
      <c r="M618" t="str">
        <v>CONVERTED</v>
      </c>
      <c r="N618" t="str">
        <v>Retail</v>
      </c>
      <c r="O618" t="str">
        <v>Marketing Analyst</v>
      </c>
      <c r="P618" t="str">
        <v>Turkey</v>
      </c>
      <c r="Q618" t="str">
        <v>&lt; $1M</v>
      </c>
      <c r="R618" s="1">
        <v>45940</v>
      </c>
      <c r="S618" t="str">
        <v>https://linkedin.com/in/tinabhatt66</v>
      </c>
    </row>
    <row r="619" spans="1:19">
      <c r="A619" t="str">
        <v>L0618</v>
      </c>
      <c r="B619" t="str">
        <v>Dashiell Aguilar</v>
      </c>
      <c r="C619" t="str">
        <v>dashiell.aguilar@notion.com</v>
      </c>
      <c r="D619" t="str">
        <v>608.850.9788</v>
      </c>
      <c r="E619" t="str">
        <v>NOTION</v>
      </c>
      <c r="F619" t="str">
        <v>ENTERPRISE</v>
      </c>
      <c r="G619" t="str">
        <v>PAID</v>
      </c>
      <c r="H619">
        <v>18</v>
      </c>
      <c r="I619">
        <v>17</v>
      </c>
      <c r="J619">
        <v>0</v>
      </c>
      <c r="K619" t="str">
        <v>NO</v>
      </c>
      <c r="L619" s="1">
        <v>45936</v>
      </c>
      <c r="M619" t="str">
        <v>CONTACTED</v>
      </c>
      <c r="N619" t="str">
        <v>Energy</v>
      </c>
      <c r="O619" t="str">
        <v>Communications Director</v>
      </c>
      <c r="P619" t="str">
        <v>US</v>
      </c>
      <c r="Q619" t="str">
        <v>$500M-1B</v>
      </c>
      <c r="R619" s="1">
        <v>45663</v>
      </c>
      <c r="S619" t="str">
        <v>missing</v>
      </c>
    </row>
    <row r="620" spans="1:19">
      <c r="A620" t="str">
        <v>L0619</v>
      </c>
      <c r="B620" t="str">
        <v>Penelope Garcia</v>
      </c>
      <c r="C620" t="str">
        <v>missing</v>
      </c>
      <c r="D620" t="str">
        <v>567.632.2710</v>
      </c>
      <c r="E620" t="str">
        <v>AMAZON</v>
      </c>
      <c r="F620" t="str">
        <v>SMB</v>
      </c>
      <c r="G620" t="str">
        <v>ORGANIC</v>
      </c>
      <c r="H620">
        <v>34</v>
      </c>
      <c r="I620">
        <v>6</v>
      </c>
      <c r="J620">
        <v>51</v>
      </c>
      <c r="K620" t="str">
        <v>YES</v>
      </c>
      <c r="L620" s="1">
        <v>45799</v>
      </c>
      <c r="M620" t="str">
        <v>ENGAGED</v>
      </c>
      <c r="N620" t="str">
        <v>Insurtech</v>
      </c>
      <c r="O620" t="str">
        <v>Head Of Strategy</v>
      </c>
      <c r="P620" t="str">
        <v>N/A</v>
      </c>
      <c r="Q620" t="str">
        <v>self-funded</v>
      </c>
      <c r="R620" s="1">
        <v>45912</v>
      </c>
      <c r="S620" t="str">
        <v>www.linkedin.com/in/jasminesmith20</v>
      </c>
    </row>
    <row r="621" spans="1:19">
      <c r="A621" t="str">
        <v>L0620</v>
      </c>
      <c r="B621" t="str">
        <v>Stefan Das</v>
      </c>
      <c r="C621" t="str">
        <v>stefan.das@mongodb.com</v>
      </c>
      <c r="D621" t="str">
        <v>(997) 710-6830</v>
      </c>
      <c r="E621" t="str">
        <v>MONGODB</v>
      </c>
      <c r="F621" t="str">
        <v>MID-MARKET</v>
      </c>
      <c r="G621" t="str">
        <v>ORGANIC</v>
      </c>
      <c r="H621">
        <v>22</v>
      </c>
      <c r="I621">
        <v>3</v>
      </c>
      <c r="J621">
        <v>49</v>
      </c>
      <c r="K621" t="str">
        <v>YES</v>
      </c>
      <c r="L621" s="1">
        <v>45887</v>
      </c>
      <c r="M621" t="str">
        <v>CONTACTED</v>
      </c>
      <c r="N621" t="str">
        <v>Biotech</v>
      </c>
      <c r="O621" t="str">
        <v>Marketing Operations</v>
      </c>
      <c r="P621" t="str">
        <v>Malaysia</v>
      </c>
      <c r="Q621" t="str">
        <v>$1M - $10M</v>
      </c>
      <c r="R621" s="1">
        <v>45992</v>
      </c>
      <c r="S621" t="str">
        <v>www.linkedin.com/in/ingridyamamoto21</v>
      </c>
    </row>
    <row r="622" spans="1:19">
      <c r="A622" t="str">
        <v>L0621</v>
      </c>
      <c r="B622" t="str">
        <v>Magnus Aguilar</v>
      </c>
      <c r="C622" t="str">
        <v>magnus.aguilar@asana.com</v>
      </c>
      <c r="D622" t="str">
        <v>502-410-5129</v>
      </c>
      <c r="E622" t="str">
        <v>ASANA</v>
      </c>
      <c r="F622" t="str">
        <v>MID-MARKET</v>
      </c>
      <c r="G622" t="str">
        <v>ORGANIC</v>
      </c>
      <c r="H622">
        <v>17</v>
      </c>
      <c r="I622">
        <v>13</v>
      </c>
      <c r="J622">
        <v>59</v>
      </c>
      <c r="K622" t="str">
        <v>NO</v>
      </c>
      <c r="L622" s="1">
        <v>45814</v>
      </c>
      <c r="M622" t="str">
        <v>NURTURING</v>
      </c>
      <c r="N622" t="str">
        <v>Fintech</v>
      </c>
      <c r="O622" t="str">
        <v>Channel Manager</v>
      </c>
      <c r="P622" t="str">
        <v>AU</v>
      </c>
      <c r="Q622" t="str">
        <v>$100M-500M</v>
      </c>
      <c r="R622" s="1">
        <v>45828</v>
      </c>
      <c r="S622" t="str">
        <v>www.linkedin.com/in/ulrichperez41</v>
      </c>
    </row>
    <row r="623" spans="1:19">
      <c r="A623" t="str">
        <v>L0622</v>
      </c>
      <c r="B623" t="str">
        <v>Usman Ramirez</v>
      </c>
      <c r="C623" t="str">
        <v>usman.ramirez@atlassian.com</v>
      </c>
      <c r="D623" t="str">
        <v>2303649174</v>
      </c>
      <c r="E623" t="str">
        <v>ATLASSIAN</v>
      </c>
      <c r="F623" t="str">
        <v>N/A</v>
      </c>
      <c r="G623" t="str">
        <v>EVENT</v>
      </c>
      <c r="H623">
        <v>18</v>
      </c>
      <c r="I623">
        <v>10</v>
      </c>
      <c r="J623">
        <v>14</v>
      </c>
      <c r="K623" t="str">
        <v>NO</v>
      </c>
      <c r="L623" s="1">
        <v>45720</v>
      </c>
      <c r="M623" t="str">
        <v>ENGAGED</v>
      </c>
      <c r="N623" t="str">
        <v>Insurtech</v>
      </c>
      <c r="O623" t="str">
        <v>Digital Marketing Manager</v>
      </c>
      <c r="P623" t="str">
        <v>Israel</v>
      </c>
      <c r="Q623" t="str">
        <v>Unknown</v>
      </c>
      <c r="R623" s="1">
        <v>45726</v>
      </c>
      <c r="S623" t="str">
        <v>missing</v>
      </c>
    </row>
    <row r="624" spans="1:19">
      <c r="A624" t="str">
        <v>L0623</v>
      </c>
      <c r="B624" t="str">
        <v>Nolan Young</v>
      </c>
      <c r="C624" t="str">
        <v>missing</v>
      </c>
      <c r="D624" t="str">
        <v>(293) 989-2113</v>
      </c>
      <c r="E624" t="str">
        <v>CONFLUENT</v>
      </c>
      <c r="F624" t="str">
        <v>N/A</v>
      </c>
      <c r="G624" t="str">
        <v>SOCIAL</v>
      </c>
      <c r="H624">
        <v>9</v>
      </c>
      <c r="I624">
        <v>14</v>
      </c>
      <c r="J624">
        <v>27</v>
      </c>
      <c r="K624" t="str">
        <v>YES</v>
      </c>
      <c r="L624" s="1">
        <v>45924</v>
      </c>
      <c r="M624" t="str">
        <v>CONTACTED</v>
      </c>
      <c r="N624" t="str">
        <v>Logistics</v>
      </c>
      <c r="O624" t="str">
        <v>Operations Manager</v>
      </c>
      <c r="P624" t="str">
        <v>South Korea</v>
      </c>
      <c r="Q624" t="str">
        <v>$500M-1B</v>
      </c>
      <c r="R624" s="1">
        <v>45971</v>
      </c>
      <c r="S624" t="str">
        <v>missing</v>
      </c>
    </row>
    <row r="625" spans="1:19">
      <c r="A625" t="str">
        <v>L0624</v>
      </c>
      <c r="B625" t="str">
        <v>Mila Perez</v>
      </c>
      <c r="C625" t="str">
        <v>mila.perez@canva.com</v>
      </c>
      <c r="D625" t="str">
        <v>missing</v>
      </c>
      <c r="E625" t="str">
        <v>CANVA</v>
      </c>
      <c r="F625" t="str">
        <v>SMB</v>
      </c>
      <c r="G625" t="str">
        <v>ORGANIC</v>
      </c>
      <c r="H625">
        <v>3</v>
      </c>
      <c r="I625">
        <v>19</v>
      </c>
      <c r="J625">
        <v>28</v>
      </c>
      <c r="K625" t="str">
        <v>NO</v>
      </c>
      <c r="L625" s="1">
        <v>45877</v>
      </c>
      <c r="M625" t="str">
        <v>DISQUALIFIED</v>
      </c>
      <c r="N625" t="str">
        <v>Devops</v>
      </c>
      <c r="O625" t="str">
        <v>Director Of Demand Gen</v>
      </c>
      <c r="P625" t="str">
        <v>Poland</v>
      </c>
      <c r="Q625" t="str">
        <v>10M-50M</v>
      </c>
      <c r="R625" s="1">
        <v>45924</v>
      </c>
      <c r="S625" t="str">
        <v>linkedin.com/in/zacharyjackson60</v>
      </c>
    </row>
    <row r="626" spans="1:19">
      <c r="A626" t="str">
        <v>L0625</v>
      </c>
      <c r="B626" t="str">
        <v>Pedro Kovac</v>
      </c>
      <c r="C626" t="str">
        <v>pedro.kovac@shopify.com</v>
      </c>
      <c r="D626" t="str">
        <v>missing</v>
      </c>
      <c r="E626" t="str">
        <v>SHOPIFY</v>
      </c>
      <c r="F626" t="str">
        <v>SMB</v>
      </c>
      <c r="G626" t="str">
        <v>UNKNOWN</v>
      </c>
      <c r="H626">
        <v>1</v>
      </c>
      <c r="I626">
        <v>3</v>
      </c>
      <c r="J626">
        <v>26</v>
      </c>
      <c r="K626" t="str">
        <v>YES</v>
      </c>
      <c r="L626" s="1">
        <v>45711</v>
      </c>
      <c r="M626" t="str">
        <v>NEW</v>
      </c>
      <c r="N626" t="str">
        <v>Insurtech</v>
      </c>
      <c r="O626" t="str">
        <v>Senior Associate</v>
      </c>
      <c r="P626" t="str">
        <v>SG</v>
      </c>
      <c r="Q626" t="str">
        <v>$1M-10M</v>
      </c>
      <c r="R626" s="1">
        <v>45918</v>
      </c>
      <c r="S626" t="str">
        <v>https://linkedin.com/in/palomarodriguez46</v>
      </c>
    </row>
    <row r="627" spans="1:19">
      <c r="A627" t="str">
        <v>L0626</v>
      </c>
      <c r="B627" t="str">
        <v>Ulrich Silva</v>
      </c>
      <c r="C627" t="str">
        <v>ulrich.silva@asana.com</v>
      </c>
      <c r="D627" t="str">
        <v>missing</v>
      </c>
      <c r="E627" t="str">
        <v>ASANA</v>
      </c>
      <c r="F627" t="str">
        <v>GROWTH</v>
      </c>
      <c r="G627" t="str">
        <v>COLD_EMAIL</v>
      </c>
      <c r="H627">
        <v>13</v>
      </c>
      <c r="I627">
        <v>7</v>
      </c>
      <c r="J627">
        <v>51</v>
      </c>
      <c r="K627" t="str">
        <v>YES</v>
      </c>
      <c r="L627" s="1" t="str">
        <v/>
      </c>
      <c r="M627" t="str">
        <v>LOST</v>
      </c>
      <c r="N627" t="str">
        <v>Edtech</v>
      </c>
      <c r="O627" t="str">
        <v>Solutions Architect</v>
      </c>
      <c r="P627" t="str">
        <v>Thailand</v>
      </c>
      <c r="Q627" t="str">
        <v>$1B+</v>
      </c>
      <c r="R627" s="1">
        <v>45854</v>
      </c>
      <c r="S627" t="str">
        <v>missing</v>
      </c>
    </row>
    <row r="628" spans="1:19">
      <c r="A628" t="str">
        <v>L0627</v>
      </c>
      <c r="B628" t="str">
        <v>Ulrich Muller</v>
      </c>
      <c r="C628" t="str">
        <v>ulrich.muller@okta.com</v>
      </c>
      <c r="D628" t="str">
        <v>missing</v>
      </c>
      <c r="E628" t="str">
        <v>OKTA</v>
      </c>
      <c r="F628" t="str">
        <v>STARTUP</v>
      </c>
      <c r="G628" t="str">
        <v>REFERRAL</v>
      </c>
      <c r="H628">
        <v>16</v>
      </c>
      <c r="I628">
        <v>20</v>
      </c>
      <c r="J628">
        <v>16</v>
      </c>
      <c r="K628" t="str">
        <v>YES</v>
      </c>
      <c r="L628" s="1" t="str">
        <v/>
      </c>
      <c r="M628" t="str">
        <v>NEW</v>
      </c>
      <c r="N628" t="str">
        <v>Fintech</v>
      </c>
      <c r="O628" t="str">
        <v>Growth Lead</v>
      </c>
      <c r="P628" t="str">
        <v>FR</v>
      </c>
      <c r="Q628" t="str">
        <v>Unknown</v>
      </c>
      <c r="R628" s="1">
        <v>45824</v>
      </c>
      <c r="S628" t="str">
        <v>missing</v>
      </c>
    </row>
    <row r="629" spans="1:19">
      <c r="A629" t="str">
        <v>L0628</v>
      </c>
      <c r="B629" t="str">
        <v>Eve Olsen</v>
      </c>
      <c r="C629" t="str">
        <v>eve.olsen@atlassiancorp.com</v>
      </c>
      <c r="D629" t="str">
        <v>734-397-5710</v>
      </c>
      <c r="E629" t="str">
        <v>ATLASSIAN CORP</v>
      </c>
      <c r="F629" t="str">
        <v>ENTERPRISE</v>
      </c>
      <c r="G629" t="str">
        <v>SOCIAL</v>
      </c>
      <c r="H629">
        <v>32</v>
      </c>
      <c r="I629">
        <v>9</v>
      </c>
      <c r="J629">
        <v>60</v>
      </c>
      <c r="K629" t="str">
        <v>NO</v>
      </c>
      <c r="L629" s="1">
        <v>45888</v>
      </c>
      <c r="M629" t="str">
        <v>CONVERTED</v>
      </c>
      <c r="N629" t="str">
        <v>Manufacturing</v>
      </c>
      <c r="O629" t="str">
        <v>Head Of Product</v>
      </c>
      <c r="P629" t="str">
        <v>Saudi Arabia</v>
      </c>
      <c r="Q629" t="str">
        <v>Unknown</v>
      </c>
      <c r="R629" s="1">
        <v>46010</v>
      </c>
      <c r="S629" t="str">
        <v>missing</v>
      </c>
    </row>
    <row r="630" spans="1:19">
      <c r="A630" t="str">
        <v>L0629</v>
      </c>
      <c r="B630" t="str">
        <v>Florian Lee</v>
      </c>
      <c r="C630" t="str">
        <v>florian.lee@metaplatforms.com</v>
      </c>
      <c r="D630" t="str">
        <v>751.723.2212</v>
      </c>
      <c r="E630" t="str">
        <v>META PLATFORMS</v>
      </c>
      <c r="F630" t="str">
        <v>MID-MARKET</v>
      </c>
      <c r="G630" t="str">
        <v>COLD_EMAIL</v>
      </c>
      <c r="H630">
        <v>12</v>
      </c>
      <c r="I630">
        <v>14</v>
      </c>
      <c r="J630">
        <v>29</v>
      </c>
      <c r="K630" t="str">
        <v>YES</v>
      </c>
      <c r="L630" s="1">
        <v>45947</v>
      </c>
      <c r="M630" t="str">
        <v>NURTURING</v>
      </c>
      <c r="N630" t="str">
        <v>Cleantech</v>
      </c>
      <c r="O630" t="str">
        <v>Program Manager</v>
      </c>
      <c r="P630" t="str">
        <v>DE</v>
      </c>
      <c r="Q630" t="str">
        <v>Series B</v>
      </c>
      <c r="R630" s="1">
        <v>45854</v>
      </c>
      <c r="S630" t="str">
        <v>linkedin.com/in/priyahoffman51</v>
      </c>
    </row>
    <row r="631" spans="1:19">
      <c r="A631" t="str">
        <v>L0630</v>
      </c>
      <c r="B631" t="str">
        <v>Aisha Anderson</v>
      </c>
      <c r="C631" t="str">
        <v>aisha.anderson@servicenow.com</v>
      </c>
      <c r="D631" t="str">
        <v>missing</v>
      </c>
      <c r="E631" t="str">
        <v>SERVICENOW</v>
      </c>
      <c r="F631" t="str">
        <v>ENTERPRISE</v>
      </c>
      <c r="G631" t="str">
        <v>SOCIAL</v>
      </c>
      <c r="H631">
        <v>31</v>
      </c>
      <c r="I631">
        <v>2</v>
      </c>
      <c r="J631">
        <v>58</v>
      </c>
      <c r="K631" t="str">
        <v>YES</v>
      </c>
      <c r="L631" s="1">
        <v>45681</v>
      </c>
      <c r="M631" t="str">
        <v>ENGAGED</v>
      </c>
      <c r="N631" t="str">
        <v>Martech</v>
      </c>
      <c r="O631" t="str">
        <v>Revenue Operations</v>
      </c>
      <c r="P631" t="str">
        <v>Philippines</v>
      </c>
      <c r="Q631" t="str">
        <v>$1M-10M</v>
      </c>
      <c r="R631" s="1">
        <v>45734</v>
      </c>
      <c r="S631" t="str">
        <v>https://linkedin.com/in/genevievekovac27</v>
      </c>
    </row>
    <row r="632" spans="1:19">
      <c r="A632" t="str">
        <v>L0631</v>
      </c>
      <c r="B632" t="str">
        <v>Thea Thomas</v>
      </c>
      <c r="C632" t="str">
        <v>thea.thomas@servicenow.com</v>
      </c>
      <c r="D632" t="str">
        <v>987-956-6216</v>
      </c>
      <c r="E632" t="str">
        <v>SERVICE NOW</v>
      </c>
      <c r="F632" t="str">
        <v>MID-MARKET</v>
      </c>
      <c r="G632" t="str">
        <v>EVENT</v>
      </c>
      <c r="H632">
        <v>0</v>
      </c>
      <c r="I632">
        <v>3</v>
      </c>
      <c r="J632">
        <v>50</v>
      </c>
      <c r="K632" t="str">
        <v>YES</v>
      </c>
      <c r="L632" s="1">
        <v>45775</v>
      </c>
      <c r="M632" t="str">
        <v>CONVERTED</v>
      </c>
      <c r="N632" t="str">
        <v>Cybersecurity</v>
      </c>
      <c r="O632" t="str">
        <v>Head Of Strategy</v>
      </c>
      <c r="P632" t="str">
        <v>Ireland</v>
      </c>
      <c r="Q632" t="str">
        <v>Unknown</v>
      </c>
      <c r="R632" s="1">
        <v>45812</v>
      </c>
      <c r="S632" t="str">
        <v>missing</v>
      </c>
    </row>
    <row r="633" spans="1:19">
      <c r="A633" t="str">
        <v>L0632</v>
      </c>
      <c r="B633" t="str">
        <v>Henrik Garcia</v>
      </c>
      <c r="C633" t="str">
        <v>henrik.garcia@servicenow.com</v>
      </c>
      <c r="D633" t="str">
        <v>missing</v>
      </c>
      <c r="E633" t="str">
        <v>SERVICENOW</v>
      </c>
      <c r="F633" t="str">
        <v>SMB</v>
      </c>
      <c r="G633" t="str">
        <v>ORGANIC</v>
      </c>
      <c r="H633">
        <v>19</v>
      </c>
      <c r="I633">
        <v>14</v>
      </c>
      <c r="J633">
        <v>4</v>
      </c>
      <c r="K633" t="str">
        <v>YES</v>
      </c>
      <c r="L633" s="1">
        <v>45916</v>
      </c>
      <c r="M633" t="str">
        <v>NEW</v>
      </c>
      <c r="N633" t="str">
        <v>Supply Chain</v>
      </c>
      <c r="O633" t="str">
        <v>Pr Manager</v>
      </c>
      <c r="P633" t="str">
        <v>AU</v>
      </c>
      <c r="Q633" t="str">
        <v>$10M-50M</v>
      </c>
      <c r="R633" s="1">
        <v>45825</v>
      </c>
      <c r="S633" t="str">
        <v>https://linkedin.com/in/ariadecker32</v>
      </c>
    </row>
    <row r="634" spans="1:19">
      <c r="A634" t="str">
        <v>L0633</v>
      </c>
      <c r="B634" t="str">
        <v>Ophelia Wright</v>
      </c>
      <c r="C634" t="str">
        <v>ophelia.wright@atlassian.com</v>
      </c>
      <c r="D634" t="str">
        <v>(640) 192-7008</v>
      </c>
      <c r="E634" t="str">
        <v>ATLASSIAN</v>
      </c>
      <c r="F634" t="str">
        <v>SMB</v>
      </c>
      <c r="G634" t="str">
        <v>PARTNER</v>
      </c>
      <c r="H634">
        <v>5</v>
      </c>
      <c r="I634">
        <v>12</v>
      </c>
      <c r="J634">
        <v>15</v>
      </c>
      <c r="K634" t="str">
        <v>YES</v>
      </c>
      <c r="L634" s="1">
        <v>45728</v>
      </c>
      <c r="M634" t="str">
        <v>CONVERTED</v>
      </c>
      <c r="N634" t="str">
        <v>Edtech</v>
      </c>
      <c r="O634" t="str">
        <v>Head Of Sales</v>
      </c>
      <c r="P634" t="str">
        <v>South Africa</v>
      </c>
      <c r="Q634" t="str">
        <v>$10M+</v>
      </c>
      <c r="R634" s="1">
        <v>45932</v>
      </c>
      <c r="S634" t="str">
        <v>www.linkedin.com/in/catalinamishra31</v>
      </c>
    </row>
    <row r="635" spans="1:19">
      <c r="A635" t="str">
        <v>L0634</v>
      </c>
      <c r="B635" t="str">
        <v>Wesley Ramirez</v>
      </c>
      <c r="C635" t="str">
        <v>wesley.ramirez@zendesk.com</v>
      </c>
      <c r="D635" t="str">
        <v>+1-455-402-3901</v>
      </c>
      <c r="E635" t="str">
        <v>ZENDESK</v>
      </c>
      <c r="F635" t="str">
        <v>ENTERPRISE</v>
      </c>
      <c r="G635" t="str">
        <v>EVENT</v>
      </c>
      <c r="H635">
        <v>16</v>
      </c>
      <c r="I635">
        <v>0</v>
      </c>
      <c r="J635">
        <v>26</v>
      </c>
      <c r="K635" t="str">
        <v>YES</v>
      </c>
      <c r="L635" s="1" t="str">
        <v/>
      </c>
      <c r="M635" t="str">
        <v>NURTURING</v>
      </c>
      <c r="N635" t="str">
        <v>Retail</v>
      </c>
      <c r="O635" t="str">
        <v>Operations Manager</v>
      </c>
      <c r="P635" t="str">
        <v>JP</v>
      </c>
      <c r="Q635" t="str">
        <v>Series C+</v>
      </c>
      <c r="R635" s="1">
        <v>45791</v>
      </c>
      <c r="S635" t="str">
        <v>linkedin.com/in/karenpatel16</v>
      </c>
    </row>
    <row r="636" spans="1:19">
      <c r="A636" t="str">
        <v>L0635</v>
      </c>
      <c r="B636" t="str">
        <v>Xena Torres</v>
      </c>
      <c r="C636" t="str">
        <v>missing</v>
      </c>
      <c r="D636" t="str">
        <v>7219932678</v>
      </c>
      <c r="E636" t="str">
        <v>SHOPIFY INC</v>
      </c>
      <c r="F636" t="str">
        <v>ENTERPRISE</v>
      </c>
      <c r="G636" t="str">
        <v>SOCIAL</v>
      </c>
      <c r="H636">
        <v>29</v>
      </c>
      <c r="I636">
        <v>0</v>
      </c>
      <c r="J636">
        <v>14</v>
      </c>
      <c r="K636" t="str">
        <v>YES</v>
      </c>
      <c r="L636" s="1">
        <v>45748</v>
      </c>
      <c r="M636" t="str">
        <v>NEW</v>
      </c>
      <c r="N636" t="str">
        <v>Media</v>
      </c>
      <c r="O636" t="str">
        <v>Demand Gen Manager</v>
      </c>
      <c r="P636" t="str">
        <v>Indonesia</v>
      </c>
      <c r="Q636" t="str">
        <v>1M-10M</v>
      </c>
      <c r="R636" s="1">
        <v>45989</v>
      </c>
      <c r="S636" t="str">
        <v>linkedin.com/in/zinniadas1</v>
      </c>
    </row>
    <row r="637" spans="1:19">
      <c r="A637" t="str">
        <v>L0636</v>
      </c>
      <c r="B637" t="str">
        <v>Tara Clark</v>
      </c>
      <c r="C637" t="str">
        <v>tara.clark@databricks.com</v>
      </c>
      <c r="D637" t="str">
        <v>559.214.4885</v>
      </c>
      <c r="E637" t="str">
        <v>DATABRICKS</v>
      </c>
      <c r="F637" t="str">
        <v>SMB</v>
      </c>
      <c r="G637" t="str">
        <v>DIRECT</v>
      </c>
      <c r="H637">
        <v>29</v>
      </c>
      <c r="I637">
        <v>15</v>
      </c>
      <c r="J637">
        <v>17</v>
      </c>
      <c r="K637" t="str">
        <v>YES</v>
      </c>
      <c r="L637" s="1" t="str">
        <v/>
      </c>
      <c r="M637" t="str">
        <v>CONTACTED</v>
      </c>
      <c r="N637" t="str">
        <v>Cybersecurity</v>
      </c>
      <c r="O637" t="str">
        <v>Revenue Operations</v>
      </c>
      <c r="P637" t="str">
        <v>New Zealand</v>
      </c>
      <c r="Q637" t="str">
        <v>Series C+</v>
      </c>
      <c r="R637" s="1">
        <v>46016</v>
      </c>
      <c r="S637" t="str">
        <v>linkedin.com/in/ahmedcarter27</v>
      </c>
    </row>
    <row r="638" spans="1:19">
      <c r="A638" t="str">
        <v>L0637</v>
      </c>
      <c r="B638" t="str">
        <v>Adeline Ortiz</v>
      </c>
      <c r="C638" t="str">
        <v>adeline.ortiz@workday.com</v>
      </c>
      <c r="D638" t="str">
        <v>+19493394513</v>
      </c>
      <c r="E638" t="str">
        <v>WORKDAY</v>
      </c>
      <c r="F638" t="str">
        <v>SMB</v>
      </c>
      <c r="G638" t="str">
        <v>PARTNER</v>
      </c>
      <c r="H638">
        <v>16</v>
      </c>
      <c r="I638">
        <v>0</v>
      </c>
      <c r="J638">
        <v>38</v>
      </c>
      <c r="K638" t="str">
        <v>YES</v>
      </c>
      <c r="L638" s="1">
        <v>45700</v>
      </c>
      <c r="M638" t="str">
        <v>NEW</v>
      </c>
      <c r="N638" t="str">
        <v>Energy</v>
      </c>
      <c r="O638" t="str">
        <v>Field Marketing Manager</v>
      </c>
      <c r="P638" t="str">
        <v>US</v>
      </c>
      <c r="Q638" t="str">
        <v>$100M-500M</v>
      </c>
      <c r="R638" s="1">
        <v>45817</v>
      </c>
      <c r="S638" t="str">
        <v>linkedin.com/in/karensaxena34</v>
      </c>
    </row>
    <row r="639" spans="1:19">
      <c r="A639" t="str">
        <v>L0638</v>
      </c>
      <c r="B639" t="str">
        <v>Perseus Reddy</v>
      </c>
      <c r="C639" t="str">
        <v>missing</v>
      </c>
      <c r="D639" t="str">
        <v>missing</v>
      </c>
      <c r="E639" t="str">
        <v>DATABRICKS</v>
      </c>
      <c r="F639" t="str">
        <v>SMB</v>
      </c>
      <c r="G639" t="str">
        <v>SOCIAL</v>
      </c>
      <c r="H639">
        <v>0</v>
      </c>
      <c r="I639">
        <v>0</v>
      </c>
      <c r="J639">
        <v>44</v>
      </c>
      <c r="K639" t="str">
        <v>YES</v>
      </c>
      <c r="L639" s="1">
        <v>45781</v>
      </c>
      <c r="M639" t="str">
        <v>NEW</v>
      </c>
      <c r="N639" t="str">
        <v>Legal Tech</v>
      </c>
      <c r="O639" t="str">
        <v>Product Manager</v>
      </c>
      <c r="P639" t="str">
        <v>US</v>
      </c>
      <c r="Q639" t="str">
        <v>Series A</v>
      </c>
      <c r="R639" s="1">
        <v>45921</v>
      </c>
      <c r="S639" t="str">
        <v>missing</v>
      </c>
    </row>
    <row r="640" spans="1:19">
      <c r="A640" t="str">
        <v>L0639</v>
      </c>
      <c r="B640" t="str">
        <v>Harlow Larsson</v>
      </c>
      <c r="C640" t="str">
        <v>harlow.larsson@hubspot.com</v>
      </c>
      <c r="D640" t="str">
        <v>missing</v>
      </c>
      <c r="E640" t="str">
        <v>HUBSPOT</v>
      </c>
      <c r="F640" t="str">
        <v>GROWTH</v>
      </c>
      <c r="G640" t="str">
        <v>DIRECT</v>
      </c>
      <c r="H640">
        <v>24</v>
      </c>
      <c r="I640">
        <v>18</v>
      </c>
      <c r="J640">
        <v>11</v>
      </c>
      <c r="K640" t="str">
        <v>NO</v>
      </c>
      <c r="L640" s="1">
        <v>45896</v>
      </c>
      <c r="M640" t="str">
        <v>NURTURING</v>
      </c>
      <c r="N640" t="str">
        <v>AI/ML</v>
      </c>
      <c r="O640" t="str">
        <v>Unknown</v>
      </c>
      <c r="P640" t="str">
        <v>Netherlands</v>
      </c>
      <c r="Q640" t="str">
        <v>Unknown</v>
      </c>
      <c r="R640" s="1">
        <v>46012</v>
      </c>
      <c r="S640" t="str">
        <v>linkedin.com/in/tarachen13</v>
      </c>
    </row>
    <row r="641" spans="1:19">
      <c r="A641" t="str">
        <v>L0640</v>
      </c>
      <c r="B641" t="str">
        <v>Joaquin Gupta</v>
      </c>
      <c r="C641" t="str">
        <v>joaquin.gupta@servicenow.com</v>
      </c>
      <c r="D641" t="str">
        <v>+13526597543</v>
      </c>
      <c r="E641" t="str">
        <v>SERVICENOW</v>
      </c>
      <c r="F641" t="str">
        <v>GROWTH</v>
      </c>
      <c r="G641" t="str">
        <v>REFERRAL</v>
      </c>
      <c r="H641">
        <v>0</v>
      </c>
      <c r="I641">
        <v>1</v>
      </c>
      <c r="J641">
        <v>0</v>
      </c>
      <c r="K641" t="str">
        <v>YES</v>
      </c>
      <c r="L641" s="1">
        <v>45760</v>
      </c>
      <c r="M641" t="str">
        <v>ENGAGED</v>
      </c>
      <c r="N641" t="str">
        <v>Media</v>
      </c>
      <c r="O641" t="str">
        <v>Coo</v>
      </c>
      <c r="P641" t="str">
        <v>CA</v>
      </c>
      <c r="Q641" t="str">
        <v>$1B+</v>
      </c>
      <c r="R641" s="1">
        <v>45919</v>
      </c>
      <c r="S641" t="str">
        <v>missing</v>
      </c>
    </row>
    <row r="642" spans="1:19">
      <c r="A642" t="str">
        <v>L0641</v>
      </c>
      <c r="B642" t="str">
        <v>Katrina Costa</v>
      </c>
      <c r="C642" t="str">
        <v>katrina.costa@canva.com</v>
      </c>
      <c r="D642" t="str">
        <v>226-917-8559</v>
      </c>
      <c r="E642" t="str">
        <v>CANVA</v>
      </c>
      <c r="F642" t="str">
        <v>MID-MARKET</v>
      </c>
      <c r="G642" t="str">
        <v>PARTNER</v>
      </c>
      <c r="H642">
        <v>0</v>
      </c>
      <c r="I642">
        <v>1</v>
      </c>
      <c r="J642">
        <v>10</v>
      </c>
      <c r="K642" t="str">
        <v>NO</v>
      </c>
      <c r="L642" s="1">
        <v>45765</v>
      </c>
      <c r="M642" t="str">
        <v>ENGAGED</v>
      </c>
      <c r="N642" t="str">
        <v>Supply Chain</v>
      </c>
      <c r="O642" t="str">
        <v>Demand Gen Manager</v>
      </c>
      <c r="P642" t="str">
        <v>Nigeria</v>
      </c>
      <c r="Q642" t="str">
        <v>Over $1B</v>
      </c>
      <c r="R642" s="1">
        <v>45722</v>
      </c>
      <c r="S642" t="str">
        <v>missing</v>
      </c>
    </row>
    <row r="643" spans="1:19">
      <c r="A643" t="str">
        <v>L0642</v>
      </c>
      <c r="B643" t="str">
        <v>Nadia Mitchell</v>
      </c>
      <c r="C643" t="str">
        <v>nadia.mitchell@zendesk.com</v>
      </c>
      <c r="D643" t="str">
        <v>missing</v>
      </c>
      <c r="E643" t="str">
        <v>ZENDESK</v>
      </c>
      <c r="F643" t="str">
        <v>ENTERPRISE</v>
      </c>
      <c r="G643" t="str">
        <v>PARTNER</v>
      </c>
      <c r="H643">
        <v>29</v>
      </c>
      <c r="I643">
        <v>7</v>
      </c>
      <c r="J643">
        <v>9</v>
      </c>
      <c r="K643" t="str">
        <v>NO</v>
      </c>
      <c r="L643" s="1">
        <v>45805</v>
      </c>
      <c r="M643" t="str">
        <v>ENGAGED</v>
      </c>
      <c r="N643" t="str">
        <v>Cybersecurity</v>
      </c>
      <c r="O643" t="str">
        <v>Unknown</v>
      </c>
      <c r="P643" t="str">
        <v>Uae</v>
      </c>
      <c r="Q643" t="str">
        <v>Unknown</v>
      </c>
      <c r="R643" s="1">
        <v>45662</v>
      </c>
      <c r="S643" t="str">
        <v>missing</v>
      </c>
    </row>
    <row r="644" spans="1:19">
      <c r="A644" t="str">
        <v>L0643</v>
      </c>
      <c r="B644" t="str">
        <v>Deepa Mishra</v>
      </c>
      <c r="C644" t="str">
        <v>deepa.mishra@airtable.com</v>
      </c>
      <c r="D644" t="str">
        <v>959.943.8308</v>
      </c>
      <c r="E644" t="str">
        <v>AIRTABLE</v>
      </c>
      <c r="F644" t="str">
        <v>N/A</v>
      </c>
      <c r="G644" t="str">
        <v>REFERRAL</v>
      </c>
      <c r="H644">
        <v>1</v>
      </c>
      <c r="I644">
        <v>5</v>
      </c>
      <c r="J644">
        <v>40</v>
      </c>
      <c r="K644" t="str">
        <v>YES</v>
      </c>
      <c r="L644" s="1">
        <v>45752</v>
      </c>
      <c r="M644" t="str">
        <v>NURTURING</v>
      </c>
      <c r="N644" t="str">
        <v>Media</v>
      </c>
      <c r="O644" t="str">
        <v>Sdr Manager</v>
      </c>
      <c r="P644" t="str">
        <v>Bangladesh</v>
      </c>
      <c r="Q644" t="str">
        <v>10M-50M</v>
      </c>
      <c r="R644" s="1">
        <v>45679</v>
      </c>
      <c r="S644" t="str">
        <v>missing</v>
      </c>
    </row>
    <row r="645" spans="1:19">
      <c r="A645" t="str">
        <v>L0644</v>
      </c>
      <c r="B645" t="str">
        <v>Mila Mehta</v>
      </c>
      <c r="C645" t="str">
        <v>missing</v>
      </c>
      <c r="D645" t="str">
        <v>missing</v>
      </c>
      <c r="E645" t="str">
        <v>CLOUDFLARE</v>
      </c>
      <c r="F645" t="str">
        <v>ENTERPRISE</v>
      </c>
      <c r="G645" t="str">
        <v>PAID</v>
      </c>
      <c r="H645">
        <v>27</v>
      </c>
      <c r="I645">
        <v>12</v>
      </c>
      <c r="J645">
        <v>44</v>
      </c>
      <c r="K645" t="str">
        <v>NO</v>
      </c>
      <c r="L645" s="1">
        <v>45914</v>
      </c>
      <c r="M645" t="str">
        <v>QUALIFIED</v>
      </c>
      <c r="N645" t="str">
        <v>Automotive</v>
      </c>
      <c r="O645" t="str">
        <v>Abm Manager</v>
      </c>
      <c r="P645" t="str">
        <v>Indonesia</v>
      </c>
      <c r="Q645" t="str">
        <v>Unknown</v>
      </c>
      <c r="R645" s="1">
        <v>45658</v>
      </c>
      <c r="S645" t="str">
        <v>https://www.linkedin.com/in/sophiecarter59</v>
      </c>
    </row>
    <row r="646" spans="1:19">
      <c r="A646" t="str">
        <v>L0645</v>
      </c>
      <c r="B646" t="str">
        <v>Grace Nakamura</v>
      </c>
      <c r="C646" t="str">
        <v>grace.nakamura@microsoft.com</v>
      </c>
      <c r="D646" t="str">
        <v>+17802332404</v>
      </c>
      <c r="E646" t="str">
        <v>MICROSOFT</v>
      </c>
      <c r="F646" t="str">
        <v>SMB</v>
      </c>
      <c r="G646" t="str">
        <v>ORGANIC</v>
      </c>
      <c r="H646">
        <v>0</v>
      </c>
      <c r="I646">
        <v>16</v>
      </c>
      <c r="J646">
        <v>49</v>
      </c>
      <c r="K646" t="str">
        <v>YES</v>
      </c>
      <c r="L646" s="1">
        <v>46012</v>
      </c>
      <c r="M646" t="str">
        <v>LOST</v>
      </c>
      <c r="N646" t="str">
        <v>Hrtech</v>
      </c>
      <c r="O646" t="str">
        <v>Operations Manager</v>
      </c>
      <c r="P646" t="str">
        <v>BR</v>
      </c>
      <c r="Q646" t="str">
        <v>1M-10M</v>
      </c>
      <c r="R646" s="1">
        <v>45792</v>
      </c>
      <c r="S646" t="str">
        <v>linkedin.com/in/karenschneider21</v>
      </c>
    </row>
    <row r="647" spans="1:19">
      <c r="A647" t="str">
        <v>L0646</v>
      </c>
      <c r="B647" t="str">
        <v>George Jensen</v>
      </c>
      <c r="C647" t="str">
        <v>george.jensen@stripe.com</v>
      </c>
      <c r="D647" t="str">
        <v>(404) 861-9055</v>
      </c>
      <c r="E647" t="str">
        <v>STRIPE</v>
      </c>
      <c r="F647" t="str">
        <v>GROWTH</v>
      </c>
      <c r="G647" t="str">
        <v>REFERRAL</v>
      </c>
      <c r="H647">
        <v>22</v>
      </c>
      <c r="I647">
        <v>0</v>
      </c>
      <c r="J647">
        <v>48</v>
      </c>
      <c r="K647" t="str">
        <v>YES</v>
      </c>
      <c r="L647" s="1" t="str">
        <v/>
      </c>
      <c r="M647" t="str">
        <v>NEW</v>
      </c>
      <c r="N647" t="str">
        <v>Saas</v>
      </c>
      <c r="O647" t="str">
        <v>Senior Associate</v>
      </c>
      <c r="P647" t="str">
        <v>South Africa</v>
      </c>
      <c r="Q647" t="str">
        <v>10M-50M</v>
      </c>
      <c r="R647" s="1">
        <v>45853</v>
      </c>
      <c r="S647" t="str">
        <v>missing</v>
      </c>
    </row>
    <row r="648" spans="1:19">
      <c r="A648" t="str">
        <v>L0647</v>
      </c>
      <c r="B648" t="str">
        <v>Chloe Dubois</v>
      </c>
      <c r="C648" t="str">
        <v>chloe.dubois@palantir.com</v>
      </c>
      <c r="D648" t="str">
        <v>+12236932512</v>
      </c>
      <c r="E648" t="str">
        <v>PALANTIR</v>
      </c>
      <c r="F648" t="str">
        <v>SMB</v>
      </c>
      <c r="G648" t="str">
        <v>REFERRAL</v>
      </c>
      <c r="H648">
        <v>8</v>
      </c>
      <c r="I648">
        <v>6</v>
      </c>
      <c r="J648">
        <v>47</v>
      </c>
      <c r="K648" t="str">
        <v>YES</v>
      </c>
      <c r="L648" s="1">
        <v>45954</v>
      </c>
      <c r="M648" t="str">
        <v>QUALIFIED</v>
      </c>
      <c r="N648" t="str">
        <v>Fintech</v>
      </c>
      <c r="O648" t="str">
        <v>Brand Manager</v>
      </c>
      <c r="P648" t="str">
        <v>US</v>
      </c>
      <c r="Q648" t="str">
        <v>self-funded</v>
      </c>
      <c r="R648" s="1">
        <v>45927</v>
      </c>
      <c r="S648" t="str">
        <v>https://www.linkedin.com/in/nikolaipark62</v>
      </c>
    </row>
    <row r="649" spans="1:19">
      <c r="A649" t="str">
        <v>L0648</v>
      </c>
      <c r="B649" t="str">
        <v>Ximena Lopez</v>
      </c>
      <c r="C649" t="str">
        <v>ximena.lopez@confluent.com</v>
      </c>
      <c r="D649" t="str">
        <v>missing</v>
      </c>
      <c r="E649" t="str">
        <v>CONFLUENT</v>
      </c>
      <c r="F649" t="str">
        <v>MID-MARKET</v>
      </c>
      <c r="G649" t="str">
        <v>SOCIAL</v>
      </c>
      <c r="H649">
        <v>5</v>
      </c>
      <c r="I649">
        <v>16</v>
      </c>
      <c r="J649">
        <v>20</v>
      </c>
      <c r="K649" t="str">
        <v>YES</v>
      </c>
      <c r="L649" s="1">
        <v>45921</v>
      </c>
      <c r="M649" t="str">
        <v>CONVERTED</v>
      </c>
      <c r="N649" t="str">
        <v>Cleantech</v>
      </c>
      <c r="O649" t="str">
        <v>Program Manager</v>
      </c>
      <c r="P649" t="str">
        <v>AU</v>
      </c>
      <c r="Q649" t="str">
        <v>Series B</v>
      </c>
      <c r="R649" s="1">
        <v>45664</v>
      </c>
      <c r="S649" t="str">
        <v>https://www.linkedin.com/in/sorensmith9</v>
      </c>
    </row>
    <row r="650" spans="1:19">
      <c r="A650" t="str">
        <v>L0649</v>
      </c>
      <c r="B650" t="str">
        <v>Bella Khan</v>
      </c>
      <c r="C650" t="str">
        <v>bella.khan@intercom.com</v>
      </c>
      <c r="D650" t="str">
        <v>795.820.5478</v>
      </c>
      <c r="E650" t="str">
        <v>INTERCOM</v>
      </c>
      <c r="F650" t="str">
        <v>STARTUP</v>
      </c>
      <c r="G650" t="str">
        <v>CONTENT_SYNDICATION</v>
      </c>
      <c r="H650">
        <v>3</v>
      </c>
      <c r="I650">
        <v>0</v>
      </c>
      <c r="J650">
        <v>17</v>
      </c>
      <c r="K650" t="str">
        <v>YES</v>
      </c>
      <c r="L650" s="1">
        <v>45739</v>
      </c>
      <c r="M650" t="str">
        <v>DISQUALIFIED</v>
      </c>
      <c r="N650" t="str">
        <v>E-Commerce</v>
      </c>
      <c r="O650" t="str">
        <v>Intern</v>
      </c>
      <c r="P650" t="str">
        <v>IN</v>
      </c>
      <c r="Q650" t="str">
        <v>Over $1B</v>
      </c>
      <c r="R650" s="1">
        <v>45889</v>
      </c>
      <c r="S650" t="str">
        <v>https://linkedin.com/in/xaviermalhotra1</v>
      </c>
    </row>
    <row r="651" spans="1:19">
      <c r="A651" t="str">
        <v>L0650</v>
      </c>
      <c r="B651" t="str">
        <v>Yasmin Thompson</v>
      </c>
      <c r="C651" t="str">
        <v>yasmin.thompson@canva.com</v>
      </c>
      <c r="D651" t="str">
        <v>missing</v>
      </c>
      <c r="E651" t="str">
        <v>CANVA</v>
      </c>
      <c r="F651" t="str">
        <v>STARTUP</v>
      </c>
      <c r="G651" t="str">
        <v>WEBINAR</v>
      </c>
      <c r="H651">
        <v>10</v>
      </c>
      <c r="I651">
        <v>7</v>
      </c>
      <c r="J651">
        <v>29</v>
      </c>
      <c r="K651" t="str">
        <v>YES</v>
      </c>
      <c r="L651" s="1" t="str">
        <v/>
      </c>
      <c r="M651" t="str">
        <v>QUALIFIED</v>
      </c>
      <c r="N651" t="str">
        <v>AI/ML</v>
      </c>
      <c r="O651" t="str">
        <v>Head Of Sales</v>
      </c>
      <c r="P651" t="str">
        <v>AU</v>
      </c>
      <c r="Q651" t="str">
        <v>50M+</v>
      </c>
      <c r="R651" s="1">
        <v>45710</v>
      </c>
      <c r="S651" t="str">
        <v>linkedin.com/in/rachelivanov23</v>
      </c>
    </row>
    <row r="652" spans="1:19">
      <c r="A652" t="str">
        <v>L0651</v>
      </c>
      <c r="B652" t="str">
        <v>Hugo Shah</v>
      </c>
      <c r="C652" t="str">
        <v>hugo.shah@okta.com</v>
      </c>
      <c r="D652" t="str">
        <v>missing</v>
      </c>
      <c r="E652" t="str">
        <v>OKTA</v>
      </c>
      <c r="F652" t="str">
        <v>ENTERPRISE</v>
      </c>
      <c r="G652" t="str">
        <v>SOCIAL</v>
      </c>
      <c r="H652">
        <v>1</v>
      </c>
      <c r="I652">
        <v>0</v>
      </c>
      <c r="J652">
        <v>15</v>
      </c>
      <c r="K652" t="str">
        <v>YES</v>
      </c>
      <c r="L652" s="1">
        <v>45689</v>
      </c>
      <c r="M652" t="str">
        <v>QUALIFIED</v>
      </c>
      <c r="N652" t="str">
        <v>Martech</v>
      </c>
      <c r="O652" t="str">
        <v>Vp Marketing</v>
      </c>
      <c r="P652" t="str">
        <v>AU</v>
      </c>
      <c r="Q652" t="str">
        <v>Over $1B</v>
      </c>
      <c r="R652" s="1">
        <v>45811</v>
      </c>
      <c r="S652" t="str">
        <v>missing</v>
      </c>
    </row>
    <row r="653" spans="1:19">
      <c r="A653" t="str">
        <v>L0652</v>
      </c>
      <c r="B653" t="str">
        <v>Perseus Joshi</v>
      </c>
      <c r="C653" t="str">
        <v>perseus.joshi@canva.com</v>
      </c>
      <c r="D653" t="str">
        <v>9908485236</v>
      </c>
      <c r="E653" t="str">
        <v>CANVA</v>
      </c>
      <c r="F653" t="str">
        <v>STARTUP</v>
      </c>
      <c r="G653" t="str">
        <v>ORGANIC</v>
      </c>
      <c r="H653">
        <v>19</v>
      </c>
      <c r="I653">
        <v>4</v>
      </c>
      <c r="J653">
        <v>26</v>
      </c>
      <c r="K653" t="str">
        <v>NO</v>
      </c>
      <c r="L653" s="1">
        <v>45790</v>
      </c>
      <c r="M653" t="str">
        <v>ENGAGED</v>
      </c>
      <c r="N653" t="str">
        <v>Fintech</v>
      </c>
      <c r="O653" t="str">
        <v>Revenue Operations</v>
      </c>
      <c r="P653" t="str">
        <v>DE</v>
      </c>
      <c r="Q653" t="str">
        <v>$0-1M</v>
      </c>
      <c r="R653" s="1">
        <v>46015</v>
      </c>
      <c r="S653" t="str">
        <v>https://www.linkedin.com/in/bellamalhotra94</v>
      </c>
    </row>
    <row r="654" spans="1:19">
      <c r="A654" t="str">
        <v>L0653</v>
      </c>
      <c r="B654" t="str">
        <v>Xiomara Reddy</v>
      </c>
      <c r="C654" t="str">
        <v>xiomara.reddy@zendesk.com</v>
      </c>
      <c r="D654" t="str">
        <v>missing</v>
      </c>
      <c r="E654" t="str">
        <v>ZENDESK</v>
      </c>
      <c r="F654" t="str">
        <v>SMB</v>
      </c>
      <c r="G654" t="str">
        <v>PAID</v>
      </c>
      <c r="H654">
        <v>8</v>
      </c>
      <c r="I654">
        <v>5</v>
      </c>
      <c r="J654">
        <v>0</v>
      </c>
      <c r="K654" t="str">
        <v>YES</v>
      </c>
      <c r="L654" s="1">
        <v>45861</v>
      </c>
      <c r="M654" t="str">
        <v>ENGAGED</v>
      </c>
      <c r="N654" t="str">
        <v>Supply Chain</v>
      </c>
      <c r="O654" t="str">
        <v>Engineering Manager</v>
      </c>
      <c r="P654" t="str">
        <v>Chile</v>
      </c>
      <c r="Q654" t="str">
        <v>$100M-500M</v>
      </c>
      <c r="R654" s="1">
        <v>45708</v>
      </c>
      <c r="S654" t="str">
        <v>www.linkedin.com/in/celestenair70</v>
      </c>
    </row>
    <row r="655" spans="1:19">
      <c r="A655" t="str">
        <v>L0654</v>
      </c>
      <c r="B655" t="str">
        <v>Catalina Nair</v>
      </c>
      <c r="C655" t="str">
        <v>catalina.nair@docusign.com</v>
      </c>
      <c r="D655" t="str">
        <v>+15701151598</v>
      </c>
      <c r="E655" t="str">
        <v>DOCUSIGN</v>
      </c>
      <c r="F655" t="str">
        <v>MID-MARKET</v>
      </c>
      <c r="G655" t="str">
        <v>UNKNOWN</v>
      </c>
      <c r="H655">
        <v>30</v>
      </c>
      <c r="I655">
        <v>4</v>
      </c>
      <c r="J655">
        <v>20</v>
      </c>
      <c r="K655" t="str">
        <v>YES</v>
      </c>
      <c r="L655" s="1">
        <v>45779</v>
      </c>
      <c r="M655" t="str">
        <v>NURTURING</v>
      </c>
      <c r="N655" t="str">
        <v>Media</v>
      </c>
      <c r="O655" t="str">
        <v>Channel Manager</v>
      </c>
      <c r="P655" t="str">
        <v>IN</v>
      </c>
      <c r="Q655" t="str">
        <v>$100M-500M</v>
      </c>
      <c r="R655" s="1">
        <v>45975</v>
      </c>
      <c r="S655" t="str">
        <v>https://www.linkedin.com/in/cordeliaguerrero97</v>
      </c>
    </row>
    <row r="656" spans="1:19">
      <c r="A656" t="str">
        <v>L0655</v>
      </c>
      <c r="B656" t="str">
        <v>Omar Malik</v>
      </c>
      <c r="C656" t="str">
        <v>omar.malik@oktainc.com</v>
      </c>
      <c r="D656" t="str">
        <v>(984) 226-2656</v>
      </c>
      <c r="E656" t="str">
        <v>OKTA INC</v>
      </c>
      <c r="F656" t="str">
        <v>GROWTH</v>
      </c>
      <c r="G656" t="str">
        <v>UNKNOWN</v>
      </c>
      <c r="H656">
        <v>34</v>
      </c>
      <c r="I656">
        <v>16</v>
      </c>
      <c r="J656">
        <v>15</v>
      </c>
      <c r="K656" t="str">
        <v>YES</v>
      </c>
      <c r="L656" s="1">
        <v>45846</v>
      </c>
      <c r="M656" t="str">
        <v>NURTURING</v>
      </c>
      <c r="N656" t="str">
        <v>Legal Tech</v>
      </c>
      <c r="O656" t="str">
        <v>Technical Lead</v>
      </c>
      <c r="P656" t="str">
        <v>UK</v>
      </c>
      <c r="Q656" t="str">
        <v>$1M - $10M</v>
      </c>
      <c r="R656" s="1">
        <v>45994</v>
      </c>
      <c r="S656" t="str">
        <v>linkedin.com/in/ursulapetrov54</v>
      </c>
    </row>
    <row r="657" spans="1:19">
      <c r="A657" t="str">
        <v>L0656</v>
      </c>
      <c r="B657" t="str">
        <v>Frank Nguyen</v>
      </c>
      <c r="C657" t="str">
        <v>frank.nguyen@microsoft.com</v>
      </c>
      <c r="D657" t="str">
        <v>missing</v>
      </c>
      <c r="E657" t="str">
        <v>MICROSOFT</v>
      </c>
      <c r="F657" t="str">
        <v>STARTUP</v>
      </c>
      <c r="G657" t="str">
        <v>COLD_EMAIL</v>
      </c>
      <c r="H657">
        <v>17</v>
      </c>
      <c r="I657">
        <v>0</v>
      </c>
      <c r="J657">
        <v>15</v>
      </c>
      <c r="K657" t="str">
        <v>YES</v>
      </c>
      <c r="L657" s="1">
        <v>45840</v>
      </c>
      <c r="M657" t="str">
        <v>NURTURING</v>
      </c>
      <c r="N657" t="str">
        <v>Telecom</v>
      </c>
      <c r="O657" t="str">
        <v>Marketing Manager</v>
      </c>
      <c r="P657" t="str">
        <v>BR</v>
      </c>
      <c r="Q657" t="str">
        <v>$50M-100M</v>
      </c>
      <c r="R657" s="1">
        <v>45989</v>
      </c>
      <c r="S657" t="str">
        <v>https://linkedin.com/in/nickdavis26</v>
      </c>
    </row>
    <row r="658" spans="1:19">
      <c r="A658" t="str">
        <v>L0657</v>
      </c>
      <c r="B658" t="str">
        <v>Paul Diaz</v>
      </c>
      <c r="C658" t="str">
        <v>paul.diaz@confluent.com</v>
      </c>
      <c r="D658" t="str">
        <v>missing</v>
      </c>
      <c r="E658" t="str">
        <v>CONFLUENT</v>
      </c>
      <c r="F658" t="str">
        <v>SMB</v>
      </c>
      <c r="G658" t="str">
        <v>ORGANIC</v>
      </c>
      <c r="H658">
        <v>13</v>
      </c>
      <c r="I658">
        <v>15</v>
      </c>
      <c r="J658">
        <v>15</v>
      </c>
      <c r="K658" t="str">
        <v>NO</v>
      </c>
      <c r="L658" s="1">
        <v>45893</v>
      </c>
      <c r="M658" t="str">
        <v>NURTURING</v>
      </c>
      <c r="N658" t="str">
        <v>Retail</v>
      </c>
      <c r="O658" t="str">
        <v>Field Marketing Manager</v>
      </c>
      <c r="P658" t="str">
        <v>UK</v>
      </c>
      <c r="Q658" t="str">
        <v>$50M-100M</v>
      </c>
      <c r="R658" s="1">
        <v>45843</v>
      </c>
      <c r="S658" t="str">
        <v>linkedin.com/in/opheliarivera92</v>
      </c>
    </row>
    <row r="659" spans="1:19">
      <c r="A659" t="str">
        <v>L0658</v>
      </c>
      <c r="B659" t="str">
        <v>Nick Vargas</v>
      </c>
      <c r="C659" t="str">
        <v>nick.vargas@elasticnv.com</v>
      </c>
      <c r="D659" t="str">
        <v>843-223-2262</v>
      </c>
      <c r="E659" t="str">
        <v>ELASTIC NV</v>
      </c>
      <c r="F659" t="str">
        <v>N/A</v>
      </c>
      <c r="G659" t="str">
        <v>COLD_EMAIL</v>
      </c>
      <c r="H659">
        <v>33</v>
      </c>
      <c r="I659">
        <v>3</v>
      </c>
      <c r="J659">
        <v>0</v>
      </c>
      <c r="K659" t="str">
        <v>NO</v>
      </c>
      <c r="L659" s="1">
        <v>45989</v>
      </c>
      <c r="M659" t="str">
        <v>ENGAGED</v>
      </c>
      <c r="N659" t="str">
        <v>Manufacturing</v>
      </c>
      <c r="O659" t="str">
        <v>Senior Associate</v>
      </c>
      <c r="P659" t="str">
        <v>US</v>
      </c>
      <c r="Q659" t="str">
        <v>Series A</v>
      </c>
      <c r="R659" s="1">
        <v>45680</v>
      </c>
      <c r="S659" t="str">
        <v>missing</v>
      </c>
    </row>
    <row r="660" spans="1:19">
      <c r="A660" t="str">
        <v>L0659</v>
      </c>
      <c r="B660" t="str">
        <v>Chloe Verma</v>
      </c>
      <c r="C660" t="str">
        <v>chloe.verma@dropbox.com</v>
      </c>
      <c r="D660" t="str">
        <v>missing</v>
      </c>
      <c r="E660" t="str">
        <v>DROPBOX</v>
      </c>
      <c r="F660" t="str">
        <v>MID-MARKET</v>
      </c>
      <c r="G660" t="str">
        <v>EVENT</v>
      </c>
      <c r="H660">
        <v>31</v>
      </c>
      <c r="I660">
        <v>17</v>
      </c>
      <c r="J660">
        <v>21</v>
      </c>
      <c r="K660" t="str">
        <v>NO</v>
      </c>
      <c r="L660" s="1" t="str">
        <v/>
      </c>
      <c r="M660" t="str">
        <v>CONTACTED</v>
      </c>
      <c r="N660" t="str">
        <v>Edtech</v>
      </c>
      <c r="O660" t="str">
        <v>Marketing Manager</v>
      </c>
      <c r="P660" t="str">
        <v>SG</v>
      </c>
      <c r="Q660" t="str">
        <v>$50M - $100M</v>
      </c>
      <c r="R660" s="1" t="str">
        <v/>
      </c>
      <c r="S660" t="str">
        <v>www.linkedin.com/in/nikolaihussain46</v>
      </c>
    </row>
    <row r="661" spans="1:19">
      <c r="A661" t="str">
        <v>L0660</v>
      </c>
      <c r="B661" t="str">
        <v>Adeline Jones</v>
      </c>
      <c r="C661" t="str">
        <v>adeline.jones@snowflake.com</v>
      </c>
      <c r="D661" t="str">
        <v>+13902662991</v>
      </c>
      <c r="E661" t="str">
        <v>SNOWFLAKE</v>
      </c>
      <c r="F661" t="str">
        <v>SMB</v>
      </c>
      <c r="G661" t="str">
        <v>ORGANIC</v>
      </c>
      <c r="H661">
        <v>24</v>
      </c>
      <c r="I661">
        <v>12</v>
      </c>
      <c r="J661">
        <v>54</v>
      </c>
      <c r="K661" t="str">
        <v>NO</v>
      </c>
      <c r="L661" s="1">
        <v>45977</v>
      </c>
      <c r="M661" t="str">
        <v>NEW</v>
      </c>
      <c r="N661" t="str">
        <v>Supply Chain</v>
      </c>
      <c r="O661" t="str">
        <v>Sales Operations</v>
      </c>
      <c r="P661" t="str">
        <v>Poland</v>
      </c>
      <c r="Q661" t="str">
        <v>Unknown</v>
      </c>
      <c r="R661" s="1">
        <v>45696</v>
      </c>
      <c r="S661" t="str">
        <v>https://linkedin.com/in/rheadiaz96</v>
      </c>
    </row>
    <row r="662" spans="1:19">
      <c r="A662" t="str">
        <v>L0661</v>
      </c>
      <c r="B662" t="str">
        <v>Wendy Khan</v>
      </c>
      <c r="C662" t="str">
        <v>wendy.khan@snowflake.com</v>
      </c>
      <c r="D662" t="str">
        <v>(422) 302-6963</v>
      </c>
      <c r="E662" t="str">
        <v>SNOWFLAKE</v>
      </c>
      <c r="F662" t="str">
        <v>ENTERPRISE</v>
      </c>
      <c r="G662" t="str">
        <v>DIRECT</v>
      </c>
      <c r="H662">
        <v>10</v>
      </c>
      <c r="I662">
        <v>6</v>
      </c>
      <c r="J662">
        <v>44</v>
      </c>
      <c r="K662" t="str">
        <v>NO</v>
      </c>
      <c r="L662" s="1">
        <v>45766</v>
      </c>
      <c r="M662" t="str">
        <v>LOST</v>
      </c>
      <c r="N662" t="str">
        <v>Biotech</v>
      </c>
      <c r="O662" t="str">
        <v>Vp Revenue</v>
      </c>
      <c r="P662" t="str">
        <v>CA</v>
      </c>
      <c r="Q662" t="str">
        <v>$0-1M</v>
      </c>
      <c r="R662" s="1">
        <v>45712</v>
      </c>
      <c r="S662" t="str">
        <v>https://www.linkedin.com/in/tinachandra2</v>
      </c>
    </row>
    <row r="663" spans="1:19">
      <c r="A663" t="str">
        <v>L0662</v>
      </c>
      <c r="B663" t="str">
        <v>Hina Garcia</v>
      </c>
      <c r="C663" t="str">
        <v>hina.garcia@freshworks.com</v>
      </c>
      <c r="D663" t="str">
        <v>(915) 397-7623</v>
      </c>
      <c r="E663" t="str">
        <v>FRESHWORKS</v>
      </c>
      <c r="F663" t="str">
        <v>SMB</v>
      </c>
      <c r="G663" t="str">
        <v>WEBINAR</v>
      </c>
      <c r="H663">
        <v>21</v>
      </c>
      <c r="I663">
        <v>17</v>
      </c>
      <c r="J663">
        <v>0</v>
      </c>
      <c r="K663" t="str">
        <v>YES</v>
      </c>
      <c r="L663" s="1" t="str">
        <v/>
      </c>
      <c r="M663" t="str">
        <v>NURTURING</v>
      </c>
      <c r="N663" t="str">
        <v>Biotech</v>
      </c>
      <c r="O663" t="str">
        <v>Junior Analyst</v>
      </c>
      <c r="P663" t="str">
        <v>Indonesia</v>
      </c>
      <c r="Q663" t="str">
        <v>$100M-500M</v>
      </c>
      <c r="R663" s="1">
        <v>45956</v>
      </c>
      <c r="S663" t="str">
        <v>https://linkedin.com/in/felixmitchell61</v>
      </c>
    </row>
    <row r="664" spans="1:19">
      <c r="A664" t="str">
        <v>L0663</v>
      </c>
      <c r="B664" t="str">
        <v>Opal Ali</v>
      </c>
      <c r="C664" t="str">
        <v>opal.ali@hubspot.com</v>
      </c>
      <c r="D664" t="str">
        <v>+1-300-237-4837</v>
      </c>
      <c r="E664" t="str">
        <v>HUBSPOT</v>
      </c>
      <c r="F664" t="str">
        <v>STARTUP</v>
      </c>
      <c r="G664" t="str">
        <v>UNKNOWN</v>
      </c>
      <c r="H664">
        <v>21</v>
      </c>
      <c r="I664">
        <v>4</v>
      </c>
      <c r="J664">
        <v>60</v>
      </c>
      <c r="K664" t="str">
        <v>YES</v>
      </c>
      <c r="L664" s="1" t="str">
        <v/>
      </c>
      <c r="M664" t="str">
        <v>CONTACTED</v>
      </c>
      <c r="N664" t="str">
        <v>Retail</v>
      </c>
      <c r="O664" t="str">
        <v>Product Manager</v>
      </c>
      <c r="P664" t="str">
        <v>BR</v>
      </c>
      <c r="Q664" t="str">
        <v>$0-1M</v>
      </c>
      <c r="R664" s="1">
        <v>45791</v>
      </c>
      <c r="S664" t="str">
        <v>www.linkedin.com/in/stefandelgado36</v>
      </c>
    </row>
    <row r="665" spans="1:19">
      <c r="A665" t="str">
        <v>L0664</v>
      </c>
      <c r="B665" t="str">
        <v>Quentin Costa</v>
      </c>
      <c r="C665" t="str">
        <v>quentin.costa@googleinc.com</v>
      </c>
      <c r="D665" t="str">
        <v>missing</v>
      </c>
      <c r="E665" t="str">
        <v>GOOGLE INC</v>
      </c>
      <c r="F665" t="str">
        <v>STARTUP</v>
      </c>
      <c r="G665" t="str">
        <v>SOCIAL</v>
      </c>
      <c r="H665">
        <v>30</v>
      </c>
      <c r="I665">
        <v>20</v>
      </c>
      <c r="J665">
        <v>30</v>
      </c>
      <c r="K665" t="str">
        <v>NO</v>
      </c>
      <c r="L665" s="1">
        <v>45751</v>
      </c>
      <c r="M665" t="str">
        <v>NURTURING</v>
      </c>
      <c r="N665" t="str">
        <v>Unknown</v>
      </c>
      <c r="O665" t="str">
        <v>Marketing Analyst</v>
      </c>
      <c r="P665" t="str">
        <v>BR</v>
      </c>
      <c r="Q665" t="str">
        <v>Series A</v>
      </c>
      <c r="R665" s="1">
        <v>45879</v>
      </c>
      <c r="S665" t="str">
        <v>linkedin.com/in/brendanschneider42</v>
      </c>
    </row>
    <row r="666" spans="1:19">
      <c r="A666" t="str">
        <v>L0665</v>
      </c>
      <c r="B666" t="str">
        <v>Penelope Torres</v>
      </c>
      <c r="C666" t="str">
        <v>penelope.torres@atlassian.com</v>
      </c>
      <c r="D666" t="str">
        <v>+1-351-561-4046</v>
      </c>
      <c r="E666" t="str">
        <v>ATLASSIAN</v>
      </c>
      <c r="F666" t="str">
        <v>N/A</v>
      </c>
      <c r="G666" t="str">
        <v>COLD_EMAIL</v>
      </c>
      <c r="H666">
        <v>28</v>
      </c>
      <c r="I666">
        <v>8</v>
      </c>
      <c r="J666">
        <v>28</v>
      </c>
      <c r="K666" t="str">
        <v>YES</v>
      </c>
      <c r="L666" s="1">
        <v>45968</v>
      </c>
      <c r="M666" t="str">
        <v>LOST</v>
      </c>
      <c r="N666" t="str">
        <v>Automotive</v>
      </c>
      <c r="O666" t="str">
        <v>Vp Of Marketing</v>
      </c>
      <c r="P666" t="str">
        <v>JP</v>
      </c>
      <c r="Q666" t="str">
        <v>$1B+</v>
      </c>
      <c r="R666" s="1">
        <v>45854</v>
      </c>
      <c r="S666" t="str">
        <v>https://linkedin.com/in/jamesmalik78</v>
      </c>
    </row>
    <row r="667" spans="1:19">
      <c r="A667" t="str">
        <v>L0666</v>
      </c>
      <c r="B667" t="str">
        <v>Ethan Rao</v>
      </c>
      <c r="C667" t="str">
        <v>missing</v>
      </c>
      <c r="D667" t="str">
        <v>+1-729-635-7445</v>
      </c>
      <c r="E667" t="str">
        <v>DATABRICKS</v>
      </c>
      <c r="F667" t="str">
        <v>MID-MARKET</v>
      </c>
      <c r="G667" t="str">
        <v>WEBINAR</v>
      </c>
      <c r="H667">
        <v>21</v>
      </c>
      <c r="I667">
        <v>7</v>
      </c>
      <c r="J667">
        <v>22</v>
      </c>
      <c r="K667" t="str">
        <v>YES</v>
      </c>
      <c r="L667" s="1">
        <v>45955</v>
      </c>
      <c r="M667" t="str">
        <v>LOST</v>
      </c>
      <c r="N667" t="str">
        <v>Retail</v>
      </c>
      <c r="O667" t="str">
        <v>Vp Marketing</v>
      </c>
      <c r="P667" t="str">
        <v>Indonesia</v>
      </c>
      <c r="Q667" t="str">
        <v>50M+</v>
      </c>
      <c r="R667" s="1">
        <v>45883</v>
      </c>
      <c r="S667" t="str">
        <v>linkedin.com/in/charliemitchell25</v>
      </c>
    </row>
    <row r="668" spans="1:19">
      <c r="A668" t="str">
        <v>L0667</v>
      </c>
      <c r="B668" t="str">
        <v>Perseus Guerrero</v>
      </c>
      <c r="C668" t="str">
        <v>perseus.guerrero@canva.com</v>
      </c>
      <c r="D668" t="str">
        <v>+1-362-546-2261</v>
      </c>
      <c r="E668" t="str">
        <v>CANVA</v>
      </c>
      <c r="F668" t="str">
        <v>GROWTH</v>
      </c>
      <c r="G668" t="str">
        <v>ORGANIC</v>
      </c>
      <c r="H668">
        <v>33</v>
      </c>
      <c r="I668">
        <v>5</v>
      </c>
      <c r="J668">
        <v>55</v>
      </c>
      <c r="K668" t="str">
        <v>NO</v>
      </c>
      <c r="L668" s="1">
        <v>45731</v>
      </c>
      <c r="M668" t="str">
        <v>DISQUALIFIED</v>
      </c>
      <c r="N668" t="str">
        <v>Hrtech</v>
      </c>
      <c r="O668" t="str">
        <v>Unknown</v>
      </c>
      <c r="P668" t="str">
        <v>CA</v>
      </c>
      <c r="Q668" t="str">
        <v>$500M-1B</v>
      </c>
      <c r="R668" s="1">
        <v>45732</v>
      </c>
      <c r="S668" t="str">
        <v>missing</v>
      </c>
    </row>
    <row r="669" spans="1:19">
      <c r="A669" t="str">
        <v>L0668</v>
      </c>
      <c r="B669" t="str">
        <v>Tina Gupta</v>
      </c>
      <c r="C669" t="str">
        <v>tina.gupta@asana.com</v>
      </c>
      <c r="D669" t="str">
        <v>missing</v>
      </c>
      <c r="E669" t="str">
        <v>ASANA</v>
      </c>
      <c r="F669" t="str">
        <v>SMB</v>
      </c>
      <c r="G669" t="str">
        <v>REFERRAL</v>
      </c>
      <c r="H669">
        <v>34</v>
      </c>
      <c r="I669">
        <v>9</v>
      </c>
      <c r="J669">
        <v>35</v>
      </c>
      <c r="K669" t="str">
        <v>NO</v>
      </c>
      <c r="L669" s="1">
        <v>45749</v>
      </c>
      <c r="M669" t="str">
        <v>CONVERTED</v>
      </c>
      <c r="N669" t="str">
        <v>Martech</v>
      </c>
      <c r="O669" t="str">
        <v>Revenue Operations</v>
      </c>
      <c r="P669" t="str">
        <v>Thailand</v>
      </c>
      <c r="Q669" t="str">
        <v>$0-1M</v>
      </c>
      <c r="R669" s="1">
        <v>45722</v>
      </c>
      <c r="S669" t="str">
        <v>missing</v>
      </c>
    </row>
    <row r="670" spans="1:19">
      <c r="A670" t="str">
        <v>L0669</v>
      </c>
      <c r="B670" t="str">
        <v>Vera Mendoza</v>
      </c>
      <c r="C670" t="str">
        <v>missing</v>
      </c>
      <c r="D670" t="str">
        <v>missing</v>
      </c>
      <c r="E670" t="str">
        <v>WORKDAY</v>
      </c>
      <c r="F670" t="str">
        <v>STARTUP</v>
      </c>
      <c r="G670" t="str">
        <v>SOCIAL</v>
      </c>
      <c r="H670">
        <v>4</v>
      </c>
      <c r="I670">
        <v>0</v>
      </c>
      <c r="J670">
        <v>55</v>
      </c>
      <c r="K670" t="str">
        <v>YES</v>
      </c>
      <c r="L670" s="1">
        <v>45664</v>
      </c>
      <c r="M670" t="str">
        <v>ENGAGED</v>
      </c>
      <c r="N670" t="str">
        <v>E-Commerce</v>
      </c>
      <c r="O670" t="str">
        <v>Pr Manager</v>
      </c>
      <c r="P670" t="str">
        <v>SG</v>
      </c>
      <c r="Q670" t="str">
        <v>Series A</v>
      </c>
      <c r="R670" s="1" t="str">
        <v/>
      </c>
      <c r="S670" t="str">
        <v>missing</v>
      </c>
    </row>
    <row r="671" spans="1:19">
      <c r="A671" t="str">
        <v>L0670</v>
      </c>
      <c r="B671" t="str">
        <v>Charlie Pandey</v>
      </c>
      <c r="C671" t="str">
        <v>charlie.pandey@zendesk.com</v>
      </c>
      <c r="D671" t="str">
        <v>429.973.2853</v>
      </c>
      <c r="E671" t="str">
        <v>ZENDESK</v>
      </c>
      <c r="F671" t="str">
        <v>N/A</v>
      </c>
      <c r="G671" t="str">
        <v>REFERRAL</v>
      </c>
      <c r="H671">
        <v>28</v>
      </c>
      <c r="I671">
        <v>7</v>
      </c>
      <c r="J671">
        <v>0</v>
      </c>
      <c r="K671" t="str">
        <v>NO</v>
      </c>
      <c r="L671" s="1">
        <v>45932</v>
      </c>
      <c r="M671" t="str">
        <v>DISQUALIFIED</v>
      </c>
      <c r="N671" t="str">
        <v>Gaming</v>
      </c>
      <c r="O671" t="str">
        <v>Operations Manager</v>
      </c>
      <c r="P671" t="str">
        <v>N/A</v>
      </c>
      <c r="Q671" t="str">
        <v>Unknown</v>
      </c>
      <c r="R671" s="1">
        <v>45954</v>
      </c>
      <c r="S671" t="str">
        <v>linkedin.com/in/nikolaikhan14</v>
      </c>
    </row>
    <row r="672" spans="1:19">
      <c r="A672" t="str">
        <v>L0671</v>
      </c>
      <c r="B672" t="str">
        <v>Cordelia Allen</v>
      </c>
      <c r="C672" t="str">
        <v>cordelia.allen@slack.com</v>
      </c>
      <c r="D672" t="str">
        <v>missing</v>
      </c>
      <c r="E672" t="str">
        <v>SLACK</v>
      </c>
      <c r="F672" t="str">
        <v>SMB</v>
      </c>
      <c r="G672" t="str">
        <v>PAID</v>
      </c>
      <c r="H672">
        <v>14</v>
      </c>
      <c r="I672">
        <v>1</v>
      </c>
      <c r="J672">
        <v>49</v>
      </c>
      <c r="K672" t="str">
        <v>YES</v>
      </c>
      <c r="L672" s="1">
        <v>45662</v>
      </c>
      <c r="M672" t="str">
        <v>ENGAGED</v>
      </c>
      <c r="N672" t="str">
        <v>Telecom</v>
      </c>
      <c r="O672" t="str">
        <v>Field Marketing Manager</v>
      </c>
      <c r="P672" t="str">
        <v>Malaysia</v>
      </c>
      <c r="Q672" t="str">
        <v>50M+</v>
      </c>
      <c r="R672" s="1">
        <v>45897</v>
      </c>
      <c r="S672" t="str">
        <v>missing</v>
      </c>
    </row>
    <row r="673" spans="1:19">
      <c r="A673" t="str">
        <v>L0672</v>
      </c>
      <c r="B673" t="str">
        <v>Magnus Nelson</v>
      </c>
      <c r="C673" t="str">
        <v>magnus.nelson@elastic.com</v>
      </c>
      <c r="D673" t="str">
        <v>+17179799947</v>
      </c>
      <c r="E673" t="str">
        <v>ELASTIC</v>
      </c>
      <c r="F673" t="str">
        <v>SMB</v>
      </c>
      <c r="G673" t="str">
        <v>ORGANIC</v>
      </c>
      <c r="H673">
        <v>31</v>
      </c>
      <c r="I673">
        <v>13</v>
      </c>
      <c r="J673">
        <v>1</v>
      </c>
      <c r="K673" t="str">
        <v>NO</v>
      </c>
      <c r="L673" s="1" t="str">
        <v/>
      </c>
      <c r="M673" t="str">
        <v>NEW</v>
      </c>
      <c r="N673" t="str">
        <v>Edtech</v>
      </c>
      <c r="O673" t="str">
        <v>Head Of Product</v>
      </c>
      <c r="P673" t="str">
        <v>UK</v>
      </c>
      <c r="Q673" t="str">
        <v>Series A</v>
      </c>
      <c r="R673" s="1">
        <v>45833</v>
      </c>
      <c r="S673" t="str">
        <v>linkedin.com/in/amarachopra31</v>
      </c>
    </row>
    <row r="674" spans="1:19">
      <c r="A674" t="str">
        <v>L0673</v>
      </c>
      <c r="B674" t="str">
        <v>Ivy Adams</v>
      </c>
      <c r="C674" t="str">
        <v>ivy.adams@zoom.com</v>
      </c>
      <c r="D674" t="str">
        <v>missing</v>
      </c>
      <c r="E674" t="str">
        <v>ZOOM</v>
      </c>
      <c r="F674" t="str">
        <v>MID-MARKET</v>
      </c>
      <c r="G674" t="str">
        <v>ORGANIC</v>
      </c>
      <c r="H674">
        <v>15</v>
      </c>
      <c r="I674">
        <v>1</v>
      </c>
      <c r="J674">
        <v>23</v>
      </c>
      <c r="K674" t="str">
        <v>YES</v>
      </c>
      <c r="L674" s="1">
        <v>45836</v>
      </c>
      <c r="M674" t="str">
        <v>CONTACTED</v>
      </c>
      <c r="N674" t="str">
        <v>Edtech</v>
      </c>
      <c r="O674" t="str">
        <v>Digital Marketing Manager</v>
      </c>
      <c r="P674" t="str">
        <v>Spain</v>
      </c>
      <c r="Q674" t="str">
        <v>Series B</v>
      </c>
      <c r="R674" s="1">
        <v>45665</v>
      </c>
      <c r="S674" t="str">
        <v>linkedin.com/in/wrenschneider71</v>
      </c>
    </row>
    <row r="675" spans="1:19">
      <c r="A675" t="str">
        <v>L0674</v>
      </c>
      <c r="B675" t="str">
        <v>Willow Gomez</v>
      </c>
      <c r="C675" t="str">
        <v>willow.gomez@notion.com</v>
      </c>
      <c r="D675" t="str">
        <v>367-706-7991</v>
      </c>
      <c r="E675" t="str">
        <v>NOTION</v>
      </c>
      <c r="F675" t="str">
        <v>ENTERPRISE</v>
      </c>
      <c r="G675" t="str">
        <v>DIRECT</v>
      </c>
      <c r="H675">
        <v>0</v>
      </c>
      <c r="I675">
        <v>17</v>
      </c>
      <c r="J675">
        <v>14</v>
      </c>
      <c r="K675" t="str">
        <v>NO</v>
      </c>
      <c r="L675" s="1">
        <v>45802</v>
      </c>
      <c r="M675" t="str">
        <v>QUALIFIED</v>
      </c>
      <c r="N675" t="str">
        <v>E-Commerce</v>
      </c>
      <c r="O675" t="str">
        <v>Product Manager</v>
      </c>
      <c r="P675" t="str">
        <v>CA</v>
      </c>
      <c r="Q675" t="str">
        <v>50M+</v>
      </c>
      <c r="R675" s="1">
        <v>45849</v>
      </c>
      <c r="S675" t="str">
        <v>https://linkedin.com/in/elowennovak79</v>
      </c>
    </row>
    <row r="676" spans="1:19">
      <c r="A676" t="str">
        <v>L0675</v>
      </c>
      <c r="B676" t="str">
        <v>Olivia Martin</v>
      </c>
      <c r="C676" t="str">
        <v>olivia.martin@amazon.com</v>
      </c>
      <c r="D676" t="str">
        <v>missing</v>
      </c>
      <c r="E676" t="str">
        <v>AMAZON</v>
      </c>
      <c r="F676" t="str">
        <v>ENTERPRISE</v>
      </c>
      <c r="G676" t="str">
        <v>EVENT</v>
      </c>
      <c r="H676">
        <v>17</v>
      </c>
      <c r="I676">
        <v>18</v>
      </c>
      <c r="J676">
        <v>28</v>
      </c>
      <c r="K676" t="str">
        <v>YES</v>
      </c>
      <c r="L676" s="1">
        <v>45707</v>
      </c>
      <c r="M676" t="str">
        <v>LOST</v>
      </c>
      <c r="N676" t="str">
        <v>Martech</v>
      </c>
      <c r="O676" t="str">
        <v>Communications Director</v>
      </c>
      <c r="P676" t="str">
        <v>Malaysia</v>
      </c>
      <c r="Q676" t="str">
        <v>Unknown</v>
      </c>
      <c r="R676" s="1">
        <v>45881</v>
      </c>
      <c r="S676" t="str">
        <v>missing</v>
      </c>
    </row>
    <row r="677" spans="1:19">
      <c r="A677" t="str">
        <v>L0676</v>
      </c>
      <c r="B677" t="str">
        <v>Aria Lee</v>
      </c>
      <c r="C677" t="str">
        <v>aria.lee@twilio.com</v>
      </c>
      <c r="D677" t="str">
        <v>(592) 205-3324</v>
      </c>
      <c r="E677" t="str">
        <v>TWILIO</v>
      </c>
      <c r="F677" t="str">
        <v>ENTERPRISE</v>
      </c>
      <c r="G677" t="str">
        <v>CONTENT_SYNDICATION</v>
      </c>
      <c r="H677">
        <v>14</v>
      </c>
      <c r="I677">
        <v>0</v>
      </c>
      <c r="J677">
        <v>10</v>
      </c>
      <c r="K677" t="str">
        <v>NO</v>
      </c>
      <c r="L677" s="1">
        <v>45909</v>
      </c>
      <c r="M677" t="str">
        <v>LOST</v>
      </c>
      <c r="N677" t="str">
        <v>Cybersecurity</v>
      </c>
      <c r="O677" t="str">
        <v>Head Of Partnerships</v>
      </c>
      <c r="P677" t="str">
        <v>CA</v>
      </c>
      <c r="Q677" t="str">
        <v>$25M-$100M</v>
      </c>
      <c r="R677" s="1">
        <v>45831</v>
      </c>
      <c r="S677" t="str">
        <v>missing</v>
      </c>
    </row>
    <row r="678" spans="1:19">
      <c r="A678" t="str">
        <v>L0677</v>
      </c>
      <c r="B678" t="str">
        <v>Isla Malik</v>
      </c>
      <c r="C678" t="str">
        <v>isla.malik@linear.com</v>
      </c>
      <c r="D678" t="str">
        <v>missing</v>
      </c>
      <c r="E678" t="str">
        <v>LINEAR</v>
      </c>
      <c r="F678" t="str">
        <v>ENTERPRISE</v>
      </c>
      <c r="G678" t="str">
        <v>DIRECT</v>
      </c>
      <c r="H678">
        <v>31</v>
      </c>
      <c r="I678">
        <v>14</v>
      </c>
      <c r="J678">
        <v>16</v>
      </c>
      <c r="K678" t="str">
        <v>NO</v>
      </c>
      <c r="L678" s="1">
        <v>45728</v>
      </c>
      <c r="M678" t="str">
        <v>DISQUALIFIED</v>
      </c>
      <c r="N678" t="str">
        <v>Proptech</v>
      </c>
      <c r="O678" t="str">
        <v>Cto</v>
      </c>
      <c r="P678" t="str">
        <v>IN</v>
      </c>
      <c r="Q678" t="str">
        <v>$1M - $10M</v>
      </c>
      <c r="R678" s="1">
        <v>46018</v>
      </c>
      <c r="S678" t="str">
        <v>missing</v>
      </c>
    </row>
    <row r="679" spans="1:19">
      <c r="A679" t="str">
        <v>L0678</v>
      </c>
      <c r="B679" t="str">
        <v>Umbra Khan</v>
      </c>
      <c r="C679" t="str">
        <v>umbra.khan@stripe.com</v>
      </c>
      <c r="D679" t="str">
        <v>+17041428068</v>
      </c>
      <c r="E679" t="str">
        <v>STRIPE</v>
      </c>
      <c r="F679" t="str">
        <v>ENTERPRISE</v>
      </c>
      <c r="G679" t="str">
        <v>EVENT</v>
      </c>
      <c r="H679">
        <v>12</v>
      </c>
      <c r="I679">
        <v>7</v>
      </c>
      <c r="J679">
        <v>37</v>
      </c>
      <c r="K679" t="str">
        <v>YES</v>
      </c>
      <c r="L679" s="1">
        <v>45850</v>
      </c>
      <c r="M679" t="str">
        <v>NURTURING</v>
      </c>
      <c r="N679" t="str">
        <v>Logistics</v>
      </c>
      <c r="O679" t="str">
        <v>Marketing Manager</v>
      </c>
      <c r="P679" t="str">
        <v>IN</v>
      </c>
      <c r="Q679" t="str">
        <v>$25M-$100M</v>
      </c>
      <c r="R679" s="1">
        <v>45791</v>
      </c>
      <c r="S679" t="str">
        <v>missing</v>
      </c>
    </row>
    <row r="680" spans="1:19">
      <c r="A680" t="str">
        <v>L0679</v>
      </c>
      <c r="B680" t="str">
        <v>Florian Ahmed</v>
      </c>
      <c r="C680" t="str">
        <v>florian.ahmed@servicenow.com</v>
      </c>
      <c r="D680" t="str">
        <v>(528) 816-8163</v>
      </c>
      <c r="E680" t="str">
        <v>SERVICENOW</v>
      </c>
      <c r="F680" t="str">
        <v>N/A</v>
      </c>
      <c r="G680" t="str">
        <v>REFERRAL</v>
      </c>
      <c r="H680">
        <v>11</v>
      </c>
      <c r="I680">
        <v>0</v>
      </c>
      <c r="J680">
        <v>25</v>
      </c>
      <c r="K680" t="str">
        <v>NO</v>
      </c>
      <c r="L680" s="1">
        <v>45955</v>
      </c>
      <c r="M680" t="str">
        <v>CONVERTED</v>
      </c>
      <c r="N680" t="str">
        <v>Devops</v>
      </c>
      <c r="O680" t="str">
        <v>Marketing Analyst</v>
      </c>
      <c r="P680" t="str">
        <v>JP</v>
      </c>
      <c r="Q680" t="str">
        <v>Over $1B</v>
      </c>
      <c r="R680" s="1">
        <v>46003</v>
      </c>
      <c r="S680" t="str">
        <v>missing</v>
      </c>
    </row>
    <row r="681" spans="1:19">
      <c r="A681" t="str">
        <v>L0680</v>
      </c>
      <c r="B681" t="str">
        <v>Xyla O'Brien</v>
      </c>
      <c r="C681" t="str">
        <v>missing</v>
      </c>
      <c r="D681" t="str">
        <v>879-750-7647</v>
      </c>
      <c r="E681" t="str">
        <v>MONGODB</v>
      </c>
      <c r="F681" t="str">
        <v>SMB</v>
      </c>
      <c r="G681" t="str">
        <v>PARTNER</v>
      </c>
      <c r="H681">
        <v>26</v>
      </c>
      <c r="I681">
        <v>8</v>
      </c>
      <c r="J681">
        <v>41</v>
      </c>
      <c r="K681" t="str">
        <v>YES</v>
      </c>
      <c r="L681" s="1">
        <v>45742</v>
      </c>
      <c r="M681" t="str">
        <v>CONVERTED</v>
      </c>
      <c r="N681" t="str">
        <v>Proptech</v>
      </c>
      <c r="O681" t="str">
        <v>Chief Revenue Officer</v>
      </c>
      <c r="P681" t="str">
        <v>DE</v>
      </c>
      <c r="Q681" t="str">
        <v>$100M+</v>
      </c>
      <c r="R681" s="1">
        <v>45683</v>
      </c>
      <c r="S681" t="str">
        <v>missing</v>
      </c>
    </row>
    <row r="682" spans="1:19">
      <c r="A682" t="str">
        <v>L0681</v>
      </c>
      <c r="B682" t="str">
        <v>Perseus Chen</v>
      </c>
      <c r="C682" t="str">
        <v>perseus.chen@hubspot.com</v>
      </c>
      <c r="D682" t="str">
        <v>+12536946919</v>
      </c>
      <c r="E682" t="str">
        <v>HUBSPOT</v>
      </c>
      <c r="F682" t="str">
        <v>MID-MARKET</v>
      </c>
      <c r="G682" t="str">
        <v>REFERRAL</v>
      </c>
      <c r="H682">
        <v>0</v>
      </c>
      <c r="I682">
        <v>20</v>
      </c>
      <c r="J682">
        <v>0</v>
      </c>
      <c r="K682" t="str">
        <v>NO</v>
      </c>
      <c r="L682" s="1">
        <v>45681</v>
      </c>
      <c r="M682" t="str">
        <v>DISQUALIFIED</v>
      </c>
      <c r="N682" t="str">
        <v>E-Commerce</v>
      </c>
      <c r="O682" t="str">
        <v>Digital Marketing Manager</v>
      </c>
      <c r="P682" t="str">
        <v>N/A</v>
      </c>
      <c r="Q682" t="str">
        <v>$1B+</v>
      </c>
      <c r="R682" s="1">
        <v>45721</v>
      </c>
      <c r="S682" t="str">
        <v>missing</v>
      </c>
    </row>
    <row r="683" spans="1:19">
      <c r="A683" t="str">
        <v>L0682</v>
      </c>
      <c r="B683" t="str">
        <v>Quentin Thomas</v>
      </c>
      <c r="C683" t="str">
        <v>quentin.thomas@google.com</v>
      </c>
      <c r="D683" t="str">
        <v>6725971610</v>
      </c>
      <c r="E683" t="str">
        <v>GOOGLE</v>
      </c>
      <c r="F683" t="str">
        <v>STARTUP</v>
      </c>
      <c r="G683" t="str">
        <v>SOCIAL</v>
      </c>
      <c r="H683">
        <v>26</v>
      </c>
      <c r="I683">
        <v>1</v>
      </c>
      <c r="J683">
        <v>27</v>
      </c>
      <c r="K683" t="str">
        <v>NO</v>
      </c>
      <c r="L683" s="1">
        <v>45770</v>
      </c>
      <c r="M683" t="str">
        <v>LOST</v>
      </c>
      <c r="N683" t="str">
        <v>Logistics</v>
      </c>
      <c r="O683" t="str">
        <v>Vp Marketing</v>
      </c>
      <c r="P683" t="str">
        <v>US</v>
      </c>
      <c r="Q683" t="str">
        <v>0-1M</v>
      </c>
      <c r="R683" s="1">
        <v>45756</v>
      </c>
      <c r="S683" t="str">
        <v>linkedin.com/in/landonmehta55</v>
      </c>
    </row>
    <row r="684" spans="1:19">
      <c r="A684" t="str">
        <v>L0683</v>
      </c>
      <c r="B684" t="str">
        <v>Liam Nair</v>
      </c>
      <c r="C684" t="str">
        <v>liam.nair@shopify.com</v>
      </c>
      <c r="D684" t="str">
        <v>+14653892526</v>
      </c>
      <c r="E684" t="str">
        <v>SHOPIFY</v>
      </c>
      <c r="F684" t="str">
        <v>SMB</v>
      </c>
      <c r="G684" t="str">
        <v>REFERRAL</v>
      </c>
      <c r="H684">
        <v>6</v>
      </c>
      <c r="I684">
        <v>8</v>
      </c>
      <c r="J684">
        <v>18</v>
      </c>
      <c r="K684" t="str">
        <v>NO</v>
      </c>
      <c r="L684" s="1">
        <v>45762</v>
      </c>
      <c r="M684" t="str">
        <v>CONVERTED</v>
      </c>
      <c r="N684" t="str">
        <v>Retail</v>
      </c>
      <c r="O684" t="str">
        <v>Head Of Strategy</v>
      </c>
      <c r="P684" t="str">
        <v>New Zealand</v>
      </c>
      <c r="Q684" t="str">
        <v>Unknown</v>
      </c>
      <c r="R684" s="1">
        <v>45671</v>
      </c>
      <c r="S684" t="str">
        <v>linkedin.com/in/carlosrojas33</v>
      </c>
    </row>
    <row r="685" spans="1:19">
      <c r="A685" t="str">
        <v>L0684</v>
      </c>
      <c r="B685" t="str">
        <v>Yvonne Ramirez</v>
      </c>
      <c r="C685" t="str">
        <v>yvonne.ramirez@asana.com</v>
      </c>
      <c r="D685" t="str">
        <v>missing</v>
      </c>
      <c r="E685" t="str">
        <v>ASANA</v>
      </c>
      <c r="F685" t="str">
        <v>ENTERPRISE</v>
      </c>
      <c r="G685" t="str">
        <v>PARTNER</v>
      </c>
      <c r="H685">
        <v>0</v>
      </c>
      <c r="I685">
        <v>0</v>
      </c>
      <c r="J685">
        <v>39</v>
      </c>
      <c r="K685" t="str">
        <v>NO</v>
      </c>
      <c r="L685" s="1">
        <v>45726</v>
      </c>
      <c r="M685" t="str">
        <v>DISQUALIFIED</v>
      </c>
      <c r="N685" t="str">
        <v>Martech</v>
      </c>
      <c r="O685" t="str">
        <v>Demand Gen Manager</v>
      </c>
      <c r="P685" t="str">
        <v>IN</v>
      </c>
      <c r="Q685" t="str">
        <v>0-1M</v>
      </c>
      <c r="R685" s="1">
        <v>45802</v>
      </c>
      <c r="S685" t="str">
        <v>missing</v>
      </c>
    </row>
    <row r="686" spans="1:19">
      <c r="A686" t="str">
        <v>L0685</v>
      </c>
      <c r="B686" t="str">
        <v>Zaid Sanchez</v>
      </c>
      <c r="C686" t="str">
        <v>zaid.sanchez@shopify.com</v>
      </c>
      <c r="D686" t="str">
        <v>211.269.6880</v>
      </c>
      <c r="E686" t="str">
        <v>SHOPIFY</v>
      </c>
      <c r="F686" t="str">
        <v>SMB</v>
      </c>
      <c r="G686" t="str">
        <v>DIRECT</v>
      </c>
      <c r="H686">
        <v>14</v>
      </c>
      <c r="I686">
        <v>4</v>
      </c>
      <c r="J686">
        <v>36</v>
      </c>
      <c r="K686" t="str">
        <v>YES</v>
      </c>
      <c r="L686" s="1">
        <v>45875</v>
      </c>
      <c r="M686" t="str">
        <v>NEW</v>
      </c>
      <c r="N686" t="str">
        <v>Telecom</v>
      </c>
      <c r="O686" t="str">
        <v>Head Of Partnerships</v>
      </c>
      <c r="P686" t="str">
        <v>CA</v>
      </c>
      <c r="Q686" t="str">
        <v>$0-1M</v>
      </c>
      <c r="R686" s="1">
        <v>45764</v>
      </c>
      <c r="S686" t="str">
        <v>www.linkedin.com/in/idriskapoor41</v>
      </c>
    </row>
    <row r="687" spans="1:19">
      <c r="A687" t="str">
        <v>L0686</v>
      </c>
      <c r="B687" t="str">
        <v>Sophie Clark</v>
      </c>
      <c r="C687" t="str">
        <v>sophie.clark@confluent.com</v>
      </c>
      <c r="D687" t="str">
        <v>6886462272</v>
      </c>
      <c r="E687" t="str">
        <v>CONFLUENT</v>
      </c>
      <c r="F687" t="str">
        <v>MID-MARKET</v>
      </c>
      <c r="G687" t="str">
        <v>CONTENT_SYNDICATION</v>
      </c>
      <c r="H687">
        <v>0</v>
      </c>
      <c r="I687">
        <v>20</v>
      </c>
      <c r="J687">
        <v>47</v>
      </c>
      <c r="K687" t="str">
        <v>NO</v>
      </c>
      <c r="L687" s="1">
        <v>45886</v>
      </c>
      <c r="M687" t="str">
        <v>LOST</v>
      </c>
      <c r="N687" t="str">
        <v>Cleantech</v>
      </c>
      <c r="O687" t="str">
        <v>Chief Revenue Officer</v>
      </c>
      <c r="P687" t="str">
        <v>JP</v>
      </c>
      <c r="Q687" t="str">
        <v>$10M+</v>
      </c>
      <c r="R687" s="1">
        <v>45706</v>
      </c>
      <c r="S687" t="str">
        <v>www.linkedin.com/in/onyxmalhotra45</v>
      </c>
    </row>
    <row r="688" spans="1:19">
      <c r="A688" t="str">
        <v>L0687</v>
      </c>
      <c r="B688" t="str">
        <v>Oscar Rao</v>
      </c>
      <c r="C688" t="str">
        <v>oscar.rao@okta.com</v>
      </c>
      <c r="D688" t="str">
        <v>(268) 476-5864</v>
      </c>
      <c r="E688" t="str">
        <v>OKTA</v>
      </c>
      <c r="F688" t="str">
        <v>ENTERPRISE</v>
      </c>
      <c r="G688" t="str">
        <v>DIRECT</v>
      </c>
      <c r="H688">
        <v>33</v>
      </c>
      <c r="I688">
        <v>18</v>
      </c>
      <c r="J688">
        <v>0</v>
      </c>
      <c r="K688" t="str">
        <v>YES</v>
      </c>
      <c r="L688" s="1">
        <v>45892</v>
      </c>
      <c r="M688" t="str">
        <v>CONVERTED</v>
      </c>
      <c r="N688" t="str">
        <v>Edtech</v>
      </c>
      <c r="O688" t="str">
        <v>Vp Marketing</v>
      </c>
      <c r="P688" t="str">
        <v>Ireland</v>
      </c>
      <c r="Q688" t="str">
        <v>$25M-$100M</v>
      </c>
      <c r="R688" s="1">
        <v>45913</v>
      </c>
      <c r="S688" t="str">
        <v>missing</v>
      </c>
    </row>
    <row r="689" spans="1:19">
      <c r="A689" t="str">
        <v>L0688</v>
      </c>
      <c r="B689" t="str">
        <v>Jasmine Hussain</v>
      </c>
      <c r="C689" t="str">
        <v>jasmine.hussain@meta.com</v>
      </c>
      <c r="D689" t="str">
        <v>(721) 351-4461</v>
      </c>
      <c r="E689" t="str">
        <v>META</v>
      </c>
      <c r="F689" t="str">
        <v>STARTUP</v>
      </c>
      <c r="G689" t="str">
        <v>PARTNER</v>
      </c>
      <c r="H689">
        <v>13</v>
      </c>
      <c r="I689">
        <v>0</v>
      </c>
      <c r="J689">
        <v>44</v>
      </c>
      <c r="K689" t="str">
        <v>NO</v>
      </c>
      <c r="L689" s="1">
        <v>45722</v>
      </c>
      <c r="M689" t="str">
        <v>DISQUALIFIED</v>
      </c>
      <c r="N689" t="str">
        <v>Martech</v>
      </c>
      <c r="O689" t="str">
        <v>Field Marketing Manager</v>
      </c>
      <c r="P689" t="str">
        <v>Colombia</v>
      </c>
      <c r="Q689" t="str">
        <v>Unknown</v>
      </c>
      <c r="R689" s="1">
        <v>45970</v>
      </c>
      <c r="S689" t="str">
        <v>linkedin.com/in/freyawilliams99</v>
      </c>
    </row>
    <row r="690" spans="1:19">
      <c r="A690" t="str">
        <v>L0689</v>
      </c>
      <c r="B690" t="str">
        <v>Nico Nakamura</v>
      </c>
      <c r="C690" t="str">
        <v>nico.nakamura@linear.com</v>
      </c>
      <c r="D690" t="str">
        <v>969-310-7794</v>
      </c>
      <c r="E690" t="str">
        <v>LINEAR</v>
      </c>
      <c r="F690" t="str">
        <v>SMB</v>
      </c>
      <c r="G690" t="str">
        <v>REFERRAL</v>
      </c>
      <c r="H690">
        <v>32</v>
      </c>
      <c r="I690">
        <v>12</v>
      </c>
      <c r="J690">
        <v>0</v>
      </c>
      <c r="K690" t="str">
        <v>YES</v>
      </c>
      <c r="L690" s="1">
        <v>45972</v>
      </c>
      <c r="M690" t="str">
        <v>ENGAGED</v>
      </c>
      <c r="N690" t="str">
        <v>Saas</v>
      </c>
      <c r="O690" t="str">
        <v>Marketing Coordinator</v>
      </c>
      <c r="P690" t="str">
        <v>AU</v>
      </c>
      <c r="Q690" t="str">
        <v>Unknown</v>
      </c>
      <c r="R690" s="1">
        <v>45871</v>
      </c>
      <c r="S690" t="str">
        <v>missing</v>
      </c>
    </row>
    <row r="691" spans="1:19">
      <c r="A691" t="str">
        <v>L0690</v>
      </c>
      <c r="B691" t="str">
        <v>Raphael Park</v>
      </c>
      <c r="C691" t="str">
        <v>raphael.park@oktainc.com</v>
      </c>
      <c r="D691" t="str">
        <v>missing</v>
      </c>
      <c r="E691" t="str">
        <v>OKTA INC</v>
      </c>
      <c r="F691" t="str">
        <v>ENTERPRISE</v>
      </c>
      <c r="G691" t="str">
        <v>PAID</v>
      </c>
      <c r="H691">
        <v>10</v>
      </c>
      <c r="I691">
        <v>0</v>
      </c>
      <c r="J691">
        <v>60</v>
      </c>
      <c r="K691" t="str">
        <v>YES</v>
      </c>
      <c r="L691" s="1">
        <v>45927</v>
      </c>
      <c r="M691" t="str">
        <v>NEW</v>
      </c>
      <c r="N691" t="str">
        <v>E-Commerce</v>
      </c>
      <c r="O691" t="str">
        <v>Product Manager</v>
      </c>
      <c r="P691" t="str">
        <v>Egypt</v>
      </c>
      <c r="Q691" t="str">
        <v>Unknown</v>
      </c>
      <c r="R691" s="1">
        <v>46002</v>
      </c>
      <c r="S691" t="str">
        <v>www.linkedin.com/in/belladelgado30</v>
      </c>
    </row>
    <row r="692" spans="1:19">
      <c r="A692" t="str">
        <v>L0691</v>
      </c>
      <c r="B692" t="str">
        <v>Xander Fernandez</v>
      </c>
      <c r="C692" t="str">
        <v>xander.fernandez@snowflakeinc.com</v>
      </c>
      <c r="D692" t="str">
        <v>missing</v>
      </c>
      <c r="E692" t="str">
        <v>SNOWFLAKE INC</v>
      </c>
      <c r="F692" t="str">
        <v>MID-MARKET</v>
      </c>
      <c r="G692" t="str">
        <v>DIRECT</v>
      </c>
      <c r="H692">
        <v>15</v>
      </c>
      <c r="I692">
        <v>2</v>
      </c>
      <c r="J692">
        <v>15</v>
      </c>
      <c r="K692" t="str">
        <v>YES</v>
      </c>
      <c r="L692" s="1">
        <v>45981</v>
      </c>
      <c r="M692" t="str">
        <v>DISQUALIFIED</v>
      </c>
      <c r="N692" t="str">
        <v>Saas</v>
      </c>
      <c r="O692" t="str">
        <v>Revops Manager</v>
      </c>
      <c r="P692" t="str">
        <v>UK</v>
      </c>
      <c r="Q692" t="str">
        <v>$100M+</v>
      </c>
      <c r="R692" s="1">
        <v>45853</v>
      </c>
      <c r="S692" t="str">
        <v>missing</v>
      </c>
    </row>
    <row r="693" spans="1:19">
      <c r="A693" t="str">
        <v>L0692</v>
      </c>
      <c r="B693" t="str">
        <v>Valentina Novak</v>
      </c>
      <c r="C693" t="str">
        <v>valentina.novak@intercom.com</v>
      </c>
      <c r="D693" t="str">
        <v>(478) 337-9398</v>
      </c>
      <c r="E693" t="str">
        <v>INTERCOM</v>
      </c>
      <c r="F693" t="str">
        <v>SMB</v>
      </c>
      <c r="G693" t="str">
        <v>SOCIAL</v>
      </c>
      <c r="H693">
        <v>9</v>
      </c>
      <c r="I693">
        <v>2</v>
      </c>
      <c r="J693">
        <v>34</v>
      </c>
      <c r="K693" t="str">
        <v>NO</v>
      </c>
      <c r="L693" s="1">
        <v>45928</v>
      </c>
      <c r="M693" t="str">
        <v>NEW</v>
      </c>
      <c r="N693" t="str">
        <v>Supply Chain</v>
      </c>
      <c r="O693" t="str">
        <v>Channel Manager</v>
      </c>
      <c r="P693" t="str">
        <v>US</v>
      </c>
      <c r="Q693" t="str">
        <v>$5M-$25M</v>
      </c>
      <c r="R693" s="1">
        <v>45978</v>
      </c>
      <c r="S693" t="str">
        <v>linkedin.com/in/nickmoore49</v>
      </c>
    </row>
    <row r="694" spans="1:19">
      <c r="A694" t="str">
        <v>L0693</v>
      </c>
      <c r="B694" t="str">
        <v>Nadia Chopra</v>
      </c>
      <c r="C694" t="str">
        <v>nadia.chopra@paloalto.com</v>
      </c>
      <c r="D694" t="str">
        <v>(247) 217-8798</v>
      </c>
      <c r="E694" t="str">
        <v>PALO ALTO</v>
      </c>
      <c r="F694" t="str">
        <v>MID-MARKET</v>
      </c>
      <c r="G694" t="str">
        <v>REFERRAL</v>
      </c>
      <c r="H694">
        <v>19</v>
      </c>
      <c r="I694">
        <v>0</v>
      </c>
      <c r="J694">
        <v>13</v>
      </c>
      <c r="K694" t="str">
        <v>YES</v>
      </c>
      <c r="L694" s="1">
        <v>45902</v>
      </c>
      <c r="M694" t="str">
        <v>LOST</v>
      </c>
      <c r="N694" t="str">
        <v>Healthcare</v>
      </c>
      <c r="O694" t="str">
        <v>Chief Growth Officer</v>
      </c>
      <c r="P694" t="str">
        <v>IN</v>
      </c>
      <c r="Q694" t="str">
        <v>$1M - $10M</v>
      </c>
      <c r="R694" s="1">
        <v>45856</v>
      </c>
      <c r="S694" t="str">
        <v>missing</v>
      </c>
    </row>
    <row r="695" spans="1:19">
      <c r="A695" t="str">
        <v>L0694</v>
      </c>
      <c r="B695" t="str">
        <v>Zachary Gupta</v>
      </c>
      <c r="C695" t="str">
        <v>zachary.gupta@googleinc.com</v>
      </c>
      <c r="D695" t="str">
        <v>(793) 447-4012</v>
      </c>
      <c r="E695" t="str">
        <v>GOOGLE INC</v>
      </c>
      <c r="F695" t="str">
        <v>ENTERPRISE</v>
      </c>
      <c r="G695" t="str">
        <v>PARTNER</v>
      </c>
      <c r="H695">
        <v>5</v>
      </c>
      <c r="I695">
        <v>0</v>
      </c>
      <c r="J695">
        <v>27</v>
      </c>
      <c r="K695" t="str">
        <v>YES</v>
      </c>
      <c r="L695" s="1">
        <v>46011</v>
      </c>
      <c r="M695" t="str">
        <v>NEW</v>
      </c>
      <c r="N695" t="str">
        <v>Edtech</v>
      </c>
      <c r="O695" t="str">
        <v>Head Of Product</v>
      </c>
      <c r="P695" t="str">
        <v>Nigeria</v>
      </c>
      <c r="Q695" t="str">
        <v>$100M-500M</v>
      </c>
      <c r="R695" s="1" t="str">
        <v/>
      </c>
      <c r="S695" t="str">
        <v>missing</v>
      </c>
    </row>
    <row r="696" spans="1:19">
      <c r="A696" t="str">
        <v>L0695</v>
      </c>
      <c r="B696" t="str">
        <v>Irene Sharma</v>
      </c>
      <c r="C696" t="str">
        <v>irene.sharma@elasticnv.com</v>
      </c>
      <c r="D696" t="str">
        <v>missing</v>
      </c>
      <c r="E696" t="str">
        <v>ELASTIC NV</v>
      </c>
      <c r="F696" t="str">
        <v>SMB</v>
      </c>
      <c r="G696" t="str">
        <v>SOCIAL</v>
      </c>
      <c r="H696">
        <v>20</v>
      </c>
      <c r="I696">
        <v>12</v>
      </c>
      <c r="J696">
        <v>11</v>
      </c>
      <c r="K696" t="str">
        <v>YES</v>
      </c>
      <c r="L696" s="1">
        <v>45922</v>
      </c>
      <c r="M696" t="str">
        <v>ENGAGED</v>
      </c>
      <c r="N696" t="str">
        <v>Automotive</v>
      </c>
      <c r="O696" t="str">
        <v>Marketing Manager</v>
      </c>
      <c r="P696" t="str">
        <v>DE</v>
      </c>
      <c r="Q696" t="str">
        <v>self-funded</v>
      </c>
      <c r="R696" s="1">
        <v>45983</v>
      </c>
      <c r="S696" t="str">
        <v>missing</v>
      </c>
    </row>
    <row r="697" spans="1:19">
      <c r="A697" t="str">
        <v>L0696</v>
      </c>
      <c r="B697" t="str">
        <v>Omar Ramos</v>
      </c>
      <c r="C697" t="str">
        <v>omar.ramos@confluent.com</v>
      </c>
      <c r="D697" t="str">
        <v>+1-454-109-3992</v>
      </c>
      <c r="E697" t="str">
        <v>CONFLUENT</v>
      </c>
      <c r="F697" t="str">
        <v>SMB</v>
      </c>
      <c r="G697" t="str">
        <v>PARTNER</v>
      </c>
      <c r="H697">
        <v>3</v>
      </c>
      <c r="I697">
        <v>12</v>
      </c>
      <c r="J697">
        <v>28</v>
      </c>
      <c r="K697" t="str">
        <v>YES</v>
      </c>
      <c r="L697" s="1">
        <v>45785</v>
      </c>
      <c r="M697" t="str">
        <v>NEW</v>
      </c>
      <c r="N697" t="str">
        <v>Unknown</v>
      </c>
      <c r="O697" t="str">
        <v>Coo</v>
      </c>
      <c r="P697" t="str">
        <v>Ireland</v>
      </c>
      <c r="Q697" t="str">
        <v>Unknown</v>
      </c>
      <c r="R697" s="1">
        <v>46016</v>
      </c>
      <c r="S697" t="str">
        <v>linkedin.com/in/adelineruiz11</v>
      </c>
    </row>
    <row r="698" spans="1:19">
      <c r="A698" t="str">
        <v>L0697</v>
      </c>
      <c r="B698" t="str">
        <v>Joaquin Chandra</v>
      </c>
      <c r="C698" t="str">
        <v>missing</v>
      </c>
      <c r="D698" t="str">
        <v>(722) 659-3406</v>
      </c>
      <c r="E698" t="str">
        <v>CROWDSTRIKE</v>
      </c>
      <c r="F698" t="str">
        <v>STARTUP</v>
      </c>
      <c r="G698" t="str">
        <v>PARTNER</v>
      </c>
      <c r="H698">
        <v>15</v>
      </c>
      <c r="I698">
        <v>8</v>
      </c>
      <c r="J698">
        <v>25</v>
      </c>
      <c r="K698" t="str">
        <v>NO</v>
      </c>
      <c r="L698" s="1">
        <v>45752</v>
      </c>
      <c r="M698" t="str">
        <v>CONTACTED</v>
      </c>
      <c r="N698" t="str">
        <v>Telecom</v>
      </c>
      <c r="O698" t="str">
        <v>Growth Lead</v>
      </c>
      <c r="P698" t="str">
        <v>South Africa</v>
      </c>
      <c r="Q698" t="str">
        <v>Unknown</v>
      </c>
      <c r="R698" s="1">
        <v>45947</v>
      </c>
      <c r="S698" t="str">
        <v>https://www.linkedin.com/in/xylawilson17</v>
      </c>
    </row>
    <row r="699" spans="1:19">
      <c r="A699" t="str">
        <v>L0698</v>
      </c>
      <c r="B699" t="str">
        <v>Wren Carter</v>
      </c>
      <c r="C699" t="str">
        <v>wren.carter@paloaltonetworks.com</v>
      </c>
      <c r="D699" t="str">
        <v>819-637-7339</v>
      </c>
      <c r="E699" t="str">
        <v>PALO ALTO NETWORKS</v>
      </c>
      <c r="F699" t="str">
        <v>MID-MARKET</v>
      </c>
      <c r="G699" t="str">
        <v>CONTENT_SYNDICATION</v>
      </c>
      <c r="H699">
        <v>8</v>
      </c>
      <c r="I699">
        <v>0</v>
      </c>
      <c r="J699">
        <v>4</v>
      </c>
      <c r="K699" t="str">
        <v>NO</v>
      </c>
      <c r="L699" s="1">
        <v>45949</v>
      </c>
      <c r="M699" t="str">
        <v>CONTACTED</v>
      </c>
      <c r="N699" t="str">
        <v>Martech</v>
      </c>
      <c r="O699" t="str">
        <v>Unknown</v>
      </c>
      <c r="P699" t="str">
        <v>Italy</v>
      </c>
      <c r="Q699" t="str">
        <v>$100M+</v>
      </c>
      <c r="R699" s="1">
        <v>45952</v>
      </c>
      <c r="S699" t="str">
        <v>linkedin.com/in/yaeldas95</v>
      </c>
    </row>
    <row r="700" spans="1:19">
      <c r="A700" t="str">
        <v>L0699</v>
      </c>
      <c r="B700" t="str">
        <v>Nikolai Lopez</v>
      </c>
      <c r="C700" t="str">
        <v>nikolai.lopez@oktainc.com</v>
      </c>
      <c r="D700" t="str">
        <v>(581) 899-8107</v>
      </c>
      <c r="E700" t="str">
        <v>OKTA INC</v>
      </c>
      <c r="F700" t="str">
        <v>SMB</v>
      </c>
      <c r="G700" t="str">
        <v>PAID</v>
      </c>
      <c r="H700">
        <v>33</v>
      </c>
      <c r="I700">
        <v>16</v>
      </c>
      <c r="J700">
        <v>51</v>
      </c>
      <c r="K700" t="str">
        <v>YES</v>
      </c>
      <c r="L700" s="1">
        <v>45751</v>
      </c>
      <c r="M700" t="str">
        <v>LOST</v>
      </c>
      <c r="N700" t="str">
        <v>Hrtech</v>
      </c>
      <c r="O700" t="str">
        <v>Unknown</v>
      </c>
      <c r="P700" t="str">
        <v>DE</v>
      </c>
      <c r="Q700" t="str">
        <v>$100M-500M</v>
      </c>
      <c r="R700" s="1">
        <v>45658</v>
      </c>
      <c r="S700" t="str">
        <v>linkedin.com/in/yvonnenelson7</v>
      </c>
    </row>
    <row r="701" spans="1:19">
      <c r="A701" t="str">
        <v>L0700</v>
      </c>
      <c r="B701" t="str">
        <v>Quinlan Diaz</v>
      </c>
      <c r="C701" t="str">
        <v>quinlan.diaz@hashicorp.com</v>
      </c>
      <c r="D701" t="str">
        <v>877.332.1553</v>
      </c>
      <c r="E701" t="str">
        <v>HASHI CORP</v>
      </c>
      <c r="F701" t="str">
        <v>SMB</v>
      </c>
      <c r="G701" t="str">
        <v>PAID</v>
      </c>
      <c r="H701">
        <v>7</v>
      </c>
      <c r="I701">
        <v>0</v>
      </c>
      <c r="J701">
        <v>36</v>
      </c>
      <c r="K701" t="str">
        <v>NO</v>
      </c>
      <c r="L701" s="1">
        <v>45988</v>
      </c>
      <c r="M701" t="str">
        <v>CONVERTED</v>
      </c>
      <c r="N701" t="str">
        <v>Retail</v>
      </c>
      <c r="O701" t="str">
        <v>Cto</v>
      </c>
      <c r="P701" t="str">
        <v>UK</v>
      </c>
      <c r="Q701" t="str">
        <v>$50M - $100M</v>
      </c>
      <c r="R701" s="1">
        <v>45835</v>
      </c>
      <c r="S701" t="str">
        <v>linkedin.com/in/amaraharris96</v>
      </c>
    </row>
    <row r="702" spans="1:19">
      <c r="A702" t="str">
        <v>L0701</v>
      </c>
      <c r="B702" t="str">
        <v>Irene Gonzalez</v>
      </c>
      <c r="C702" t="str">
        <v>irene.gonzalez@splunk.com</v>
      </c>
      <c r="D702" t="str">
        <v>+12316838937</v>
      </c>
      <c r="E702" t="str">
        <v>SPLUNK</v>
      </c>
      <c r="F702" t="str">
        <v>STARTUP</v>
      </c>
      <c r="G702" t="str">
        <v>PAID</v>
      </c>
      <c r="H702">
        <v>16</v>
      </c>
      <c r="I702">
        <v>19</v>
      </c>
      <c r="J702">
        <v>58</v>
      </c>
      <c r="K702" t="str">
        <v>YES</v>
      </c>
      <c r="L702" s="1">
        <v>45927</v>
      </c>
      <c r="M702" t="str">
        <v>CONTACTED</v>
      </c>
      <c r="N702" t="str">
        <v>Devops</v>
      </c>
      <c r="O702" t="str">
        <v>Pr Manager</v>
      </c>
      <c r="P702" t="str">
        <v>AU</v>
      </c>
      <c r="Q702" t="str">
        <v>$10M-50M</v>
      </c>
      <c r="R702" s="1">
        <v>45816</v>
      </c>
      <c r="S702" t="str">
        <v>www.linkedin.com/in/alicejohansson79</v>
      </c>
    </row>
    <row r="703" spans="1:19">
      <c r="A703" t="str">
        <v>L0702</v>
      </c>
      <c r="B703" t="str">
        <v>Celeste Taylor</v>
      </c>
      <c r="C703" t="str">
        <v>celeste.taylor@freshworks.com</v>
      </c>
      <c r="D703" t="str">
        <v>9893971110</v>
      </c>
      <c r="E703" t="str">
        <v>FRESHWORKS</v>
      </c>
      <c r="F703" t="str">
        <v>SMB</v>
      </c>
      <c r="G703" t="str">
        <v>COLD_EMAIL</v>
      </c>
      <c r="H703">
        <v>7</v>
      </c>
      <c r="I703">
        <v>10</v>
      </c>
      <c r="J703">
        <v>4</v>
      </c>
      <c r="K703" t="str">
        <v>NO</v>
      </c>
      <c r="L703" s="1">
        <v>45981</v>
      </c>
      <c r="M703" t="str">
        <v>LOST</v>
      </c>
      <c r="N703" t="str">
        <v>Gaming</v>
      </c>
      <c r="O703" t="str">
        <v>Head Of Sales</v>
      </c>
      <c r="P703" t="str">
        <v>US</v>
      </c>
      <c r="Q703" t="str">
        <v>Unknown</v>
      </c>
      <c r="R703" s="1">
        <v>45768</v>
      </c>
      <c r="S703" t="str">
        <v>missing</v>
      </c>
    </row>
    <row r="704" spans="1:19">
      <c r="A704" t="str">
        <v>L0703</v>
      </c>
      <c r="B704" t="str">
        <v>Zaid Shah</v>
      </c>
      <c r="C704" t="str">
        <v>zaid.shah@linear.com</v>
      </c>
      <c r="D704" t="str">
        <v>+1-836-862-2162</v>
      </c>
      <c r="E704" t="str">
        <v>LINEAR</v>
      </c>
      <c r="F704" t="str">
        <v>MID-MARKET</v>
      </c>
      <c r="G704" t="str">
        <v>DIRECT</v>
      </c>
      <c r="H704">
        <v>13</v>
      </c>
      <c r="I704">
        <v>6</v>
      </c>
      <c r="J704">
        <v>11</v>
      </c>
      <c r="K704" t="str">
        <v>NO</v>
      </c>
      <c r="L704" s="1">
        <v>45786</v>
      </c>
      <c r="M704" t="str">
        <v>ENGAGED</v>
      </c>
      <c r="N704" t="str">
        <v>Manufacturing</v>
      </c>
      <c r="O704" t="str">
        <v>Vp Sales</v>
      </c>
      <c r="P704" t="str">
        <v>US</v>
      </c>
      <c r="Q704" t="str">
        <v>Unknown</v>
      </c>
      <c r="R704" s="1">
        <v>45893</v>
      </c>
      <c r="S704" t="str">
        <v>https://linkedin.com/in/emiliaiyer17</v>
      </c>
    </row>
    <row r="705" spans="1:19">
      <c r="A705" t="str">
        <v>L0704</v>
      </c>
      <c r="B705" t="str">
        <v>Elise Rodriguez</v>
      </c>
      <c r="C705" t="str">
        <v>elise.rodriguez@docusign.com</v>
      </c>
      <c r="D705" t="str">
        <v>missing</v>
      </c>
      <c r="E705" t="str">
        <v>DOCU SIGN</v>
      </c>
      <c r="F705" t="str">
        <v>N/A</v>
      </c>
      <c r="G705" t="str">
        <v>ORGANIC</v>
      </c>
      <c r="H705">
        <v>35</v>
      </c>
      <c r="I705">
        <v>11</v>
      </c>
      <c r="J705">
        <v>44</v>
      </c>
      <c r="K705" t="str">
        <v>NO</v>
      </c>
      <c r="L705" s="1">
        <v>45744</v>
      </c>
      <c r="M705" t="str">
        <v>CONVERTED</v>
      </c>
      <c r="N705" t="str">
        <v>Logistics</v>
      </c>
      <c r="O705" t="str">
        <v>Sdr Manager</v>
      </c>
      <c r="P705" t="str">
        <v>US</v>
      </c>
      <c r="Q705" t="str">
        <v>$1B+</v>
      </c>
      <c r="R705" s="1">
        <v>45677</v>
      </c>
      <c r="S705" t="str">
        <v>linkedin.com/in/palomarojas46</v>
      </c>
    </row>
    <row r="706" spans="1:19">
      <c r="A706" t="str">
        <v>L0705</v>
      </c>
      <c r="B706" t="str">
        <v>Alice Shah</v>
      </c>
      <c r="C706" t="str">
        <v>alice.shah@microsoft.com</v>
      </c>
      <c r="D706" t="str">
        <v>834-501-6992</v>
      </c>
      <c r="E706" t="str">
        <v>MICROSOFT</v>
      </c>
      <c r="F706" t="str">
        <v>MID-MARKET</v>
      </c>
      <c r="G706" t="str">
        <v>PAID</v>
      </c>
      <c r="H706">
        <v>3</v>
      </c>
      <c r="I706">
        <v>15</v>
      </c>
      <c r="J706">
        <v>0</v>
      </c>
      <c r="K706" t="str">
        <v>NO</v>
      </c>
      <c r="L706" s="1" t="str">
        <v/>
      </c>
      <c r="M706" t="str">
        <v>CONTACTED</v>
      </c>
      <c r="N706" t="str">
        <v>Saas</v>
      </c>
      <c r="O706" t="str">
        <v>Marketing Analyst</v>
      </c>
      <c r="P706" t="str">
        <v>Israel</v>
      </c>
      <c r="Q706" t="str">
        <v>$50M-100M</v>
      </c>
      <c r="R706" s="1">
        <v>45682</v>
      </c>
      <c r="S706" t="str">
        <v>missing</v>
      </c>
    </row>
    <row r="707" spans="1:19">
      <c r="A707" t="str">
        <v>L0706</v>
      </c>
      <c r="B707" t="str">
        <v>Margaux White</v>
      </c>
      <c r="C707" t="str">
        <v>margaux.white@shopify.com</v>
      </c>
      <c r="D707" t="str">
        <v>+1-948-140-4908</v>
      </c>
      <c r="E707" t="str">
        <v>SHOPIFY</v>
      </c>
      <c r="F707" t="str">
        <v>STARTUP</v>
      </c>
      <c r="G707" t="str">
        <v>DIRECT</v>
      </c>
      <c r="H707">
        <v>17</v>
      </c>
      <c r="I707">
        <v>0</v>
      </c>
      <c r="J707">
        <v>34</v>
      </c>
      <c r="K707" t="str">
        <v>NO</v>
      </c>
      <c r="L707" s="1" t="str">
        <v/>
      </c>
      <c r="M707" t="str">
        <v>NEW</v>
      </c>
      <c r="N707" t="str">
        <v>Saas</v>
      </c>
      <c r="O707" t="str">
        <v>Product Manager</v>
      </c>
      <c r="P707" t="str">
        <v>Spain</v>
      </c>
      <c r="Q707" t="str">
        <v>Unknown</v>
      </c>
      <c r="R707" s="1">
        <v>45800</v>
      </c>
      <c r="S707" t="str">
        <v>linkedin.com/in/bodhiwalker27</v>
      </c>
    </row>
    <row r="708" spans="1:19">
      <c r="A708" t="str">
        <v>L0707</v>
      </c>
      <c r="B708" t="str">
        <v>Jasmine Ali</v>
      </c>
      <c r="C708" t="str">
        <v>jasmine.ali@stripeinc.com</v>
      </c>
      <c r="D708" t="str">
        <v>missing</v>
      </c>
      <c r="E708" t="str">
        <v>STRIPE INC</v>
      </c>
      <c r="F708" t="str">
        <v>N/A</v>
      </c>
      <c r="G708" t="str">
        <v>ORGANIC</v>
      </c>
      <c r="H708">
        <v>27</v>
      </c>
      <c r="I708">
        <v>16</v>
      </c>
      <c r="J708">
        <v>38</v>
      </c>
      <c r="K708" t="str">
        <v>NO</v>
      </c>
      <c r="L708" s="1">
        <v>45677</v>
      </c>
      <c r="M708" t="str">
        <v>CONVERTED</v>
      </c>
      <c r="N708" t="str">
        <v>Fintech</v>
      </c>
      <c r="O708" t="str">
        <v>Ceo</v>
      </c>
      <c r="P708" t="str">
        <v>DE</v>
      </c>
      <c r="Q708" t="str">
        <v>self-funded</v>
      </c>
      <c r="R708" s="1">
        <v>45971</v>
      </c>
      <c r="S708" t="str">
        <v>linkedin.com/in/umathomas26</v>
      </c>
    </row>
    <row r="709" spans="1:19">
      <c r="A709" t="str">
        <v>L0708</v>
      </c>
      <c r="B709" t="str">
        <v>Liam Dominguez</v>
      </c>
      <c r="C709" t="str">
        <v>liam.dominguez@datadog.com</v>
      </c>
      <c r="D709" t="str">
        <v>(446) 290-2954</v>
      </c>
      <c r="E709" t="str">
        <v>DATADOG</v>
      </c>
      <c r="F709" t="str">
        <v>MID-MARKET</v>
      </c>
      <c r="G709" t="str">
        <v>EVENT</v>
      </c>
      <c r="H709">
        <v>0</v>
      </c>
      <c r="I709">
        <v>5</v>
      </c>
      <c r="J709">
        <v>20</v>
      </c>
      <c r="K709" t="str">
        <v>NO</v>
      </c>
      <c r="L709" s="1">
        <v>45891</v>
      </c>
      <c r="M709" t="str">
        <v>NEW</v>
      </c>
      <c r="N709" t="str">
        <v>Retail</v>
      </c>
      <c r="O709" t="str">
        <v>Director Of Analytics</v>
      </c>
      <c r="P709" t="str">
        <v>US</v>
      </c>
      <c r="Q709" t="str">
        <v>1M-10M</v>
      </c>
      <c r="R709" s="1">
        <v>46014</v>
      </c>
      <c r="S709" t="str">
        <v>linkedin.com/in/oliviaiyer69</v>
      </c>
    </row>
    <row r="710" spans="1:19">
      <c r="A710" t="str">
        <v>L0709</v>
      </c>
      <c r="B710" t="str">
        <v>Viggo Delgado</v>
      </c>
      <c r="C710" t="str">
        <v>viggo.delgado@intercom.com</v>
      </c>
      <c r="D710" t="str">
        <v>+1-786-447-4995</v>
      </c>
      <c r="E710" t="str">
        <v>INTERCOM</v>
      </c>
      <c r="F710" t="str">
        <v>SMB</v>
      </c>
      <c r="G710" t="str">
        <v>CONTENT_SYNDICATION</v>
      </c>
      <c r="H710">
        <v>31</v>
      </c>
      <c r="I710">
        <v>13</v>
      </c>
      <c r="J710">
        <v>26</v>
      </c>
      <c r="K710" t="str">
        <v>NO</v>
      </c>
      <c r="L710" s="1">
        <v>46016</v>
      </c>
      <c r="M710" t="str">
        <v>NEW</v>
      </c>
      <c r="N710" t="str">
        <v>Supply Chain</v>
      </c>
      <c r="O710" t="str">
        <v>Marketing Manager</v>
      </c>
      <c r="P710" t="str">
        <v>Uae</v>
      </c>
      <c r="Q710" t="str">
        <v>$0-1M</v>
      </c>
      <c r="R710" s="1">
        <v>45841</v>
      </c>
      <c r="S710" t="str">
        <v>https://www.linkedin.com/in/brendanwilliams17</v>
      </c>
    </row>
    <row r="711" spans="1:19">
      <c r="A711" t="str">
        <v>L0710</v>
      </c>
      <c r="B711" t="str">
        <v>Wesley Chandra</v>
      </c>
      <c r="C711" t="str">
        <v>wesley.chandra@okta.com</v>
      </c>
      <c r="D711" t="str">
        <v>missing</v>
      </c>
      <c r="E711" t="str">
        <v>OKTA</v>
      </c>
      <c r="F711" t="str">
        <v>SMB</v>
      </c>
      <c r="G711" t="str">
        <v>ORGANIC</v>
      </c>
      <c r="H711">
        <v>15</v>
      </c>
      <c r="I711">
        <v>0</v>
      </c>
      <c r="J711">
        <v>8</v>
      </c>
      <c r="K711" t="str">
        <v>YES</v>
      </c>
      <c r="L711" s="1">
        <v>45709</v>
      </c>
      <c r="M711" t="str">
        <v>NEW</v>
      </c>
      <c r="N711" t="str">
        <v>Telecom</v>
      </c>
      <c r="O711" t="str">
        <v>Head Of Partnerships</v>
      </c>
      <c r="P711" t="str">
        <v>US</v>
      </c>
      <c r="Q711" t="str">
        <v>$100M+</v>
      </c>
      <c r="R711" s="1">
        <v>45766</v>
      </c>
      <c r="S711" t="str">
        <v>missing</v>
      </c>
    </row>
    <row r="712" spans="1:19">
      <c r="A712" t="str">
        <v>L0711</v>
      </c>
      <c r="B712" t="str">
        <v>Elena Sanchez</v>
      </c>
      <c r="C712" t="str">
        <v>elena.sanchez@hubspot.com</v>
      </c>
      <c r="D712" t="str">
        <v>missing</v>
      </c>
      <c r="E712" t="str">
        <v>HUBSPOT</v>
      </c>
      <c r="F712" t="str">
        <v>MID-MARKET</v>
      </c>
      <c r="G712" t="str">
        <v>PARTNER</v>
      </c>
      <c r="H712">
        <v>29</v>
      </c>
      <c r="I712">
        <v>11</v>
      </c>
      <c r="J712">
        <v>7</v>
      </c>
      <c r="K712" t="str">
        <v>YES</v>
      </c>
      <c r="L712" s="1">
        <v>45729</v>
      </c>
      <c r="M712" t="str">
        <v>CONTACTED</v>
      </c>
      <c r="N712" t="str">
        <v>Healthcare</v>
      </c>
      <c r="O712" t="str">
        <v>Marketing Operations</v>
      </c>
      <c r="P712" t="str">
        <v>UK</v>
      </c>
      <c r="Q712" t="str">
        <v>Unknown</v>
      </c>
      <c r="R712" s="1">
        <v>45835</v>
      </c>
      <c r="S712" t="str">
        <v>https://www.linkedin.com/in/zacharyramos42</v>
      </c>
    </row>
    <row r="713" spans="1:19">
      <c r="A713" t="str">
        <v>L0712</v>
      </c>
      <c r="B713" t="str">
        <v>Tyler Ivanov</v>
      </c>
      <c r="C713" t="str">
        <v>tyler.ivanov@miro.com</v>
      </c>
      <c r="D713" t="str">
        <v>(430) 626-2483</v>
      </c>
      <c r="E713" t="str">
        <v>MIRO</v>
      </c>
      <c r="F713" t="str">
        <v>ENTERPRISE</v>
      </c>
      <c r="G713" t="str">
        <v>ORGANIC</v>
      </c>
      <c r="H713">
        <v>7</v>
      </c>
      <c r="I713">
        <v>19</v>
      </c>
      <c r="J713">
        <v>40</v>
      </c>
      <c r="K713" t="str">
        <v>YES</v>
      </c>
      <c r="L713" s="1">
        <v>45804</v>
      </c>
      <c r="M713" t="str">
        <v>ENGAGED</v>
      </c>
      <c r="N713" t="str">
        <v>Biotech</v>
      </c>
      <c r="O713" t="str">
        <v>Program Manager</v>
      </c>
      <c r="P713" t="str">
        <v>Argentina</v>
      </c>
      <c r="Q713" t="str">
        <v>$500M-1B</v>
      </c>
      <c r="R713" s="1">
        <v>45956</v>
      </c>
      <c r="S713" t="str">
        <v>linkedin.com/in/mayamartin64</v>
      </c>
    </row>
    <row r="714" spans="1:19">
      <c r="A714" t="str">
        <v>L0713</v>
      </c>
      <c r="B714" t="str">
        <v>Yolanda Martinez</v>
      </c>
      <c r="C714" t="str">
        <v>yolanda.martinez@zendesk.com</v>
      </c>
      <c r="D714" t="str">
        <v>2315581171</v>
      </c>
      <c r="E714" t="str">
        <v>ZENDESK</v>
      </c>
      <c r="F714" t="str">
        <v>N/A</v>
      </c>
      <c r="G714" t="str">
        <v>REFERRAL</v>
      </c>
      <c r="H714">
        <v>25</v>
      </c>
      <c r="I714">
        <v>0</v>
      </c>
      <c r="J714">
        <v>51</v>
      </c>
      <c r="K714" t="str">
        <v>YES</v>
      </c>
      <c r="L714" s="1">
        <v>45809</v>
      </c>
      <c r="M714" t="str">
        <v>QUALIFIED</v>
      </c>
      <c r="N714" t="str">
        <v>Devops</v>
      </c>
      <c r="O714" t="str">
        <v>Vp Marketing</v>
      </c>
      <c r="P714" t="str">
        <v>US</v>
      </c>
      <c r="Q714" t="str">
        <v>Unknown</v>
      </c>
      <c r="R714" s="1">
        <v>46012</v>
      </c>
      <c r="S714" t="str">
        <v>https://www.linkedin.com/in/genevievebianchi13</v>
      </c>
    </row>
    <row r="715" spans="1:19">
      <c r="A715" t="str">
        <v>L0714</v>
      </c>
      <c r="B715" t="str">
        <v>Genevieve Martinez</v>
      </c>
      <c r="C715" t="str">
        <v>genevieve.martinez@salesforcecom.com</v>
      </c>
      <c r="D715" t="str">
        <v>(514) 552-5347</v>
      </c>
      <c r="E715" t="str">
        <v>SALESFORCE.COM</v>
      </c>
      <c r="F715" t="str">
        <v>GROWTH</v>
      </c>
      <c r="G715" t="str">
        <v>EVENT</v>
      </c>
      <c r="H715">
        <v>23</v>
      </c>
      <c r="I715">
        <v>10</v>
      </c>
      <c r="J715">
        <v>58</v>
      </c>
      <c r="K715" t="str">
        <v>NO</v>
      </c>
      <c r="L715" s="1">
        <v>45832</v>
      </c>
      <c r="M715" t="str">
        <v>QUALIFIED</v>
      </c>
      <c r="N715" t="str">
        <v>Cybersecurity</v>
      </c>
      <c r="O715" t="str">
        <v>Sdr Manager</v>
      </c>
      <c r="P715" t="str">
        <v>Argentina</v>
      </c>
      <c r="Q715" t="str">
        <v>self-funded</v>
      </c>
      <c r="R715" s="1">
        <v>46004</v>
      </c>
      <c r="S715" t="str">
        <v>linkedin.com/in/henrikahmed50</v>
      </c>
    </row>
    <row r="716" spans="1:19">
      <c r="A716" t="str">
        <v>L0715</v>
      </c>
      <c r="B716" t="str">
        <v>Opal Wright</v>
      </c>
      <c r="C716" t="str">
        <v>opal.wright@figma.com</v>
      </c>
      <c r="D716" t="str">
        <v>(583) 803-8679</v>
      </c>
      <c r="E716" t="str">
        <v>FIGMA</v>
      </c>
      <c r="F716" t="str">
        <v>MID-MARKET</v>
      </c>
      <c r="G716" t="str">
        <v>SOCIAL</v>
      </c>
      <c r="H716">
        <v>30</v>
      </c>
      <c r="I716">
        <v>2</v>
      </c>
      <c r="J716">
        <v>15</v>
      </c>
      <c r="K716" t="str">
        <v>YES</v>
      </c>
      <c r="L716" s="1">
        <v>45707</v>
      </c>
      <c r="M716" t="str">
        <v>CONVERTED</v>
      </c>
      <c r="N716" t="str">
        <v>AI/ML</v>
      </c>
      <c r="O716" t="str">
        <v>Director Of Marketing</v>
      </c>
      <c r="P716" t="str">
        <v>Uae</v>
      </c>
      <c r="Q716" t="str">
        <v>0-1M</v>
      </c>
      <c r="R716" s="1">
        <v>45739</v>
      </c>
      <c r="S716" t="str">
        <v>https://linkedin.com/in/ulrichyoung88</v>
      </c>
    </row>
    <row r="717" spans="1:19">
      <c r="A717" t="str">
        <v>L0716</v>
      </c>
      <c r="B717" t="str">
        <v>Carlos Decker</v>
      </c>
      <c r="C717" t="str">
        <v>carlos.decker@stripe.com</v>
      </c>
      <c r="D717" t="str">
        <v>+16049238539</v>
      </c>
      <c r="E717" t="str">
        <v>STRIPE</v>
      </c>
      <c r="F717" t="str">
        <v>MID-MARKET</v>
      </c>
      <c r="G717" t="str">
        <v>REFERRAL</v>
      </c>
      <c r="H717">
        <v>28</v>
      </c>
      <c r="I717">
        <v>7</v>
      </c>
      <c r="J717">
        <v>45</v>
      </c>
      <c r="K717" t="str">
        <v>NO</v>
      </c>
      <c r="L717" s="1">
        <v>45928</v>
      </c>
      <c r="M717" t="str">
        <v>LOST</v>
      </c>
      <c r="N717" t="str">
        <v>AI/ML</v>
      </c>
      <c r="O717" t="str">
        <v>Demand Gen Manager</v>
      </c>
      <c r="P717" t="str">
        <v>AU</v>
      </c>
      <c r="Q717" t="str">
        <v>$500M-1B</v>
      </c>
      <c r="R717" s="1" t="str">
        <v/>
      </c>
      <c r="S717" t="str">
        <v>missing</v>
      </c>
    </row>
    <row r="718" spans="1:19">
      <c r="A718" t="str">
        <v>L0717</v>
      </c>
      <c r="B718" t="str">
        <v>Yuki Johnson</v>
      </c>
      <c r="C718" t="str">
        <v>yuki.johnson@slacktechnologies.com</v>
      </c>
      <c r="D718" t="str">
        <v>875-172-9606</v>
      </c>
      <c r="E718" t="str">
        <v>SLACK TECHNOLOGIES</v>
      </c>
      <c r="F718" t="str">
        <v>MID-MARKET</v>
      </c>
      <c r="G718" t="str">
        <v>ORGANIC</v>
      </c>
      <c r="H718">
        <v>30</v>
      </c>
      <c r="I718">
        <v>10</v>
      </c>
      <c r="J718">
        <v>21</v>
      </c>
      <c r="K718" t="str">
        <v>YES</v>
      </c>
      <c r="L718" s="1">
        <v>45729</v>
      </c>
      <c r="M718" t="str">
        <v>CONTACTED</v>
      </c>
      <c r="N718" t="str">
        <v>Manufacturing</v>
      </c>
      <c r="O718" t="str">
        <v>Operations Manager</v>
      </c>
      <c r="P718" t="str">
        <v>Vietnam</v>
      </c>
      <c r="Q718" t="str">
        <v>Under $1M</v>
      </c>
      <c r="R718" s="1">
        <v>45765</v>
      </c>
      <c r="S718" t="str">
        <v>linkedin.com/in/felixbrown1</v>
      </c>
    </row>
    <row r="719" spans="1:19">
      <c r="A719" t="str">
        <v>L0718</v>
      </c>
      <c r="B719" t="str">
        <v>Yasmin Soto</v>
      </c>
      <c r="C719" t="str">
        <v>yasmin.soto@stripe.com</v>
      </c>
      <c r="D719" t="str">
        <v>+13316048362</v>
      </c>
      <c r="E719" t="str">
        <v>STRIPE</v>
      </c>
      <c r="F719" t="str">
        <v>N/A</v>
      </c>
      <c r="G719" t="str">
        <v>WEBINAR</v>
      </c>
      <c r="H719">
        <v>4</v>
      </c>
      <c r="I719">
        <v>16</v>
      </c>
      <c r="J719">
        <v>2</v>
      </c>
      <c r="K719" t="str">
        <v>NO</v>
      </c>
      <c r="L719" s="1">
        <v>45801</v>
      </c>
      <c r="M719" t="str">
        <v>NURTURING</v>
      </c>
      <c r="N719" t="str">
        <v>Fintech</v>
      </c>
      <c r="O719" t="str">
        <v>Sales Operations</v>
      </c>
      <c r="P719" t="str">
        <v>US</v>
      </c>
      <c r="Q719" t="str">
        <v>&lt; $1M</v>
      </c>
      <c r="R719" s="1" t="str">
        <v/>
      </c>
      <c r="S719" t="str">
        <v>missing</v>
      </c>
    </row>
    <row r="720" spans="1:19">
      <c r="A720" t="str">
        <v>L0719</v>
      </c>
      <c r="B720" t="str">
        <v>Ivy Ahmed</v>
      </c>
      <c r="C720" t="str">
        <v>ivy.ahmed@snowflake.com</v>
      </c>
      <c r="D720" t="str">
        <v>missing</v>
      </c>
      <c r="E720" t="str">
        <v>SNOWFLAKE</v>
      </c>
      <c r="F720" t="str">
        <v>N/A</v>
      </c>
      <c r="G720" t="str">
        <v>COLD_EMAIL</v>
      </c>
      <c r="H720">
        <v>8</v>
      </c>
      <c r="I720">
        <v>8</v>
      </c>
      <c r="J720">
        <v>0</v>
      </c>
      <c r="K720" t="str">
        <v>YES</v>
      </c>
      <c r="L720" s="1">
        <v>45895</v>
      </c>
      <c r="M720" t="str">
        <v>DISQUALIFIED</v>
      </c>
      <c r="N720" t="str">
        <v>Devops</v>
      </c>
      <c r="O720" t="str">
        <v>Intern</v>
      </c>
      <c r="P720" t="str">
        <v>IN</v>
      </c>
      <c r="Q720" t="str">
        <v>unknown</v>
      </c>
      <c r="R720" s="1">
        <v>45931</v>
      </c>
      <c r="S720" t="str">
        <v>linkedin.com/in/imanigupta21</v>
      </c>
    </row>
    <row r="721" spans="1:19">
      <c r="A721" t="str">
        <v>L0720</v>
      </c>
      <c r="B721" t="str">
        <v>Karen Lopez</v>
      </c>
      <c r="C721" t="str">
        <v>karen.lopez@mongodb.com</v>
      </c>
      <c r="D721" t="str">
        <v>4685212162</v>
      </c>
      <c r="E721" t="str">
        <v>MONGO DB</v>
      </c>
      <c r="F721" t="str">
        <v>SMB</v>
      </c>
      <c r="G721" t="str">
        <v>PARTNER</v>
      </c>
      <c r="H721">
        <v>31</v>
      </c>
      <c r="I721">
        <v>6</v>
      </c>
      <c r="J721">
        <v>59</v>
      </c>
      <c r="K721" t="str">
        <v>YES</v>
      </c>
      <c r="L721" s="1">
        <v>46016</v>
      </c>
      <c r="M721" t="str">
        <v>NEW</v>
      </c>
      <c r="N721" t="str">
        <v>Automotive</v>
      </c>
      <c r="O721" t="str">
        <v>Chief Revenue Officer</v>
      </c>
      <c r="P721" t="str">
        <v>CA</v>
      </c>
      <c r="Q721" t="str">
        <v>$25M-$100M</v>
      </c>
      <c r="R721" s="1">
        <v>45676</v>
      </c>
      <c r="S721" t="str">
        <v>linkedin.com/in/elisechandra41</v>
      </c>
    </row>
    <row r="722" spans="1:19">
      <c r="A722" t="str">
        <v>L0721</v>
      </c>
      <c r="B722" t="str">
        <v>Willow Novak</v>
      </c>
      <c r="C722" t="str">
        <v>willow.novak@zendesk.com</v>
      </c>
      <c r="D722" t="str">
        <v>missing</v>
      </c>
      <c r="E722" t="str">
        <v>ZENDESK</v>
      </c>
      <c r="F722" t="str">
        <v>SMB</v>
      </c>
      <c r="G722" t="str">
        <v>SOCIAL</v>
      </c>
      <c r="H722">
        <v>6</v>
      </c>
      <c r="I722">
        <v>5</v>
      </c>
      <c r="J722">
        <v>37</v>
      </c>
      <c r="K722" t="str">
        <v>NO</v>
      </c>
      <c r="L722" s="1">
        <v>45710</v>
      </c>
      <c r="M722" t="str">
        <v>ENGAGED</v>
      </c>
      <c r="N722" t="str">
        <v>Edtech</v>
      </c>
      <c r="O722" t="str">
        <v>Program Manager</v>
      </c>
      <c r="P722" t="str">
        <v>UK</v>
      </c>
      <c r="Q722" t="str">
        <v>50M+</v>
      </c>
      <c r="R722" s="1">
        <v>45658</v>
      </c>
      <c r="S722" t="str">
        <v>www.linkedin.com/in/verarivera58</v>
      </c>
    </row>
    <row r="723" spans="1:19">
      <c r="A723" t="str">
        <v>L0722</v>
      </c>
      <c r="B723" t="str">
        <v>Omar Perez</v>
      </c>
      <c r="C723" t="str">
        <v>omar.perez@zscaler.com</v>
      </c>
      <c r="D723" t="str">
        <v>+18522656587</v>
      </c>
      <c r="E723" t="str">
        <v>ZSCALER</v>
      </c>
      <c r="F723" t="str">
        <v>GROWTH</v>
      </c>
      <c r="G723" t="str">
        <v>PARTNER</v>
      </c>
      <c r="H723">
        <v>31</v>
      </c>
      <c r="I723">
        <v>0</v>
      </c>
      <c r="J723">
        <v>32</v>
      </c>
      <c r="K723" t="str">
        <v>YES</v>
      </c>
      <c r="L723" s="1">
        <v>45723</v>
      </c>
      <c r="M723" t="str">
        <v>QUALIFIED</v>
      </c>
      <c r="N723" t="str">
        <v>Automotive</v>
      </c>
      <c r="O723" t="str">
        <v>Marketing Manager</v>
      </c>
      <c r="P723" t="str">
        <v>Mexico</v>
      </c>
      <c r="Q723" t="str">
        <v>10M-50M</v>
      </c>
      <c r="R723" s="1">
        <v>45902</v>
      </c>
      <c r="S723" t="str">
        <v>missing</v>
      </c>
    </row>
    <row r="724" spans="1:19">
      <c r="A724" t="str">
        <v>L0723</v>
      </c>
      <c r="B724" t="str">
        <v>Tina Castillo</v>
      </c>
      <c r="C724" t="str">
        <v>tina.castillo@cloudflare.com</v>
      </c>
      <c r="D724" t="str">
        <v>477.500.1401</v>
      </c>
      <c r="E724" t="str">
        <v>CLOUDFLARE</v>
      </c>
      <c r="F724" t="str">
        <v>MID-MARKET</v>
      </c>
      <c r="G724" t="str">
        <v>COLD_EMAIL</v>
      </c>
      <c r="H724">
        <v>28</v>
      </c>
      <c r="I724">
        <v>18</v>
      </c>
      <c r="J724">
        <v>24</v>
      </c>
      <c r="K724" t="str">
        <v>YES</v>
      </c>
      <c r="L724" s="1">
        <v>45908</v>
      </c>
      <c r="M724" t="str">
        <v>NEW</v>
      </c>
      <c r="N724" t="str">
        <v>Manufacturing</v>
      </c>
      <c r="O724" t="str">
        <v>Co-Founder</v>
      </c>
      <c r="P724" t="str">
        <v>JP</v>
      </c>
      <c r="Q724" t="str">
        <v>$50M-100M</v>
      </c>
      <c r="R724" s="1" t="str">
        <v/>
      </c>
      <c r="S724" t="str">
        <v>www.linkedin.com/in/urielchopra19</v>
      </c>
    </row>
    <row r="725" spans="1:19">
      <c r="A725" t="str">
        <v>L0724</v>
      </c>
      <c r="B725" t="str">
        <v>Victor Kumar</v>
      </c>
      <c r="C725" t="str">
        <v>victor.kumar@mongodb.com</v>
      </c>
      <c r="D725" t="str">
        <v>(484) 438-9179</v>
      </c>
      <c r="E725" t="str">
        <v>MONGO DB</v>
      </c>
      <c r="F725" t="str">
        <v>N/A</v>
      </c>
      <c r="G725" t="str">
        <v>EVENT</v>
      </c>
      <c r="H725">
        <v>22</v>
      </c>
      <c r="I725">
        <v>11</v>
      </c>
      <c r="J725">
        <v>11</v>
      </c>
      <c r="K725" t="str">
        <v>YES</v>
      </c>
      <c r="L725" s="1">
        <v>45778</v>
      </c>
      <c r="M725" t="str">
        <v>NEW</v>
      </c>
      <c r="N725" t="str">
        <v>Healthcare</v>
      </c>
      <c r="O725" t="str">
        <v>Brand Manager</v>
      </c>
      <c r="P725" t="str">
        <v>Malaysia</v>
      </c>
      <c r="Q725" t="str">
        <v>Series B</v>
      </c>
      <c r="R725" s="1">
        <v>45928</v>
      </c>
      <c r="S725" t="str">
        <v>missing</v>
      </c>
    </row>
    <row r="726" spans="1:19">
      <c r="A726" t="str">
        <v>L0725</v>
      </c>
      <c r="B726" t="str">
        <v>Winona Davis</v>
      </c>
      <c r="C726" t="str">
        <v>winona.davis@atlassian.com</v>
      </c>
      <c r="D726" t="str">
        <v>+1-270-888-9393</v>
      </c>
      <c r="E726" t="str">
        <v>ATLASSIAN</v>
      </c>
      <c r="F726" t="str">
        <v>MID-MARKET</v>
      </c>
      <c r="G726" t="str">
        <v>PARTNER</v>
      </c>
      <c r="H726">
        <v>0</v>
      </c>
      <c r="I726">
        <v>6</v>
      </c>
      <c r="J726">
        <v>26</v>
      </c>
      <c r="K726" t="str">
        <v>NO</v>
      </c>
      <c r="L726" s="1">
        <v>45674</v>
      </c>
      <c r="M726" t="str">
        <v>DISQUALIFIED</v>
      </c>
      <c r="N726" t="str">
        <v>Insurtech</v>
      </c>
      <c r="O726" t="str">
        <v>Data Analyst</v>
      </c>
      <c r="P726" t="str">
        <v>Nigeria</v>
      </c>
      <c r="Q726" t="str">
        <v>self-funded</v>
      </c>
      <c r="R726" s="1">
        <v>45665</v>
      </c>
      <c r="S726" t="str">
        <v>https://www.linkedin.com/in/leochopra80</v>
      </c>
    </row>
    <row r="727" spans="1:19">
      <c r="A727" t="str">
        <v>L0726</v>
      </c>
      <c r="B727" t="str">
        <v>Sophie White</v>
      </c>
      <c r="C727" t="str">
        <v>missing</v>
      </c>
      <c r="D727" t="str">
        <v>(953) 647-4659</v>
      </c>
      <c r="E727" t="str">
        <v>SLACK TECHNOLOGIES</v>
      </c>
      <c r="F727" t="str">
        <v>MID-MARKET</v>
      </c>
      <c r="G727" t="str">
        <v>SOCIAL</v>
      </c>
      <c r="H727">
        <v>13</v>
      </c>
      <c r="I727">
        <v>18</v>
      </c>
      <c r="J727">
        <v>0</v>
      </c>
      <c r="K727" t="str">
        <v>NO</v>
      </c>
      <c r="L727" s="1">
        <v>45946</v>
      </c>
      <c r="M727" t="str">
        <v>NEW</v>
      </c>
      <c r="N727" t="str">
        <v>Automotive</v>
      </c>
      <c r="O727" t="str">
        <v>Senior Analyst</v>
      </c>
      <c r="P727" t="str">
        <v>AU</v>
      </c>
      <c r="Q727" t="str">
        <v>50M+</v>
      </c>
      <c r="R727" s="1">
        <v>45909</v>
      </c>
      <c r="S727" t="str">
        <v>missing</v>
      </c>
    </row>
    <row r="728" spans="1:19">
      <c r="A728" t="str">
        <v>L0727</v>
      </c>
      <c r="B728" t="str">
        <v>Qasim Kumar</v>
      </c>
      <c r="C728" t="str">
        <v>qasim.kumar@meta.com</v>
      </c>
      <c r="D728" t="str">
        <v>(703) 406-9346</v>
      </c>
      <c r="E728" t="str">
        <v>META</v>
      </c>
      <c r="F728" t="str">
        <v>SMB</v>
      </c>
      <c r="G728" t="str">
        <v>COLD_EMAIL</v>
      </c>
      <c r="H728">
        <v>14</v>
      </c>
      <c r="I728">
        <v>0</v>
      </c>
      <c r="J728">
        <v>37</v>
      </c>
      <c r="K728" t="str">
        <v>YES</v>
      </c>
      <c r="L728" s="1">
        <v>45662</v>
      </c>
      <c r="M728" t="str">
        <v>CONTACTED</v>
      </c>
      <c r="N728" t="str">
        <v>Telecom</v>
      </c>
      <c r="O728" t="str">
        <v>Marketing Manager</v>
      </c>
      <c r="P728" t="str">
        <v>IN</v>
      </c>
      <c r="Q728" t="str">
        <v>1M-10M</v>
      </c>
      <c r="R728" s="1">
        <v>45989</v>
      </c>
      <c r="S728" t="str">
        <v>linkedin.com/in/leoaguilar30</v>
      </c>
    </row>
    <row r="729" spans="1:19">
      <c r="A729" t="str">
        <v>L0728</v>
      </c>
      <c r="B729" t="str">
        <v>Ophelia Mishra</v>
      </c>
      <c r="C729" t="str">
        <v>ophelia.mishra@dropbox.com</v>
      </c>
      <c r="D729" t="str">
        <v>missing</v>
      </c>
      <c r="E729" t="str">
        <v>DROPBOX</v>
      </c>
      <c r="F729" t="str">
        <v>SMB</v>
      </c>
      <c r="G729" t="str">
        <v>REFERRAL</v>
      </c>
      <c r="H729">
        <v>0</v>
      </c>
      <c r="I729">
        <v>0</v>
      </c>
      <c r="J729">
        <v>42</v>
      </c>
      <c r="K729" t="str">
        <v>NO</v>
      </c>
      <c r="L729" s="1">
        <v>45914</v>
      </c>
      <c r="M729" t="str">
        <v>QUALIFIED</v>
      </c>
      <c r="N729" t="str">
        <v>Devops</v>
      </c>
      <c r="O729" t="str">
        <v>Sales Engineer</v>
      </c>
      <c r="P729" t="str">
        <v>FR</v>
      </c>
      <c r="Q729" t="str">
        <v>$10M-50M</v>
      </c>
      <c r="R729" s="1">
        <v>45862</v>
      </c>
      <c r="S729" t="str">
        <v>missing</v>
      </c>
    </row>
    <row r="730" spans="1:19">
      <c r="A730" t="str">
        <v>L0729</v>
      </c>
      <c r="B730" t="str">
        <v>Xanthe Hoffman</v>
      </c>
      <c r="C730" t="str">
        <v>xanthe.hoffman@miro.com</v>
      </c>
      <c r="D730" t="str">
        <v>605.813.9426</v>
      </c>
      <c r="E730" t="str">
        <v>MIRO</v>
      </c>
      <c r="F730" t="str">
        <v>SMB</v>
      </c>
      <c r="G730" t="str">
        <v>PAID</v>
      </c>
      <c r="H730">
        <v>10</v>
      </c>
      <c r="I730">
        <v>7</v>
      </c>
      <c r="J730">
        <v>57</v>
      </c>
      <c r="K730" t="str">
        <v>NO</v>
      </c>
      <c r="L730" s="1" t="str">
        <v/>
      </c>
      <c r="M730" t="str">
        <v>NEW</v>
      </c>
      <c r="N730" t="str">
        <v>Devops</v>
      </c>
      <c r="O730" t="str">
        <v>Channel Manager</v>
      </c>
      <c r="P730" t="str">
        <v>US</v>
      </c>
      <c r="Q730" t="str">
        <v>unknown</v>
      </c>
      <c r="R730" s="1">
        <v>45794</v>
      </c>
      <c r="S730" t="str">
        <v>missing</v>
      </c>
    </row>
    <row r="731" spans="1:19">
      <c r="A731" t="str">
        <v>L0730</v>
      </c>
      <c r="B731" t="str">
        <v>Landon Lewis</v>
      </c>
      <c r="C731" t="str">
        <v>landon.lewis@confluent.com</v>
      </c>
      <c r="D731" t="str">
        <v>missing</v>
      </c>
      <c r="E731" t="str">
        <v>CONFLUENT</v>
      </c>
      <c r="F731" t="str">
        <v>ENTERPRISE</v>
      </c>
      <c r="G731" t="str">
        <v>DIRECT</v>
      </c>
      <c r="H731">
        <v>5</v>
      </c>
      <c r="I731">
        <v>16</v>
      </c>
      <c r="J731">
        <v>49</v>
      </c>
      <c r="K731" t="str">
        <v>NO</v>
      </c>
      <c r="L731" s="1">
        <v>45835</v>
      </c>
      <c r="M731" t="str">
        <v>LOST</v>
      </c>
      <c r="N731" t="str">
        <v>Unknown</v>
      </c>
      <c r="O731" t="str">
        <v>Field Marketing Manager</v>
      </c>
      <c r="P731" t="str">
        <v>US</v>
      </c>
      <c r="Q731" t="str">
        <v>$100M-500M</v>
      </c>
      <c r="R731" s="1">
        <v>45893</v>
      </c>
      <c r="S731" t="str">
        <v>missing</v>
      </c>
    </row>
    <row r="732" spans="1:19">
      <c r="A732" t="str">
        <v>L0731</v>
      </c>
      <c r="B732" t="str">
        <v>Perseus Yamamoto</v>
      </c>
      <c r="C732" t="str">
        <v>perseus.yamamoto@googleinc.com</v>
      </c>
      <c r="D732" t="str">
        <v>(786) 157-1588</v>
      </c>
      <c r="E732" t="str">
        <v>GOOGLE INC</v>
      </c>
      <c r="F732" t="str">
        <v>STARTUP</v>
      </c>
      <c r="G732" t="str">
        <v>COLD_EMAIL</v>
      </c>
      <c r="H732">
        <v>34</v>
      </c>
      <c r="I732">
        <v>14</v>
      </c>
      <c r="J732">
        <v>0</v>
      </c>
      <c r="K732" t="str">
        <v>NO</v>
      </c>
      <c r="L732" s="1">
        <v>45884</v>
      </c>
      <c r="M732" t="str">
        <v>NEW</v>
      </c>
      <c r="N732" t="str">
        <v>Saas</v>
      </c>
      <c r="O732" t="str">
        <v>Business Development Rep</v>
      </c>
      <c r="P732" t="str">
        <v>CA</v>
      </c>
      <c r="Q732" t="str">
        <v>Unknown</v>
      </c>
      <c r="R732" s="1">
        <v>45819</v>
      </c>
      <c r="S732" t="str">
        <v>missing</v>
      </c>
    </row>
    <row r="733" spans="1:19">
      <c r="A733" t="str">
        <v>L0732</v>
      </c>
      <c r="B733" t="str">
        <v>Hadley Wilson</v>
      </c>
      <c r="C733" t="str">
        <v>hadley.wilson@elastic.com</v>
      </c>
      <c r="D733" t="str">
        <v>2674612061</v>
      </c>
      <c r="E733" t="str">
        <v>ELASTIC</v>
      </c>
      <c r="F733" t="str">
        <v>N/A</v>
      </c>
      <c r="G733" t="str">
        <v>ORGANIC</v>
      </c>
      <c r="H733">
        <v>19</v>
      </c>
      <c r="I733">
        <v>19</v>
      </c>
      <c r="J733">
        <v>40</v>
      </c>
      <c r="K733" t="str">
        <v>NO</v>
      </c>
      <c r="L733" s="1">
        <v>45907</v>
      </c>
      <c r="M733" t="str">
        <v>LOST</v>
      </c>
      <c r="N733" t="str">
        <v>Cleantech</v>
      </c>
      <c r="O733" t="str">
        <v>Associate</v>
      </c>
      <c r="P733" t="str">
        <v>Philippines</v>
      </c>
      <c r="Q733" t="str">
        <v>$1M - $10M</v>
      </c>
      <c r="R733" s="1" t="str">
        <v/>
      </c>
      <c r="S733" t="str">
        <v>missing</v>
      </c>
    </row>
    <row r="734" spans="1:19">
      <c r="A734" t="str">
        <v>L0733</v>
      </c>
      <c r="B734" t="str">
        <v>Eve Rivera</v>
      </c>
      <c r="C734" t="str">
        <v>eve.rivera@oktainc.com</v>
      </c>
      <c r="D734" t="str">
        <v>(817) 128-6467</v>
      </c>
      <c r="E734" t="str">
        <v>OKTA INC</v>
      </c>
      <c r="F734" t="str">
        <v>ENTERPRISE</v>
      </c>
      <c r="G734" t="str">
        <v>DIRECT</v>
      </c>
      <c r="H734">
        <v>34</v>
      </c>
      <c r="I734">
        <v>0</v>
      </c>
      <c r="J734">
        <v>41</v>
      </c>
      <c r="K734" t="str">
        <v>NO</v>
      </c>
      <c r="L734" s="1">
        <v>45866</v>
      </c>
      <c r="M734" t="str">
        <v>NEW</v>
      </c>
      <c r="N734" t="str">
        <v>Edtech</v>
      </c>
      <c r="O734" t="str">
        <v>Associate</v>
      </c>
      <c r="P734" t="str">
        <v>AU</v>
      </c>
      <c r="Q734" t="str">
        <v>$0-1M</v>
      </c>
      <c r="R734" s="1">
        <v>45870</v>
      </c>
      <c r="S734" t="str">
        <v>linkedin.com/in/ximenamedina98</v>
      </c>
    </row>
    <row r="735" spans="1:19">
      <c r="A735" t="str">
        <v>L0734</v>
      </c>
      <c r="B735" t="str">
        <v>Jack Bose</v>
      </c>
      <c r="C735" t="str">
        <v>jack.bose@freshworks.com</v>
      </c>
      <c r="D735" t="str">
        <v>(436) 329-5503</v>
      </c>
      <c r="E735" t="str">
        <v>FRESHWORKS</v>
      </c>
      <c r="F735" t="str">
        <v>N/A</v>
      </c>
      <c r="G735" t="str">
        <v>CONTENT_SYNDICATION</v>
      </c>
      <c r="H735">
        <v>29</v>
      </c>
      <c r="I735">
        <v>7</v>
      </c>
      <c r="J735">
        <v>2</v>
      </c>
      <c r="K735" t="str">
        <v>NO</v>
      </c>
      <c r="L735" s="1">
        <v>45886</v>
      </c>
      <c r="M735" t="str">
        <v>NEW</v>
      </c>
      <c r="N735" t="str">
        <v>Media</v>
      </c>
      <c r="O735" t="str">
        <v>Senior Associate</v>
      </c>
      <c r="P735" t="str">
        <v>BR</v>
      </c>
      <c r="Q735" t="str">
        <v>$1B+</v>
      </c>
      <c r="R735" s="1">
        <v>46006</v>
      </c>
      <c r="S735" t="str">
        <v>missing</v>
      </c>
    </row>
    <row r="736" spans="1:19">
      <c r="A736" t="str">
        <v>L0735</v>
      </c>
      <c r="B736" t="str">
        <v>Wesley Muller</v>
      </c>
      <c r="C736" t="str">
        <v>wesley.muller@paloaltonetworks.com</v>
      </c>
      <c r="D736" t="str">
        <v>+12437976214</v>
      </c>
      <c r="E736" t="str">
        <v>PALO ALTO NETWORKS</v>
      </c>
      <c r="F736" t="str">
        <v>MID-MARKET</v>
      </c>
      <c r="G736" t="str">
        <v>ORGANIC</v>
      </c>
      <c r="H736">
        <v>5</v>
      </c>
      <c r="I736">
        <v>19</v>
      </c>
      <c r="J736">
        <v>56</v>
      </c>
      <c r="K736" t="str">
        <v>NO</v>
      </c>
      <c r="L736" s="1">
        <v>46018</v>
      </c>
      <c r="M736" t="str">
        <v>QUALIFIED</v>
      </c>
      <c r="N736" t="str">
        <v>Cleantech</v>
      </c>
      <c r="O736" t="str">
        <v>Demand Gen Manager</v>
      </c>
      <c r="P736" t="str">
        <v>Ireland</v>
      </c>
      <c r="Q736" t="str">
        <v>$1M - $10M</v>
      </c>
      <c r="R736" s="1">
        <v>45691</v>
      </c>
      <c r="S736" t="str">
        <v>missing</v>
      </c>
    </row>
    <row r="737" spans="1:19">
      <c r="A737" t="str">
        <v>L0736</v>
      </c>
      <c r="B737" t="str">
        <v>Camila Kapoor</v>
      </c>
      <c r="C737" t="str">
        <v>camila.kapoor@microsoftcorp.com</v>
      </c>
      <c r="D737" t="str">
        <v>+1-250-303-7563</v>
      </c>
      <c r="E737" t="str">
        <v>MICROSOFT CORP</v>
      </c>
      <c r="F737" t="str">
        <v>N/A</v>
      </c>
      <c r="G737" t="str">
        <v>PAID</v>
      </c>
      <c r="H737">
        <v>25</v>
      </c>
      <c r="I737">
        <v>17</v>
      </c>
      <c r="J737">
        <v>47</v>
      </c>
      <c r="K737" t="str">
        <v>YES</v>
      </c>
      <c r="L737" s="1">
        <v>45897</v>
      </c>
      <c r="M737" t="str">
        <v>QUALIFIED</v>
      </c>
      <c r="N737" t="str">
        <v>Manufacturing</v>
      </c>
      <c r="O737" t="str">
        <v>Head Of Growth</v>
      </c>
      <c r="P737" t="str">
        <v>AU</v>
      </c>
      <c r="Q737" t="str">
        <v>10M-50M</v>
      </c>
      <c r="R737" s="1">
        <v>45970</v>
      </c>
      <c r="S737" t="str">
        <v>missing</v>
      </c>
    </row>
    <row r="738" spans="1:19">
      <c r="A738" t="str">
        <v>L0737</v>
      </c>
      <c r="B738" t="str">
        <v>Dorian Gonzalez</v>
      </c>
      <c r="C738" t="str">
        <v>missing</v>
      </c>
      <c r="D738" t="str">
        <v>9439768000</v>
      </c>
      <c r="E738" t="str">
        <v>SNOWFLAKE</v>
      </c>
      <c r="F738" t="str">
        <v>ENTERPRISE</v>
      </c>
      <c r="G738" t="str">
        <v>PAID</v>
      </c>
      <c r="H738">
        <v>8</v>
      </c>
      <c r="I738">
        <v>15</v>
      </c>
      <c r="J738">
        <v>31</v>
      </c>
      <c r="K738" t="str">
        <v>YES</v>
      </c>
      <c r="L738" s="1">
        <v>45700</v>
      </c>
      <c r="M738" t="str">
        <v>NEW</v>
      </c>
      <c r="N738" t="str">
        <v>Energy</v>
      </c>
      <c r="O738" t="str">
        <v>Sales Engineer</v>
      </c>
      <c r="P738" t="str">
        <v>Malaysia</v>
      </c>
      <c r="Q738" t="str">
        <v>$500M-1B</v>
      </c>
      <c r="R738" s="1">
        <v>46013</v>
      </c>
      <c r="S738" t="str">
        <v>missing</v>
      </c>
    </row>
    <row r="739" spans="1:19">
      <c r="A739" t="str">
        <v>L0738</v>
      </c>
      <c r="B739" t="str">
        <v>Keiko King</v>
      </c>
      <c r="C739" t="str">
        <v>keiko.king@miro.com</v>
      </c>
      <c r="D739" t="str">
        <v>missing</v>
      </c>
      <c r="E739" t="str">
        <v>MIRO</v>
      </c>
      <c r="F739" t="str">
        <v>ENTERPRISE</v>
      </c>
      <c r="G739" t="str">
        <v>EVENT</v>
      </c>
      <c r="H739">
        <v>19</v>
      </c>
      <c r="I739">
        <v>7</v>
      </c>
      <c r="J739">
        <v>19</v>
      </c>
      <c r="K739" t="str">
        <v>YES</v>
      </c>
      <c r="L739" s="1">
        <v>46003</v>
      </c>
      <c r="M739" t="str">
        <v>QUALIFIED</v>
      </c>
      <c r="N739" t="str">
        <v>Logistics</v>
      </c>
      <c r="O739" t="str">
        <v>Account Executive</v>
      </c>
      <c r="P739" t="str">
        <v>N/A</v>
      </c>
      <c r="Q739" t="str">
        <v>Series B</v>
      </c>
      <c r="R739" s="1">
        <v>45876</v>
      </c>
      <c r="S739" t="str">
        <v>missing</v>
      </c>
    </row>
    <row r="740" spans="1:19">
      <c r="A740" t="str">
        <v>L0739</v>
      </c>
      <c r="B740" t="str">
        <v>Winston Reddy</v>
      </c>
      <c r="C740" t="str">
        <v>winston.reddy@salesforce.com</v>
      </c>
      <c r="D740" t="str">
        <v>2847428979</v>
      </c>
      <c r="E740" t="str">
        <v>SALESFORCE</v>
      </c>
      <c r="F740" t="str">
        <v>GROWTH</v>
      </c>
      <c r="G740" t="str">
        <v>PAID</v>
      </c>
      <c r="H740">
        <v>28</v>
      </c>
      <c r="I740">
        <v>0</v>
      </c>
      <c r="J740">
        <v>0</v>
      </c>
      <c r="K740" t="str">
        <v>NO</v>
      </c>
      <c r="L740" s="1">
        <v>45705</v>
      </c>
      <c r="M740" t="str">
        <v>CONTACTED</v>
      </c>
      <c r="N740" t="str">
        <v>Edtech</v>
      </c>
      <c r="O740" t="str">
        <v>Pr Manager</v>
      </c>
      <c r="P740" t="str">
        <v>CA</v>
      </c>
      <c r="Q740" t="str">
        <v>10M-50M</v>
      </c>
      <c r="R740" s="1">
        <v>45696</v>
      </c>
      <c r="S740" t="str">
        <v>linkedin.com/in/amarasharma36</v>
      </c>
    </row>
    <row r="741" spans="1:19">
      <c r="A741" t="str">
        <v>L0740</v>
      </c>
      <c r="B741" t="str">
        <v>Ulrich Kumar</v>
      </c>
      <c r="C741" t="str">
        <v>ulrich.kumar@workday.com</v>
      </c>
      <c r="D741" t="str">
        <v>missing</v>
      </c>
      <c r="E741" t="str">
        <v>WORKDAY</v>
      </c>
      <c r="F741" t="str">
        <v>MID-MARKET</v>
      </c>
      <c r="G741" t="str">
        <v>REFERRAL</v>
      </c>
      <c r="H741">
        <v>18</v>
      </c>
      <c r="I741">
        <v>7</v>
      </c>
      <c r="J741">
        <v>49</v>
      </c>
      <c r="K741" t="str">
        <v>YES</v>
      </c>
      <c r="L741" s="1">
        <v>45866</v>
      </c>
      <c r="M741" t="str">
        <v>NEW</v>
      </c>
      <c r="N741" t="str">
        <v>Logistics</v>
      </c>
      <c r="O741" t="str">
        <v>Director Of Marketing</v>
      </c>
      <c r="P741" t="str">
        <v>New Zealand</v>
      </c>
      <c r="Q741" t="str">
        <v>$500M-1B</v>
      </c>
      <c r="R741" s="1">
        <v>45761</v>
      </c>
      <c r="S741" t="str">
        <v>missing</v>
      </c>
    </row>
    <row r="742" spans="1:19">
      <c r="A742" t="str">
        <v>L0741</v>
      </c>
      <c r="B742" t="str">
        <v>Penelope Martin</v>
      </c>
      <c r="C742" t="str">
        <v>penelope.martin@asana.com</v>
      </c>
      <c r="D742" t="str">
        <v>446.384.3849</v>
      </c>
      <c r="E742" t="str">
        <v>ASANA</v>
      </c>
      <c r="F742" t="str">
        <v>ENTERPRISE</v>
      </c>
      <c r="G742" t="str">
        <v>REFERRAL</v>
      </c>
      <c r="H742">
        <v>8</v>
      </c>
      <c r="I742">
        <v>7</v>
      </c>
      <c r="J742">
        <v>37</v>
      </c>
      <c r="K742" t="str">
        <v>NO</v>
      </c>
      <c r="L742" s="1" t="str">
        <v/>
      </c>
      <c r="M742" t="str">
        <v>NEW</v>
      </c>
      <c r="N742" t="str">
        <v>Manufacturing</v>
      </c>
      <c r="O742" t="str">
        <v>Abm Manager</v>
      </c>
      <c r="P742" t="str">
        <v>BR</v>
      </c>
      <c r="Q742" t="str">
        <v>Unknown</v>
      </c>
      <c r="R742" s="1">
        <v>45992</v>
      </c>
      <c r="S742" t="str">
        <v>missing</v>
      </c>
    </row>
    <row r="743" spans="1:19">
      <c r="A743" t="str">
        <v>L0742</v>
      </c>
      <c r="B743" t="str">
        <v>Nico Dubois</v>
      </c>
      <c r="C743" t="str">
        <v>nico.dubois@zendesk.com</v>
      </c>
      <c r="D743" t="str">
        <v>missing</v>
      </c>
      <c r="E743" t="str">
        <v>ZENDESK</v>
      </c>
      <c r="F743" t="str">
        <v>STARTUP</v>
      </c>
      <c r="G743" t="str">
        <v>PAID</v>
      </c>
      <c r="H743">
        <v>25</v>
      </c>
      <c r="I743">
        <v>13</v>
      </c>
      <c r="J743">
        <v>8</v>
      </c>
      <c r="K743" t="str">
        <v>NO</v>
      </c>
      <c r="L743" s="1">
        <v>45706</v>
      </c>
      <c r="M743" t="str">
        <v>NEW</v>
      </c>
      <c r="N743" t="str">
        <v>Proptech</v>
      </c>
      <c r="O743" t="str">
        <v>Senior Analyst</v>
      </c>
      <c r="P743" t="str">
        <v>AU</v>
      </c>
      <c r="Q743" t="str">
        <v>$10M-50M</v>
      </c>
      <c r="R743" s="1">
        <v>45832</v>
      </c>
      <c r="S743" t="str">
        <v>linkedin.com/in/valentinarao79</v>
      </c>
    </row>
    <row r="744" spans="1:19">
      <c r="A744" t="str">
        <v>L0743</v>
      </c>
      <c r="B744" t="str">
        <v>Jamal Malik</v>
      </c>
      <c r="C744" t="str">
        <v>jamal.malik@crowdstrike.com</v>
      </c>
      <c r="D744" t="str">
        <v>missing</v>
      </c>
      <c r="E744" t="str">
        <v>CROWD STRIKE</v>
      </c>
      <c r="F744" t="str">
        <v>MID-MARKET</v>
      </c>
      <c r="G744" t="str">
        <v>ORGANIC</v>
      </c>
      <c r="H744">
        <v>0</v>
      </c>
      <c r="I744">
        <v>17</v>
      </c>
      <c r="J744">
        <v>11</v>
      </c>
      <c r="K744" t="str">
        <v>YES</v>
      </c>
      <c r="L744" s="1">
        <v>46015</v>
      </c>
      <c r="M744" t="str">
        <v>NEW</v>
      </c>
      <c r="N744" t="str">
        <v>Cleantech</v>
      </c>
      <c r="O744" t="str">
        <v>Vp Sales</v>
      </c>
      <c r="P744" t="str">
        <v>N/A</v>
      </c>
      <c r="Q744" t="str">
        <v>$10M+</v>
      </c>
      <c r="R744" s="1">
        <v>45734</v>
      </c>
      <c r="S744" t="str">
        <v>https://www.linkedin.com/in/hinajensen1</v>
      </c>
    </row>
    <row r="745" spans="1:19">
      <c r="A745" t="str">
        <v>L0744</v>
      </c>
      <c r="B745" t="str">
        <v>Sebastian Ruiz</v>
      </c>
      <c r="C745" t="str">
        <v>sebastian.ruiz@mongodb.com</v>
      </c>
      <c r="D745" t="str">
        <v>693-399-4243</v>
      </c>
      <c r="E745" t="str">
        <v>MONGODB</v>
      </c>
      <c r="F745" t="str">
        <v>STARTUP</v>
      </c>
      <c r="G745" t="str">
        <v>PAID</v>
      </c>
      <c r="H745">
        <v>29</v>
      </c>
      <c r="I745">
        <v>14</v>
      </c>
      <c r="J745">
        <v>20</v>
      </c>
      <c r="K745" t="str">
        <v>YES</v>
      </c>
      <c r="L745" s="1">
        <v>45992</v>
      </c>
      <c r="M745" t="str">
        <v>NURTURING</v>
      </c>
      <c r="N745" t="str">
        <v>Saas</v>
      </c>
      <c r="O745" t="str">
        <v>Operations Manager</v>
      </c>
      <c r="P745" t="str">
        <v>UK</v>
      </c>
      <c r="Q745" t="str">
        <v>Unknown</v>
      </c>
      <c r="R745" s="1">
        <v>45842</v>
      </c>
      <c r="S745" t="str">
        <v>https://www.linkedin.com/in/nickdiaz68</v>
      </c>
    </row>
    <row r="746" spans="1:19">
      <c r="A746" t="str">
        <v>L0745</v>
      </c>
      <c r="B746" t="str">
        <v>Adeline Martinez</v>
      </c>
      <c r="C746" t="str">
        <v>adeline.martinez@notion.com</v>
      </c>
      <c r="D746" t="str">
        <v>missing</v>
      </c>
      <c r="E746" t="str">
        <v>NOTION</v>
      </c>
      <c r="F746" t="str">
        <v>ENTERPRISE</v>
      </c>
      <c r="G746" t="str">
        <v>SOCIAL</v>
      </c>
      <c r="H746">
        <v>30</v>
      </c>
      <c r="I746">
        <v>5</v>
      </c>
      <c r="J746">
        <v>60</v>
      </c>
      <c r="K746" t="str">
        <v>YES</v>
      </c>
      <c r="L746" s="1">
        <v>45903</v>
      </c>
      <c r="M746" t="str">
        <v>CONVERTED</v>
      </c>
      <c r="N746" t="str">
        <v>Retail</v>
      </c>
      <c r="O746" t="str">
        <v>Head Of Sales</v>
      </c>
      <c r="P746" t="str">
        <v>UK</v>
      </c>
      <c r="Q746" t="str">
        <v>$10M+</v>
      </c>
      <c r="R746" s="1">
        <v>45822</v>
      </c>
      <c r="S746" t="str">
        <v>missing</v>
      </c>
    </row>
    <row r="747" spans="1:19">
      <c r="A747" t="str">
        <v>L0746</v>
      </c>
      <c r="B747" t="str">
        <v>Isla Ortiz</v>
      </c>
      <c r="C747" t="str">
        <v>isla.ortiz@splunk.com</v>
      </c>
      <c r="D747" t="str">
        <v>4023502181</v>
      </c>
      <c r="E747" t="str">
        <v>SPLUNK</v>
      </c>
      <c r="F747" t="str">
        <v>SMB</v>
      </c>
      <c r="G747" t="str">
        <v>REFERRAL</v>
      </c>
      <c r="H747">
        <v>12</v>
      </c>
      <c r="I747">
        <v>0</v>
      </c>
      <c r="J747">
        <v>0</v>
      </c>
      <c r="K747" t="str">
        <v>NO</v>
      </c>
      <c r="L747" s="1">
        <v>45733</v>
      </c>
      <c r="M747" t="str">
        <v>CONTACTED</v>
      </c>
      <c r="N747" t="str">
        <v>Fintech</v>
      </c>
      <c r="O747" t="str">
        <v>Program Manager</v>
      </c>
      <c r="P747" t="str">
        <v>US</v>
      </c>
      <c r="Q747" t="str">
        <v>Series C+</v>
      </c>
      <c r="R747" s="1">
        <v>45801</v>
      </c>
      <c r="S747" t="str">
        <v>missing</v>
      </c>
    </row>
    <row r="748" spans="1:19">
      <c r="A748" t="str">
        <v>L0747</v>
      </c>
      <c r="B748" t="str">
        <v>Yvonne Soto</v>
      </c>
      <c r="C748" t="str">
        <v>yvonne.soto@microsoftcorp.com</v>
      </c>
      <c r="D748" t="str">
        <v>+12191977583</v>
      </c>
      <c r="E748" t="str">
        <v>MICROSOFT CORP</v>
      </c>
      <c r="F748" t="str">
        <v>SMB</v>
      </c>
      <c r="G748" t="str">
        <v>WEBINAR</v>
      </c>
      <c r="H748">
        <v>33</v>
      </c>
      <c r="I748">
        <v>4</v>
      </c>
      <c r="J748">
        <v>17</v>
      </c>
      <c r="K748" t="str">
        <v>YES</v>
      </c>
      <c r="L748" s="1" t="str">
        <v/>
      </c>
      <c r="M748" t="str">
        <v>LOST</v>
      </c>
      <c r="N748" t="str">
        <v>Insurtech</v>
      </c>
      <c r="O748" t="str">
        <v>Cto</v>
      </c>
      <c r="P748" t="str">
        <v>SG</v>
      </c>
      <c r="Q748" t="str">
        <v>$1M-10M</v>
      </c>
      <c r="R748" s="1">
        <v>45737</v>
      </c>
      <c r="S748" t="str">
        <v>missing</v>
      </c>
    </row>
    <row r="749" spans="1:19">
      <c r="A749" t="str">
        <v>L0748</v>
      </c>
      <c r="B749" t="str">
        <v>Reverie Guerrero</v>
      </c>
      <c r="C749" t="str">
        <v>reverie.guerrero@linear.com</v>
      </c>
      <c r="D749" t="str">
        <v>3973333855</v>
      </c>
      <c r="E749" t="str">
        <v>LINEAR</v>
      </c>
      <c r="F749" t="str">
        <v>MID-MARKET</v>
      </c>
      <c r="G749" t="str">
        <v>DIRECT</v>
      </c>
      <c r="H749">
        <v>7</v>
      </c>
      <c r="I749">
        <v>5</v>
      </c>
      <c r="J749">
        <v>38</v>
      </c>
      <c r="K749" t="str">
        <v>YES</v>
      </c>
      <c r="L749" s="1">
        <v>45860</v>
      </c>
      <c r="M749" t="str">
        <v>NURTURING</v>
      </c>
      <c r="N749" t="str">
        <v>Fintech</v>
      </c>
      <c r="O749" t="str">
        <v>Cto</v>
      </c>
      <c r="P749" t="str">
        <v>JP</v>
      </c>
      <c r="Q749" t="str">
        <v>$1M - $10M</v>
      </c>
      <c r="R749" s="1">
        <v>45797</v>
      </c>
      <c r="S749" t="str">
        <v>linkedin.com/in/bobclark34</v>
      </c>
    </row>
    <row r="750" spans="1:19">
      <c r="A750" t="str">
        <v>L0749</v>
      </c>
      <c r="B750" t="str">
        <v>Dorian Tanaka</v>
      </c>
      <c r="C750" t="str">
        <v>dorian.tanaka@airtable.com</v>
      </c>
      <c r="D750" t="str">
        <v>(851) 786-8758</v>
      </c>
      <c r="E750" t="str">
        <v>AIRTABLE</v>
      </c>
      <c r="F750" t="str">
        <v>SMB</v>
      </c>
      <c r="G750" t="str">
        <v>SOCIAL</v>
      </c>
      <c r="H750">
        <v>35</v>
      </c>
      <c r="I750">
        <v>11</v>
      </c>
      <c r="J750">
        <v>30</v>
      </c>
      <c r="K750" t="str">
        <v>NO</v>
      </c>
      <c r="L750" s="1">
        <v>45699</v>
      </c>
      <c r="M750" t="str">
        <v>DISQUALIFIED</v>
      </c>
      <c r="N750" t="str">
        <v>Martech</v>
      </c>
      <c r="O750" t="str">
        <v>Brand Manager</v>
      </c>
      <c r="P750" t="str">
        <v>Chile</v>
      </c>
      <c r="Q750" t="str">
        <v>50M+</v>
      </c>
      <c r="R750" s="1">
        <v>45697</v>
      </c>
      <c r="S750" t="str">
        <v>https://www.linkedin.com/in/ximenabhatt21</v>
      </c>
    </row>
    <row r="751" spans="1:19">
      <c r="A751" t="str">
        <v>L0750</v>
      </c>
      <c r="B751" t="str">
        <v>Marcus Bose</v>
      </c>
      <c r="C751" t="str">
        <v>marcus.bose@zendesk.com</v>
      </c>
      <c r="D751" t="str">
        <v>455-514-7076</v>
      </c>
      <c r="E751" t="str">
        <v>ZENDESK</v>
      </c>
      <c r="F751" t="str">
        <v>SMB</v>
      </c>
      <c r="G751" t="str">
        <v>PARTNER</v>
      </c>
      <c r="H751">
        <v>17</v>
      </c>
      <c r="I751">
        <v>12</v>
      </c>
      <c r="J751">
        <v>20</v>
      </c>
      <c r="K751" t="str">
        <v>NO</v>
      </c>
      <c r="L751" s="1">
        <v>45765</v>
      </c>
      <c r="M751" t="str">
        <v>NEW</v>
      </c>
      <c r="N751" t="str">
        <v>Media</v>
      </c>
      <c r="O751" t="str">
        <v>Cto</v>
      </c>
      <c r="P751" t="str">
        <v>Spain</v>
      </c>
      <c r="Q751" t="str">
        <v>$100M-500M</v>
      </c>
      <c r="R751" s="1">
        <v>46016</v>
      </c>
      <c r="S751" t="str">
        <v>https://linkedin.com/in/yolandasaxena76</v>
      </c>
    </row>
    <row r="752" spans="1:19">
      <c r="A752" t="str">
        <v>L0751</v>
      </c>
      <c r="B752" t="str">
        <v>Amara Moore</v>
      </c>
      <c r="C752" t="str">
        <v>amara.moore@splunk.com</v>
      </c>
      <c r="D752" t="str">
        <v>429-431-5447</v>
      </c>
      <c r="E752" t="str">
        <v>SPLUNK</v>
      </c>
      <c r="F752" t="str">
        <v>MID-MARKET</v>
      </c>
      <c r="G752" t="str">
        <v>SOCIAL</v>
      </c>
      <c r="H752">
        <v>21</v>
      </c>
      <c r="I752">
        <v>13</v>
      </c>
      <c r="J752">
        <v>36</v>
      </c>
      <c r="K752" t="str">
        <v>YES</v>
      </c>
      <c r="L752" s="1">
        <v>45701</v>
      </c>
      <c r="M752" t="str">
        <v>DISQUALIFIED</v>
      </c>
      <c r="N752" t="str">
        <v>AI/ML</v>
      </c>
      <c r="O752" t="str">
        <v>Vp Revenue</v>
      </c>
      <c r="P752" t="str">
        <v>Nigeria</v>
      </c>
      <c r="Q752" t="str">
        <v>0-1M</v>
      </c>
      <c r="R752" s="1">
        <v>45926</v>
      </c>
      <c r="S752" t="str">
        <v>https://linkedin.com/in/emiliataylor46</v>
      </c>
    </row>
    <row r="753" spans="1:19">
      <c r="A753" t="str">
        <v>L0752</v>
      </c>
      <c r="B753" t="str">
        <v>Umbra Verma</v>
      </c>
      <c r="C753" t="str">
        <v>umbra.verma@dropbox.com</v>
      </c>
      <c r="D753" t="str">
        <v>missing</v>
      </c>
      <c r="E753" t="str">
        <v>DROPBOX</v>
      </c>
      <c r="F753" t="str">
        <v>N/A</v>
      </c>
      <c r="G753" t="str">
        <v>WEBINAR</v>
      </c>
      <c r="H753">
        <v>24</v>
      </c>
      <c r="I753">
        <v>0</v>
      </c>
      <c r="J753">
        <v>49</v>
      </c>
      <c r="K753" t="str">
        <v>YES</v>
      </c>
      <c r="L753" s="1">
        <v>45795</v>
      </c>
      <c r="M753" t="str">
        <v>NEW</v>
      </c>
      <c r="N753" t="str">
        <v>Telecom</v>
      </c>
      <c r="O753" t="str">
        <v>Director Of Analytics</v>
      </c>
      <c r="P753" t="str">
        <v>US</v>
      </c>
      <c r="Q753" t="str">
        <v>$100M-500M</v>
      </c>
      <c r="R753" s="1">
        <v>45796</v>
      </c>
      <c r="S753" t="str">
        <v>missing</v>
      </c>
    </row>
    <row r="754" spans="1:19">
      <c r="A754" t="str">
        <v>L0753</v>
      </c>
      <c r="B754" t="str">
        <v>Hassan Martin</v>
      </c>
      <c r="C754" t="str">
        <v>hassan.martin@linear.com</v>
      </c>
      <c r="D754" t="str">
        <v>(484) 958-3361</v>
      </c>
      <c r="E754" t="str">
        <v>LINEAR</v>
      </c>
      <c r="F754" t="str">
        <v>SMB</v>
      </c>
      <c r="G754" t="str">
        <v>REFERRAL</v>
      </c>
      <c r="H754">
        <v>18</v>
      </c>
      <c r="I754">
        <v>12</v>
      </c>
      <c r="J754">
        <v>52</v>
      </c>
      <c r="K754" t="str">
        <v>YES</v>
      </c>
      <c r="L754" s="1">
        <v>45874</v>
      </c>
      <c r="M754" t="str">
        <v>DISQUALIFIED</v>
      </c>
      <c r="N754" t="str">
        <v>Unknown</v>
      </c>
      <c r="O754" t="str">
        <v>Vp Marketing</v>
      </c>
      <c r="P754" t="str">
        <v>JP</v>
      </c>
      <c r="Q754" t="str">
        <v>$100M+</v>
      </c>
      <c r="R754" s="1">
        <v>45964</v>
      </c>
      <c r="S754" t="str">
        <v>www.linkedin.com/in/chloeramirez83</v>
      </c>
    </row>
    <row r="755" spans="1:19">
      <c r="A755" t="str">
        <v>L0754</v>
      </c>
      <c r="B755" t="str">
        <v>Winston Medina</v>
      </c>
      <c r="C755" t="str">
        <v>winston.medina@intercom.com</v>
      </c>
      <c r="D755" t="str">
        <v>+1-423-436-4615</v>
      </c>
      <c r="E755" t="str">
        <v>INTERCOM</v>
      </c>
      <c r="F755" t="str">
        <v>MID-MARKET</v>
      </c>
      <c r="G755" t="str">
        <v>ORGANIC</v>
      </c>
      <c r="H755">
        <v>24</v>
      </c>
      <c r="I755">
        <v>0</v>
      </c>
      <c r="J755">
        <v>49</v>
      </c>
      <c r="K755" t="str">
        <v>YES</v>
      </c>
      <c r="L755" s="1" t="str">
        <v/>
      </c>
      <c r="M755" t="str">
        <v>NEW</v>
      </c>
      <c r="N755" t="str">
        <v>Proptech</v>
      </c>
      <c r="O755" t="str">
        <v>Head Of Partnerships</v>
      </c>
      <c r="P755" t="str">
        <v>UK</v>
      </c>
      <c r="Q755" t="str">
        <v>$10M-50M</v>
      </c>
      <c r="R755" s="1">
        <v>45756</v>
      </c>
      <c r="S755" t="str">
        <v>www.linkedin.com/in/ethanyamamoto86</v>
      </c>
    </row>
    <row r="756" spans="1:19">
      <c r="A756" t="str">
        <v>L0755</v>
      </c>
      <c r="B756" t="str">
        <v>Vivian Ramos</v>
      </c>
      <c r="C756" t="str">
        <v>vivian.ramos@microsoft.com</v>
      </c>
      <c r="D756" t="str">
        <v>(290) 845-2017</v>
      </c>
      <c r="E756" t="str">
        <v>MICROSOFT</v>
      </c>
      <c r="F756" t="str">
        <v>STARTUP</v>
      </c>
      <c r="G756" t="str">
        <v>UNKNOWN</v>
      </c>
      <c r="H756">
        <v>2</v>
      </c>
      <c r="I756">
        <v>0</v>
      </c>
      <c r="J756">
        <v>34</v>
      </c>
      <c r="K756" t="str">
        <v>YES</v>
      </c>
      <c r="L756" s="1">
        <v>45667</v>
      </c>
      <c r="M756" t="str">
        <v>NEW</v>
      </c>
      <c r="N756" t="str">
        <v>E-Commerce</v>
      </c>
      <c r="O756" t="str">
        <v>Director Of Marketing</v>
      </c>
      <c r="P756" t="str">
        <v>UK</v>
      </c>
      <c r="Q756" t="str">
        <v>Over $1B</v>
      </c>
      <c r="R756" s="1">
        <v>45718</v>
      </c>
      <c r="S756" t="str">
        <v>missing</v>
      </c>
    </row>
    <row r="757" spans="1:19">
      <c r="A757" t="str">
        <v>L0756</v>
      </c>
      <c r="B757" t="str">
        <v>Raphael Gupta</v>
      </c>
      <c r="C757" t="str">
        <v>raphael.gupta@zendesk.com</v>
      </c>
      <c r="D757" t="str">
        <v>missing</v>
      </c>
      <c r="E757" t="str">
        <v>ZENDESK</v>
      </c>
      <c r="F757" t="str">
        <v>MID-MARKET</v>
      </c>
      <c r="G757" t="str">
        <v>ORGANIC</v>
      </c>
      <c r="H757">
        <v>9</v>
      </c>
      <c r="I757">
        <v>6</v>
      </c>
      <c r="J757">
        <v>57</v>
      </c>
      <c r="K757" t="str">
        <v>YES</v>
      </c>
      <c r="L757" s="1">
        <v>45782</v>
      </c>
      <c r="M757" t="str">
        <v>CONTACTED</v>
      </c>
      <c r="N757" t="str">
        <v>Hrtech</v>
      </c>
      <c r="O757" t="str">
        <v>Data Analyst</v>
      </c>
      <c r="P757" t="str">
        <v>JP</v>
      </c>
      <c r="Q757" t="str">
        <v>Unknown</v>
      </c>
      <c r="R757" s="1">
        <v>45888</v>
      </c>
      <c r="S757" t="str">
        <v>linkedin.com/in/yaramoreau76</v>
      </c>
    </row>
    <row r="758" spans="1:19">
      <c r="A758" t="str">
        <v>L0757</v>
      </c>
      <c r="B758" t="str">
        <v>Bella Das</v>
      </c>
      <c r="C758" t="str">
        <v>bella.das@freshworks.com</v>
      </c>
      <c r="D758" t="str">
        <v>408.997.3215</v>
      </c>
      <c r="E758" t="str">
        <v>FRESHWORKS</v>
      </c>
      <c r="F758" t="str">
        <v>GROWTH</v>
      </c>
      <c r="G758" t="str">
        <v>PAID</v>
      </c>
      <c r="H758">
        <v>19</v>
      </c>
      <c r="I758">
        <v>0</v>
      </c>
      <c r="J758">
        <v>19</v>
      </c>
      <c r="K758" t="str">
        <v>NO</v>
      </c>
      <c r="L758" s="1">
        <v>45663</v>
      </c>
      <c r="M758" t="str">
        <v>LOST</v>
      </c>
      <c r="N758" t="str">
        <v>E-Commerce</v>
      </c>
      <c r="O758" t="str">
        <v>Vp Revenue</v>
      </c>
      <c r="P758" t="str">
        <v>DE</v>
      </c>
      <c r="Q758" t="str">
        <v>Unknown</v>
      </c>
      <c r="R758" s="1">
        <v>45897</v>
      </c>
      <c r="S758" t="str">
        <v>linkedin.com/in/farhanperez63</v>
      </c>
    </row>
    <row r="759" spans="1:19">
      <c r="A759" t="str">
        <v>L0758</v>
      </c>
      <c r="B759" t="str">
        <v>Tina Delgado</v>
      </c>
      <c r="C759" t="str">
        <v>tina.delgado@dropbox.com</v>
      </c>
      <c r="D759" t="str">
        <v>missing</v>
      </c>
      <c r="E759" t="str">
        <v>DROPBOX</v>
      </c>
      <c r="F759" t="str">
        <v>ENTERPRISE</v>
      </c>
      <c r="G759" t="str">
        <v>SOCIAL</v>
      </c>
      <c r="H759">
        <v>5</v>
      </c>
      <c r="I759">
        <v>0</v>
      </c>
      <c r="J759">
        <v>19</v>
      </c>
      <c r="K759" t="str">
        <v>NO</v>
      </c>
      <c r="L759" s="1">
        <v>45974</v>
      </c>
      <c r="M759" t="str">
        <v>NURTURING</v>
      </c>
      <c r="N759" t="str">
        <v>Biotech</v>
      </c>
      <c r="O759" t="str">
        <v>Head Of Product</v>
      </c>
      <c r="P759" t="str">
        <v>N/A</v>
      </c>
      <c r="Q759" t="str">
        <v>$50M-100M</v>
      </c>
      <c r="R759" s="1">
        <v>45660</v>
      </c>
      <c r="S759" t="str">
        <v>https://linkedin.com/in/victordas43</v>
      </c>
    </row>
    <row r="760" spans="1:19">
      <c r="A760" t="str">
        <v>L0759</v>
      </c>
      <c r="B760" t="str">
        <v>Isla Martinez</v>
      </c>
      <c r="C760" t="str">
        <v>isla.martinez@stripe.com</v>
      </c>
      <c r="D760" t="str">
        <v>371.430.3875</v>
      </c>
      <c r="E760" t="str">
        <v>STRIPE</v>
      </c>
      <c r="F760" t="str">
        <v>ENTERPRISE</v>
      </c>
      <c r="G760" t="str">
        <v>UNKNOWN</v>
      </c>
      <c r="H760">
        <v>4</v>
      </c>
      <c r="I760">
        <v>0</v>
      </c>
      <c r="J760">
        <v>18</v>
      </c>
      <c r="K760" t="str">
        <v>NO</v>
      </c>
      <c r="L760" s="1">
        <v>45711</v>
      </c>
      <c r="M760" t="str">
        <v>QUALIFIED</v>
      </c>
      <c r="N760" t="str">
        <v>Biotech</v>
      </c>
      <c r="O760" t="str">
        <v>Senior Associate</v>
      </c>
      <c r="P760" t="str">
        <v>Poland</v>
      </c>
      <c r="Q760" t="str">
        <v>Under $1M</v>
      </c>
      <c r="R760" s="1">
        <v>45950</v>
      </c>
      <c r="S760" t="str">
        <v>missing</v>
      </c>
    </row>
    <row r="761" spans="1:19">
      <c r="A761" t="str">
        <v>L0760</v>
      </c>
      <c r="B761" t="str">
        <v>Olivia Brown</v>
      </c>
      <c r="C761" t="str">
        <v>olivia.brown@airtable.com</v>
      </c>
      <c r="D761" t="str">
        <v>413.474.6964</v>
      </c>
      <c r="E761" t="str">
        <v>AIRTABLE</v>
      </c>
      <c r="F761" t="str">
        <v>N/A</v>
      </c>
      <c r="G761" t="str">
        <v>SOCIAL</v>
      </c>
      <c r="H761">
        <v>11</v>
      </c>
      <c r="I761">
        <v>2</v>
      </c>
      <c r="J761">
        <v>24</v>
      </c>
      <c r="K761" t="str">
        <v>NO</v>
      </c>
      <c r="L761" s="1">
        <v>45973</v>
      </c>
      <c r="M761" t="str">
        <v>NEW</v>
      </c>
      <c r="N761" t="str">
        <v>Devops</v>
      </c>
      <c r="O761" t="str">
        <v>Director Of Marketing</v>
      </c>
      <c r="P761" t="str">
        <v>N/A</v>
      </c>
      <c r="Q761" t="str">
        <v>$0-1M</v>
      </c>
      <c r="R761" s="1">
        <v>45963</v>
      </c>
      <c r="S761" t="str">
        <v>missing</v>
      </c>
    </row>
    <row r="762" spans="1:19">
      <c r="A762" t="str">
        <v>L0761</v>
      </c>
      <c r="B762" t="str">
        <v>Perseus Das</v>
      </c>
      <c r="C762" t="str">
        <v>perseus.das@cloudflare.com</v>
      </c>
      <c r="D762" t="str">
        <v>missing</v>
      </c>
      <c r="E762" t="str">
        <v>CLOUDFLARE</v>
      </c>
      <c r="F762" t="str">
        <v>ENTERPRISE</v>
      </c>
      <c r="G762" t="str">
        <v>UNKNOWN</v>
      </c>
      <c r="H762">
        <v>6</v>
      </c>
      <c r="I762">
        <v>0</v>
      </c>
      <c r="J762">
        <v>52</v>
      </c>
      <c r="K762" t="str">
        <v>NO</v>
      </c>
      <c r="L762" s="1">
        <v>45932</v>
      </c>
      <c r="M762" t="str">
        <v>CONTACTED</v>
      </c>
      <c r="N762" t="str">
        <v>Cleantech</v>
      </c>
      <c r="O762" t="str">
        <v>Head Of Sales</v>
      </c>
      <c r="P762" t="str">
        <v>Egypt</v>
      </c>
      <c r="Q762" t="str">
        <v>Unknown</v>
      </c>
      <c r="R762" s="1">
        <v>45883</v>
      </c>
      <c r="S762" t="str">
        <v>missing</v>
      </c>
    </row>
    <row r="763" spans="1:19">
      <c r="A763" t="str">
        <v>L0762</v>
      </c>
      <c r="B763" t="str">
        <v>Adeline Vargas</v>
      </c>
      <c r="C763" t="str">
        <v>adeline.vargas@slack.com</v>
      </c>
      <c r="D763" t="str">
        <v>missing</v>
      </c>
      <c r="E763" t="str">
        <v>SLACK</v>
      </c>
      <c r="F763" t="str">
        <v>MID-MARKET</v>
      </c>
      <c r="G763" t="str">
        <v>SOCIAL</v>
      </c>
      <c r="H763">
        <v>0</v>
      </c>
      <c r="I763">
        <v>10</v>
      </c>
      <c r="J763">
        <v>33</v>
      </c>
      <c r="K763" t="str">
        <v>YES</v>
      </c>
      <c r="L763" s="1">
        <v>45949</v>
      </c>
      <c r="M763" t="str">
        <v>NEW</v>
      </c>
      <c r="N763" t="str">
        <v>Unknown</v>
      </c>
      <c r="O763" t="str">
        <v>Growth Lead</v>
      </c>
      <c r="P763" t="str">
        <v>US</v>
      </c>
      <c r="Q763" t="str">
        <v>$1M-10M</v>
      </c>
      <c r="R763" s="1">
        <v>45909</v>
      </c>
      <c r="S763" t="str">
        <v>linkedin.com/in/derekking48</v>
      </c>
    </row>
    <row r="764" spans="1:19">
      <c r="A764" t="str">
        <v>L0763</v>
      </c>
      <c r="B764" t="str">
        <v>Derek Tiwari</v>
      </c>
      <c r="C764" t="str">
        <v>derek.tiwari@twilio.com</v>
      </c>
      <c r="D764" t="str">
        <v>+1-368-884-9693</v>
      </c>
      <c r="E764" t="str">
        <v>TWILIO</v>
      </c>
      <c r="F764" t="str">
        <v>MID-MARKET</v>
      </c>
      <c r="G764" t="str">
        <v>ORGANIC</v>
      </c>
      <c r="H764">
        <v>27</v>
      </c>
      <c r="I764">
        <v>20</v>
      </c>
      <c r="J764">
        <v>42</v>
      </c>
      <c r="K764" t="str">
        <v>YES</v>
      </c>
      <c r="L764" s="1">
        <v>45902</v>
      </c>
      <c r="M764" t="str">
        <v>NEW</v>
      </c>
      <c r="N764" t="str">
        <v>Retail</v>
      </c>
      <c r="O764" t="str">
        <v>Growth Hacker</v>
      </c>
      <c r="P764" t="str">
        <v>US</v>
      </c>
      <c r="Q764" t="str">
        <v>Unknown</v>
      </c>
      <c r="R764" s="1">
        <v>45689</v>
      </c>
      <c r="S764" t="str">
        <v>linkedin.com/in/aishasantos37</v>
      </c>
    </row>
    <row r="765" spans="1:19">
      <c r="A765" t="str">
        <v>L0764</v>
      </c>
      <c r="B765" t="str">
        <v>Isla Lopez</v>
      </c>
      <c r="C765" t="str">
        <v>isla.lopez@salesforcecom.com</v>
      </c>
      <c r="D765" t="str">
        <v>+1-468-394-8692</v>
      </c>
      <c r="E765" t="str">
        <v>SALESFORCE.COM</v>
      </c>
      <c r="F765" t="str">
        <v>STARTUP</v>
      </c>
      <c r="G765" t="str">
        <v>PARTNER</v>
      </c>
      <c r="H765">
        <v>8</v>
      </c>
      <c r="I765">
        <v>5</v>
      </c>
      <c r="J765">
        <v>32</v>
      </c>
      <c r="K765" t="str">
        <v>NO</v>
      </c>
      <c r="L765" s="1">
        <v>45938</v>
      </c>
      <c r="M765" t="str">
        <v>NEW</v>
      </c>
      <c r="N765" t="str">
        <v>Supply Chain</v>
      </c>
      <c r="O765" t="str">
        <v>Digital Marketing Manager</v>
      </c>
      <c r="P765" t="str">
        <v>Italy</v>
      </c>
      <c r="Q765" t="str">
        <v>$50M - $100M</v>
      </c>
      <c r="R765" s="1">
        <v>45679</v>
      </c>
      <c r="S765" t="str">
        <v>linkedin.com/in/quentinfischer75</v>
      </c>
    </row>
    <row r="766" spans="1:19">
      <c r="A766" t="str">
        <v>L0765</v>
      </c>
      <c r="B766" t="str">
        <v>Soren Thompson</v>
      </c>
      <c r="C766" t="str">
        <v>soren.thompson@hashicorp.com</v>
      </c>
      <c r="D766" t="str">
        <v>6127101225</v>
      </c>
      <c r="E766" t="str">
        <v>HASHICORP</v>
      </c>
      <c r="F766" t="str">
        <v>SMB</v>
      </c>
      <c r="G766" t="str">
        <v>DIRECT</v>
      </c>
      <c r="H766">
        <v>22</v>
      </c>
      <c r="I766">
        <v>11</v>
      </c>
      <c r="J766">
        <v>19</v>
      </c>
      <c r="K766" t="str">
        <v>YES</v>
      </c>
      <c r="L766" s="1">
        <v>45783</v>
      </c>
      <c r="M766" t="str">
        <v>NEW</v>
      </c>
      <c r="N766" t="str">
        <v>Saas</v>
      </c>
      <c r="O766" t="str">
        <v>Field Marketing Manager</v>
      </c>
      <c r="P766" t="str">
        <v>Vietnam</v>
      </c>
      <c r="Q766" t="str">
        <v>$1M-10M</v>
      </c>
      <c r="R766" s="1">
        <v>45813</v>
      </c>
      <c r="S766" t="str">
        <v>www.linkedin.com/in/margauxpark2</v>
      </c>
    </row>
    <row r="767" spans="1:19">
      <c r="A767" t="str">
        <v>L0766</v>
      </c>
      <c r="B767" t="str">
        <v>Rachel Castillo</v>
      </c>
      <c r="C767" t="str">
        <v>rachel.castillo@zoomvideo.com</v>
      </c>
      <c r="D767" t="str">
        <v>missing</v>
      </c>
      <c r="E767" t="str">
        <v>ZOOM VIDEO</v>
      </c>
      <c r="F767" t="str">
        <v>STARTUP</v>
      </c>
      <c r="G767" t="str">
        <v>COLD_EMAIL</v>
      </c>
      <c r="H767">
        <v>26</v>
      </c>
      <c r="I767">
        <v>0</v>
      </c>
      <c r="J767">
        <v>42</v>
      </c>
      <c r="K767" t="str">
        <v>NO</v>
      </c>
      <c r="L767" s="1">
        <v>45948</v>
      </c>
      <c r="M767" t="str">
        <v>CONTACTED</v>
      </c>
      <c r="N767" t="str">
        <v>Cybersecurity</v>
      </c>
      <c r="O767" t="str">
        <v>Solutions Architect</v>
      </c>
      <c r="P767" t="str">
        <v>BR</v>
      </c>
      <c r="Q767" t="str">
        <v>$1M - $10M</v>
      </c>
      <c r="R767" s="1">
        <v>45893</v>
      </c>
      <c r="S767" t="str">
        <v>missing</v>
      </c>
    </row>
    <row r="768" spans="1:19">
      <c r="A768" t="str">
        <v>L0767</v>
      </c>
      <c r="B768" t="str">
        <v>Freya Harris</v>
      </c>
      <c r="C768" t="str">
        <v>freya.harris@snowflake.com</v>
      </c>
      <c r="D768" t="str">
        <v>missing</v>
      </c>
      <c r="E768" t="str">
        <v>SNOWFLAKE</v>
      </c>
      <c r="F768" t="str">
        <v>ENTERPRISE</v>
      </c>
      <c r="G768" t="str">
        <v>DIRECT</v>
      </c>
      <c r="H768">
        <v>11</v>
      </c>
      <c r="I768">
        <v>4</v>
      </c>
      <c r="J768">
        <v>11</v>
      </c>
      <c r="K768" t="str">
        <v>YES</v>
      </c>
      <c r="L768" s="1">
        <v>45682</v>
      </c>
      <c r="M768" t="str">
        <v>CONTACTED</v>
      </c>
      <c r="N768" t="str">
        <v>Biotech</v>
      </c>
      <c r="O768" t="str">
        <v>Sdr Manager</v>
      </c>
      <c r="P768" t="str">
        <v>Pakistan</v>
      </c>
      <c r="Q768" t="str">
        <v>10M-50M</v>
      </c>
      <c r="R768" s="1">
        <v>45819</v>
      </c>
      <c r="S768" t="str">
        <v>missing</v>
      </c>
    </row>
    <row r="769" spans="1:19">
      <c r="A769" t="str">
        <v>L0768</v>
      </c>
      <c r="B769" t="str">
        <v>Zion Novak</v>
      </c>
      <c r="C769" t="str">
        <v>zion.novak@datadog.com</v>
      </c>
      <c r="D769" t="str">
        <v>missing</v>
      </c>
      <c r="E769" t="str">
        <v>DATADOG</v>
      </c>
      <c r="F769" t="str">
        <v>N/A</v>
      </c>
      <c r="G769" t="str">
        <v>EVENT</v>
      </c>
      <c r="H769">
        <v>0</v>
      </c>
      <c r="I769">
        <v>11</v>
      </c>
      <c r="J769">
        <v>15</v>
      </c>
      <c r="K769" t="str">
        <v>YES</v>
      </c>
      <c r="L769" s="1">
        <v>45736</v>
      </c>
      <c r="M769" t="str">
        <v>ENGAGED</v>
      </c>
      <c r="N769" t="str">
        <v>Logistics</v>
      </c>
      <c r="O769" t="str">
        <v>Vp Revenue</v>
      </c>
      <c r="P769" t="str">
        <v>Poland</v>
      </c>
      <c r="Q769" t="str">
        <v>0-1M</v>
      </c>
      <c r="R769" s="1">
        <v>45829</v>
      </c>
      <c r="S769" t="str">
        <v>https://linkedin.com/in/jamesberg50</v>
      </c>
    </row>
    <row r="770" spans="1:19">
      <c r="A770" t="str">
        <v>L0769</v>
      </c>
      <c r="B770" t="str">
        <v>Leo Adams</v>
      </c>
      <c r="C770" t="str">
        <v>leo.adams@okta.com</v>
      </c>
      <c r="D770" t="str">
        <v>missing</v>
      </c>
      <c r="E770" t="str">
        <v>OKTA</v>
      </c>
      <c r="F770" t="str">
        <v>MID-MARKET</v>
      </c>
      <c r="G770" t="str">
        <v>PAID</v>
      </c>
      <c r="H770">
        <v>10</v>
      </c>
      <c r="I770">
        <v>4</v>
      </c>
      <c r="J770">
        <v>0</v>
      </c>
      <c r="K770" t="str">
        <v>YES</v>
      </c>
      <c r="L770" s="1">
        <v>45925</v>
      </c>
      <c r="M770" t="str">
        <v>CONVERTED</v>
      </c>
      <c r="N770" t="str">
        <v>Cybersecurity</v>
      </c>
      <c r="O770" t="str">
        <v>Solutions Architect</v>
      </c>
      <c r="P770" t="str">
        <v>BR</v>
      </c>
      <c r="Q770" t="str">
        <v>$10M+</v>
      </c>
      <c r="R770" s="1">
        <v>45763</v>
      </c>
      <c r="S770" t="str">
        <v>https://linkedin.com/in/bobo'brien29</v>
      </c>
    </row>
    <row r="771" spans="1:19">
      <c r="A771" t="str">
        <v>L0770</v>
      </c>
      <c r="B771" t="str">
        <v>Ophelia Ruiz</v>
      </c>
      <c r="C771" t="str">
        <v>ophelia.ruiz@confluent.com</v>
      </c>
      <c r="D771" t="str">
        <v>566-107-4030</v>
      </c>
      <c r="E771" t="str">
        <v>CONFLUENT</v>
      </c>
      <c r="F771" t="str">
        <v>ENTERPRISE</v>
      </c>
      <c r="G771" t="str">
        <v>CONTENT_SYNDICATION</v>
      </c>
      <c r="H771">
        <v>0</v>
      </c>
      <c r="I771">
        <v>3</v>
      </c>
      <c r="J771">
        <v>41</v>
      </c>
      <c r="K771" t="str">
        <v>NO</v>
      </c>
      <c r="L771" s="1">
        <v>45938</v>
      </c>
      <c r="M771" t="str">
        <v>NURTURING</v>
      </c>
      <c r="N771" t="str">
        <v>Automotive</v>
      </c>
      <c r="O771" t="str">
        <v>Sdr Manager</v>
      </c>
      <c r="P771" t="str">
        <v>CA</v>
      </c>
      <c r="Q771" t="str">
        <v>Unknown</v>
      </c>
      <c r="R771" s="1">
        <v>45739</v>
      </c>
      <c r="S771" t="str">
        <v>www.linkedin.com/in/lorenzotanaka13</v>
      </c>
    </row>
    <row r="772" spans="1:19">
      <c r="A772" t="str">
        <v>L0771</v>
      </c>
      <c r="B772" t="str">
        <v>Liam Ramirez</v>
      </c>
      <c r="C772" t="str">
        <v>liam.ramirez@datadog.com</v>
      </c>
      <c r="D772" t="str">
        <v>(814) 416-1040</v>
      </c>
      <c r="E772" t="str">
        <v>DATADOG</v>
      </c>
      <c r="F772" t="str">
        <v>N/A</v>
      </c>
      <c r="G772" t="str">
        <v>REFERRAL</v>
      </c>
      <c r="H772">
        <v>18</v>
      </c>
      <c r="I772">
        <v>11</v>
      </c>
      <c r="J772">
        <v>13</v>
      </c>
      <c r="K772" t="str">
        <v>NO</v>
      </c>
      <c r="L772" s="1">
        <v>45701</v>
      </c>
      <c r="M772" t="str">
        <v>NEW</v>
      </c>
      <c r="N772" t="str">
        <v>Retail</v>
      </c>
      <c r="O772" t="str">
        <v>Vp Product</v>
      </c>
      <c r="P772" t="str">
        <v>CA</v>
      </c>
      <c r="Q772" t="str">
        <v>$10M+</v>
      </c>
      <c r="R772" s="1">
        <v>46001</v>
      </c>
      <c r="S772" t="str">
        <v>linkedin.com/in/landonsmith95</v>
      </c>
    </row>
    <row r="773" spans="1:19">
      <c r="A773" t="str">
        <v>L0772</v>
      </c>
      <c r="B773" t="str">
        <v>Freya Gonzalez</v>
      </c>
      <c r="C773" t="str">
        <v>freya.gonzalez@zscaler.com</v>
      </c>
      <c r="D773" t="str">
        <v>6385308012</v>
      </c>
      <c r="E773" t="str">
        <v>ZSCALER</v>
      </c>
      <c r="F773" t="str">
        <v>ENTERPRISE</v>
      </c>
      <c r="G773" t="str">
        <v>COLD_EMAIL</v>
      </c>
      <c r="H773">
        <v>30</v>
      </c>
      <c r="I773">
        <v>13</v>
      </c>
      <c r="J773">
        <v>0</v>
      </c>
      <c r="K773" t="str">
        <v>YES</v>
      </c>
      <c r="L773" s="1">
        <v>45734</v>
      </c>
      <c r="M773" t="str">
        <v>QUALIFIED</v>
      </c>
      <c r="N773" t="str">
        <v>Saas</v>
      </c>
      <c r="O773" t="str">
        <v>Director Of Analytics</v>
      </c>
      <c r="P773" t="str">
        <v>CA</v>
      </c>
      <c r="Q773" t="str">
        <v>$10M-50M</v>
      </c>
      <c r="R773" s="1">
        <v>45932</v>
      </c>
      <c r="S773" t="str">
        <v>missing</v>
      </c>
    </row>
    <row r="774" spans="1:19">
      <c r="A774" t="str">
        <v>L0773</v>
      </c>
      <c r="B774" t="str">
        <v>Luna Rodriguez</v>
      </c>
      <c r="C774" t="str">
        <v>luna.rodriguez@crowdstrike.com</v>
      </c>
      <c r="D774" t="str">
        <v>637-309-6493</v>
      </c>
      <c r="E774" t="str">
        <v>CROWDSTRIKE</v>
      </c>
      <c r="F774" t="str">
        <v>MID-MARKET</v>
      </c>
      <c r="G774" t="str">
        <v>REFERRAL</v>
      </c>
      <c r="H774">
        <v>31</v>
      </c>
      <c r="I774">
        <v>11</v>
      </c>
      <c r="J774">
        <v>4</v>
      </c>
      <c r="K774" t="str">
        <v>NO</v>
      </c>
      <c r="L774" s="1">
        <v>45978</v>
      </c>
      <c r="M774" t="str">
        <v>DISQUALIFIED</v>
      </c>
      <c r="N774" t="str">
        <v>Biotech</v>
      </c>
      <c r="O774" t="str">
        <v>Associate</v>
      </c>
      <c r="P774" t="str">
        <v>Saudi Arabia</v>
      </c>
      <c r="Q774" t="str">
        <v>Unknown</v>
      </c>
      <c r="R774" s="1">
        <v>45805</v>
      </c>
      <c r="S774" t="str">
        <v>missing</v>
      </c>
    </row>
    <row r="775" spans="1:19">
      <c r="A775" t="str">
        <v>L0774</v>
      </c>
      <c r="B775" t="str">
        <v>Dmitri Lewis</v>
      </c>
      <c r="C775" t="str">
        <v>dmitri.lewis@docusign.com</v>
      </c>
      <c r="D775" t="str">
        <v>778.813.3433</v>
      </c>
      <c r="E775" t="str">
        <v>DOCUSIGN</v>
      </c>
      <c r="F775" t="str">
        <v>SMB</v>
      </c>
      <c r="G775" t="str">
        <v>PAID</v>
      </c>
      <c r="H775">
        <v>16</v>
      </c>
      <c r="I775">
        <v>19</v>
      </c>
      <c r="J775">
        <v>32</v>
      </c>
      <c r="K775" t="str">
        <v>NO</v>
      </c>
      <c r="L775" s="1">
        <v>45752</v>
      </c>
      <c r="M775" t="str">
        <v>NURTURING</v>
      </c>
      <c r="N775" t="str">
        <v>Cleantech</v>
      </c>
      <c r="O775" t="str">
        <v>Revenue Operations</v>
      </c>
      <c r="P775" t="str">
        <v>Egypt</v>
      </c>
      <c r="Q775" t="str">
        <v>$1B+</v>
      </c>
      <c r="R775" s="1">
        <v>45883</v>
      </c>
      <c r="S775" t="str">
        <v>missing</v>
      </c>
    </row>
    <row r="776" spans="1:19">
      <c r="A776" t="str">
        <v>L0775</v>
      </c>
      <c r="B776" t="str">
        <v>Sam Chopra</v>
      </c>
      <c r="C776" t="str">
        <v>missing</v>
      </c>
      <c r="D776" t="str">
        <v>597-923-6785</v>
      </c>
      <c r="E776" t="str">
        <v>HUBSPOT</v>
      </c>
      <c r="F776" t="str">
        <v>GROWTH</v>
      </c>
      <c r="G776" t="str">
        <v>CONTENT_SYNDICATION</v>
      </c>
      <c r="H776">
        <v>11</v>
      </c>
      <c r="I776">
        <v>7</v>
      </c>
      <c r="J776">
        <v>23</v>
      </c>
      <c r="K776" t="str">
        <v>YES</v>
      </c>
      <c r="L776" s="1">
        <v>45875</v>
      </c>
      <c r="M776" t="str">
        <v>QUALIFIED</v>
      </c>
      <c r="N776" t="str">
        <v>Unknown</v>
      </c>
      <c r="O776" t="str">
        <v>Engineering Manager</v>
      </c>
      <c r="P776" t="str">
        <v>BR</v>
      </c>
      <c r="Q776" t="str">
        <v>0-1M</v>
      </c>
      <c r="R776" s="1">
        <v>45830</v>
      </c>
      <c r="S776" t="str">
        <v>missing</v>
      </c>
    </row>
    <row r="777" spans="1:19">
      <c r="A777" t="str">
        <v>L0776</v>
      </c>
      <c r="B777" t="str">
        <v>Winston Dubois</v>
      </c>
      <c r="C777" t="str">
        <v>winston.dubois@dropbox.com</v>
      </c>
      <c r="D777" t="str">
        <v>791.394.7022</v>
      </c>
      <c r="E777" t="str">
        <v>DROPBOX</v>
      </c>
      <c r="F777" t="str">
        <v>MID-MARKET</v>
      </c>
      <c r="G777" t="str">
        <v>ORGANIC</v>
      </c>
      <c r="H777">
        <v>8</v>
      </c>
      <c r="I777">
        <v>13</v>
      </c>
      <c r="J777">
        <v>36</v>
      </c>
      <c r="K777" t="str">
        <v>NO</v>
      </c>
      <c r="L777" s="1">
        <v>45911</v>
      </c>
      <c r="M777" t="str">
        <v>ENGAGED</v>
      </c>
      <c r="N777" t="str">
        <v>Edtech</v>
      </c>
      <c r="O777" t="str">
        <v>Founder</v>
      </c>
      <c r="P777" t="str">
        <v>UK</v>
      </c>
      <c r="Q777" t="str">
        <v>Series A</v>
      </c>
      <c r="R777" s="1">
        <v>45883</v>
      </c>
      <c r="S777" t="str">
        <v>linkedin.com/in/usmannovak30</v>
      </c>
    </row>
    <row r="778" spans="1:19">
      <c r="A778" t="str">
        <v>L0777</v>
      </c>
      <c r="B778" t="str">
        <v>Farhan Diaz</v>
      </c>
      <c r="C778" t="str">
        <v>farhan.diaz@figma.com</v>
      </c>
      <c r="D778" t="str">
        <v>missing</v>
      </c>
      <c r="E778" t="str">
        <v>FIGMA</v>
      </c>
      <c r="F778" t="str">
        <v>MID-MARKET</v>
      </c>
      <c r="G778" t="str">
        <v>COLD_EMAIL</v>
      </c>
      <c r="H778">
        <v>23</v>
      </c>
      <c r="I778">
        <v>5</v>
      </c>
      <c r="J778">
        <v>12</v>
      </c>
      <c r="K778" t="str">
        <v>NO</v>
      </c>
      <c r="L778" s="1">
        <v>45887</v>
      </c>
      <c r="M778" t="str">
        <v>ENGAGED</v>
      </c>
      <c r="N778" t="str">
        <v>Saas</v>
      </c>
      <c r="O778" t="str">
        <v>Vp Sales</v>
      </c>
      <c r="P778" t="str">
        <v>Italy</v>
      </c>
      <c r="Q778" t="str">
        <v>self-funded</v>
      </c>
      <c r="R778" s="1">
        <v>45728</v>
      </c>
      <c r="S778" t="str">
        <v>missing</v>
      </c>
    </row>
    <row r="779" spans="1:19">
      <c r="A779" t="str">
        <v>L0778</v>
      </c>
      <c r="B779" t="str">
        <v>Florian Gonzalez</v>
      </c>
      <c r="C779" t="str">
        <v>florian.gonzalez@zoomvideo.com</v>
      </c>
      <c r="D779" t="str">
        <v>896.961.3359</v>
      </c>
      <c r="E779" t="str">
        <v>ZOOM VIDEO</v>
      </c>
      <c r="F779" t="str">
        <v>SMB</v>
      </c>
      <c r="G779" t="str">
        <v>WEBINAR</v>
      </c>
      <c r="H779">
        <v>9</v>
      </c>
      <c r="I779">
        <v>18</v>
      </c>
      <c r="J779">
        <v>17</v>
      </c>
      <c r="K779" t="str">
        <v>YES</v>
      </c>
      <c r="L779" s="1">
        <v>45854</v>
      </c>
      <c r="M779" t="str">
        <v>NEW</v>
      </c>
      <c r="N779" t="str">
        <v>Manufacturing</v>
      </c>
      <c r="O779" t="str">
        <v>Vp Marketing</v>
      </c>
      <c r="P779" t="str">
        <v>Argentina</v>
      </c>
      <c r="Q779" t="str">
        <v>Over $1B</v>
      </c>
      <c r="R779" s="1">
        <v>45744</v>
      </c>
      <c r="S779" t="str">
        <v>linkedin.com/in/florianpark26</v>
      </c>
    </row>
    <row r="780" spans="1:19">
      <c r="A780" t="str">
        <v>L0779</v>
      </c>
      <c r="B780" t="str">
        <v>Chloe Rodriguez</v>
      </c>
      <c r="C780" t="str">
        <v>chloe.rodriguez@googleinc.com</v>
      </c>
      <c r="D780" t="str">
        <v>7303999247</v>
      </c>
      <c r="E780" t="str">
        <v>GOOGLE INC</v>
      </c>
      <c r="F780" t="str">
        <v>MID-MARKET</v>
      </c>
      <c r="G780" t="str">
        <v>EVENT</v>
      </c>
      <c r="H780">
        <v>34</v>
      </c>
      <c r="I780">
        <v>6</v>
      </c>
      <c r="J780">
        <v>28</v>
      </c>
      <c r="K780" t="str">
        <v>NO</v>
      </c>
      <c r="L780" s="1">
        <v>45683</v>
      </c>
      <c r="M780" t="str">
        <v>LOST</v>
      </c>
      <c r="N780" t="str">
        <v>Martech</v>
      </c>
      <c r="O780" t="str">
        <v>Pr Manager</v>
      </c>
      <c r="P780" t="str">
        <v>Turkey</v>
      </c>
      <c r="Q780" t="str">
        <v>Over $1B</v>
      </c>
      <c r="R780" s="1">
        <v>45760</v>
      </c>
      <c r="S780" t="str">
        <v>missing</v>
      </c>
    </row>
    <row r="781" spans="1:19">
      <c r="A781" t="str">
        <v>L0780</v>
      </c>
      <c r="B781" t="str">
        <v>Jamal Popov</v>
      </c>
      <c r="C781" t="str">
        <v>jamal.popov@asana.com</v>
      </c>
      <c r="D781" t="str">
        <v>(629) 386-1851</v>
      </c>
      <c r="E781" t="str">
        <v>ASANA</v>
      </c>
      <c r="F781" t="str">
        <v>MID-MARKET</v>
      </c>
      <c r="G781" t="str">
        <v>REFERRAL</v>
      </c>
      <c r="H781">
        <v>23</v>
      </c>
      <c r="I781">
        <v>2</v>
      </c>
      <c r="J781">
        <v>59</v>
      </c>
      <c r="K781" t="str">
        <v>YES</v>
      </c>
      <c r="L781" s="1">
        <v>45989</v>
      </c>
      <c r="M781" t="str">
        <v>NEW</v>
      </c>
      <c r="N781" t="str">
        <v>E-Commerce</v>
      </c>
      <c r="O781" t="str">
        <v>Revenue Operations</v>
      </c>
      <c r="P781" t="str">
        <v>Mexico</v>
      </c>
      <c r="Q781" t="str">
        <v>$50M-100M</v>
      </c>
      <c r="R781" s="1">
        <v>45923</v>
      </c>
      <c r="S781" t="str">
        <v>linkedin.com/in/magnusdavis70</v>
      </c>
    </row>
    <row r="782" spans="1:19">
      <c r="A782" t="str">
        <v>L0781</v>
      </c>
      <c r="B782" t="str">
        <v>Ethan Verma</v>
      </c>
      <c r="C782" t="str">
        <v>ethan.verma@airtable.com</v>
      </c>
      <c r="D782" t="str">
        <v>missing</v>
      </c>
      <c r="E782" t="str">
        <v>AIRTABLE</v>
      </c>
      <c r="F782" t="str">
        <v>ENTERPRISE</v>
      </c>
      <c r="G782" t="str">
        <v>SOCIAL</v>
      </c>
      <c r="H782">
        <v>22</v>
      </c>
      <c r="I782">
        <v>16</v>
      </c>
      <c r="J782">
        <v>43</v>
      </c>
      <c r="K782" t="str">
        <v>YES</v>
      </c>
      <c r="L782" s="1">
        <v>45764</v>
      </c>
      <c r="M782" t="str">
        <v>NEW</v>
      </c>
      <c r="N782" t="str">
        <v>Edtech</v>
      </c>
      <c r="O782" t="str">
        <v>Chief Revenue Officer</v>
      </c>
      <c r="P782" t="str">
        <v>JP</v>
      </c>
      <c r="Q782" t="str">
        <v>Unknown</v>
      </c>
      <c r="R782" s="1">
        <v>45902</v>
      </c>
      <c r="S782" t="str">
        <v>missing</v>
      </c>
    </row>
    <row r="783" spans="1:19">
      <c r="A783" t="str">
        <v>L0782</v>
      </c>
      <c r="B783" t="str">
        <v>Harlow Popov</v>
      </c>
      <c r="C783" t="str">
        <v>harlow.popov@twilio.com</v>
      </c>
      <c r="D783" t="str">
        <v>(762) 368-1591</v>
      </c>
      <c r="E783" t="str">
        <v>TWILIO</v>
      </c>
      <c r="F783" t="str">
        <v>MID-MARKET</v>
      </c>
      <c r="G783" t="str">
        <v>ORGANIC</v>
      </c>
      <c r="H783">
        <v>29</v>
      </c>
      <c r="I783">
        <v>3</v>
      </c>
      <c r="J783">
        <v>38</v>
      </c>
      <c r="K783" t="str">
        <v>YES</v>
      </c>
      <c r="L783" s="1">
        <v>45984</v>
      </c>
      <c r="M783" t="str">
        <v>NEW</v>
      </c>
      <c r="N783" t="str">
        <v>Automotive</v>
      </c>
      <c r="O783" t="str">
        <v>Revenue Operations</v>
      </c>
      <c r="P783" t="str">
        <v>Vietnam</v>
      </c>
      <c r="Q783" t="str">
        <v>Unknown</v>
      </c>
      <c r="R783" s="1">
        <v>45852</v>
      </c>
      <c r="S783" t="str">
        <v>linkedin.com/in/esmeraldapark15</v>
      </c>
    </row>
    <row r="784" spans="1:19">
      <c r="A784" t="str">
        <v>L0783</v>
      </c>
      <c r="B784" t="str">
        <v>Tobias Jensen</v>
      </c>
      <c r="C784" t="str">
        <v>tobias.jensen@palantirtechnologies.com</v>
      </c>
      <c r="D784" t="str">
        <v>missing</v>
      </c>
      <c r="E784" t="str">
        <v>PALANTIR TECHNOLOGIES</v>
      </c>
      <c r="F784" t="str">
        <v>ENTERPRISE</v>
      </c>
      <c r="G784" t="str">
        <v>PARTNER</v>
      </c>
      <c r="H784">
        <v>20</v>
      </c>
      <c r="I784">
        <v>10</v>
      </c>
      <c r="J784">
        <v>34</v>
      </c>
      <c r="K784" t="str">
        <v>YES</v>
      </c>
      <c r="L784" s="1">
        <v>45789</v>
      </c>
      <c r="M784" t="str">
        <v>NEW</v>
      </c>
      <c r="N784" t="str">
        <v>Healthcare</v>
      </c>
      <c r="O784" t="str">
        <v>Engineering Manager</v>
      </c>
      <c r="P784" t="str">
        <v>Thailand</v>
      </c>
      <c r="Q784" t="str">
        <v>$25M-$100M</v>
      </c>
      <c r="R784" s="1">
        <v>45816</v>
      </c>
      <c r="S784" t="str">
        <v>missing</v>
      </c>
    </row>
    <row r="785" spans="1:19">
      <c r="A785" t="str">
        <v>L0784</v>
      </c>
      <c r="B785" t="str">
        <v>Kevin Lopez</v>
      </c>
      <c r="C785" t="str">
        <v>kevin.lopez@slack.com</v>
      </c>
      <c r="D785" t="str">
        <v>missing</v>
      </c>
      <c r="E785" t="str">
        <v>SLACK</v>
      </c>
      <c r="F785" t="str">
        <v>GROWTH</v>
      </c>
      <c r="G785" t="str">
        <v>PARTNER</v>
      </c>
      <c r="H785">
        <v>2</v>
      </c>
      <c r="I785">
        <v>0</v>
      </c>
      <c r="J785">
        <v>52</v>
      </c>
      <c r="K785" t="str">
        <v>YES</v>
      </c>
      <c r="L785" s="1">
        <v>45856</v>
      </c>
      <c r="M785" t="str">
        <v>NURTURING</v>
      </c>
      <c r="N785" t="str">
        <v>Hrtech</v>
      </c>
      <c r="O785" t="str">
        <v>Marketing Manager</v>
      </c>
      <c r="P785" t="str">
        <v>JP</v>
      </c>
      <c r="Q785" t="str">
        <v>Unknown</v>
      </c>
      <c r="R785" s="1">
        <v>45815</v>
      </c>
      <c r="S785" t="str">
        <v>missing</v>
      </c>
    </row>
    <row r="786" spans="1:19">
      <c r="A786" t="str">
        <v>L0785</v>
      </c>
      <c r="B786" t="str">
        <v>Quentin Clark</v>
      </c>
      <c r="C786" t="str">
        <v>quentin.clark@splunk.com</v>
      </c>
      <c r="D786" t="str">
        <v>9271623696</v>
      </c>
      <c r="E786" t="str">
        <v>SPLUNK</v>
      </c>
      <c r="F786" t="str">
        <v>MID-MARKET</v>
      </c>
      <c r="G786" t="str">
        <v>DIRECT</v>
      </c>
      <c r="H786">
        <v>19</v>
      </c>
      <c r="I786">
        <v>7</v>
      </c>
      <c r="J786">
        <v>0</v>
      </c>
      <c r="K786" t="str">
        <v>NO</v>
      </c>
      <c r="L786" s="1">
        <v>45748</v>
      </c>
      <c r="M786" t="str">
        <v>CONVERTED</v>
      </c>
      <c r="N786" t="str">
        <v>Retail</v>
      </c>
      <c r="O786" t="str">
        <v>Cto</v>
      </c>
      <c r="P786" t="str">
        <v>US</v>
      </c>
      <c r="Q786" t="str">
        <v>Series A</v>
      </c>
      <c r="R786" s="1">
        <v>45928</v>
      </c>
      <c r="S786" t="str">
        <v>www.linkedin.com/in/rosaverma62</v>
      </c>
    </row>
    <row r="787" spans="1:19">
      <c r="A787" t="str">
        <v>L0786</v>
      </c>
      <c r="B787" t="str">
        <v>Sebastian Fernandez</v>
      </c>
      <c r="C787" t="str">
        <v>sebastian.fernandez@linear.com</v>
      </c>
      <c r="D787" t="str">
        <v>868-616-7388</v>
      </c>
      <c r="E787" t="str">
        <v>LINEAR</v>
      </c>
      <c r="F787" t="str">
        <v>ENTERPRISE</v>
      </c>
      <c r="G787" t="str">
        <v>ORGANIC</v>
      </c>
      <c r="H787">
        <v>0</v>
      </c>
      <c r="I787">
        <v>4</v>
      </c>
      <c r="J787">
        <v>0</v>
      </c>
      <c r="K787" t="str">
        <v>NO</v>
      </c>
      <c r="L787" s="1">
        <v>45782</v>
      </c>
      <c r="M787" t="str">
        <v>NEW</v>
      </c>
      <c r="N787" t="str">
        <v>Biotech</v>
      </c>
      <c r="O787" t="str">
        <v>Vp Revenue</v>
      </c>
      <c r="P787" t="str">
        <v>Egypt</v>
      </c>
      <c r="Q787" t="str">
        <v>$5M-$25M</v>
      </c>
      <c r="R787" s="1">
        <v>45832</v>
      </c>
      <c r="S787" t="str">
        <v>www.linkedin.com/in/zinniaramos58</v>
      </c>
    </row>
    <row r="788" spans="1:19">
      <c r="A788" t="str">
        <v>L0787</v>
      </c>
      <c r="B788" t="str">
        <v>Yara Ruiz</v>
      </c>
      <c r="C788" t="str">
        <v>yara.ruiz@asana.com</v>
      </c>
      <c r="D788" t="str">
        <v>5854738118</v>
      </c>
      <c r="E788" t="str">
        <v>ASANA</v>
      </c>
      <c r="F788" t="str">
        <v>STARTUP</v>
      </c>
      <c r="G788" t="str">
        <v>EVENT</v>
      </c>
      <c r="H788">
        <v>26</v>
      </c>
      <c r="I788">
        <v>19</v>
      </c>
      <c r="J788">
        <v>43</v>
      </c>
      <c r="K788" t="str">
        <v>NO</v>
      </c>
      <c r="L788" s="1">
        <v>45754</v>
      </c>
      <c r="M788" t="str">
        <v>NURTURING</v>
      </c>
      <c r="N788" t="str">
        <v>Cleantech</v>
      </c>
      <c r="O788" t="str">
        <v>Cmo</v>
      </c>
      <c r="P788" t="str">
        <v>US</v>
      </c>
      <c r="Q788" t="str">
        <v>&lt; $1M</v>
      </c>
      <c r="R788" s="1">
        <v>45782</v>
      </c>
      <c r="S788" t="str">
        <v>https://www.linkedin.com/in/valentinarivera92</v>
      </c>
    </row>
    <row r="789" spans="1:19">
      <c r="A789" t="str">
        <v>L0788</v>
      </c>
      <c r="B789" t="str">
        <v>Zara Vega</v>
      </c>
      <c r="C789" t="str">
        <v>zara.vega@salesforcecom.com</v>
      </c>
      <c r="D789" t="str">
        <v>missing</v>
      </c>
      <c r="E789" t="str">
        <v>SALESFORCE.COM</v>
      </c>
      <c r="F789" t="str">
        <v>MID-MARKET</v>
      </c>
      <c r="G789" t="str">
        <v>ORGANIC</v>
      </c>
      <c r="H789">
        <v>23</v>
      </c>
      <c r="I789">
        <v>15</v>
      </c>
      <c r="J789">
        <v>26</v>
      </c>
      <c r="K789" t="str">
        <v>YES</v>
      </c>
      <c r="L789" s="1">
        <v>45824</v>
      </c>
      <c r="M789" t="str">
        <v>ENGAGED</v>
      </c>
      <c r="N789" t="str">
        <v>Edtech</v>
      </c>
      <c r="O789" t="str">
        <v>Sdr Manager</v>
      </c>
      <c r="P789" t="str">
        <v>Mexico</v>
      </c>
      <c r="Q789" t="str">
        <v>Unknown</v>
      </c>
      <c r="R789" s="1">
        <v>45660</v>
      </c>
      <c r="S789" t="str">
        <v>missing</v>
      </c>
    </row>
    <row r="790" spans="1:19">
      <c r="A790" t="str">
        <v>L0789</v>
      </c>
      <c r="B790" t="str">
        <v>Maya Chen</v>
      </c>
      <c r="C790" t="str">
        <v>maya.chen@mongodb.com</v>
      </c>
      <c r="D790" t="str">
        <v>544.712.8466</v>
      </c>
      <c r="E790" t="str">
        <v>MONGODB</v>
      </c>
      <c r="F790" t="str">
        <v>ENTERPRISE</v>
      </c>
      <c r="G790" t="str">
        <v>WEBINAR</v>
      </c>
      <c r="H790">
        <v>18</v>
      </c>
      <c r="I790">
        <v>6</v>
      </c>
      <c r="J790">
        <v>57</v>
      </c>
      <c r="K790" t="str">
        <v>YES</v>
      </c>
      <c r="L790" s="1">
        <v>45698</v>
      </c>
      <c r="M790" t="str">
        <v>NEW</v>
      </c>
      <c r="N790" t="str">
        <v>Gaming</v>
      </c>
      <c r="O790" t="str">
        <v>Head Of Strategy</v>
      </c>
      <c r="P790" t="str">
        <v>DE</v>
      </c>
      <c r="Q790" t="str">
        <v>$10M+</v>
      </c>
      <c r="R790" s="1">
        <v>46008</v>
      </c>
      <c r="S790" t="str">
        <v>linkedin.com/in/killiankumar37</v>
      </c>
    </row>
    <row r="791" spans="1:19">
      <c r="A791" t="str">
        <v>L0790</v>
      </c>
      <c r="B791" t="str">
        <v>Kevin Dominguez</v>
      </c>
      <c r="C791" t="str">
        <v>kevin.dominguez@canva.com</v>
      </c>
      <c r="D791" t="str">
        <v>9976303326</v>
      </c>
      <c r="E791" t="str">
        <v>CANVA</v>
      </c>
      <c r="F791" t="str">
        <v>STARTUP</v>
      </c>
      <c r="G791" t="str">
        <v>DIRECT</v>
      </c>
      <c r="H791">
        <v>10</v>
      </c>
      <c r="I791">
        <v>15</v>
      </c>
      <c r="J791">
        <v>18</v>
      </c>
      <c r="K791" t="str">
        <v>YES</v>
      </c>
      <c r="L791" s="1" t="str">
        <v/>
      </c>
      <c r="M791" t="str">
        <v>CONTACTED</v>
      </c>
      <c r="N791" t="str">
        <v>AI/ML</v>
      </c>
      <c r="O791" t="str">
        <v>Cmo</v>
      </c>
      <c r="P791" t="str">
        <v>Argentina</v>
      </c>
      <c r="Q791" t="str">
        <v>$10M-50M</v>
      </c>
      <c r="R791" s="1">
        <v>46004</v>
      </c>
      <c r="S791" t="str">
        <v>linkedin.com/in/farhanthomas76</v>
      </c>
    </row>
    <row r="792" spans="1:19">
      <c r="A792" t="str">
        <v>L0791</v>
      </c>
      <c r="B792" t="str">
        <v>Raphael Delgado</v>
      </c>
      <c r="C792" t="str">
        <v>raphael.delgado@salesforce.com</v>
      </c>
      <c r="D792" t="str">
        <v>912-842-4246</v>
      </c>
      <c r="E792" t="str">
        <v>SALESFORCE</v>
      </c>
      <c r="F792" t="str">
        <v>SMB</v>
      </c>
      <c r="G792" t="str">
        <v>CONTENT_SYNDICATION</v>
      </c>
      <c r="H792">
        <v>13</v>
      </c>
      <c r="I792">
        <v>6</v>
      </c>
      <c r="J792">
        <v>5</v>
      </c>
      <c r="K792" t="str">
        <v>YES</v>
      </c>
      <c r="L792" s="1" t="str">
        <v/>
      </c>
      <c r="M792" t="str">
        <v>CONTACTED</v>
      </c>
      <c r="N792" t="str">
        <v>Healthcare</v>
      </c>
      <c r="O792" t="str">
        <v>Growth Hacker</v>
      </c>
      <c r="P792" t="str">
        <v>CA</v>
      </c>
      <c r="Q792" t="str">
        <v>$1M - $10M</v>
      </c>
      <c r="R792" s="1">
        <v>45683</v>
      </c>
      <c r="S792" t="str">
        <v>https://linkedin.com/in/joaquinmalhotra6</v>
      </c>
    </row>
    <row r="793" spans="1:19">
      <c r="A793" t="str">
        <v>L0792</v>
      </c>
      <c r="B793" t="str">
        <v>Hadley Reyes</v>
      </c>
      <c r="C793" t="str">
        <v>missing</v>
      </c>
      <c r="D793" t="str">
        <v>+1-839-799-1828</v>
      </c>
      <c r="E793" t="str">
        <v>DATADOG</v>
      </c>
      <c r="F793" t="str">
        <v>GROWTH</v>
      </c>
      <c r="G793" t="str">
        <v>WEBINAR</v>
      </c>
      <c r="H793">
        <v>0</v>
      </c>
      <c r="I793">
        <v>7</v>
      </c>
      <c r="J793">
        <v>26</v>
      </c>
      <c r="K793" t="str">
        <v>NO</v>
      </c>
      <c r="L793" s="1">
        <v>45851</v>
      </c>
      <c r="M793" t="str">
        <v>CONVERTED</v>
      </c>
      <c r="N793" t="str">
        <v>Fintech</v>
      </c>
      <c r="O793" t="str">
        <v>Associate</v>
      </c>
      <c r="P793" t="str">
        <v>DE</v>
      </c>
      <c r="Q793" t="str">
        <v>Unknown</v>
      </c>
      <c r="R793" s="1">
        <v>45975</v>
      </c>
      <c r="S793" t="str">
        <v>linkedin.com/in/nolannair98</v>
      </c>
    </row>
    <row r="794" spans="1:19">
      <c r="A794" t="str">
        <v>L0793</v>
      </c>
      <c r="B794" t="str">
        <v>Brendan Vega</v>
      </c>
      <c r="C794" t="str">
        <v>brendan.vega@docusign.com</v>
      </c>
      <c r="D794" t="str">
        <v>missing</v>
      </c>
      <c r="E794" t="str">
        <v>DOCUSIGN</v>
      </c>
      <c r="F794" t="str">
        <v>ENTERPRISE</v>
      </c>
      <c r="G794" t="str">
        <v>ORGANIC</v>
      </c>
      <c r="H794">
        <v>35</v>
      </c>
      <c r="I794">
        <v>7</v>
      </c>
      <c r="J794">
        <v>0</v>
      </c>
      <c r="K794" t="str">
        <v>NO</v>
      </c>
      <c r="L794" s="1">
        <v>45767</v>
      </c>
      <c r="M794" t="str">
        <v>QUALIFIED</v>
      </c>
      <c r="N794" t="str">
        <v>Energy</v>
      </c>
      <c r="O794" t="str">
        <v>Vp Revenue</v>
      </c>
      <c r="P794" t="str">
        <v>AU</v>
      </c>
      <c r="Q794" t="str">
        <v>Unknown</v>
      </c>
      <c r="R794" s="1">
        <v>45712</v>
      </c>
      <c r="S794" t="str">
        <v>missing</v>
      </c>
    </row>
    <row r="795" spans="1:19">
      <c r="A795" t="str">
        <v>L0794</v>
      </c>
      <c r="B795" t="str">
        <v>Soren Park</v>
      </c>
      <c r="C795" t="str">
        <v>soren.park@mongodb.com</v>
      </c>
      <c r="D795" t="str">
        <v>+1-637-590-2610</v>
      </c>
      <c r="E795" t="str">
        <v>MONGO DB</v>
      </c>
      <c r="F795" t="str">
        <v>N/A</v>
      </c>
      <c r="G795" t="str">
        <v>PARTNER</v>
      </c>
      <c r="H795">
        <v>8</v>
      </c>
      <c r="I795">
        <v>17</v>
      </c>
      <c r="J795">
        <v>13</v>
      </c>
      <c r="K795" t="str">
        <v>NO</v>
      </c>
      <c r="L795" s="1">
        <v>45856</v>
      </c>
      <c r="M795" t="str">
        <v>LOST</v>
      </c>
      <c r="N795" t="str">
        <v>Logistics</v>
      </c>
      <c r="O795" t="str">
        <v>Director Of Marketing</v>
      </c>
      <c r="P795" t="str">
        <v>DE</v>
      </c>
      <c r="Q795" t="str">
        <v>$10M+</v>
      </c>
      <c r="R795" s="1">
        <v>45967</v>
      </c>
      <c r="S795" t="str">
        <v>https://linkedin.com/in/ariaclark76</v>
      </c>
    </row>
    <row r="796" spans="1:19">
      <c r="A796" t="str">
        <v>L0795</v>
      </c>
      <c r="B796" t="str">
        <v>Waqas Park</v>
      </c>
      <c r="C796" t="str">
        <v>missing</v>
      </c>
      <c r="D796" t="str">
        <v>287-504-6322</v>
      </c>
      <c r="E796" t="str">
        <v>DROPBOX</v>
      </c>
      <c r="F796" t="str">
        <v>MID-MARKET</v>
      </c>
      <c r="G796" t="str">
        <v>DIRECT</v>
      </c>
      <c r="H796">
        <v>34</v>
      </c>
      <c r="I796">
        <v>0</v>
      </c>
      <c r="J796">
        <v>37</v>
      </c>
      <c r="K796" t="str">
        <v>YES</v>
      </c>
      <c r="L796" s="1">
        <v>45827</v>
      </c>
      <c r="M796" t="str">
        <v>CONVERTED</v>
      </c>
      <c r="N796" t="str">
        <v>Edtech</v>
      </c>
      <c r="O796" t="str">
        <v>Coo</v>
      </c>
      <c r="P796" t="str">
        <v>South Korea</v>
      </c>
      <c r="Q796" t="str">
        <v>Unknown</v>
      </c>
      <c r="R796" s="1">
        <v>45730</v>
      </c>
      <c r="S796" t="str">
        <v>missing</v>
      </c>
    </row>
    <row r="797" spans="1:19">
      <c r="A797" t="str">
        <v>L0796</v>
      </c>
      <c r="B797" t="str">
        <v>Cordelia Sharma</v>
      </c>
      <c r="C797" t="str">
        <v>cordelia.sharma@stripeinc.com</v>
      </c>
      <c r="D797" t="str">
        <v>missing</v>
      </c>
      <c r="E797" t="str">
        <v>STRIPE INC</v>
      </c>
      <c r="F797" t="str">
        <v>ENTERPRISE</v>
      </c>
      <c r="G797" t="str">
        <v>PAID</v>
      </c>
      <c r="H797">
        <v>18</v>
      </c>
      <c r="I797">
        <v>14</v>
      </c>
      <c r="J797">
        <v>60</v>
      </c>
      <c r="K797" t="str">
        <v>NO</v>
      </c>
      <c r="L797" s="1">
        <v>45919</v>
      </c>
      <c r="M797" t="str">
        <v>NEW</v>
      </c>
      <c r="N797" t="str">
        <v>Healthcare</v>
      </c>
      <c r="O797" t="str">
        <v>Coo</v>
      </c>
      <c r="P797" t="str">
        <v>Poland</v>
      </c>
      <c r="Q797" t="str">
        <v>&lt; $1M</v>
      </c>
      <c r="R797" s="1">
        <v>45918</v>
      </c>
      <c r="S797" t="str">
        <v>linkedin.com/in/nyxjackson40</v>
      </c>
    </row>
    <row r="798" spans="1:19">
      <c r="A798" t="str">
        <v>L0797</v>
      </c>
      <c r="B798" t="str">
        <v>Henrik Garcia</v>
      </c>
      <c r="C798" t="str">
        <v>henrik.garcia@google.com</v>
      </c>
      <c r="D798" t="str">
        <v>+1-385-635-8327</v>
      </c>
      <c r="E798" t="str">
        <v>GOOGLE</v>
      </c>
      <c r="F798" t="str">
        <v>N/A</v>
      </c>
      <c r="G798" t="str">
        <v>COLD_EMAIL</v>
      </c>
      <c r="H798">
        <v>3</v>
      </c>
      <c r="I798">
        <v>20</v>
      </c>
      <c r="J798">
        <v>0</v>
      </c>
      <c r="K798" t="str">
        <v>NO</v>
      </c>
      <c r="L798" s="1">
        <v>45661</v>
      </c>
      <c r="M798" t="str">
        <v>NURTURING</v>
      </c>
      <c r="N798" t="str">
        <v>AI/ML</v>
      </c>
      <c r="O798" t="str">
        <v>Technical Lead</v>
      </c>
      <c r="P798" t="str">
        <v>US</v>
      </c>
      <c r="Q798" t="str">
        <v>Unknown</v>
      </c>
      <c r="R798" s="1">
        <v>45963</v>
      </c>
      <c r="S798" t="str">
        <v>linkedin.com/in/samirjensen97</v>
      </c>
    </row>
    <row r="799" spans="1:19">
      <c r="A799" t="str">
        <v>L0798</v>
      </c>
      <c r="B799" t="str">
        <v>Aria Ramos</v>
      </c>
      <c r="C799" t="str">
        <v>aria.ramos@slack.com</v>
      </c>
      <c r="D799" t="str">
        <v>+18496741256</v>
      </c>
      <c r="E799" t="str">
        <v>SLACK</v>
      </c>
      <c r="F799" t="str">
        <v>MID-MARKET</v>
      </c>
      <c r="G799" t="str">
        <v>ORGANIC</v>
      </c>
      <c r="H799">
        <v>0</v>
      </c>
      <c r="I799">
        <v>20</v>
      </c>
      <c r="J799">
        <v>60</v>
      </c>
      <c r="K799" t="str">
        <v>NO</v>
      </c>
      <c r="L799" s="1">
        <v>45729</v>
      </c>
      <c r="M799" t="str">
        <v>NEW</v>
      </c>
      <c r="N799" t="str">
        <v>Telecom</v>
      </c>
      <c r="O799" t="str">
        <v>Coo</v>
      </c>
      <c r="P799" t="str">
        <v>N/A</v>
      </c>
      <c r="Q799" t="str">
        <v>$100M+</v>
      </c>
      <c r="R799" s="1">
        <v>45763</v>
      </c>
      <c r="S799" t="str">
        <v>linkedin.com/in/killianbaker4</v>
      </c>
    </row>
    <row r="800" spans="1:19">
      <c r="A800" t="str">
        <v>L0799</v>
      </c>
      <c r="B800" t="str">
        <v>Hugo Bianchi</v>
      </c>
      <c r="C800" t="str">
        <v>hugo.bianchi@linear.com</v>
      </c>
      <c r="D800" t="str">
        <v>6177949127</v>
      </c>
      <c r="E800" t="str">
        <v>LINEAR</v>
      </c>
      <c r="F800" t="str">
        <v>ENTERPRISE</v>
      </c>
      <c r="G800" t="str">
        <v>EVENT</v>
      </c>
      <c r="H800">
        <v>31</v>
      </c>
      <c r="I800">
        <v>11</v>
      </c>
      <c r="J800">
        <v>16</v>
      </c>
      <c r="K800" t="str">
        <v>YES</v>
      </c>
      <c r="L800" s="1">
        <v>45832</v>
      </c>
      <c r="M800" t="str">
        <v>QUALIFIED</v>
      </c>
      <c r="N800" t="str">
        <v>Biotech</v>
      </c>
      <c r="O800" t="str">
        <v>Channel Manager</v>
      </c>
      <c r="P800" t="str">
        <v>Thailand</v>
      </c>
      <c r="Q800" t="str">
        <v>$50M - $100M</v>
      </c>
      <c r="R800" s="1">
        <v>45850</v>
      </c>
      <c r="S800" t="str">
        <v>linkedin.com/in/dorianrobinson86</v>
      </c>
    </row>
    <row r="801" spans="1:19">
      <c r="A801" t="str">
        <v>L0800</v>
      </c>
      <c r="B801" t="str">
        <v>Sophie Schneider</v>
      </c>
      <c r="C801" t="str">
        <v>sophie.schneider@zoomvideo.com</v>
      </c>
      <c r="D801" t="str">
        <v>845.263.7823</v>
      </c>
      <c r="E801" t="str">
        <v>ZOOM VIDEO</v>
      </c>
      <c r="F801" t="str">
        <v>N/A</v>
      </c>
      <c r="G801" t="str">
        <v>WEBINAR</v>
      </c>
      <c r="H801">
        <v>25</v>
      </c>
      <c r="I801">
        <v>16</v>
      </c>
      <c r="J801">
        <v>9</v>
      </c>
      <c r="K801" t="str">
        <v>YES</v>
      </c>
      <c r="L801" s="1">
        <v>45885</v>
      </c>
      <c r="M801" t="str">
        <v>CONVERTED</v>
      </c>
      <c r="N801" t="str">
        <v>Retail</v>
      </c>
      <c r="O801" t="str">
        <v>Marketing Manager</v>
      </c>
      <c r="P801" t="str">
        <v>Netherlands</v>
      </c>
      <c r="Q801" t="str">
        <v>Series A</v>
      </c>
      <c r="R801" s="1">
        <v>45863</v>
      </c>
      <c r="S801" t="str">
        <v>linkedin.com/in/raphaelyoung85</v>
      </c>
    </row>
    <row r="802" spans="1:19">
      <c r="A802" t="str">
        <v>L0801</v>
      </c>
      <c r="B802" t="str">
        <v>Nadia Nelson</v>
      </c>
      <c r="C802" t="str">
        <v>nadia.nelson@confluent.com</v>
      </c>
      <c r="D802" t="str">
        <v>missing</v>
      </c>
      <c r="E802" t="str">
        <v>CONFLUENT</v>
      </c>
      <c r="F802" t="str">
        <v>GROWTH</v>
      </c>
      <c r="G802" t="str">
        <v>COLD_EMAIL</v>
      </c>
      <c r="H802">
        <v>3</v>
      </c>
      <c r="I802">
        <v>1</v>
      </c>
      <c r="J802">
        <v>34</v>
      </c>
      <c r="K802" t="str">
        <v>YES</v>
      </c>
      <c r="L802" s="1">
        <v>45740</v>
      </c>
      <c r="M802" t="str">
        <v>ENGAGED</v>
      </c>
      <c r="N802" t="str">
        <v>Saas</v>
      </c>
      <c r="O802" t="str">
        <v>Head Of Growth</v>
      </c>
      <c r="P802" t="str">
        <v>Pakistan</v>
      </c>
      <c r="Q802" t="str">
        <v>$500M-1B</v>
      </c>
      <c r="R802" s="1">
        <v>45955</v>
      </c>
      <c r="S802" t="str">
        <v>missing</v>
      </c>
    </row>
    <row r="803" spans="1:19">
      <c r="A803" t="str">
        <v>L0802</v>
      </c>
      <c r="B803" t="str">
        <v>Leo Diaz</v>
      </c>
      <c r="C803" t="str">
        <v>leo.diaz@hubspot.com</v>
      </c>
      <c r="D803" t="str">
        <v>553-782-1078</v>
      </c>
      <c r="E803" t="str">
        <v>HUBSPOT</v>
      </c>
      <c r="F803" t="str">
        <v>ENTERPRISE</v>
      </c>
      <c r="G803" t="str">
        <v>ORGANIC</v>
      </c>
      <c r="H803">
        <v>0</v>
      </c>
      <c r="I803">
        <v>17</v>
      </c>
      <c r="J803">
        <v>7</v>
      </c>
      <c r="K803" t="str">
        <v>YES</v>
      </c>
      <c r="L803" s="1" t="str">
        <v/>
      </c>
      <c r="M803" t="str">
        <v>LOST</v>
      </c>
      <c r="N803" t="str">
        <v>Saas</v>
      </c>
      <c r="O803" t="str">
        <v>Marketing Coordinator</v>
      </c>
      <c r="P803" t="str">
        <v>Spain</v>
      </c>
      <c r="Q803" t="str">
        <v>Unknown</v>
      </c>
      <c r="R803" s="1">
        <v>45904</v>
      </c>
      <c r="S803" t="str">
        <v>missing</v>
      </c>
    </row>
    <row r="804" spans="1:19">
      <c r="A804" t="str">
        <v>L0803</v>
      </c>
      <c r="B804" t="str">
        <v>Lorenzo King</v>
      </c>
      <c r="C804" t="str">
        <v>lorenzo.king@figma.com</v>
      </c>
      <c r="D804" t="str">
        <v>968-603-6416</v>
      </c>
      <c r="E804" t="str">
        <v>FIGMA</v>
      </c>
      <c r="F804" t="str">
        <v>ENTERPRISE</v>
      </c>
      <c r="G804" t="str">
        <v>PAID</v>
      </c>
      <c r="H804">
        <v>15</v>
      </c>
      <c r="I804">
        <v>18</v>
      </c>
      <c r="J804">
        <v>0</v>
      </c>
      <c r="K804" t="str">
        <v>NO</v>
      </c>
      <c r="L804" s="1">
        <v>45731</v>
      </c>
      <c r="M804" t="str">
        <v>ENGAGED</v>
      </c>
      <c r="N804" t="str">
        <v>Cleantech</v>
      </c>
      <c r="O804" t="str">
        <v>Co-Founder</v>
      </c>
      <c r="P804" t="str">
        <v>Vietnam</v>
      </c>
      <c r="Q804" t="str">
        <v>$10M+</v>
      </c>
      <c r="R804" s="1">
        <v>45973</v>
      </c>
      <c r="S804" t="str">
        <v>missing</v>
      </c>
    </row>
    <row r="805" spans="1:19">
      <c r="A805" t="str">
        <v>L0804</v>
      </c>
      <c r="B805" t="str">
        <v>Nick Berg</v>
      </c>
      <c r="C805" t="str">
        <v>nick.berg@hashicorp.com</v>
      </c>
      <c r="D805" t="str">
        <v>missing</v>
      </c>
      <c r="E805" t="str">
        <v>HASHICORP</v>
      </c>
      <c r="F805" t="str">
        <v>ENTERPRISE</v>
      </c>
      <c r="G805" t="str">
        <v>CONTENT_SYNDICATION</v>
      </c>
      <c r="H805">
        <v>5</v>
      </c>
      <c r="I805">
        <v>10</v>
      </c>
      <c r="J805">
        <v>30</v>
      </c>
      <c r="K805" t="str">
        <v>NO</v>
      </c>
      <c r="L805" s="1">
        <v>45789</v>
      </c>
      <c r="M805" t="str">
        <v>ENGAGED</v>
      </c>
      <c r="N805" t="str">
        <v>Logistics</v>
      </c>
      <c r="O805" t="str">
        <v>Data Analyst</v>
      </c>
      <c r="P805" t="str">
        <v>BR</v>
      </c>
      <c r="Q805" t="str">
        <v>$25M-$100M</v>
      </c>
      <c r="R805" s="1" t="str">
        <v/>
      </c>
      <c r="S805" t="str">
        <v>linkedin.com/in/ireneyamamoto24</v>
      </c>
    </row>
    <row r="806" spans="1:19">
      <c r="A806" t="str">
        <v>L0805</v>
      </c>
      <c r="B806" t="str">
        <v>Brian Chen</v>
      </c>
      <c r="C806" t="str">
        <v>brian.chen@microsoft.com</v>
      </c>
      <c r="D806" t="str">
        <v>(687) 483-7933</v>
      </c>
      <c r="E806" t="str">
        <v>MICROSOFT</v>
      </c>
      <c r="F806" t="str">
        <v>GROWTH</v>
      </c>
      <c r="G806" t="str">
        <v>REFERRAL</v>
      </c>
      <c r="H806">
        <v>16</v>
      </c>
      <c r="I806">
        <v>5</v>
      </c>
      <c r="J806">
        <v>1</v>
      </c>
      <c r="K806" t="str">
        <v>YES</v>
      </c>
      <c r="L806" s="1">
        <v>45705</v>
      </c>
      <c r="M806" t="str">
        <v>ENGAGED</v>
      </c>
      <c r="N806" t="str">
        <v>Manufacturing</v>
      </c>
      <c r="O806" t="str">
        <v>Communications Director</v>
      </c>
      <c r="P806" t="str">
        <v>IN</v>
      </c>
      <c r="Q806" t="str">
        <v>Unknown</v>
      </c>
      <c r="R806" s="1">
        <v>45671</v>
      </c>
      <c r="S806" t="str">
        <v>https://linkedin.com/in/victoreriksson56</v>
      </c>
    </row>
    <row r="807" spans="1:19">
      <c r="A807" t="str">
        <v>L0806</v>
      </c>
      <c r="B807" t="str">
        <v>Frank Rojas</v>
      </c>
      <c r="C807" t="str">
        <v>frank.rojas@amazon.com</v>
      </c>
      <c r="D807" t="str">
        <v>929-437-9844</v>
      </c>
      <c r="E807" t="str">
        <v>AMAZON</v>
      </c>
      <c r="F807" t="str">
        <v>MID-MARKET</v>
      </c>
      <c r="G807" t="str">
        <v>CONTENT_SYNDICATION</v>
      </c>
      <c r="H807">
        <v>6</v>
      </c>
      <c r="I807">
        <v>6</v>
      </c>
      <c r="J807">
        <v>14</v>
      </c>
      <c r="K807" t="str">
        <v>YES</v>
      </c>
      <c r="L807" s="1">
        <v>45902</v>
      </c>
      <c r="M807" t="str">
        <v>NURTURING</v>
      </c>
      <c r="N807" t="str">
        <v>Energy</v>
      </c>
      <c r="O807" t="str">
        <v>Engineering Manager</v>
      </c>
      <c r="P807" t="str">
        <v>DE</v>
      </c>
      <c r="Q807" t="str">
        <v>Over $1B</v>
      </c>
      <c r="R807" s="1">
        <v>45728</v>
      </c>
      <c r="S807" t="str">
        <v>https://www.linkedin.com/in/lunanguyen39</v>
      </c>
    </row>
    <row r="808" spans="1:19">
      <c r="A808" t="str">
        <v>L0807</v>
      </c>
      <c r="B808" t="str">
        <v>Leo Nair</v>
      </c>
      <c r="C808" t="str">
        <v>leo.nair@notion.com</v>
      </c>
      <c r="D808" t="str">
        <v>652-487-8644</v>
      </c>
      <c r="E808" t="str">
        <v>NOTION</v>
      </c>
      <c r="F808" t="str">
        <v>MID-MARKET</v>
      </c>
      <c r="G808" t="str">
        <v>PAID</v>
      </c>
      <c r="H808">
        <v>21</v>
      </c>
      <c r="I808">
        <v>0</v>
      </c>
      <c r="J808">
        <v>40</v>
      </c>
      <c r="K808" t="str">
        <v>YES</v>
      </c>
      <c r="L808" s="1">
        <v>45705</v>
      </c>
      <c r="M808" t="str">
        <v>ENGAGED</v>
      </c>
      <c r="N808" t="str">
        <v>Hrtech</v>
      </c>
      <c r="O808" t="str">
        <v>Marketing Coordinator</v>
      </c>
      <c r="P808" t="str">
        <v>N/A</v>
      </c>
      <c r="Q808" t="str">
        <v>Under $1M</v>
      </c>
      <c r="R808" s="1">
        <v>45690</v>
      </c>
      <c r="S808" t="str">
        <v>www.linkedin.com/in/priyatorres75</v>
      </c>
    </row>
    <row r="809" spans="1:19">
      <c r="A809" t="str">
        <v>L0808</v>
      </c>
      <c r="B809" t="str">
        <v>Vivian Martin</v>
      </c>
      <c r="C809" t="str">
        <v>vivian.martin@hubspot.com</v>
      </c>
      <c r="D809" t="str">
        <v>329.499.6566</v>
      </c>
      <c r="E809" t="str">
        <v>HUBSPOT</v>
      </c>
      <c r="F809" t="str">
        <v>ENTERPRISE</v>
      </c>
      <c r="G809" t="str">
        <v>PARTNER</v>
      </c>
      <c r="H809">
        <v>10</v>
      </c>
      <c r="I809">
        <v>13</v>
      </c>
      <c r="J809">
        <v>39</v>
      </c>
      <c r="K809" t="str">
        <v>YES</v>
      </c>
      <c r="L809" s="1">
        <v>46008</v>
      </c>
      <c r="M809" t="str">
        <v>NURTURING</v>
      </c>
      <c r="N809" t="str">
        <v>Insurtech</v>
      </c>
      <c r="O809" t="str">
        <v>Co-Founder</v>
      </c>
      <c r="P809" t="str">
        <v>IN</v>
      </c>
      <c r="Q809" t="str">
        <v>Unknown</v>
      </c>
      <c r="R809" s="1">
        <v>45857</v>
      </c>
      <c r="S809" t="str">
        <v>linkedin.com/in/gabriellamuller28</v>
      </c>
    </row>
    <row r="810" spans="1:19">
      <c r="A810" t="str">
        <v>L0809</v>
      </c>
      <c r="B810" t="str">
        <v>Penelope Tanaka</v>
      </c>
      <c r="C810" t="str">
        <v>penelope.tanaka@hubspot.com</v>
      </c>
      <c r="D810" t="str">
        <v>4994542326</v>
      </c>
      <c r="E810" t="str">
        <v>HUBSPOT</v>
      </c>
      <c r="F810" t="str">
        <v>MID-MARKET</v>
      </c>
      <c r="G810" t="str">
        <v>ORGANIC</v>
      </c>
      <c r="H810">
        <v>20</v>
      </c>
      <c r="I810">
        <v>0</v>
      </c>
      <c r="J810">
        <v>11</v>
      </c>
      <c r="K810" t="str">
        <v>YES</v>
      </c>
      <c r="L810" s="1">
        <v>45974</v>
      </c>
      <c r="M810" t="str">
        <v>DISQUALIFIED</v>
      </c>
      <c r="N810" t="str">
        <v>Proptech</v>
      </c>
      <c r="O810" t="str">
        <v>Junior Analyst</v>
      </c>
      <c r="P810" t="str">
        <v>UK</v>
      </c>
      <c r="Q810" t="str">
        <v>self-funded</v>
      </c>
      <c r="R810" s="1">
        <v>45973</v>
      </c>
      <c r="S810" t="str">
        <v>linkedin.com/in/samirnovak41</v>
      </c>
    </row>
    <row r="811" spans="1:19">
      <c r="A811" t="str">
        <v>L0810</v>
      </c>
      <c r="B811" t="str">
        <v>Aria Johansson</v>
      </c>
      <c r="C811" t="str">
        <v>aria.johansson@meta.com</v>
      </c>
      <c r="D811" t="str">
        <v>missing</v>
      </c>
      <c r="E811" t="str">
        <v>META</v>
      </c>
      <c r="F811" t="str">
        <v>STARTUP</v>
      </c>
      <c r="G811" t="str">
        <v>PARTNER</v>
      </c>
      <c r="H811">
        <v>19</v>
      </c>
      <c r="I811">
        <v>17</v>
      </c>
      <c r="J811">
        <v>9</v>
      </c>
      <c r="K811" t="str">
        <v>NO</v>
      </c>
      <c r="L811" s="1">
        <v>45917</v>
      </c>
      <c r="M811" t="str">
        <v>NURTURING</v>
      </c>
      <c r="N811" t="str">
        <v>Fintech</v>
      </c>
      <c r="O811" t="str">
        <v>Chief Marketing Officer</v>
      </c>
      <c r="P811" t="str">
        <v>N/A</v>
      </c>
      <c r="Q811" t="str">
        <v>$5M-$25M</v>
      </c>
      <c r="R811" s="1">
        <v>45719</v>
      </c>
      <c r="S811" t="str">
        <v>missing</v>
      </c>
    </row>
    <row r="812" spans="1:19">
      <c r="A812" t="str">
        <v>L0811</v>
      </c>
      <c r="B812" t="str">
        <v>Elise Taylor</v>
      </c>
      <c r="C812" t="str">
        <v>elise.taylor@workday.com</v>
      </c>
      <c r="D812" t="str">
        <v>760.273.6925</v>
      </c>
      <c r="E812" t="str">
        <v>WORKDAY</v>
      </c>
      <c r="F812" t="str">
        <v>SMB</v>
      </c>
      <c r="G812" t="str">
        <v>REFERRAL</v>
      </c>
      <c r="H812">
        <v>0</v>
      </c>
      <c r="I812">
        <v>6</v>
      </c>
      <c r="J812">
        <v>4</v>
      </c>
      <c r="K812" t="str">
        <v>NO</v>
      </c>
      <c r="L812" s="1">
        <v>45712</v>
      </c>
      <c r="M812" t="str">
        <v>DISQUALIFIED</v>
      </c>
      <c r="N812" t="str">
        <v>Media</v>
      </c>
      <c r="O812" t="str">
        <v>Digital Marketing Manager</v>
      </c>
      <c r="P812" t="str">
        <v>Indonesia</v>
      </c>
      <c r="Q812" t="str">
        <v>0-1M</v>
      </c>
      <c r="R812" s="1">
        <v>45983</v>
      </c>
      <c r="S812" t="str">
        <v>www.linkedin.com/in/onyxpandey90</v>
      </c>
    </row>
    <row r="813" spans="1:19">
      <c r="A813" t="str">
        <v>L0812</v>
      </c>
      <c r="B813" t="str">
        <v>Luna Guerrero</v>
      </c>
      <c r="C813" t="str">
        <v>luna.guerrero@confluent.com</v>
      </c>
      <c r="D813" t="str">
        <v>missing</v>
      </c>
      <c r="E813" t="str">
        <v>CONFLUENT</v>
      </c>
      <c r="F813" t="str">
        <v>ENTERPRISE</v>
      </c>
      <c r="G813" t="str">
        <v>ORGANIC</v>
      </c>
      <c r="H813">
        <v>5</v>
      </c>
      <c r="I813">
        <v>3</v>
      </c>
      <c r="J813">
        <v>30</v>
      </c>
      <c r="K813" t="str">
        <v>YES</v>
      </c>
      <c r="L813" s="1">
        <v>45846</v>
      </c>
      <c r="M813" t="str">
        <v>QUALIFIED</v>
      </c>
      <c r="N813" t="str">
        <v>Devops</v>
      </c>
      <c r="O813" t="str">
        <v>Director Of Marketing</v>
      </c>
      <c r="P813" t="str">
        <v>South Korea</v>
      </c>
      <c r="Q813" t="str">
        <v>Unknown</v>
      </c>
      <c r="R813" s="1">
        <v>45674</v>
      </c>
      <c r="S813" t="str">
        <v>missing</v>
      </c>
    </row>
    <row r="814" spans="1:19">
      <c r="A814" t="str">
        <v>L0813</v>
      </c>
      <c r="B814" t="str">
        <v>Chloe Chopra</v>
      </c>
      <c r="C814" t="str">
        <v>chloe.chopra@splunk.com</v>
      </c>
      <c r="D814" t="str">
        <v>3457317478</v>
      </c>
      <c r="E814" t="str">
        <v>SPLUNK</v>
      </c>
      <c r="F814" t="str">
        <v>SMB</v>
      </c>
      <c r="G814" t="str">
        <v>EVENT</v>
      </c>
      <c r="H814">
        <v>11</v>
      </c>
      <c r="I814">
        <v>15</v>
      </c>
      <c r="J814">
        <v>0</v>
      </c>
      <c r="K814" t="str">
        <v>NO</v>
      </c>
      <c r="L814" s="1">
        <v>45987</v>
      </c>
      <c r="M814" t="str">
        <v>NURTURING</v>
      </c>
      <c r="N814" t="str">
        <v>Energy</v>
      </c>
      <c r="O814" t="str">
        <v>Intern</v>
      </c>
      <c r="P814" t="str">
        <v>Indonesia</v>
      </c>
      <c r="Q814" t="str">
        <v>unknown</v>
      </c>
      <c r="R814" s="1">
        <v>45821</v>
      </c>
      <c r="S814" t="str">
        <v>missing</v>
      </c>
    </row>
    <row r="815" spans="1:19">
      <c r="A815" t="str">
        <v>L0814</v>
      </c>
      <c r="B815" t="str">
        <v>Aria Ortiz</v>
      </c>
      <c r="C815" t="str">
        <v>aria.ortiz@zoom.com</v>
      </c>
      <c r="D815" t="str">
        <v>+14006579597</v>
      </c>
      <c r="E815" t="str">
        <v>ZOOM</v>
      </c>
      <c r="F815" t="str">
        <v>GROWTH</v>
      </c>
      <c r="G815" t="str">
        <v>SOCIAL</v>
      </c>
      <c r="H815">
        <v>2</v>
      </c>
      <c r="I815">
        <v>4</v>
      </c>
      <c r="J815">
        <v>41</v>
      </c>
      <c r="K815" t="str">
        <v>NO</v>
      </c>
      <c r="L815" s="1">
        <v>45698</v>
      </c>
      <c r="M815" t="str">
        <v>NURTURING</v>
      </c>
      <c r="N815" t="str">
        <v>Gaming</v>
      </c>
      <c r="O815" t="str">
        <v>Channel Manager</v>
      </c>
      <c r="P815" t="str">
        <v>SG</v>
      </c>
      <c r="Q815" t="str">
        <v>$1B+</v>
      </c>
      <c r="R815" s="1">
        <v>45667</v>
      </c>
      <c r="S815" t="str">
        <v>www.linkedin.com/in/chloewilson59</v>
      </c>
    </row>
    <row r="816" spans="1:19">
      <c r="A816" t="str">
        <v>L0815</v>
      </c>
      <c r="B816" t="str">
        <v>Yara Rivera</v>
      </c>
      <c r="C816" t="str">
        <v>yara.rivera@stripe.com</v>
      </c>
      <c r="D816" t="str">
        <v>+19545314394</v>
      </c>
      <c r="E816" t="str">
        <v>STRIPE</v>
      </c>
      <c r="F816" t="str">
        <v>SMB</v>
      </c>
      <c r="G816" t="str">
        <v>PARTNER</v>
      </c>
      <c r="H816">
        <v>0</v>
      </c>
      <c r="I816">
        <v>10</v>
      </c>
      <c r="J816">
        <v>36</v>
      </c>
      <c r="K816" t="str">
        <v>NO</v>
      </c>
      <c r="L816" s="1">
        <v>45870</v>
      </c>
      <c r="M816" t="str">
        <v>NEW</v>
      </c>
      <c r="N816" t="str">
        <v>Supply Chain</v>
      </c>
      <c r="O816" t="str">
        <v>Content Marketing Lead</v>
      </c>
      <c r="P816" t="str">
        <v>US</v>
      </c>
      <c r="Q816" t="str">
        <v>Unknown</v>
      </c>
      <c r="R816" s="1">
        <v>45891</v>
      </c>
      <c r="S816" t="str">
        <v>linkedin.com/in/magnusking52</v>
      </c>
    </row>
    <row r="817" spans="1:19">
      <c r="A817" t="str">
        <v>L0816</v>
      </c>
      <c r="B817" t="str">
        <v>Hina Gomez</v>
      </c>
      <c r="C817" t="str">
        <v>hina.gomez@stripe.com</v>
      </c>
      <c r="D817" t="str">
        <v>+18082163747</v>
      </c>
      <c r="E817" t="str">
        <v>STRIPE</v>
      </c>
      <c r="F817" t="str">
        <v>ENTERPRISE</v>
      </c>
      <c r="G817" t="str">
        <v>EVENT</v>
      </c>
      <c r="H817">
        <v>14</v>
      </c>
      <c r="I817">
        <v>1</v>
      </c>
      <c r="J817">
        <v>3</v>
      </c>
      <c r="K817" t="str">
        <v>NO</v>
      </c>
      <c r="L817" s="1">
        <v>45966</v>
      </c>
      <c r="M817" t="str">
        <v>NEW</v>
      </c>
      <c r="N817" t="str">
        <v>Edtech</v>
      </c>
      <c r="O817" t="str">
        <v>Sdr Manager</v>
      </c>
      <c r="P817" t="str">
        <v>Malaysia</v>
      </c>
      <c r="Q817" t="str">
        <v>$1M - $10M</v>
      </c>
      <c r="R817" s="1">
        <v>45873</v>
      </c>
      <c r="S817" t="str">
        <v>linkedin.com/in/frankthomas69</v>
      </c>
    </row>
    <row r="818" spans="1:19">
      <c r="A818" t="str">
        <v>L0817</v>
      </c>
      <c r="B818" t="str">
        <v>Marisol Diaz</v>
      </c>
      <c r="C818" t="str">
        <v>marisol.diaz@metaplatforms.com</v>
      </c>
      <c r="D818" t="str">
        <v>(946) 909-9530</v>
      </c>
      <c r="E818" t="str">
        <v>META PLATFORMS</v>
      </c>
      <c r="F818" t="str">
        <v>SMB</v>
      </c>
      <c r="G818" t="str">
        <v>PARTNER</v>
      </c>
      <c r="H818">
        <v>28</v>
      </c>
      <c r="I818">
        <v>1</v>
      </c>
      <c r="J818">
        <v>59</v>
      </c>
      <c r="K818" t="str">
        <v>NO</v>
      </c>
      <c r="L818" s="1">
        <v>45692</v>
      </c>
      <c r="M818" t="str">
        <v>QUALIFIED</v>
      </c>
      <c r="N818" t="str">
        <v>Media</v>
      </c>
      <c r="O818" t="str">
        <v>Program Manager</v>
      </c>
      <c r="P818" t="str">
        <v>Indonesia</v>
      </c>
      <c r="Q818" t="str">
        <v>self-funded</v>
      </c>
      <c r="R818" s="1">
        <v>45948</v>
      </c>
      <c r="S818" t="str">
        <v>www.linkedin.com/in/charlietanaka10</v>
      </c>
    </row>
    <row r="819" spans="1:19">
      <c r="A819" t="str">
        <v>L0818</v>
      </c>
      <c r="B819" t="str">
        <v>Deepa Ivanov</v>
      </c>
      <c r="C819" t="str">
        <v>deepa.ivanov@twilio.com</v>
      </c>
      <c r="D819" t="str">
        <v>missing</v>
      </c>
      <c r="E819" t="str">
        <v>TWILIO</v>
      </c>
      <c r="F819" t="str">
        <v>MID-MARKET</v>
      </c>
      <c r="G819" t="str">
        <v>REFERRAL</v>
      </c>
      <c r="H819">
        <v>23</v>
      </c>
      <c r="I819">
        <v>14</v>
      </c>
      <c r="J819">
        <v>47</v>
      </c>
      <c r="K819" t="str">
        <v>NO</v>
      </c>
      <c r="L819" s="1">
        <v>45940</v>
      </c>
      <c r="M819" t="str">
        <v>NEW</v>
      </c>
      <c r="N819" t="str">
        <v>Media</v>
      </c>
      <c r="O819" t="str">
        <v>Director Of Demand Gen</v>
      </c>
      <c r="P819" t="str">
        <v>Egypt</v>
      </c>
      <c r="Q819" t="str">
        <v>$1M - $10M</v>
      </c>
      <c r="R819" s="1">
        <v>45957</v>
      </c>
      <c r="S819" t="str">
        <v>linkedin.com/in/hadleynair89</v>
      </c>
    </row>
    <row r="820" spans="1:19">
      <c r="A820" t="str">
        <v>L0819</v>
      </c>
      <c r="B820" t="str">
        <v>Zephyr Reyes</v>
      </c>
      <c r="C820" t="str">
        <v>zephyr.reyes@slack.com</v>
      </c>
      <c r="D820" t="str">
        <v>+17111787979</v>
      </c>
      <c r="E820" t="str">
        <v>SLACK</v>
      </c>
      <c r="F820" t="str">
        <v>STARTUP</v>
      </c>
      <c r="G820" t="str">
        <v>WEBINAR</v>
      </c>
      <c r="H820">
        <v>10</v>
      </c>
      <c r="I820">
        <v>0</v>
      </c>
      <c r="J820">
        <v>44</v>
      </c>
      <c r="K820" t="str">
        <v>YES</v>
      </c>
      <c r="L820" s="1">
        <v>45714</v>
      </c>
      <c r="M820" t="str">
        <v>ENGAGED</v>
      </c>
      <c r="N820" t="str">
        <v>Insurtech</v>
      </c>
      <c r="O820" t="str">
        <v>Chief Marketing Officer</v>
      </c>
      <c r="P820" t="str">
        <v>Nigeria</v>
      </c>
      <c r="Q820" t="str">
        <v>$1M - $10M</v>
      </c>
      <c r="R820" s="1">
        <v>45932</v>
      </c>
      <c r="S820" t="str">
        <v>linkedin.com/in/leocarter89</v>
      </c>
    </row>
    <row r="821" spans="1:19">
      <c r="A821" t="str">
        <v>L0820</v>
      </c>
      <c r="B821" t="str">
        <v>Olivia Lopez</v>
      </c>
      <c r="C821" t="str">
        <v>olivia.lopez@snowflake.com</v>
      </c>
      <c r="D821" t="str">
        <v>(631) 940-4840</v>
      </c>
      <c r="E821" t="str">
        <v>SNOWFLAKE</v>
      </c>
      <c r="F821" t="str">
        <v>MID-MARKET</v>
      </c>
      <c r="G821" t="str">
        <v>DIRECT</v>
      </c>
      <c r="H821">
        <v>7</v>
      </c>
      <c r="I821">
        <v>8</v>
      </c>
      <c r="J821">
        <v>13</v>
      </c>
      <c r="K821" t="str">
        <v>NO</v>
      </c>
      <c r="L821" s="1">
        <v>45727</v>
      </c>
      <c r="M821" t="str">
        <v>DISQUALIFIED</v>
      </c>
      <c r="N821" t="str">
        <v>Logistics</v>
      </c>
      <c r="O821" t="str">
        <v>Revenue Operations</v>
      </c>
      <c r="P821" t="str">
        <v>Philippines</v>
      </c>
      <c r="Q821" t="str">
        <v>$10M-50M</v>
      </c>
      <c r="R821" s="1">
        <v>46015</v>
      </c>
      <c r="S821" t="str">
        <v>missing</v>
      </c>
    </row>
    <row r="822" spans="1:19">
      <c r="A822" t="str">
        <v>L0821</v>
      </c>
      <c r="B822" t="str">
        <v>Paloma Chopra</v>
      </c>
      <c r="C822" t="str">
        <v>paloma.chopra@figma.com</v>
      </c>
      <c r="D822" t="str">
        <v>(308) 938-3985</v>
      </c>
      <c r="E822" t="str">
        <v>FIGMA</v>
      </c>
      <c r="F822" t="str">
        <v>MID-MARKET</v>
      </c>
      <c r="G822" t="str">
        <v>EVENT</v>
      </c>
      <c r="H822">
        <v>7</v>
      </c>
      <c r="I822">
        <v>12</v>
      </c>
      <c r="J822">
        <v>38</v>
      </c>
      <c r="K822" t="str">
        <v>YES</v>
      </c>
      <c r="L822" s="1">
        <v>45715</v>
      </c>
      <c r="M822" t="str">
        <v>NEW</v>
      </c>
      <c r="N822" t="str">
        <v>Proptech</v>
      </c>
      <c r="O822" t="str">
        <v>Data Analyst</v>
      </c>
      <c r="P822" t="str">
        <v>BR</v>
      </c>
      <c r="Q822" t="str">
        <v>Unknown</v>
      </c>
      <c r="R822" s="1">
        <v>45677</v>
      </c>
      <c r="S822" t="str">
        <v>missing</v>
      </c>
    </row>
    <row r="823" spans="1:19">
      <c r="A823" t="str">
        <v>L0822</v>
      </c>
      <c r="B823" t="str">
        <v>Sebastian Novak</v>
      </c>
      <c r="C823" t="str">
        <v>missing</v>
      </c>
      <c r="D823" t="str">
        <v>793-651-8615</v>
      </c>
      <c r="E823" t="str">
        <v>ELASTIC</v>
      </c>
      <c r="F823" t="str">
        <v>ENTERPRISE</v>
      </c>
      <c r="G823" t="str">
        <v>SOCIAL</v>
      </c>
      <c r="H823">
        <v>2</v>
      </c>
      <c r="I823">
        <v>19</v>
      </c>
      <c r="J823">
        <v>11</v>
      </c>
      <c r="K823" t="str">
        <v>NO</v>
      </c>
      <c r="L823" s="1">
        <v>45986</v>
      </c>
      <c r="M823" t="str">
        <v>NEW</v>
      </c>
      <c r="N823" t="str">
        <v>Fintech</v>
      </c>
      <c r="O823" t="str">
        <v>Sales Director</v>
      </c>
      <c r="P823" t="str">
        <v>Indonesia</v>
      </c>
      <c r="Q823" t="str">
        <v>$10M-50M</v>
      </c>
      <c r="R823" s="1">
        <v>45754</v>
      </c>
      <c r="S823" t="str">
        <v>www.linkedin.com/in/sebastianlewis55</v>
      </c>
    </row>
    <row r="824" spans="1:19">
      <c r="A824" t="str">
        <v>L0823</v>
      </c>
      <c r="B824" t="str">
        <v>Hank Larsson</v>
      </c>
      <c r="C824" t="str">
        <v>hank.larsson@zscaler.com</v>
      </c>
      <c r="D824" t="str">
        <v>(866) 275-3797</v>
      </c>
      <c r="E824" t="str">
        <v>ZSCALER</v>
      </c>
      <c r="F824" t="str">
        <v>SMB</v>
      </c>
      <c r="G824" t="str">
        <v>PAID</v>
      </c>
      <c r="H824">
        <v>33</v>
      </c>
      <c r="I824">
        <v>7</v>
      </c>
      <c r="J824">
        <v>3</v>
      </c>
      <c r="K824" t="str">
        <v>NO</v>
      </c>
      <c r="L824" s="1">
        <v>45753</v>
      </c>
      <c r="M824" t="str">
        <v>DISQUALIFIED</v>
      </c>
      <c r="N824" t="str">
        <v>Insurtech</v>
      </c>
      <c r="O824" t="str">
        <v>Marketing Operations</v>
      </c>
      <c r="P824" t="str">
        <v>Israel</v>
      </c>
      <c r="Q824" t="str">
        <v>$0-1M</v>
      </c>
      <c r="R824" s="1">
        <v>45904</v>
      </c>
      <c r="S824" t="str">
        <v>https://linkedin.com/in/dmitrigonzalez35</v>
      </c>
    </row>
    <row r="825" spans="1:19">
      <c r="A825" t="str">
        <v>L0824</v>
      </c>
      <c r="B825" t="str">
        <v>Zachary Ortiz</v>
      </c>
      <c r="C825" t="str">
        <v>zachary.ortiz@pan.com</v>
      </c>
      <c r="D825" t="str">
        <v>missing</v>
      </c>
      <c r="E825" t="str">
        <v>PAN</v>
      </c>
      <c r="F825" t="str">
        <v>STARTUP</v>
      </c>
      <c r="G825" t="str">
        <v>ORGANIC</v>
      </c>
      <c r="H825">
        <v>19</v>
      </c>
      <c r="I825">
        <v>11</v>
      </c>
      <c r="J825">
        <v>60</v>
      </c>
      <c r="K825" t="str">
        <v>YES</v>
      </c>
      <c r="L825" s="1">
        <v>46008</v>
      </c>
      <c r="M825" t="str">
        <v>CONTACTED</v>
      </c>
      <c r="N825" t="str">
        <v>Healthcare</v>
      </c>
      <c r="O825" t="str">
        <v>Technical Lead</v>
      </c>
      <c r="P825" t="str">
        <v>Indonesia</v>
      </c>
      <c r="Q825" t="str">
        <v>$0-1M</v>
      </c>
      <c r="R825" s="1">
        <v>45940</v>
      </c>
      <c r="S825" t="str">
        <v>missing</v>
      </c>
    </row>
    <row r="826" spans="1:19">
      <c r="A826" t="str">
        <v>L0825</v>
      </c>
      <c r="B826" t="str">
        <v>Yolanda Shah</v>
      </c>
      <c r="C826" t="str">
        <v>yolanda.shah@stripe.com</v>
      </c>
      <c r="D826" t="str">
        <v>missing</v>
      </c>
      <c r="E826" t="str">
        <v>STRIPE</v>
      </c>
      <c r="F826" t="str">
        <v>SMB</v>
      </c>
      <c r="G826" t="str">
        <v>PAID</v>
      </c>
      <c r="H826">
        <v>3</v>
      </c>
      <c r="I826">
        <v>5</v>
      </c>
      <c r="J826">
        <v>4</v>
      </c>
      <c r="K826" t="str">
        <v>NO</v>
      </c>
      <c r="L826" s="1">
        <v>45689</v>
      </c>
      <c r="M826" t="str">
        <v>NEW</v>
      </c>
      <c r="N826" t="str">
        <v>Hrtech</v>
      </c>
      <c r="O826" t="str">
        <v>Data Analyst</v>
      </c>
      <c r="P826" t="str">
        <v>New Zealand</v>
      </c>
      <c r="Q826" t="str">
        <v>1M-10M</v>
      </c>
      <c r="R826" s="1">
        <v>45949</v>
      </c>
      <c r="S826" t="str">
        <v>https://linkedin.com/in/jackpopov23</v>
      </c>
    </row>
    <row r="827" spans="1:19">
      <c r="A827" t="str">
        <v>L0826</v>
      </c>
      <c r="B827" t="str">
        <v>Ulrich Singh</v>
      </c>
      <c r="C827" t="str">
        <v>ulrich.singh@asana.com</v>
      </c>
      <c r="D827" t="str">
        <v>missing</v>
      </c>
      <c r="E827" t="str">
        <v>ASANA</v>
      </c>
      <c r="F827" t="str">
        <v>ENTERPRISE</v>
      </c>
      <c r="G827" t="str">
        <v>EVENT</v>
      </c>
      <c r="H827">
        <v>0</v>
      </c>
      <c r="I827">
        <v>2</v>
      </c>
      <c r="J827">
        <v>34</v>
      </c>
      <c r="K827" t="str">
        <v>YES</v>
      </c>
      <c r="L827" s="1">
        <v>45684</v>
      </c>
      <c r="M827" t="str">
        <v>NEW</v>
      </c>
      <c r="N827" t="str">
        <v>Insurtech</v>
      </c>
      <c r="O827" t="str">
        <v>Marketing Analyst</v>
      </c>
      <c r="P827" t="str">
        <v>AU</v>
      </c>
      <c r="Q827" t="str">
        <v>Over $1B</v>
      </c>
      <c r="R827" s="1">
        <v>45778</v>
      </c>
      <c r="S827" t="str">
        <v>missing</v>
      </c>
    </row>
    <row r="828" spans="1:19">
      <c r="A828" t="str">
        <v>L0827</v>
      </c>
      <c r="B828" t="str">
        <v>Umbra Clark</v>
      </c>
      <c r="C828" t="str">
        <v>umbra.clark@shopify.com</v>
      </c>
      <c r="D828" t="str">
        <v>missing</v>
      </c>
      <c r="E828" t="str">
        <v>SHOPIFY</v>
      </c>
      <c r="F828" t="str">
        <v>SMB</v>
      </c>
      <c r="G828" t="str">
        <v>SOCIAL</v>
      </c>
      <c r="H828">
        <v>23</v>
      </c>
      <c r="I828">
        <v>0</v>
      </c>
      <c r="J828">
        <v>33</v>
      </c>
      <c r="K828" t="str">
        <v>NO</v>
      </c>
      <c r="L828" s="1">
        <v>45939</v>
      </c>
      <c r="M828" t="str">
        <v>DISQUALIFIED</v>
      </c>
      <c r="N828" t="str">
        <v>Fintech</v>
      </c>
      <c r="O828" t="str">
        <v>Intern</v>
      </c>
      <c r="P828" t="str">
        <v>Vietnam</v>
      </c>
      <c r="Q828" t="str">
        <v>&lt; $1M</v>
      </c>
      <c r="R828" s="1">
        <v>45726</v>
      </c>
      <c r="S828" t="str">
        <v>missing</v>
      </c>
    </row>
    <row r="829" spans="1:19">
      <c r="A829" t="str">
        <v>L0828</v>
      </c>
      <c r="B829" t="str">
        <v>Raphael Clark</v>
      </c>
      <c r="C829" t="str">
        <v>raphael.clark@atlassian.com</v>
      </c>
      <c r="D829" t="str">
        <v>222-691-6691</v>
      </c>
      <c r="E829" t="str">
        <v>ATLASSIAN</v>
      </c>
      <c r="F829" t="str">
        <v>ENTERPRISE</v>
      </c>
      <c r="G829" t="str">
        <v>DIRECT</v>
      </c>
      <c r="H829">
        <v>23</v>
      </c>
      <c r="I829">
        <v>15</v>
      </c>
      <c r="J829">
        <v>55</v>
      </c>
      <c r="K829" t="str">
        <v>YES</v>
      </c>
      <c r="L829" s="1">
        <v>45864</v>
      </c>
      <c r="M829" t="str">
        <v>NEW</v>
      </c>
      <c r="N829" t="str">
        <v>Telecom</v>
      </c>
      <c r="O829" t="str">
        <v>Vp Sales</v>
      </c>
      <c r="P829" t="str">
        <v>South Korea</v>
      </c>
      <c r="Q829" t="str">
        <v>Under $1M</v>
      </c>
      <c r="R829" s="1">
        <v>45882</v>
      </c>
      <c r="S829" t="str">
        <v>missing</v>
      </c>
    </row>
    <row r="830" spans="1:19">
      <c r="A830" t="str">
        <v>L0829</v>
      </c>
      <c r="B830" t="str">
        <v>Piper Fernandez</v>
      </c>
      <c r="C830" t="str">
        <v>piper.fernandez@meta.com</v>
      </c>
      <c r="D830" t="str">
        <v>missing</v>
      </c>
      <c r="E830" t="str">
        <v>META</v>
      </c>
      <c r="F830" t="str">
        <v>N/A</v>
      </c>
      <c r="G830" t="str">
        <v>PARTNER</v>
      </c>
      <c r="H830">
        <v>17</v>
      </c>
      <c r="I830">
        <v>19</v>
      </c>
      <c r="J830">
        <v>42</v>
      </c>
      <c r="K830" t="str">
        <v>NO</v>
      </c>
      <c r="L830" s="1">
        <v>45852</v>
      </c>
      <c r="M830" t="str">
        <v>QUALIFIED</v>
      </c>
      <c r="N830" t="str">
        <v>Cleantech</v>
      </c>
      <c r="O830" t="str">
        <v>Chief Growth Officer</v>
      </c>
      <c r="P830" t="str">
        <v>US</v>
      </c>
      <c r="Q830" t="str">
        <v>$50M-100M</v>
      </c>
      <c r="R830" s="1">
        <v>45962</v>
      </c>
      <c r="S830" t="str">
        <v>linkedin.com/in/imanikovac7</v>
      </c>
    </row>
    <row r="831" spans="1:19">
      <c r="A831" t="str">
        <v>L0830</v>
      </c>
      <c r="B831" t="str">
        <v>Piper Santos</v>
      </c>
      <c r="C831" t="str">
        <v>piper.santos@linear.com</v>
      </c>
      <c r="D831" t="str">
        <v>+16582056516</v>
      </c>
      <c r="E831" t="str">
        <v>LINEAR</v>
      </c>
      <c r="F831" t="str">
        <v>N/A</v>
      </c>
      <c r="G831" t="str">
        <v>COLD_EMAIL</v>
      </c>
      <c r="H831">
        <v>20</v>
      </c>
      <c r="I831">
        <v>0</v>
      </c>
      <c r="J831">
        <v>34</v>
      </c>
      <c r="K831" t="str">
        <v>YES</v>
      </c>
      <c r="L831" s="1">
        <v>45679</v>
      </c>
      <c r="M831" t="str">
        <v>NURTURING</v>
      </c>
      <c r="N831" t="str">
        <v>Supply Chain</v>
      </c>
      <c r="O831" t="str">
        <v>Senior Analyst</v>
      </c>
      <c r="P831" t="str">
        <v>Netherlands</v>
      </c>
      <c r="Q831" t="str">
        <v>self-funded</v>
      </c>
      <c r="R831" s="1">
        <v>45757</v>
      </c>
      <c r="S831" t="str">
        <v>www.linkedin.com/in/stefandubois82</v>
      </c>
    </row>
    <row r="832" spans="1:19">
      <c r="A832" t="str">
        <v>L0831</v>
      </c>
      <c r="B832" t="str">
        <v>Vesper Hoffman</v>
      </c>
      <c r="C832" t="str">
        <v>vesper.hoffman@datadog.com</v>
      </c>
      <c r="D832" t="str">
        <v>+16189774757</v>
      </c>
      <c r="E832" t="str">
        <v>DATADOG</v>
      </c>
      <c r="F832" t="str">
        <v>SMB</v>
      </c>
      <c r="G832" t="str">
        <v>COLD_EMAIL</v>
      </c>
      <c r="H832">
        <v>0</v>
      </c>
      <c r="I832">
        <v>8</v>
      </c>
      <c r="J832">
        <v>50</v>
      </c>
      <c r="K832" t="str">
        <v>NO</v>
      </c>
      <c r="L832" s="1">
        <v>45896</v>
      </c>
      <c r="M832" t="str">
        <v>DISQUALIFIED</v>
      </c>
      <c r="N832" t="str">
        <v>Martech</v>
      </c>
      <c r="O832" t="str">
        <v>Program Manager</v>
      </c>
      <c r="P832" t="str">
        <v>Malaysia</v>
      </c>
      <c r="Q832" t="str">
        <v>Unknown</v>
      </c>
      <c r="R832" s="1">
        <v>45727</v>
      </c>
      <c r="S832" t="str">
        <v>missing</v>
      </c>
    </row>
    <row r="833" spans="1:19">
      <c r="A833" t="str">
        <v>L0832</v>
      </c>
      <c r="B833" t="str">
        <v>Winona Nair</v>
      </c>
      <c r="C833" t="str">
        <v>winona.nair@canva.com</v>
      </c>
      <c r="D833" t="str">
        <v>(726) 908-2168</v>
      </c>
      <c r="E833" t="str">
        <v>CANVA</v>
      </c>
      <c r="F833" t="str">
        <v>STARTUP</v>
      </c>
      <c r="G833" t="str">
        <v>SOCIAL</v>
      </c>
      <c r="H833">
        <v>18</v>
      </c>
      <c r="I833">
        <v>13</v>
      </c>
      <c r="J833">
        <v>55</v>
      </c>
      <c r="K833" t="str">
        <v>YES</v>
      </c>
      <c r="L833" s="1">
        <v>45758</v>
      </c>
      <c r="M833" t="str">
        <v>LOST</v>
      </c>
      <c r="N833" t="str">
        <v>Logistics</v>
      </c>
      <c r="O833" t="str">
        <v>Digital Marketing Manager</v>
      </c>
      <c r="P833" t="str">
        <v>US</v>
      </c>
      <c r="Q833" t="str">
        <v>$10M-50M</v>
      </c>
      <c r="R833" s="1" t="str">
        <v/>
      </c>
      <c r="S833" t="str">
        <v>missing</v>
      </c>
    </row>
    <row r="834" spans="1:19">
      <c r="A834" t="str">
        <v>L0833</v>
      </c>
      <c r="B834" t="str">
        <v>Kira Muller</v>
      </c>
      <c r="C834" t="str">
        <v>kira.muller@databricks.com</v>
      </c>
      <c r="D834" t="str">
        <v>+15772509023</v>
      </c>
      <c r="E834" t="str">
        <v>DATABRICKS</v>
      </c>
      <c r="F834" t="str">
        <v>STARTUP</v>
      </c>
      <c r="G834" t="str">
        <v>DIRECT</v>
      </c>
      <c r="H834">
        <v>30</v>
      </c>
      <c r="I834">
        <v>0</v>
      </c>
      <c r="J834">
        <v>20</v>
      </c>
      <c r="K834" t="str">
        <v>NO</v>
      </c>
      <c r="L834" s="1">
        <v>45771</v>
      </c>
      <c r="M834" t="str">
        <v>CONTACTED</v>
      </c>
      <c r="N834" t="str">
        <v>Legal Tech</v>
      </c>
      <c r="O834" t="str">
        <v>Account Executive</v>
      </c>
      <c r="P834" t="str">
        <v>Sweden</v>
      </c>
      <c r="Q834" t="str">
        <v>$1B+</v>
      </c>
      <c r="R834" s="1">
        <v>45790</v>
      </c>
      <c r="S834" t="str">
        <v>linkedin.com/in/bodhisingh96</v>
      </c>
    </row>
    <row r="835" spans="1:19">
      <c r="A835" t="str">
        <v>L0834</v>
      </c>
      <c r="B835" t="str">
        <v>Luna King</v>
      </c>
      <c r="C835" t="str">
        <v>luna.king@shopify.com</v>
      </c>
      <c r="D835" t="str">
        <v>960-148-8348</v>
      </c>
      <c r="E835" t="str">
        <v>SHOPIFY</v>
      </c>
      <c r="F835" t="str">
        <v>MID-MARKET</v>
      </c>
      <c r="G835" t="str">
        <v>PARTNER</v>
      </c>
      <c r="H835">
        <v>22</v>
      </c>
      <c r="I835">
        <v>13</v>
      </c>
      <c r="J835">
        <v>26</v>
      </c>
      <c r="K835" t="str">
        <v>NO</v>
      </c>
      <c r="L835" s="1">
        <v>45853</v>
      </c>
      <c r="M835" t="str">
        <v>CONVERTED</v>
      </c>
      <c r="N835" t="str">
        <v>Unknown</v>
      </c>
      <c r="O835" t="str">
        <v>Demand Gen Manager</v>
      </c>
      <c r="P835" t="str">
        <v>Egypt</v>
      </c>
      <c r="Q835" t="str">
        <v>1M-10M</v>
      </c>
      <c r="R835" s="1">
        <v>45828</v>
      </c>
      <c r="S835" t="str">
        <v>missing</v>
      </c>
    </row>
    <row r="836" spans="1:19">
      <c r="A836" t="str">
        <v>L0835</v>
      </c>
      <c r="B836" t="str">
        <v>Xavier Cruz</v>
      </c>
      <c r="C836" t="str">
        <v>xavier.cruz@atlassian.com</v>
      </c>
      <c r="D836" t="str">
        <v>459.999.1450</v>
      </c>
      <c r="E836" t="str">
        <v>ATLASSIAN</v>
      </c>
      <c r="F836" t="str">
        <v>SMB</v>
      </c>
      <c r="G836" t="str">
        <v>PARTNER</v>
      </c>
      <c r="H836">
        <v>26</v>
      </c>
      <c r="I836">
        <v>9</v>
      </c>
      <c r="J836">
        <v>0</v>
      </c>
      <c r="K836" t="str">
        <v>NO</v>
      </c>
      <c r="L836" s="1" t="str">
        <v/>
      </c>
      <c r="M836" t="str">
        <v>ENGAGED</v>
      </c>
      <c r="N836" t="str">
        <v>Automotive</v>
      </c>
      <c r="O836" t="str">
        <v>Field Marketing Manager</v>
      </c>
      <c r="P836" t="str">
        <v>Bangladesh</v>
      </c>
      <c r="Q836" t="str">
        <v>10M-50M</v>
      </c>
      <c r="R836" s="1">
        <v>45815</v>
      </c>
      <c r="S836" t="str">
        <v>missing</v>
      </c>
    </row>
    <row r="837" spans="1:19">
      <c r="A837" t="str">
        <v>L0836</v>
      </c>
      <c r="B837" t="str">
        <v>Tina Mitchell</v>
      </c>
      <c r="C837" t="str">
        <v>missing</v>
      </c>
      <c r="D837" t="str">
        <v>(247) 684-5550</v>
      </c>
      <c r="E837" t="str">
        <v>SHOPIFY</v>
      </c>
      <c r="F837" t="str">
        <v>ENTERPRISE</v>
      </c>
      <c r="G837" t="str">
        <v>CONTENT_SYNDICATION</v>
      </c>
      <c r="H837">
        <v>22</v>
      </c>
      <c r="I837">
        <v>4</v>
      </c>
      <c r="J837">
        <v>18</v>
      </c>
      <c r="K837" t="str">
        <v>YES</v>
      </c>
      <c r="L837" s="1">
        <v>45926</v>
      </c>
      <c r="M837" t="str">
        <v>LOST</v>
      </c>
      <c r="N837" t="str">
        <v>Telecom</v>
      </c>
      <c r="O837" t="str">
        <v>Sales Engineer</v>
      </c>
      <c r="P837" t="str">
        <v>N/A</v>
      </c>
      <c r="Q837" t="str">
        <v>$500M-1B</v>
      </c>
      <c r="R837" s="1">
        <v>45966</v>
      </c>
      <c r="S837" t="str">
        <v>linkedin.com/in/imanijones81</v>
      </c>
    </row>
    <row r="838" spans="1:19">
      <c r="A838" t="str">
        <v>L0837</v>
      </c>
      <c r="B838" t="str">
        <v>Tallulah Ortiz</v>
      </c>
      <c r="C838" t="str">
        <v>tallulah.ortiz@googleinc.com</v>
      </c>
      <c r="D838" t="str">
        <v>missing</v>
      </c>
      <c r="E838" t="str">
        <v>GOOGLE INC</v>
      </c>
      <c r="F838" t="str">
        <v>SMB</v>
      </c>
      <c r="G838" t="str">
        <v>COLD_EMAIL</v>
      </c>
      <c r="H838">
        <v>23</v>
      </c>
      <c r="I838">
        <v>2</v>
      </c>
      <c r="J838">
        <v>0</v>
      </c>
      <c r="K838" t="str">
        <v>NO</v>
      </c>
      <c r="L838" s="1">
        <v>45954</v>
      </c>
      <c r="M838" t="str">
        <v>NEW</v>
      </c>
      <c r="N838" t="str">
        <v>Unknown</v>
      </c>
      <c r="O838" t="str">
        <v>Sdr Manager</v>
      </c>
      <c r="P838" t="str">
        <v>DE</v>
      </c>
      <c r="Q838" t="str">
        <v>$5M-$25M</v>
      </c>
      <c r="R838" s="1">
        <v>45907</v>
      </c>
      <c r="S838" t="str">
        <v>www.linkedin.com/in/marisolsoto36</v>
      </c>
    </row>
    <row r="839" spans="1:19">
      <c r="A839" t="str">
        <v>L0838</v>
      </c>
      <c r="B839" t="str">
        <v>Henrik Wilson</v>
      </c>
      <c r="C839" t="str">
        <v>henrik.wilson@microsoft.com</v>
      </c>
      <c r="D839" t="str">
        <v>(200) 387-8562</v>
      </c>
      <c r="E839" t="str">
        <v>MICROSOFT</v>
      </c>
      <c r="F839" t="str">
        <v>SMB</v>
      </c>
      <c r="G839" t="str">
        <v>CONTENT_SYNDICATION</v>
      </c>
      <c r="H839">
        <v>24</v>
      </c>
      <c r="I839">
        <v>4</v>
      </c>
      <c r="J839">
        <v>1</v>
      </c>
      <c r="K839" t="str">
        <v>YES</v>
      </c>
      <c r="L839" s="1">
        <v>45821</v>
      </c>
      <c r="M839" t="str">
        <v>LOST</v>
      </c>
      <c r="N839" t="str">
        <v>Devops</v>
      </c>
      <c r="O839" t="str">
        <v>Cmo</v>
      </c>
      <c r="P839" t="str">
        <v>CA</v>
      </c>
      <c r="Q839" t="str">
        <v>$500M-1B</v>
      </c>
      <c r="R839" s="1">
        <v>45999</v>
      </c>
      <c r="S839" t="str">
        <v>missing</v>
      </c>
    </row>
    <row r="840" spans="1:19">
      <c r="A840" t="str">
        <v>L0839</v>
      </c>
      <c r="B840" t="str">
        <v>Vera Jensen</v>
      </c>
      <c r="C840" t="str">
        <v>vera.jensen@google.com</v>
      </c>
      <c r="D840" t="str">
        <v>(632) 278-3548</v>
      </c>
      <c r="E840" t="str">
        <v>GOOGLE</v>
      </c>
      <c r="F840" t="str">
        <v>SMB</v>
      </c>
      <c r="G840" t="str">
        <v>ORGANIC</v>
      </c>
      <c r="H840">
        <v>13</v>
      </c>
      <c r="I840">
        <v>17</v>
      </c>
      <c r="J840">
        <v>2</v>
      </c>
      <c r="K840" t="str">
        <v>NO</v>
      </c>
      <c r="L840" s="1">
        <v>45897</v>
      </c>
      <c r="M840" t="str">
        <v>CONTACTED</v>
      </c>
      <c r="N840" t="str">
        <v>Legal Tech</v>
      </c>
      <c r="O840" t="str">
        <v>Sales Director</v>
      </c>
      <c r="P840" t="str">
        <v>N/A</v>
      </c>
      <c r="Q840" t="str">
        <v>self-funded</v>
      </c>
      <c r="R840" s="1">
        <v>45725</v>
      </c>
      <c r="S840" t="str">
        <v>linkedin.com/in/brendanmehta17</v>
      </c>
    </row>
    <row r="841" spans="1:19">
      <c r="A841" t="str">
        <v>L0840</v>
      </c>
      <c r="B841" t="str">
        <v>Xena Khan</v>
      </c>
      <c r="C841" t="str">
        <v>xena.khan@miro.com</v>
      </c>
      <c r="D841" t="str">
        <v>692.760.4697</v>
      </c>
      <c r="E841" t="str">
        <v>MIRO</v>
      </c>
      <c r="F841" t="str">
        <v>STARTUP</v>
      </c>
      <c r="G841" t="str">
        <v>PAID</v>
      </c>
      <c r="H841">
        <v>26</v>
      </c>
      <c r="I841">
        <v>15</v>
      </c>
      <c r="J841">
        <v>6</v>
      </c>
      <c r="K841" t="str">
        <v>YES</v>
      </c>
      <c r="L841" s="1">
        <v>45759</v>
      </c>
      <c r="M841" t="str">
        <v>QUALIFIED</v>
      </c>
      <c r="N841" t="str">
        <v>Energy</v>
      </c>
      <c r="O841" t="str">
        <v>Unknown</v>
      </c>
      <c r="P841" t="str">
        <v>US</v>
      </c>
      <c r="Q841" t="str">
        <v>Unknown</v>
      </c>
      <c r="R841" s="1">
        <v>45756</v>
      </c>
      <c r="S841" t="str">
        <v>linkedin.com/in/finndelgado41</v>
      </c>
    </row>
    <row r="842" spans="1:19">
      <c r="A842" t="str">
        <v>L0841</v>
      </c>
      <c r="B842" t="str">
        <v>Uma Shah</v>
      </c>
      <c r="C842" t="str">
        <v>uma.shah@servicenow.com</v>
      </c>
      <c r="D842" t="str">
        <v>535.451.1948</v>
      </c>
      <c r="E842" t="str">
        <v>SERVICE NOW</v>
      </c>
      <c r="F842" t="str">
        <v>SMB</v>
      </c>
      <c r="G842" t="str">
        <v>DIRECT</v>
      </c>
      <c r="H842">
        <v>4</v>
      </c>
      <c r="I842">
        <v>17</v>
      </c>
      <c r="J842">
        <v>21</v>
      </c>
      <c r="K842" t="str">
        <v>YES</v>
      </c>
      <c r="L842" s="1">
        <v>45701</v>
      </c>
      <c r="M842" t="str">
        <v>QUALIFIED</v>
      </c>
      <c r="N842" t="str">
        <v>Logistics</v>
      </c>
      <c r="O842" t="str">
        <v>Unknown</v>
      </c>
      <c r="P842" t="str">
        <v>JP</v>
      </c>
      <c r="Q842" t="str">
        <v>$50M-100M</v>
      </c>
      <c r="R842" s="1">
        <v>45795</v>
      </c>
      <c r="S842" t="str">
        <v>linkedin.com/in/urielthomas71</v>
      </c>
    </row>
    <row r="843" spans="1:19">
      <c r="A843" t="str">
        <v>L0842</v>
      </c>
      <c r="B843" t="str">
        <v>Karen Castillo</v>
      </c>
      <c r="C843" t="str">
        <v>karen.castillo@figma.com</v>
      </c>
      <c r="D843" t="str">
        <v>(377) 419-3572</v>
      </c>
      <c r="E843" t="str">
        <v>FIGMA</v>
      </c>
      <c r="F843" t="str">
        <v>GROWTH</v>
      </c>
      <c r="G843" t="str">
        <v>EVENT</v>
      </c>
      <c r="H843">
        <v>15</v>
      </c>
      <c r="I843">
        <v>1</v>
      </c>
      <c r="J843">
        <v>47</v>
      </c>
      <c r="K843" t="str">
        <v>NO</v>
      </c>
      <c r="L843" s="1">
        <v>45911</v>
      </c>
      <c r="M843" t="str">
        <v>LOST</v>
      </c>
      <c r="N843" t="str">
        <v>Retail</v>
      </c>
      <c r="O843" t="str">
        <v>Unknown</v>
      </c>
      <c r="P843" t="str">
        <v>Netherlands</v>
      </c>
      <c r="Q843" t="str">
        <v>Unknown</v>
      </c>
      <c r="R843" s="1">
        <v>46004</v>
      </c>
      <c r="S843" t="str">
        <v>missing</v>
      </c>
    </row>
    <row r="844" spans="1:19">
      <c r="A844" t="str">
        <v>L0843</v>
      </c>
      <c r="B844" t="str">
        <v>Marcus Anderson</v>
      </c>
      <c r="C844" t="str">
        <v>marcus.anderson@metaplatforms.com</v>
      </c>
      <c r="D844" t="str">
        <v>missing</v>
      </c>
      <c r="E844" t="str">
        <v>META PLATFORMS</v>
      </c>
      <c r="F844" t="str">
        <v>SMB</v>
      </c>
      <c r="G844" t="str">
        <v>SOCIAL</v>
      </c>
      <c r="H844">
        <v>0</v>
      </c>
      <c r="I844">
        <v>2</v>
      </c>
      <c r="J844">
        <v>6</v>
      </c>
      <c r="K844" t="str">
        <v>YES</v>
      </c>
      <c r="L844" s="1">
        <v>46005</v>
      </c>
      <c r="M844" t="str">
        <v>CONVERTED</v>
      </c>
      <c r="N844" t="str">
        <v>Unknown</v>
      </c>
      <c r="O844" t="str">
        <v>Data Analyst</v>
      </c>
      <c r="P844" t="str">
        <v>Israel</v>
      </c>
      <c r="Q844" t="str">
        <v>self-funded</v>
      </c>
      <c r="R844" s="1">
        <v>45846</v>
      </c>
      <c r="S844" t="str">
        <v>linkedin.com/in/camilakhan39</v>
      </c>
    </row>
    <row r="845" spans="1:19">
      <c r="A845" t="str">
        <v>L0844</v>
      </c>
      <c r="B845" t="str">
        <v>Paloma Guerrero</v>
      </c>
      <c r="C845" t="str">
        <v>paloma.guerrero@zendesk.com</v>
      </c>
      <c r="D845" t="str">
        <v>(256) 526-6026</v>
      </c>
      <c r="E845" t="str">
        <v>ZENDESK</v>
      </c>
      <c r="F845" t="str">
        <v>ENTERPRISE</v>
      </c>
      <c r="G845" t="str">
        <v>PAID</v>
      </c>
      <c r="H845">
        <v>0</v>
      </c>
      <c r="I845">
        <v>12</v>
      </c>
      <c r="J845">
        <v>24</v>
      </c>
      <c r="K845" t="str">
        <v>NO</v>
      </c>
      <c r="L845" s="1">
        <v>45682</v>
      </c>
      <c r="M845" t="str">
        <v>ENGAGED</v>
      </c>
      <c r="N845" t="str">
        <v>Cybersecurity</v>
      </c>
      <c r="O845" t="str">
        <v>Product Manager</v>
      </c>
      <c r="P845" t="str">
        <v>N/A</v>
      </c>
      <c r="Q845" t="str">
        <v>Unknown</v>
      </c>
      <c r="R845" s="1">
        <v>45856</v>
      </c>
      <c r="S845" t="str">
        <v>missing</v>
      </c>
    </row>
    <row r="846" spans="1:19">
      <c r="A846" t="str">
        <v>L0845</v>
      </c>
      <c r="B846" t="str">
        <v>Adeline Saxena</v>
      </c>
      <c r="C846" t="str">
        <v>adeline.saxena@canva.com</v>
      </c>
      <c r="D846" t="str">
        <v>833-682-7249</v>
      </c>
      <c r="E846" t="str">
        <v>CANVA</v>
      </c>
      <c r="F846" t="str">
        <v>ENTERPRISE</v>
      </c>
      <c r="G846" t="str">
        <v>DIRECT</v>
      </c>
      <c r="H846">
        <v>17</v>
      </c>
      <c r="I846">
        <v>2</v>
      </c>
      <c r="J846">
        <v>0</v>
      </c>
      <c r="K846" t="str">
        <v>YES</v>
      </c>
      <c r="L846" s="1">
        <v>45738</v>
      </c>
      <c r="M846" t="str">
        <v>ENGAGED</v>
      </c>
      <c r="N846" t="str">
        <v>Logistics</v>
      </c>
      <c r="O846" t="str">
        <v>Junior Analyst</v>
      </c>
      <c r="P846" t="str">
        <v>AU</v>
      </c>
      <c r="Q846" t="str">
        <v>$50M - $100M</v>
      </c>
      <c r="R846" s="1">
        <v>45680</v>
      </c>
      <c r="S846" t="str">
        <v>missing</v>
      </c>
    </row>
    <row r="847" spans="1:19">
      <c r="A847" t="str">
        <v>L0846</v>
      </c>
      <c r="B847" t="str">
        <v>Liam Brown</v>
      </c>
      <c r="C847" t="str">
        <v>liam.brown@figma.com</v>
      </c>
      <c r="D847" t="str">
        <v>(395) 669-8587</v>
      </c>
      <c r="E847" t="str">
        <v>FIGMA</v>
      </c>
      <c r="F847" t="str">
        <v>MID-MARKET</v>
      </c>
      <c r="G847" t="str">
        <v>COLD_EMAIL</v>
      </c>
      <c r="H847">
        <v>0</v>
      </c>
      <c r="I847">
        <v>1</v>
      </c>
      <c r="J847">
        <v>32</v>
      </c>
      <c r="K847" t="str">
        <v>YES</v>
      </c>
      <c r="L847" s="1" t="str">
        <v/>
      </c>
      <c r="M847" t="str">
        <v>LOST</v>
      </c>
      <c r="N847" t="str">
        <v>Gaming</v>
      </c>
      <c r="O847" t="str">
        <v>Cmo</v>
      </c>
      <c r="P847" t="str">
        <v>South Africa</v>
      </c>
      <c r="Q847" t="str">
        <v>Unknown</v>
      </c>
      <c r="R847" s="1">
        <v>45742</v>
      </c>
      <c r="S847" t="str">
        <v>www.linkedin.com/in/verascott2</v>
      </c>
    </row>
    <row r="848" spans="1:19">
      <c r="A848" t="str">
        <v>L0847</v>
      </c>
      <c r="B848" t="str">
        <v>Pedro Reddy</v>
      </c>
      <c r="C848" t="str">
        <v>pedro.reddy@oktainc.com</v>
      </c>
      <c r="D848" t="str">
        <v>(223) 363-2366</v>
      </c>
      <c r="E848" t="str">
        <v>OKTA INC</v>
      </c>
      <c r="F848" t="str">
        <v>N/A</v>
      </c>
      <c r="G848" t="str">
        <v>UNKNOWN</v>
      </c>
      <c r="H848">
        <v>25</v>
      </c>
      <c r="I848">
        <v>8</v>
      </c>
      <c r="J848">
        <v>6</v>
      </c>
      <c r="K848" t="str">
        <v>NO</v>
      </c>
      <c r="L848" s="1">
        <v>45822</v>
      </c>
      <c r="M848" t="str">
        <v>ENGAGED</v>
      </c>
      <c r="N848" t="str">
        <v>Cybersecurity</v>
      </c>
      <c r="O848" t="str">
        <v>Digital Marketing Manager</v>
      </c>
      <c r="P848" t="str">
        <v>Egypt</v>
      </c>
      <c r="Q848" t="str">
        <v>$1M - $10M</v>
      </c>
      <c r="R848" s="1">
        <v>45850</v>
      </c>
      <c r="S848" t="str">
        <v>linkedin.com/in/freyasantos31</v>
      </c>
    </row>
    <row r="849" spans="1:19">
      <c r="A849" t="str">
        <v>L0848</v>
      </c>
      <c r="B849" t="str">
        <v>Bella Kumar</v>
      </c>
      <c r="C849" t="str">
        <v>bella.kumar@hubspot.com</v>
      </c>
      <c r="D849" t="str">
        <v>missing</v>
      </c>
      <c r="E849" t="str">
        <v>HUBSPOT</v>
      </c>
      <c r="F849" t="str">
        <v>GROWTH</v>
      </c>
      <c r="G849" t="str">
        <v>WEBINAR</v>
      </c>
      <c r="H849">
        <v>0</v>
      </c>
      <c r="I849">
        <v>15</v>
      </c>
      <c r="J849">
        <v>17</v>
      </c>
      <c r="K849" t="str">
        <v>NO</v>
      </c>
      <c r="L849" s="1">
        <v>45713</v>
      </c>
      <c r="M849" t="str">
        <v>NEW</v>
      </c>
      <c r="N849" t="str">
        <v>Saas</v>
      </c>
      <c r="O849" t="str">
        <v>Director Of Demand Gen</v>
      </c>
      <c r="P849" t="str">
        <v>US</v>
      </c>
      <c r="Q849" t="str">
        <v>$50M-100M</v>
      </c>
      <c r="R849" s="1">
        <v>46000</v>
      </c>
      <c r="S849" t="str">
        <v>https://www.linkedin.com/in/florianpetrov98</v>
      </c>
    </row>
    <row r="850" spans="1:19">
      <c r="A850" t="str">
        <v>L0849</v>
      </c>
      <c r="B850" t="str">
        <v>Luna Fischer</v>
      </c>
      <c r="C850" t="str">
        <v>luna.fischer@amazon.com</v>
      </c>
      <c r="D850" t="str">
        <v>948-148-6925</v>
      </c>
      <c r="E850" t="str">
        <v>AMAZON</v>
      </c>
      <c r="F850" t="str">
        <v>SMB</v>
      </c>
      <c r="G850" t="str">
        <v>PARTNER</v>
      </c>
      <c r="H850">
        <v>15</v>
      </c>
      <c r="I850">
        <v>2</v>
      </c>
      <c r="J850">
        <v>26</v>
      </c>
      <c r="K850" t="str">
        <v>NO</v>
      </c>
      <c r="L850" s="1">
        <v>45684</v>
      </c>
      <c r="M850" t="str">
        <v>NEW</v>
      </c>
      <c r="N850" t="str">
        <v>Fintech</v>
      </c>
      <c r="O850" t="str">
        <v>Digital Marketing Manager</v>
      </c>
      <c r="P850" t="str">
        <v>AU</v>
      </c>
      <c r="Q850" t="str">
        <v>$10M+</v>
      </c>
      <c r="R850" s="1">
        <v>45909</v>
      </c>
      <c r="S850" t="str">
        <v>linkedin.com/in/esmeraldanguyen81</v>
      </c>
    </row>
    <row r="851" spans="1:19">
      <c r="A851" t="str">
        <v>L0850</v>
      </c>
      <c r="B851" t="str">
        <v>Dante Gupta</v>
      </c>
      <c r="C851" t="str">
        <v>dante.gupta@confluent.com</v>
      </c>
      <c r="D851" t="str">
        <v>+1-879-290-3602</v>
      </c>
      <c r="E851" t="str">
        <v>CONFLUENT</v>
      </c>
      <c r="F851" t="str">
        <v>MID-MARKET</v>
      </c>
      <c r="G851" t="str">
        <v>DIRECT</v>
      </c>
      <c r="H851">
        <v>7</v>
      </c>
      <c r="I851">
        <v>4</v>
      </c>
      <c r="J851">
        <v>13</v>
      </c>
      <c r="K851" t="str">
        <v>YES</v>
      </c>
      <c r="L851" s="1">
        <v>45917</v>
      </c>
      <c r="M851" t="str">
        <v>LOST</v>
      </c>
      <c r="N851" t="str">
        <v>Telecom</v>
      </c>
      <c r="O851" t="str">
        <v>Marketing Coordinator</v>
      </c>
      <c r="P851" t="str">
        <v>Thailand</v>
      </c>
      <c r="Q851" t="str">
        <v>unknown</v>
      </c>
      <c r="R851" s="1">
        <v>45901</v>
      </c>
      <c r="S851" t="str">
        <v>linkedin.com/in/ariaadams42</v>
      </c>
    </row>
    <row r="852" spans="1:19">
      <c r="A852" t="str">
        <v>L0851</v>
      </c>
      <c r="B852" t="str">
        <v>Fatima Larsson</v>
      </c>
      <c r="C852" t="str">
        <v>fatima.larsson@palantir.com</v>
      </c>
      <c r="D852" t="str">
        <v>2835896281</v>
      </c>
      <c r="E852" t="str">
        <v>PALANTIR</v>
      </c>
      <c r="F852" t="str">
        <v>MID-MARKET</v>
      </c>
      <c r="G852" t="str">
        <v>COLD_EMAIL</v>
      </c>
      <c r="H852">
        <v>10</v>
      </c>
      <c r="I852">
        <v>19</v>
      </c>
      <c r="J852">
        <v>34</v>
      </c>
      <c r="K852" t="str">
        <v>NO</v>
      </c>
      <c r="L852" s="1">
        <v>45710</v>
      </c>
      <c r="M852" t="str">
        <v>QUALIFIED</v>
      </c>
      <c r="N852" t="str">
        <v>Biotech</v>
      </c>
      <c r="O852" t="str">
        <v>Brand Manager</v>
      </c>
      <c r="P852" t="str">
        <v>IN</v>
      </c>
      <c r="Q852" t="str">
        <v>50M+</v>
      </c>
      <c r="R852" s="1">
        <v>46012</v>
      </c>
      <c r="S852" t="str">
        <v>missing</v>
      </c>
    </row>
    <row r="853" spans="1:19">
      <c r="A853" t="str">
        <v>L0852</v>
      </c>
      <c r="B853" t="str">
        <v>Freya Santos</v>
      </c>
      <c r="C853" t="str">
        <v>freya.santos@databricks.com</v>
      </c>
      <c r="D853" t="str">
        <v>(856) 546-6090</v>
      </c>
      <c r="E853" t="str">
        <v>DATABRICKS</v>
      </c>
      <c r="F853" t="str">
        <v>MID-MARKET</v>
      </c>
      <c r="G853" t="str">
        <v>EVENT</v>
      </c>
      <c r="H853">
        <v>27</v>
      </c>
      <c r="I853">
        <v>0</v>
      </c>
      <c r="J853">
        <v>3</v>
      </c>
      <c r="K853" t="str">
        <v>YES</v>
      </c>
      <c r="L853" s="1">
        <v>45832</v>
      </c>
      <c r="M853" t="str">
        <v>LOST</v>
      </c>
      <c r="N853" t="str">
        <v>Martech</v>
      </c>
      <c r="O853" t="str">
        <v>Marketing Manager</v>
      </c>
      <c r="P853" t="str">
        <v>FR</v>
      </c>
      <c r="Q853" t="str">
        <v>$1B+</v>
      </c>
      <c r="R853" s="1">
        <v>45713</v>
      </c>
      <c r="S853" t="str">
        <v>linkedin.com/in/vesperyamamoto84</v>
      </c>
    </row>
    <row r="854" spans="1:19">
      <c r="A854" t="str">
        <v>L0853</v>
      </c>
      <c r="B854" t="str">
        <v>Noah Clark</v>
      </c>
      <c r="C854" t="str">
        <v>noah.clark@linear.com</v>
      </c>
      <c r="D854" t="str">
        <v>+13715917251</v>
      </c>
      <c r="E854" t="str">
        <v>LINEAR</v>
      </c>
      <c r="F854" t="str">
        <v>ENTERPRISE</v>
      </c>
      <c r="G854" t="str">
        <v>ORGANIC</v>
      </c>
      <c r="H854">
        <v>33</v>
      </c>
      <c r="I854">
        <v>13</v>
      </c>
      <c r="J854">
        <v>3</v>
      </c>
      <c r="K854" t="str">
        <v>YES</v>
      </c>
      <c r="L854" s="1">
        <v>45902</v>
      </c>
      <c r="M854" t="str">
        <v>QUALIFIED</v>
      </c>
      <c r="N854" t="str">
        <v>Saas</v>
      </c>
      <c r="O854" t="str">
        <v>Marketing Manager</v>
      </c>
      <c r="P854" t="str">
        <v>JP</v>
      </c>
      <c r="Q854" t="str">
        <v>$50M - $100M</v>
      </c>
      <c r="R854" s="1" t="str">
        <v/>
      </c>
      <c r="S854" t="str">
        <v>www.linkedin.com/in/jamalbose29</v>
      </c>
    </row>
    <row r="855" spans="1:19">
      <c r="A855" t="str">
        <v>L0854</v>
      </c>
      <c r="B855" t="str">
        <v>Kevin Patel</v>
      </c>
      <c r="C855" t="str">
        <v>kevin.patel@miro.com</v>
      </c>
      <c r="D855" t="str">
        <v>+1-216-453-5014</v>
      </c>
      <c r="E855" t="str">
        <v>MIRO</v>
      </c>
      <c r="F855" t="str">
        <v>MID-MARKET</v>
      </c>
      <c r="G855" t="str">
        <v>EVENT</v>
      </c>
      <c r="H855">
        <v>0</v>
      </c>
      <c r="I855">
        <v>15</v>
      </c>
      <c r="J855">
        <v>59</v>
      </c>
      <c r="K855" t="str">
        <v>NO</v>
      </c>
      <c r="L855" s="1">
        <v>45732</v>
      </c>
      <c r="M855" t="str">
        <v>LOST</v>
      </c>
      <c r="N855" t="str">
        <v>Healthcare</v>
      </c>
      <c r="O855" t="str">
        <v>Program Manager</v>
      </c>
      <c r="P855" t="str">
        <v>JP</v>
      </c>
      <c r="Q855" t="str">
        <v>$25M-$100M</v>
      </c>
      <c r="R855" s="1">
        <v>45797</v>
      </c>
      <c r="S855" t="str">
        <v>https://linkedin.com/in/briannovak89</v>
      </c>
    </row>
    <row r="856" spans="1:19">
      <c r="A856" t="str">
        <v>L0855</v>
      </c>
      <c r="B856" t="str">
        <v>Ingrid Mehta</v>
      </c>
      <c r="C856" t="str">
        <v>ingrid.mehta@crowdstrike.com</v>
      </c>
      <c r="D856" t="str">
        <v>missing</v>
      </c>
      <c r="E856" t="str">
        <v>CROWDSTRIKE</v>
      </c>
      <c r="F856" t="str">
        <v>ENTERPRISE</v>
      </c>
      <c r="G856" t="str">
        <v>COLD_EMAIL</v>
      </c>
      <c r="H856">
        <v>13</v>
      </c>
      <c r="I856">
        <v>0</v>
      </c>
      <c r="J856">
        <v>29</v>
      </c>
      <c r="K856" t="str">
        <v>YES</v>
      </c>
      <c r="L856" s="1">
        <v>45905</v>
      </c>
      <c r="M856" t="str">
        <v>QUALIFIED</v>
      </c>
      <c r="N856" t="str">
        <v>AI/ML</v>
      </c>
      <c r="O856" t="str">
        <v>Brand Manager</v>
      </c>
      <c r="P856" t="str">
        <v>SG</v>
      </c>
      <c r="Q856" t="str">
        <v>$1B+</v>
      </c>
      <c r="R856" s="1">
        <v>45821</v>
      </c>
      <c r="S856" t="str">
        <v>linkedin.com/in/doriangreen37</v>
      </c>
    </row>
    <row r="857" spans="1:19">
      <c r="A857" t="str">
        <v>L0856</v>
      </c>
      <c r="B857" t="str">
        <v>Zion Johnson</v>
      </c>
      <c r="C857" t="str">
        <v>zion.johnson@freshworks.com</v>
      </c>
      <c r="D857" t="str">
        <v>(783) 202-9271</v>
      </c>
      <c r="E857" t="str">
        <v>FRESHWORKS</v>
      </c>
      <c r="F857" t="str">
        <v>N/A</v>
      </c>
      <c r="G857" t="str">
        <v>PARTNER</v>
      </c>
      <c r="H857">
        <v>4</v>
      </c>
      <c r="I857">
        <v>8</v>
      </c>
      <c r="J857">
        <v>50</v>
      </c>
      <c r="K857" t="str">
        <v>NO</v>
      </c>
      <c r="L857" s="1">
        <v>45727</v>
      </c>
      <c r="M857" t="str">
        <v>NEW</v>
      </c>
      <c r="N857" t="str">
        <v>Edtech</v>
      </c>
      <c r="O857" t="str">
        <v>Abm Manager</v>
      </c>
      <c r="P857" t="str">
        <v>US</v>
      </c>
      <c r="Q857" t="str">
        <v>$500M-1B</v>
      </c>
      <c r="R857" s="1">
        <v>45986</v>
      </c>
      <c r="S857" t="str">
        <v>missing</v>
      </c>
    </row>
    <row r="858" spans="1:19">
      <c r="A858" t="str">
        <v>L0857</v>
      </c>
      <c r="B858" t="str">
        <v>Magnus Ali</v>
      </c>
      <c r="C858" t="str">
        <v>magnus.ali@asana.com</v>
      </c>
      <c r="D858" t="str">
        <v>missing</v>
      </c>
      <c r="E858" t="str">
        <v>ASANA</v>
      </c>
      <c r="F858" t="str">
        <v>ENTERPRISE</v>
      </c>
      <c r="G858" t="str">
        <v>EVENT</v>
      </c>
      <c r="H858">
        <v>16</v>
      </c>
      <c r="I858">
        <v>6</v>
      </c>
      <c r="J858">
        <v>19</v>
      </c>
      <c r="K858" t="str">
        <v>NO</v>
      </c>
      <c r="L858" s="1">
        <v>45856</v>
      </c>
      <c r="M858" t="str">
        <v>NURTURING</v>
      </c>
      <c r="N858" t="str">
        <v>Energy</v>
      </c>
      <c r="O858" t="str">
        <v>Revenue Operations</v>
      </c>
      <c r="P858" t="str">
        <v>Spain</v>
      </c>
      <c r="Q858" t="str">
        <v>Series B</v>
      </c>
      <c r="R858" s="1">
        <v>45740</v>
      </c>
      <c r="S858" t="str">
        <v>missing</v>
      </c>
    </row>
    <row r="859" spans="1:19">
      <c r="A859" t="str">
        <v>L0858</v>
      </c>
      <c r="B859" t="str">
        <v>Xyla Green</v>
      </c>
      <c r="C859" t="str">
        <v>xyla.green@zendesk.com</v>
      </c>
      <c r="D859" t="str">
        <v>missing</v>
      </c>
      <c r="E859" t="str">
        <v>ZENDESK</v>
      </c>
      <c r="F859" t="str">
        <v>MID-MARKET</v>
      </c>
      <c r="G859" t="str">
        <v>EVENT</v>
      </c>
      <c r="H859">
        <v>29</v>
      </c>
      <c r="I859">
        <v>1</v>
      </c>
      <c r="J859">
        <v>7</v>
      </c>
      <c r="K859" t="str">
        <v>NO</v>
      </c>
      <c r="L859" s="1">
        <v>45970</v>
      </c>
      <c r="M859" t="str">
        <v>QUALIFIED</v>
      </c>
      <c r="N859" t="str">
        <v>Retail</v>
      </c>
      <c r="O859" t="str">
        <v>Content Marketing Lead</v>
      </c>
      <c r="P859" t="str">
        <v>UK</v>
      </c>
      <c r="Q859" t="str">
        <v>1M-10M</v>
      </c>
      <c r="R859" s="1">
        <v>45715</v>
      </c>
      <c r="S859" t="str">
        <v>www.linkedin.com/in/ravigomez69</v>
      </c>
    </row>
    <row r="860" spans="1:19">
      <c r="A860" t="str">
        <v>L0859</v>
      </c>
      <c r="B860" t="str">
        <v>Irene Clark</v>
      </c>
      <c r="C860" t="str">
        <v>irene.clark@atlassian.com</v>
      </c>
      <c r="D860" t="str">
        <v>9487498992</v>
      </c>
      <c r="E860" t="str">
        <v>ATLASSIAN</v>
      </c>
      <c r="F860" t="str">
        <v>MID-MARKET</v>
      </c>
      <c r="G860" t="str">
        <v>EVENT</v>
      </c>
      <c r="H860">
        <v>23</v>
      </c>
      <c r="I860">
        <v>19</v>
      </c>
      <c r="J860">
        <v>9</v>
      </c>
      <c r="K860" t="str">
        <v>NO</v>
      </c>
      <c r="L860" s="1">
        <v>45912</v>
      </c>
      <c r="M860" t="str">
        <v>CONVERTED</v>
      </c>
      <c r="N860" t="str">
        <v>Logistics</v>
      </c>
      <c r="O860" t="str">
        <v>Cmo</v>
      </c>
      <c r="P860" t="str">
        <v>Italy</v>
      </c>
      <c r="Q860" t="str">
        <v>Under $1M</v>
      </c>
      <c r="R860" s="1">
        <v>45881</v>
      </c>
      <c r="S860" t="str">
        <v>www.linkedin.com/in/zanecruz53</v>
      </c>
    </row>
    <row r="861" spans="1:19">
      <c r="A861" t="str">
        <v>L0860</v>
      </c>
      <c r="B861" t="str">
        <v>Leo White</v>
      </c>
      <c r="C861" t="str">
        <v>leo.white@figma.com</v>
      </c>
      <c r="D861" t="str">
        <v>missing</v>
      </c>
      <c r="E861" t="str">
        <v>FIGMA</v>
      </c>
      <c r="F861" t="str">
        <v>MID-MARKET</v>
      </c>
      <c r="G861" t="str">
        <v>COLD_EMAIL</v>
      </c>
      <c r="H861">
        <v>19</v>
      </c>
      <c r="I861">
        <v>0</v>
      </c>
      <c r="J861">
        <v>25</v>
      </c>
      <c r="K861" t="str">
        <v>YES</v>
      </c>
      <c r="L861" s="1">
        <v>45890</v>
      </c>
      <c r="M861" t="str">
        <v>DISQUALIFIED</v>
      </c>
      <c r="N861" t="str">
        <v>Edtech</v>
      </c>
      <c r="O861" t="str">
        <v>Account Executive</v>
      </c>
      <c r="P861" t="str">
        <v>Turkey</v>
      </c>
      <c r="Q861" t="str">
        <v>Unknown</v>
      </c>
      <c r="R861" s="1">
        <v>45999</v>
      </c>
      <c r="S861" t="str">
        <v>linkedin.com/in/felixfischer45</v>
      </c>
    </row>
    <row r="862" spans="1:19">
      <c r="A862" t="str">
        <v>L0861</v>
      </c>
      <c r="B862" t="str">
        <v>Farhan Jensen</v>
      </c>
      <c r="C862" t="str">
        <v>farhan.jensen@canva.com</v>
      </c>
      <c r="D862" t="str">
        <v>missing</v>
      </c>
      <c r="E862" t="str">
        <v>CANVA</v>
      </c>
      <c r="F862" t="str">
        <v>N/A</v>
      </c>
      <c r="G862" t="str">
        <v>ORGANIC</v>
      </c>
      <c r="H862">
        <v>24</v>
      </c>
      <c r="I862">
        <v>0</v>
      </c>
      <c r="J862">
        <v>0</v>
      </c>
      <c r="K862" t="str">
        <v>YES</v>
      </c>
      <c r="L862" s="1">
        <v>45679</v>
      </c>
      <c r="M862" t="str">
        <v>ENGAGED</v>
      </c>
      <c r="N862" t="str">
        <v>Fintech</v>
      </c>
      <c r="O862" t="str">
        <v>Revenue Operations</v>
      </c>
      <c r="P862" t="str">
        <v>Philippines</v>
      </c>
      <c r="Q862" t="str">
        <v>$10M+</v>
      </c>
      <c r="R862" s="1">
        <v>45970</v>
      </c>
      <c r="S862" t="str">
        <v>linkedin.com/in/xiomarasilva56</v>
      </c>
    </row>
    <row r="863" spans="1:19">
      <c r="A863" t="str">
        <v>L0862</v>
      </c>
      <c r="B863" t="str">
        <v>Ansel Clark</v>
      </c>
      <c r="C863" t="str">
        <v>ansel.clark@okta.com</v>
      </c>
      <c r="D863" t="str">
        <v>+19993427950</v>
      </c>
      <c r="E863" t="str">
        <v>OKTA</v>
      </c>
      <c r="F863" t="str">
        <v>STARTUP</v>
      </c>
      <c r="G863" t="str">
        <v>SOCIAL</v>
      </c>
      <c r="H863">
        <v>12</v>
      </c>
      <c r="I863">
        <v>15</v>
      </c>
      <c r="J863">
        <v>23</v>
      </c>
      <c r="K863" t="str">
        <v>NO</v>
      </c>
      <c r="L863" s="1">
        <v>46008</v>
      </c>
      <c r="M863" t="str">
        <v>NEW</v>
      </c>
      <c r="N863" t="str">
        <v>Media</v>
      </c>
      <c r="O863" t="str">
        <v>Demand Gen Manager</v>
      </c>
      <c r="P863" t="str">
        <v>Egypt</v>
      </c>
      <c r="Q863" t="str">
        <v>Unknown</v>
      </c>
      <c r="R863" s="1">
        <v>45918</v>
      </c>
      <c r="S863" t="str">
        <v>missing</v>
      </c>
    </row>
    <row r="864" spans="1:19">
      <c r="A864" t="str">
        <v>L0863</v>
      </c>
      <c r="B864" t="str">
        <v>Victor Malhotra</v>
      </c>
      <c r="C864" t="str">
        <v>victor.malhotra@miro.com</v>
      </c>
      <c r="D864" t="str">
        <v>missing</v>
      </c>
      <c r="E864" t="str">
        <v>MIRO</v>
      </c>
      <c r="F864" t="str">
        <v>N/A</v>
      </c>
      <c r="G864" t="str">
        <v>COLD_EMAIL</v>
      </c>
      <c r="H864">
        <v>19</v>
      </c>
      <c r="I864">
        <v>7</v>
      </c>
      <c r="J864">
        <v>54</v>
      </c>
      <c r="K864" t="str">
        <v>NO</v>
      </c>
      <c r="L864" s="1">
        <v>45824</v>
      </c>
      <c r="M864" t="str">
        <v>DISQUALIFIED</v>
      </c>
      <c r="N864" t="str">
        <v>Media</v>
      </c>
      <c r="O864" t="str">
        <v>Sales Operations</v>
      </c>
      <c r="P864" t="str">
        <v>CA</v>
      </c>
      <c r="Q864" t="str">
        <v>1M-10M</v>
      </c>
      <c r="R864" s="1">
        <v>45664</v>
      </c>
      <c r="S864" t="str">
        <v>linkedin.com/in/sorensmith86</v>
      </c>
    </row>
    <row r="865" spans="1:19">
      <c r="A865" t="str">
        <v>L0864</v>
      </c>
      <c r="B865" t="str">
        <v>Orion Flores</v>
      </c>
      <c r="C865" t="str">
        <v>orion.flores@asana.com</v>
      </c>
      <c r="D865" t="str">
        <v>725-278-6614</v>
      </c>
      <c r="E865" t="str">
        <v>ASANA</v>
      </c>
      <c r="F865" t="str">
        <v>MID-MARKET</v>
      </c>
      <c r="G865" t="str">
        <v>CONTENT_SYNDICATION</v>
      </c>
      <c r="H865">
        <v>30</v>
      </c>
      <c r="I865">
        <v>8</v>
      </c>
      <c r="J865">
        <v>51</v>
      </c>
      <c r="K865" t="str">
        <v>YES</v>
      </c>
      <c r="L865" s="1">
        <v>45928</v>
      </c>
      <c r="M865" t="str">
        <v>DISQUALIFIED</v>
      </c>
      <c r="N865" t="str">
        <v>Supply Chain</v>
      </c>
      <c r="O865" t="str">
        <v>Abm Manager</v>
      </c>
      <c r="P865" t="str">
        <v>FR</v>
      </c>
      <c r="Q865" t="str">
        <v>Unknown</v>
      </c>
      <c r="R865" s="1">
        <v>45723</v>
      </c>
      <c r="S865" t="str">
        <v>linkedin.com/in/rosawilson34</v>
      </c>
    </row>
    <row r="866" spans="1:19">
      <c r="A866" t="str">
        <v>L0865</v>
      </c>
      <c r="B866" t="str">
        <v>Quinlan Sanchez</v>
      </c>
      <c r="C866" t="str">
        <v>quinlan.sanchez@microsoftcorp.com</v>
      </c>
      <c r="D866" t="str">
        <v>350.963.6458</v>
      </c>
      <c r="E866" t="str">
        <v>MICROSOFT CORP</v>
      </c>
      <c r="F866" t="str">
        <v>MID-MARKET</v>
      </c>
      <c r="G866" t="str">
        <v>COLD_EMAIL</v>
      </c>
      <c r="H866">
        <v>20</v>
      </c>
      <c r="I866">
        <v>8</v>
      </c>
      <c r="J866">
        <v>17</v>
      </c>
      <c r="K866" t="str">
        <v>NO</v>
      </c>
      <c r="L866" s="1">
        <v>45998</v>
      </c>
      <c r="M866" t="str">
        <v>CONVERTED</v>
      </c>
      <c r="N866" t="str">
        <v>Devops</v>
      </c>
      <c r="O866" t="str">
        <v>Data Analyst</v>
      </c>
      <c r="P866" t="str">
        <v>US</v>
      </c>
      <c r="Q866" t="str">
        <v>$10M-50M</v>
      </c>
      <c r="R866" s="1">
        <v>45714</v>
      </c>
      <c r="S866" t="str">
        <v>linkedin.com/in/joaquintorres98</v>
      </c>
    </row>
    <row r="867" spans="1:19">
      <c r="A867" t="str">
        <v>L0866</v>
      </c>
      <c r="B867" t="str">
        <v>Lorenzo Anderson</v>
      </c>
      <c r="C867" t="str">
        <v>lorenzo.anderson@google.com</v>
      </c>
      <c r="D867" t="str">
        <v>(858) 652-2642</v>
      </c>
      <c r="E867" t="str">
        <v>GOOGLE</v>
      </c>
      <c r="F867" t="str">
        <v>SMB</v>
      </c>
      <c r="G867" t="str">
        <v>WEBINAR</v>
      </c>
      <c r="H867">
        <v>27</v>
      </c>
      <c r="I867">
        <v>3</v>
      </c>
      <c r="J867">
        <v>57</v>
      </c>
      <c r="K867" t="str">
        <v>YES</v>
      </c>
      <c r="L867" s="1">
        <v>45697</v>
      </c>
      <c r="M867" t="str">
        <v>NEW</v>
      </c>
      <c r="N867" t="str">
        <v>Cybersecurity</v>
      </c>
      <c r="O867" t="str">
        <v>Head Of Product</v>
      </c>
      <c r="P867" t="str">
        <v>US</v>
      </c>
      <c r="Q867" t="str">
        <v>1M-10M</v>
      </c>
      <c r="R867" s="1">
        <v>45754</v>
      </c>
      <c r="S867" t="str">
        <v>missing</v>
      </c>
    </row>
    <row r="868" spans="1:19">
      <c r="A868" t="str">
        <v>L0867</v>
      </c>
      <c r="B868" t="str">
        <v>Sophie Davis</v>
      </c>
      <c r="C868" t="str">
        <v>sophie.davis@servicenow.com</v>
      </c>
      <c r="D868" t="str">
        <v>+19965045769</v>
      </c>
      <c r="E868" t="str">
        <v>SERVICE NOW</v>
      </c>
      <c r="F868" t="str">
        <v>N/A</v>
      </c>
      <c r="G868" t="str">
        <v>ORGANIC</v>
      </c>
      <c r="H868">
        <v>0</v>
      </c>
      <c r="I868">
        <v>15</v>
      </c>
      <c r="J868">
        <v>34</v>
      </c>
      <c r="K868" t="str">
        <v>NO</v>
      </c>
      <c r="L868" s="1">
        <v>45843</v>
      </c>
      <c r="M868" t="str">
        <v>DISQUALIFIED</v>
      </c>
      <c r="N868" t="str">
        <v>Devops</v>
      </c>
      <c r="O868" t="str">
        <v>Marketing Manager</v>
      </c>
      <c r="P868" t="str">
        <v>Kenya</v>
      </c>
      <c r="Q868" t="str">
        <v>Unknown</v>
      </c>
      <c r="R868" s="1">
        <v>45709</v>
      </c>
      <c r="S868" t="str">
        <v>linkedin.com/in/yarabianchi19</v>
      </c>
    </row>
    <row r="869" spans="1:19">
      <c r="A869" t="str">
        <v>L0868</v>
      </c>
      <c r="B869" t="str">
        <v>Willow Silva</v>
      </c>
      <c r="C869" t="str">
        <v>willow.silva@paloaltonetworks.com</v>
      </c>
      <c r="D869" t="str">
        <v>missing</v>
      </c>
      <c r="E869" t="str">
        <v>PALO ALTO NETWORKS</v>
      </c>
      <c r="F869" t="str">
        <v>SMB</v>
      </c>
      <c r="G869" t="str">
        <v>REFERRAL</v>
      </c>
      <c r="H869">
        <v>19</v>
      </c>
      <c r="I869">
        <v>12</v>
      </c>
      <c r="J869">
        <v>27</v>
      </c>
      <c r="K869" t="str">
        <v>NO</v>
      </c>
      <c r="L869" s="1">
        <v>45950</v>
      </c>
      <c r="M869" t="str">
        <v>QUALIFIED</v>
      </c>
      <c r="N869" t="str">
        <v>Gaming</v>
      </c>
      <c r="O869" t="str">
        <v>Growth Lead</v>
      </c>
      <c r="P869" t="str">
        <v>South Korea</v>
      </c>
      <c r="Q869" t="str">
        <v>$5M-$25M</v>
      </c>
      <c r="R869" s="1">
        <v>45952</v>
      </c>
      <c r="S869" t="str">
        <v>missing</v>
      </c>
    </row>
    <row r="870" spans="1:19">
      <c r="A870" t="str">
        <v>L0869</v>
      </c>
      <c r="B870" t="str">
        <v>Nadia Rojas</v>
      </c>
      <c r="C870" t="str">
        <v>nadia.rojas@hashicorp.com</v>
      </c>
      <c r="D870" t="str">
        <v>missing</v>
      </c>
      <c r="E870" t="str">
        <v>HASHICORP</v>
      </c>
      <c r="F870" t="str">
        <v>MID-MARKET</v>
      </c>
      <c r="G870" t="str">
        <v>PAID</v>
      </c>
      <c r="H870">
        <v>28</v>
      </c>
      <c r="I870">
        <v>3</v>
      </c>
      <c r="J870">
        <v>47</v>
      </c>
      <c r="K870" t="str">
        <v>YES</v>
      </c>
      <c r="L870" s="1">
        <v>45695</v>
      </c>
      <c r="M870" t="str">
        <v>NEW</v>
      </c>
      <c r="N870" t="str">
        <v>AI/ML</v>
      </c>
      <c r="O870" t="str">
        <v>Communications Director</v>
      </c>
      <c r="P870" t="str">
        <v>Bangladesh</v>
      </c>
      <c r="Q870" t="str">
        <v>Unknown</v>
      </c>
      <c r="R870" s="1">
        <v>45699</v>
      </c>
      <c r="S870" t="str">
        <v>linkedin.com/in/rachelnovak32</v>
      </c>
    </row>
    <row r="871" spans="1:19">
      <c r="A871" t="str">
        <v>L0870</v>
      </c>
      <c r="B871" t="str">
        <v>Zion Castillo</v>
      </c>
      <c r="C871" t="str">
        <v>zion.castillo@oktainc.com</v>
      </c>
      <c r="D871" t="str">
        <v>+19741259356</v>
      </c>
      <c r="E871" t="str">
        <v>OKTA INC</v>
      </c>
      <c r="F871" t="str">
        <v>STARTUP</v>
      </c>
      <c r="G871" t="str">
        <v>SOCIAL</v>
      </c>
      <c r="H871">
        <v>9</v>
      </c>
      <c r="I871">
        <v>19</v>
      </c>
      <c r="J871">
        <v>49</v>
      </c>
      <c r="K871" t="str">
        <v>YES</v>
      </c>
      <c r="L871" s="1">
        <v>45927</v>
      </c>
      <c r="M871" t="str">
        <v>NURTURING</v>
      </c>
      <c r="N871" t="str">
        <v>Hrtech</v>
      </c>
      <c r="O871" t="str">
        <v>Sdr Manager</v>
      </c>
      <c r="P871" t="str">
        <v>US</v>
      </c>
      <c r="Q871" t="str">
        <v>Unknown</v>
      </c>
      <c r="R871" s="1">
        <v>45836</v>
      </c>
      <c r="S871" t="str">
        <v>missing</v>
      </c>
    </row>
    <row r="872" spans="1:19">
      <c r="A872" t="str">
        <v>L0871</v>
      </c>
      <c r="B872" t="str">
        <v>Dmitri Ali</v>
      </c>
      <c r="C872" t="str">
        <v>dmitri.ali@crowdstrike.com</v>
      </c>
      <c r="D872" t="str">
        <v>511-148-2448</v>
      </c>
      <c r="E872" t="str">
        <v>CROWD STRIKE</v>
      </c>
      <c r="F872" t="str">
        <v>ENTERPRISE</v>
      </c>
      <c r="G872" t="str">
        <v>SOCIAL</v>
      </c>
      <c r="H872">
        <v>21</v>
      </c>
      <c r="I872">
        <v>20</v>
      </c>
      <c r="J872">
        <v>30</v>
      </c>
      <c r="K872" t="str">
        <v>YES</v>
      </c>
      <c r="L872" s="1">
        <v>45758</v>
      </c>
      <c r="M872" t="str">
        <v>ENGAGED</v>
      </c>
      <c r="N872" t="str">
        <v>Retail</v>
      </c>
      <c r="O872" t="str">
        <v>Head Of Sales</v>
      </c>
      <c r="P872" t="str">
        <v>Turkey</v>
      </c>
      <c r="Q872" t="str">
        <v>$10M-50M</v>
      </c>
      <c r="R872" s="1">
        <v>45992</v>
      </c>
      <c r="S872" t="str">
        <v>missing</v>
      </c>
    </row>
    <row r="873" spans="1:19">
      <c r="A873" t="str">
        <v>L0872</v>
      </c>
      <c r="B873" t="str">
        <v>Mila Kim</v>
      </c>
      <c r="C873" t="str">
        <v>missing</v>
      </c>
      <c r="D873" t="str">
        <v>5371957425</v>
      </c>
      <c r="E873" t="str">
        <v>SNOWFLAKE</v>
      </c>
      <c r="F873" t="str">
        <v>ENTERPRISE</v>
      </c>
      <c r="G873" t="str">
        <v>WEBINAR</v>
      </c>
      <c r="H873">
        <v>35</v>
      </c>
      <c r="I873">
        <v>6</v>
      </c>
      <c r="J873">
        <v>24</v>
      </c>
      <c r="K873" t="str">
        <v>NO</v>
      </c>
      <c r="L873" s="1">
        <v>45915</v>
      </c>
      <c r="M873" t="str">
        <v>DISQUALIFIED</v>
      </c>
      <c r="N873" t="str">
        <v>Gaming</v>
      </c>
      <c r="O873" t="str">
        <v>Chief Growth Officer</v>
      </c>
      <c r="P873" t="str">
        <v>Bangladesh</v>
      </c>
      <c r="Q873" t="str">
        <v>unknown</v>
      </c>
      <c r="R873" s="1">
        <v>45670</v>
      </c>
      <c r="S873" t="str">
        <v>missing</v>
      </c>
    </row>
    <row r="874" spans="1:19">
      <c r="A874" t="str">
        <v>L0873</v>
      </c>
      <c r="B874" t="str">
        <v>Dmitri Khan</v>
      </c>
      <c r="C874" t="str">
        <v>dmitri.khan@confluent.com</v>
      </c>
      <c r="D874" t="str">
        <v>281.754.8740</v>
      </c>
      <c r="E874" t="str">
        <v>CONFLUENT</v>
      </c>
      <c r="F874" t="str">
        <v>SMB</v>
      </c>
      <c r="G874" t="str">
        <v>ORGANIC</v>
      </c>
      <c r="H874">
        <v>11</v>
      </c>
      <c r="I874">
        <v>13</v>
      </c>
      <c r="J874">
        <v>46</v>
      </c>
      <c r="K874" t="str">
        <v>NO</v>
      </c>
      <c r="L874" s="1">
        <v>45878</v>
      </c>
      <c r="M874" t="str">
        <v>ENGAGED</v>
      </c>
      <c r="N874" t="str">
        <v>Logistics</v>
      </c>
      <c r="O874" t="str">
        <v>Revops Manager</v>
      </c>
      <c r="P874" t="str">
        <v>US</v>
      </c>
      <c r="Q874" t="str">
        <v>1M-10M</v>
      </c>
      <c r="R874" s="1">
        <v>45676</v>
      </c>
      <c r="S874" t="str">
        <v>missing</v>
      </c>
    </row>
    <row r="875" spans="1:19">
      <c r="A875" t="str">
        <v>L0874</v>
      </c>
      <c r="B875" t="str">
        <v>Keiko Vargas</v>
      </c>
      <c r="C875" t="str">
        <v>keiko.vargas@mongodb.com</v>
      </c>
      <c r="D875" t="str">
        <v>missing</v>
      </c>
      <c r="E875" t="str">
        <v>MONGODB</v>
      </c>
      <c r="F875" t="str">
        <v>ENTERPRISE</v>
      </c>
      <c r="G875" t="str">
        <v>PARTNER</v>
      </c>
      <c r="H875">
        <v>23</v>
      </c>
      <c r="I875">
        <v>9</v>
      </c>
      <c r="J875">
        <v>26</v>
      </c>
      <c r="K875" t="str">
        <v>NO</v>
      </c>
      <c r="L875" s="1">
        <v>45673</v>
      </c>
      <c r="M875" t="str">
        <v>NEW</v>
      </c>
      <c r="N875" t="str">
        <v>Retail</v>
      </c>
      <c r="O875" t="str">
        <v>Communications Director</v>
      </c>
      <c r="P875" t="str">
        <v>Ireland</v>
      </c>
      <c r="Q875" t="str">
        <v>&lt; $1M</v>
      </c>
      <c r="R875" s="1">
        <v>46003</v>
      </c>
      <c r="S875" t="str">
        <v>linkedin.com/in/quentinwhite66</v>
      </c>
    </row>
    <row r="876" spans="1:19">
      <c r="A876" t="str">
        <v>L0875</v>
      </c>
      <c r="B876" t="str">
        <v>Orion White</v>
      </c>
      <c r="C876" t="str">
        <v>orion.white@dropbox.com</v>
      </c>
      <c r="D876" t="str">
        <v>7931109314</v>
      </c>
      <c r="E876" t="str">
        <v>DROPBOX</v>
      </c>
      <c r="F876" t="str">
        <v>MID-MARKET</v>
      </c>
      <c r="G876" t="str">
        <v>EVENT</v>
      </c>
      <c r="H876">
        <v>22</v>
      </c>
      <c r="I876">
        <v>0</v>
      </c>
      <c r="J876">
        <v>24</v>
      </c>
      <c r="K876" t="str">
        <v>YES</v>
      </c>
      <c r="L876" s="1">
        <v>45744</v>
      </c>
      <c r="M876" t="str">
        <v>NEW</v>
      </c>
      <c r="N876" t="str">
        <v>Media</v>
      </c>
      <c r="O876" t="str">
        <v>Vp Of Marketing</v>
      </c>
      <c r="P876" t="str">
        <v>JP</v>
      </c>
      <c r="Q876" t="str">
        <v>unknown</v>
      </c>
      <c r="R876" s="1">
        <v>45871</v>
      </c>
      <c r="S876" t="str">
        <v>www.linkedin.com/in/landonkapoor57</v>
      </c>
    </row>
    <row r="877" spans="1:19">
      <c r="A877" t="str">
        <v>L0876</v>
      </c>
      <c r="B877" t="str">
        <v>Keiko Novak</v>
      </c>
      <c r="C877" t="str">
        <v>keiko.novak@palantir.com</v>
      </c>
      <c r="D877" t="str">
        <v>missing</v>
      </c>
      <c r="E877" t="str">
        <v>PALANTIR</v>
      </c>
      <c r="F877" t="str">
        <v>N/A</v>
      </c>
      <c r="G877" t="str">
        <v>REFERRAL</v>
      </c>
      <c r="H877">
        <v>28</v>
      </c>
      <c r="I877">
        <v>0</v>
      </c>
      <c r="J877">
        <v>3</v>
      </c>
      <c r="K877" t="str">
        <v>NO</v>
      </c>
      <c r="L877" s="1">
        <v>45812</v>
      </c>
      <c r="M877" t="str">
        <v>LOST</v>
      </c>
      <c r="N877" t="str">
        <v>Media</v>
      </c>
      <c r="O877" t="str">
        <v>Unknown</v>
      </c>
      <c r="P877" t="str">
        <v>SG</v>
      </c>
      <c r="Q877" t="str">
        <v>$1M-10M</v>
      </c>
      <c r="R877" s="1">
        <v>45967</v>
      </c>
      <c r="S877" t="str">
        <v>missing</v>
      </c>
    </row>
    <row r="878" spans="1:19">
      <c r="A878" t="str">
        <v>L0877</v>
      </c>
      <c r="B878" t="str">
        <v>Omar King</v>
      </c>
      <c r="C878" t="str">
        <v>omar.king@hubspot.com</v>
      </c>
      <c r="D878" t="str">
        <v>223.906.7572</v>
      </c>
      <c r="E878" t="str">
        <v>HUBSPOT</v>
      </c>
      <c r="F878" t="str">
        <v>GROWTH</v>
      </c>
      <c r="G878" t="str">
        <v>ORGANIC</v>
      </c>
      <c r="H878">
        <v>24</v>
      </c>
      <c r="I878">
        <v>8</v>
      </c>
      <c r="J878">
        <v>43</v>
      </c>
      <c r="K878" t="str">
        <v>YES</v>
      </c>
      <c r="L878" s="1">
        <v>45829</v>
      </c>
      <c r="M878" t="str">
        <v>LOST</v>
      </c>
      <c r="N878" t="str">
        <v>Hrtech</v>
      </c>
      <c r="O878" t="str">
        <v>Technical Lead</v>
      </c>
      <c r="P878" t="str">
        <v>Philippines</v>
      </c>
      <c r="Q878" t="str">
        <v>$10M+</v>
      </c>
      <c r="R878" s="1">
        <v>45736</v>
      </c>
      <c r="S878" t="str">
        <v>missing</v>
      </c>
    </row>
    <row r="879" spans="1:19">
      <c r="A879" t="str">
        <v>L0878</v>
      </c>
      <c r="B879" t="str">
        <v>Irene Schneider</v>
      </c>
      <c r="C879" t="str">
        <v>irene.schneider@meta.com</v>
      </c>
      <c r="D879" t="str">
        <v>+1-769-444-5706</v>
      </c>
      <c r="E879" t="str">
        <v>META</v>
      </c>
      <c r="F879" t="str">
        <v>N/A</v>
      </c>
      <c r="G879" t="str">
        <v>COLD_EMAIL</v>
      </c>
      <c r="H879">
        <v>7</v>
      </c>
      <c r="I879">
        <v>20</v>
      </c>
      <c r="J879">
        <v>51</v>
      </c>
      <c r="K879" t="str">
        <v>YES</v>
      </c>
      <c r="L879" s="1">
        <v>45783</v>
      </c>
      <c r="M879" t="str">
        <v>CONVERTED</v>
      </c>
      <c r="N879" t="str">
        <v>Logistics</v>
      </c>
      <c r="O879" t="str">
        <v>Marketing Analyst</v>
      </c>
      <c r="P879" t="str">
        <v>AU</v>
      </c>
      <c r="Q879" t="str">
        <v>$0-1M</v>
      </c>
      <c r="R879" s="1">
        <v>45883</v>
      </c>
      <c r="S879" t="str">
        <v>https://www.linkedin.com/in/brendanlee47</v>
      </c>
    </row>
    <row r="880" spans="1:19">
      <c r="A880" t="str">
        <v>L0879</v>
      </c>
      <c r="B880" t="str">
        <v>Hank Larsson</v>
      </c>
      <c r="C880" t="str">
        <v>hank.larsson@servicenow.com</v>
      </c>
      <c r="D880" t="str">
        <v>243-334-3130</v>
      </c>
      <c r="E880" t="str">
        <v>SERVICENOW</v>
      </c>
      <c r="F880" t="str">
        <v>MID-MARKET</v>
      </c>
      <c r="G880" t="str">
        <v>SOCIAL</v>
      </c>
      <c r="H880">
        <v>30</v>
      </c>
      <c r="I880">
        <v>0</v>
      </c>
      <c r="J880">
        <v>39</v>
      </c>
      <c r="K880" t="str">
        <v>YES</v>
      </c>
      <c r="L880" s="1">
        <v>45845</v>
      </c>
      <c r="M880" t="str">
        <v>NEW</v>
      </c>
      <c r="N880" t="str">
        <v>Cybersecurity</v>
      </c>
      <c r="O880" t="str">
        <v>Head Of Strategy</v>
      </c>
      <c r="P880" t="str">
        <v>Kenya</v>
      </c>
      <c r="Q880" t="str">
        <v>$1M - $10M</v>
      </c>
      <c r="R880" s="1">
        <v>45994</v>
      </c>
      <c r="S880" t="str">
        <v>missing</v>
      </c>
    </row>
    <row r="881" spans="1:19">
      <c r="A881" t="str">
        <v>L0880</v>
      </c>
      <c r="B881" t="str">
        <v>Priya Dominguez</v>
      </c>
      <c r="C881" t="str">
        <v>priya.dominguez@palantir.com</v>
      </c>
      <c r="D881" t="str">
        <v>(507) 217-7997</v>
      </c>
      <c r="E881" t="str">
        <v>PALANTIR</v>
      </c>
      <c r="F881" t="str">
        <v>SMB</v>
      </c>
      <c r="G881" t="str">
        <v>WEBINAR</v>
      </c>
      <c r="H881">
        <v>34</v>
      </c>
      <c r="I881">
        <v>0</v>
      </c>
      <c r="J881">
        <v>1</v>
      </c>
      <c r="K881" t="str">
        <v>YES</v>
      </c>
      <c r="L881" s="1">
        <v>45663</v>
      </c>
      <c r="M881" t="str">
        <v>LOST</v>
      </c>
      <c r="N881" t="str">
        <v>Automotive</v>
      </c>
      <c r="O881" t="str">
        <v>Marketing Analyst</v>
      </c>
      <c r="P881" t="str">
        <v>Spain</v>
      </c>
      <c r="Q881" t="str">
        <v>$100M-500M</v>
      </c>
      <c r="R881" s="1">
        <v>45738</v>
      </c>
      <c r="S881" t="str">
        <v>missing</v>
      </c>
    </row>
    <row r="882" spans="1:19">
      <c r="A882" t="str">
        <v>L0881</v>
      </c>
      <c r="B882" t="str">
        <v>Perseus Ruiz</v>
      </c>
      <c r="C882" t="str">
        <v>perseus.ruiz@snowflake.com</v>
      </c>
      <c r="D882" t="str">
        <v>(834) 240-2116</v>
      </c>
      <c r="E882" t="str">
        <v>SNOWFLAKE</v>
      </c>
      <c r="F882" t="str">
        <v>SMB</v>
      </c>
      <c r="G882" t="str">
        <v>EVENT</v>
      </c>
      <c r="H882">
        <v>29</v>
      </c>
      <c r="I882">
        <v>0</v>
      </c>
      <c r="J882">
        <v>22</v>
      </c>
      <c r="K882" t="str">
        <v>NO</v>
      </c>
      <c r="L882" s="1">
        <v>45980</v>
      </c>
      <c r="M882" t="str">
        <v>QUALIFIED</v>
      </c>
      <c r="N882" t="str">
        <v>Proptech</v>
      </c>
      <c r="O882" t="str">
        <v>Chief Revenue Officer</v>
      </c>
      <c r="P882" t="str">
        <v>IN</v>
      </c>
      <c r="Q882" t="str">
        <v>0-1M</v>
      </c>
      <c r="R882" s="1">
        <v>45840</v>
      </c>
      <c r="S882" t="str">
        <v>linkedin.com/in/lorenzogonzalez95</v>
      </c>
    </row>
    <row r="883" spans="1:19">
      <c r="A883" t="str">
        <v>L0882</v>
      </c>
      <c r="B883" t="str">
        <v>Xena Robinson</v>
      </c>
      <c r="C883" t="str">
        <v>xena.robinson@canva.com</v>
      </c>
      <c r="D883" t="str">
        <v>+19247591171</v>
      </c>
      <c r="E883" t="str">
        <v>CANVA</v>
      </c>
      <c r="F883" t="str">
        <v>ENTERPRISE</v>
      </c>
      <c r="G883" t="str">
        <v>PAID</v>
      </c>
      <c r="H883">
        <v>21</v>
      </c>
      <c r="I883">
        <v>19</v>
      </c>
      <c r="J883">
        <v>8</v>
      </c>
      <c r="K883" t="str">
        <v>NO</v>
      </c>
      <c r="L883" s="1">
        <v>45801</v>
      </c>
      <c r="M883" t="str">
        <v>CONTACTED</v>
      </c>
      <c r="N883" t="str">
        <v>Logistics</v>
      </c>
      <c r="O883" t="str">
        <v>Intern</v>
      </c>
      <c r="P883" t="str">
        <v>DE</v>
      </c>
      <c r="Q883" t="str">
        <v>Unknown</v>
      </c>
      <c r="R883" s="1" t="str">
        <v/>
      </c>
      <c r="S883" t="str">
        <v>missing</v>
      </c>
    </row>
    <row r="884" spans="1:19">
      <c r="A884" t="str">
        <v>L0883</v>
      </c>
      <c r="B884" t="str">
        <v>Brian Decker</v>
      </c>
      <c r="C884" t="str">
        <v>brian.decker@freshworks.com</v>
      </c>
      <c r="D884" t="str">
        <v>missing</v>
      </c>
      <c r="E884" t="str">
        <v>FRESHWORKS</v>
      </c>
      <c r="F884" t="str">
        <v>MID-MARKET</v>
      </c>
      <c r="G884" t="str">
        <v>ORGANIC</v>
      </c>
      <c r="H884">
        <v>35</v>
      </c>
      <c r="I884">
        <v>11</v>
      </c>
      <c r="J884">
        <v>14</v>
      </c>
      <c r="K884" t="str">
        <v>NO</v>
      </c>
      <c r="L884" s="1">
        <v>45896</v>
      </c>
      <c r="M884" t="str">
        <v>NEW</v>
      </c>
      <c r="N884" t="str">
        <v>Cleantech</v>
      </c>
      <c r="O884" t="str">
        <v>Vp Marketing</v>
      </c>
      <c r="P884" t="str">
        <v>Kenya</v>
      </c>
      <c r="Q884" t="str">
        <v>$1M - $10M</v>
      </c>
      <c r="R884" s="1">
        <v>45699</v>
      </c>
      <c r="S884" t="str">
        <v>https://www.linkedin.com/in/junipermishra48</v>
      </c>
    </row>
    <row r="885" spans="1:19">
      <c r="A885" t="str">
        <v>L0884</v>
      </c>
      <c r="B885" t="str">
        <v>Felix Wilson</v>
      </c>
      <c r="C885" t="str">
        <v>felix.wilson@intercom.com</v>
      </c>
      <c r="D885" t="str">
        <v>6774428528</v>
      </c>
      <c r="E885" t="str">
        <v>INTERCOM</v>
      </c>
      <c r="F885" t="str">
        <v>GROWTH</v>
      </c>
      <c r="G885" t="str">
        <v>PAID</v>
      </c>
      <c r="H885">
        <v>19</v>
      </c>
      <c r="I885">
        <v>9</v>
      </c>
      <c r="J885">
        <v>29</v>
      </c>
      <c r="K885" t="str">
        <v>NO</v>
      </c>
      <c r="L885" s="1">
        <v>45729</v>
      </c>
      <c r="M885" t="str">
        <v>LOST</v>
      </c>
      <c r="N885" t="str">
        <v>Logistics</v>
      </c>
      <c r="O885" t="str">
        <v>Sdr Manager</v>
      </c>
      <c r="P885" t="str">
        <v>BR</v>
      </c>
      <c r="Q885" t="str">
        <v>$500M-1B</v>
      </c>
      <c r="R885" s="1">
        <v>45956</v>
      </c>
      <c r="S885" t="str">
        <v>linkedin.com/in/nicowright98</v>
      </c>
    </row>
    <row r="886" spans="1:19">
      <c r="A886" t="str">
        <v>L0885</v>
      </c>
      <c r="B886" t="str">
        <v>Julian Herrera</v>
      </c>
      <c r="C886" t="str">
        <v>julian.herrera@figma.com</v>
      </c>
      <c r="D886" t="str">
        <v>+1-511-737-8576</v>
      </c>
      <c r="E886" t="str">
        <v>FIGMA</v>
      </c>
      <c r="F886" t="str">
        <v>N/A</v>
      </c>
      <c r="G886" t="str">
        <v>REFERRAL</v>
      </c>
      <c r="H886">
        <v>24</v>
      </c>
      <c r="I886">
        <v>3</v>
      </c>
      <c r="J886">
        <v>25</v>
      </c>
      <c r="K886" t="str">
        <v>NO</v>
      </c>
      <c r="L886" s="1">
        <v>45928</v>
      </c>
      <c r="M886" t="str">
        <v>CONTACTED</v>
      </c>
      <c r="N886" t="str">
        <v>Fintech</v>
      </c>
      <c r="O886" t="str">
        <v>Product Manager</v>
      </c>
      <c r="P886" t="str">
        <v>UK</v>
      </c>
      <c r="Q886" t="str">
        <v>0-1M</v>
      </c>
      <c r="R886" s="1">
        <v>45921</v>
      </c>
      <c r="S886" t="str">
        <v>missing</v>
      </c>
    </row>
    <row r="887" spans="1:19">
      <c r="A887" t="str">
        <v>L0886</v>
      </c>
      <c r="B887" t="str">
        <v>Zachary Lee</v>
      </c>
      <c r="C887" t="str">
        <v>zachary.lee@meta.com</v>
      </c>
      <c r="D887" t="str">
        <v>missing</v>
      </c>
      <c r="E887" t="str">
        <v>META</v>
      </c>
      <c r="F887" t="str">
        <v>ENTERPRISE</v>
      </c>
      <c r="G887" t="str">
        <v>CONTENT_SYNDICATION</v>
      </c>
      <c r="H887">
        <v>30</v>
      </c>
      <c r="I887">
        <v>13</v>
      </c>
      <c r="J887">
        <v>56</v>
      </c>
      <c r="K887" t="str">
        <v>NO</v>
      </c>
      <c r="L887" s="1">
        <v>46016</v>
      </c>
      <c r="M887" t="str">
        <v>DISQUALIFIED</v>
      </c>
      <c r="N887" t="str">
        <v>Cybersecurity</v>
      </c>
      <c r="O887" t="str">
        <v>Cto</v>
      </c>
      <c r="P887" t="str">
        <v>Uae</v>
      </c>
      <c r="Q887" t="str">
        <v>$100M-500M</v>
      </c>
      <c r="R887" s="1">
        <v>45761</v>
      </c>
      <c r="S887" t="str">
        <v>linkedin.com/in/ivanmartinez77</v>
      </c>
    </row>
    <row r="888" spans="1:19">
      <c r="A888" t="str">
        <v>L0887</v>
      </c>
      <c r="B888" t="str">
        <v>Sophie Saxena</v>
      </c>
      <c r="C888" t="str">
        <v>sophie.saxena@crowdstrike.com</v>
      </c>
      <c r="D888" t="str">
        <v>970.571.4020</v>
      </c>
      <c r="E888" t="str">
        <v>CROWDSTRIKE</v>
      </c>
      <c r="F888" t="str">
        <v>MID-MARKET</v>
      </c>
      <c r="G888" t="str">
        <v>EVENT</v>
      </c>
      <c r="H888">
        <v>4</v>
      </c>
      <c r="I888">
        <v>10</v>
      </c>
      <c r="J888">
        <v>50</v>
      </c>
      <c r="K888" t="str">
        <v>YES</v>
      </c>
      <c r="L888" s="1">
        <v>45964</v>
      </c>
      <c r="M888" t="str">
        <v>LOST</v>
      </c>
      <c r="N888" t="str">
        <v>Cleantech</v>
      </c>
      <c r="O888" t="str">
        <v>Cto</v>
      </c>
      <c r="P888" t="str">
        <v>BR</v>
      </c>
      <c r="Q888" t="str">
        <v>50M+</v>
      </c>
      <c r="R888" s="1">
        <v>46000</v>
      </c>
      <c r="S888" t="str">
        <v>linkedin.com/in/camilaharris21</v>
      </c>
    </row>
    <row r="889" spans="1:19">
      <c r="A889" t="str">
        <v>L0888</v>
      </c>
      <c r="B889" t="str">
        <v>Kaia Popov</v>
      </c>
      <c r="C889" t="str">
        <v>kaia.popov@linear.com</v>
      </c>
      <c r="D889" t="str">
        <v>6889162350</v>
      </c>
      <c r="E889" t="str">
        <v>LINEAR</v>
      </c>
      <c r="F889" t="str">
        <v>SMB</v>
      </c>
      <c r="G889" t="str">
        <v>ORGANIC</v>
      </c>
      <c r="H889">
        <v>10</v>
      </c>
      <c r="I889">
        <v>5</v>
      </c>
      <c r="J889">
        <v>29</v>
      </c>
      <c r="K889" t="str">
        <v>NO</v>
      </c>
      <c r="L889" s="1">
        <v>45659</v>
      </c>
      <c r="M889" t="str">
        <v>DISQUALIFIED</v>
      </c>
      <c r="N889" t="str">
        <v>Hrtech</v>
      </c>
      <c r="O889" t="str">
        <v>Founder</v>
      </c>
      <c r="P889" t="str">
        <v>US</v>
      </c>
      <c r="Q889" t="str">
        <v>$25M-$100M</v>
      </c>
      <c r="R889" s="1">
        <v>45671</v>
      </c>
      <c r="S889" t="str">
        <v>missing</v>
      </c>
    </row>
    <row r="890" spans="1:19">
      <c r="A890" t="str">
        <v>L0889</v>
      </c>
      <c r="B890" t="str">
        <v>Orion Kim</v>
      </c>
      <c r="C890" t="str">
        <v>orion.kim@hubspot.com</v>
      </c>
      <c r="D890" t="str">
        <v>(525) 366-1860</v>
      </c>
      <c r="E890" t="str">
        <v>HUBSPOT</v>
      </c>
      <c r="F890" t="str">
        <v>SMB</v>
      </c>
      <c r="G890" t="str">
        <v>REFERRAL</v>
      </c>
      <c r="H890">
        <v>7</v>
      </c>
      <c r="I890">
        <v>15</v>
      </c>
      <c r="J890">
        <v>46</v>
      </c>
      <c r="K890" t="str">
        <v>YES</v>
      </c>
      <c r="L890" s="1">
        <v>45881</v>
      </c>
      <c r="M890" t="str">
        <v>ENGAGED</v>
      </c>
      <c r="N890" t="str">
        <v>Cleantech</v>
      </c>
      <c r="O890" t="str">
        <v>Digital Marketing Manager</v>
      </c>
      <c r="P890" t="str">
        <v>JP</v>
      </c>
      <c r="Q890" t="str">
        <v>0-1M</v>
      </c>
      <c r="R890" s="1">
        <v>45857</v>
      </c>
      <c r="S890" t="str">
        <v>missing</v>
      </c>
    </row>
    <row r="891" spans="1:19">
      <c r="A891" t="str">
        <v>L0890</v>
      </c>
      <c r="B891" t="str">
        <v>Farhan Nair</v>
      </c>
      <c r="C891" t="str">
        <v>farhan.nair@stripe.com</v>
      </c>
      <c r="D891" t="str">
        <v>+19103276478</v>
      </c>
      <c r="E891" t="str">
        <v>STRIPE</v>
      </c>
      <c r="F891" t="str">
        <v>MID-MARKET</v>
      </c>
      <c r="G891" t="str">
        <v>SOCIAL</v>
      </c>
      <c r="H891">
        <v>32</v>
      </c>
      <c r="I891">
        <v>0</v>
      </c>
      <c r="J891">
        <v>1</v>
      </c>
      <c r="K891" t="str">
        <v>NO</v>
      </c>
      <c r="L891" s="1">
        <v>45816</v>
      </c>
      <c r="M891" t="str">
        <v>NEW</v>
      </c>
      <c r="N891" t="str">
        <v>Hrtech</v>
      </c>
      <c r="O891" t="str">
        <v>Head Of Growth</v>
      </c>
      <c r="P891" t="str">
        <v>SG</v>
      </c>
      <c r="Q891" t="str">
        <v>unknown</v>
      </c>
      <c r="R891" s="1">
        <v>45721</v>
      </c>
      <c r="S891" t="str">
        <v>missing</v>
      </c>
    </row>
    <row r="892" spans="1:19">
      <c r="A892" t="str">
        <v>L0891</v>
      </c>
      <c r="B892" t="str">
        <v>Tatiana Tiwari</v>
      </c>
      <c r="C892" t="str">
        <v>tatiana.tiwari@stripeinc.com</v>
      </c>
      <c r="D892" t="str">
        <v>missing</v>
      </c>
      <c r="E892" t="str">
        <v>STRIPE INC</v>
      </c>
      <c r="F892" t="str">
        <v>ENTERPRISE</v>
      </c>
      <c r="G892" t="str">
        <v>COLD_EMAIL</v>
      </c>
      <c r="H892">
        <v>25</v>
      </c>
      <c r="I892">
        <v>0</v>
      </c>
      <c r="J892">
        <v>8</v>
      </c>
      <c r="K892" t="str">
        <v>YES</v>
      </c>
      <c r="L892" s="1">
        <v>45673</v>
      </c>
      <c r="M892" t="str">
        <v>DISQUALIFIED</v>
      </c>
      <c r="N892" t="str">
        <v>E-Commerce</v>
      </c>
      <c r="O892" t="str">
        <v>Sales Engineer</v>
      </c>
      <c r="P892" t="str">
        <v>Poland</v>
      </c>
      <c r="Q892" t="str">
        <v>Unknown</v>
      </c>
      <c r="R892" s="1" t="str">
        <v/>
      </c>
      <c r="S892" t="str">
        <v>linkedin.com/in/sophiepopov90</v>
      </c>
    </row>
    <row r="893" spans="1:19">
      <c r="A893" t="str">
        <v>L0892</v>
      </c>
      <c r="B893" t="str">
        <v>Tyler White</v>
      </c>
      <c r="C893" t="str">
        <v>tyler.white@snowflake.com</v>
      </c>
      <c r="D893" t="str">
        <v>360.480.7099</v>
      </c>
      <c r="E893" t="str">
        <v>SNOWFLAKE</v>
      </c>
      <c r="F893" t="str">
        <v>ENTERPRISE</v>
      </c>
      <c r="G893" t="str">
        <v>REFERRAL</v>
      </c>
      <c r="H893">
        <v>32</v>
      </c>
      <c r="I893">
        <v>1</v>
      </c>
      <c r="J893">
        <v>49</v>
      </c>
      <c r="K893" t="str">
        <v>YES</v>
      </c>
      <c r="L893" s="1">
        <v>45716</v>
      </c>
      <c r="M893" t="str">
        <v>CONTACTED</v>
      </c>
      <c r="N893" t="str">
        <v>Logistics</v>
      </c>
      <c r="O893" t="str">
        <v>Cmo</v>
      </c>
      <c r="P893" t="str">
        <v>Italy</v>
      </c>
      <c r="Q893" t="str">
        <v>0-1M</v>
      </c>
      <c r="R893" s="1">
        <v>45797</v>
      </c>
      <c r="S893" t="str">
        <v>www.linkedin.com/in/racheldubois92</v>
      </c>
    </row>
    <row r="894" spans="1:19">
      <c r="A894" t="str">
        <v>L0893</v>
      </c>
      <c r="B894" t="str">
        <v>Chloe Ahmed</v>
      </c>
      <c r="C894" t="str">
        <v>chloe.ahmed@canva.com</v>
      </c>
      <c r="D894" t="str">
        <v>3776273153</v>
      </c>
      <c r="E894" t="str">
        <v>CANVA</v>
      </c>
      <c r="F894" t="str">
        <v>STARTUP</v>
      </c>
      <c r="G894" t="str">
        <v>SOCIAL</v>
      </c>
      <c r="H894">
        <v>0</v>
      </c>
      <c r="I894">
        <v>3</v>
      </c>
      <c r="J894">
        <v>8</v>
      </c>
      <c r="K894" t="str">
        <v>YES</v>
      </c>
      <c r="L894" s="1">
        <v>45922</v>
      </c>
      <c r="M894" t="str">
        <v>CONVERTED</v>
      </c>
      <c r="N894" t="str">
        <v>Telecom</v>
      </c>
      <c r="O894" t="str">
        <v>Growth Hacker</v>
      </c>
      <c r="P894" t="str">
        <v>Israel</v>
      </c>
      <c r="Q894" t="str">
        <v>Unknown</v>
      </c>
      <c r="R894" s="1">
        <v>45672</v>
      </c>
      <c r="S894" t="str">
        <v>https://www.linkedin.com/in/sammitchell6</v>
      </c>
    </row>
    <row r="895" spans="1:19">
      <c r="A895" t="str">
        <v>L0894</v>
      </c>
      <c r="B895" t="str">
        <v>Noah Davis</v>
      </c>
      <c r="C895" t="str">
        <v>noah.davis@mongodb.com</v>
      </c>
      <c r="D895" t="str">
        <v>(513) 294-4535</v>
      </c>
      <c r="E895" t="str">
        <v>MONGO DB</v>
      </c>
      <c r="F895" t="str">
        <v>STARTUP</v>
      </c>
      <c r="G895" t="str">
        <v>ORGANIC</v>
      </c>
      <c r="H895">
        <v>32</v>
      </c>
      <c r="I895">
        <v>0</v>
      </c>
      <c r="J895">
        <v>2</v>
      </c>
      <c r="K895" t="str">
        <v>NO</v>
      </c>
      <c r="L895" s="1" t="str">
        <v/>
      </c>
      <c r="M895" t="str">
        <v>NURTURING</v>
      </c>
      <c r="N895" t="str">
        <v>Media</v>
      </c>
      <c r="O895" t="str">
        <v>Head Of Sales</v>
      </c>
      <c r="P895" t="str">
        <v>UK</v>
      </c>
      <c r="Q895" t="str">
        <v>Under $1M</v>
      </c>
      <c r="R895" s="1">
        <v>45917</v>
      </c>
      <c r="S895" t="str">
        <v>https://linkedin.com/in/zaneolsen77</v>
      </c>
    </row>
    <row r="896" spans="1:19">
      <c r="A896" t="str">
        <v>L0895</v>
      </c>
      <c r="B896" t="str">
        <v>Jack Adams</v>
      </c>
      <c r="C896" t="str">
        <v>jack.adams@okta.com</v>
      </c>
      <c r="D896" t="str">
        <v>(684) 824-9776</v>
      </c>
      <c r="E896" t="str">
        <v>OKTA</v>
      </c>
      <c r="F896" t="str">
        <v>STARTUP</v>
      </c>
      <c r="G896" t="str">
        <v>PAID</v>
      </c>
      <c r="H896">
        <v>22</v>
      </c>
      <c r="I896">
        <v>19</v>
      </c>
      <c r="J896">
        <v>0</v>
      </c>
      <c r="K896" t="str">
        <v>YES</v>
      </c>
      <c r="L896" s="1">
        <v>45980</v>
      </c>
      <c r="M896" t="str">
        <v>NEW</v>
      </c>
      <c r="N896" t="str">
        <v>Fintech</v>
      </c>
      <c r="O896" t="str">
        <v>Pr Manager</v>
      </c>
      <c r="P896" t="str">
        <v>IN</v>
      </c>
      <c r="Q896" t="str">
        <v>$500M-1B</v>
      </c>
      <c r="R896" s="1">
        <v>45673</v>
      </c>
      <c r="S896" t="str">
        <v>linkedin.com/in/wesleyharris1</v>
      </c>
    </row>
    <row r="897" spans="1:19">
      <c r="A897" t="str">
        <v>L0896</v>
      </c>
      <c r="B897" t="str">
        <v>Liora Rossi</v>
      </c>
      <c r="C897" t="str">
        <v>liora.rossi@intercom.com</v>
      </c>
      <c r="D897" t="str">
        <v>218-577-9450</v>
      </c>
      <c r="E897" t="str">
        <v>INTERCOM</v>
      </c>
      <c r="F897" t="str">
        <v>GROWTH</v>
      </c>
      <c r="G897" t="str">
        <v>ORGANIC</v>
      </c>
      <c r="H897">
        <v>14</v>
      </c>
      <c r="I897">
        <v>0</v>
      </c>
      <c r="J897">
        <v>28</v>
      </c>
      <c r="K897" t="str">
        <v>YES</v>
      </c>
      <c r="L897" s="1">
        <v>45951</v>
      </c>
      <c r="M897" t="str">
        <v>NEW</v>
      </c>
      <c r="N897" t="str">
        <v>Devops</v>
      </c>
      <c r="O897" t="str">
        <v>Revenue Operations</v>
      </c>
      <c r="P897" t="str">
        <v>N/A</v>
      </c>
      <c r="Q897" t="str">
        <v>10M-50M</v>
      </c>
      <c r="R897" s="1">
        <v>45761</v>
      </c>
      <c r="S897" t="str">
        <v>www.linkedin.com/in/umascott50</v>
      </c>
    </row>
    <row r="898" spans="1:19">
      <c r="A898" t="str">
        <v>L0897</v>
      </c>
      <c r="B898" t="str">
        <v>Ravi Decker</v>
      </c>
      <c r="C898" t="str">
        <v>ravi.decker@hashicorp.com</v>
      </c>
      <c r="D898" t="str">
        <v>+17032032376</v>
      </c>
      <c r="E898" t="str">
        <v>HASHI CORP</v>
      </c>
      <c r="F898" t="str">
        <v>SMB</v>
      </c>
      <c r="G898" t="str">
        <v>COLD_EMAIL</v>
      </c>
      <c r="H898">
        <v>22</v>
      </c>
      <c r="I898">
        <v>11</v>
      </c>
      <c r="J898">
        <v>13</v>
      </c>
      <c r="K898" t="str">
        <v>NO</v>
      </c>
      <c r="L898" s="1">
        <v>45705</v>
      </c>
      <c r="M898" t="str">
        <v>CONTACTED</v>
      </c>
      <c r="N898" t="str">
        <v>Manufacturing</v>
      </c>
      <c r="O898" t="str">
        <v>Marketing Manager</v>
      </c>
      <c r="P898" t="str">
        <v>AU</v>
      </c>
      <c r="Q898" t="str">
        <v>Unknown</v>
      </c>
      <c r="R898" s="1" t="str">
        <v/>
      </c>
      <c r="S898" t="str">
        <v>missing</v>
      </c>
    </row>
    <row r="899" spans="1:19">
      <c r="A899" t="str">
        <v>L0898</v>
      </c>
      <c r="B899" t="str">
        <v>Mila Park</v>
      </c>
      <c r="C899" t="str">
        <v>mila.park@docusign.com</v>
      </c>
      <c r="D899" t="str">
        <v>(301) 487-9112</v>
      </c>
      <c r="E899" t="str">
        <v>DOCU SIGN</v>
      </c>
      <c r="F899" t="str">
        <v>ENTERPRISE</v>
      </c>
      <c r="G899" t="str">
        <v>PARTNER</v>
      </c>
      <c r="H899">
        <v>10</v>
      </c>
      <c r="I899">
        <v>3</v>
      </c>
      <c r="J899">
        <v>35</v>
      </c>
      <c r="K899" t="str">
        <v>NO</v>
      </c>
      <c r="L899" s="1">
        <v>45685</v>
      </c>
      <c r="M899" t="str">
        <v>NURTURING</v>
      </c>
      <c r="N899" t="str">
        <v>AI/ML</v>
      </c>
      <c r="O899" t="str">
        <v>Business Development Rep</v>
      </c>
      <c r="P899" t="str">
        <v>CA</v>
      </c>
      <c r="Q899" t="str">
        <v>Unknown</v>
      </c>
      <c r="R899" s="1">
        <v>45788</v>
      </c>
      <c r="S899" t="str">
        <v>missing</v>
      </c>
    </row>
    <row r="900" spans="1:19">
      <c r="A900" t="str">
        <v>L0899</v>
      </c>
      <c r="B900" t="str">
        <v>Quinlan Davis</v>
      </c>
      <c r="C900" t="str">
        <v>quinlan.davis@dropbox.com</v>
      </c>
      <c r="D900" t="str">
        <v>+1-763-963-4420</v>
      </c>
      <c r="E900" t="str">
        <v>DROPBOX</v>
      </c>
      <c r="F900" t="str">
        <v>N/A</v>
      </c>
      <c r="G900" t="str">
        <v>EVENT</v>
      </c>
      <c r="H900">
        <v>15</v>
      </c>
      <c r="I900">
        <v>15</v>
      </c>
      <c r="J900">
        <v>24</v>
      </c>
      <c r="K900" t="str">
        <v>NO</v>
      </c>
      <c r="L900" s="1">
        <v>45664</v>
      </c>
      <c r="M900" t="str">
        <v>ENGAGED</v>
      </c>
      <c r="N900" t="str">
        <v>Biotech</v>
      </c>
      <c r="O900" t="str">
        <v>Customer Success Manager</v>
      </c>
      <c r="P900" t="str">
        <v>BR</v>
      </c>
      <c r="Q900" t="str">
        <v>$1M-10M</v>
      </c>
      <c r="R900" s="1" t="str">
        <v/>
      </c>
      <c r="S900" t="str">
        <v>https://linkedin.com/in/yvonneallen41</v>
      </c>
    </row>
    <row r="901" spans="1:19">
      <c r="A901" t="str">
        <v>L0900</v>
      </c>
      <c r="B901" t="str">
        <v>Freya Carter</v>
      </c>
      <c r="C901" t="str">
        <v>freya.carter@zscaler.com</v>
      </c>
      <c r="D901" t="str">
        <v>8595226146</v>
      </c>
      <c r="E901" t="str">
        <v>ZSCALER</v>
      </c>
      <c r="F901" t="str">
        <v>STARTUP</v>
      </c>
      <c r="G901" t="str">
        <v>EVENT</v>
      </c>
      <c r="H901">
        <v>31</v>
      </c>
      <c r="I901">
        <v>11</v>
      </c>
      <c r="J901">
        <v>38</v>
      </c>
      <c r="K901" t="str">
        <v>NO</v>
      </c>
      <c r="L901" s="1">
        <v>45813</v>
      </c>
      <c r="M901" t="str">
        <v>QUALIFIED</v>
      </c>
      <c r="N901" t="str">
        <v>Saas</v>
      </c>
      <c r="O901" t="str">
        <v>Pr Manager</v>
      </c>
      <c r="P901" t="str">
        <v>CA</v>
      </c>
      <c r="Q901" t="str">
        <v>Unknown</v>
      </c>
      <c r="R901" s="1">
        <v>45662</v>
      </c>
      <c r="S901" t="str">
        <v>missing</v>
      </c>
    </row>
    <row r="902" spans="1:19">
      <c r="A902" t="str">
        <v>L0901</v>
      </c>
      <c r="B902" t="str">
        <v>Xavier Jones</v>
      </c>
      <c r="C902" t="str">
        <v>xavier.jones@microsoftcorp.com</v>
      </c>
      <c r="D902" t="str">
        <v>(244) 945-5299</v>
      </c>
      <c r="E902" t="str">
        <v>MICROSOFT CORP</v>
      </c>
      <c r="F902" t="str">
        <v>N/A</v>
      </c>
      <c r="G902" t="str">
        <v>REFERRAL</v>
      </c>
      <c r="H902">
        <v>32</v>
      </c>
      <c r="I902">
        <v>0</v>
      </c>
      <c r="J902">
        <v>26</v>
      </c>
      <c r="K902" t="str">
        <v>NO</v>
      </c>
      <c r="L902" s="1">
        <v>46009</v>
      </c>
      <c r="M902" t="str">
        <v>ENGAGED</v>
      </c>
      <c r="N902" t="str">
        <v>Edtech</v>
      </c>
      <c r="O902" t="str">
        <v>Unknown</v>
      </c>
      <c r="P902" t="str">
        <v>JP</v>
      </c>
      <c r="Q902" t="str">
        <v>Unknown</v>
      </c>
      <c r="R902" s="1">
        <v>45802</v>
      </c>
      <c r="S902" t="str">
        <v>missing</v>
      </c>
    </row>
    <row r="903" spans="1:19">
      <c r="A903" t="str">
        <v>L0902</v>
      </c>
      <c r="B903" t="str">
        <v>Killian Dubois</v>
      </c>
      <c r="C903" t="str">
        <v>killian.dubois@zendesk.com</v>
      </c>
      <c r="D903" t="str">
        <v>7649295617</v>
      </c>
      <c r="E903" t="str">
        <v>ZENDESK</v>
      </c>
      <c r="F903" t="str">
        <v>SMB</v>
      </c>
      <c r="G903" t="str">
        <v>REFERRAL</v>
      </c>
      <c r="H903">
        <v>0</v>
      </c>
      <c r="I903">
        <v>8</v>
      </c>
      <c r="J903">
        <v>9</v>
      </c>
      <c r="K903" t="str">
        <v>YES</v>
      </c>
      <c r="L903" s="1">
        <v>45845</v>
      </c>
      <c r="M903" t="str">
        <v>DISQUALIFIED</v>
      </c>
      <c r="N903" t="str">
        <v>E-Commerce</v>
      </c>
      <c r="O903" t="str">
        <v>Customer Success Manager</v>
      </c>
      <c r="P903" t="str">
        <v>Bangladesh</v>
      </c>
      <c r="Q903" t="str">
        <v>$10M-50M</v>
      </c>
      <c r="R903" s="1">
        <v>45665</v>
      </c>
      <c r="S903" t="str">
        <v>linkedin.com/in/chloemishra69</v>
      </c>
    </row>
    <row r="904" spans="1:19">
      <c r="A904" t="str">
        <v>L0903</v>
      </c>
      <c r="B904" t="str">
        <v>Noah Singh</v>
      </c>
      <c r="C904" t="str">
        <v>noah.singh@figma.com</v>
      </c>
      <c r="D904" t="str">
        <v>(206) 492-2397</v>
      </c>
      <c r="E904" t="str">
        <v>FIGMA</v>
      </c>
      <c r="F904" t="str">
        <v>SMB</v>
      </c>
      <c r="G904" t="str">
        <v>PARTNER</v>
      </c>
      <c r="H904">
        <v>5</v>
      </c>
      <c r="I904">
        <v>18</v>
      </c>
      <c r="J904">
        <v>7</v>
      </c>
      <c r="K904" t="str">
        <v>NO</v>
      </c>
      <c r="L904" s="1">
        <v>45935</v>
      </c>
      <c r="M904" t="str">
        <v>DISQUALIFIED</v>
      </c>
      <c r="N904" t="str">
        <v>Unknown</v>
      </c>
      <c r="O904" t="str">
        <v>Channel Manager</v>
      </c>
      <c r="P904" t="str">
        <v>AU</v>
      </c>
      <c r="Q904" t="str">
        <v>self-funded</v>
      </c>
      <c r="R904" s="1">
        <v>45918</v>
      </c>
      <c r="S904" t="str">
        <v>linkedin.com/in/deepagonzalez9</v>
      </c>
    </row>
    <row r="905" spans="1:19">
      <c r="A905" t="str">
        <v>L0904</v>
      </c>
      <c r="B905" t="str">
        <v>Fatima Scott</v>
      </c>
      <c r="C905" t="str">
        <v>fatima.scott@dropbox.com</v>
      </c>
      <c r="D905" t="str">
        <v>3064191159</v>
      </c>
      <c r="E905" t="str">
        <v>DROPBOX</v>
      </c>
      <c r="F905" t="str">
        <v>ENTERPRISE</v>
      </c>
      <c r="G905" t="str">
        <v>WEBINAR</v>
      </c>
      <c r="H905">
        <v>7</v>
      </c>
      <c r="I905">
        <v>18</v>
      </c>
      <c r="J905">
        <v>19</v>
      </c>
      <c r="K905" t="str">
        <v>NO</v>
      </c>
      <c r="L905" s="1">
        <v>45912</v>
      </c>
      <c r="M905" t="str">
        <v>CONTACTED</v>
      </c>
      <c r="N905" t="str">
        <v>Saas</v>
      </c>
      <c r="O905" t="str">
        <v>Chief Revenue Officer</v>
      </c>
      <c r="P905" t="str">
        <v>UK</v>
      </c>
      <c r="Q905" t="str">
        <v>$10M+</v>
      </c>
      <c r="R905" s="1">
        <v>45799</v>
      </c>
      <c r="S905" t="str">
        <v>linkedin.com/in/penelopeberg28</v>
      </c>
    </row>
    <row r="906" spans="1:19">
      <c r="A906" t="str">
        <v>L0905</v>
      </c>
      <c r="B906" t="str">
        <v>Frank Robinson</v>
      </c>
      <c r="C906" t="str">
        <v>frank.robinson@okta.com</v>
      </c>
      <c r="D906" t="str">
        <v>missing</v>
      </c>
      <c r="E906" t="str">
        <v>OKTA</v>
      </c>
      <c r="F906" t="str">
        <v>SMB</v>
      </c>
      <c r="G906" t="str">
        <v>PARTNER</v>
      </c>
      <c r="H906">
        <v>3</v>
      </c>
      <c r="I906">
        <v>8</v>
      </c>
      <c r="J906">
        <v>0</v>
      </c>
      <c r="K906" t="str">
        <v>YES</v>
      </c>
      <c r="L906" s="1">
        <v>45878</v>
      </c>
      <c r="M906" t="str">
        <v>QUALIFIED</v>
      </c>
      <c r="N906" t="str">
        <v>Manufacturing</v>
      </c>
      <c r="O906" t="str">
        <v>Marketing Manager</v>
      </c>
      <c r="P906" t="str">
        <v>BR</v>
      </c>
      <c r="Q906" t="str">
        <v>$50M-100M</v>
      </c>
      <c r="R906" s="1">
        <v>45862</v>
      </c>
      <c r="S906" t="str">
        <v>https://linkedin.com/in/freyabaker12</v>
      </c>
    </row>
    <row r="907" spans="1:19">
      <c r="A907" t="str">
        <v>L0906</v>
      </c>
      <c r="B907" t="str">
        <v>Juniper Nguyen</v>
      </c>
      <c r="C907" t="str">
        <v>juniper.nguyen@google.com</v>
      </c>
      <c r="D907" t="str">
        <v>2668191745</v>
      </c>
      <c r="E907" t="str">
        <v>GOOGLE</v>
      </c>
      <c r="F907" t="str">
        <v>N/A</v>
      </c>
      <c r="G907" t="str">
        <v>EVENT</v>
      </c>
      <c r="H907">
        <v>2</v>
      </c>
      <c r="I907">
        <v>0</v>
      </c>
      <c r="J907">
        <v>38</v>
      </c>
      <c r="K907" t="str">
        <v>NO</v>
      </c>
      <c r="L907" s="1">
        <v>45791</v>
      </c>
      <c r="M907" t="str">
        <v>ENGAGED</v>
      </c>
      <c r="N907" t="str">
        <v>Edtech</v>
      </c>
      <c r="O907" t="str">
        <v>Head Of Product</v>
      </c>
      <c r="P907" t="str">
        <v>South Korea</v>
      </c>
      <c r="Q907" t="str">
        <v>$1M-10M</v>
      </c>
      <c r="R907" s="1">
        <v>45778</v>
      </c>
      <c r="S907" t="str">
        <v>missing</v>
      </c>
    </row>
    <row r="908" spans="1:19">
      <c r="A908" t="str">
        <v>L0907</v>
      </c>
      <c r="B908" t="str">
        <v>Keiko Gonzalez</v>
      </c>
      <c r="C908" t="str">
        <v>keiko.gonzalez@workday.com</v>
      </c>
      <c r="D908" t="str">
        <v>+1-478-620-5134</v>
      </c>
      <c r="E908" t="str">
        <v>WORKDAY</v>
      </c>
      <c r="F908" t="str">
        <v>ENTERPRISE</v>
      </c>
      <c r="G908" t="str">
        <v>PARTNER</v>
      </c>
      <c r="H908">
        <v>0</v>
      </c>
      <c r="I908">
        <v>12</v>
      </c>
      <c r="J908">
        <v>1</v>
      </c>
      <c r="K908" t="str">
        <v>YES</v>
      </c>
      <c r="L908" s="1">
        <v>45895</v>
      </c>
      <c r="M908" t="str">
        <v>QUALIFIED</v>
      </c>
      <c r="N908" t="str">
        <v>Saas</v>
      </c>
      <c r="O908" t="str">
        <v>Chief Marketing Officer</v>
      </c>
      <c r="P908" t="str">
        <v>Philippines</v>
      </c>
      <c r="Q908" t="str">
        <v>Series A</v>
      </c>
      <c r="R908" s="1">
        <v>45977</v>
      </c>
      <c r="S908" t="str">
        <v>missing</v>
      </c>
    </row>
    <row r="909" spans="1:19">
      <c r="A909" t="str">
        <v>L0908</v>
      </c>
      <c r="B909" t="str">
        <v>Dmitri Novak</v>
      </c>
      <c r="C909" t="str">
        <v>dmitri.novak@meta.com</v>
      </c>
      <c r="D909" t="str">
        <v>missing</v>
      </c>
      <c r="E909" t="str">
        <v>META</v>
      </c>
      <c r="F909" t="str">
        <v>MID-MARKET</v>
      </c>
      <c r="G909" t="str">
        <v>CONTENT_SYNDICATION</v>
      </c>
      <c r="H909">
        <v>2</v>
      </c>
      <c r="I909">
        <v>0</v>
      </c>
      <c r="J909">
        <v>5</v>
      </c>
      <c r="K909" t="str">
        <v>YES</v>
      </c>
      <c r="L909" s="1">
        <v>45714</v>
      </c>
      <c r="M909" t="str">
        <v>CONVERTED</v>
      </c>
      <c r="N909" t="str">
        <v>Fintech</v>
      </c>
      <c r="O909" t="str">
        <v>Abm Manager</v>
      </c>
      <c r="P909" t="str">
        <v>Malaysia</v>
      </c>
      <c r="Q909" t="str">
        <v>0-1M</v>
      </c>
      <c r="R909" s="1">
        <v>45978</v>
      </c>
      <c r="S909" t="str">
        <v>missing</v>
      </c>
    </row>
    <row r="910" spans="1:19">
      <c r="A910" t="str">
        <v>L0909</v>
      </c>
      <c r="B910" t="str">
        <v>Sienna Castillo</v>
      </c>
      <c r="C910" t="str">
        <v>sienna.castillo@slack.com</v>
      </c>
      <c r="D910" t="str">
        <v>4168444836</v>
      </c>
      <c r="E910" t="str">
        <v>SLACK</v>
      </c>
      <c r="F910" t="str">
        <v>SMB</v>
      </c>
      <c r="G910" t="str">
        <v>ORGANIC</v>
      </c>
      <c r="H910">
        <v>3</v>
      </c>
      <c r="I910">
        <v>18</v>
      </c>
      <c r="J910">
        <v>24</v>
      </c>
      <c r="K910" t="str">
        <v>YES</v>
      </c>
      <c r="L910" s="1">
        <v>45815</v>
      </c>
      <c r="M910" t="str">
        <v>DISQUALIFIED</v>
      </c>
      <c r="N910" t="str">
        <v>Supply Chain</v>
      </c>
      <c r="O910" t="str">
        <v>Revops Manager</v>
      </c>
      <c r="P910" t="str">
        <v>Kenya</v>
      </c>
      <c r="Q910" t="str">
        <v>Unknown</v>
      </c>
      <c r="R910" s="1">
        <v>45876</v>
      </c>
      <c r="S910" t="str">
        <v>linkedin.com/in/brendanortiz55</v>
      </c>
    </row>
    <row r="911" spans="1:19">
      <c r="A911" t="str">
        <v>L0910</v>
      </c>
      <c r="B911" t="str">
        <v>Noah Green</v>
      </c>
      <c r="C911" t="str">
        <v>noah.green@shopify.com</v>
      </c>
      <c r="D911" t="str">
        <v>(585) 978-6399</v>
      </c>
      <c r="E911" t="str">
        <v>SHOPIFY</v>
      </c>
      <c r="F911" t="str">
        <v>SMB</v>
      </c>
      <c r="G911" t="str">
        <v>REFERRAL</v>
      </c>
      <c r="H911">
        <v>24</v>
      </c>
      <c r="I911">
        <v>2</v>
      </c>
      <c r="J911">
        <v>5</v>
      </c>
      <c r="K911" t="str">
        <v>NO</v>
      </c>
      <c r="L911" s="1">
        <v>45773</v>
      </c>
      <c r="M911" t="str">
        <v>NURTURING</v>
      </c>
      <c r="N911" t="str">
        <v>Automotive</v>
      </c>
      <c r="O911" t="str">
        <v>Brand Manager</v>
      </c>
      <c r="P911" t="str">
        <v>Philippines</v>
      </c>
      <c r="Q911" t="str">
        <v>unknown</v>
      </c>
      <c r="R911" s="1" t="str">
        <v/>
      </c>
      <c r="S911" t="str">
        <v>missing</v>
      </c>
    </row>
    <row r="912" spans="1:19">
      <c r="A912" t="str">
        <v>L0911</v>
      </c>
      <c r="B912" t="str">
        <v>Magnus Taylor</v>
      </c>
      <c r="C912" t="str">
        <v>magnus.taylor@databricks.com</v>
      </c>
      <c r="D912" t="str">
        <v>missing</v>
      </c>
      <c r="E912" t="str">
        <v>DATABRICKS</v>
      </c>
      <c r="F912" t="str">
        <v>ENTERPRISE</v>
      </c>
      <c r="G912" t="str">
        <v>EVENT</v>
      </c>
      <c r="H912">
        <v>35</v>
      </c>
      <c r="I912">
        <v>11</v>
      </c>
      <c r="J912">
        <v>25</v>
      </c>
      <c r="K912" t="str">
        <v>NO</v>
      </c>
      <c r="L912" s="1">
        <v>45948</v>
      </c>
      <c r="M912" t="str">
        <v>DISQUALIFIED</v>
      </c>
      <c r="N912" t="str">
        <v>Manufacturing</v>
      </c>
      <c r="O912" t="str">
        <v>Vp Marketing</v>
      </c>
      <c r="P912" t="str">
        <v>FR</v>
      </c>
      <c r="Q912" t="str">
        <v>$5M-$25M</v>
      </c>
      <c r="R912" s="1">
        <v>45972</v>
      </c>
      <c r="S912" t="str">
        <v>missing</v>
      </c>
    </row>
    <row r="913" spans="1:19">
      <c r="A913" t="str">
        <v>L0912</v>
      </c>
      <c r="B913" t="str">
        <v>Bob Reddy</v>
      </c>
      <c r="C913" t="str">
        <v>bob.reddy@paloalto.com</v>
      </c>
      <c r="D913" t="str">
        <v>6045073472</v>
      </c>
      <c r="E913" t="str">
        <v>PALO ALTO</v>
      </c>
      <c r="F913" t="str">
        <v>SMB</v>
      </c>
      <c r="G913" t="str">
        <v>REFERRAL</v>
      </c>
      <c r="H913">
        <v>3</v>
      </c>
      <c r="I913">
        <v>19</v>
      </c>
      <c r="J913">
        <v>24</v>
      </c>
      <c r="K913" t="str">
        <v>YES</v>
      </c>
      <c r="L913" s="1" t="str">
        <v/>
      </c>
      <c r="M913" t="str">
        <v>CONTACTED</v>
      </c>
      <c r="N913" t="str">
        <v>E-Commerce</v>
      </c>
      <c r="O913" t="str">
        <v>Revops Manager</v>
      </c>
      <c r="P913" t="str">
        <v>CA</v>
      </c>
      <c r="Q913" t="str">
        <v>Unknown</v>
      </c>
      <c r="R913" s="1">
        <v>45702</v>
      </c>
      <c r="S913" t="str">
        <v>missing</v>
      </c>
    </row>
    <row r="914" spans="1:19">
      <c r="A914" t="str">
        <v>L0913</v>
      </c>
      <c r="B914" t="str">
        <v>Xyla Fernandez</v>
      </c>
      <c r="C914" t="str">
        <v>xyla.fernandez@linear.com</v>
      </c>
      <c r="D914" t="str">
        <v>(436) 101-1768</v>
      </c>
      <c r="E914" t="str">
        <v>LINEAR</v>
      </c>
      <c r="F914" t="str">
        <v>GROWTH</v>
      </c>
      <c r="G914" t="str">
        <v>DIRECT</v>
      </c>
      <c r="H914">
        <v>12</v>
      </c>
      <c r="I914">
        <v>9</v>
      </c>
      <c r="J914">
        <v>24</v>
      </c>
      <c r="K914" t="str">
        <v>YES</v>
      </c>
      <c r="L914" s="1">
        <v>45983</v>
      </c>
      <c r="M914" t="str">
        <v>DISQUALIFIED</v>
      </c>
      <c r="N914" t="str">
        <v>Gaming</v>
      </c>
      <c r="O914" t="str">
        <v>Director Of Analytics</v>
      </c>
      <c r="P914" t="str">
        <v>AU</v>
      </c>
      <c r="Q914" t="str">
        <v>$1B+</v>
      </c>
      <c r="R914" s="1">
        <v>45799</v>
      </c>
      <c r="S914" t="str">
        <v>missing</v>
      </c>
    </row>
    <row r="915" spans="1:19">
      <c r="A915" t="str">
        <v>L0914</v>
      </c>
      <c r="B915" t="str">
        <v>Felix Bianchi</v>
      </c>
      <c r="C915" t="str">
        <v>felix.bianchi@elastic.com</v>
      </c>
      <c r="D915" t="str">
        <v>(524) 842-7864</v>
      </c>
      <c r="E915" t="str">
        <v>ELASTIC</v>
      </c>
      <c r="F915" t="str">
        <v>MID-MARKET</v>
      </c>
      <c r="G915" t="str">
        <v>REFERRAL</v>
      </c>
      <c r="H915">
        <v>4</v>
      </c>
      <c r="I915">
        <v>16</v>
      </c>
      <c r="J915">
        <v>56</v>
      </c>
      <c r="K915" t="str">
        <v>NO</v>
      </c>
      <c r="L915" s="1" t="str">
        <v/>
      </c>
      <c r="M915" t="str">
        <v>NEW</v>
      </c>
      <c r="N915" t="str">
        <v>E-Commerce</v>
      </c>
      <c r="O915" t="str">
        <v>Communications Director</v>
      </c>
      <c r="P915" t="str">
        <v>UK</v>
      </c>
      <c r="Q915" t="str">
        <v>Unknown</v>
      </c>
      <c r="R915" s="1">
        <v>45982</v>
      </c>
      <c r="S915" t="str">
        <v>https://linkedin.com/in/georgegupta4</v>
      </c>
    </row>
    <row r="916" spans="1:19">
      <c r="A916" t="str">
        <v>L0915</v>
      </c>
      <c r="B916" t="str">
        <v>Xena Kim</v>
      </c>
      <c r="C916" t="str">
        <v>xena.kim@databricks.com</v>
      </c>
      <c r="D916" t="str">
        <v>805.167.7780</v>
      </c>
      <c r="E916" t="str">
        <v>DATABRICKS</v>
      </c>
      <c r="F916" t="str">
        <v>N/A</v>
      </c>
      <c r="G916" t="str">
        <v>CONTENT_SYNDICATION</v>
      </c>
      <c r="H916">
        <v>15</v>
      </c>
      <c r="I916">
        <v>18</v>
      </c>
      <c r="J916">
        <v>45</v>
      </c>
      <c r="K916" t="str">
        <v>YES</v>
      </c>
      <c r="L916" s="1">
        <v>45967</v>
      </c>
      <c r="M916" t="str">
        <v>LOST</v>
      </c>
      <c r="N916" t="str">
        <v>Cybersecurity</v>
      </c>
      <c r="O916" t="str">
        <v>Co-Founder</v>
      </c>
      <c r="P916" t="str">
        <v>Chile</v>
      </c>
      <c r="Q916" t="str">
        <v>$50M-100M</v>
      </c>
      <c r="R916" s="1">
        <v>45938</v>
      </c>
      <c r="S916" t="str">
        <v>linkedin.com/in/pipereriksson80</v>
      </c>
    </row>
    <row r="917" spans="1:19">
      <c r="A917" t="str">
        <v>L0916</v>
      </c>
      <c r="B917" t="str">
        <v>Gabriella Reddy</v>
      </c>
      <c r="C917" t="str">
        <v>gabriella.reddy@databricks.com</v>
      </c>
      <c r="D917" t="str">
        <v>978.354.8032</v>
      </c>
      <c r="E917" t="str">
        <v>DATABRICKS</v>
      </c>
      <c r="F917" t="str">
        <v>GROWTH</v>
      </c>
      <c r="G917" t="str">
        <v>DIRECT</v>
      </c>
      <c r="H917">
        <v>7</v>
      </c>
      <c r="I917">
        <v>3</v>
      </c>
      <c r="J917">
        <v>0</v>
      </c>
      <c r="K917" t="str">
        <v>NO</v>
      </c>
      <c r="L917" s="1">
        <v>45847</v>
      </c>
      <c r="M917" t="str">
        <v>NEW</v>
      </c>
      <c r="N917" t="str">
        <v>Fintech</v>
      </c>
      <c r="O917" t="str">
        <v>Operations Manager</v>
      </c>
      <c r="P917" t="str">
        <v>Turkey</v>
      </c>
      <c r="Q917" t="str">
        <v>Series C+</v>
      </c>
      <c r="R917" s="1">
        <v>46003</v>
      </c>
      <c r="S917" t="str">
        <v>linkedin.com/in/quinlansoto89</v>
      </c>
    </row>
    <row r="918" spans="1:19">
      <c r="A918" t="str">
        <v>L0917</v>
      </c>
      <c r="B918" t="str">
        <v>Liora Mishra</v>
      </c>
      <c r="C918" t="str">
        <v>liora.mishra@servicenow.com</v>
      </c>
      <c r="D918" t="str">
        <v>(300) 804-3489</v>
      </c>
      <c r="E918" t="str">
        <v>SERVICENOW</v>
      </c>
      <c r="F918" t="str">
        <v>GROWTH</v>
      </c>
      <c r="G918" t="str">
        <v>SOCIAL</v>
      </c>
      <c r="H918">
        <v>15</v>
      </c>
      <c r="I918">
        <v>3</v>
      </c>
      <c r="J918">
        <v>56</v>
      </c>
      <c r="K918" t="str">
        <v>NO</v>
      </c>
      <c r="L918" s="1">
        <v>45664</v>
      </c>
      <c r="M918" t="str">
        <v>LOST</v>
      </c>
      <c r="N918" t="str">
        <v>Hrtech</v>
      </c>
      <c r="O918" t="str">
        <v>Operations Manager</v>
      </c>
      <c r="P918" t="str">
        <v>Sweden</v>
      </c>
      <c r="Q918" t="str">
        <v>Unknown</v>
      </c>
      <c r="R918" s="1">
        <v>45736</v>
      </c>
      <c r="S918" t="str">
        <v>missing</v>
      </c>
    </row>
    <row r="919" spans="1:19">
      <c r="A919" t="str">
        <v>L0918</v>
      </c>
      <c r="B919" t="str">
        <v>Quinlan Santos</v>
      </c>
      <c r="C919" t="str">
        <v>quinlan.santos@zoomvideo.com</v>
      </c>
      <c r="D919" t="str">
        <v>missing</v>
      </c>
      <c r="E919" t="str">
        <v>ZOOM VIDEO</v>
      </c>
      <c r="F919" t="str">
        <v>STARTUP</v>
      </c>
      <c r="G919" t="str">
        <v>UNKNOWN</v>
      </c>
      <c r="H919">
        <v>20</v>
      </c>
      <c r="I919">
        <v>2</v>
      </c>
      <c r="J919">
        <v>41</v>
      </c>
      <c r="K919" t="str">
        <v>NO</v>
      </c>
      <c r="L919" s="1">
        <v>45878</v>
      </c>
      <c r="M919" t="str">
        <v>CONTACTED</v>
      </c>
      <c r="N919" t="str">
        <v>E-Commerce</v>
      </c>
      <c r="O919" t="str">
        <v>Chief Marketing Officer</v>
      </c>
      <c r="P919" t="str">
        <v>CA</v>
      </c>
      <c r="Q919" t="str">
        <v>$1B+</v>
      </c>
      <c r="R919" s="1">
        <v>45870</v>
      </c>
      <c r="S919" t="str">
        <v>missing</v>
      </c>
    </row>
    <row r="920" spans="1:19">
      <c r="A920" t="str">
        <v>L0919</v>
      </c>
      <c r="B920" t="str">
        <v>Ingrid Park</v>
      </c>
      <c r="C920" t="str">
        <v>ingrid.park@docusign.com</v>
      </c>
      <c r="D920" t="str">
        <v>498-847-3627</v>
      </c>
      <c r="E920" t="str">
        <v>DOCUSIGN</v>
      </c>
      <c r="F920" t="str">
        <v>MID-MARKET</v>
      </c>
      <c r="G920" t="str">
        <v>ORGANIC</v>
      </c>
      <c r="H920">
        <v>34</v>
      </c>
      <c r="I920">
        <v>0</v>
      </c>
      <c r="J920">
        <v>15</v>
      </c>
      <c r="K920" t="str">
        <v>YES</v>
      </c>
      <c r="L920" s="1">
        <v>45923</v>
      </c>
      <c r="M920" t="str">
        <v>LOST</v>
      </c>
      <c r="N920" t="str">
        <v>Martech</v>
      </c>
      <c r="O920" t="str">
        <v>Account Executive</v>
      </c>
      <c r="P920" t="str">
        <v>AU</v>
      </c>
      <c r="Q920" t="str">
        <v>0-1M</v>
      </c>
      <c r="R920" s="1">
        <v>45742</v>
      </c>
      <c r="S920" t="str">
        <v>missing</v>
      </c>
    </row>
    <row r="921" spans="1:19">
      <c r="A921" t="str">
        <v>L0920</v>
      </c>
      <c r="B921" t="str">
        <v>Sebastian Rivera</v>
      </c>
      <c r="C921" t="str">
        <v>sebastian.rivera@elasticnv.com</v>
      </c>
      <c r="D921" t="str">
        <v>497-657-6716</v>
      </c>
      <c r="E921" t="str">
        <v>ELASTIC NV</v>
      </c>
      <c r="F921" t="str">
        <v>MID-MARKET</v>
      </c>
      <c r="G921" t="str">
        <v>ORGANIC</v>
      </c>
      <c r="H921">
        <v>0</v>
      </c>
      <c r="I921">
        <v>0</v>
      </c>
      <c r="J921">
        <v>1</v>
      </c>
      <c r="K921" t="str">
        <v>NO</v>
      </c>
      <c r="L921" s="1">
        <v>45916</v>
      </c>
      <c r="M921" t="str">
        <v>QUALIFIED</v>
      </c>
      <c r="N921" t="str">
        <v>Healthcare</v>
      </c>
      <c r="O921" t="str">
        <v>Marketing Operations</v>
      </c>
      <c r="P921" t="str">
        <v>IN</v>
      </c>
      <c r="Q921" t="str">
        <v>$25M-$100M</v>
      </c>
      <c r="R921" s="1">
        <v>45768</v>
      </c>
      <c r="S921" t="str">
        <v>missing</v>
      </c>
    </row>
    <row r="922" spans="1:19">
      <c r="A922" t="str">
        <v>L0921</v>
      </c>
      <c r="B922" t="str">
        <v>Quinn Harris</v>
      </c>
      <c r="C922" t="str">
        <v>quinn.harris@microsoft.com</v>
      </c>
      <c r="D922" t="str">
        <v>+1-233-625-2881</v>
      </c>
      <c r="E922" t="str">
        <v>MICROSOFT</v>
      </c>
      <c r="F922" t="str">
        <v>SMB</v>
      </c>
      <c r="G922" t="str">
        <v>DIRECT</v>
      </c>
      <c r="H922">
        <v>8</v>
      </c>
      <c r="I922">
        <v>5</v>
      </c>
      <c r="J922">
        <v>3</v>
      </c>
      <c r="K922" t="str">
        <v>YES</v>
      </c>
      <c r="L922" s="1">
        <v>45672</v>
      </c>
      <c r="M922" t="str">
        <v>LOST</v>
      </c>
      <c r="N922" t="str">
        <v>Cybersecurity</v>
      </c>
      <c r="O922" t="str">
        <v>Growth Hacker</v>
      </c>
      <c r="P922" t="str">
        <v>South Korea</v>
      </c>
      <c r="Q922" t="str">
        <v>Unknown</v>
      </c>
      <c r="R922" s="1">
        <v>45908</v>
      </c>
      <c r="S922" t="str">
        <v>missing</v>
      </c>
    </row>
    <row r="923" spans="1:19">
      <c r="A923" t="str">
        <v>L0922</v>
      </c>
      <c r="B923" t="str">
        <v>Xena Torres</v>
      </c>
      <c r="C923" t="str">
        <v>xena.torres@datadog.com</v>
      </c>
      <c r="D923" t="str">
        <v>645.885.3319</v>
      </c>
      <c r="E923" t="str">
        <v>DATADOG</v>
      </c>
      <c r="F923" t="str">
        <v>ENTERPRISE</v>
      </c>
      <c r="G923" t="str">
        <v>ORGANIC</v>
      </c>
      <c r="H923">
        <v>7</v>
      </c>
      <c r="I923">
        <v>12</v>
      </c>
      <c r="J923">
        <v>27</v>
      </c>
      <c r="K923" t="str">
        <v>NO</v>
      </c>
      <c r="L923" s="1">
        <v>45916</v>
      </c>
      <c r="M923" t="str">
        <v>DISQUALIFIED</v>
      </c>
      <c r="N923" t="str">
        <v>Unknown</v>
      </c>
      <c r="O923" t="str">
        <v>Vp Marketing</v>
      </c>
      <c r="P923" t="str">
        <v>N/A</v>
      </c>
      <c r="Q923" t="str">
        <v>$0-1M</v>
      </c>
      <c r="R923" s="1">
        <v>45786</v>
      </c>
      <c r="S923" t="str">
        <v>missing</v>
      </c>
    </row>
    <row r="924" spans="1:19">
      <c r="A924" t="str">
        <v>L0923</v>
      </c>
      <c r="B924" t="str">
        <v>Eve Kumar</v>
      </c>
      <c r="C924" t="str">
        <v>missing</v>
      </c>
      <c r="D924" t="str">
        <v>7651282635</v>
      </c>
      <c r="E924" t="str">
        <v>GOOGLE</v>
      </c>
      <c r="F924" t="str">
        <v>GROWTH</v>
      </c>
      <c r="G924" t="str">
        <v>PAID</v>
      </c>
      <c r="H924">
        <v>19</v>
      </c>
      <c r="I924">
        <v>13</v>
      </c>
      <c r="J924">
        <v>10</v>
      </c>
      <c r="K924" t="str">
        <v>YES</v>
      </c>
      <c r="L924" s="1" t="str">
        <v/>
      </c>
      <c r="M924" t="str">
        <v>LOST</v>
      </c>
      <c r="N924" t="str">
        <v>Biotech</v>
      </c>
      <c r="O924" t="str">
        <v>Head Of Sales</v>
      </c>
      <c r="P924" t="str">
        <v>FR</v>
      </c>
      <c r="Q924" t="str">
        <v>50M+</v>
      </c>
      <c r="R924" s="1">
        <v>45981</v>
      </c>
      <c r="S924" t="str">
        <v>linkedin.com/in/celestedubois74</v>
      </c>
    </row>
    <row r="925" spans="1:19">
      <c r="A925" t="str">
        <v>L0924</v>
      </c>
      <c r="B925" t="str">
        <v>Emilia Taylor</v>
      </c>
      <c r="C925" t="str">
        <v>emilia.taylor@slack.com</v>
      </c>
      <c r="D925" t="str">
        <v>3367761786</v>
      </c>
      <c r="E925" t="str">
        <v>SLACK</v>
      </c>
      <c r="F925" t="str">
        <v>N/A</v>
      </c>
      <c r="G925" t="str">
        <v>DIRECT</v>
      </c>
      <c r="H925">
        <v>29</v>
      </c>
      <c r="I925">
        <v>20</v>
      </c>
      <c r="J925">
        <v>22</v>
      </c>
      <c r="K925" t="str">
        <v>YES</v>
      </c>
      <c r="L925" s="1">
        <v>46019</v>
      </c>
      <c r="M925" t="str">
        <v>DISQUALIFIED</v>
      </c>
      <c r="N925" t="str">
        <v>Unknown</v>
      </c>
      <c r="O925" t="str">
        <v>Junior Analyst</v>
      </c>
      <c r="P925" t="str">
        <v>Chile</v>
      </c>
      <c r="Q925" t="str">
        <v>50M+</v>
      </c>
      <c r="R925" s="1">
        <v>45968</v>
      </c>
      <c r="S925" t="str">
        <v>linkedin.com/in/leodelgado14</v>
      </c>
    </row>
    <row r="926" spans="1:19">
      <c r="A926" t="str">
        <v>L0925</v>
      </c>
      <c r="B926" t="str">
        <v>Derek Das</v>
      </c>
      <c r="C926" t="str">
        <v>derek.das@dropbox.com</v>
      </c>
      <c r="D926" t="str">
        <v>+17656513902</v>
      </c>
      <c r="E926" t="str">
        <v>DROPBOX</v>
      </c>
      <c r="F926" t="str">
        <v>ENTERPRISE</v>
      </c>
      <c r="G926" t="str">
        <v>WEBINAR</v>
      </c>
      <c r="H926">
        <v>0</v>
      </c>
      <c r="I926">
        <v>17</v>
      </c>
      <c r="J926">
        <v>15</v>
      </c>
      <c r="K926" t="str">
        <v>YES</v>
      </c>
      <c r="L926" s="1">
        <v>45834</v>
      </c>
      <c r="M926" t="str">
        <v>CONVERTED</v>
      </c>
      <c r="N926" t="str">
        <v>Energy</v>
      </c>
      <c r="O926" t="str">
        <v>Marketing Manager</v>
      </c>
      <c r="P926" t="str">
        <v>Nigeria</v>
      </c>
      <c r="Q926" t="str">
        <v>Unknown</v>
      </c>
      <c r="R926" s="1">
        <v>45714</v>
      </c>
      <c r="S926" t="str">
        <v>https://linkedin.com/in/dmitrimehta17</v>
      </c>
    </row>
    <row r="927" spans="1:19">
      <c r="A927" t="str">
        <v>L0926</v>
      </c>
      <c r="B927" t="str">
        <v>Dashiell Rao</v>
      </c>
      <c r="C927" t="str">
        <v>dashiell.rao@zscaler.com</v>
      </c>
      <c r="D927" t="str">
        <v>+1-246-433-6777</v>
      </c>
      <c r="E927" t="str">
        <v>ZSCALER</v>
      </c>
      <c r="F927" t="str">
        <v>STARTUP</v>
      </c>
      <c r="G927" t="str">
        <v>PARTNER</v>
      </c>
      <c r="H927">
        <v>31</v>
      </c>
      <c r="I927">
        <v>2</v>
      </c>
      <c r="J927">
        <v>12</v>
      </c>
      <c r="K927" t="str">
        <v>NO</v>
      </c>
      <c r="L927" s="1">
        <v>45908</v>
      </c>
      <c r="M927" t="str">
        <v>NEW</v>
      </c>
      <c r="N927" t="str">
        <v>Unknown</v>
      </c>
      <c r="O927" t="str">
        <v>Program Manager</v>
      </c>
      <c r="P927" t="str">
        <v>Bangladesh</v>
      </c>
      <c r="Q927" t="str">
        <v>$100M-500M</v>
      </c>
      <c r="R927" s="1">
        <v>45788</v>
      </c>
      <c r="S927" t="str">
        <v>www.linkedin.com/in/winonamoore12</v>
      </c>
    </row>
    <row r="928" spans="1:19">
      <c r="A928" t="str">
        <v>L0927</v>
      </c>
      <c r="B928" t="str">
        <v>Alice Rossi</v>
      </c>
      <c r="C928" t="str">
        <v>alice.rossi@servicenow.com</v>
      </c>
      <c r="D928" t="str">
        <v>556-775-3750</v>
      </c>
      <c r="E928" t="str">
        <v>SERVICENOW</v>
      </c>
      <c r="F928" t="str">
        <v>MID-MARKET</v>
      </c>
      <c r="G928" t="str">
        <v>WEBINAR</v>
      </c>
      <c r="H928">
        <v>33</v>
      </c>
      <c r="I928">
        <v>12</v>
      </c>
      <c r="J928">
        <v>0</v>
      </c>
      <c r="K928" t="str">
        <v>YES</v>
      </c>
      <c r="L928" s="1">
        <v>45883</v>
      </c>
      <c r="M928" t="str">
        <v>CONTACTED</v>
      </c>
      <c r="N928" t="str">
        <v>E-Commerce</v>
      </c>
      <c r="O928" t="str">
        <v>Cto</v>
      </c>
      <c r="P928" t="str">
        <v>BR</v>
      </c>
      <c r="Q928" t="str">
        <v>Unknown</v>
      </c>
      <c r="R928" s="1">
        <v>45878</v>
      </c>
      <c r="S928" t="str">
        <v>missing</v>
      </c>
    </row>
    <row r="929" spans="1:19">
      <c r="A929" t="str">
        <v>L0928</v>
      </c>
      <c r="B929" t="str">
        <v>Brian Guerrero</v>
      </c>
      <c r="C929" t="str">
        <v>brian.guerrero@databricks.com</v>
      </c>
      <c r="D929" t="str">
        <v>(329) 577-2722</v>
      </c>
      <c r="E929" t="str">
        <v>DATABRICKS</v>
      </c>
      <c r="F929" t="str">
        <v>SMB</v>
      </c>
      <c r="G929" t="str">
        <v>EVENT</v>
      </c>
      <c r="H929">
        <v>14</v>
      </c>
      <c r="I929">
        <v>15</v>
      </c>
      <c r="J929">
        <v>56</v>
      </c>
      <c r="K929" t="str">
        <v>YES</v>
      </c>
      <c r="L929" s="1">
        <v>45733</v>
      </c>
      <c r="M929" t="str">
        <v>CONVERTED</v>
      </c>
      <c r="N929" t="str">
        <v>Energy</v>
      </c>
      <c r="O929" t="str">
        <v>Communications Director</v>
      </c>
      <c r="P929" t="str">
        <v>FR</v>
      </c>
      <c r="Q929" t="str">
        <v>Series A</v>
      </c>
      <c r="R929" s="1">
        <v>45766</v>
      </c>
      <c r="S929" t="str">
        <v>linkedin.com/in/lunamartinez92</v>
      </c>
    </row>
    <row r="930" spans="1:19">
      <c r="A930" t="str">
        <v>L0929</v>
      </c>
      <c r="B930" t="str">
        <v>Charlie Reyes</v>
      </c>
      <c r="C930" t="str">
        <v>charlie.reyes@databricks.com</v>
      </c>
      <c r="D930" t="str">
        <v>5049005533</v>
      </c>
      <c r="E930" t="str">
        <v>DATABRICKS</v>
      </c>
      <c r="F930" t="str">
        <v>N/A</v>
      </c>
      <c r="G930" t="str">
        <v>SOCIAL</v>
      </c>
      <c r="H930">
        <v>19</v>
      </c>
      <c r="I930">
        <v>1</v>
      </c>
      <c r="J930">
        <v>37</v>
      </c>
      <c r="K930" t="str">
        <v>NO</v>
      </c>
      <c r="L930" s="1">
        <v>45729</v>
      </c>
      <c r="M930" t="str">
        <v>NEW</v>
      </c>
      <c r="N930" t="str">
        <v>Logistics</v>
      </c>
      <c r="O930" t="str">
        <v>Vp Sales</v>
      </c>
      <c r="P930" t="str">
        <v>BR</v>
      </c>
      <c r="Q930" t="str">
        <v>Unknown</v>
      </c>
      <c r="R930" s="1">
        <v>45934</v>
      </c>
      <c r="S930" t="str">
        <v>https://www.linkedin.com/in/hanktiwari94</v>
      </c>
    </row>
    <row r="931" spans="1:19">
      <c r="A931" t="str">
        <v>L0930</v>
      </c>
      <c r="B931" t="str">
        <v>Marcus Ali</v>
      </c>
      <c r="C931" t="str">
        <v>marcus.ali@databricks.com</v>
      </c>
      <c r="D931" t="str">
        <v>958.155.8570</v>
      </c>
      <c r="E931" t="str">
        <v>DATABRICKS</v>
      </c>
      <c r="F931" t="str">
        <v>MID-MARKET</v>
      </c>
      <c r="G931" t="str">
        <v>CONTENT_SYNDICATION</v>
      </c>
      <c r="H931">
        <v>20</v>
      </c>
      <c r="I931">
        <v>7</v>
      </c>
      <c r="J931">
        <v>31</v>
      </c>
      <c r="K931" t="str">
        <v>YES</v>
      </c>
      <c r="L931" s="1">
        <v>45903</v>
      </c>
      <c r="M931" t="str">
        <v>NEW</v>
      </c>
      <c r="N931" t="str">
        <v>Automotive</v>
      </c>
      <c r="O931" t="str">
        <v>Marketing Analyst</v>
      </c>
      <c r="P931" t="str">
        <v>JP</v>
      </c>
      <c r="Q931" t="str">
        <v>$5M-$25M</v>
      </c>
      <c r="R931" s="1" t="str">
        <v/>
      </c>
      <c r="S931" t="str">
        <v>www.linkedin.com/in/zinniawalker8</v>
      </c>
    </row>
    <row r="932" spans="1:19">
      <c r="A932" t="str">
        <v>L0931</v>
      </c>
      <c r="B932" t="str">
        <v>Onyx Torres</v>
      </c>
      <c r="C932" t="str">
        <v>onyx.torres@okta.com</v>
      </c>
      <c r="D932" t="str">
        <v>missing</v>
      </c>
      <c r="E932" t="str">
        <v>OKTA</v>
      </c>
      <c r="F932" t="str">
        <v>MID-MARKET</v>
      </c>
      <c r="G932" t="str">
        <v>ORGANIC</v>
      </c>
      <c r="H932">
        <v>0</v>
      </c>
      <c r="I932">
        <v>17</v>
      </c>
      <c r="J932">
        <v>37</v>
      </c>
      <c r="K932" t="str">
        <v>NO</v>
      </c>
      <c r="L932" s="1">
        <v>45770</v>
      </c>
      <c r="M932" t="str">
        <v>DISQUALIFIED</v>
      </c>
      <c r="N932" t="str">
        <v>Energy</v>
      </c>
      <c r="O932" t="str">
        <v>Operations Manager</v>
      </c>
      <c r="P932" t="str">
        <v>UK</v>
      </c>
      <c r="Q932" t="str">
        <v>Unknown</v>
      </c>
      <c r="R932" s="1">
        <v>45857</v>
      </c>
      <c r="S932" t="str">
        <v>https://www.linkedin.com/in/lorenzolee71</v>
      </c>
    </row>
    <row r="933" spans="1:19">
      <c r="A933" t="str">
        <v>L0932</v>
      </c>
      <c r="B933" t="str">
        <v>Winona Delgado</v>
      </c>
      <c r="C933" t="str">
        <v>winona.delgado@hubspot.com</v>
      </c>
      <c r="D933" t="str">
        <v>missing</v>
      </c>
      <c r="E933" t="str">
        <v>HUBSPOT</v>
      </c>
      <c r="F933" t="str">
        <v>N/A</v>
      </c>
      <c r="G933" t="str">
        <v>SOCIAL</v>
      </c>
      <c r="H933">
        <v>21</v>
      </c>
      <c r="I933">
        <v>9</v>
      </c>
      <c r="J933">
        <v>9</v>
      </c>
      <c r="K933" t="str">
        <v>YES</v>
      </c>
      <c r="L933" s="1">
        <v>45664</v>
      </c>
      <c r="M933" t="str">
        <v>LOST</v>
      </c>
      <c r="N933" t="str">
        <v>Cybersecurity</v>
      </c>
      <c r="O933" t="str">
        <v>Customer Success Manager</v>
      </c>
      <c r="P933" t="str">
        <v>US</v>
      </c>
      <c r="Q933" t="str">
        <v>$10M-50M</v>
      </c>
      <c r="R933" s="1">
        <v>45941</v>
      </c>
      <c r="S933" t="str">
        <v>https://www.linkedin.com/in/xylalopez91</v>
      </c>
    </row>
    <row r="934" spans="1:19">
      <c r="A934" t="str">
        <v>L0933</v>
      </c>
      <c r="B934" t="str">
        <v>Elise Patel</v>
      </c>
      <c r="C934" t="str">
        <v>missing</v>
      </c>
      <c r="D934" t="str">
        <v>missing</v>
      </c>
      <c r="E934" t="str">
        <v>HUBSPOT</v>
      </c>
      <c r="F934" t="str">
        <v>STARTUP</v>
      </c>
      <c r="G934" t="str">
        <v>COLD_EMAIL</v>
      </c>
      <c r="H934">
        <v>23</v>
      </c>
      <c r="I934">
        <v>15</v>
      </c>
      <c r="J934">
        <v>7</v>
      </c>
      <c r="K934" t="str">
        <v>NO</v>
      </c>
      <c r="L934" s="1">
        <v>45938</v>
      </c>
      <c r="M934" t="str">
        <v>CONTACTED</v>
      </c>
      <c r="N934" t="str">
        <v>E-Commerce</v>
      </c>
      <c r="O934" t="str">
        <v>Founder</v>
      </c>
      <c r="P934" t="str">
        <v>Kenya</v>
      </c>
      <c r="Q934" t="str">
        <v>Series A</v>
      </c>
      <c r="R934" s="1">
        <v>45849</v>
      </c>
      <c r="S934" t="str">
        <v>missing</v>
      </c>
    </row>
    <row r="935" spans="1:19">
      <c r="A935" t="str">
        <v>L0934</v>
      </c>
      <c r="B935" t="str">
        <v>Bennett Moore</v>
      </c>
      <c r="C935" t="str">
        <v>bennett.moore@servicenow.com</v>
      </c>
      <c r="D935" t="str">
        <v>+1-503-390-7868</v>
      </c>
      <c r="E935" t="str">
        <v>SERVICE NOW</v>
      </c>
      <c r="F935" t="str">
        <v>GROWTH</v>
      </c>
      <c r="G935" t="str">
        <v>COLD_EMAIL</v>
      </c>
      <c r="H935">
        <v>0</v>
      </c>
      <c r="I935">
        <v>11</v>
      </c>
      <c r="J935">
        <v>51</v>
      </c>
      <c r="K935" t="str">
        <v>YES</v>
      </c>
      <c r="L935" s="1">
        <v>45662</v>
      </c>
      <c r="M935" t="str">
        <v>CONTACTED</v>
      </c>
      <c r="N935" t="str">
        <v>Legal Tech</v>
      </c>
      <c r="O935" t="str">
        <v>Program Manager</v>
      </c>
      <c r="P935" t="str">
        <v>Thailand</v>
      </c>
      <c r="Q935" t="str">
        <v>Unknown</v>
      </c>
      <c r="R935" s="1">
        <v>45920</v>
      </c>
      <c r="S935" t="str">
        <v>https://linkedin.com/in/dmitrisaxena28</v>
      </c>
    </row>
    <row r="936" spans="1:19">
      <c r="A936" t="str">
        <v>L0935</v>
      </c>
      <c r="B936" t="str">
        <v>Nyx Perez</v>
      </c>
      <c r="C936" t="str">
        <v>nyx.perez@hashicorp.com</v>
      </c>
      <c r="D936" t="str">
        <v>missing</v>
      </c>
      <c r="E936" t="str">
        <v>HASHI CORP</v>
      </c>
      <c r="F936" t="str">
        <v>N/A</v>
      </c>
      <c r="G936" t="str">
        <v>REFERRAL</v>
      </c>
      <c r="H936">
        <v>15</v>
      </c>
      <c r="I936">
        <v>12</v>
      </c>
      <c r="J936">
        <v>52</v>
      </c>
      <c r="K936" t="str">
        <v>NO</v>
      </c>
      <c r="L936" s="1">
        <v>45857</v>
      </c>
      <c r="M936" t="str">
        <v>NEW</v>
      </c>
      <c r="N936" t="str">
        <v>Martech</v>
      </c>
      <c r="O936" t="str">
        <v>Unknown</v>
      </c>
      <c r="P936" t="str">
        <v>IN</v>
      </c>
      <c r="Q936" t="str">
        <v>Unknown</v>
      </c>
      <c r="R936" s="1">
        <v>45830</v>
      </c>
      <c r="S936" t="str">
        <v>missing</v>
      </c>
    </row>
    <row r="937" spans="1:19">
      <c r="A937" t="str">
        <v>L0936</v>
      </c>
      <c r="B937" t="str">
        <v>Aisha Fernandez</v>
      </c>
      <c r="C937" t="str">
        <v>missing</v>
      </c>
      <c r="D937" t="str">
        <v>376-139-1914</v>
      </c>
      <c r="E937" t="str">
        <v>DOCUSIGN</v>
      </c>
      <c r="F937" t="str">
        <v>SMB</v>
      </c>
      <c r="G937" t="str">
        <v>WEBINAR</v>
      </c>
      <c r="H937">
        <v>2</v>
      </c>
      <c r="I937">
        <v>19</v>
      </c>
      <c r="J937">
        <v>10</v>
      </c>
      <c r="K937" t="str">
        <v>NO</v>
      </c>
      <c r="L937" s="1">
        <v>45994</v>
      </c>
      <c r="M937" t="str">
        <v>CONVERTED</v>
      </c>
      <c r="N937" t="str">
        <v>Hrtech</v>
      </c>
      <c r="O937" t="str">
        <v>Growth Hacker</v>
      </c>
      <c r="P937" t="str">
        <v>BR</v>
      </c>
      <c r="Q937" t="str">
        <v>Over $1B</v>
      </c>
      <c r="R937" s="1">
        <v>45712</v>
      </c>
      <c r="S937" t="str">
        <v>linkedin.com/in/vesperdas49</v>
      </c>
    </row>
    <row r="938" spans="1:19">
      <c r="A938" t="str">
        <v>L0937</v>
      </c>
      <c r="B938" t="str">
        <v>Elowen Thompson</v>
      </c>
      <c r="C938" t="str">
        <v>elowen.thompson@freshworks.com</v>
      </c>
      <c r="D938" t="str">
        <v>+1-772-228-3380</v>
      </c>
      <c r="E938" t="str">
        <v>FRESHWORKS</v>
      </c>
      <c r="F938" t="str">
        <v>SMB</v>
      </c>
      <c r="G938" t="str">
        <v>PARTNER</v>
      </c>
      <c r="H938">
        <v>17</v>
      </c>
      <c r="I938">
        <v>1</v>
      </c>
      <c r="J938">
        <v>39</v>
      </c>
      <c r="K938" t="str">
        <v>NO</v>
      </c>
      <c r="L938" s="1">
        <v>46009</v>
      </c>
      <c r="M938" t="str">
        <v>CONVERTED</v>
      </c>
      <c r="N938" t="str">
        <v>Manufacturing</v>
      </c>
      <c r="O938" t="str">
        <v>Head Of Product</v>
      </c>
      <c r="P938" t="str">
        <v>AU</v>
      </c>
      <c r="Q938" t="str">
        <v>Unknown</v>
      </c>
      <c r="R938" s="1">
        <v>45739</v>
      </c>
      <c r="S938" t="str">
        <v>linkedin.com/in/zinniamendoza96</v>
      </c>
    </row>
    <row r="939" spans="1:19">
      <c r="A939" t="str">
        <v>L0938</v>
      </c>
      <c r="B939" t="str">
        <v>Uma Sanchez</v>
      </c>
      <c r="C939" t="str">
        <v>uma.sanchez@snowflake.com</v>
      </c>
      <c r="D939" t="str">
        <v>+13408585435</v>
      </c>
      <c r="E939" t="str">
        <v>SNOWFLAKE</v>
      </c>
      <c r="F939" t="str">
        <v>STARTUP</v>
      </c>
      <c r="G939" t="str">
        <v>ORGANIC</v>
      </c>
      <c r="H939">
        <v>26</v>
      </c>
      <c r="I939">
        <v>0</v>
      </c>
      <c r="J939">
        <v>56</v>
      </c>
      <c r="K939" t="str">
        <v>YES</v>
      </c>
      <c r="L939" s="1">
        <v>46012</v>
      </c>
      <c r="M939" t="str">
        <v>QUALIFIED</v>
      </c>
      <c r="N939" t="str">
        <v>Logistics</v>
      </c>
      <c r="O939" t="str">
        <v>Unknown</v>
      </c>
      <c r="P939" t="str">
        <v>Uae</v>
      </c>
      <c r="Q939" t="str">
        <v>Unknown</v>
      </c>
      <c r="R939" s="1">
        <v>46000</v>
      </c>
      <c r="S939" t="str">
        <v>https://www.linkedin.com/in/nikolaijoshi69</v>
      </c>
    </row>
    <row r="940" spans="1:19">
      <c r="A940" t="str">
        <v>L0939</v>
      </c>
      <c r="B940" t="str">
        <v>Diana Muller</v>
      </c>
      <c r="C940" t="str">
        <v>diana.muller@zendesk.com</v>
      </c>
      <c r="D940" t="str">
        <v>missing</v>
      </c>
      <c r="E940" t="str">
        <v>ZENDESK</v>
      </c>
      <c r="F940" t="str">
        <v>STARTUP</v>
      </c>
      <c r="G940" t="str">
        <v>PAID</v>
      </c>
      <c r="H940">
        <v>32</v>
      </c>
      <c r="I940">
        <v>14</v>
      </c>
      <c r="J940">
        <v>9</v>
      </c>
      <c r="K940" t="str">
        <v>NO</v>
      </c>
      <c r="L940" s="1">
        <v>45855</v>
      </c>
      <c r="M940" t="str">
        <v>CONTACTED</v>
      </c>
      <c r="N940" t="str">
        <v>Cybersecurity</v>
      </c>
      <c r="O940" t="str">
        <v>Associate</v>
      </c>
      <c r="P940" t="str">
        <v>AU</v>
      </c>
      <c r="Q940" t="str">
        <v>$5M-$25M</v>
      </c>
      <c r="R940" s="1">
        <v>46012</v>
      </c>
      <c r="S940" t="str">
        <v>linkedin.com/in/oscarmartin57</v>
      </c>
    </row>
    <row r="941" spans="1:19">
      <c r="A941" t="str">
        <v>L0940</v>
      </c>
      <c r="B941" t="str">
        <v>Alice Ali</v>
      </c>
      <c r="C941" t="str">
        <v>missing</v>
      </c>
      <c r="D941" t="str">
        <v>(210) 913-4297</v>
      </c>
      <c r="E941" t="str">
        <v>ASANA</v>
      </c>
      <c r="F941" t="str">
        <v>GROWTH</v>
      </c>
      <c r="G941" t="str">
        <v>EVENT</v>
      </c>
      <c r="H941">
        <v>30</v>
      </c>
      <c r="I941">
        <v>18</v>
      </c>
      <c r="J941">
        <v>40</v>
      </c>
      <c r="K941" t="str">
        <v>YES</v>
      </c>
      <c r="L941" s="1">
        <v>45947</v>
      </c>
      <c r="M941" t="str">
        <v>NEW</v>
      </c>
      <c r="N941" t="str">
        <v>Cybersecurity</v>
      </c>
      <c r="O941" t="str">
        <v>Unknown</v>
      </c>
      <c r="P941" t="str">
        <v>N/A</v>
      </c>
      <c r="Q941" t="str">
        <v>Unknown</v>
      </c>
      <c r="R941" s="1">
        <v>45759</v>
      </c>
      <c r="S941" t="str">
        <v>linkedin.com/in/tyleranderson52</v>
      </c>
    </row>
    <row r="942" spans="1:19">
      <c r="A942" t="str">
        <v>L0941</v>
      </c>
      <c r="B942" t="str">
        <v>Victor Jensen</v>
      </c>
      <c r="C942" t="str">
        <v>victor.jensen@figma.com</v>
      </c>
      <c r="D942" t="str">
        <v>682.101.9428</v>
      </c>
      <c r="E942" t="str">
        <v>FIGMA</v>
      </c>
      <c r="F942" t="str">
        <v>GROWTH</v>
      </c>
      <c r="G942" t="str">
        <v>EVENT</v>
      </c>
      <c r="H942">
        <v>6</v>
      </c>
      <c r="I942">
        <v>1</v>
      </c>
      <c r="J942">
        <v>41</v>
      </c>
      <c r="K942" t="str">
        <v>NO</v>
      </c>
      <c r="L942" s="1">
        <v>45673</v>
      </c>
      <c r="M942" t="str">
        <v>ENGAGED</v>
      </c>
      <c r="N942" t="str">
        <v>Biotech</v>
      </c>
      <c r="O942" t="str">
        <v>Marketing Manager</v>
      </c>
      <c r="P942" t="str">
        <v>UK</v>
      </c>
      <c r="Q942" t="str">
        <v>unknown</v>
      </c>
      <c r="R942" s="1">
        <v>45942</v>
      </c>
      <c r="S942" t="str">
        <v>linkedin.com/in/anselsingh58</v>
      </c>
    </row>
    <row r="943" spans="1:19">
      <c r="A943" t="str">
        <v>L0942</v>
      </c>
      <c r="B943" t="str">
        <v>Maya Reyes</v>
      </c>
      <c r="C943" t="str">
        <v>maya.reyes@atlassian.com</v>
      </c>
      <c r="D943" t="str">
        <v>(200) 152-8683</v>
      </c>
      <c r="E943" t="str">
        <v>ATLASSIAN</v>
      </c>
      <c r="F943" t="str">
        <v>MID-MARKET</v>
      </c>
      <c r="G943" t="str">
        <v>UNKNOWN</v>
      </c>
      <c r="H943">
        <v>23</v>
      </c>
      <c r="I943">
        <v>0</v>
      </c>
      <c r="J943">
        <v>23</v>
      </c>
      <c r="K943" t="str">
        <v>YES</v>
      </c>
      <c r="L943" s="1">
        <v>45971</v>
      </c>
      <c r="M943" t="str">
        <v>NEW</v>
      </c>
      <c r="N943" t="str">
        <v>Retail</v>
      </c>
      <c r="O943" t="str">
        <v>Product Manager</v>
      </c>
      <c r="P943" t="str">
        <v>BR</v>
      </c>
      <c r="Q943" t="str">
        <v>Under $1M</v>
      </c>
      <c r="R943" s="1">
        <v>45689</v>
      </c>
      <c r="S943" t="str">
        <v>https://www.linkedin.com/in/tarasantos61</v>
      </c>
    </row>
    <row r="944" spans="1:19">
      <c r="A944" t="str">
        <v>L0943</v>
      </c>
      <c r="B944" t="str">
        <v>Harlow Rojas</v>
      </c>
      <c r="C944" t="str">
        <v>harlow.rojas@zscaler.com</v>
      </c>
      <c r="D944" t="str">
        <v>missing</v>
      </c>
      <c r="E944" t="str">
        <v>ZSCALER</v>
      </c>
      <c r="F944" t="str">
        <v>MID-MARKET</v>
      </c>
      <c r="G944" t="str">
        <v>CONTENT_SYNDICATION</v>
      </c>
      <c r="H944">
        <v>28</v>
      </c>
      <c r="I944">
        <v>8</v>
      </c>
      <c r="J944">
        <v>10</v>
      </c>
      <c r="K944" t="str">
        <v>YES</v>
      </c>
      <c r="L944" s="1">
        <v>45983</v>
      </c>
      <c r="M944" t="str">
        <v>CONTACTED</v>
      </c>
      <c r="N944" t="str">
        <v>Cleantech</v>
      </c>
      <c r="O944" t="str">
        <v>Head Of Product</v>
      </c>
      <c r="P944" t="str">
        <v>CA</v>
      </c>
      <c r="Q944" t="str">
        <v>$10M+</v>
      </c>
      <c r="R944" s="1">
        <v>45833</v>
      </c>
      <c r="S944" t="str">
        <v>linkedin.com/in/keikogonzalez6</v>
      </c>
    </row>
    <row r="945" spans="1:19">
      <c r="A945" t="str">
        <v>L0944</v>
      </c>
      <c r="B945" t="str">
        <v>Rhea Thomas</v>
      </c>
      <c r="C945" t="str">
        <v>rhea.thomas@databricks.com</v>
      </c>
      <c r="D945" t="str">
        <v>+16048598328</v>
      </c>
      <c r="E945" t="str">
        <v>DATABRICKS</v>
      </c>
      <c r="F945" t="str">
        <v>ENTERPRISE</v>
      </c>
      <c r="G945" t="str">
        <v>PAID</v>
      </c>
      <c r="H945">
        <v>24</v>
      </c>
      <c r="I945">
        <v>0</v>
      </c>
      <c r="J945">
        <v>20</v>
      </c>
      <c r="K945" t="str">
        <v>YES</v>
      </c>
      <c r="L945" s="1">
        <v>45714</v>
      </c>
      <c r="M945" t="str">
        <v>ENGAGED</v>
      </c>
      <c r="N945" t="str">
        <v>Retail</v>
      </c>
      <c r="O945" t="str">
        <v>Marketing Coordinator</v>
      </c>
      <c r="P945" t="str">
        <v>UK</v>
      </c>
      <c r="Q945" t="str">
        <v>$1M - $10M</v>
      </c>
      <c r="R945" s="1">
        <v>46004</v>
      </c>
      <c r="S945" t="str">
        <v>linkedin.com/in/umaadams35</v>
      </c>
    </row>
    <row r="946" spans="1:19">
      <c r="A946" t="str">
        <v>L0945</v>
      </c>
      <c r="B946" t="str">
        <v>Elowen Jones</v>
      </c>
      <c r="C946" t="str">
        <v>elowen.jones@atlassian.com</v>
      </c>
      <c r="D946" t="str">
        <v>6543615350</v>
      </c>
      <c r="E946" t="str">
        <v>ATLASSIAN</v>
      </c>
      <c r="F946" t="str">
        <v>ENTERPRISE</v>
      </c>
      <c r="G946" t="str">
        <v>DIRECT</v>
      </c>
      <c r="H946">
        <v>11</v>
      </c>
      <c r="I946">
        <v>7</v>
      </c>
      <c r="J946">
        <v>28</v>
      </c>
      <c r="K946" t="str">
        <v>YES</v>
      </c>
      <c r="L946" s="1">
        <v>45691</v>
      </c>
      <c r="M946" t="str">
        <v>DISQUALIFIED</v>
      </c>
      <c r="N946" t="str">
        <v>Healthcare</v>
      </c>
      <c r="O946" t="str">
        <v>Senior Associate</v>
      </c>
      <c r="P946" t="str">
        <v>Saudi Arabia</v>
      </c>
      <c r="Q946" t="str">
        <v>$10M-50M</v>
      </c>
      <c r="R946" s="1">
        <v>45791</v>
      </c>
      <c r="S946" t="str">
        <v>linkedin.com/in/catalinadubois71</v>
      </c>
    </row>
    <row r="947" spans="1:19">
      <c r="A947" t="str">
        <v>L0946</v>
      </c>
      <c r="B947" t="str">
        <v>Gabriella Novak</v>
      </c>
      <c r="C947" t="str">
        <v>gabriella.novak@palantir.com</v>
      </c>
      <c r="D947" t="str">
        <v>(664) 840-4253</v>
      </c>
      <c r="E947" t="str">
        <v>PALANTIR</v>
      </c>
      <c r="F947" t="str">
        <v>SMB</v>
      </c>
      <c r="G947" t="str">
        <v>DIRECT</v>
      </c>
      <c r="H947">
        <v>0</v>
      </c>
      <c r="I947">
        <v>4</v>
      </c>
      <c r="J947">
        <v>54</v>
      </c>
      <c r="K947" t="str">
        <v>NO</v>
      </c>
      <c r="L947" s="1">
        <v>45828</v>
      </c>
      <c r="M947" t="str">
        <v>NURTURING</v>
      </c>
      <c r="N947" t="str">
        <v>Cybersecurity</v>
      </c>
      <c r="O947" t="str">
        <v>Vp Marketing</v>
      </c>
      <c r="P947" t="str">
        <v>Mexico</v>
      </c>
      <c r="Q947" t="str">
        <v>10M-50M</v>
      </c>
      <c r="R947" s="1">
        <v>45743</v>
      </c>
      <c r="S947" t="str">
        <v>linkedin.com/in/viviandas71</v>
      </c>
    </row>
    <row r="948" spans="1:19">
      <c r="A948" t="str">
        <v>L0947</v>
      </c>
      <c r="B948" t="str">
        <v>Elowen Thompson</v>
      </c>
      <c r="C948" t="str">
        <v>elowen.thompson@docusign.com</v>
      </c>
      <c r="D948" t="str">
        <v>5124951080</v>
      </c>
      <c r="E948" t="str">
        <v>DOCU SIGN</v>
      </c>
      <c r="F948" t="str">
        <v>MID-MARKET</v>
      </c>
      <c r="G948" t="str">
        <v>SOCIAL</v>
      </c>
      <c r="H948">
        <v>6</v>
      </c>
      <c r="I948">
        <v>17</v>
      </c>
      <c r="J948">
        <v>43</v>
      </c>
      <c r="K948" t="str">
        <v>NO</v>
      </c>
      <c r="L948" s="1">
        <v>45719</v>
      </c>
      <c r="M948" t="str">
        <v>QUALIFIED</v>
      </c>
      <c r="N948" t="str">
        <v>Telecom</v>
      </c>
      <c r="O948" t="str">
        <v>Sdr Manager</v>
      </c>
      <c r="P948" t="str">
        <v>Pakistan</v>
      </c>
      <c r="Q948" t="str">
        <v>50M+</v>
      </c>
      <c r="R948" s="1">
        <v>45789</v>
      </c>
      <c r="S948" t="str">
        <v>www.linkedin.com/in/harlowgupta24</v>
      </c>
    </row>
    <row r="949" spans="1:19">
      <c r="A949" t="str">
        <v>L0948</v>
      </c>
      <c r="B949" t="str">
        <v>Marisol Iyer</v>
      </c>
      <c r="C949" t="str">
        <v>marisol.iyer@dropbox.com</v>
      </c>
      <c r="D949" t="str">
        <v>6814385803</v>
      </c>
      <c r="E949" t="str">
        <v>DROPBOX</v>
      </c>
      <c r="F949" t="str">
        <v>SMB</v>
      </c>
      <c r="G949" t="str">
        <v>UNKNOWN</v>
      </c>
      <c r="H949">
        <v>28</v>
      </c>
      <c r="I949">
        <v>2</v>
      </c>
      <c r="J949">
        <v>0</v>
      </c>
      <c r="K949" t="str">
        <v>NO</v>
      </c>
      <c r="L949" s="1">
        <v>45740</v>
      </c>
      <c r="M949" t="str">
        <v>NEW</v>
      </c>
      <c r="N949" t="str">
        <v>Legal Tech</v>
      </c>
      <c r="O949" t="str">
        <v>Field Marketing Manager</v>
      </c>
      <c r="P949" t="str">
        <v>US</v>
      </c>
      <c r="Q949" t="str">
        <v>Under $1M</v>
      </c>
      <c r="R949" s="1">
        <v>46006</v>
      </c>
      <c r="S949" t="str">
        <v>missing</v>
      </c>
    </row>
    <row r="950" spans="1:19">
      <c r="A950" t="str">
        <v>L0949</v>
      </c>
      <c r="B950" t="str">
        <v>Quinn Diaz</v>
      </c>
      <c r="C950" t="str">
        <v>quinn.diaz@dropbox.com</v>
      </c>
      <c r="D950" t="str">
        <v>+17403935826</v>
      </c>
      <c r="E950" t="str">
        <v>DROPBOX</v>
      </c>
      <c r="F950" t="str">
        <v>MID-MARKET</v>
      </c>
      <c r="G950" t="str">
        <v>SOCIAL</v>
      </c>
      <c r="H950">
        <v>22</v>
      </c>
      <c r="I950">
        <v>2</v>
      </c>
      <c r="J950">
        <v>26</v>
      </c>
      <c r="K950" t="str">
        <v>NO</v>
      </c>
      <c r="L950" s="1">
        <v>45739</v>
      </c>
      <c r="M950" t="str">
        <v>LOST</v>
      </c>
      <c r="N950" t="str">
        <v>Insurtech</v>
      </c>
      <c r="O950" t="str">
        <v>Marketing Manager</v>
      </c>
      <c r="P950" t="str">
        <v>Bangladesh</v>
      </c>
      <c r="Q950" t="str">
        <v>Unknown</v>
      </c>
      <c r="R950" s="1">
        <v>45939</v>
      </c>
      <c r="S950" t="str">
        <v>linkedin.com/in/elisemalhotra30</v>
      </c>
    </row>
    <row r="951" spans="1:19">
      <c r="A951" t="str">
        <v>L0950</v>
      </c>
      <c r="B951" t="str">
        <v>Umar Jones</v>
      </c>
      <c r="C951" t="str">
        <v>umar.jones@snowflake.com</v>
      </c>
      <c r="D951" t="str">
        <v>(380) 927-9061</v>
      </c>
      <c r="E951" t="str">
        <v>SNOWFLAKE</v>
      </c>
      <c r="F951" t="str">
        <v>ENTERPRISE</v>
      </c>
      <c r="G951" t="str">
        <v>CONTENT_SYNDICATION</v>
      </c>
      <c r="H951">
        <v>10</v>
      </c>
      <c r="I951">
        <v>14</v>
      </c>
      <c r="J951">
        <v>22</v>
      </c>
      <c r="K951" t="str">
        <v>NO</v>
      </c>
      <c r="L951" s="1">
        <v>45714</v>
      </c>
      <c r="M951" t="str">
        <v>ENGAGED</v>
      </c>
      <c r="N951" t="str">
        <v>Edtech</v>
      </c>
      <c r="O951" t="str">
        <v>Cto</v>
      </c>
      <c r="P951" t="str">
        <v>CA</v>
      </c>
      <c r="Q951" t="str">
        <v>$25M-$100M</v>
      </c>
      <c r="R951" s="1" t="str">
        <v/>
      </c>
      <c r="S951" t="str">
        <v>linkedin.com/in/waqasfischer63</v>
      </c>
    </row>
    <row r="952" spans="1:19">
      <c r="A952" t="str">
        <v>L0951</v>
      </c>
      <c r="B952" t="str">
        <v>Mona Joshi</v>
      </c>
      <c r="C952" t="str">
        <v>mona.joshi@snowflake.com</v>
      </c>
      <c r="D952" t="str">
        <v>4374628094</v>
      </c>
      <c r="E952" t="str">
        <v>SNOWFLAKE</v>
      </c>
      <c r="F952" t="str">
        <v>GROWTH</v>
      </c>
      <c r="G952" t="str">
        <v>SOCIAL</v>
      </c>
      <c r="H952">
        <v>0</v>
      </c>
      <c r="I952">
        <v>5</v>
      </c>
      <c r="J952">
        <v>35</v>
      </c>
      <c r="K952" t="str">
        <v>NO</v>
      </c>
      <c r="L952" s="1">
        <v>45813</v>
      </c>
      <c r="M952" t="str">
        <v>QUALIFIED</v>
      </c>
      <c r="N952" t="str">
        <v>Martech</v>
      </c>
      <c r="O952" t="str">
        <v>Senior Associate</v>
      </c>
      <c r="P952" t="str">
        <v>South Africa</v>
      </c>
      <c r="Q952" t="str">
        <v>$1M-10M</v>
      </c>
      <c r="R952" s="1">
        <v>45835</v>
      </c>
      <c r="S952" t="str">
        <v>linkedin.com/in/tylerkumar76</v>
      </c>
    </row>
    <row r="953" spans="1:19">
      <c r="A953" t="str">
        <v>L0952</v>
      </c>
      <c r="B953" t="str">
        <v>Dashiell Berg</v>
      </c>
      <c r="C953" t="str">
        <v>dashiell.berg@slack.com</v>
      </c>
      <c r="D953" t="str">
        <v>(236) 436-3525</v>
      </c>
      <c r="E953" t="str">
        <v>SLACK</v>
      </c>
      <c r="F953" t="str">
        <v>SMB</v>
      </c>
      <c r="G953" t="str">
        <v>PAID</v>
      </c>
      <c r="H953">
        <v>10</v>
      </c>
      <c r="I953">
        <v>17</v>
      </c>
      <c r="J953">
        <v>57</v>
      </c>
      <c r="K953" t="str">
        <v>NO</v>
      </c>
      <c r="L953" s="1">
        <v>46016</v>
      </c>
      <c r="M953" t="str">
        <v>ENGAGED</v>
      </c>
      <c r="N953" t="str">
        <v>Martech</v>
      </c>
      <c r="O953" t="str">
        <v>Marketing Manager</v>
      </c>
      <c r="P953" t="str">
        <v>IN</v>
      </c>
      <c r="Q953" t="str">
        <v>$1B+</v>
      </c>
      <c r="R953" s="1">
        <v>45855</v>
      </c>
      <c r="S953" t="str">
        <v>linkedin.com/in/zacharylee57</v>
      </c>
    </row>
    <row r="954" spans="1:19">
      <c r="A954" t="str">
        <v>L0953</v>
      </c>
      <c r="B954" t="str">
        <v>Vivian Silva</v>
      </c>
      <c r="C954" t="str">
        <v>vivian.silva@paloalto.com</v>
      </c>
      <c r="D954" t="str">
        <v>587-129-4984</v>
      </c>
      <c r="E954" t="str">
        <v>PALO ALTO</v>
      </c>
      <c r="F954" t="str">
        <v>ENTERPRISE</v>
      </c>
      <c r="G954" t="str">
        <v>UNKNOWN</v>
      </c>
      <c r="H954">
        <v>30</v>
      </c>
      <c r="I954">
        <v>7</v>
      </c>
      <c r="J954">
        <v>28</v>
      </c>
      <c r="K954" t="str">
        <v>YES</v>
      </c>
      <c r="L954" s="1">
        <v>45671</v>
      </c>
      <c r="M954" t="str">
        <v>CONVERTED</v>
      </c>
      <c r="N954" t="str">
        <v>Insurtech</v>
      </c>
      <c r="O954" t="str">
        <v>Digital Marketing Manager</v>
      </c>
      <c r="P954" t="str">
        <v>US</v>
      </c>
      <c r="Q954" t="str">
        <v>&lt; $1M</v>
      </c>
      <c r="R954" s="1">
        <v>45984</v>
      </c>
      <c r="S954" t="str">
        <v>missing</v>
      </c>
    </row>
    <row r="955" spans="1:19">
      <c r="A955" t="str">
        <v>L0954</v>
      </c>
      <c r="B955" t="str">
        <v>Luna Ali</v>
      </c>
      <c r="C955" t="str">
        <v>luna.ali@salesforcecom.com</v>
      </c>
      <c r="D955" t="str">
        <v>9851371916</v>
      </c>
      <c r="E955" t="str">
        <v>SALESFORCE.COM</v>
      </c>
      <c r="F955" t="str">
        <v>SMB</v>
      </c>
      <c r="G955" t="str">
        <v>WEBINAR</v>
      </c>
      <c r="H955">
        <v>22</v>
      </c>
      <c r="I955">
        <v>15</v>
      </c>
      <c r="J955">
        <v>60</v>
      </c>
      <c r="K955" t="str">
        <v>NO</v>
      </c>
      <c r="L955" s="1">
        <v>45771</v>
      </c>
      <c r="M955" t="str">
        <v>NEW</v>
      </c>
      <c r="N955" t="str">
        <v>Cybersecurity</v>
      </c>
      <c r="O955" t="str">
        <v>Head Of Product</v>
      </c>
      <c r="P955" t="str">
        <v>Italy</v>
      </c>
      <c r="Q955" t="str">
        <v>Series B</v>
      </c>
      <c r="R955" s="1">
        <v>45667</v>
      </c>
      <c r="S955" t="str">
        <v>linkedin.com/in/oscargarcia98</v>
      </c>
    </row>
    <row r="956" spans="1:19">
      <c r="A956" t="str">
        <v>L0955</v>
      </c>
      <c r="B956" t="str">
        <v>Noah Ahmed</v>
      </c>
      <c r="C956" t="str">
        <v>noah.ahmed@databricks.com</v>
      </c>
      <c r="D956" t="str">
        <v>6605691633</v>
      </c>
      <c r="E956" t="str">
        <v>DATABRICKS</v>
      </c>
      <c r="F956" t="str">
        <v>MID-MARKET</v>
      </c>
      <c r="G956" t="str">
        <v>PAID</v>
      </c>
      <c r="H956">
        <v>35</v>
      </c>
      <c r="I956">
        <v>2</v>
      </c>
      <c r="J956">
        <v>37</v>
      </c>
      <c r="K956" t="str">
        <v>NO</v>
      </c>
      <c r="L956" s="1">
        <v>45790</v>
      </c>
      <c r="M956" t="str">
        <v>ENGAGED</v>
      </c>
      <c r="N956" t="str">
        <v>Retail</v>
      </c>
      <c r="O956" t="str">
        <v>Content Marketing Lead</v>
      </c>
      <c r="P956" t="str">
        <v>Argentina</v>
      </c>
      <c r="Q956" t="str">
        <v>50M+</v>
      </c>
      <c r="R956" s="1">
        <v>45667</v>
      </c>
      <c r="S956" t="str">
        <v>https://www.linkedin.com/in/vikramnakamura86</v>
      </c>
    </row>
    <row r="957" spans="1:19">
      <c r="A957" t="str">
        <v>L0956</v>
      </c>
      <c r="B957" t="str">
        <v>Tallulah Tanaka</v>
      </c>
      <c r="C957" t="str">
        <v>tallulah.tanaka@stripe.com</v>
      </c>
      <c r="D957" t="str">
        <v>+1-816-438-6771</v>
      </c>
      <c r="E957" t="str">
        <v>STRIPE</v>
      </c>
      <c r="F957" t="str">
        <v>N/A</v>
      </c>
      <c r="G957" t="str">
        <v>PARTNER</v>
      </c>
      <c r="H957">
        <v>0</v>
      </c>
      <c r="I957">
        <v>13</v>
      </c>
      <c r="J957">
        <v>15</v>
      </c>
      <c r="K957" t="str">
        <v>NO</v>
      </c>
      <c r="L957" s="1">
        <v>45827</v>
      </c>
      <c r="M957" t="str">
        <v>ENGAGED</v>
      </c>
      <c r="N957" t="str">
        <v>Biotech</v>
      </c>
      <c r="O957" t="str">
        <v>Product Manager</v>
      </c>
      <c r="P957" t="str">
        <v>Indonesia</v>
      </c>
      <c r="Q957" t="str">
        <v>Unknown</v>
      </c>
      <c r="R957" s="1">
        <v>45979</v>
      </c>
      <c r="S957" t="str">
        <v>https://linkedin.com/in/belladavis11</v>
      </c>
    </row>
    <row r="958" spans="1:19">
      <c r="A958" t="str">
        <v>L0957</v>
      </c>
      <c r="B958" t="str">
        <v>Mona Allen</v>
      </c>
      <c r="C958" t="str">
        <v>mona.allen@zscaler.com</v>
      </c>
      <c r="D958" t="str">
        <v>missing</v>
      </c>
      <c r="E958" t="str">
        <v>ZSCALER</v>
      </c>
      <c r="F958" t="str">
        <v>STARTUP</v>
      </c>
      <c r="G958" t="str">
        <v>REFERRAL</v>
      </c>
      <c r="H958">
        <v>15</v>
      </c>
      <c r="I958">
        <v>17</v>
      </c>
      <c r="J958">
        <v>20</v>
      </c>
      <c r="K958" t="str">
        <v>NO</v>
      </c>
      <c r="L958" s="1">
        <v>45690</v>
      </c>
      <c r="M958" t="str">
        <v>CONVERTED</v>
      </c>
      <c r="N958" t="str">
        <v>Saas</v>
      </c>
      <c r="O958" t="str">
        <v>Revops Manager</v>
      </c>
      <c r="P958" t="str">
        <v>Uae</v>
      </c>
      <c r="Q958" t="str">
        <v>$1B+</v>
      </c>
      <c r="R958" s="1">
        <v>45758</v>
      </c>
      <c r="S958" t="str">
        <v>linkedin.com/in/franklee82</v>
      </c>
    </row>
    <row r="959" spans="1:19">
      <c r="A959" t="str">
        <v>L0958</v>
      </c>
      <c r="B959" t="str">
        <v>Nico Moreau</v>
      </c>
      <c r="C959" t="str">
        <v>nico.moreau@twilio.com</v>
      </c>
      <c r="D959" t="str">
        <v>6738135846</v>
      </c>
      <c r="E959" t="str">
        <v>TWILIO</v>
      </c>
      <c r="F959" t="str">
        <v>N/A</v>
      </c>
      <c r="G959" t="str">
        <v>COLD_EMAIL</v>
      </c>
      <c r="H959">
        <v>23</v>
      </c>
      <c r="I959">
        <v>0</v>
      </c>
      <c r="J959">
        <v>20</v>
      </c>
      <c r="K959" t="str">
        <v>YES</v>
      </c>
      <c r="L959" s="1">
        <v>45974</v>
      </c>
      <c r="M959" t="str">
        <v>LOST</v>
      </c>
      <c r="N959" t="str">
        <v>E-Commerce</v>
      </c>
      <c r="O959" t="str">
        <v>Sales Operations</v>
      </c>
      <c r="P959" t="str">
        <v>FR</v>
      </c>
      <c r="Q959" t="str">
        <v>&lt; $1M</v>
      </c>
      <c r="R959" s="1">
        <v>45780</v>
      </c>
      <c r="S959" t="str">
        <v>linkedin.com/in/harlowshah21</v>
      </c>
    </row>
    <row r="960" spans="1:19">
      <c r="A960" t="str">
        <v>L0959</v>
      </c>
      <c r="B960" t="str">
        <v>Elise Lee</v>
      </c>
      <c r="C960" t="str">
        <v>elise.lee@amazon.com</v>
      </c>
      <c r="D960" t="str">
        <v>+17122672217</v>
      </c>
      <c r="E960" t="str">
        <v>AMAZON</v>
      </c>
      <c r="F960" t="str">
        <v>ENTERPRISE</v>
      </c>
      <c r="G960" t="str">
        <v>COLD_EMAIL</v>
      </c>
      <c r="H960">
        <v>0</v>
      </c>
      <c r="I960">
        <v>0</v>
      </c>
      <c r="J960">
        <v>11</v>
      </c>
      <c r="K960" t="str">
        <v>YES</v>
      </c>
      <c r="L960" s="1">
        <v>45824</v>
      </c>
      <c r="M960" t="str">
        <v>NURTURING</v>
      </c>
      <c r="N960" t="str">
        <v>Biotech</v>
      </c>
      <c r="O960" t="str">
        <v>Data Analyst</v>
      </c>
      <c r="P960" t="str">
        <v>IN</v>
      </c>
      <c r="Q960" t="str">
        <v>Unknown</v>
      </c>
      <c r="R960" s="1">
        <v>45966</v>
      </c>
      <c r="S960" t="str">
        <v>https://www.linkedin.com/in/winstonortiz80</v>
      </c>
    </row>
    <row r="961" spans="1:19">
      <c r="A961" t="str">
        <v>L0960</v>
      </c>
      <c r="B961" t="str">
        <v>Quentin Robinson</v>
      </c>
      <c r="C961" t="str">
        <v>quentin.robinson@snowflake.com</v>
      </c>
      <c r="D961" t="str">
        <v>447.276.2500</v>
      </c>
      <c r="E961" t="str">
        <v>SNOWFLAKE</v>
      </c>
      <c r="F961" t="str">
        <v>MID-MARKET</v>
      </c>
      <c r="G961" t="str">
        <v>SOCIAL</v>
      </c>
      <c r="H961">
        <v>18</v>
      </c>
      <c r="I961">
        <v>0</v>
      </c>
      <c r="J961">
        <v>37</v>
      </c>
      <c r="K961" t="str">
        <v>YES</v>
      </c>
      <c r="L961" s="1">
        <v>45846</v>
      </c>
      <c r="M961" t="str">
        <v>NURTURING</v>
      </c>
      <c r="N961" t="str">
        <v>Saas</v>
      </c>
      <c r="O961" t="str">
        <v>Account Executive</v>
      </c>
      <c r="P961" t="str">
        <v>DE</v>
      </c>
      <c r="Q961" t="str">
        <v>$25M-$100M</v>
      </c>
      <c r="R961" s="1">
        <v>45902</v>
      </c>
      <c r="S961" t="str">
        <v>missing</v>
      </c>
    </row>
    <row r="962" spans="1:19">
      <c r="A962" t="str">
        <v>L0961</v>
      </c>
      <c r="B962" t="str">
        <v>Quinlan Sanchez</v>
      </c>
      <c r="C962" t="str">
        <v>quinlan.sanchez@amazon.com</v>
      </c>
      <c r="D962" t="str">
        <v>458.190.3233</v>
      </c>
      <c r="E962" t="str">
        <v>AMAZON</v>
      </c>
      <c r="F962" t="str">
        <v>ENTERPRISE</v>
      </c>
      <c r="G962" t="str">
        <v>SOCIAL</v>
      </c>
      <c r="H962">
        <v>20</v>
      </c>
      <c r="I962">
        <v>0</v>
      </c>
      <c r="J962">
        <v>57</v>
      </c>
      <c r="K962" t="str">
        <v>NO</v>
      </c>
      <c r="L962" s="1">
        <v>45695</v>
      </c>
      <c r="M962" t="str">
        <v>ENGAGED</v>
      </c>
      <c r="N962" t="str">
        <v>Unknown</v>
      </c>
      <c r="O962" t="str">
        <v>Content Marketing Lead</v>
      </c>
      <c r="P962" t="str">
        <v>N/A</v>
      </c>
      <c r="Q962" t="str">
        <v>$25M-$100M</v>
      </c>
      <c r="R962" s="1">
        <v>45695</v>
      </c>
      <c r="S962" t="str">
        <v>missing</v>
      </c>
    </row>
    <row r="963" spans="1:19">
      <c r="A963" t="str">
        <v>L0962</v>
      </c>
      <c r="B963" t="str">
        <v>Xanthe Santos</v>
      </c>
      <c r="C963" t="str">
        <v>xanthe.santos@workday.com</v>
      </c>
      <c r="D963" t="str">
        <v>318-886-2908</v>
      </c>
      <c r="E963" t="str">
        <v>WORKDAY</v>
      </c>
      <c r="F963" t="str">
        <v>ENTERPRISE</v>
      </c>
      <c r="G963" t="str">
        <v>REFERRAL</v>
      </c>
      <c r="H963">
        <v>13</v>
      </c>
      <c r="I963">
        <v>7</v>
      </c>
      <c r="J963">
        <v>0</v>
      </c>
      <c r="K963" t="str">
        <v>NO</v>
      </c>
      <c r="L963" s="1">
        <v>45795</v>
      </c>
      <c r="M963" t="str">
        <v>CONTACTED</v>
      </c>
      <c r="N963" t="str">
        <v>AI/ML</v>
      </c>
      <c r="O963" t="str">
        <v>Head Of Growth</v>
      </c>
      <c r="P963" t="str">
        <v>CA</v>
      </c>
      <c r="Q963" t="str">
        <v>$5M-$25M</v>
      </c>
      <c r="R963" s="1">
        <v>45814</v>
      </c>
      <c r="S963" t="str">
        <v>missing</v>
      </c>
    </row>
    <row r="964" spans="1:19">
      <c r="A964" t="str">
        <v>L0963</v>
      </c>
      <c r="B964" t="str">
        <v>Uriel Moore</v>
      </c>
      <c r="C964" t="str">
        <v>missing</v>
      </c>
      <c r="D964" t="str">
        <v>(944) 936-4389</v>
      </c>
      <c r="E964" t="str">
        <v>HUB SPOT</v>
      </c>
      <c r="F964" t="str">
        <v>N/A</v>
      </c>
      <c r="G964" t="str">
        <v>REFERRAL</v>
      </c>
      <c r="H964">
        <v>27</v>
      </c>
      <c r="I964">
        <v>20</v>
      </c>
      <c r="J964">
        <v>3</v>
      </c>
      <c r="K964" t="str">
        <v>NO</v>
      </c>
      <c r="L964" s="1">
        <v>46014</v>
      </c>
      <c r="M964" t="str">
        <v>QUALIFIED</v>
      </c>
      <c r="N964" t="str">
        <v>Automotive</v>
      </c>
      <c r="O964" t="str">
        <v>Sdr Manager</v>
      </c>
      <c r="P964" t="str">
        <v>US</v>
      </c>
      <c r="Q964" t="str">
        <v>$1B+</v>
      </c>
      <c r="R964" s="1">
        <v>45933</v>
      </c>
      <c r="S964" t="str">
        <v>www.linkedin.com/in/bastianrojas98</v>
      </c>
    </row>
    <row r="965" spans="1:19">
      <c r="A965" t="str">
        <v>L0964</v>
      </c>
      <c r="B965" t="str">
        <v>Yvonne Jones</v>
      </c>
      <c r="C965" t="str">
        <v>yvonne.jones@hashicorp.com</v>
      </c>
      <c r="D965" t="str">
        <v>+1-478-918-5317</v>
      </c>
      <c r="E965" t="str">
        <v>HASHICORP</v>
      </c>
      <c r="F965" t="str">
        <v>STARTUP</v>
      </c>
      <c r="G965" t="str">
        <v>CONTENT_SYNDICATION</v>
      </c>
      <c r="H965">
        <v>0</v>
      </c>
      <c r="I965">
        <v>8</v>
      </c>
      <c r="J965">
        <v>30</v>
      </c>
      <c r="K965" t="str">
        <v>NO</v>
      </c>
      <c r="L965" s="1">
        <v>46007</v>
      </c>
      <c r="M965" t="str">
        <v>QUALIFIED</v>
      </c>
      <c r="N965" t="str">
        <v>Logistics</v>
      </c>
      <c r="O965" t="str">
        <v>Co-Founder</v>
      </c>
      <c r="P965" t="str">
        <v>Poland</v>
      </c>
      <c r="Q965" t="str">
        <v>Over $1B</v>
      </c>
      <c r="R965" s="1">
        <v>45750</v>
      </c>
      <c r="S965" t="str">
        <v>linkedin.com/in/carlosmartin51</v>
      </c>
    </row>
    <row r="966" spans="1:19">
      <c r="A966" t="str">
        <v>L0965</v>
      </c>
      <c r="B966" t="str">
        <v>Zara Ramos</v>
      </c>
      <c r="C966" t="str">
        <v>zara.ramos@microsoft.com</v>
      </c>
      <c r="D966" t="str">
        <v>523.889.8200</v>
      </c>
      <c r="E966" t="str">
        <v>MICROSOFT</v>
      </c>
      <c r="F966" t="str">
        <v>ENTERPRISE</v>
      </c>
      <c r="G966" t="str">
        <v>WEBINAR</v>
      </c>
      <c r="H966">
        <v>24</v>
      </c>
      <c r="I966">
        <v>6</v>
      </c>
      <c r="J966">
        <v>0</v>
      </c>
      <c r="K966" t="str">
        <v>NO</v>
      </c>
      <c r="L966" s="1">
        <v>45658</v>
      </c>
      <c r="M966" t="str">
        <v>CONVERTED</v>
      </c>
      <c r="N966" t="str">
        <v>Biotech</v>
      </c>
      <c r="O966" t="str">
        <v>Pr Manager</v>
      </c>
      <c r="P966" t="str">
        <v>Argentina</v>
      </c>
      <c r="Q966" t="str">
        <v>Under $1M</v>
      </c>
      <c r="R966" s="1">
        <v>45996</v>
      </c>
      <c r="S966" t="str">
        <v>www.linkedin.com/in/marcusyoung89</v>
      </c>
    </row>
    <row r="967" spans="1:19">
      <c r="A967" t="str">
        <v>L0966</v>
      </c>
      <c r="B967" t="str">
        <v>Paul Brown</v>
      </c>
      <c r="C967" t="str">
        <v>paul.brown@google.com</v>
      </c>
      <c r="D967" t="str">
        <v>missing</v>
      </c>
      <c r="E967" t="str">
        <v>GOOGLE</v>
      </c>
      <c r="F967" t="str">
        <v>ENTERPRISE</v>
      </c>
      <c r="G967" t="str">
        <v>ORGANIC</v>
      </c>
      <c r="H967">
        <v>12</v>
      </c>
      <c r="I967">
        <v>6</v>
      </c>
      <c r="J967">
        <v>54</v>
      </c>
      <c r="K967" t="str">
        <v>YES</v>
      </c>
      <c r="L967" s="1">
        <v>45849</v>
      </c>
      <c r="M967" t="str">
        <v>CONVERTED</v>
      </c>
      <c r="N967" t="str">
        <v>Automotive</v>
      </c>
      <c r="O967" t="str">
        <v>Vp Revenue</v>
      </c>
      <c r="P967" t="str">
        <v>UK</v>
      </c>
      <c r="Q967" t="str">
        <v>$50M - $100M</v>
      </c>
      <c r="R967" s="1">
        <v>45907</v>
      </c>
      <c r="S967" t="str">
        <v>www.linkedin.com/in/onyxsanchez32</v>
      </c>
    </row>
    <row r="968" spans="1:19">
      <c r="A968" t="str">
        <v>L0967</v>
      </c>
      <c r="B968" t="str">
        <v>Jamal Novak</v>
      </c>
      <c r="C968" t="str">
        <v>jamal.novak@hubspot.com</v>
      </c>
      <c r="D968" t="str">
        <v>+1-344-802-7124</v>
      </c>
      <c r="E968" t="str">
        <v>HUBSPOT</v>
      </c>
      <c r="F968" t="str">
        <v>SMB</v>
      </c>
      <c r="G968" t="str">
        <v>SOCIAL</v>
      </c>
      <c r="H968">
        <v>7</v>
      </c>
      <c r="I968">
        <v>3</v>
      </c>
      <c r="J968">
        <v>26</v>
      </c>
      <c r="K968" t="str">
        <v>YES</v>
      </c>
      <c r="L968" s="1">
        <v>45794</v>
      </c>
      <c r="M968" t="str">
        <v>ENGAGED</v>
      </c>
      <c r="N968" t="str">
        <v>Martech</v>
      </c>
      <c r="O968" t="str">
        <v>Growth Hacker</v>
      </c>
      <c r="P968" t="str">
        <v>Thailand</v>
      </c>
      <c r="Q968" t="str">
        <v>$50M - $100M</v>
      </c>
      <c r="R968" s="1">
        <v>45923</v>
      </c>
      <c r="S968" t="str">
        <v>linkedin.com/in/zionchopra73</v>
      </c>
    </row>
    <row r="969" spans="1:19">
      <c r="A969" t="str">
        <v>L0968</v>
      </c>
      <c r="B969" t="str">
        <v>Yusuf Thompson</v>
      </c>
      <c r="C969" t="str">
        <v>yusuf.thompson@zscaler.com</v>
      </c>
      <c r="D969" t="str">
        <v>+1-631-918-5480</v>
      </c>
      <c r="E969" t="str">
        <v>ZSCALER</v>
      </c>
      <c r="F969" t="str">
        <v>STARTUP</v>
      </c>
      <c r="G969" t="str">
        <v>PARTNER</v>
      </c>
      <c r="H969">
        <v>17</v>
      </c>
      <c r="I969">
        <v>0</v>
      </c>
      <c r="J969">
        <v>49</v>
      </c>
      <c r="K969" t="str">
        <v>YES</v>
      </c>
      <c r="L969" s="1">
        <v>45846</v>
      </c>
      <c r="M969" t="str">
        <v>NURTURING</v>
      </c>
      <c r="N969" t="str">
        <v>Retail</v>
      </c>
      <c r="O969" t="str">
        <v>Program Manager</v>
      </c>
      <c r="P969" t="str">
        <v>Italy</v>
      </c>
      <c r="Q969" t="str">
        <v>$100M+</v>
      </c>
      <c r="R969" s="1">
        <v>45840</v>
      </c>
      <c r="S969" t="str">
        <v>missing</v>
      </c>
    </row>
    <row r="970" spans="1:19">
      <c r="A970" t="str">
        <v>L0969</v>
      </c>
      <c r="B970" t="str">
        <v>Pedro Nakamura</v>
      </c>
      <c r="C970" t="str">
        <v>pedro.nakamura@figma.com</v>
      </c>
      <c r="D970" t="str">
        <v>(923) 419-4509</v>
      </c>
      <c r="E970" t="str">
        <v>FIGMA</v>
      </c>
      <c r="F970" t="str">
        <v>STARTUP</v>
      </c>
      <c r="G970" t="str">
        <v>PAID</v>
      </c>
      <c r="H970">
        <v>0</v>
      </c>
      <c r="I970">
        <v>3</v>
      </c>
      <c r="J970">
        <v>24</v>
      </c>
      <c r="K970" t="str">
        <v>YES</v>
      </c>
      <c r="L970" s="1">
        <v>45841</v>
      </c>
      <c r="M970" t="str">
        <v>QUALIFIED</v>
      </c>
      <c r="N970" t="str">
        <v>Martech</v>
      </c>
      <c r="O970" t="str">
        <v>Pr Manager</v>
      </c>
      <c r="P970" t="str">
        <v>US</v>
      </c>
      <c r="Q970" t="str">
        <v>50M+</v>
      </c>
      <c r="R970" s="1">
        <v>45970</v>
      </c>
      <c r="S970" t="str">
        <v>missing</v>
      </c>
    </row>
    <row r="971" spans="1:19">
      <c r="A971" t="str">
        <v>L0970</v>
      </c>
      <c r="B971" t="str">
        <v>Nolan Mishra</v>
      </c>
      <c r="C971" t="str">
        <v>nolan.mishra@notion.com</v>
      </c>
      <c r="D971" t="str">
        <v>(437) 611-8406</v>
      </c>
      <c r="E971" t="str">
        <v>NOTION</v>
      </c>
      <c r="F971" t="str">
        <v>SMB</v>
      </c>
      <c r="G971" t="str">
        <v>ORGANIC</v>
      </c>
      <c r="H971">
        <v>17</v>
      </c>
      <c r="I971">
        <v>10</v>
      </c>
      <c r="J971">
        <v>21</v>
      </c>
      <c r="K971" t="str">
        <v>YES</v>
      </c>
      <c r="L971" s="1">
        <v>45864</v>
      </c>
      <c r="M971" t="str">
        <v>CONTACTED</v>
      </c>
      <c r="N971" t="str">
        <v>Fintech</v>
      </c>
      <c r="O971" t="str">
        <v>Vp Marketing</v>
      </c>
      <c r="P971" t="str">
        <v>BR</v>
      </c>
      <c r="Q971" t="str">
        <v>$10M-50M</v>
      </c>
      <c r="R971" s="1">
        <v>45859</v>
      </c>
      <c r="S971" t="str">
        <v>https://linkedin.com/in/mayabianchi20</v>
      </c>
    </row>
    <row r="972" spans="1:19">
      <c r="A972" t="str">
        <v>L0971</v>
      </c>
      <c r="B972" t="str">
        <v>Florian Singh</v>
      </c>
      <c r="C972" t="str">
        <v>florian.singh@salesforcecom.com</v>
      </c>
      <c r="D972" t="str">
        <v>+19619934402</v>
      </c>
      <c r="E972" t="str">
        <v>SALESFORCE.COM</v>
      </c>
      <c r="F972" t="str">
        <v>N/A</v>
      </c>
      <c r="G972" t="str">
        <v>WEBINAR</v>
      </c>
      <c r="H972">
        <v>3</v>
      </c>
      <c r="I972">
        <v>10</v>
      </c>
      <c r="J972">
        <v>40</v>
      </c>
      <c r="K972" t="str">
        <v>NO</v>
      </c>
      <c r="L972" s="1" t="str">
        <v/>
      </c>
      <c r="M972" t="str">
        <v>ENGAGED</v>
      </c>
      <c r="N972" t="str">
        <v>Hrtech</v>
      </c>
      <c r="O972" t="str">
        <v>Business Development Rep</v>
      </c>
      <c r="P972" t="str">
        <v>US</v>
      </c>
      <c r="Q972" t="str">
        <v>Under $1M</v>
      </c>
      <c r="R972" s="1">
        <v>45860</v>
      </c>
      <c r="S972" t="str">
        <v>linkedin.com/in/qasimjones70</v>
      </c>
    </row>
    <row r="973" spans="1:19">
      <c r="A973" t="str">
        <v>L0972</v>
      </c>
      <c r="B973" t="str">
        <v>Rachel Lewis</v>
      </c>
      <c r="C973" t="str">
        <v>rachel.lewis@miro.com</v>
      </c>
      <c r="D973" t="str">
        <v>457-675-5456</v>
      </c>
      <c r="E973" t="str">
        <v>MIRO</v>
      </c>
      <c r="F973" t="str">
        <v>GROWTH</v>
      </c>
      <c r="G973" t="str">
        <v>PARTNER</v>
      </c>
      <c r="H973">
        <v>2</v>
      </c>
      <c r="I973">
        <v>0</v>
      </c>
      <c r="J973">
        <v>51</v>
      </c>
      <c r="K973" t="str">
        <v>NO</v>
      </c>
      <c r="L973" s="1">
        <v>45831</v>
      </c>
      <c r="M973" t="str">
        <v>CONTACTED</v>
      </c>
      <c r="N973" t="str">
        <v>Fintech</v>
      </c>
      <c r="O973" t="str">
        <v>Ceo</v>
      </c>
      <c r="P973" t="str">
        <v>Ireland</v>
      </c>
      <c r="Q973" t="str">
        <v>Under $1M</v>
      </c>
      <c r="R973" s="1">
        <v>45787</v>
      </c>
      <c r="S973" t="str">
        <v>https://www.linkedin.com/in/ximenapark74</v>
      </c>
    </row>
    <row r="974" spans="1:19">
      <c r="A974" t="str">
        <v>L0973</v>
      </c>
      <c r="B974" t="str">
        <v>Zachary Perez</v>
      </c>
      <c r="C974" t="str">
        <v>zachary.perez@freshworks.com</v>
      </c>
      <c r="D974" t="str">
        <v>+1-686-451-3761</v>
      </c>
      <c r="E974" t="str">
        <v>FRESHWORKS</v>
      </c>
      <c r="F974" t="str">
        <v>ENTERPRISE</v>
      </c>
      <c r="G974" t="str">
        <v>ORGANIC</v>
      </c>
      <c r="H974">
        <v>4</v>
      </c>
      <c r="I974">
        <v>14</v>
      </c>
      <c r="J974">
        <v>19</v>
      </c>
      <c r="K974" t="str">
        <v>NO</v>
      </c>
      <c r="L974" s="1">
        <v>45800</v>
      </c>
      <c r="M974" t="str">
        <v>DISQUALIFIED</v>
      </c>
      <c r="N974" t="str">
        <v>Unknown</v>
      </c>
      <c r="O974" t="str">
        <v>Unknown</v>
      </c>
      <c r="P974" t="str">
        <v>BR</v>
      </c>
      <c r="Q974" t="str">
        <v>$50M-100M</v>
      </c>
      <c r="R974" s="1">
        <v>45998</v>
      </c>
      <c r="S974" t="str">
        <v>linkedin.com/in/omarpark36</v>
      </c>
    </row>
    <row r="975" spans="1:19">
      <c r="A975" t="str">
        <v>L0974</v>
      </c>
      <c r="B975" t="str">
        <v>Dorian Eriksson</v>
      </c>
      <c r="C975" t="str">
        <v>missing</v>
      </c>
      <c r="D975" t="str">
        <v>(305) 228-5650</v>
      </c>
      <c r="E975" t="str">
        <v>META</v>
      </c>
      <c r="F975" t="str">
        <v>ENTERPRISE</v>
      </c>
      <c r="G975" t="str">
        <v>COLD_EMAIL</v>
      </c>
      <c r="H975">
        <v>4</v>
      </c>
      <c r="I975">
        <v>7</v>
      </c>
      <c r="J975">
        <v>0</v>
      </c>
      <c r="K975" t="str">
        <v>YES</v>
      </c>
      <c r="L975" s="1">
        <v>45940</v>
      </c>
      <c r="M975" t="str">
        <v>CONVERTED</v>
      </c>
      <c r="N975" t="str">
        <v>Biotech</v>
      </c>
      <c r="O975" t="str">
        <v>Sales Director</v>
      </c>
      <c r="P975" t="str">
        <v>UK</v>
      </c>
      <c r="Q975" t="str">
        <v>$25M-$100M</v>
      </c>
      <c r="R975" s="1">
        <v>45758</v>
      </c>
      <c r="S975" t="str">
        <v>https://linkedin.com/in/mayasoto70</v>
      </c>
    </row>
    <row r="976" spans="1:19">
      <c r="A976" t="str">
        <v>L0975</v>
      </c>
      <c r="B976" t="str">
        <v>Liora Young</v>
      </c>
      <c r="C976" t="str">
        <v>liora.young@hashicorp.com</v>
      </c>
      <c r="D976" t="str">
        <v>(327) 775-4409</v>
      </c>
      <c r="E976" t="str">
        <v>HASHICORP</v>
      </c>
      <c r="F976" t="str">
        <v>MID-MARKET</v>
      </c>
      <c r="G976" t="str">
        <v>CONTENT_SYNDICATION</v>
      </c>
      <c r="H976">
        <v>24</v>
      </c>
      <c r="I976">
        <v>14</v>
      </c>
      <c r="J976">
        <v>30</v>
      </c>
      <c r="K976" t="str">
        <v>NO</v>
      </c>
      <c r="L976" s="1">
        <v>45825</v>
      </c>
      <c r="M976" t="str">
        <v>CONVERTED</v>
      </c>
      <c r="N976" t="str">
        <v>Cybersecurity</v>
      </c>
      <c r="O976" t="str">
        <v>Vp Of Marketing</v>
      </c>
      <c r="P976" t="str">
        <v>Bangladesh</v>
      </c>
      <c r="Q976" t="str">
        <v>$5M-$25M</v>
      </c>
      <c r="R976" s="1">
        <v>45939</v>
      </c>
      <c r="S976" t="str">
        <v>missing</v>
      </c>
    </row>
    <row r="977" spans="1:19">
      <c r="A977" t="str">
        <v>L0976</v>
      </c>
      <c r="B977" t="str">
        <v>Alice Moreau</v>
      </c>
      <c r="C977" t="str">
        <v>missing</v>
      </c>
      <c r="D977" t="str">
        <v>+1-865-183-2688</v>
      </c>
      <c r="E977" t="str">
        <v>SALESFORCE</v>
      </c>
      <c r="F977" t="str">
        <v>N/A</v>
      </c>
      <c r="G977" t="str">
        <v>SOCIAL</v>
      </c>
      <c r="H977">
        <v>0</v>
      </c>
      <c r="I977">
        <v>11</v>
      </c>
      <c r="J977">
        <v>11</v>
      </c>
      <c r="K977" t="str">
        <v>NO</v>
      </c>
      <c r="L977" s="1">
        <v>45876</v>
      </c>
      <c r="M977" t="str">
        <v>DISQUALIFIED</v>
      </c>
      <c r="N977" t="str">
        <v>Logistics</v>
      </c>
      <c r="O977" t="str">
        <v>Unknown</v>
      </c>
      <c r="P977" t="str">
        <v>BR</v>
      </c>
      <c r="Q977" t="str">
        <v>self-funded</v>
      </c>
      <c r="R977" s="1">
        <v>45795</v>
      </c>
      <c r="S977" t="str">
        <v>linkedin.com/in/yolandafernandez1</v>
      </c>
    </row>
    <row r="978" spans="1:19">
      <c r="A978" t="str">
        <v>L0977</v>
      </c>
      <c r="B978" t="str">
        <v>Sebastian Fischer</v>
      </c>
      <c r="C978" t="str">
        <v>sebastian.fischer@notion.com</v>
      </c>
      <c r="D978" t="str">
        <v>+1-944-889-1504</v>
      </c>
      <c r="E978" t="str">
        <v>NOTION</v>
      </c>
      <c r="F978" t="str">
        <v>MID-MARKET</v>
      </c>
      <c r="G978" t="str">
        <v>REFERRAL</v>
      </c>
      <c r="H978">
        <v>3</v>
      </c>
      <c r="I978">
        <v>12</v>
      </c>
      <c r="J978">
        <v>1</v>
      </c>
      <c r="K978" t="str">
        <v>NO</v>
      </c>
      <c r="L978" s="1">
        <v>45832</v>
      </c>
      <c r="M978" t="str">
        <v>ENGAGED</v>
      </c>
      <c r="N978" t="str">
        <v>Hrtech</v>
      </c>
      <c r="O978" t="str">
        <v>Director Of Demand Gen</v>
      </c>
      <c r="P978" t="str">
        <v>Uae</v>
      </c>
      <c r="Q978" t="str">
        <v>unknown</v>
      </c>
      <c r="R978" s="1">
        <v>45978</v>
      </c>
      <c r="S978" t="str">
        <v>missing</v>
      </c>
    </row>
    <row r="979" spans="1:19">
      <c r="A979" t="str">
        <v>L0978</v>
      </c>
      <c r="B979" t="str">
        <v>Brian Delgado</v>
      </c>
      <c r="C979" t="str">
        <v>brian.delgado@miro.com</v>
      </c>
      <c r="D979" t="str">
        <v>221.557.1764</v>
      </c>
      <c r="E979" t="str">
        <v>MIRO</v>
      </c>
      <c r="F979" t="str">
        <v>SMB</v>
      </c>
      <c r="G979" t="str">
        <v>UNKNOWN</v>
      </c>
      <c r="H979">
        <v>3</v>
      </c>
      <c r="I979">
        <v>16</v>
      </c>
      <c r="J979">
        <v>26</v>
      </c>
      <c r="K979" t="str">
        <v>NO</v>
      </c>
      <c r="L979" s="1">
        <v>45938</v>
      </c>
      <c r="M979" t="str">
        <v>CONVERTED</v>
      </c>
      <c r="N979" t="str">
        <v>Fintech</v>
      </c>
      <c r="O979" t="str">
        <v>Junior Analyst</v>
      </c>
      <c r="P979" t="str">
        <v>UK</v>
      </c>
      <c r="Q979" t="str">
        <v>$1M - $10M</v>
      </c>
      <c r="R979" s="1">
        <v>45909</v>
      </c>
      <c r="S979" t="str">
        <v>www.linkedin.com/in/umbragomez89</v>
      </c>
    </row>
    <row r="980" spans="1:19">
      <c r="A980" t="str">
        <v>L0979</v>
      </c>
      <c r="B980" t="str">
        <v>Xiomara Vargas</v>
      </c>
      <c r="C980" t="str">
        <v>xiomara.vargas@crowdstrike.com</v>
      </c>
      <c r="D980" t="str">
        <v>493.789.5407</v>
      </c>
      <c r="E980" t="str">
        <v>CROWD STRIKE</v>
      </c>
      <c r="F980" t="str">
        <v>SMB</v>
      </c>
      <c r="G980" t="str">
        <v>EVENT</v>
      </c>
      <c r="H980">
        <v>8</v>
      </c>
      <c r="I980">
        <v>12</v>
      </c>
      <c r="J980">
        <v>17</v>
      </c>
      <c r="K980" t="str">
        <v>YES</v>
      </c>
      <c r="L980" s="1">
        <v>45906</v>
      </c>
      <c r="M980" t="str">
        <v>LOST</v>
      </c>
      <c r="N980" t="str">
        <v>Edtech</v>
      </c>
      <c r="O980" t="str">
        <v>Gtm Lead</v>
      </c>
      <c r="P980" t="str">
        <v>US</v>
      </c>
      <c r="Q980" t="str">
        <v>$100M+</v>
      </c>
      <c r="R980" s="1">
        <v>45664</v>
      </c>
      <c r="S980" t="str">
        <v>missing</v>
      </c>
    </row>
    <row r="981" spans="1:19">
      <c r="A981" t="str">
        <v>L0980</v>
      </c>
      <c r="B981" t="str">
        <v>Hassan Ruiz</v>
      </c>
      <c r="C981" t="str">
        <v>hassan.ruiz@okta.com</v>
      </c>
      <c r="D981" t="str">
        <v>missing</v>
      </c>
      <c r="E981" t="str">
        <v>OKTA</v>
      </c>
      <c r="F981" t="str">
        <v>GROWTH</v>
      </c>
      <c r="G981" t="str">
        <v>EVENT</v>
      </c>
      <c r="H981">
        <v>16</v>
      </c>
      <c r="I981">
        <v>11</v>
      </c>
      <c r="J981">
        <v>14</v>
      </c>
      <c r="K981" t="str">
        <v>NO</v>
      </c>
      <c r="L981" s="1" t="str">
        <v/>
      </c>
      <c r="M981" t="str">
        <v>DISQUALIFIED</v>
      </c>
      <c r="N981" t="str">
        <v>Fintech</v>
      </c>
      <c r="O981" t="str">
        <v>Vp Product</v>
      </c>
      <c r="P981" t="str">
        <v>N/A</v>
      </c>
      <c r="Q981" t="str">
        <v>$1M-10M</v>
      </c>
      <c r="R981" s="1">
        <v>45758</v>
      </c>
      <c r="S981" t="str">
        <v>missing</v>
      </c>
    </row>
    <row r="982" spans="1:19">
      <c r="A982" t="str">
        <v>L0981</v>
      </c>
      <c r="B982" t="str">
        <v>Dorian Ali</v>
      </c>
      <c r="C982" t="str">
        <v>dorian.ali@miro.com</v>
      </c>
      <c r="D982" t="str">
        <v>(693) 878-1405</v>
      </c>
      <c r="E982" t="str">
        <v>MIRO</v>
      </c>
      <c r="F982" t="str">
        <v>GROWTH</v>
      </c>
      <c r="G982" t="str">
        <v>COLD_EMAIL</v>
      </c>
      <c r="H982">
        <v>13</v>
      </c>
      <c r="I982">
        <v>13</v>
      </c>
      <c r="J982">
        <v>13</v>
      </c>
      <c r="K982" t="str">
        <v>YES</v>
      </c>
      <c r="L982" s="1">
        <v>45846</v>
      </c>
      <c r="M982" t="str">
        <v>NEW</v>
      </c>
      <c r="N982" t="str">
        <v>Cleantech</v>
      </c>
      <c r="O982" t="str">
        <v>Cto</v>
      </c>
      <c r="P982" t="str">
        <v>IN</v>
      </c>
      <c r="Q982" t="str">
        <v>&lt; $1M</v>
      </c>
      <c r="R982" s="1">
        <v>45741</v>
      </c>
      <c r="S982" t="str">
        <v>https://linkedin.com/in/florianking60</v>
      </c>
    </row>
    <row r="983" spans="1:19">
      <c r="A983" t="str">
        <v>L0982</v>
      </c>
      <c r="B983" t="str">
        <v>Fatima Bianchi</v>
      </c>
      <c r="C983" t="str">
        <v>fatima.bianchi@shopify.com</v>
      </c>
      <c r="D983" t="str">
        <v>(985) 850-1871</v>
      </c>
      <c r="E983" t="str">
        <v>SHOPIFY</v>
      </c>
      <c r="F983" t="str">
        <v>ENTERPRISE</v>
      </c>
      <c r="G983" t="str">
        <v>COLD_EMAIL</v>
      </c>
      <c r="H983">
        <v>13</v>
      </c>
      <c r="I983">
        <v>1</v>
      </c>
      <c r="J983">
        <v>28</v>
      </c>
      <c r="K983" t="str">
        <v>YES</v>
      </c>
      <c r="L983" s="1">
        <v>45755</v>
      </c>
      <c r="M983" t="str">
        <v>DISQUALIFIED</v>
      </c>
      <c r="N983" t="str">
        <v>Hrtech</v>
      </c>
      <c r="O983" t="str">
        <v>Ceo</v>
      </c>
      <c r="P983" t="str">
        <v>JP</v>
      </c>
      <c r="Q983" t="str">
        <v>&lt; $1M</v>
      </c>
      <c r="R983" s="1">
        <v>45693</v>
      </c>
      <c r="S983" t="str">
        <v>missing</v>
      </c>
    </row>
    <row r="984" spans="1:19">
      <c r="A984" t="str">
        <v>L0983</v>
      </c>
      <c r="B984" t="str">
        <v>Wesley Rao</v>
      </c>
      <c r="C984" t="str">
        <v>wesley.rao@zoom.com</v>
      </c>
      <c r="D984" t="str">
        <v>+15808702862</v>
      </c>
      <c r="E984" t="str">
        <v>ZOOM</v>
      </c>
      <c r="F984" t="str">
        <v>STARTUP</v>
      </c>
      <c r="G984" t="str">
        <v>EVENT</v>
      </c>
      <c r="H984">
        <v>24</v>
      </c>
      <c r="I984">
        <v>11</v>
      </c>
      <c r="J984">
        <v>46</v>
      </c>
      <c r="K984" t="str">
        <v>NO</v>
      </c>
      <c r="L984" s="1">
        <v>45891</v>
      </c>
      <c r="M984" t="str">
        <v>DISQUALIFIED</v>
      </c>
      <c r="N984" t="str">
        <v>Legal Tech</v>
      </c>
      <c r="O984" t="str">
        <v>Vp Product</v>
      </c>
      <c r="P984" t="str">
        <v>IN</v>
      </c>
      <c r="Q984" t="str">
        <v>$0-1M</v>
      </c>
      <c r="R984" s="1">
        <v>45996</v>
      </c>
      <c r="S984" t="str">
        <v>linkedin.com/in/nicorobinson83</v>
      </c>
    </row>
    <row r="985" spans="1:19">
      <c r="A985" t="str">
        <v>L0984</v>
      </c>
      <c r="B985" t="str">
        <v>Henrik Hoffman</v>
      </c>
      <c r="C985" t="str">
        <v>henrik.hoffman@salesforcecom.com</v>
      </c>
      <c r="D985" t="str">
        <v>+1-426-717-8484</v>
      </c>
      <c r="E985" t="str">
        <v>SALESFORCE.COM</v>
      </c>
      <c r="F985" t="str">
        <v>MID-MARKET</v>
      </c>
      <c r="G985" t="str">
        <v>PARTNER</v>
      </c>
      <c r="H985">
        <v>33</v>
      </c>
      <c r="I985">
        <v>6</v>
      </c>
      <c r="J985">
        <v>23</v>
      </c>
      <c r="K985" t="str">
        <v>YES</v>
      </c>
      <c r="L985" s="1">
        <v>45708</v>
      </c>
      <c r="M985" t="str">
        <v>LOST</v>
      </c>
      <c r="N985" t="str">
        <v>Devops</v>
      </c>
      <c r="O985" t="str">
        <v>Field Marketing Manager</v>
      </c>
      <c r="P985" t="str">
        <v>Italy</v>
      </c>
      <c r="Q985" t="str">
        <v>Series A</v>
      </c>
      <c r="R985" s="1">
        <v>45985</v>
      </c>
      <c r="S985" t="str">
        <v>missing</v>
      </c>
    </row>
    <row r="986" spans="1:19">
      <c r="A986" t="str">
        <v>L0985</v>
      </c>
      <c r="B986" t="str">
        <v>Isla Smith</v>
      </c>
      <c r="C986" t="str">
        <v>isla.smith@splunk.com</v>
      </c>
      <c r="D986" t="str">
        <v>+16683285876</v>
      </c>
      <c r="E986" t="str">
        <v>SPLUNK</v>
      </c>
      <c r="F986" t="str">
        <v>STARTUP</v>
      </c>
      <c r="G986" t="str">
        <v>PARTNER</v>
      </c>
      <c r="H986">
        <v>0</v>
      </c>
      <c r="I986">
        <v>18</v>
      </c>
      <c r="J986">
        <v>34</v>
      </c>
      <c r="K986" t="str">
        <v>NO</v>
      </c>
      <c r="L986" s="1">
        <v>45919</v>
      </c>
      <c r="M986" t="str">
        <v>CONVERTED</v>
      </c>
      <c r="N986" t="str">
        <v>E-Commerce</v>
      </c>
      <c r="O986" t="str">
        <v>Marketing Manager</v>
      </c>
      <c r="P986" t="str">
        <v>BR</v>
      </c>
      <c r="Q986" t="str">
        <v>$500M-1B</v>
      </c>
      <c r="R986" s="1">
        <v>45882</v>
      </c>
      <c r="S986" t="str">
        <v>missing</v>
      </c>
    </row>
    <row r="987" spans="1:19">
      <c r="A987" t="str">
        <v>L0986</v>
      </c>
      <c r="B987" t="str">
        <v>Aisha Khan</v>
      </c>
      <c r="C987" t="str">
        <v>aisha.khan@crowdstrike.com</v>
      </c>
      <c r="D987" t="str">
        <v>+1-810-718-5213</v>
      </c>
      <c r="E987" t="str">
        <v>CROWDSTRIKE</v>
      </c>
      <c r="F987" t="str">
        <v>SMB</v>
      </c>
      <c r="G987" t="str">
        <v>SOCIAL</v>
      </c>
      <c r="H987">
        <v>0</v>
      </c>
      <c r="I987">
        <v>11</v>
      </c>
      <c r="J987">
        <v>47</v>
      </c>
      <c r="K987" t="str">
        <v>NO</v>
      </c>
      <c r="L987" s="1">
        <v>45863</v>
      </c>
      <c r="M987" t="str">
        <v>CONTACTED</v>
      </c>
      <c r="N987" t="str">
        <v>Devops</v>
      </c>
      <c r="O987" t="str">
        <v>Vp Marketing</v>
      </c>
      <c r="P987" t="str">
        <v>CA</v>
      </c>
      <c r="Q987" t="str">
        <v>$1M - $10M</v>
      </c>
      <c r="R987" s="1">
        <v>45659</v>
      </c>
      <c r="S987" t="str">
        <v>missing</v>
      </c>
    </row>
    <row r="988" spans="1:19">
      <c r="A988" t="str">
        <v>L0987</v>
      </c>
      <c r="B988" t="str">
        <v>Xander Williams</v>
      </c>
      <c r="C988" t="str">
        <v>xander.williams@shopify.com</v>
      </c>
      <c r="D988" t="str">
        <v>(559) 853-7398</v>
      </c>
      <c r="E988" t="str">
        <v>SHOPIFY</v>
      </c>
      <c r="F988" t="str">
        <v>N/A</v>
      </c>
      <c r="G988" t="str">
        <v>WEBINAR</v>
      </c>
      <c r="H988">
        <v>11</v>
      </c>
      <c r="I988">
        <v>6</v>
      </c>
      <c r="J988">
        <v>32</v>
      </c>
      <c r="K988" t="str">
        <v>NO</v>
      </c>
      <c r="L988" s="1">
        <v>45767</v>
      </c>
      <c r="M988" t="str">
        <v>QUALIFIED</v>
      </c>
      <c r="N988" t="str">
        <v>Telecom</v>
      </c>
      <c r="O988" t="str">
        <v>Communications Director</v>
      </c>
      <c r="P988" t="str">
        <v>US</v>
      </c>
      <c r="Q988" t="str">
        <v>$100M+</v>
      </c>
      <c r="R988" s="1">
        <v>45931</v>
      </c>
      <c r="S988" t="str">
        <v>missing</v>
      </c>
    </row>
    <row r="989" spans="1:19">
      <c r="A989" t="str">
        <v>L0988</v>
      </c>
      <c r="B989" t="str">
        <v>Esmeralda Tanaka</v>
      </c>
      <c r="C989" t="str">
        <v>esmeralda.tanaka@intercom.com</v>
      </c>
      <c r="D989" t="str">
        <v>(973) 558-4239</v>
      </c>
      <c r="E989" t="str">
        <v>INTERCOM</v>
      </c>
      <c r="F989" t="str">
        <v>N/A</v>
      </c>
      <c r="G989" t="str">
        <v>UNKNOWN</v>
      </c>
      <c r="H989">
        <v>23</v>
      </c>
      <c r="I989">
        <v>8</v>
      </c>
      <c r="J989">
        <v>27</v>
      </c>
      <c r="K989" t="str">
        <v>YES</v>
      </c>
      <c r="L989" s="1">
        <v>45952</v>
      </c>
      <c r="M989" t="str">
        <v>NEW</v>
      </c>
      <c r="N989" t="str">
        <v>Hrtech</v>
      </c>
      <c r="O989" t="str">
        <v>Junior Analyst</v>
      </c>
      <c r="P989" t="str">
        <v>DE</v>
      </c>
      <c r="Q989" t="str">
        <v>10M-50M</v>
      </c>
      <c r="R989" s="1">
        <v>46013</v>
      </c>
      <c r="S989" t="str">
        <v>linkedin.com/in/lioraverma72</v>
      </c>
    </row>
    <row r="990" spans="1:19">
      <c r="A990" t="str">
        <v>L0989</v>
      </c>
      <c r="B990" t="str">
        <v>Diana Baker</v>
      </c>
      <c r="C990" t="str">
        <v>diana.baker@datadog.com</v>
      </c>
      <c r="D990" t="str">
        <v>(705) 911-4496</v>
      </c>
      <c r="E990" t="str">
        <v>DATADOG</v>
      </c>
      <c r="F990" t="str">
        <v>SMB</v>
      </c>
      <c r="G990" t="str">
        <v>DIRECT</v>
      </c>
      <c r="H990">
        <v>35</v>
      </c>
      <c r="I990">
        <v>10</v>
      </c>
      <c r="J990">
        <v>60</v>
      </c>
      <c r="K990" t="str">
        <v>YES</v>
      </c>
      <c r="L990" s="1" t="str">
        <v/>
      </c>
      <c r="M990" t="str">
        <v>LOST</v>
      </c>
      <c r="N990" t="str">
        <v>Supply Chain</v>
      </c>
      <c r="O990" t="str">
        <v>Marketing Operations</v>
      </c>
      <c r="P990" t="str">
        <v>Italy</v>
      </c>
      <c r="Q990" t="str">
        <v>$10M-50M</v>
      </c>
      <c r="R990" s="1">
        <v>45887</v>
      </c>
      <c r="S990" t="str">
        <v>www.linkedin.com/in/brendanguerrero58</v>
      </c>
    </row>
    <row r="991" spans="1:19">
      <c r="A991" t="str">
        <v>L0990</v>
      </c>
      <c r="B991" t="str">
        <v>Xander Petrov</v>
      </c>
      <c r="C991" t="str">
        <v>xander.petrov@intercom.com</v>
      </c>
      <c r="D991" t="str">
        <v>+1-612-620-6225</v>
      </c>
      <c r="E991" t="str">
        <v>INTERCOM</v>
      </c>
      <c r="F991" t="str">
        <v>MID-MARKET</v>
      </c>
      <c r="G991" t="str">
        <v>UNKNOWN</v>
      </c>
      <c r="H991">
        <v>0</v>
      </c>
      <c r="I991">
        <v>10</v>
      </c>
      <c r="J991">
        <v>0</v>
      </c>
      <c r="K991" t="str">
        <v>NO</v>
      </c>
      <c r="L991" s="1" t="str">
        <v/>
      </c>
      <c r="M991" t="str">
        <v>ENGAGED</v>
      </c>
      <c r="N991" t="str">
        <v>Supply Chain</v>
      </c>
      <c r="O991" t="str">
        <v>Chief Revenue Officer</v>
      </c>
      <c r="P991" t="str">
        <v>Argentina</v>
      </c>
      <c r="Q991" t="str">
        <v>Over $1B</v>
      </c>
      <c r="R991" s="1">
        <v>45757</v>
      </c>
      <c r="S991" t="str">
        <v>linkedin.com/in/ivanmalik33</v>
      </c>
    </row>
    <row r="992" spans="1:19">
      <c r="A992" t="str">
        <v>L0991</v>
      </c>
      <c r="B992" t="str">
        <v>Bennett Novak</v>
      </c>
      <c r="C992" t="str">
        <v>bennett.novak@microsoftcorp.com</v>
      </c>
      <c r="D992" t="str">
        <v>+1-265-105-9537</v>
      </c>
      <c r="E992" t="str">
        <v>MICROSOFT CORP</v>
      </c>
      <c r="F992" t="str">
        <v>ENTERPRISE</v>
      </c>
      <c r="G992" t="str">
        <v>WEBINAR</v>
      </c>
      <c r="H992">
        <v>19</v>
      </c>
      <c r="I992">
        <v>9</v>
      </c>
      <c r="J992">
        <v>0</v>
      </c>
      <c r="K992" t="str">
        <v>NO</v>
      </c>
      <c r="L992" s="1">
        <v>45664</v>
      </c>
      <c r="M992" t="str">
        <v>NURTURING</v>
      </c>
      <c r="N992" t="str">
        <v>Gaming</v>
      </c>
      <c r="O992" t="str">
        <v>Business Development Rep</v>
      </c>
      <c r="P992" t="str">
        <v>Philippines</v>
      </c>
      <c r="Q992" t="str">
        <v>unknown</v>
      </c>
      <c r="R992" s="1">
        <v>45934</v>
      </c>
      <c r="S992" t="str">
        <v>https://linkedin.com/in/umapark11</v>
      </c>
    </row>
    <row r="993" spans="1:19">
      <c r="A993" t="str">
        <v>L0992</v>
      </c>
      <c r="B993" t="str">
        <v>Usman Jackson</v>
      </c>
      <c r="C993" t="str">
        <v>usman.jackson@airtable.com</v>
      </c>
      <c r="D993" t="str">
        <v>(764) 907-7697</v>
      </c>
      <c r="E993" t="str">
        <v>AIRTABLE</v>
      </c>
      <c r="F993" t="str">
        <v>N/A</v>
      </c>
      <c r="G993" t="str">
        <v>PAID</v>
      </c>
      <c r="H993">
        <v>2</v>
      </c>
      <c r="I993">
        <v>0</v>
      </c>
      <c r="J993">
        <v>7</v>
      </c>
      <c r="K993" t="str">
        <v>YES</v>
      </c>
      <c r="L993" s="1">
        <v>45754</v>
      </c>
      <c r="M993" t="str">
        <v>NEW</v>
      </c>
      <c r="N993" t="str">
        <v>Devops</v>
      </c>
      <c r="O993" t="str">
        <v>Cto</v>
      </c>
      <c r="P993" t="str">
        <v>Indonesia</v>
      </c>
      <c r="Q993" t="str">
        <v>$5M-$25M</v>
      </c>
      <c r="R993" s="1">
        <v>45715</v>
      </c>
      <c r="S993" t="str">
        <v>missing</v>
      </c>
    </row>
    <row r="994" spans="1:19">
      <c r="A994" t="str">
        <v>L0993</v>
      </c>
      <c r="B994" t="str">
        <v>Elise Mitchell</v>
      </c>
      <c r="C994" t="str">
        <v>elise.mitchell@confluent.com</v>
      </c>
      <c r="D994" t="str">
        <v>(308) 996-1510</v>
      </c>
      <c r="E994" t="str">
        <v>CONFLUENT</v>
      </c>
      <c r="F994" t="str">
        <v>MID-MARKET</v>
      </c>
      <c r="G994" t="str">
        <v>SOCIAL</v>
      </c>
      <c r="H994">
        <v>29</v>
      </c>
      <c r="I994">
        <v>0</v>
      </c>
      <c r="J994">
        <v>58</v>
      </c>
      <c r="K994" t="str">
        <v>YES</v>
      </c>
      <c r="L994" s="1">
        <v>45862</v>
      </c>
      <c r="M994" t="str">
        <v>NEW</v>
      </c>
      <c r="N994" t="str">
        <v>E-Commerce</v>
      </c>
      <c r="O994" t="str">
        <v>Vp Revenue</v>
      </c>
      <c r="P994" t="str">
        <v>FR</v>
      </c>
      <c r="Q994" t="str">
        <v>$10M+</v>
      </c>
      <c r="R994" s="1">
        <v>46003</v>
      </c>
      <c r="S994" t="str">
        <v>missing</v>
      </c>
    </row>
    <row r="995" spans="1:19">
      <c r="A995" t="str">
        <v>L0994</v>
      </c>
      <c r="B995" t="str">
        <v>Pedro Ali</v>
      </c>
      <c r="C995" t="str">
        <v>pedro.ali@confluent.com</v>
      </c>
      <c r="D995" t="str">
        <v>(713) 543-9068</v>
      </c>
      <c r="E995" t="str">
        <v>CONFLUENT</v>
      </c>
      <c r="F995" t="str">
        <v>N/A</v>
      </c>
      <c r="G995" t="str">
        <v>ORGANIC</v>
      </c>
      <c r="H995">
        <v>19</v>
      </c>
      <c r="I995">
        <v>4</v>
      </c>
      <c r="J995">
        <v>13</v>
      </c>
      <c r="K995" t="str">
        <v>NO</v>
      </c>
      <c r="L995" s="1">
        <v>45923</v>
      </c>
      <c r="M995" t="str">
        <v>ENGAGED</v>
      </c>
      <c r="N995" t="str">
        <v>Devops</v>
      </c>
      <c r="O995" t="str">
        <v>Cmo</v>
      </c>
      <c r="P995" t="str">
        <v>Egypt</v>
      </c>
      <c r="Q995" t="str">
        <v>$25M-$100M</v>
      </c>
      <c r="R995" s="1">
        <v>45841</v>
      </c>
      <c r="S995" t="str">
        <v>missing</v>
      </c>
    </row>
    <row r="996" spans="1:19">
      <c r="A996" t="str">
        <v>L0995</v>
      </c>
      <c r="B996" t="str">
        <v>Zephyr Allen</v>
      </c>
      <c r="C996" t="str">
        <v>zephyr.allen@datadog.com</v>
      </c>
      <c r="D996" t="str">
        <v>(990) 927-5344</v>
      </c>
      <c r="E996" t="str">
        <v>DATADOG</v>
      </c>
      <c r="F996" t="str">
        <v>MID-MARKET</v>
      </c>
      <c r="G996" t="str">
        <v>ORGANIC</v>
      </c>
      <c r="H996">
        <v>13</v>
      </c>
      <c r="I996">
        <v>2</v>
      </c>
      <c r="J996">
        <v>30</v>
      </c>
      <c r="K996" t="str">
        <v>NO</v>
      </c>
      <c r="L996" s="1">
        <v>45912</v>
      </c>
      <c r="M996" t="str">
        <v>NEW</v>
      </c>
      <c r="N996" t="str">
        <v>AI/ML</v>
      </c>
      <c r="O996" t="str">
        <v>Gtm Lead</v>
      </c>
      <c r="P996" t="str">
        <v>N/A</v>
      </c>
      <c r="Q996" t="str">
        <v>$10M+</v>
      </c>
      <c r="R996" s="1">
        <v>45711</v>
      </c>
      <c r="S996" t="str">
        <v>linkedin.com/in/verajoshi54</v>
      </c>
    </row>
    <row r="997" spans="1:19">
      <c r="A997" t="str">
        <v>L0996</v>
      </c>
      <c r="B997" t="str">
        <v>Hassan Vargas</v>
      </c>
      <c r="C997" t="str">
        <v>hassan.vargas@okta.com</v>
      </c>
      <c r="D997" t="str">
        <v>702-789-2528</v>
      </c>
      <c r="E997" t="str">
        <v>OKTA</v>
      </c>
      <c r="F997" t="str">
        <v>MID-MARKET</v>
      </c>
      <c r="G997" t="str">
        <v>PAID</v>
      </c>
      <c r="H997">
        <v>3</v>
      </c>
      <c r="I997">
        <v>2</v>
      </c>
      <c r="J997">
        <v>57</v>
      </c>
      <c r="K997" t="str">
        <v>NO</v>
      </c>
      <c r="L997" s="1">
        <v>45744</v>
      </c>
      <c r="M997" t="str">
        <v>CONTACTED</v>
      </c>
      <c r="N997" t="str">
        <v>Insurtech</v>
      </c>
      <c r="O997" t="str">
        <v>Digital Marketing Manager</v>
      </c>
      <c r="P997" t="str">
        <v>JP</v>
      </c>
      <c r="Q997" t="str">
        <v>Unknown</v>
      </c>
      <c r="R997" s="1">
        <v>45958</v>
      </c>
      <c r="S997" t="str">
        <v>https://linkedin.com/in/yolandakovac93</v>
      </c>
    </row>
    <row r="998" spans="1:19">
      <c r="A998" t="str">
        <v>L0997</v>
      </c>
      <c r="B998" t="str">
        <v>Paul Park</v>
      </c>
      <c r="C998" t="str">
        <v>paul.park@paloalto.com</v>
      </c>
      <c r="D998" t="str">
        <v>819.966.2727</v>
      </c>
      <c r="E998" t="str">
        <v>PALO ALTO</v>
      </c>
      <c r="F998" t="str">
        <v>ENTERPRISE</v>
      </c>
      <c r="G998" t="str">
        <v>EVENT</v>
      </c>
      <c r="H998">
        <v>25</v>
      </c>
      <c r="I998">
        <v>1</v>
      </c>
      <c r="J998">
        <v>22</v>
      </c>
      <c r="K998" t="str">
        <v>YES</v>
      </c>
      <c r="L998" s="1">
        <v>45691</v>
      </c>
      <c r="M998" t="str">
        <v>LOST</v>
      </c>
      <c r="N998" t="str">
        <v>Healthcare</v>
      </c>
      <c r="O998" t="str">
        <v>Director Of Demand Gen</v>
      </c>
      <c r="P998" t="str">
        <v>Thailand</v>
      </c>
      <c r="Q998" t="str">
        <v>Unknown</v>
      </c>
      <c r="R998" s="1">
        <v>45802</v>
      </c>
      <c r="S998" t="str">
        <v>missing</v>
      </c>
    </row>
    <row r="999" spans="1:19">
      <c r="A999" t="str">
        <v>L0998</v>
      </c>
      <c r="B999" t="str">
        <v>Yuki Kapoor</v>
      </c>
      <c r="C999" t="str">
        <v>yuki.kapoor@zendesk.com</v>
      </c>
      <c r="D999" t="str">
        <v>(711) 204-5205</v>
      </c>
      <c r="E999" t="str">
        <v>ZENDESK</v>
      </c>
      <c r="F999" t="str">
        <v>ENTERPRISE</v>
      </c>
      <c r="G999" t="str">
        <v>SOCIAL</v>
      </c>
      <c r="H999">
        <v>20</v>
      </c>
      <c r="I999">
        <v>18</v>
      </c>
      <c r="J999">
        <v>1</v>
      </c>
      <c r="K999" t="str">
        <v>NO</v>
      </c>
      <c r="L999" s="1" t="str">
        <v/>
      </c>
      <c r="M999" t="str">
        <v>CONTACTED</v>
      </c>
      <c r="N999" t="str">
        <v>Fintech</v>
      </c>
      <c r="O999" t="str">
        <v>Intern</v>
      </c>
      <c r="P999" t="str">
        <v>UK</v>
      </c>
      <c r="Q999" t="str">
        <v>$100M-500M</v>
      </c>
      <c r="R999" s="1">
        <v>45878</v>
      </c>
      <c r="S999" t="str">
        <v>missing</v>
      </c>
    </row>
    <row r="1000" spans="1:19">
      <c r="A1000" t="str">
        <v>L0999</v>
      </c>
      <c r="B1000" t="str">
        <v>Imani Novak</v>
      </c>
      <c r="C1000" t="str">
        <v>imani.novak@mongodb.com</v>
      </c>
      <c r="D1000" t="str">
        <v>480-180-5997</v>
      </c>
      <c r="E1000" t="str">
        <v>MONGODB</v>
      </c>
      <c r="F1000" t="str">
        <v>MID-MARKET</v>
      </c>
      <c r="G1000" t="str">
        <v>ORGANIC</v>
      </c>
      <c r="H1000">
        <v>22</v>
      </c>
      <c r="I1000">
        <v>20</v>
      </c>
      <c r="J1000">
        <v>27</v>
      </c>
      <c r="K1000" t="str">
        <v>NO</v>
      </c>
      <c r="L1000" s="1">
        <v>45769</v>
      </c>
      <c r="M1000" t="str">
        <v>DISQUALIFIED</v>
      </c>
      <c r="N1000" t="str">
        <v>Biotech</v>
      </c>
      <c r="O1000" t="str">
        <v>Chief Growth Officer</v>
      </c>
      <c r="P1000" t="str">
        <v>Chile</v>
      </c>
      <c r="Q1000" t="str">
        <v>Under $1M</v>
      </c>
      <c r="R1000" s="1">
        <v>45956</v>
      </c>
      <c r="S1000" t="str">
        <v>missing</v>
      </c>
    </row>
    <row r="1001" spans="1:19">
      <c r="A1001" t="str">
        <v>L1000</v>
      </c>
      <c r="B1001" t="str">
        <v>Leo Taylor</v>
      </c>
      <c r="C1001" t="str">
        <v>leo.taylor@hubspot.com</v>
      </c>
      <c r="D1001" t="str">
        <v>+1-888-829-7149</v>
      </c>
      <c r="E1001" t="str">
        <v>HUBSPOT</v>
      </c>
      <c r="F1001" t="str">
        <v>SMB</v>
      </c>
      <c r="G1001" t="str">
        <v>ORGANIC</v>
      </c>
      <c r="H1001">
        <v>24</v>
      </c>
      <c r="I1001">
        <v>14</v>
      </c>
      <c r="J1001">
        <v>5</v>
      </c>
      <c r="K1001" t="str">
        <v>NO</v>
      </c>
      <c r="L1001" s="1">
        <v>45843</v>
      </c>
      <c r="M1001" t="str">
        <v>DISQUALIFIED</v>
      </c>
      <c r="N1001" t="str">
        <v>Gaming</v>
      </c>
      <c r="O1001" t="str">
        <v>Marketing Operations</v>
      </c>
      <c r="P1001" t="str">
        <v>US</v>
      </c>
      <c r="Q1001" t="str">
        <v>10M-50M</v>
      </c>
      <c r="R1001" s="1">
        <v>45725</v>
      </c>
      <c r="S1001" t="str">
        <v>linkedin.com/in/ariachopra71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9657-1BC0-4856-811B-4C4BE2A234B8}">
  <dimension ref="A1:Q136"/>
  <sheetViews>
    <sheetView workbookViewId="0">
      <selection activeCell="AH1" sqref="AH1:AS1048576"/>
    </sheetView>
  </sheetViews>
  <sheetFormatPr defaultRowHeight="14.4"/>
  <cols>
    <col min="1" max="12" width="15.77734375" customWidth="1"/>
    <col min="13" max="14" width="15.77734375" style="8" customWidth="1"/>
    <col min="15" max="16" width="15.77734375" style="9" customWidth="1"/>
    <col min="17" max="17" width="15.77734375" style="10" customWidth="1"/>
  </cols>
  <sheetData>
    <row r="1" spans="1:17">
      <c r="A1" s="13" t="s">
        <v>4809</v>
      </c>
      <c r="B1" s="13" t="s">
        <v>4810</v>
      </c>
      <c r="C1" s="13" t="s">
        <v>4811</v>
      </c>
      <c r="D1" s="13" t="s">
        <v>4</v>
      </c>
      <c r="E1" s="13" t="s">
        <v>4812</v>
      </c>
      <c r="F1" s="13" t="s">
        <v>4813</v>
      </c>
      <c r="G1" s="13" t="s">
        <v>16</v>
      </c>
      <c r="H1" s="13" t="s">
        <v>4814</v>
      </c>
      <c r="I1" s="13" t="s">
        <v>4815</v>
      </c>
      <c r="J1" s="13" t="s">
        <v>4816</v>
      </c>
      <c r="K1" s="13" t="s">
        <v>4817</v>
      </c>
      <c r="L1" s="13" t="s">
        <v>4818</v>
      </c>
      <c r="M1" s="14" t="s">
        <v>8137</v>
      </c>
      <c r="N1" s="14" t="s">
        <v>8138</v>
      </c>
      <c r="O1" s="15" t="s">
        <v>8139</v>
      </c>
      <c r="P1" s="15" t="s">
        <v>8140</v>
      </c>
      <c r="Q1" s="16" t="s">
        <v>8141</v>
      </c>
    </row>
    <row r="2" spans="1:17">
      <c r="A2" t="str" cm="1">
        <f t="array" ref="A2:A136">raw_spend!A2:A136</f>
        <v>C007</v>
      </c>
      <c r="B2" t="str" cm="1">
        <f t="array" ref="B2:B136">IF(raw_spend!A2:A136="C001","Google Ads - Search",IF(raw_spend!A2:A136="C002","Google Ads - Display",IF(raw_spend!A2:A136="C003","Meta - Brand Awareness",IF(raw_spend!A2:A136="C004","LinkedIn - ABM Campaign",IF(raw_spend!A2:A136="C005","Webinar Series",IF(raw_spend!A2:A136="C006","Referral Program",IF(raw_spend!A2:A136="C007","SEO Content Program",IF(raw_spend!A2:A136="C008","Cold Email Outbound",IF(raw_spend!A2:A136="C009","Trade Show Circuit",IF(raw_spend!A2:A136="C010","Content Syndication","UNKNOWN"))))))))))</f>
        <v>SEO Content Program</v>
      </c>
      <c r="C2" t="str" cm="1">
        <f t="array" ref="C2:C136">IF(TRIM(raw_spend!C2:C136)="","Unknown",PROPER(TRIM(raw_spend!C2:C136)))</f>
        <v>Seo Content Program</v>
      </c>
      <c r="D2" t="str" cm="1">
        <f t="array" ref="D2:D136">IF(TRIM(raw_spend!D2:D136)="","UNKNOWN",IF((UPPER(TRIM(raw_spend!D2:D136))="COLD EMAIL")+(UPPER(TRIM(raw_spend!D2:D136))="COLD_EMAIL"),"COLD_EMAIL",IF((UPPER(TRIM(raw_spend!D2:D136))="CONTENT SYNDICATION")+(UPPER(TRIM(raw_spend!D2:D136))="CONTENT_SYNDICATION"),"CONTENT_SYNDICATION",UPPER(TRIM(raw_spend!D2:D136)))))</f>
        <v>ORGANIC</v>
      </c>
      <c r="E2" t="str" cm="1">
        <f t="array" ref="E2:E136">IF(TRIM(raw_spend!E2:E136)="","UNKNOWN",IF((UPPER(TRIM(raw_spend!E2:E136))="FB/IG")+(UPPER(TRIM(raw_spend!E2:E136))="META")+(UPPER(TRIM(raw_spend!E2:E136))="FACEBOOK/INSTAGRAM"),"Facebook/Instagram",IF((UPPER(TRIM(raw_spend!E2:E136))="BLOG/SEO")+(UPPER(TRIM(raw_spend!E2:E136))="BLOG"),"Blog/SEO",IF((UPPER(TRIM(raw_spend!E2:E136))="3RD PARTY")+(UPPER(TRIM(raw_spend!E2:E136))="THIRD PARTY"),"3rd Party",IF(UPPER(TRIM(raw_spend!E2:E136))="OWNED MEDIA","Owned Media",PROPER(TRIM(raw_spend!E2:E136)))))))</f>
        <v>Blog/SEO</v>
      </c>
      <c r="F2" cm="1">
        <f t="array" ref="F2:F136">raw_spend!F2:F136</f>
        <v>4423</v>
      </c>
      <c r="G2" t="str" cm="1">
        <f t="array" ref="G2:G136">raw_spend!G2:G136</f>
        <v>2025-12</v>
      </c>
      <c r="H2" cm="1">
        <f t="array" ref="H2:H136">raw_spend!H2:H136</f>
        <v>108294</v>
      </c>
      <c r="I2" cm="1">
        <f t="array" ref="I2:I136">raw_spend!I2:I136</f>
        <v>5972</v>
      </c>
      <c r="J2" cm="1">
        <f t="array" ref="J2:J136">raw_spend!J2:J136</f>
        <v>99</v>
      </c>
      <c r="K2" cm="1">
        <f t="array" ref="K2:K136">raw_spend!K2:K136</f>
        <v>21</v>
      </c>
      <c r="L2" cm="1">
        <f t="array" ref="L2:L136">raw_spend!L2:L136</f>
        <v>77911</v>
      </c>
      <c r="M2" s="8" cm="1">
        <f t="array" ref="M2:M136">IFERROR(raw_spend!F2:F136/raw_spend!J2:J136,0)</f>
        <v>44.676767676767675</v>
      </c>
      <c r="N2" s="8" cm="1">
        <f t="array" ref="N2:N136">IFERROR(raw_spend!F2:F136/raw_spend!I2:I136,0)</f>
        <v>0.74062290689886134</v>
      </c>
      <c r="O2" s="9" cm="1">
        <f t="array" ref="O2:O136">IFERROR(raw_spend!I2:I136/raw_spend!H2:H136,0)</f>
        <v>5.5146176150109888E-2</v>
      </c>
      <c r="P2" s="9" cm="1">
        <f t="array" ref="P2:P136">IFERROR(raw_spend!K2:K136/raw_spend!J2:J136,0)</f>
        <v>0.21212121212121213</v>
      </c>
      <c r="Q2" s="10" cm="1">
        <f t="array" ref="Q2:Q136">IFERROR(raw_spend!L2:L136/raw_spend!F2:F136,0)</f>
        <v>17.614967216821164</v>
      </c>
    </row>
    <row r="3" spans="1:17">
      <c r="A3" t="str">
        <v>C001</v>
      </c>
      <c r="B3" t="str">
        <v>Google Ads - Search</v>
      </c>
      <c r="C3" t="str">
        <v>Google Ads — Search</v>
      </c>
      <c r="D3" t="str">
        <v>PAID</v>
      </c>
      <c r="E3" t="str">
        <v>Search</v>
      </c>
      <c r="F3">
        <v>6401</v>
      </c>
      <c r="G3" t="str">
        <v>2025-01</v>
      </c>
      <c r="H3">
        <v>61308</v>
      </c>
      <c r="I3">
        <v>2283</v>
      </c>
      <c r="J3">
        <v>48</v>
      </c>
      <c r="K3">
        <v>5</v>
      </c>
      <c r="L3">
        <v>12313</v>
      </c>
      <c r="M3" s="8">
        <v>133.35416666666666</v>
      </c>
      <c r="N3" s="8">
        <v>2.8037669732807711</v>
      </c>
      <c r="O3" s="9">
        <v>3.7238207085535331E-2</v>
      </c>
      <c r="P3" s="9">
        <v>0.10416666666666667</v>
      </c>
      <c r="Q3" s="10">
        <v>1.923605686611467</v>
      </c>
    </row>
    <row r="4" spans="1:17">
      <c r="A4" t="str">
        <v>C001</v>
      </c>
      <c r="B4" t="str">
        <v>Google Ads - Search</v>
      </c>
      <c r="C4" t="str">
        <v>Google Ads — Search</v>
      </c>
      <c r="D4" t="str">
        <v>PAID</v>
      </c>
      <c r="E4" t="str">
        <v>Search</v>
      </c>
      <c r="F4">
        <v>6171</v>
      </c>
      <c r="G4" t="str">
        <v>2025-02</v>
      </c>
      <c r="H4">
        <v>54265</v>
      </c>
      <c r="I4">
        <v>1683</v>
      </c>
      <c r="J4">
        <v>34</v>
      </c>
      <c r="K4">
        <v>7</v>
      </c>
      <c r="L4">
        <v>33082</v>
      </c>
      <c r="M4" s="8">
        <v>181.5</v>
      </c>
      <c r="N4" s="8">
        <v>3.6666666666666665</v>
      </c>
      <c r="O4" s="9">
        <v>3.1014466046254491E-2</v>
      </c>
      <c r="P4" s="9">
        <v>0.20588235294117646</v>
      </c>
      <c r="Q4" s="10">
        <v>5.3608815426997243</v>
      </c>
    </row>
    <row r="5" spans="1:17">
      <c r="A5" t="str">
        <v>C001</v>
      </c>
      <c r="B5" t="str">
        <v>Google Ads - Search</v>
      </c>
      <c r="C5" t="str">
        <v>Google Ads — Search</v>
      </c>
      <c r="D5" t="str">
        <v>PAID</v>
      </c>
      <c r="E5" t="str">
        <v>Search</v>
      </c>
      <c r="F5">
        <v>6022</v>
      </c>
      <c r="G5" t="str">
        <v>2025-03</v>
      </c>
      <c r="H5">
        <v>45356</v>
      </c>
      <c r="I5">
        <v>1769</v>
      </c>
      <c r="J5">
        <v>36</v>
      </c>
      <c r="K5">
        <v>10</v>
      </c>
      <c r="L5">
        <v>24392</v>
      </c>
      <c r="M5" s="8">
        <v>167.27777777777777</v>
      </c>
      <c r="N5" s="8">
        <v>3.4041831543244769</v>
      </c>
      <c r="O5" s="9">
        <v>3.9002557544757031E-2</v>
      </c>
      <c r="P5" s="9">
        <v>0.27777777777777779</v>
      </c>
      <c r="Q5" s="10">
        <v>4.0504815675855195</v>
      </c>
    </row>
    <row r="6" spans="1:17">
      <c r="A6" t="str">
        <v>C001</v>
      </c>
      <c r="B6" t="str">
        <v>Google Ads - Search</v>
      </c>
      <c r="C6" t="str">
        <v>Google Ads — Search</v>
      </c>
      <c r="D6" t="str">
        <v>PAID</v>
      </c>
      <c r="E6" t="str">
        <v>Search</v>
      </c>
      <c r="F6">
        <v>6863</v>
      </c>
      <c r="G6" t="str">
        <v>2025-04</v>
      </c>
      <c r="H6">
        <v>62990</v>
      </c>
      <c r="I6">
        <v>2113</v>
      </c>
      <c r="J6">
        <v>48</v>
      </c>
      <c r="K6">
        <v>6</v>
      </c>
      <c r="L6">
        <v>9330</v>
      </c>
      <c r="M6" s="8">
        <v>142.97916666666666</v>
      </c>
      <c r="N6" s="8">
        <v>3.2479886417415997</v>
      </c>
      <c r="O6" s="9">
        <v>3.3545007143991112E-2</v>
      </c>
      <c r="P6" s="9">
        <v>0.125</v>
      </c>
      <c r="Q6" s="10">
        <v>1.3594637913448928</v>
      </c>
    </row>
    <row r="7" spans="1:17">
      <c r="A7" t="str">
        <v>C001</v>
      </c>
      <c r="B7" t="str">
        <v>Google Ads - Search</v>
      </c>
      <c r="C7" t="str">
        <v>Google Ads — Search</v>
      </c>
      <c r="D7" t="str">
        <v>PAID</v>
      </c>
      <c r="E7" t="str">
        <v>Search</v>
      </c>
      <c r="F7">
        <v>6982</v>
      </c>
      <c r="G7" t="str">
        <v>2025-05</v>
      </c>
      <c r="H7">
        <v>49599</v>
      </c>
      <c r="I7">
        <v>2197</v>
      </c>
      <c r="J7">
        <v>60</v>
      </c>
      <c r="K7">
        <v>7</v>
      </c>
      <c r="L7">
        <v>11457</v>
      </c>
      <c r="M7" s="8">
        <v>116.36666666666666</v>
      </c>
      <c r="N7" s="8">
        <v>3.1779699590350479</v>
      </c>
      <c r="O7" s="9">
        <v>4.4295247888062259E-2</v>
      </c>
      <c r="P7" s="9">
        <v>0.11666666666666667</v>
      </c>
      <c r="Q7" s="10">
        <v>1.640933829848181</v>
      </c>
    </row>
    <row r="8" spans="1:17">
      <c r="A8" t="str">
        <v>C001</v>
      </c>
      <c r="B8" t="str">
        <v>Google Ads - Search</v>
      </c>
      <c r="C8" t="str">
        <v>Google Ads — Search</v>
      </c>
      <c r="D8" t="str">
        <v>PAID</v>
      </c>
      <c r="E8" t="str">
        <v>Search</v>
      </c>
      <c r="F8">
        <v>6013</v>
      </c>
      <c r="G8" t="str">
        <v>2025-06</v>
      </c>
      <c r="H8">
        <v>56402</v>
      </c>
      <c r="I8">
        <v>1617</v>
      </c>
      <c r="J8">
        <v>48</v>
      </c>
      <c r="K8">
        <v>10</v>
      </c>
      <c r="L8">
        <v>17657</v>
      </c>
      <c r="M8" s="8">
        <v>125.27083333333333</v>
      </c>
      <c r="N8" s="8">
        <v>3.7186147186147185</v>
      </c>
      <c r="O8" s="9">
        <v>2.8669196127796885E-2</v>
      </c>
      <c r="P8" s="9">
        <v>0.20833333333333334</v>
      </c>
      <c r="Q8" s="10">
        <v>2.9364709795443207</v>
      </c>
    </row>
    <row r="9" spans="1:17">
      <c r="A9" t="str">
        <v>C006</v>
      </c>
      <c r="B9" t="str">
        <v>Referral Program</v>
      </c>
      <c r="C9" t="str">
        <v>Referral Program</v>
      </c>
      <c r="D9" t="str">
        <v>REFERRAL</v>
      </c>
      <c r="E9" t="str">
        <v>Partner</v>
      </c>
      <c r="F9">
        <v>2199</v>
      </c>
      <c r="G9" t="str">
        <v>2025-03</v>
      </c>
      <c r="H9">
        <v>5080</v>
      </c>
      <c r="I9">
        <v>1128</v>
      </c>
      <c r="J9">
        <v>56</v>
      </c>
      <c r="K9">
        <v>12</v>
      </c>
      <c r="L9">
        <v>19507</v>
      </c>
      <c r="M9" s="8">
        <v>39.267857142857146</v>
      </c>
      <c r="N9" s="8">
        <v>1.949468085106383</v>
      </c>
      <c r="O9" s="9">
        <v>0.2220472440944882</v>
      </c>
      <c r="P9" s="9">
        <v>0.21428571428571427</v>
      </c>
      <c r="Q9" s="10">
        <v>8.8708503865393364</v>
      </c>
    </row>
    <row r="10" spans="1:17">
      <c r="A10" t="str">
        <v>C001</v>
      </c>
      <c r="B10" t="str">
        <v>Google Ads - Search</v>
      </c>
      <c r="C10" t="str">
        <v>Google Ads — Search</v>
      </c>
      <c r="D10" t="str">
        <v>PAID</v>
      </c>
      <c r="E10" t="str">
        <v>Search</v>
      </c>
      <c r="F10">
        <v>6560</v>
      </c>
      <c r="G10" t="str">
        <v>2025-07</v>
      </c>
      <c r="H10">
        <v>48495</v>
      </c>
      <c r="I10">
        <v>2278</v>
      </c>
      <c r="J10">
        <v>61</v>
      </c>
      <c r="K10">
        <v>12</v>
      </c>
      <c r="L10">
        <v>38764</v>
      </c>
      <c r="M10" s="8">
        <v>107.54098360655738</v>
      </c>
      <c r="N10" s="8">
        <v>2.8797190517998246</v>
      </c>
      <c r="O10" s="9">
        <v>4.6973914836581088E-2</v>
      </c>
      <c r="P10" s="9">
        <v>0.19672131147540983</v>
      </c>
      <c r="Q10" s="10">
        <v>5.9091463414634147</v>
      </c>
    </row>
    <row r="11" spans="1:17">
      <c r="A11" t="str">
        <v>C001</v>
      </c>
      <c r="B11" t="str">
        <v>Google Ads - Search</v>
      </c>
      <c r="C11" t="str">
        <v>Google Ads — Search</v>
      </c>
      <c r="D11" t="str">
        <v>PAID</v>
      </c>
      <c r="E11" t="str">
        <v>Search</v>
      </c>
      <c r="F11">
        <v>6885</v>
      </c>
      <c r="G11" t="str">
        <v>2025-08</v>
      </c>
      <c r="H11">
        <v>62783</v>
      </c>
      <c r="I11">
        <v>2670</v>
      </c>
      <c r="J11">
        <v>56</v>
      </c>
      <c r="K11">
        <v>6</v>
      </c>
      <c r="L11">
        <v>26525</v>
      </c>
      <c r="M11" s="8">
        <v>122.94642857142857</v>
      </c>
      <c r="N11" s="8">
        <v>2.5786516853932584</v>
      </c>
      <c r="O11" s="9">
        <v>4.252743577082968E-2</v>
      </c>
      <c r="P11" s="9">
        <v>0.10714285714285714</v>
      </c>
      <c r="Q11" s="10">
        <v>3.8525780682643429</v>
      </c>
    </row>
    <row r="12" spans="1:17">
      <c r="A12" t="str">
        <v>C001</v>
      </c>
      <c r="B12" t="str">
        <v>Google Ads - Search</v>
      </c>
      <c r="C12" t="str">
        <v>Google Ads — Search</v>
      </c>
      <c r="D12" t="str">
        <v>PAID</v>
      </c>
      <c r="E12" t="str">
        <v>Search</v>
      </c>
      <c r="F12">
        <v>7831</v>
      </c>
      <c r="G12" t="str">
        <v>2025-09</v>
      </c>
      <c r="H12">
        <v>72266</v>
      </c>
      <c r="I12">
        <v>2799</v>
      </c>
      <c r="J12">
        <v>63</v>
      </c>
      <c r="K12">
        <v>14</v>
      </c>
      <c r="L12">
        <v>39525</v>
      </c>
      <c r="M12" s="8">
        <v>124.3015873015873</v>
      </c>
      <c r="N12" s="8">
        <v>2.7977849231868523</v>
      </c>
      <c r="O12" s="9">
        <v>3.8731907120914399E-2</v>
      </c>
      <c r="P12" s="9">
        <v>0.22222222222222221</v>
      </c>
      <c r="Q12" s="10">
        <v>5.0472481164602225</v>
      </c>
    </row>
    <row r="13" spans="1:17">
      <c r="A13" t="str">
        <v>C001</v>
      </c>
      <c r="B13" t="str">
        <v>Google Ads - Search</v>
      </c>
      <c r="C13" t="str">
        <v>Google Ads — Search</v>
      </c>
      <c r="D13" t="str">
        <v>PAID</v>
      </c>
      <c r="E13" t="str">
        <v>Search</v>
      </c>
      <c r="F13">
        <v>9046</v>
      </c>
      <c r="G13" t="str">
        <v>2025-10</v>
      </c>
      <c r="H13">
        <v>66262</v>
      </c>
      <c r="I13">
        <v>2551</v>
      </c>
      <c r="J13">
        <v>85</v>
      </c>
      <c r="K13">
        <v>9</v>
      </c>
      <c r="L13">
        <v>10705</v>
      </c>
      <c r="M13" s="8">
        <v>106.4235294117647</v>
      </c>
      <c r="N13" s="8">
        <v>3.5460603684829479</v>
      </c>
      <c r="O13" s="9">
        <v>3.8498687030273759E-2</v>
      </c>
      <c r="P13" s="9">
        <v>0.10588235294117647</v>
      </c>
      <c r="Q13" s="10">
        <v>1.1833959761220429</v>
      </c>
    </row>
    <row r="14" spans="1:17">
      <c r="A14" t="str">
        <v>C001</v>
      </c>
      <c r="B14" t="str">
        <v>Google Ads - Search</v>
      </c>
      <c r="C14" t="str">
        <v>Google Ads — Search</v>
      </c>
      <c r="D14" t="str">
        <v>PAID</v>
      </c>
      <c r="E14" t="str">
        <v>Search</v>
      </c>
      <c r="F14">
        <v>8538</v>
      </c>
      <c r="G14" t="str">
        <v>2025-11</v>
      </c>
      <c r="H14">
        <v>60811</v>
      </c>
      <c r="I14">
        <v>2325</v>
      </c>
      <c r="J14">
        <v>71</v>
      </c>
      <c r="K14">
        <v>10</v>
      </c>
      <c r="L14">
        <v>44184</v>
      </c>
      <c r="M14" s="8">
        <v>120.25352112676056</v>
      </c>
      <c r="N14" s="8">
        <v>3.6722580645161291</v>
      </c>
      <c r="O14" s="9">
        <v>3.8233214385555242E-2</v>
      </c>
      <c r="P14" s="9">
        <v>0.14084507042253522</v>
      </c>
      <c r="Q14" s="10">
        <v>5.1749824314827828</v>
      </c>
    </row>
    <row r="15" spans="1:17">
      <c r="A15" t="str">
        <v>C001</v>
      </c>
      <c r="B15" t="str">
        <v>Google Ads - Search</v>
      </c>
      <c r="C15" t="str">
        <v>Google Ads — Search</v>
      </c>
      <c r="D15" t="str">
        <v>PAID</v>
      </c>
      <c r="E15" t="str">
        <v>Search</v>
      </c>
      <c r="F15">
        <v>9198</v>
      </c>
      <c r="G15" t="str">
        <v>2025-12</v>
      </c>
      <c r="H15">
        <v>79333</v>
      </c>
      <c r="I15">
        <v>3441</v>
      </c>
      <c r="J15">
        <v>82</v>
      </c>
      <c r="K15">
        <v>14</v>
      </c>
      <c r="L15">
        <v>32463</v>
      </c>
      <c r="M15" s="8">
        <v>112.17073170731707</v>
      </c>
      <c r="N15" s="8">
        <v>2.6730601569311245</v>
      </c>
      <c r="O15" s="9">
        <v>4.3374131824083298E-2</v>
      </c>
      <c r="P15" s="9">
        <v>0.17073170731707318</v>
      </c>
      <c r="Q15" s="10">
        <v>3.5293542074363993</v>
      </c>
    </row>
    <row r="16" spans="1:17">
      <c r="A16" t="str">
        <v>C002</v>
      </c>
      <c r="B16" t="str">
        <v>Google Ads - Display</v>
      </c>
      <c r="C16" t="str">
        <v>Google Ads — Display</v>
      </c>
      <c r="D16" t="str">
        <v>PAID</v>
      </c>
      <c r="E16" t="str">
        <v>Display</v>
      </c>
      <c r="F16">
        <v>4235</v>
      </c>
      <c r="G16" t="str">
        <v>2025-01</v>
      </c>
      <c r="H16">
        <v>82587</v>
      </c>
      <c r="I16">
        <v>1758</v>
      </c>
      <c r="J16">
        <v>23</v>
      </c>
      <c r="K16">
        <v>4</v>
      </c>
      <c r="L16">
        <v>12158</v>
      </c>
      <c r="M16" s="8">
        <v>184.13043478260869</v>
      </c>
      <c r="N16" s="8">
        <v>2.4089874857792948</v>
      </c>
      <c r="O16" s="9">
        <v>2.1286643176286826E-2</v>
      </c>
      <c r="P16" s="9">
        <v>0.17391304347826086</v>
      </c>
      <c r="Q16" s="10">
        <v>2.8708382526564344</v>
      </c>
    </row>
    <row r="17" spans="1:17">
      <c r="A17" t="str">
        <v>C002</v>
      </c>
      <c r="B17" t="str">
        <v>Google Ads - Display</v>
      </c>
      <c r="C17" t="str">
        <v>Google Ads — Display</v>
      </c>
      <c r="D17" t="str">
        <v>PAID</v>
      </c>
      <c r="E17" t="str">
        <v>Display</v>
      </c>
      <c r="F17">
        <v>3895</v>
      </c>
      <c r="G17" t="str">
        <v>2025-02</v>
      </c>
      <c r="H17">
        <v>73487</v>
      </c>
      <c r="I17">
        <v>1606</v>
      </c>
      <c r="J17">
        <v>19</v>
      </c>
      <c r="K17">
        <v>3</v>
      </c>
      <c r="L17">
        <v>6519</v>
      </c>
      <c r="M17" s="8">
        <v>205</v>
      </c>
      <c r="N17" s="8">
        <v>2.4252801992528021</v>
      </c>
      <c r="O17" s="9">
        <v>2.1854205505735708E-2</v>
      </c>
      <c r="P17" s="9">
        <v>0.15789473684210525</v>
      </c>
      <c r="Q17" s="10">
        <v>1.6736842105263159</v>
      </c>
    </row>
    <row r="18" spans="1:17">
      <c r="A18" t="str">
        <v>C002</v>
      </c>
      <c r="B18" t="str">
        <v>Google Ads - Display</v>
      </c>
      <c r="C18" t="str">
        <v>Google Ads — Display</v>
      </c>
      <c r="D18" t="str">
        <v>PAID</v>
      </c>
      <c r="E18" t="str">
        <v>Display</v>
      </c>
      <c r="F18">
        <v>3936</v>
      </c>
      <c r="G18" t="str">
        <v>2025-03</v>
      </c>
      <c r="H18">
        <v>68002</v>
      </c>
      <c r="I18">
        <v>1328</v>
      </c>
      <c r="J18">
        <v>22</v>
      </c>
      <c r="K18">
        <v>3</v>
      </c>
      <c r="L18">
        <v>11676</v>
      </c>
      <c r="M18" s="8">
        <v>178.90909090909091</v>
      </c>
      <c r="N18" s="8">
        <v>2.963855421686747</v>
      </c>
      <c r="O18" s="9">
        <v>1.9528837387135671E-2</v>
      </c>
      <c r="P18" s="9">
        <v>0.13636363636363635</v>
      </c>
      <c r="Q18" s="10">
        <v>2.9664634146341462</v>
      </c>
    </row>
    <row r="19" spans="1:17">
      <c r="A19" t="str">
        <v>C001</v>
      </c>
      <c r="B19" t="str">
        <v>Google Ads - Search</v>
      </c>
      <c r="C19" t="str">
        <v>Google Ads — Search</v>
      </c>
      <c r="D19" t="str">
        <v>PAID</v>
      </c>
      <c r="E19" t="str">
        <v>Search</v>
      </c>
      <c r="F19">
        <v>6560</v>
      </c>
      <c r="G19" t="str">
        <v>2025-07</v>
      </c>
      <c r="H19">
        <v>48495</v>
      </c>
      <c r="I19">
        <v>2278</v>
      </c>
      <c r="J19">
        <v>61</v>
      </c>
      <c r="K19">
        <v>12</v>
      </c>
      <c r="L19">
        <v>38764</v>
      </c>
      <c r="M19" s="8">
        <v>107.54098360655738</v>
      </c>
      <c r="N19" s="8">
        <v>2.8797190517998246</v>
      </c>
      <c r="O19" s="9">
        <v>4.6973914836581088E-2</v>
      </c>
      <c r="P19" s="9">
        <v>0.19672131147540983</v>
      </c>
      <c r="Q19" s="10">
        <v>5.9091463414634147</v>
      </c>
    </row>
    <row r="20" spans="1:17">
      <c r="A20" t="str">
        <v>C002</v>
      </c>
      <c r="B20" t="str">
        <v>Google Ads - Display</v>
      </c>
      <c r="C20" t="str">
        <v>Google Ads — Display</v>
      </c>
      <c r="D20" t="str">
        <v>PAID</v>
      </c>
      <c r="E20" t="str">
        <v>Display</v>
      </c>
      <c r="F20">
        <v>4045</v>
      </c>
      <c r="G20" t="str">
        <v>2025-04</v>
      </c>
      <c r="H20">
        <v>75115</v>
      </c>
      <c r="I20">
        <v>1454</v>
      </c>
      <c r="J20">
        <v>24</v>
      </c>
      <c r="K20">
        <v>5</v>
      </c>
      <c r="L20">
        <v>18880</v>
      </c>
      <c r="M20" s="8">
        <v>168.54166666666666</v>
      </c>
      <c r="N20" s="8">
        <v>2.7819807427785421</v>
      </c>
      <c r="O20" s="9">
        <v>1.9356985954869201E-2</v>
      </c>
      <c r="P20" s="9">
        <v>0.20833333333333334</v>
      </c>
      <c r="Q20" s="10">
        <v>4.6674907292954266</v>
      </c>
    </row>
    <row r="21" spans="1:17">
      <c r="A21" t="str">
        <v>C002</v>
      </c>
      <c r="B21" t="str">
        <v>Google Ads - Display</v>
      </c>
      <c r="C21" t="str">
        <v>Google Ads — Display</v>
      </c>
      <c r="D21" t="str">
        <v>PAID</v>
      </c>
      <c r="E21" t="str">
        <v>Display</v>
      </c>
      <c r="F21">
        <v>4365</v>
      </c>
      <c r="G21" t="str">
        <v>2025-05</v>
      </c>
      <c r="H21">
        <v>92450</v>
      </c>
      <c r="I21">
        <v>1637</v>
      </c>
      <c r="J21">
        <v>20</v>
      </c>
      <c r="K21">
        <v>5</v>
      </c>
      <c r="L21">
        <v>5168</v>
      </c>
      <c r="M21" s="8">
        <v>218.25</v>
      </c>
      <c r="N21" s="8">
        <v>2.6664630421502751</v>
      </c>
      <c r="O21" s="9">
        <v>1.770686857760952E-2</v>
      </c>
      <c r="P21" s="9">
        <v>0.25</v>
      </c>
      <c r="Q21" s="10">
        <v>1.1839633447880871</v>
      </c>
    </row>
    <row r="22" spans="1:17">
      <c r="A22" t="str">
        <v>C002</v>
      </c>
      <c r="B22" t="str">
        <v>Google Ads - Display</v>
      </c>
      <c r="C22" t="str">
        <v>Google Ads — Display</v>
      </c>
      <c r="D22" t="str">
        <v>PAID</v>
      </c>
      <c r="E22" t="str">
        <v>Display</v>
      </c>
      <c r="F22">
        <v>4337</v>
      </c>
      <c r="G22" t="str">
        <v>2025-06</v>
      </c>
      <c r="H22">
        <v>79327</v>
      </c>
      <c r="I22">
        <v>1894</v>
      </c>
      <c r="J22">
        <v>28</v>
      </c>
      <c r="K22">
        <v>5</v>
      </c>
      <c r="L22">
        <v>6157</v>
      </c>
      <c r="M22" s="8">
        <v>154.89285714285714</v>
      </c>
      <c r="N22" s="8">
        <v>2.2898627243928193</v>
      </c>
      <c r="O22" s="9">
        <v>2.3875855635533929E-2</v>
      </c>
      <c r="P22" s="9">
        <v>0.17857142857142858</v>
      </c>
      <c r="Q22" s="10">
        <v>1.4196449158404427</v>
      </c>
    </row>
    <row r="23" spans="1:17">
      <c r="A23" t="str">
        <v>C002</v>
      </c>
      <c r="B23" t="str">
        <v>Google Ads - Display</v>
      </c>
      <c r="C23" t="str">
        <v>Google Ads — Display</v>
      </c>
      <c r="D23" t="str">
        <v>PAID</v>
      </c>
      <c r="E23" t="str">
        <v>Display</v>
      </c>
      <c r="F23">
        <v>4337</v>
      </c>
      <c r="G23" t="str">
        <v>2025-07</v>
      </c>
      <c r="H23">
        <v>86243</v>
      </c>
      <c r="I23">
        <v>1493</v>
      </c>
      <c r="J23">
        <v>34</v>
      </c>
      <c r="K23">
        <v>3</v>
      </c>
      <c r="L23">
        <v>12358</v>
      </c>
      <c r="M23" s="8">
        <v>127.55882352941177</v>
      </c>
      <c r="N23" s="8">
        <v>2.9048894842598796</v>
      </c>
      <c r="O23" s="9">
        <v>1.7311549922892293E-2</v>
      </c>
      <c r="P23" s="9">
        <v>8.8235294117647065E-2</v>
      </c>
      <c r="Q23" s="10">
        <v>2.8494350933825223</v>
      </c>
    </row>
    <row r="24" spans="1:17">
      <c r="A24" t="str">
        <v>C002</v>
      </c>
      <c r="B24" t="str">
        <v>Google Ads - Display</v>
      </c>
      <c r="C24" t="str">
        <v>Google Ads — Display</v>
      </c>
      <c r="D24" t="str">
        <v>PAID</v>
      </c>
      <c r="E24" t="str">
        <v>Display</v>
      </c>
      <c r="F24">
        <v>5035</v>
      </c>
      <c r="G24" t="str">
        <v>2025-08</v>
      </c>
      <c r="H24">
        <v>88067</v>
      </c>
      <c r="I24">
        <v>2207</v>
      </c>
      <c r="J24">
        <v>29</v>
      </c>
      <c r="K24">
        <v>5</v>
      </c>
      <c r="L24">
        <v>22213</v>
      </c>
      <c r="M24" s="8">
        <v>173.62068965517241</v>
      </c>
      <c r="N24" s="8">
        <v>2.2813774354327139</v>
      </c>
      <c r="O24" s="9">
        <v>2.5060465327534719E-2</v>
      </c>
      <c r="P24" s="9">
        <v>0.17241379310344829</v>
      </c>
      <c r="Q24" s="10">
        <v>4.4117179741807346</v>
      </c>
    </row>
    <row r="25" spans="1:17">
      <c r="A25" t="str">
        <v>C002</v>
      </c>
      <c r="B25" t="str">
        <v>Google Ads - Display</v>
      </c>
      <c r="C25" t="str">
        <v>Google Ads — Display</v>
      </c>
      <c r="D25" t="str">
        <v>PAID</v>
      </c>
      <c r="E25" t="str">
        <v>Display</v>
      </c>
      <c r="F25">
        <v>4935</v>
      </c>
      <c r="G25" t="str">
        <v>2025-09</v>
      </c>
      <c r="H25">
        <v>91931</v>
      </c>
      <c r="I25">
        <v>1632</v>
      </c>
      <c r="J25">
        <v>23</v>
      </c>
      <c r="K25">
        <v>6</v>
      </c>
      <c r="L25">
        <v>26225</v>
      </c>
      <c r="M25" s="8">
        <v>214.56521739130434</v>
      </c>
      <c r="N25" s="8">
        <v>3.0238970588235294</v>
      </c>
      <c r="O25" s="9">
        <v>1.7752444768358879E-2</v>
      </c>
      <c r="P25" s="9">
        <v>0.2608695652173913</v>
      </c>
      <c r="Q25" s="10">
        <v>5.3140830800405272</v>
      </c>
    </row>
    <row r="26" spans="1:17">
      <c r="A26" t="str">
        <v>C002</v>
      </c>
      <c r="B26" t="str">
        <v>Google Ads - Display</v>
      </c>
      <c r="C26" t="str">
        <v>Google Ads — Display</v>
      </c>
      <c r="D26" t="str">
        <v>PAID</v>
      </c>
      <c r="E26" t="str">
        <v>Display</v>
      </c>
      <c r="F26">
        <v>5641</v>
      </c>
      <c r="G26" t="str">
        <v>2025-10</v>
      </c>
      <c r="H26">
        <v>104125</v>
      </c>
      <c r="I26">
        <v>1926</v>
      </c>
      <c r="J26">
        <v>37</v>
      </c>
      <c r="K26">
        <v>5</v>
      </c>
      <c r="L26">
        <v>17067</v>
      </c>
      <c r="M26" s="8">
        <v>152.45945945945945</v>
      </c>
      <c r="N26" s="8">
        <v>2.9288681204569054</v>
      </c>
      <c r="O26" s="9">
        <v>1.8496998799519809E-2</v>
      </c>
      <c r="P26" s="9">
        <v>0.13513513513513514</v>
      </c>
      <c r="Q26" s="10">
        <v>3.025527388760858</v>
      </c>
    </row>
    <row r="27" spans="1:17">
      <c r="A27" t="str">
        <v>C002</v>
      </c>
      <c r="B27" t="str">
        <v>Google Ads - Display</v>
      </c>
      <c r="C27" t="str">
        <v>Google Ads — Display</v>
      </c>
      <c r="D27" t="str">
        <v>PAID</v>
      </c>
      <c r="E27" t="str">
        <v>Display</v>
      </c>
      <c r="F27">
        <v>6161</v>
      </c>
      <c r="G27" t="str">
        <v>2025-11</v>
      </c>
      <c r="H27">
        <v>134014</v>
      </c>
      <c r="I27">
        <v>2128</v>
      </c>
      <c r="J27">
        <v>34</v>
      </c>
      <c r="K27">
        <v>7</v>
      </c>
      <c r="L27">
        <v>20192</v>
      </c>
      <c r="M27" s="8">
        <v>181.20588235294119</v>
      </c>
      <c r="N27" s="8">
        <v>2.8952067669172932</v>
      </c>
      <c r="O27" s="9">
        <v>1.5878938021400748E-2</v>
      </c>
      <c r="P27" s="9">
        <v>0.20588235294117646</v>
      </c>
      <c r="Q27" s="10">
        <v>3.2773900340853759</v>
      </c>
    </row>
    <row r="28" spans="1:17">
      <c r="A28" t="str">
        <v>C002</v>
      </c>
      <c r="B28" t="str">
        <v>Google Ads - Display</v>
      </c>
      <c r="C28" t="str">
        <v>Google Ads — Display</v>
      </c>
      <c r="D28" t="str">
        <v>PAID</v>
      </c>
      <c r="E28" t="str">
        <v>Display</v>
      </c>
      <c r="F28">
        <v>5801</v>
      </c>
      <c r="G28" t="str">
        <v>2025-12</v>
      </c>
      <c r="H28">
        <v>117081</v>
      </c>
      <c r="I28">
        <v>2181</v>
      </c>
      <c r="J28">
        <v>44</v>
      </c>
      <c r="K28">
        <v>6</v>
      </c>
      <c r="L28">
        <v>14967</v>
      </c>
      <c r="M28" s="8">
        <v>131.84090909090909</v>
      </c>
      <c r="N28" s="8">
        <v>2.6597890875745072</v>
      </c>
      <c r="O28" s="9">
        <v>1.8628129243856817E-2</v>
      </c>
      <c r="P28" s="9">
        <v>0.13636363636363635</v>
      </c>
      <c r="Q28" s="10">
        <v>2.5800724013101188</v>
      </c>
    </row>
    <row r="29" spans="1:17">
      <c r="A29" t="str">
        <v>C003</v>
      </c>
      <c r="B29" t="str">
        <v>Meta - Brand Awareness</v>
      </c>
      <c r="C29" t="str">
        <v>Meta — Brand Awareness</v>
      </c>
      <c r="D29" t="str">
        <v>SOCIAL</v>
      </c>
      <c r="E29" t="str">
        <v>Facebook/Instagram</v>
      </c>
      <c r="F29">
        <v>5086</v>
      </c>
      <c r="G29" t="str">
        <v>2025-01</v>
      </c>
      <c r="H29">
        <v>55852</v>
      </c>
      <c r="I29">
        <v>1785</v>
      </c>
      <c r="J29">
        <v>45</v>
      </c>
      <c r="K29">
        <v>6</v>
      </c>
      <c r="L29">
        <v>17174</v>
      </c>
      <c r="M29" s="8">
        <v>113.02222222222223</v>
      </c>
      <c r="N29" s="8">
        <v>2.8492997198879553</v>
      </c>
      <c r="O29" s="9">
        <v>3.1959464298503187E-2</v>
      </c>
      <c r="P29" s="9">
        <v>0.13333333333333333</v>
      </c>
      <c r="Q29" s="10">
        <v>3.3767204089657885</v>
      </c>
    </row>
    <row r="30" spans="1:17">
      <c r="A30" t="str">
        <v>C003</v>
      </c>
      <c r="B30" t="str">
        <v>Meta - Brand Awareness</v>
      </c>
      <c r="C30" t="str">
        <v>Meta — Brand Awareness</v>
      </c>
      <c r="D30" t="str">
        <v>SOCIAL</v>
      </c>
      <c r="E30" t="str">
        <v>Facebook/Instagram</v>
      </c>
      <c r="F30">
        <v>4922</v>
      </c>
      <c r="G30" t="str">
        <v>2025-02</v>
      </c>
      <c r="H30">
        <v>53037</v>
      </c>
      <c r="I30">
        <v>1549</v>
      </c>
      <c r="J30">
        <v>42</v>
      </c>
      <c r="K30">
        <v>5</v>
      </c>
      <c r="L30">
        <v>15692</v>
      </c>
      <c r="M30" s="8">
        <v>117.19047619047619</v>
      </c>
      <c r="N30" s="8">
        <v>3.1775338928340866</v>
      </c>
      <c r="O30" s="9">
        <v>2.920602598186172E-2</v>
      </c>
      <c r="P30" s="9">
        <v>0.11904761904761904</v>
      </c>
      <c r="Q30" s="10">
        <v>3.1881349045103615</v>
      </c>
    </row>
    <row r="31" spans="1:17">
      <c r="A31" t="str">
        <v>C003</v>
      </c>
      <c r="B31" t="str">
        <v>Meta - Brand Awareness</v>
      </c>
      <c r="C31" t="str">
        <v>Meta — Brand Awareness</v>
      </c>
      <c r="D31" t="str">
        <v>SOCIAL</v>
      </c>
      <c r="E31" t="str">
        <v>Facebook/Instagram</v>
      </c>
      <c r="F31">
        <v>5449</v>
      </c>
      <c r="G31" t="str">
        <v>2025-03</v>
      </c>
      <c r="H31">
        <v>74810</v>
      </c>
      <c r="I31">
        <v>2143</v>
      </c>
      <c r="J31">
        <v>47</v>
      </c>
      <c r="K31">
        <v>9</v>
      </c>
      <c r="L31">
        <v>27059</v>
      </c>
      <c r="M31" s="8">
        <v>115.93617021276596</v>
      </c>
      <c r="N31" s="8">
        <v>2.5426971535230987</v>
      </c>
      <c r="O31" s="9">
        <v>2.8645902954150513E-2</v>
      </c>
      <c r="P31" s="9">
        <v>0.19148936170212766</v>
      </c>
      <c r="Q31" s="10">
        <v>4.9658652963846581</v>
      </c>
    </row>
    <row r="32" spans="1:17">
      <c r="A32" t="str">
        <v>C003</v>
      </c>
      <c r="B32" t="str">
        <v>Meta - Brand Awareness</v>
      </c>
      <c r="C32" t="str">
        <v>Meta — Brand Awareness</v>
      </c>
      <c r="D32" t="str">
        <v>SOCIAL</v>
      </c>
      <c r="E32" t="str">
        <v>Facebook/Instagram</v>
      </c>
      <c r="F32">
        <v>5427</v>
      </c>
      <c r="G32" t="str">
        <v>2025-04</v>
      </c>
      <c r="H32">
        <v>72132</v>
      </c>
      <c r="I32">
        <v>1763</v>
      </c>
      <c r="J32">
        <v>37</v>
      </c>
      <c r="K32">
        <v>5</v>
      </c>
      <c r="L32">
        <v>12085</v>
      </c>
      <c r="M32" s="8">
        <v>146.67567567567568</v>
      </c>
      <c r="N32" s="8">
        <v>3.078275666477595</v>
      </c>
      <c r="O32" s="9">
        <v>2.4441302057339322E-2</v>
      </c>
      <c r="P32" s="9">
        <v>0.13513513513513514</v>
      </c>
      <c r="Q32" s="10">
        <v>2.2268288188686198</v>
      </c>
    </row>
    <row r="33" spans="1:17">
      <c r="A33" t="str">
        <v>C003</v>
      </c>
      <c r="B33" t="str">
        <v>Meta - Brand Awareness</v>
      </c>
      <c r="C33" t="str">
        <v>Meta — Brand Awareness</v>
      </c>
      <c r="D33" t="str">
        <v>SOCIAL</v>
      </c>
      <c r="E33" t="str">
        <v>Facebook/Instagram</v>
      </c>
      <c r="F33">
        <v>5502</v>
      </c>
      <c r="G33" t="str">
        <v>2025-05</v>
      </c>
      <c r="H33">
        <v>70324</v>
      </c>
      <c r="I33">
        <v>1713</v>
      </c>
      <c r="J33">
        <v>50</v>
      </c>
      <c r="K33">
        <v>8</v>
      </c>
      <c r="L33">
        <v>10437</v>
      </c>
      <c r="M33" s="8">
        <v>110.04</v>
      </c>
      <c r="N33" s="8">
        <v>3.2119089316987739</v>
      </c>
      <c r="O33" s="9">
        <v>2.4358682668790172E-2</v>
      </c>
      <c r="P33" s="9">
        <v>0.16</v>
      </c>
      <c r="Q33" s="10">
        <v>1.8969465648854962</v>
      </c>
    </row>
    <row r="34" spans="1:17">
      <c r="A34" t="str">
        <v>C003</v>
      </c>
      <c r="B34" t="str">
        <v>Meta - Brand Awareness</v>
      </c>
      <c r="C34" t="str">
        <v>Meta — Brand Awareness</v>
      </c>
      <c r="D34" t="str">
        <v>SOCIAL</v>
      </c>
      <c r="E34" t="str">
        <v>Facebook/Instagram</v>
      </c>
      <c r="F34">
        <v>5233</v>
      </c>
      <c r="G34" t="str">
        <v>2025-06</v>
      </c>
      <c r="H34">
        <v>70862</v>
      </c>
      <c r="I34">
        <v>2154</v>
      </c>
      <c r="J34">
        <v>37</v>
      </c>
      <c r="K34">
        <v>8</v>
      </c>
      <c r="L34">
        <v>24449</v>
      </c>
      <c r="M34" s="8">
        <v>141.43243243243242</v>
      </c>
      <c r="N34" s="8">
        <v>2.4294336118848654</v>
      </c>
      <c r="O34" s="9">
        <v>3.0397109875532725E-2</v>
      </c>
      <c r="P34" s="9">
        <v>0.21621621621621623</v>
      </c>
      <c r="Q34" s="10">
        <v>4.6720810242690618</v>
      </c>
    </row>
    <row r="35" spans="1:17">
      <c r="A35" t="str">
        <v>C003</v>
      </c>
      <c r="B35" t="str">
        <v>Meta - Brand Awareness</v>
      </c>
      <c r="C35" t="str">
        <v>Meta — Brand Awareness</v>
      </c>
      <c r="D35" t="str">
        <v>SOCIAL</v>
      </c>
      <c r="E35" t="str">
        <v>Facebook/Instagram</v>
      </c>
      <c r="F35">
        <v>5046</v>
      </c>
      <c r="G35" t="str">
        <v>2025-07</v>
      </c>
      <c r="H35">
        <v>56221</v>
      </c>
      <c r="I35">
        <v>2028</v>
      </c>
      <c r="J35">
        <v>37</v>
      </c>
      <c r="K35">
        <v>5</v>
      </c>
      <c r="L35">
        <v>4233</v>
      </c>
      <c r="M35" s="8">
        <v>136.37837837837839</v>
      </c>
      <c r="N35" s="8">
        <v>2.4881656804733727</v>
      </c>
      <c r="O35" s="9">
        <v>3.6071930417459666E-2</v>
      </c>
      <c r="P35" s="9">
        <v>0.13513513513513514</v>
      </c>
      <c r="Q35" s="10">
        <v>0.83888228299643286</v>
      </c>
    </row>
    <row r="36" spans="1:17">
      <c r="A36" t="str">
        <v>C003</v>
      </c>
      <c r="B36" t="str">
        <v>Meta - Brand Awareness</v>
      </c>
      <c r="C36" t="str">
        <v>Meta — Brand Awareness</v>
      </c>
      <c r="D36" t="str">
        <v>SOCIAL</v>
      </c>
      <c r="E36" t="str">
        <v>Facebook/Instagram</v>
      </c>
      <c r="F36">
        <v>6106</v>
      </c>
      <c r="G36" t="str">
        <v>2025-08</v>
      </c>
      <c r="H36">
        <v>76838</v>
      </c>
      <c r="I36">
        <v>1791</v>
      </c>
      <c r="J36">
        <v>40</v>
      </c>
      <c r="K36">
        <v>8</v>
      </c>
      <c r="L36">
        <v>19742</v>
      </c>
      <c r="M36" s="8">
        <v>152.65</v>
      </c>
      <c r="N36" s="8">
        <v>3.4092685650474595</v>
      </c>
      <c r="O36" s="9">
        <v>2.3308779510138211E-2</v>
      </c>
      <c r="P36" s="9">
        <v>0.2</v>
      </c>
      <c r="Q36" s="10">
        <v>3.2332132328856864</v>
      </c>
    </row>
    <row r="37" spans="1:17">
      <c r="A37" t="str">
        <v>C003</v>
      </c>
      <c r="B37" t="str">
        <v>Meta - Brand Awareness</v>
      </c>
      <c r="C37" t="str">
        <v>Meta — Brand Awareness</v>
      </c>
      <c r="D37" t="str">
        <v>SOCIAL</v>
      </c>
      <c r="E37" t="str">
        <v>Facebook/Instagram</v>
      </c>
      <c r="F37">
        <v>5945</v>
      </c>
      <c r="G37" t="str">
        <v>2025-09</v>
      </c>
      <c r="H37">
        <v>66044</v>
      </c>
      <c r="I37">
        <v>2495</v>
      </c>
      <c r="J37">
        <v>34</v>
      </c>
      <c r="K37">
        <v>6</v>
      </c>
      <c r="L37">
        <v>25247</v>
      </c>
      <c r="M37" s="8">
        <v>174.85294117647058</v>
      </c>
      <c r="N37" s="8">
        <v>2.3827655310621241</v>
      </c>
      <c r="O37" s="9">
        <v>3.7777845072981646E-2</v>
      </c>
      <c r="P37" s="9">
        <v>0.17647058823529413</v>
      </c>
      <c r="Q37" s="10">
        <v>4.2467619848612284</v>
      </c>
    </row>
    <row r="38" spans="1:17">
      <c r="A38" t="str">
        <v>C003</v>
      </c>
      <c r="B38" t="str">
        <v>Meta - Brand Awareness</v>
      </c>
      <c r="C38" t="str">
        <v>Meta — Brand Awareness</v>
      </c>
      <c r="D38" t="str">
        <v>SOCIAL</v>
      </c>
      <c r="E38" t="str">
        <v>Facebook/Instagram</v>
      </c>
      <c r="F38">
        <v>7732</v>
      </c>
      <c r="G38" t="str">
        <v>2025-10</v>
      </c>
      <c r="H38">
        <v>97174</v>
      </c>
      <c r="I38">
        <v>3319</v>
      </c>
      <c r="J38">
        <v>64</v>
      </c>
      <c r="K38">
        <v>8</v>
      </c>
      <c r="L38">
        <v>11575</v>
      </c>
      <c r="M38" s="8">
        <v>120.8125</v>
      </c>
      <c r="N38" s="8">
        <v>2.3296173546248871</v>
      </c>
      <c r="O38" s="9">
        <v>3.4155226706732253E-2</v>
      </c>
      <c r="P38" s="9">
        <v>0.125</v>
      </c>
      <c r="Q38" s="10">
        <v>1.4970253491981376</v>
      </c>
    </row>
    <row r="39" spans="1:17">
      <c r="A39" t="str">
        <v>C003</v>
      </c>
      <c r="B39" t="str">
        <v>Meta - Brand Awareness</v>
      </c>
      <c r="C39" t="str">
        <v>Meta — Brand Awareness</v>
      </c>
      <c r="D39" t="str">
        <v>SOCIAL</v>
      </c>
      <c r="E39" t="str">
        <v>Facebook/Instagram</v>
      </c>
      <c r="F39">
        <v>7704</v>
      </c>
      <c r="G39" t="str">
        <v>2025-11</v>
      </c>
      <c r="H39">
        <v>91557</v>
      </c>
      <c r="I39">
        <v>2976</v>
      </c>
      <c r="J39">
        <v>53</v>
      </c>
      <c r="K39">
        <v>11</v>
      </c>
      <c r="L39">
        <v>22980</v>
      </c>
      <c r="M39" s="8">
        <v>145.35849056603774</v>
      </c>
      <c r="N39" s="8">
        <v>2.588709677419355</v>
      </c>
      <c r="O39" s="9">
        <v>3.2504341557718142E-2</v>
      </c>
      <c r="P39" s="9">
        <v>0.20754716981132076</v>
      </c>
      <c r="Q39" s="10">
        <v>2.9828660436137073</v>
      </c>
    </row>
    <row r="40" spans="1:17">
      <c r="A40" t="str">
        <v>C003</v>
      </c>
      <c r="B40" t="str">
        <v>Meta - Brand Awareness</v>
      </c>
      <c r="C40" t="str">
        <v>Meta — Brand Awareness</v>
      </c>
      <c r="D40" t="str">
        <v>SOCIAL</v>
      </c>
      <c r="E40" t="str">
        <v>Facebook/Instagram</v>
      </c>
      <c r="F40">
        <v>7264</v>
      </c>
      <c r="G40" t="str">
        <v>2025-12</v>
      </c>
      <c r="H40">
        <v>84835</v>
      </c>
      <c r="I40">
        <v>2446</v>
      </c>
      <c r="J40">
        <v>46</v>
      </c>
      <c r="K40">
        <v>8</v>
      </c>
      <c r="L40">
        <v>39492</v>
      </c>
      <c r="M40" s="8">
        <v>157.91304347826087</v>
      </c>
      <c r="N40" s="8">
        <v>2.9697465249386754</v>
      </c>
      <c r="O40" s="9">
        <v>2.8832439441268346E-2</v>
      </c>
      <c r="P40" s="9">
        <v>0.17391304347826086</v>
      </c>
      <c r="Q40" s="10">
        <v>5.4366740088105727</v>
      </c>
    </row>
    <row r="41" spans="1:17">
      <c r="A41" t="str">
        <v>C004</v>
      </c>
      <c r="B41" t="str">
        <v>LinkedIn - ABM Campaign</v>
      </c>
      <c r="C41" t="str">
        <v>Linkedin — Abm Campaign</v>
      </c>
      <c r="D41" t="str">
        <v>SOCIAL</v>
      </c>
      <c r="E41" t="str">
        <v>Linkedin</v>
      </c>
      <c r="F41">
        <v>6522</v>
      </c>
      <c r="G41" t="str">
        <v>2025-01</v>
      </c>
      <c r="H41">
        <v>12914</v>
      </c>
      <c r="I41">
        <v>576</v>
      </c>
      <c r="J41">
        <v>15</v>
      </c>
      <c r="K41">
        <v>3</v>
      </c>
      <c r="L41">
        <v>12015</v>
      </c>
      <c r="M41" s="8">
        <v>434.8</v>
      </c>
      <c r="N41" s="8">
        <v>11.322916666666666</v>
      </c>
      <c r="O41" s="9">
        <v>4.4602756698157039E-2</v>
      </c>
      <c r="P41" s="9">
        <v>0.2</v>
      </c>
      <c r="Q41" s="10">
        <v>1.8422263109475621</v>
      </c>
    </row>
    <row r="42" spans="1:17">
      <c r="A42" t="str">
        <v>C004</v>
      </c>
      <c r="B42" t="str">
        <v>LinkedIn - ABM Campaign</v>
      </c>
      <c r="C42" t="str">
        <v>Linkedin — Abm Campaign</v>
      </c>
      <c r="D42" t="str">
        <v>SOCIAL</v>
      </c>
      <c r="E42" t="str">
        <v>Linkedin</v>
      </c>
      <c r="F42">
        <v>7295</v>
      </c>
      <c r="G42" t="str">
        <v>2025-02</v>
      </c>
      <c r="H42">
        <v>14119</v>
      </c>
      <c r="I42">
        <v>600</v>
      </c>
      <c r="J42">
        <v>20</v>
      </c>
      <c r="K42">
        <v>5</v>
      </c>
      <c r="L42">
        <v>14250</v>
      </c>
      <c r="M42" s="8">
        <v>364.75</v>
      </c>
      <c r="N42" s="8">
        <v>12.158333333333333</v>
      </c>
      <c r="O42" s="9">
        <v>4.2495927473617114E-2</v>
      </c>
      <c r="P42" s="9">
        <v>0.25</v>
      </c>
      <c r="Q42" s="10">
        <v>1.9533927347498286</v>
      </c>
    </row>
    <row r="43" spans="1:17">
      <c r="A43" t="str">
        <v>C004</v>
      </c>
      <c r="B43" t="str">
        <v>LinkedIn - ABM Campaign</v>
      </c>
      <c r="C43" t="str">
        <v>Linkedin — Abm Campaign</v>
      </c>
      <c r="D43" t="str">
        <v>SOCIAL</v>
      </c>
      <c r="E43" t="str">
        <v>Linkedin</v>
      </c>
      <c r="F43">
        <v>7094</v>
      </c>
      <c r="G43" t="str">
        <v>2025-03</v>
      </c>
      <c r="H43">
        <v>16457</v>
      </c>
      <c r="I43">
        <v>508</v>
      </c>
      <c r="J43">
        <v>17</v>
      </c>
      <c r="K43">
        <v>5</v>
      </c>
      <c r="L43">
        <v>16281</v>
      </c>
      <c r="M43" s="8">
        <v>417.29411764705884</v>
      </c>
      <c r="N43" s="8">
        <v>13.964566929133857</v>
      </c>
      <c r="O43" s="9">
        <v>3.0868323509752688E-2</v>
      </c>
      <c r="P43" s="9">
        <v>0.29411764705882354</v>
      </c>
      <c r="Q43" s="10">
        <v>2.2950380603326757</v>
      </c>
    </row>
    <row r="44" spans="1:17">
      <c r="A44" t="str">
        <v>C004</v>
      </c>
      <c r="B44" t="str">
        <v>LinkedIn - ABM Campaign</v>
      </c>
      <c r="C44" t="str">
        <v>Linkedin — Abm Campaign</v>
      </c>
      <c r="D44" t="str">
        <v>SOCIAL</v>
      </c>
      <c r="E44" t="str">
        <v>Linkedin</v>
      </c>
      <c r="F44">
        <v>7801</v>
      </c>
      <c r="G44" t="str">
        <v>2025-04</v>
      </c>
      <c r="H44">
        <v>18217</v>
      </c>
      <c r="I44">
        <v>583</v>
      </c>
      <c r="J44">
        <v>26</v>
      </c>
      <c r="K44">
        <v>7</v>
      </c>
      <c r="L44">
        <v>11244</v>
      </c>
      <c r="M44" s="8">
        <v>300.03846153846155</v>
      </c>
      <c r="N44" s="8">
        <v>13.380789022298456</v>
      </c>
      <c r="O44" s="9">
        <v>3.2003074051709941E-2</v>
      </c>
      <c r="P44" s="9">
        <v>0.26923076923076922</v>
      </c>
      <c r="Q44" s="10">
        <v>1.4413536726060761</v>
      </c>
    </row>
    <row r="45" spans="1:17">
      <c r="A45" t="str">
        <v>C006</v>
      </c>
      <c r="B45" t="str">
        <v>Referral Program</v>
      </c>
      <c r="C45" t="str">
        <v>Referral Program</v>
      </c>
      <c r="D45" t="str">
        <v>REFERRAL</v>
      </c>
      <c r="E45" t="str">
        <v>Partner</v>
      </c>
      <c r="F45">
        <v>2825</v>
      </c>
      <c r="G45" t="str">
        <v>2025-10</v>
      </c>
      <c r="H45">
        <v>7526</v>
      </c>
      <c r="I45">
        <v>1486</v>
      </c>
      <c r="J45">
        <v>69</v>
      </c>
      <c r="K45">
        <v>12</v>
      </c>
      <c r="L45">
        <v>16020</v>
      </c>
      <c r="M45" s="8">
        <v>40.94202898550725</v>
      </c>
      <c r="N45" s="8">
        <v>1.9010767160161508</v>
      </c>
      <c r="O45" s="9">
        <v>0.19744884400744087</v>
      </c>
      <c r="P45" s="9">
        <v>0.17391304347826086</v>
      </c>
      <c r="Q45" s="10">
        <v>5.6707964601769909</v>
      </c>
    </row>
    <row r="46" spans="1:17">
      <c r="A46" t="str">
        <v>C004</v>
      </c>
      <c r="B46" t="str">
        <v>LinkedIn - ABM Campaign</v>
      </c>
      <c r="C46" t="str">
        <v>Linkedin — Abm Campaign</v>
      </c>
      <c r="D46" t="str">
        <v>SOCIAL</v>
      </c>
      <c r="E46" t="str">
        <v>Linkedin</v>
      </c>
      <c r="F46">
        <v>7409</v>
      </c>
      <c r="G46" t="str">
        <v>2025-05</v>
      </c>
      <c r="H46">
        <v>17619</v>
      </c>
      <c r="I46">
        <v>516</v>
      </c>
      <c r="J46">
        <v>16</v>
      </c>
      <c r="K46">
        <v>4</v>
      </c>
      <c r="L46">
        <v>4985</v>
      </c>
      <c r="M46" s="8">
        <v>463.0625</v>
      </c>
      <c r="N46" s="8">
        <v>14.358527131782946</v>
      </c>
      <c r="O46" s="9">
        <v>2.9286565639366591E-2</v>
      </c>
      <c r="P46" s="9">
        <v>0.25</v>
      </c>
      <c r="Q46" s="10">
        <v>0.67283034147658249</v>
      </c>
    </row>
    <row r="47" spans="1:17">
      <c r="A47" t="str">
        <v>C004</v>
      </c>
      <c r="B47" t="str">
        <v>LinkedIn - ABM Campaign</v>
      </c>
      <c r="C47" t="str">
        <v>Linkedin — Abm Campaign</v>
      </c>
      <c r="D47" t="str">
        <v>SOCIAL</v>
      </c>
      <c r="E47" t="str">
        <v>Linkedin</v>
      </c>
      <c r="F47">
        <v>7026</v>
      </c>
      <c r="G47" t="str">
        <v>2025-06</v>
      </c>
      <c r="H47">
        <v>16183</v>
      </c>
      <c r="I47">
        <v>581</v>
      </c>
      <c r="J47">
        <v>17</v>
      </c>
      <c r="K47">
        <v>5</v>
      </c>
      <c r="L47">
        <v>19921</v>
      </c>
      <c r="M47" s="8">
        <v>413.29411764705884</v>
      </c>
      <c r="N47" s="8">
        <v>12.092943201376936</v>
      </c>
      <c r="O47" s="9">
        <v>3.5901872335166535E-2</v>
      </c>
      <c r="P47" s="9">
        <v>0.29411764705882354</v>
      </c>
      <c r="Q47" s="10">
        <v>2.8353259322516369</v>
      </c>
    </row>
    <row r="48" spans="1:17">
      <c r="A48" t="str">
        <v>C004</v>
      </c>
      <c r="B48" t="str">
        <v>LinkedIn - ABM Campaign</v>
      </c>
      <c r="C48" t="str">
        <v>Linkedin — Abm Campaign</v>
      </c>
      <c r="D48" t="str">
        <v>SOCIAL</v>
      </c>
      <c r="E48" t="str">
        <v>Linkedin</v>
      </c>
      <c r="F48">
        <v>6933</v>
      </c>
      <c r="G48" t="str">
        <v>2025-07</v>
      </c>
      <c r="H48">
        <v>15863</v>
      </c>
      <c r="I48">
        <v>701</v>
      </c>
      <c r="J48">
        <v>15</v>
      </c>
      <c r="K48">
        <v>7</v>
      </c>
      <c r="L48">
        <v>28454</v>
      </c>
      <c r="M48" s="8">
        <v>462.2</v>
      </c>
      <c r="N48" s="8">
        <v>9.8901569186875893</v>
      </c>
      <c r="O48" s="9">
        <v>4.4190884448086741E-2</v>
      </c>
      <c r="P48" s="9">
        <v>0.46666666666666667</v>
      </c>
      <c r="Q48" s="10">
        <v>4.1041396220972164</v>
      </c>
    </row>
    <row r="49" spans="1:17">
      <c r="A49" t="str">
        <v>C004</v>
      </c>
      <c r="B49" t="str">
        <v>LinkedIn - ABM Campaign</v>
      </c>
      <c r="C49" t="str">
        <v>Linkedin — Abm Campaign</v>
      </c>
      <c r="D49" t="str">
        <v>SOCIAL</v>
      </c>
      <c r="E49" t="str">
        <v>Linkedin</v>
      </c>
      <c r="F49">
        <v>8850</v>
      </c>
      <c r="G49" t="str">
        <v>2025-08</v>
      </c>
      <c r="H49">
        <v>21699</v>
      </c>
      <c r="I49">
        <v>807</v>
      </c>
      <c r="J49">
        <v>26</v>
      </c>
      <c r="K49">
        <v>4</v>
      </c>
      <c r="L49">
        <v>19685</v>
      </c>
      <c r="M49" s="8">
        <v>340.38461538461536</v>
      </c>
      <c r="N49" s="8">
        <v>10.966542750929367</v>
      </c>
      <c r="O49" s="9">
        <v>3.7190653947186507E-2</v>
      </c>
      <c r="P49" s="9">
        <v>0.15384615384615385</v>
      </c>
      <c r="Q49" s="10">
        <v>2.2242937853107345</v>
      </c>
    </row>
    <row r="50" spans="1:17">
      <c r="A50" t="str">
        <v>C004</v>
      </c>
      <c r="B50" t="str">
        <v>LinkedIn - ABM Campaign</v>
      </c>
      <c r="C50" t="str">
        <v>Linkedin — Abm Campaign</v>
      </c>
      <c r="D50" t="str">
        <v>SOCIAL</v>
      </c>
      <c r="E50" t="str">
        <v>Linkedin</v>
      </c>
      <c r="F50">
        <v>8629</v>
      </c>
      <c r="G50" t="str">
        <v>2025-09</v>
      </c>
      <c r="H50">
        <v>20923</v>
      </c>
      <c r="I50">
        <v>704</v>
      </c>
      <c r="J50">
        <v>27</v>
      </c>
      <c r="K50">
        <v>6</v>
      </c>
      <c r="L50">
        <v>9374</v>
      </c>
      <c r="M50" s="8">
        <v>319.59259259259261</v>
      </c>
      <c r="N50" s="8">
        <v>12.257102272727273</v>
      </c>
      <c r="O50" s="9">
        <v>3.3647182526406347E-2</v>
      </c>
      <c r="P50" s="9">
        <v>0.22222222222222221</v>
      </c>
      <c r="Q50" s="10">
        <v>1.0863367713524164</v>
      </c>
    </row>
    <row r="51" spans="1:17">
      <c r="A51" t="str">
        <v>C004</v>
      </c>
      <c r="B51" t="str">
        <v>LinkedIn - ABM Campaign</v>
      </c>
      <c r="C51" t="str">
        <v>Linkedin — Abm Campaign</v>
      </c>
      <c r="D51" t="str">
        <v>SOCIAL</v>
      </c>
      <c r="E51" t="str">
        <v>Linkedin</v>
      </c>
      <c r="F51">
        <v>9638</v>
      </c>
      <c r="G51" t="str">
        <v>2025-10</v>
      </c>
      <c r="H51">
        <v>18677</v>
      </c>
      <c r="I51">
        <v>725</v>
      </c>
      <c r="J51">
        <v>22</v>
      </c>
      <c r="K51">
        <v>6</v>
      </c>
      <c r="L51">
        <v>21801</v>
      </c>
      <c r="M51" s="8">
        <v>438.09090909090907</v>
      </c>
      <c r="N51" s="8">
        <v>13.293793103448277</v>
      </c>
      <c r="O51" s="9">
        <v>3.8817797290785459E-2</v>
      </c>
      <c r="P51" s="9">
        <v>0.27272727272727271</v>
      </c>
      <c r="Q51" s="10">
        <v>2.2619838140693092</v>
      </c>
    </row>
    <row r="52" spans="1:17">
      <c r="A52" t="str">
        <v>C004</v>
      </c>
      <c r="B52" t="str">
        <v>LinkedIn - ABM Campaign</v>
      </c>
      <c r="C52" t="str">
        <v>Linkedin — Abm Campaign</v>
      </c>
      <c r="D52" t="str">
        <v>SOCIAL</v>
      </c>
      <c r="E52" t="str">
        <v>Linkedin</v>
      </c>
      <c r="F52">
        <v>10550</v>
      </c>
      <c r="G52" t="str">
        <v>2025-11</v>
      </c>
      <c r="H52">
        <v>25868</v>
      </c>
      <c r="I52">
        <v>1047</v>
      </c>
      <c r="J52">
        <v>38</v>
      </c>
      <c r="K52">
        <v>8</v>
      </c>
      <c r="L52">
        <v>22157</v>
      </c>
      <c r="M52" s="8">
        <v>277.63157894736844</v>
      </c>
      <c r="N52" s="8">
        <v>10.076408787010505</v>
      </c>
      <c r="O52" s="9">
        <v>4.0474717798051646E-2</v>
      </c>
      <c r="P52" s="9">
        <v>0.21052631578947367</v>
      </c>
      <c r="Q52" s="10">
        <v>2.1001895734597156</v>
      </c>
    </row>
    <row r="53" spans="1:17">
      <c r="A53" t="str">
        <v>C004</v>
      </c>
      <c r="B53" t="str">
        <v>LinkedIn - ABM Campaign</v>
      </c>
      <c r="C53" t="str">
        <v>Linkedin — Abm Campaign</v>
      </c>
      <c r="D53" t="str">
        <v>SOCIAL</v>
      </c>
      <c r="E53" t="str">
        <v>Linkedin</v>
      </c>
      <c r="F53">
        <v>10314</v>
      </c>
      <c r="G53" t="str">
        <v>2025-12</v>
      </c>
      <c r="H53">
        <v>23880</v>
      </c>
      <c r="I53">
        <v>880</v>
      </c>
      <c r="J53">
        <v>21</v>
      </c>
      <c r="K53">
        <v>5</v>
      </c>
      <c r="L53">
        <v>11048</v>
      </c>
      <c r="M53" s="8">
        <v>491.14285714285717</v>
      </c>
      <c r="N53" s="8">
        <v>11.720454545454546</v>
      </c>
      <c r="O53" s="9">
        <v>3.6850921273031828E-2</v>
      </c>
      <c r="P53" s="9">
        <v>0.23809523809523808</v>
      </c>
      <c r="Q53" s="10">
        <v>1.0711654062439402</v>
      </c>
    </row>
    <row r="54" spans="1:17">
      <c r="A54" t="str">
        <v>C005</v>
      </c>
      <c r="B54" t="str">
        <v>Webinar Series</v>
      </c>
      <c r="C54" t="str">
        <v>Webinar Series</v>
      </c>
      <c r="D54" t="str">
        <v>WEBINAR</v>
      </c>
      <c r="E54" t="str">
        <v>Owned Media</v>
      </c>
      <c r="F54">
        <v>4499</v>
      </c>
      <c r="G54" t="str">
        <v>2025-01</v>
      </c>
      <c r="H54">
        <v>8300</v>
      </c>
      <c r="I54">
        <v>2183</v>
      </c>
      <c r="J54">
        <v>60</v>
      </c>
      <c r="K54">
        <v>9</v>
      </c>
      <c r="L54">
        <v>38089</v>
      </c>
      <c r="M54" s="8">
        <v>74.983333333333334</v>
      </c>
      <c r="N54" s="8">
        <v>2.0609253321117729</v>
      </c>
      <c r="O54" s="9">
        <v>0.26301204819277108</v>
      </c>
      <c r="P54" s="9">
        <v>0.15</v>
      </c>
      <c r="Q54" s="10">
        <v>8.4661035785730157</v>
      </c>
    </row>
    <row r="55" spans="1:17">
      <c r="A55" t="str">
        <v>C005</v>
      </c>
      <c r="B55" t="str">
        <v>Webinar Series</v>
      </c>
      <c r="C55" t="str">
        <v>Webinar Series</v>
      </c>
      <c r="D55" t="str">
        <v>WEBINAR</v>
      </c>
      <c r="E55" t="str">
        <v>Owned Media</v>
      </c>
      <c r="F55">
        <v>4672</v>
      </c>
      <c r="G55" t="str">
        <v>2025-02</v>
      </c>
      <c r="H55">
        <v>8396</v>
      </c>
      <c r="I55">
        <v>2742</v>
      </c>
      <c r="J55">
        <v>53</v>
      </c>
      <c r="K55">
        <v>12</v>
      </c>
      <c r="L55">
        <v>11361</v>
      </c>
      <c r="M55" s="8">
        <v>88.15094339622641</v>
      </c>
      <c r="N55" s="8">
        <v>1.7038657913931436</v>
      </c>
      <c r="O55" s="9">
        <v>0.32658408766079083</v>
      </c>
      <c r="P55" s="9">
        <v>0.22641509433962265</v>
      </c>
      <c r="Q55" s="10">
        <v>2.4317208904109591</v>
      </c>
    </row>
    <row r="56" spans="1:17">
      <c r="A56" t="str">
        <v>C005</v>
      </c>
      <c r="B56" t="str">
        <v>Webinar Series</v>
      </c>
      <c r="C56" t="str">
        <v>Webinar Series</v>
      </c>
      <c r="D56" t="str">
        <v>WEBINAR</v>
      </c>
      <c r="E56" t="str">
        <v>Owned Media</v>
      </c>
      <c r="F56">
        <v>5088</v>
      </c>
      <c r="G56" t="str">
        <v>2025-03</v>
      </c>
      <c r="H56">
        <v>9048</v>
      </c>
      <c r="I56">
        <v>3377</v>
      </c>
      <c r="J56">
        <v>56</v>
      </c>
      <c r="K56">
        <v>14</v>
      </c>
      <c r="L56">
        <v>65321</v>
      </c>
      <c r="M56" s="8">
        <v>90.857142857142861</v>
      </c>
      <c r="N56" s="8">
        <v>1.5066627183891028</v>
      </c>
      <c r="O56" s="9">
        <v>0.37323165340406722</v>
      </c>
      <c r="P56" s="9">
        <v>0.25</v>
      </c>
      <c r="Q56" s="10">
        <v>12.838246855345911</v>
      </c>
    </row>
    <row r="57" spans="1:17">
      <c r="A57" t="str">
        <v>C005</v>
      </c>
      <c r="B57" t="str">
        <v>Webinar Series</v>
      </c>
      <c r="C57" t="str">
        <v>Webinar Series</v>
      </c>
      <c r="D57" t="str">
        <v>WEBINAR</v>
      </c>
      <c r="E57" t="str">
        <v>Owned Media</v>
      </c>
      <c r="F57">
        <v>5260</v>
      </c>
      <c r="G57" t="str">
        <v>2025-04</v>
      </c>
      <c r="H57">
        <v>9100</v>
      </c>
      <c r="I57">
        <v>2655</v>
      </c>
      <c r="J57">
        <v>58</v>
      </c>
      <c r="K57">
        <v>9</v>
      </c>
      <c r="L57">
        <v>14789</v>
      </c>
      <c r="M57" s="8">
        <v>90.689655172413794</v>
      </c>
      <c r="N57" s="8">
        <v>1.9811676082862524</v>
      </c>
      <c r="O57" s="9">
        <v>0.29175824175824178</v>
      </c>
      <c r="P57" s="9">
        <v>0.15517241379310345</v>
      </c>
      <c r="Q57" s="10">
        <v>2.811596958174905</v>
      </c>
    </row>
    <row r="58" spans="1:17">
      <c r="A58" t="str">
        <v>C005</v>
      </c>
      <c r="B58" t="str">
        <v>Webinar Series</v>
      </c>
      <c r="C58" t="str">
        <v>Webinar Series</v>
      </c>
      <c r="D58" t="str">
        <v>WEBINAR</v>
      </c>
      <c r="E58" t="str">
        <v>Owned Media</v>
      </c>
      <c r="F58">
        <v>4985</v>
      </c>
      <c r="G58" t="str">
        <v>2025-05</v>
      </c>
      <c r="H58">
        <v>9666</v>
      </c>
      <c r="I58">
        <v>3185</v>
      </c>
      <c r="J58">
        <v>59</v>
      </c>
      <c r="K58">
        <v>14</v>
      </c>
      <c r="L58">
        <v>58152</v>
      </c>
      <c r="M58" s="8">
        <v>84.491525423728817</v>
      </c>
      <c r="N58" s="8">
        <v>1.5651491365777079</v>
      </c>
      <c r="O58" s="9">
        <v>0.32950548313676803</v>
      </c>
      <c r="P58" s="9">
        <v>0.23728813559322035</v>
      </c>
      <c r="Q58" s="10">
        <v>11.665396188565698</v>
      </c>
    </row>
    <row r="59" spans="1:17">
      <c r="A59" t="str">
        <v>C005</v>
      </c>
      <c r="B59" t="str">
        <v>Webinar Series</v>
      </c>
      <c r="C59" t="str">
        <v>Webinar Series</v>
      </c>
      <c r="D59" t="str">
        <v>WEBINAR</v>
      </c>
      <c r="E59" t="str">
        <v>Owned Media</v>
      </c>
      <c r="F59">
        <v>4584</v>
      </c>
      <c r="G59" t="str">
        <v>2025-06</v>
      </c>
      <c r="H59">
        <v>8441</v>
      </c>
      <c r="I59">
        <v>2872</v>
      </c>
      <c r="J59">
        <v>55</v>
      </c>
      <c r="K59">
        <v>14</v>
      </c>
      <c r="L59">
        <v>54981</v>
      </c>
      <c r="M59" s="8">
        <v>83.345454545454544</v>
      </c>
      <c r="N59" s="8">
        <v>1.5961002785515321</v>
      </c>
      <c r="O59" s="9">
        <v>0.34024404691387278</v>
      </c>
      <c r="P59" s="9">
        <v>0.25454545454545452</v>
      </c>
      <c r="Q59" s="10">
        <v>11.994109947643979</v>
      </c>
    </row>
    <row r="60" spans="1:17">
      <c r="A60" t="str">
        <v>C005</v>
      </c>
      <c r="B60" t="str">
        <v>Webinar Series</v>
      </c>
      <c r="C60" t="str">
        <v>Webinar Series</v>
      </c>
      <c r="D60" t="str">
        <v>WEBINAR</v>
      </c>
      <c r="E60" t="str">
        <v>Owned Media</v>
      </c>
      <c r="F60">
        <v>4610</v>
      </c>
      <c r="G60" t="str">
        <v>2025-07</v>
      </c>
      <c r="H60">
        <v>9064</v>
      </c>
      <c r="I60">
        <v>2978</v>
      </c>
      <c r="J60">
        <v>62</v>
      </c>
      <c r="K60">
        <v>11</v>
      </c>
      <c r="L60">
        <v>41921</v>
      </c>
      <c r="M60" s="8">
        <v>74.354838709677423</v>
      </c>
      <c r="N60" s="8">
        <v>1.5480188045668233</v>
      </c>
      <c r="O60" s="9">
        <v>0.32855251544571934</v>
      </c>
      <c r="P60" s="9">
        <v>0.17741935483870969</v>
      </c>
      <c r="Q60" s="10">
        <v>9.0934924078091104</v>
      </c>
    </row>
    <row r="61" spans="1:17">
      <c r="A61" t="str">
        <v>C005</v>
      </c>
      <c r="B61" t="str">
        <v>Webinar Series</v>
      </c>
      <c r="C61" t="str">
        <v>Webinar Series</v>
      </c>
      <c r="D61" t="str">
        <v>WEBINAR</v>
      </c>
      <c r="E61" t="str">
        <v>Owned Media</v>
      </c>
      <c r="F61">
        <v>5404</v>
      </c>
      <c r="G61" t="str">
        <v>2025-08</v>
      </c>
      <c r="H61">
        <v>8655</v>
      </c>
      <c r="I61">
        <v>3179</v>
      </c>
      <c r="J61">
        <v>62</v>
      </c>
      <c r="K61">
        <v>10</v>
      </c>
      <c r="L61">
        <v>42933</v>
      </c>
      <c r="M61" s="8">
        <v>87.161290322580641</v>
      </c>
      <c r="N61" s="8">
        <v>1.6999056307014784</v>
      </c>
      <c r="O61" s="9">
        <v>0.36730213749277874</v>
      </c>
      <c r="P61" s="9">
        <v>0.16129032258064516</v>
      </c>
      <c r="Q61" s="10">
        <v>7.9446706143597332</v>
      </c>
    </row>
    <row r="62" spans="1:17">
      <c r="A62" t="str">
        <v>C005</v>
      </c>
      <c r="B62" t="str">
        <v>Webinar Series</v>
      </c>
      <c r="C62" t="str">
        <v>Webinar Series</v>
      </c>
      <c r="D62" t="str">
        <v>WEBINAR</v>
      </c>
      <c r="E62" t="str">
        <v>Owned Media</v>
      </c>
      <c r="F62">
        <v>5669</v>
      </c>
      <c r="G62" t="str">
        <v>2025-09</v>
      </c>
      <c r="H62">
        <v>9573</v>
      </c>
      <c r="I62">
        <v>2554</v>
      </c>
      <c r="J62">
        <v>61</v>
      </c>
      <c r="K62">
        <v>16</v>
      </c>
      <c r="L62">
        <v>31593</v>
      </c>
      <c r="M62" s="8">
        <v>92.93442622950819</v>
      </c>
      <c r="N62" s="8">
        <v>2.2196554424432264</v>
      </c>
      <c r="O62" s="9">
        <v>0.26679201922072493</v>
      </c>
      <c r="P62" s="9">
        <v>0.26229508196721313</v>
      </c>
      <c r="Q62" s="10">
        <v>5.5729405538895751</v>
      </c>
    </row>
    <row r="63" spans="1:17">
      <c r="A63" t="str">
        <v>C005</v>
      </c>
      <c r="B63" t="str">
        <v>Webinar Series</v>
      </c>
      <c r="C63" t="str">
        <v>Webinar Series</v>
      </c>
      <c r="D63" t="str">
        <v>WEBINAR</v>
      </c>
      <c r="E63" t="str">
        <v>Owned Media</v>
      </c>
      <c r="F63">
        <v>6164</v>
      </c>
      <c r="G63" t="str">
        <v>2025-10</v>
      </c>
      <c r="H63">
        <v>10070</v>
      </c>
      <c r="I63">
        <v>3035</v>
      </c>
      <c r="J63">
        <v>78</v>
      </c>
      <c r="K63">
        <v>12</v>
      </c>
      <c r="L63">
        <v>29907</v>
      </c>
      <c r="M63" s="8">
        <v>79.025641025641022</v>
      </c>
      <c r="N63" s="8">
        <v>2.0309719934102142</v>
      </c>
      <c r="O63" s="9">
        <v>0.30139026812313802</v>
      </c>
      <c r="P63" s="9">
        <v>0.15384615384615385</v>
      </c>
      <c r="Q63" s="10">
        <v>4.8518818948734586</v>
      </c>
    </row>
    <row r="64" spans="1:17">
      <c r="A64" t="str">
        <v>C005</v>
      </c>
      <c r="B64" t="str">
        <v>Webinar Series</v>
      </c>
      <c r="C64" t="str">
        <v>Webinar Series</v>
      </c>
      <c r="D64" t="str">
        <v>WEBINAR</v>
      </c>
      <c r="E64" t="str">
        <v>Owned Media</v>
      </c>
      <c r="F64">
        <v>6519</v>
      </c>
      <c r="G64" t="str">
        <v>2025-11</v>
      </c>
      <c r="H64">
        <v>11939</v>
      </c>
      <c r="I64">
        <v>3336</v>
      </c>
      <c r="J64">
        <v>83</v>
      </c>
      <c r="K64">
        <v>9</v>
      </c>
      <c r="L64">
        <v>41931</v>
      </c>
      <c r="M64" s="8">
        <v>78.5421686746988</v>
      </c>
      <c r="N64" s="8">
        <v>1.954136690647482</v>
      </c>
      <c r="O64" s="9">
        <v>0.27942038696708266</v>
      </c>
      <c r="P64" s="9">
        <v>0.10843373493975904</v>
      </c>
      <c r="Q64" s="10">
        <v>6.4321214910262308</v>
      </c>
    </row>
    <row r="65" spans="1:17">
      <c r="A65" t="str">
        <v>C005</v>
      </c>
      <c r="B65" t="str">
        <v>Webinar Series</v>
      </c>
      <c r="C65" t="str">
        <v>Webinar Series</v>
      </c>
      <c r="D65" t="str">
        <v>WEBINAR</v>
      </c>
      <c r="E65" t="str">
        <v>Owned Media</v>
      </c>
      <c r="F65">
        <v>6515</v>
      </c>
      <c r="G65" t="str">
        <v>2025-12</v>
      </c>
      <c r="H65">
        <v>12634</v>
      </c>
      <c r="I65">
        <v>3293</v>
      </c>
      <c r="J65">
        <v>66</v>
      </c>
      <c r="K65">
        <v>17</v>
      </c>
      <c r="L65">
        <v>41184</v>
      </c>
      <c r="M65" s="8">
        <v>98.712121212121218</v>
      </c>
      <c r="N65" s="8">
        <v>1.9784391132705739</v>
      </c>
      <c r="O65" s="9">
        <v>0.26064587620706031</v>
      </c>
      <c r="P65" s="9">
        <v>0.25757575757575757</v>
      </c>
      <c r="Q65" s="10">
        <v>6.3214121258633922</v>
      </c>
    </row>
    <row r="66" spans="1:17">
      <c r="A66" t="str">
        <v>C006</v>
      </c>
      <c r="B66" t="str">
        <v>Referral Program</v>
      </c>
      <c r="C66" t="str">
        <v>Referral Program</v>
      </c>
      <c r="D66" t="str">
        <v>REFERRAL</v>
      </c>
      <c r="E66" t="str">
        <v>Partner</v>
      </c>
      <c r="F66">
        <v>2108</v>
      </c>
      <c r="G66" t="str">
        <v>2025-01</v>
      </c>
      <c r="H66">
        <v>4977</v>
      </c>
      <c r="I66">
        <v>776</v>
      </c>
      <c r="J66">
        <v>48</v>
      </c>
      <c r="K66">
        <v>6</v>
      </c>
      <c r="L66">
        <v>13896</v>
      </c>
      <c r="M66" s="8">
        <v>43.916666666666664</v>
      </c>
      <c r="N66" s="8">
        <v>2.7164948453608249</v>
      </c>
      <c r="O66" s="9">
        <v>0.15591721920835844</v>
      </c>
      <c r="P66" s="9">
        <v>0.125</v>
      </c>
      <c r="Q66" s="10">
        <v>6.5920303605313091</v>
      </c>
    </row>
    <row r="67" spans="1:17">
      <c r="A67" t="str">
        <v>C006</v>
      </c>
      <c r="B67" t="str">
        <v>Referral Program</v>
      </c>
      <c r="C67" t="str">
        <v>Referral Program</v>
      </c>
      <c r="D67" t="str">
        <v>REFERRAL</v>
      </c>
      <c r="E67" t="str">
        <v>Partner</v>
      </c>
      <c r="F67">
        <v>2086</v>
      </c>
      <c r="G67" t="str">
        <v>2025-02</v>
      </c>
      <c r="H67">
        <v>4755</v>
      </c>
      <c r="I67">
        <v>1085</v>
      </c>
      <c r="J67">
        <v>52</v>
      </c>
      <c r="K67">
        <v>8</v>
      </c>
      <c r="L67">
        <v>28163</v>
      </c>
      <c r="M67" s="8">
        <v>40.115384615384613</v>
      </c>
      <c r="N67" s="8">
        <v>1.9225806451612903</v>
      </c>
      <c r="O67" s="9">
        <v>0.22818086225026288</v>
      </c>
      <c r="P67" s="9">
        <v>0.15384615384615385</v>
      </c>
      <c r="Q67" s="10">
        <v>13.500958772770852</v>
      </c>
    </row>
    <row r="68" spans="1:17">
      <c r="A68" t="str">
        <v>C006</v>
      </c>
      <c r="B68" t="str">
        <v>Referral Program</v>
      </c>
      <c r="C68" t="str">
        <v>Referral Program</v>
      </c>
      <c r="D68" t="str">
        <v>REFERRAL</v>
      </c>
      <c r="E68" t="str">
        <v>Partner</v>
      </c>
      <c r="F68">
        <v>2199</v>
      </c>
      <c r="G68" t="str">
        <v>2025-03</v>
      </c>
      <c r="H68">
        <v>5080</v>
      </c>
      <c r="I68">
        <v>1128</v>
      </c>
      <c r="J68">
        <v>56</v>
      </c>
      <c r="K68">
        <v>12</v>
      </c>
      <c r="L68">
        <v>19507</v>
      </c>
      <c r="M68" s="8">
        <v>39.267857142857146</v>
      </c>
      <c r="N68" s="8">
        <v>1.949468085106383</v>
      </c>
      <c r="O68" s="9">
        <v>0.2220472440944882</v>
      </c>
      <c r="P68" s="9">
        <v>0.21428571428571427</v>
      </c>
      <c r="Q68" s="10">
        <v>8.8708503865393364</v>
      </c>
    </row>
    <row r="69" spans="1:17">
      <c r="A69" t="str">
        <v>C003</v>
      </c>
      <c r="B69" t="str">
        <v>Meta - Brand Awareness</v>
      </c>
      <c r="C69" t="str">
        <v>Meta — Brand Awareness</v>
      </c>
      <c r="D69" t="str">
        <v>SOCIAL</v>
      </c>
      <c r="E69" t="str">
        <v>Facebook/Instagram</v>
      </c>
      <c r="F69">
        <v>5233</v>
      </c>
      <c r="G69" t="str">
        <v>2025-06</v>
      </c>
      <c r="H69">
        <v>70862</v>
      </c>
      <c r="I69">
        <v>2154</v>
      </c>
      <c r="J69">
        <v>37</v>
      </c>
      <c r="K69">
        <v>8</v>
      </c>
      <c r="L69">
        <v>24449</v>
      </c>
      <c r="M69" s="8">
        <v>141.43243243243242</v>
      </c>
      <c r="N69" s="8">
        <v>2.4294336118848654</v>
      </c>
      <c r="O69" s="9">
        <v>3.0397109875532725E-2</v>
      </c>
      <c r="P69" s="9">
        <v>0.21621621621621623</v>
      </c>
      <c r="Q69" s="10">
        <v>4.6720810242690618</v>
      </c>
    </row>
    <row r="70" spans="1:17">
      <c r="A70" t="str">
        <v>C006</v>
      </c>
      <c r="B70" t="str">
        <v>Referral Program</v>
      </c>
      <c r="C70" t="str">
        <v>Referral Program</v>
      </c>
      <c r="D70" t="str">
        <v>REFERRAL</v>
      </c>
      <c r="E70" t="str">
        <v>Partner</v>
      </c>
      <c r="F70">
        <v>2067</v>
      </c>
      <c r="G70" t="str">
        <v>2025-04</v>
      </c>
      <c r="H70">
        <v>4475</v>
      </c>
      <c r="I70">
        <v>1099</v>
      </c>
      <c r="J70">
        <v>43</v>
      </c>
      <c r="K70">
        <v>10</v>
      </c>
      <c r="L70">
        <v>10932</v>
      </c>
      <c r="M70" s="8">
        <v>48.069767441860463</v>
      </c>
      <c r="N70" s="8">
        <v>1.8808007279344858</v>
      </c>
      <c r="O70" s="9">
        <v>0.24558659217877096</v>
      </c>
      <c r="P70" s="9">
        <v>0.23255813953488372</v>
      </c>
      <c r="Q70" s="10">
        <v>5.2888243831640054</v>
      </c>
    </row>
    <row r="71" spans="1:17">
      <c r="A71" t="str">
        <v>C006</v>
      </c>
      <c r="B71" t="str">
        <v>Referral Program</v>
      </c>
      <c r="C71" t="str">
        <v>Referral Program</v>
      </c>
      <c r="D71" t="str">
        <v>REFERRAL</v>
      </c>
      <c r="E71" t="str">
        <v>Partner</v>
      </c>
      <c r="F71">
        <v>2220</v>
      </c>
      <c r="G71" t="str">
        <v>2025-05</v>
      </c>
      <c r="H71">
        <v>5521</v>
      </c>
      <c r="I71">
        <v>1012</v>
      </c>
      <c r="J71">
        <v>49</v>
      </c>
      <c r="K71">
        <v>10</v>
      </c>
      <c r="L71">
        <v>12829</v>
      </c>
      <c r="M71" s="8">
        <v>45.306122448979593</v>
      </c>
      <c r="N71" s="8">
        <v>2.1936758893280635</v>
      </c>
      <c r="O71" s="9">
        <v>0.18330012678862526</v>
      </c>
      <c r="P71" s="9">
        <v>0.20408163265306123</v>
      </c>
      <c r="Q71" s="10">
        <v>5.7788288288288285</v>
      </c>
    </row>
    <row r="72" spans="1:17">
      <c r="A72" t="str">
        <v>C006</v>
      </c>
      <c r="B72" t="str">
        <v>Referral Program</v>
      </c>
      <c r="C72" t="str">
        <v>Referral Program</v>
      </c>
      <c r="D72" t="str">
        <v>REFERRAL</v>
      </c>
      <c r="E72" t="str">
        <v>Partner</v>
      </c>
      <c r="F72">
        <v>2180</v>
      </c>
      <c r="G72" t="str">
        <v>2025-06</v>
      </c>
      <c r="H72">
        <v>5410</v>
      </c>
      <c r="I72">
        <v>1033</v>
      </c>
      <c r="J72">
        <v>36</v>
      </c>
      <c r="K72">
        <v>7</v>
      </c>
      <c r="L72">
        <v>12540</v>
      </c>
      <c r="M72" s="8">
        <v>60.555555555555557</v>
      </c>
      <c r="N72" s="8">
        <v>2.1103581800580833</v>
      </c>
      <c r="O72" s="9">
        <v>0.19094269870609981</v>
      </c>
      <c r="P72" s="9">
        <v>0.19444444444444445</v>
      </c>
      <c r="Q72" s="10">
        <v>5.7522935779816518</v>
      </c>
    </row>
    <row r="73" spans="1:17">
      <c r="A73" t="str">
        <v>C006</v>
      </c>
      <c r="B73" t="str">
        <v>Referral Program</v>
      </c>
      <c r="C73" t="str">
        <v>Referral Program</v>
      </c>
      <c r="D73" t="str">
        <v>REFERRAL</v>
      </c>
      <c r="E73" t="str">
        <v>Partner</v>
      </c>
      <c r="F73">
        <v>2042</v>
      </c>
      <c r="G73" t="str">
        <v>2025-07</v>
      </c>
      <c r="H73">
        <v>4831</v>
      </c>
      <c r="I73">
        <v>1052</v>
      </c>
      <c r="J73">
        <v>38</v>
      </c>
      <c r="K73">
        <v>10</v>
      </c>
      <c r="L73">
        <v>27868</v>
      </c>
      <c r="M73" s="8">
        <v>53.736842105263158</v>
      </c>
      <c r="N73" s="8">
        <v>1.94106463878327</v>
      </c>
      <c r="O73" s="9">
        <v>0.21776029807493272</v>
      </c>
      <c r="P73" s="9">
        <v>0.26315789473684209</v>
      </c>
      <c r="Q73" s="10">
        <v>13.647404505386875</v>
      </c>
    </row>
    <row r="74" spans="1:17">
      <c r="A74" t="str">
        <v>C006</v>
      </c>
      <c r="B74" t="str">
        <v>Referral Program</v>
      </c>
      <c r="C74" t="str">
        <v>Referral Program</v>
      </c>
      <c r="D74" t="str">
        <v>REFERRAL</v>
      </c>
      <c r="E74" t="str">
        <v>Partner</v>
      </c>
      <c r="F74">
        <v>2474</v>
      </c>
      <c r="G74" t="str">
        <v>2025-08</v>
      </c>
      <c r="H74">
        <v>6683</v>
      </c>
      <c r="I74">
        <v>1196</v>
      </c>
      <c r="J74">
        <v>47</v>
      </c>
      <c r="K74">
        <v>7</v>
      </c>
      <c r="L74">
        <v>19340</v>
      </c>
      <c r="M74" s="8">
        <v>52.638297872340424</v>
      </c>
      <c r="N74" s="8">
        <v>2.0685618729096991</v>
      </c>
      <c r="O74" s="9">
        <v>0.17896154421666916</v>
      </c>
      <c r="P74" s="9">
        <v>0.14893617021276595</v>
      </c>
      <c r="Q74" s="10">
        <v>7.8172999191592565</v>
      </c>
    </row>
    <row r="75" spans="1:17">
      <c r="A75" t="str">
        <v>C006</v>
      </c>
      <c r="B75" t="str">
        <v>Referral Program</v>
      </c>
      <c r="C75" t="str">
        <v>Referral Program</v>
      </c>
      <c r="D75" t="str">
        <v>REFERRAL</v>
      </c>
      <c r="E75" t="str">
        <v>Partner</v>
      </c>
      <c r="F75">
        <v>2458</v>
      </c>
      <c r="G75" t="str">
        <v>2025-09</v>
      </c>
      <c r="H75">
        <v>6092</v>
      </c>
      <c r="I75">
        <v>1098</v>
      </c>
      <c r="J75">
        <v>53</v>
      </c>
      <c r="K75">
        <v>13</v>
      </c>
      <c r="L75">
        <v>39980</v>
      </c>
      <c r="M75" s="8">
        <v>46.377358490566039</v>
      </c>
      <c r="N75" s="8">
        <v>2.2386156648451729</v>
      </c>
      <c r="O75" s="9">
        <v>0.18023637557452396</v>
      </c>
      <c r="P75" s="9">
        <v>0.24528301886792453</v>
      </c>
      <c r="Q75" s="10">
        <v>16.26525630593979</v>
      </c>
    </row>
    <row r="76" spans="1:17">
      <c r="A76" t="str">
        <v>C006</v>
      </c>
      <c r="B76" t="str">
        <v>Referral Program</v>
      </c>
      <c r="C76" t="str">
        <v>Referral Program</v>
      </c>
      <c r="D76" t="str">
        <v>REFERRAL</v>
      </c>
      <c r="E76" t="str">
        <v>Partner</v>
      </c>
      <c r="F76">
        <v>2825</v>
      </c>
      <c r="G76" t="str">
        <v>2025-10</v>
      </c>
      <c r="H76">
        <v>7526</v>
      </c>
      <c r="I76">
        <v>1486</v>
      </c>
      <c r="J76">
        <v>69</v>
      </c>
      <c r="K76">
        <v>12</v>
      </c>
      <c r="L76">
        <v>16020</v>
      </c>
      <c r="M76" s="8">
        <v>40.94202898550725</v>
      </c>
      <c r="N76" s="8">
        <v>1.9010767160161508</v>
      </c>
      <c r="O76" s="9">
        <v>0.19744884400744087</v>
      </c>
      <c r="P76" s="9">
        <v>0.17391304347826086</v>
      </c>
      <c r="Q76" s="10">
        <v>5.6707964601769909</v>
      </c>
    </row>
    <row r="77" spans="1:17">
      <c r="A77" t="str">
        <v>C006</v>
      </c>
      <c r="B77" t="str">
        <v>Referral Program</v>
      </c>
      <c r="C77" t="str">
        <v>Referral Program</v>
      </c>
      <c r="D77" t="str">
        <v>REFERRAL</v>
      </c>
      <c r="E77" t="str">
        <v>Partner</v>
      </c>
      <c r="F77">
        <v>3043</v>
      </c>
      <c r="G77" t="str">
        <v>2025-11</v>
      </c>
      <c r="H77">
        <v>7656</v>
      </c>
      <c r="I77">
        <v>1259</v>
      </c>
      <c r="J77">
        <v>67</v>
      </c>
      <c r="K77">
        <v>14</v>
      </c>
      <c r="L77">
        <v>68003</v>
      </c>
      <c r="M77" s="8">
        <v>45.417910447761194</v>
      </c>
      <c r="N77" s="8">
        <v>2.4169976171564733</v>
      </c>
      <c r="O77" s="9">
        <v>0.16444618599791014</v>
      </c>
      <c r="P77" s="9">
        <v>0.20895522388059701</v>
      </c>
      <c r="Q77" s="10">
        <v>22.347354584291818</v>
      </c>
    </row>
    <row r="78" spans="1:17">
      <c r="A78" t="str">
        <v>C006</v>
      </c>
      <c r="B78" t="str">
        <v>Referral Program</v>
      </c>
      <c r="C78" t="str">
        <v>Referral Program</v>
      </c>
      <c r="D78" t="str">
        <v>REFERRAL</v>
      </c>
      <c r="E78" t="str">
        <v>Partner</v>
      </c>
      <c r="F78">
        <v>2878</v>
      </c>
      <c r="G78" t="str">
        <v>2025-12</v>
      </c>
      <c r="H78">
        <v>8095</v>
      </c>
      <c r="I78">
        <v>1298</v>
      </c>
      <c r="J78">
        <v>74</v>
      </c>
      <c r="K78">
        <v>11</v>
      </c>
      <c r="L78">
        <v>11856</v>
      </c>
      <c r="M78" s="8">
        <v>38.891891891891895</v>
      </c>
      <c r="N78" s="8">
        <v>2.217257318952234</v>
      </c>
      <c r="O78" s="9">
        <v>0.16034589252625078</v>
      </c>
      <c r="P78" s="9">
        <v>0.14864864864864866</v>
      </c>
      <c r="Q78" s="10">
        <v>4.1195274496177898</v>
      </c>
    </row>
    <row r="79" spans="1:17">
      <c r="A79" t="str">
        <v>C007</v>
      </c>
      <c r="B79" t="str">
        <v>SEO Content Program</v>
      </c>
      <c r="C79" t="str">
        <v>Seo Content Program</v>
      </c>
      <c r="D79" t="str">
        <v>ORGANIC</v>
      </c>
      <c r="E79" t="str">
        <v>Blog/SEO</v>
      </c>
      <c r="F79">
        <v>2934</v>
      </c>
      <c r="G79" t="str">
        <v>2025-01</v>
      </c>
      <c r="H79">
        <v>76408</v>
      </c>
      <c r="I79">
        <v>4411</v>
      </c>
      <c r="J79">
        <v>50</v>
      </c>
      <c r="K79">
        <v>12</v>
      </c>
      <c r="L79">
        <v>58267</v>
      </c>
      <c r="M79" s="8">
        <v>58.68</v>
      </c>
      <c r="N79" s="8">
        <v>0.66515529358422132</v>
      </c>
      <c r="O79" s="9">
        <v>5.7729557114438279E-2</v>
      </c>
      <c r="P79" s="9">
        <v>0.24</v>
      </c>
      <c r="Q79" s="10">
        <v>19.859236537150647</v>
      </c>
    </row>
    <row r="80" spans="1:17">
      <c r="A80" t="str">
        <v>C007</v>
      </c>
      <c r="B80" t="str">
        <v>SEO Content Program</v>
      </c>
      <c r="C80" t="str">
        <v>Seo Content Program</v>
      </c>
      <c r="D80" t="str">
        <v>ORGANIC</v>
      </c>
      <c r="E80" t="str">
        <v>Blog/SEO</v>
      </c>
      <c r="F80">
        <v>2995</v>
      </c>
      <c r="G80" t="str">
        <v>2025-02</v>
      </c>
      <c r="H80">
        <v>70523</v>
      </c>
      <c r="I80">
        <v>3624</v>
      </c>
      <c r="J80">
        <v>77</v>
      </c>
      <c r="K80">
        <v>15</v>
      </c>
      <c r="L80">
        <v>26364</v>
      </c>
      <c r="M80" s="8">
        <v>38.896103896103895</v>
      </c>
      <c r="N80" s="8">
        <v>0.82643487858719644</v>
      </c>
      <c r="O80" s="9">
        <v>5.1387490605901621E-2</v>
      </c>
      <c r="P80" s="9">
        <v>0.19480519480519481</v>
      </c>
      <c r="Q80" s="10">
        <v>8.8026711185308848</v>
      </c>
    </row>
    <row r="81" spans="1:17">
      <c r="A81" t="str">
        <v>C007</v>
      </c>
      <c r="B81" t="str">
        <v>SEO Content Program</v>
      </c>
      <c r="C81" t="str">
        <v>Seo Content Program</v>
      </c>
      <c r="D81" t="str">
        <v>ORGANIC</v>
      </c>
      <c r="E81" t="str">
        <v>Blog/SEO</v>
      </c>
      <c r="F81">
        <v>3257</v>
      </c>
      <c r="G81" t="str">
        <v>2025-03</v>
      </c>
      <c r="H81">
        <v>80325</v>
      </c>
      <c r="I81">
        <v>3486</v>
      </c>
      <c r="J81">
        <v>57</v>
      </c>
      <c r="K81">
        <v>11</v>
      </c>
      <c r="L81">
        <v>14773</v>
      </c>
      <c r="M81" s="8">
        <v>57.140350877192979</v>
      </c>
      <c r="N81" s="8">
        <v>0.93430866322432593</v>
      </c>
      <c r="O81" s="9">
        <v>4.3398692810457516E-2</v>
      </c>
      <c r="P81" s="9">
        <v>0.19298245614035087</v>
      </c>
      <c r="Q81" s="10">
        <v>4.5357691126803807</v>
      </c>
    </row>
    <row r="82" spans="1:17">
      <c r="A82" t="str">
        <v>C007</v>
      </c>
      <c r="B82" t="str">
        <v>SEO Content Program</v>
      </c>
      <c r="C82" t="str">
        <v>Seo Content Program</v>
      </c>
      <c r="D82" t="str">
        <v>ORGANIC</v>
      </c>
      <c r="E82" t="str">
        <v>Blog/SEO</v>
      </c>
      <c r="F82">
        <v>3121</v>
      </c>
      <c r="G82" t="str">
        <v>2025-04</v>
      </c>
      <c r="H82">
        <v>80833</v>
      </c>
      <c r="I82">
        <v>4251</v>
      </c>
      <c r="J82">
        <v>74</v>
      </c>
      <c r="K82">
        <v>10</v>
      </c>
      <c r="L82">
        <v>35855</v>
      </c>
      <c r="M82" s="8">
        <v>42.175675675675677</v>
      </c>
      <c r="N82" s="8">
        <v>0.73418019289578917</v>
      </c>
      <c r="O82" s="9">
        <v>5.2589907587247783E-2</v>
      </c>
      <c r="P82" s="9">
        <v>0.13513513513513514</v>
      </c>
      <c r="Q82" s="10">
        <v>11.488305030438962</v>
      </c>
    </row>
    <row r="83" spans="1:17">
      <c r="A83" t="str">
        <v>C007</v>
      </c>
      <c r="B83" t="str">
        <v>SEO Content Program</v>
      </c>
      <c r="C83" t="str">
        <v>Seo Content Program</v>
      </c>
      <c r="D83" t="str">
        <v>ORGANIC</v>
      </c>
      <c r="E83" t="str">
        <v>Blog/SEO</v>
      </c>
      <c r="F83">
        <v>3475</v>
      </c>
      <c r="G83" t="str">
        <v>2025-05</v>
      </c>
      <c r="H83">
        <v>70930</v>
      </c>
      <c r="I83">
        <v>4619</v>
      </c>
      <c r="J83">
        <v>70</v>
      </c>
      <c r="K83">
        <v>17</v>
      </c>
      <c r="L83">
        <v>49484</v>
      </c>
      <c r="M83" s="8">
        <v>49.642857142857146</v>
      </c>
      <c r="N83" s="8">
        <v>0.75232734358086162</v>
      </c>
      <c r="O83" s="9">
        <v>6.5120541378824198E-2</v>
      </c>
      <c r="P83" s="9">
        <v>0.24285714285714285</v>
      </c>
      <c r="Q83" s="10">
        <v>14.24</v>
      </c>
    </row>
    <row r="84" spans="1:17">
      <c r="A84" t="str">
        <v>C007</v>
      </c>
      <c r="B84" t="str">
        <v>SEO Content Program</v>
      </c>
      <c r="C84" t="str">
        <v>Seo Content Program</v>
      </c>
      <c r="D84" t="str">
        <v>ORGANIC</v>
      </c>
      <c r="E84" t="str">
        <v>Blog/SEO</v>
      </c>
      <c r="F84">
        <v>3127</v>
      </c>
      <c r="G84" t="str">
        <v>2025-06</v>
      </c>
      <c r="H84">
        <v>76442</v>
      </c>
      <c r="I84">
        <v>4838</v>
      </c>
      <c r="J84">
        <v>81</v>
      </c>
      <c r="K84">
        <v>13</v>
      </c>
      <c r="L84">
        <v>11708</v>
      </c>
      <c r="M84" s="8">
        <v>38.604938271604937</v>
      </c>
      <c r="N84" s="8">
        <v>0.64634146341463417</v>
      </c>
      <c r="O84" s="9">
        <v>6.328981449988226E-2</v>
      </c>
      <c r="P84" s="9">
        <v>0.16049382716049382</v>
      </c>
      <c r="Q84" s="10">
        <v>3.7441637352094661</v>
      </c>
    </row>
    <row r="85" spans="1:17">
      <c r="A85" t="str">
        <v>C007</v>
      </c>
      <c r="B85" t="str">
        <v>SEO Content Program</v>
      </c>
      <c r="C85" t="str">
        <v>Seo Content Program</v>
      </c>
      <c r="D85" t="str">
        <v>ORGANIC</v>
      </c>
      <c r="E85" t="str">
        <v>Blog/SEO</v>
      </c>
      <c r="F85">
        <v>3241</v>
      </c>
      <c r="G85" t="str">
        <v>2025-07</v>
      </c>
      <c r="H85">
        <v>72704</v>
      </c>
      <c r="I85">
        <v>3465</v>
      </c>
      <c r="J85">
        <v>73</v>
      </c>
      <c r="K85">
        <v>11</v>
      </c>
      <c r="L85">
        <v>28358</v>
      </c>
      <c r="M85" s="8">
        <v>44.397260273972606</v>
      </c>
      <c r="N85" s="8">
        <v>0.93535353535353538</v>
      </c>
      <c r="O85" s="9">
        <v>4.7659000880281688E-2</v>
      </c>
      <c r="P85" s="9">
        <v>0.15068493150684931</v>
      </c>
      <c r="Q85" s="10">
        <v>8.7497685899413753</v>
      </c>
    </row>
    <row r="86" spans="1:17">
      <c r="A86" t="str">
        <v>C007</v>
      </c>
      <c r="B86" t="str">
        <v>SEO Content Program</v>
      </c>
      <c r="C86" t="str">
        <v>Seo Content Program</v>
      </c>
      <c r="D86" t="str">
        <v>ORGANIC</v>
      </c>
      <c r="E86" t="str">
        <v>Blog/SEO</v>
      </c>
      <c r="F86">
        <v>3489</v>
      </c>
      <c r="G86" t="str">
        <v>2025-08</v>
      </c>
      <c r="H86">
        <v>91480</v>
      </c>
      <c r="I86">
        <v>3792</v>
      </c>
      <c r="J86">
        <v>54</v>
      </c>
      <c r="K86">
        <v>19</v>
      </c>
      <c r="L86">
        <v>67740</v>
      </c>
      <c r="M86" s="8">
        <v>64.611111111111114</v>
      </c>
      <c r="N86" s="8">
        <v>0.92009493670886078</v>
      </c>
      <c r="O86" s="9">
        <v>4.1451683428071713E-2</v>
      </c>
      <c r="P86" s="9">
        <v>0.35185185185185186</v>
      </c>
      <c r="Q86" s="10">
        <v>19.41530524505589</v>
      </c>
    </row>
    <row r="87" spans="1:17">
      <c r="A87" t="str">
        <v>C007</v>
      </c>
      <c r="B87" t="str">
        <v>SEO Content Program</v>
      </c>
      <c r="C87" t="str">
        <v>Seo Content Program</v>
      </c>
      <c r="D87" t="str">
        <v>ORGANIC</v>
      </c>
      <c r="E87" t="str">
        <v>Blog/SEO</v>
      </c>
      <c r="F87">
        <v>3941</v>
      </c>
      <c r="G87" t="str">
        <v>2025-09</v>
      </c>
      <c r="H87">
        <v>100841</v>
      </c>
      <c r="I87">
        <v>4550</v>
      </c>
      <c r="J87">
        <v>67</v>
      </c>
      <c r="K87">
        <v>20</v>
      </c>
      <c r="L87">
        <v>49562</v>
      </c>
      <c r="M87" s="8">
        <v>58.820895522388057</v>
      </c>
      <c r="N87" s="8">
        <v>0.86615384615384616</v>
      </c>
      <c r="O87" s="9">
        <v>4.5120536289802761E-2</v>
      </c>
      <c r="P87" s="9">
        <v>0.29850746268656714</v>
      </c>
      <c r="Q87" s="10">
        <v>12.575995940116721</v>
      </c>
    </row>
    <row r="88" spans="1:17">
      <c r="A88" t="str">
        <v>C007</v>
      </c>
      <c r="B88" t="str">
        <v>SEO Content Program</v>
      </c>
      <c r="C88" t="str">
        <v>Seo Content Program</v>
      </c>
      <c r="D88" t="str">
        <v>ORGANIC</v>
      </c>
      <c r="E88" t="str">
        <v>Blog/SEO</v>
      </c>
      <c r="F88">
        <v>4348</v>
      </c>
      <c r="G88" t="str">
        <v>2025-10</v>
      </c>
      <c r="H88">
        <v>105807</v>
      </c>
      <c r="I88">
        <v>4911</v>
      </c>
      <c r="J88">
        <v>79</v>
      </c>
      <c r="K88">
        <v>22</v>
      </c>
      <c r="L88">
        <v>95363</v>
      </c>
      <c r="M88" s="8">
        <v>55.037974683544306</v>
      </c>
      <c r="N88" s="8">
        <v>0.88535939727143143</v>
      </c>
      <c r="O88" s="9">
        <v>4.6414698460404323E-2</v>
      </c>
      <c r="P88" s="9">
        <v>0.27848101265822783</v>
      </c>
      <c r="Q88" s="10">
        <v>21.932612695492182</v>
      </c>
    </row>
    <row r="89" spans="1:17">
      <c r="A89" t="str">
        <v>C007</v>
      </c>
      <c r="B89" t="str">
        <v>SEO Content Program</v>
      </c>
      <c r="C89" t="str">
        <v>Seo Content Program</v>
      </c>
      <c r="D89" t="str">
        <v>ORGANIC</v>
      </c>
      <c r="E89" t="str">
        <v>Blog/SEO</v>
      </c>
      <c r="F89">
        <v>4223</v>
      </c>
      <c r="G89" t="str">
        <v>2025-11</v>
      </c>
      <c r="H89">
        <v>88076</v>
      </c>
      <c r="I89">
        <v>6700</v>
      </c>
      <c r="J89">
        <v>90</v>
      </c>
      <c r="K89">
        <v>13</v>
      </c>
      <c r="L89">
        <v>40890</v>
      </c>
      <c r="M89" s="8">
        <v>46.922222222222224</v>
      </c>
      <c r="N89" s="8">
        <v>0.63029850746268656</v>
      </c>
      <c r="O89" s="9">
        <v>7.6070666242790311E-2</v>
      </c>
      <c r="P89" s="9">
        <v>0.14444444444444443</v>
      </c>
      <c r="Q89" s="10">
        <v>9.6826900307838031</v>
      </c>
    </row>
    <row r="90" spans="1:17">
      <c r="A90" t="str">
        <v>C007</v>
      </c>
      <c r="B90" t="str">
        <v>SEO Content Program</v>
      </c>
      <c r="C90" t="str">
        <v>Seo Content Program</v>
      </c>
      <c r="D90" t="str">
        <v>ORGANIC</v>
      </c>
      <c r="E90" t="str">
        <v>Blog/SEO</v>
      </c>
      <c r="F90">
        <v>4423</v>
      </c>
      <c r="G90" t="str">
        <v>2025-12</v>
      </c>
      <c r="H90">
        <v>108294</v>
      </c>
      <c r="I90">
        <v>5972</v>
      </c>
      <c r="J90">
        <v>99</v>
      </c>
      <c r="K90">
        <v>21</v>
      </c>
      <c r="L90">
        <v>77911</v>
      </c>
      <c r="M90" s="8">
        <v>44.676767676767675</v>
      </c>
      <c r="N90" s="8">
        <v>0.74062290689886134</v>
      </c>
      <c r="O90" s="9">
        <v>5.5146176150109888E-2</v>
      </c>
      <c r="P90" s="9">
        <v>0.21212121212121213</v>
      </c>
      <c r="Q90" s="10">
        <v>17.614967216821164</v>
      </c>
    </row>
    <row r="91" spans="1:17">
      <c r="A91" t="str">
        <v>C008</v>
      </c>
      <c r="B91" t="str">
        <v>Cold Email Outbound</v>
      </c>
      <c r="C91" t="str">
        <v>Cold Email Outbound</v>
      </c>
      <c r="D91" t="str">
        <v>COLD_EMAIL</v>
      </c>
      <c r="E91" t="str">
        <v>Email</v>
      </c>
      <c r="F91">
        <v>5580</v>
      </c>
      <c r="G91" t="str">
        <v>2025-12</v>
      </c>
      <c r="H91">
        <v>20488</v>
      </c>
      <c r="I91">
        <v>897</v>
      </c>
      <c r="J91">
        <v>24</v>
      </c>
      <c r="K91">
        <v>5</v>
      </c>
      <c r="L91">
        <v>16930</v>
      </c>
      <c r="M91" s="8">
        <v>232.5</v>
      </c>
      <c r="N91" s="8">
        <v>6.2207357859531776</v>
      </c>
      <c r="O91" s="9">
        <v>4.3781725888324872E-2</v>
      </c>
      <c r="P91" s="9">
        <v>0.20833333333333334</v>
      </c>
      <c r="Q91" s="10">
        <v>3.0340501792114694</v>
      </c>
    </row>
    <row r="92" spans="1:17">
      <c r="A92" t="str">
        <v>C008</v>
      </c>
      <c r="B92" t="str">
        <v>Cold Email Outbound</v>
      </c>
      <c r="C92" t="str">
        <v>Cold Email Outbound</v>
      </c>
      <c r="D92" t="str">
        <v>COLD_EMAIL</v>
      </c>
      <c r="E92" t="str">
        <v>Email</v>
      </c>
      <c r="F92">
        <v>3389</v>
      </c>
      <c r="G92" t="str">
        <v>2025-01</v>
      </c>
      <c r="H92">
        <v>12923</v>
      </c>
      <c r="I92">
        <v>539</v>
      </c>
      <c r="J92">
        <v>13</v>
      </c>
      <c r="K92">
        <v>2</v>
      </c>
      <c r="L92">
        <v>9729</v>
      </c>
      <c r="M92" s="8">
        <v>260.69230769230768</v>
      </c>
      <c r="N92" s="8">
        <v>6.287569573283859</v>
      </c>
      <c r="O92" s="9">
        <v>4.1708581598699994E-2</v>
      </c>
      <c r="P92" s="9">
        <v>0.15384615384615385</v>
      </c>
      <c r="Q92" s="10">
        <v>2.870758335792269</v>
      </c>
    </row>
    <row r="93" spans="1:17">
      <c r="A93" t="str">
        <v>C008</v>
      </c>
      <c r="B93" t="str">
        <v>Cold Email Outbound</v>
      </c>
      <c r="C93" t="str">
        <v>Cold Email Outbound</v>
      </c>
      <c r="D93" t="str">
        <v>COLD_EMAIL</v>
      </c>
      <c r="E93" t="str">
        <v>Email</v>
      </c>
      <c r="F93">
        <v>3895</v>
      </c>
      <c r="G93" t="str">
        <v>2025-03</v>
      </c>
      <c r="H93">
        <v>12672</v>
      </c>
      <c r="I93">
        <v>597</v>
      </c>
      <c r="J93">
        <v>17</v>
      </c>
      <c r="K93">
        <v>4</v>
      </c>
      <c r="L93">
        <v>9496</v>
      </c>
      <c r="M93" s="8">
        <v>229.11764705882354</v>
      </c>
      <c r="N93" s="8">
        <v>6.5242881072026799</v>
      </c>
      <c r="O93" s="9">
        <v>4.7111742424242424E-2</v>
      </c>
      <c r="P93" s="9">
        <v>0.23529411764705882</v>
      </c>
      <c r="Q93" s="10">
        <v>2.4379974326059051</v>
      </c>
    </row>
    <row r="94" spans="1:17">
      <c r="A94" t="str">
        <v>C008</v>
      </c>
      <c r="B94" t="str">
        <v>Cold Email Outbound</v>
      </c>
      <c r="C94" t="str">
        <v>Cold Email Outbound</v>
      </c>
      <c r="D94" t="str">
        <v>COLD_EMAIL</v>
      </c>
      <c r="E94" t="str">
        <v>Email</v>
      </c>
      <c r="F94">
        <v>3576</v>
      </c>
      <c r="G94" t="str">
        <v>2025-02</v>
      </c>
      <c r="H94">
        <v>13788</v>
      </c>
      <c r="I94">
        <v>482</v>
      </c>
      <c r="J94">
        <v>21</v>
      </c>
      <c r="K94">
        <v>3</v>
      </c>
      <c r="L94">
        <v>8033</v>
      </c>
      <c r="M94" s="8">
        <v>170.28571428571428</v>
      </c>
      <c r="N94" s="8">
        <v>7.4190871369294609</v>
      </c>
      <c r="O94" s="9">
        <v>3.4957934435741224E-2</v>
      </c>
      <c r="P94" s="9">
        <v>0.14285714285714285</v>
      </c>
      <c r="Q94" s="10">
        <v>2.2463646532438477</v>
      </c>
    </row>
    <row r="95" spans="1:17">
      <c r="A95" t="str">
        <v>C008</v>
      </c>
      <c r="B95" t="str">
        <v>Cold Email Outbound</v>
      </c>
      <c r="C95" t="str">
        <v>Cold Email Outbound</v>
      </c>
      <c r="D95" t="str">
        <v>COLD_EMAIL</v>
      </c>
      <c r="E95" t="str">
        <v>Email</v>
      </c>
      <c r="F95">
        <v>3895</v>
      </c>
      <c r="G95" t="str">
        <v>2025-03</v>
      </c>
      <c r="H95">
        <v>12672</v>
      </c>
      <c r="I95">
        <v>597</v>
      </c>
      <c r="J95">
        <v>17</v>
      </c>
      <c r="K95">
        <v>4</v>
      </c>
      <c r="L95">
        <v>9496</v>
      </c>
      <c r="M95" s="8">
        <v>229.11764705882354</v>
      </c>
      <c r="N95" s="8">
        <v>6.5242881072026799</v>
      </c>
      <c r="O95" s="9">
        <v>4.7111742424242424E-2</v>
      </c>
      <c r="P95" s="9">
        <v>0.23529411764705882</v>
      </c>
      <c r="Q95" s="10">
        <v>2.4379974326059051</v>
      </c>
    </row>
    <row r="96" spans="1:17">
      <c r="A96" t="str">
        <v>C008</v>
      </c>
      <c r="B96" t="str">
        <v>Cold Email Outbound</v>
      </c>
      <c r="C96" t="str">
        <v>Cold Email Outbound</v>
      </c>
      <c r="D96" t="str">
        <v>COLD_EMAIL</v>
      </c>
      <c r="E96" t="str">
        <v>Email</v>
      </c>
      <c r="F96">
        <v>4016</v>
      </c>
      <c r="G96" t="str">
        <v>2025-04</v>
      </c>
      <c r="H96">
        <v>12481</v>
      </c>
      <c r="I96">
        <v>577</v>
      </c>
      <c r="J96">
        <v>16</v>
      </c>
      <c r="K96">
        <v>5</v>
      </c>
      <c r="L96">
        <v>21891</v>
      </c>
      <c r="M96" s="8">
        <v>251</v>
      </c>
      <c r="N96" s="8">
        <v>6.9601386481802425</v>
      </c>
      <c r="O96" s="9">
        <v>4.6230270010415832E-2</v>
      </c>
      <c r="P96" s="9">
        <v>0.3125</v>
      </c>
      <c r="Q96" s="10">
        <v>5.4509462151394423</v>
      </c>
    </row>
    <row r="97" spans="1:17">
      <c r="A97" t="str">
        <v>C008</v>
      </c>
      <c r="B97" t="str">
        <v>Cold Email Outbound</v>
      </c>
      <c r="C97" t="str">
        <v>Cold Email Outbound</v>
      </c>
      <c r="D97" t="str">
        <v>COLD_EMAIL</v>
      </c>
      <c r="E97" t="str">
        <v>Email</v>
      </c>
      <c r="F97">
        <v>3832</v>
      </c>
      <c r="G97" t="str">
        <v>2025-05</v>
      </c>
      <c r="H97">
        <v>14601</v>
      </c>
      <c r="I97">
        <v>518</v>
      </c>
      <c r="J97">
        <v>19</v>
      </c>
      <c r="K97">
        <v>3</v>
      </c>
      <c r="L97">
        <v>9051</v>
      </c>
      <c r="M97" s="8">
        <v>201.68421052631578</v>
      </c>
      <c r="N97" s="8">
        <v>7.397683397683398</v>
      </c>
      <c r="O97" s="9">
        <v>3.5477022121772478E-2</v>
      </c>
      <c r="P97" s="9">
        <v>0.15789473684210525</v>
      </c>
      <c r="Q97" s="10">
        <v>2.3619519832985385</v>
      </c>
    </row>
    <row r="98" spans="1:17">
      <c r="A98" t="str">
        <v>C008</v>
      </c>
      <c r="B98" t="str">
        <v>Cold Email Outbound</v>
      </c>
      <c r="C98" t="str">
        <v>Cold Email Outbound</v>
      </c>
      <c r="D98" t="str">
        <v>COLD_EMAIL</v>
      </c>
      <c r="E98" t="str">
        <v>Email</v>
      </c>
      <c r="F98">
        <v>3391</v>
      </c>
      <c r="G98" t="str">
        <v>2025-06</v>
      </c>
      <c r="H98">
        <v>10070</v>
      </c>
      <c r="I98">
        <v>487</v>
      </c>
      <c r="J98">
        <v>18</v>
      </c>
      <c r="K98">
        <v>3</v>
      </c>
      <c r="L98">
        <v>13140</v>
      </c>
      <c r="M98" s="8">
        <v>188.38888888888889</v>
      </c>
      <c r="N98" s="8">
        <v>6.9630390143737166</v>
      </c>
      <c r="O98" s="9">
        <v>4.8361469712015888E-2</v>
      </c>
      <c r="P98" s="9">
        <v>0.16666666666666666</v>
      </c>
      <c r="Q98" s="10">
        <v>3.8749631377174873</v>
      </c>
    </row>
    <row r="99" spans="1:17">
      <c r="A99" t="str">
        <v>C003</v>
      </c>
      <c r="B99" t="str">
        <v>Meta - Brand Awareness</v>
      </c>
      <c r="C99" t="str">
        <v>Meta — Brand Awareness</v>
      </c>
      <c r="D99" t="str">
        <v>SOCIAL</v>
      </c>
      <c r="E99" t="str">
        <v>Facebook/Instagram</v>
      </c>
      <c r="F99">
        <v>5449</v>
      </c>
      <c r="G99" t="str">
        <v>2025-03</v>
      </c>
      <c r="H99">
        <v>74810</v>
      </c>
      <c r="I99">
        <v>2143</v>
      </c>
      <c r="J99">
        <v>47</v>
      </c>
      <c r="K99">
        <v>9</v>
      </c>
      <c r="L99">
        <v>27059</v>
      </c>
      <c r="M99" s="8">
        <v>115.93617021276596</v>
      </c>
      <c r="N99" s="8">
        <v>2.5426971535230987</v>
      </c>
      <c r="O99" s="9">
        <v>2.8645902954150513E-2</v>
      </c>
      <c r="P99" s="9">
        <v>0.19148936170212766</v>
      </c>
      <c r="Q99" s="10">
        <v>4.9658652963846581</v>
      </c>
    </row>
    <row r="100" spans="1:17">
      <c r="A100" t="str">
        <v>C006</v>
      </c>
      <c r="B100" t="str">
        <v>Referral Program</v>
      </c>
      <c r="C100" t="str">
        <v>Referral Program</v>
      </c>
      <c r="D100" t="str">
        <v>REFERRAL</v>
      </c>
      <c r="E100" t="str">
        <v>Partner</v>
      </c>
      <c r="F100">
        <v>2199</v>
      </c>
      <c r="G100" t="str">
        <v>2025-03</v>
      </c>
      <c r="H100">
        <v>5080</v>
      </c>
      <c r="I100">
        <v>1128</v>
      </c>
      <c r="J100">
        <v>56</v>
      </c>
      <c r="K100">
        <v>12</v>
      </c>
      <c r="L100">
        <v>19507</v>
      </c>
      <c r="M100" s="8">
        <v>39.267857142857146</v>
      </c>
      <c r="N100" s="8">
        <v>1.949468085106383</v>
      </c>
      <c r="O100" s="9">
        <v>0.2220472440944882</v>
      </c>
      <c r="P100" s="9">
        <v>0.21428571428571427</v>
      </c>
      <c r="Q100" s="10">
        <v>8.8708503865393364</v>
      </c>
    </row>
    <row r="101" spans="1:17">
      <c r="A101" t="str">
        <v>C008</v>
      </c>
      <c r="B101" t="str">
        <v>Cold Email Outbound</v>
      </c>
      <c r="C101" t="str">
        <v>Cold Email Outbound</v>
      </c>
      <c r="D101" t="str">
        <v>COLD_EMAIL</v>
      </c>
      <c r="E101" t="str">
        <v>Email</v>
      </c>
      <c r="F101">
        <v>3718</v>
      </c>
      <c r="G101" t="str">
        <v>2025-07</v>
      </c>
      <c r="H101">
        <v>12318</v>
      </c>
      <c r="I101">
        <v>568</v>
      </c>
      <c r="J101">
        <v>17</v>
      </c>
      <c r="K101">
        <v>4</v>
      </c>
      <c r="L101">
        <v>16005</v>
      </c>
      <c r="M101" s="8">
        <v>218.70588235294119</v>
      </c>
      <c r="N101" s="8">
        <v>6.545774647887324</v>
      </c>
      <c r="O101" s="9">
        <v>4.6111381717811331E-2</v>
      </c>
      <c r="P101" s="9">
        <v>0.23529411764705882</v>
      </c>
      <c r="Q101" s="10">
        <v>4.3047337278106506</v>
      </c>
    </row>
    <row r="102" spans="1:17">
      <c r="A102" t="str">
        <v>C008</v>
      </c>
      <c r="B102" t="str">
        <v>Cold Email Outbound</v>
      </c>
      <c r="C102" t="str">
        <v>Cold Email Outbound</v>
      </c>
      <c r="D102" t="str">
        <v>COLD_EMAIL</v>
      </c>
      <c r="E102" t="str">
        <v>Email</v>
      </c>
      <c r="F102">
        <v>4428</v>
      </c>
      <c r="G102" t="str">
        <v>2025-08</v>
      </c>
      <c r="H102">
        <v>16263</v>
      </c>
      <c r="I102">
        <v>635</v>
      </c>
      <c r="J102">
        <v>18</v>
      </c>
      <c r="K102">
        <v>3</v>
      </c>
      <c r="L102">
        <v>7531</v>
      </c>
      <c r="M102" s="8">
        <v>246</v>
      </c>
      <c r="N102" s="8">
        <v>6.9732283464566933</v>
      </c>
      <c r="O102" s="9">
        <v>3.9045686527700914E-2</v>
      </c>
      <c r="P102" s="9">
        <v>0.16666666666666666</v>
      </c>
      <c r="Q102" s="10">
        <v>1.7007678410117435</v>
      </c>
    </row>
    <row r="103" spans="1:17">
      <c r="A103" t="str">
        <v>C006</v>
      </c>
      <c r="B103" t="str">
        <v>Referral Program</v>
      </c>
      <c r="C103" t="str">
        <v>Referral Program</v>
      </c>
      <c r="D103" t="str">
        <v>REFERRAL</v>
      </c>
      <c r="E103" t="str">
        <v>Partner</v>
      </c>
      <c r="F103">
        <v>2086</v>
      </c>
      <c r="G103" t="str">
        <v>2025-02</v>
      </c>
      <c r="H103">
        <v>4755</v>
      </c>
      <c r="I103">
        <v>1085</v>
      </c>
      <c r="J103">
        <v>52</v>
      </c>
      <c r="K103">
        <v>8</v>
      </c>
      <c r="L103">
        <v>28163</v>
      </c>
      <c r="M103" s="8">
        <v>40.115384615384613</v>
      </c>
      <c r="N103" s="8">
        <v>1.9225806451612903</v>
      </c>
      <c r="O103" s="9">
        <v>0.22818086225026288</v>
      </c>
      <c r="P103" s="9">
        <v>0.15384615384615385</v>
      </c>
      <c r="Q103" s="10">
        <v>13.500958772770852</v>
      </c>
    </row>
    <row r="104" spans="1:17">
      <c r="A104" t="str">
        <v>C008</v>
      </c>
      <c r="B104" t="str">
        <v>Cold Email Outbound</v>
      </c>
      <c r="C104" t="str">
        <v>Cold Email Outbound</v>
      </c>
      <c r="D104" t="str">
        <v>COLD_EMAIL</v>
      </c>
      <c r="E104" t="str">
        <v>Email</v>
      </c>
      <c r="F104">
        <v>4308</v>
      </c>
      <c r="G104" t="str">
        <v>2025-09</v>
      </c>
      <c r="H104">
        <v>16326</v>
      </c>
      <c r="I104">
        <v>639</v>
      </c>
      <c r="J104">
        <v>20</v>
      </c>
      <c r="K104">
        <v>5</v>
      </c>
      <c r="L104">
        <v>16628</v>
      </c>
      <c r="M104" s="8">
        <v>215.4</v>
      </c>
      <c r="N104" s="8">
        <v>6.741784037558685</v>
      </c>
      <c r="O104" s="9">
        <v>3.914002205071665E-2</v>
      </c>
      <c r="P104" s="9">
        <v>0.25</v>
      </c>
      <c r="Q104" s="10">
        <v>3.859795728876509</v>
      </c>
    </row>
    <row r="105" spans="1:17">
      <c r="A105" t="str">
        <v>C008</v>
      </c>
      <c r="B105" t="str">
        <v>Cold Email Outbound</v>
      </c>
      <c r="C105" t="str">
        <v>Cold Email Outbound</v>
      </c>
      <c r="D105" t="str">
        <v>COLD_EMAIL</v>
      </c>
      <c r="E105" t="str">
        <v>Email</v>
      </c>
      <c r="F105">
        <v>5119</v>
      </c>
      <c r="G105" t="str">
        <v>2025-10</v>
      </c>
      <c r="H105">
        <v>19439</v>
      </c>
      <c r="I105">
        <v>734</v>
      </c>
      <c r="J105">
        <v>30</v>
      </c>
      <c r="K105">
        <v>5</v>
      </c>
      <c r="L105">
        <v>13379</v>
      </c>
      <c r="M105" s="8">
        <v>170.63333333333333</v>
      </c>
      <c r="N105" s="8">
        <v>6.9741144414168934</v>
      </c>
      <c r="O105" s="9">
        <v>3.775914398888832E-2</v>
      </c>
      <c r="P105" s="9">
        <v>0.16666666666666666</v>
      </c>
      <c r="Q105" s="10">
        <v>2.6135964055479586</v>
      </c>
    </row>
    <row r="106" spans="1:17">
      <c r="A106" t="str">
        <v>C008</v>
      </c>
      <c r="B106" t="str">
        <v>Cold Email Outbound</v>
      </c>
      <c r="C106" t="str">
        <v>Cold Email Outbound</v>
      </c>
      <c r="D106" t="str">
        <v>COLD_EMAIL</v>
      </c>
      <c r="E106" t="str">
        <v>Email</v>
      </c>
      <c r="F106">
        <v>5230</v>
      </c>
      <c r="G106" t="str">
        <v>2025-11</v>
      </c>
      <c r="H106">
        <v>17896</v>
      </c>
      <c r="I106">
        <v>709</v>
      </c>
      <c r="J106">
        <v>33</v>
      </c>
      <c r="K106">
        <v>4</v>
      </c>
      <c r="L106">
        <v>17974</v>
      </c>
      <c r="M106" s="8">
        <v>158.4848484848485</v>
      </c>
      <c r="N106" s="8">
        <v>7.3765867418899855</v>
      </c>
      <c r="O106" s="9">
        <v>3.9617791685292801E-2</v>
      </c>
      <c r="P106" s="9">
        <v>0.12121212121212122</v>
      </c>
      <c r="Q106" s="10">
        <v>3.4367112810707456</v>
      </c>
    </row>
    <row r="107" spans="1:17">
      <c r="A107" t="str">
        <v>C008</v>
      </c>
      <c r="B107" t="str">
        <v>Cold Email Outbound</v>
      </c>
      <c r="C107" t="str">
        <v>Cold Email Outbound</v>
      </c>
      <c r="D107" t="str">
        <v>COLD_EMAIL</v>
      </c>
      <c r="E107" t="str">
        <v>Email</v>
      </c>
      <c r="F107">
        <v>5580</v>
      </c>
      <c r="G107" t="str">
        <v>2025-12</v>
      </c>
      <c r="H107">
        <v>20488</v>
      </c>
      <c r="I107">
        <v>897</v>
      </c>
      <c r="J107">
        <v>24</v>
      </c>
      <c r="K107">
        <v>5</v>
      </c>
      <c r="L107">
        <v>16930</v>
      </c>
      <c r="M107" s="8">
        <v>232.5</v>
      </c>
      <c r="N107" s="8">
        <v>6.2207357859531776</v>
      </c>
      <c r="O107" s="9">
        <v>4.3781725888324872E-2</v>
      </c>
      <c r="P107" s="9">
        <v>0.20833333333333334</v>
      </c>
      <c r="Q107" s="10">
        <v>3.0340501792114694</v>
      </c>
    </row>
    <row r="108" spans="1:17">
      <c r="A108" t="str">
        <v>C009</v>
      </c>
      <c r="B108" t="str">
        <v>Trade Show Circuit</v>
      </c>
      <c r="C108" t="str">
        <v>Trade Show Circuit</v>
      </c>
      <c r="D108" t="str">
        <v>EVENT</v>
      </c>
      <c r="E108" t="str">
        <v>Events</v>
      </c>
      <c r="F108">
        <v>9565</v>
      </c>
      <c r="G108" t="str">
        <v>2025-01</v>
      </c>
      <c r="H108">
        <v>3284</v>
      </c>
      <c r="I108">
        <v>680</v>
      </c>
      <c r="J108">
        <v>28</v>
      </c>
      <c r="K108">
        <v>4</v>
      </c>
      <c r="L108">
        <v>15585</v>
      </c>
      <c r="M108" s="8">
        <v>341.60714285714283</v>
      </c>
      <c r="N108" s="8">
        <v>14.066176470588236</v>
      </c>
      <c r="O108" s="9">
        <v>0.20706455542021923</v>
      </c>
      <c r="P108" s="9">
        <v>0.14285714285714285</v>
      </c>
      <c r="Q108" s="10">
        <v>1.6293779404077366</v>
      </c>
    </row>
    <row r="109" spans="1:17">
      <c r="A109" t="str">
        <v>C008</v>
      </c>
      <c r="B109" t="str">
        <v>Cold Email Outbound</v>
      </c>
      <c r="C109" t="str">
        <v>Cold Email Outbound</v>
      </c>
      <c r="D109" t="str">
        <v>COLD_EMAIL</v>
      </c>
      <c r="E109" t="str">
        <v>Email</v>
      </c>
      <c r="F109">
        <v>3832</v>
      </c>
      <c r="G109" t="str">
        <v>2025-05</v>
      </c>
      <c r="H109">
        <v>14601</v>
      </c>
      <c r="I109">
        <v>518</v>
      </c>
      <c r="J109">
        <v>19</v>
      </c>
      <c r="K109">
        <v>3</v>
      </c>
      <c r="L109">
        <v>9051</v>
      </c>
      <c r="M109" s="8">
        <v>201.68421052631578</v>
      </c>
      <c r="N109" s="8">
        <v>7.397683397683398</v>
      </c>
      <c r="O109" s="9">
        <v>3.5477022121772478E-2</v>
      </c>
      <c r="P109" s="9">
        <v>0.15789473684210525</v>
      </c>
      <c r="Q109" s="10">
        <v>2.3619519832985385</v>
      </c>
    </row>
    <row r="110" spans="1:17">
      <c r="A110" t="str">
        <v>C005</v>
      </c>
      <c r="B110" t="str">
        <v>Webinar Series</v>
      </c>
      <c r="C110" t="str">
        <v>Webinar Series</v>
      </c>
      <c r="D110" t="str">
        <v>WEBINAR</v>
      </c>
      <c r="E110" t="str">
        <v>Owned Media</v>
      </c>
      <c r="F110">
        <v>4499</v>
      </c>
      <c r="G110" t="str">
        <v>2025-01</v>
      </c>
      <c r="H110">
        <v>8300</v>
      </c>
      <c r="I110">
        <v>2183</v>
      </c>
      <c r="J110">
        <v>60</v>
      </c>
      <c r="K110">
        <v>9</v>
      </c>
      <c r="L110">
        <v>38089</v>
      </c>
      <c r="M110" s="8">
        <v>74.983333333333334</v>
      </c>
      <c r="N110" s="8">
        <v>2.0609253321117729</v>
      </c>
      <c r="O110" s="9">
        <v>0.26301204819277108</v>
      </c>
      <c r="P110" s="9">
        <v>0.15</v>
      </c>
      <c r="Q110" s="10">
        <v>8.4661035785730157</v>
      </c>
    </row>
    <row r="111" spans="1:17">
      <c r="A111" t="str">
        <v>C009</v>
      </c>
      <c r="B111" t="str">
        <v>Trade Show Circuit</v>
      </c>
      <c r="C111" t="str">
        <v>Trade Show Circuit</v>
      </c>
      <c r="D111" t="str">
        <v>EVENT</v>
      </c>
      <c r="E111" t="str">
        <v>Events</v>
      </c>
      <c r="F111">
        <v>9178</v>
      </c>
      <c r="G111" t="str">
        <v>2025-02</v>
      </c>
      <c r="H111">
        <v>2722</v>
      </c>
      <c r="I111">
        <v>765</v>
      </c>
      <c r="J111">
        <v>20</v>
      </c>
      <c r="K111">
        <v>4</v>
      </c>
      <c r="L111">
        <v>17404</v>
      </c>
      <c r="M111" s="8">
        <v>458.9</v>
      </c>
      <c r="N111" s="8">
        <v>11.997385620915033</v>
      </c>
      <c r="O111" s="9">
        <v>0.28104335047758999</v>
      </c>
      <c r="P111" s="9">
        <v>0.2</v>
      </c>
      <c r="Q111" s="10">
        <v>1.8962736979734147</v>
      </c>
    </row>
    <row r="112" spans="1:17">
      <c r="A112" t="str">
        <v>C009</v>
      </c>
      <c r="B112" t="str">
        <v>Trade Show Circuit</v>
      </c>
      <c r="C112" t="str">
        <v>Trade Show Circuit</v>
      </c>
      <c r="D112" t="str">
        <v>EVENT</v>
      </c>
      <c r="E112" t="str">
        <v>Events</v>
      </c>
      <c r="F112">
        <v>9138</v>
      </c>
      <c r="G112" t="str">
        <v>2025-03</v>
      </c>
      <c r="H112">
        <v>3413</v>
      </c>
      <c r="I112">
        <v>833</v>
      </c>
      <c r="J112">
        <v>26</v>
      </c>
      <c r="K112">
        <v>4</v>
      </c>
      <c r="L112">
        <v>7627</v>
      </c>
      <c r="M112" s="8">
        <v>351.46153846153845</v>
      </c>
      <c r="N112" s="8">
        <v>10.96998799519808</v>
      </c>
      <c r="O112" s="9">
        <v>0.24406680339876941</v>
      </c>
      <c r="P112" s="9">
        <v>0.15384615384615385</v>
      </c>
      <c r="Q112" s="10">
        <v>0.83464653096957764</v>
      </c>
    </row>
    <row r="113" spans="1:17">
      <c r="A113" t="str">
        <v>C009</v>
      </c>
      <c r="B113" t="str">
        <v>Trade Show Circuit</v>
      </c>
      <c r="C113" t="str">
        <v>Trade Show Circuit</v>
      </c>
      <c r="D113" t="str">
        <v>EVENT</v>
      </c>
      <c r="E113" t="str">
        <v>Events</v>
      </c>
      <c r="F113">
        <v>10402</v>
      </c>
      <c r="G113" t="str">
        <v>2025-04</v>
      </c>
      <c r="H113">
        <v>3973</v>
      </c>
      <c r="I113">
        <v>806</v>
      </c>
      <c r="J113">
        <v>28</v>
      </c>
      <c r="K113">
        <v>4</v>
      </c>
      <c r="L113">
        <v>6515</v>
      </c>
      <c r="M113" s="8">
        <v>371.5</v>
      </c>
      <c r="N113" s="8">
        <v>12.905707196029777</v>
      </c>
      <c r="O113" s="9">
        <v>0.20286936823559024</v>
      </c>
      <c r="P113" s="9">
        <v>0.14285714285714285</v>
      </c>
      <c r="Q113" s="10">
        <v>0.62632186118054223</v>
      </c>
    </row>
    <row r="114" spans="1:17">
      <c r="A114" t="str">
        <v>C009</v>
      </c>
      <c r="B114" t="str">
        <v>Trade Show Circuit</v>
      </c>
      <c r="C114" t="str">
        <v>Trade Show Circuit</v>
      </c>
      <c r="D114" t="str">
        <v>EVENT</v>
      </c>
      <c r="E114" t="str">
        <v>Events</v>
      </c>
      <c r="F114">
        <v>10359</v>
      </c>
      <c r="G114" t="str">
        <v>2025-05</v>
      </c>
      <c r="H114">
        <v>3144</v>
      </c>
      <c r="I114">
        <v>678</v>
      </c>
      <c r="J114">
        <v>31</v>
      </c>
      <c r="K114">
        <v>5</v>
      </c>
      <c r="L114">
        <v>5038</v>
      </c>
      <c r="M114" s="8">
        <v>334.16129032258067</v>
      </c>
      <c r="N114" s="8">
        <v>15.278761061946902</v>
      </c>
      <c r="O114" s="9">
        <v>0.21564885496183206</v>
      </c>
      <c r="P114" s="9">
        <v>0.16129032258064516</v>
      </c>
      <c r="Q114" s="10">
        <v>0.48634038034559318</v>
      </c>
    </row>
    <row r="115" spans="1:17">
      <c r="A115" t="str">
        <v>C009</v>
      </c>
      <c r="B115" t="str">
        <v>Trade Show Circuit</v>
      </c>
      <c r="C115" t="str">
        <v>Trade Show Circuit</v>
      </c>
      <c r="D115" t="str">
        <v>EVENT</v>
      </c>
      <c r="E115" t="str">
        <v>Events</v>
      </c>
      <c r="F115">
        <v>9387</v>
      </c>
      <c r="G115" t="str">
        <v>2025-06</v>
      </c>
      <c r="H115">
        <v>3402</v>
      </c>
      <c r="I115">
        <v>687</v>
      </c>
      <c r="J115">
        <v>25</v>
      </c>
      <c r="K115">
        <v>4</v>
      </c>
      <c r="L115">
        <v>17157</v>
      </c>
      <c r="M115" s="8">
        <v>375.48</v>
      </c>
      <c r="N115" s="8">
        <v>13.663755458515285</v>
      </c>
      <c r="O115" s="9">
        <v>0.2019400352733686</v>
      </c>
      <c r="P115" s="9">
        <v>0.16</v>
      </c>
      <c r="Q115" s="10">
        <v>1.8277404921700224</v>
      </c>
    </row>
    <row r="116" spans="1:17">
      <c r="A116" t="str">
        <v>C009</v>
      </c>
      <c r="B116" t="str">
        <v>Trade Show Circuit</v>
      </c>
      <c r="C116" t="str">
        <v>Trade Show Circuit</v>
      </c>
      <c r="D116" t="str">
        <v>EVENT</v>
      </c>
      <c r="E116" t="str">
        <v>Events</v>
      </c>
      <c r="F116">
        <v>10196</v>
      </c>
      <c r="G116" t="str">
        <v>2025-07</v>
      </c>
      <c r="H116">
        <v>3864</v>
      </c>
      <c r="I116">
        <v>845</v>
      </c>
      <c r="J116">
        <v>20</v>
      </c>
      <c r="K116">
        <v>6</v>
      </c>
      <c r="L116">
        <v>28180</v>
      </c>
      <c r="M116" s="8">
        <v>509.8</v>
      </c>
      <c r="N116" s="8">
        <v>12.066272189349112</v>
      </c>
      <c r="O116" s="9">
        <v>0.21868530020703933</v>
      </c>
      <c r="P116" s="9">
        <v>0.3</v>
      </c>
      <c r="Q116" s="10">
        <v>2.7638289525304041</v>
      </c>
    </row>
    <row r="117" spans="1:17">
      <c r="A117" t="str">
        <v>C009</v>
      </c>
      <c r="B117" t="str">
        <v>Trade Show Circuit</v>
      </c>
      <c r="C117" t="str">
        <v>Trade Show Circuit</v>
      </c>
      <c r="D117" t="str">
        <v>EVENT</v>
      </c>
      <c r="E117" t="str">
        <v>Events</v>
      </c>
      <c r="F117">
        <v>10903</v>
      </c>
      <c r="G117" t="str">
        <v>2025-08</v>
      </c>
      <c r="H117">
        <v>3700</v>
      </c>
      <c r="I117">
        <v>944</v>
      </c>
      <c r="J117">
        <v>24</v>
      </c>
      <c r="K117">
        <v>3</v>
      </c>
      <c r="L117">
        <v>14855</v>
      </c>
      <c r="M117" s="8">
        <v>454.29166666666669</v>
      </c>
      <c r="N117" s="8">
        <v>11.54978813559322</v>
      </c>
      <c r="O117" s="9">
        <v>0.25513513513513514</v>
      </c>
      <c r="P117" s="9">
        <v>0.125</v>
      </c>
      <c r="Q117" s="10">
        <v>1.3624690452169128</v>
      </c>
    </row>
    <row r="118" spans="1:17">
      <c r="A118" t="str">
        <v>C009</v>
      </c>
      <c r="B118" t="str">
        <v>Trade Show Circuit</v>
      </c>
      <c r="C118" t="str">
        <v>Trade Show Circuit</v>
      </c>
      <c r="D118" t="str">
        <v>EVENT</v>
      </c>
      <c r="E118" t="str">
        <v>Events</v>
      </c>
      <c r="F118">
        <v>10513</v>
      </c>
      <c r="G118" t="str">
        <v>2025-09</v>
      </c>
      <c r="H118">
        <v>3190</v>
      </c>
      <c r="I118">
        <v>809</v>
      </c>
      <c r="J118">
        <v>24</v>
      </c>
      <c r="K118">
        <v>4</v>
      </c>
      <c r="L118">
        <v>11122</v>
      </c>
      <c r="M118" s="8">
        <v>438.04166666666669</v>
      </c>
      <c r="N118" s="8">
        <v>12.995055624227442</v>
      </c>
      <c r="O118" s="9">
        <v>0.25360501567398119</v>
      </c>
      <c r="P118" s="9">
        <v>0.16666666666666666</v>
      </c>
      <c r="Q118" s="10">
        <v>1.0579282792732807</v>
      </c>
    </row>
    <row r="119" spans="1:17">
      <c r="A119" t="str">
        <v>C009</v>
      </c>
      <c r="B119" t="str">
        <v>Trade Show Circuit</v>
      </c>
      <c r="C119" t="str">
        <v>Trade Show Circuit</v>
      </c>
      <c r="D119" t="str">
        <v>EVENT</v>
      </c>
      <c r="E119" t="str">
        <v>Events</v>
      </c>
      <c r="F119">
        <v>13506</v>
      </c>
      <c r="G119" t="str">
        <v>2025-10</v>
      </c>
      <c r="H119">
        <v>4444</v>
      </c>
      <c r="I119">
        <v>938</v>
      </c>
      <c r="J119">
        <v>31</v>
      </c>
      <c r="K119">
        <v>5</v>
      </c>
      <c r="L119">
        <v>4971</v>
      </c>
      <c r="M119" s="8">
        <v>435.67741935483872</v>
      </c>
      <c r="N119" s="8">
        <v>14.398720682302772</v>
      </c>
      <c r="O119" s="9">
        <v>0.21107110711071106</v>
      </c>
      <c r="P119" s="9">
        <v>0.16129032258064516</v>
      </c>
      <c r="Q119" s="10">
        <v>0.36805864060417592</v>
      </c>
    </row>
    <row r="120" spans="1:17">
      <c r="A120" t="str">
        <v>C009</v>
      </c>
      <c r="B120" t="str">
        <v>Trade Show Circuit</v>
      </c>
      <c r="C120" t="str">
        <v>Trade Show Circuit</v>
      </c>
      <c r="D120" t="str">
        <v>EVENT</v>
      </c>
      <c r="E120" t="str">
        <v>Events</v>
      </c>
      <c r="F120">
        <v>13323</v>
      </c>
      <c r="G120" t="str">
        <v>2025-11</v>
      </c>
      <c r="H120">
        <v>4472</v>
      </c>
      <c r="I120">
        <v>1225</v>
      </c>
      <c r="J120">
        <v>40</v>
      </c>
      <c r="K120">
        <v>8</v>
      </c>
      <c r="L120">
        <v>24756</v>
      </c>
      <c r="M120" s="8">
        <v>333.07499999999999</v>
      </c>
      <c r="N120" s="8">
        <v>10.875918367346939</v>
      </c>
      <c r="O120" s="9">
        <v>0.27392665474060823</v>
      </c>
      <c r="P120" s="9">
        <v>0.2</v>
      </c>
      <c r="Q120" s="10">
        <v>1.8581400585453727</v>
      </c>
    </row>
    <row r="121" spans="1:17">
      <c r="A121" t="str">
        <v>C009</v>
      </c>
      <c r="B121" t="str">
        <v>Trade Show Circuit</v>
      </c>
      <c r="C121" t="str">
        <v>Trade Show Circuit</v>
      </c>
      <c r="D121" t="str">
        <v>EVENT</v>
      </c>
      <c r="E121" t="str">
        <v>Events</v>
      </c>
      <c r="F121">
        <v>13553</v>
      </c>
      <c r="G121" t="str">
        <v>2025-12</v>
      </c>
      <c r="H121">
        <v>4873</v>
      </c>
      <c r="I121">
        <v>926</v>
      </c>
      <c r="J121">
        <v>25</v>
      </c>
      <c r="K121">
        <v>4</v>
      </c>
      <c r="L121">
        <v>17332</v>
      </c>
      <c r="M121" s="8">
        <v>542.12</v>
      </c>
      <c r="N121" s="8">
        <v>14.636069114470843</v>
      </c>
      <c r="O121" s="9">
        <v>0.19002667761132772</v>
      </c>
      <c r="P121" s="9">
        <v>0.16</v>
      </c>
      <c r="Q121" s="10">
        <v>1.2788312550726777</v>
      </c>
    </row>
    <row r="122" spans="1:17">
      <c r="A122" t="str">
        <v>C010</v>
      </c>
      <c r="B122" t="str">
        <v>Content Syndication</v>
      </c>
      <c r="C122" t="str">
        <v>Content Syndication</v>
      </c>
      <c r="D122" t="str">
        <v>CONTENT_SYNDICATION</v>
      </c>
      <c r="E122" t="str">
        <v>3rd Party</v>
      </c>
      <c r="F122">
        <v>3711</v>
      </c>
      <c r="G122" t="str">
        <v>2025-01</v>
      </c>
      <c r="H122">
        <v>23967</v>
      </c>
      <c r="I122">
        <v>650</v>
      </c>
      <c r="J122">
        <v>15</v>
      </c>
      <c r="K122">
        <v>1</v>
      </c>
      <c r="L122">
        <v>1712</v>
      </c>
      <c r="M122" s="8">
        <v>247.4</v>
      </c>
      <c r="N122" s="8">
        <v>5.7092307692307696</v>
      </c>
      <c r="O122" s="9">
        <v>2.712062419159678E-2</v>
      </c>
      <c r="P122" s="9">
        <v>6.6666666666666666E-2</v>
      </c>
      <c r="Q122" s="10">
        <v>0.46133117758016706</v>
      </c>
    </row>
    <row r="123" spans="1:17">
      <c r="A123" t="str">
        <v>C003</v>
      </c>
      <c r="B123" t="str">
        <v>Meta - Brand Awareness</v>
      </c>
      <c r="C123" t="str">
        <v>Meta — Brand Awareness</v>
      </c>
      <c r="D123" t="str">
        <v>SOCIAL</v>
      </c>
      <c r="E123" t="str">
        <v>Facebook/Instagram</v>
      </c>
      <c r="F123">
        <v>7732</v>
      </c>
      <c r="G123" t="str">
        <v>2025-10</v>
      </c>
      <c r="H123">
        <v>97174</v>
      </c>
      <c r="I123">
        <v>3319</v>
      </c>
      <c r="J123">
        <v>64</v>
      </c>
      <c r="K123">
        <v>8</v>
      </c>
      <c r="L123">
        <v>11575</v>
      </c>
      <c r="M123" s="8">
        <v>120.8125</v>
      </c>
      <c r="N123" s="8">
        <v>2.3296173546248871</v>
      </c>
      <c r="O123" s="9">
        <v>3.4155226706732253E-2</v>
      </c>
      <c r="P123" s="9">
        <v>0.125</v>
      </c>
      <c r="Q123" s="10">
        <v>1.4970253491981376</v>
      </c>
    </row>
    <row r="124" spans="1:17">
      <c r="A124" t="str">
        <v>C010</v>
      </c>
      <c r="B124" t="str">
        <v>Content Syndication</v>
      </c>
      <c r="C124" t="str">
        <v>Content Syndication</v>
      </c>
      <c r="D124" t="str">
        <v>CONTENT_SYNDICATION</v>
      </c>
      <c r="E124" t="str">
        <v>3rd Party</v>
      </c>
      <c r="F124">
        <v>3918</v>
      </c>
      <c r="G124" t="str">
        <v>2025-02</v>
      </c>
      <c r="H124">
        <v>20834</v>
      </c>
      <c r="I124">
        <v>837</v>
      </c>
      <c r="J124">
        <v>12</v>
      </c>
      <c r="K124">
        <v>2</v>
      </c>
      <c r="L124">
        <v>5359</v>
      </c>
      <c r="M124" s="8">
        <v>326.5</v>
      </c>
      <c r="N124" s="8">
        <v>4.6810035842293907</v>
      </c>
      <c r="O124" s="9">
        <v>4.0174714409138911E-2</v>
      </c>
      <c r="P124" s="9">
        <v>0.16666666666666666</v>
      </c>
      <c r="Q124" s="10">
        <v>1.3677896886166412</v>
      </c>
    </row>
    <row r="125" spans="1:17">
      <c r="A125" t="str">
        <v>C010</v>
      </c>
      <c r="B125" t="str">
        <v>Content Syndication</v>
      </c>
      <c r="C125" t="str">
        <v>Content Syndication</v>
      </c>
      <c r="D125" t="str">
        <v>CONTENT_SYNDICATION</v>
      </c>
      <c r="E125" t="str">
        <v>3rd Party</v>
      </c>
      <c r="F125">
        <v>4261</v>
      </c>
      <c r="G125" t="str">
        <v>2025-03</v>
      </c>
      <c r="H125">
        <v>24322</v>
      </c>
      <c r="I125">
        <v>783</v>
      </c>
      <c r="J125">
        <v>20</v>
      </c>
      <c r="K125">
        <v>2</v>
      </c>
      <c r="L125">
        <v>2434</v>
      </c>
      <c r="M125" s="8">
        <v>213.05</v>
      </c>
      <c r="N125" s="8">
        <v>5.4418901660280969</v>
      </c>
      <c r="O125" s="9">
        <v>3.2193076227283943E-2</v>
      </c>
      <c r="P125" s="9">
        <v>0.1</v>
      </c>
      <c r="Q125" s="10">
        <v>0.57122741140577327</v>
      </c>
    </row>
    <row r="126" spans="1:17">
      <c r="A126" t="str">
        <v>C010</v>
      </c>
      <c r="B126" t="str">
        <v>Content Syndication</v>
      </c>
      <c r="C126" t="str">
        <v>Content Syndication</v>
      </c>
      <c r="D126" t="str">
        <v>CONTENT_SYNDICATION</v>
      </c>
      <c r="E126" t="str">
        <v>3rd Party</v>
      </c>
      <c r="F126">
        <v>4199</v>
      </c>
      <c r="G126" t="str">
        <v>2025-04</v>
      </c>
      <c r="H126">
        <v>29251</v>
      </c>
      <c r="I126">
        <v>968</v>
      </c>
      <c r="J126">
        <v>19</v>
      </c>
      <c r="K126">
        <v>3</v>
      </c>
      <c r="L126">
        <v>9250</v>
      </c>
      <c r="M126" s="8">
        <v>221</v>
      </c>
      <c r="N126" s="8">
        <v>4.3378099173553721</v>
      </c>
      <c r="O126" s="9">
        <v>3.3092885713308949E-2</v>
      </c>
      <c r="P126" s="9">
        <v>0.15789473684210525</v>
      </c>
      <c r="Q126" s="10">
        <v>2.2029054536794477</v>
      </c>
    </row>
    <row r="127" spans="1:17">
      <c r="A127" t="str">
        <v>C010</v>
      </c>
      <c r="B127" t="str">
        <v>Content Syndication</v>
      </c>
      <c r="C127" t="str">
        <v>Content Syndication</v>
      </c>
      <c r="D127" t="str">
        <v>CONTENT_SYNDICATION</v>
      </c>
      <c r="E127" t="str">
        <v>3rd Party</v>
      </c>
      <c r="F127">
        <v>4348</v>
      </c>
      <c r="G127" t="str">
        <v>2025-05</v>
      </c>
      <c r="H127">
        <v>29156</v>
      </c>
      <c r="I127">
        <v>836</v>
      </c>
      <c r="J127">
        <v>14</v>
      </c>
      <c r="K127">
        <v>2</v>
      </c>
      <c r="L127">
        <v>7715</v>
      </c>
      <c r="M127" s="8">
        <v>310.57142857142856</v>
      </c>
      <c r="N127" s="8">
        <v>5.2009569377990434</v>
      </c>
      <c r="O127" s="9">
        <v>2.8673343394155577E-2</v>
      </c>
      <c r="P127" s="9">
        <v>0.14285714285714285</v>
      </c>
      <c r="Q127" s="10">
        <v>1.7743790248390063</v>
      </c>
    </row>
    <row r="128" spans="1:17">
      <c r="A128" t="str">
        <v>C010</v>
      </c>
      <c r="B128" t="str">
        <v>Content Syndication</v>
      </c>
      <c r="C128" t="str">
        <v>Content Syndication</v>
      </c>
      <c r="D128" t="str">
        <v>CONTENT_SYNDICATION</v>
      </c>
      <c r="E128" t="str">
        <v>3rd Party</v>
      </c>
      <c r="F128">
        <v>4119</v>
      </c>
      <c r="G128" t="str">
        <v>2025-06</v>
      </c>
      <c r="H128">
        <v>26196</v>
      </c>
      <c r="I128">
        <v>912</v>
      </c>
      <c r="J128">
        <v>18</v>
      </c>
      <c r="K128">
        <v>2</v>
      </c>
      <c r="L128">
        <v>6634</v>
      </c>
      <c r="M128" s="8">
        <v>228.83333333333334</v>
      </c>
      <c r="N128" s="8">
        <v>4.5164473684210522</v>
      </c>
      <c r="O128" s="9">
        <v>3.4814475492441592E-2</v>
      </c>
      <c r="P128" s="9">
        <v>0.1111111111111111</v>
      </c>
      <c r="Q128" s="10">
        <v>1.6105850934692887</v>
      </c>
    </row>
    <row r="129" spans="1:17">
      <c r="A129" t="str">
        <v>C010</v>
      </c>
      <c r="B129" t="str">
        <v>Content Syndication</v>
      </c>
      <c r="C129" t="str">
        <v>Content Syndication</v>
      </c>
      <c r="D129" t="str">
        <v>CONTENT_SYNDICATION</v>
      </c>
      <c r="E129" t="str">
        <v>3rd Party</v>
      </c>
      <c r="F129">
        <v>4412</v>
      </c>
      <c r="G129" t="str">
        <v>2025-07</v>
      </c>
      <c r="H129">
        <v>26147</v>
      </c>
      <c r="I129">
        <v>739</v>
      </c>
      <c r="J129">
        <v>18</v>
      </c>
      <c r="K129">
        <v>2</v>
      </c>
      <c r="L129">
        <v>8528</v>
      </c>
      <c r="M129" s="8">
        <v>245.11111111111111</v>
      </c>
      <c r="N129" s="8">
        <v>5.970230040595399</v>
      </c>
      <c r="O129" s="9">
        <v>2.8263280682296249E-2</v>
      </c>
      <c r="P129" s="9">
        <v>0.1111111111111111</v>
      </c>
      <c r="Q129" s="10">
        <v>1.9329102447869446</v>
      </c>
    </row>
    <row r="130" spans="1:17">
      <c r="A130" t="str">
        <v>C010</v>
      </c>
      <c r="B130" t="str">
        <v>Content Syndication</v>
      </c>
      <c r="C130" t="str">
        <v>Content Syndication</v>
      </c>
      <c r="D130" t="str">
        <v>CONTENT_SYNDICATION</v>
      </c>
      <c r="E130" t="str">
        <v>3rd Party</v>
      </c>
      <c r="F130">
        <v>4719</v>
      </c>
      <c r="G130" t="str">
        <v>2025-08</v>
      </c>
      <c r="H130">
        <v>29729</v>
      </c>
      <c r="I130">
        <v>1006</v>
      </c>
      <c r="J130">
        <v>16</v>
      </c>
      <c r="K130">
        <v>3</v>
      </c>
      <c r="L130">
        <v>7239</v>
      </c>
      <c r="M130" s="8">
        <v>294.9375</v>
      </c>
      <c r="N130" s="8">
        <v>4.6908548707753477</v>
      </c>
      <c r="O130" s="9">
        <v>3.3839012412122844E-2</v>
      </c>
      <c r="P130" s="9">
        <v>0.1875</v>
      </c>
      <c r="Q130" s="10">
        <v>1.5340114431023522</v>
      </c>
    </row>
    <row r="131" spans="1:17">
      <c r="A131" t="str">
        <v>C010</v>
      </c>
      <c r="B131" t="str">
        <v>Content Syndication</v>
      </c>
      <c r="C131" t="str">
        <v>Content Syndication</v>
      </c>
      <c r="D131" t="str">
        <v>CONTENT_SYNDICATION</v>
      </c>
      <c r="E131" t="str">
        <v>3rd Party</v>
      </c>
      <c r="F131">
        <v>5090</v>
      </c>
      <c r="G131" t="str">
        <v>2025-09</v>
      </c>
      <c r="H131">
        <v>29420</v>
      </c>
      <c r="I131">
        <v>1144</v>
      </c>
      <c r="J131">
        <v>17</v>
      </c>
      <c r="K131">
        <v>2</v>
      </c>
      <c r="L131">
        <v>4212</v>
      </c>
      <c r="M131" s="8">
        <v>299.41176470588238</v>
      </c>
      <c r="N131" s="8">
        <v>4.4493006993006992</v>
      </c>
      <c r="O131" s="9">
        <v>3.8885112168592792E-2</v>
      </c>
      <c r="P131" s="9">
        <v>0.11764705882352941</v>
      </c>
      <c r="Q131" s="10">
        <v>0.82750491159135564</v>
      </c>
    </row>
    <row r="132" spans="1:17">
      <c r="A132" t="str">
        <v>C005</v>
      </c>
      <c r="B132" t="str">
        <v>Webinar Series</v>
      </c>
      <c r="C132" t="str">
        <v>Webinar Series</v>
      </c>
      <c r="D132" t="str">
        <v>WEBINAR</v>
      </c>
      <c r="E132" t="str">
        <v>Owned Media</v>
      </c>
      <c r="F132">
        <v>6515</v>
      </c>
      <c r="G132" t="str">
        <v>2025-12</v>
      </c>
      <c r="H132">
        <v>12634</v>
      </c>
      <c r="I132">
        <v>3293</v>
      </c>
      <c r="J132">
        <v>66</v>
      </c>
      <c r="K132">
        <v>17</v>
      </c>
      <c r="L132">
        <v>41184</v>
      </c>
      <c r="M132" s="8">
        <v>98.712121212121218</v>
      </c>
      <c r="N132" s="8">
        <v>1.9784391132705739</v>
      </c>
      <c r="O132" s="9">
        <v>0.26064587620706031</v>
      </c>
      <c r="P132" s="9">
        <v>0.25757575757575757</v>
      </c>
      <c r="Q132" s="10">
        <v>6.3214121258633922</v>
      </c>
    </row>
    <row r="133" spans="1:17">
      <c r="A133" t="str">
        <v>C010</v>
      </c>
      <c r="B133" t="str">
        <v>Content Syndication</v>
      </c>
      <c r="C133" t="str">
        <v>Content Syndication</v>
      </c>
      <c r="D133" t="str">
        <v>CONTENT_SYNDICATION</v>
      </c>
      <c r="E133" t="str">
        <v>3rd Party</v>
      </c>
      <c r="F133">
        <v>6167</v>
      </c>
      <c r="G133" t="str">
        <v>2025-10</v>
      </c>
      <c r="H133">
        <v>40008</v>
      </c>
      <c r="I133">
        <v>1378</v>
      </c>
      <c r="J133">
        <v>24</v>
      </c>
      <c r="K133">
        <v>2</v>
      </c>
      <c r="L133">
        <v>6266</v>
      </c>
      <c r="M133" s="8">
        <v>256.95833333333331</v>
      </c>
      <c r="N133" s="8">
        <v>4.4753265602322205</v>
      </c>
      <c r="O133" s="9">
        <v>3.4443111377724454E-2</v>
      </c>
      <c r="P133" s="9">
        <v>8.3333333333333329E-2</v>
      </c>
      <c r="Q133" s="10">
        <v>1.0160531863142532</v>
      </c>
    </row>
    <row r="134" spans="1:17">
      <c r="A134" t="str">
        <v>C010</v>
      </c>
      <c r="B134" t="str">
        <v>Content Syndication</v>
      </c>
      <c r="C134" t="str">
        <v>Content Syndication</v>
      </c>
      <c r="D134" t="str">
        <v>CONTENT_SYNDICATION</v>
      </c>
      <c r="E134" t="str">
        <v>3rd Party</v>
      </c>
      <c r="F134">
        <v>5899</v>
      </c>
      <c r="G134" t="str">
        <v>2025-11</v>
      </c>
      <c r="H134">
        <v>38726</v>
      </c>
      <c r="I134">
        <v>1325</v>
      </c>
      <c r="J134">
        <v>16</v>
      </c>
      <c r="K134">
        <v>4</v>
      </c>
      <c r="L134">
        <v>14310</v>
      </c>
      <c r="M134" s="8">
        <v>368.6875</v>
      </c>
      <c r="N134" s="8">
        <v>4.4520754716981132</v>
      </c>
      <c r="O134" s="9">
        <v>3.4214739451531272E-2</v>
      </c>
      <c r="P134" s="9">
        <v>0.25</v>
      </c>
      <c r="Q134" s="10">
        <v>2.4258348872690285</v>
      </c>
    </row>
    <row r="135" spans="1:17">
      <c r="A135" t="str">
        <v>C004</v>
      </c>
      <c r="B135" t="str">
        <v>LinkedIn - ABM Campaign</v>
      </c>
      <c r="C135" t="str">
        <v>Linkedin — Abm Campaign</v>
      </c>
      <c r="D135" t="str">
        <v>SOCIAL</v>
      </c>
      <c r="E135" t="str">
        <v>Linkedin</v>
      </c>
      <c r="F135">
        <v>10314</v>
      </c>
      <c r="G135" t="str">
        <v>2025-12</v>
      </c>
      <c r="H135">
        <v>23880</v>
      </c>
      <c r="I135">
        <v>880</v>
      </c>
      <c r="J135">
        <v>21</v>
      </c>
      <c r="K135">
        <v>5</v>
      </c>
      <c r="L135">
        <v>11048</v>
      </c>
      <c r="M135" s="8">
        <v>491.14285714285717</v>
      </c>
      <c r="N135" s="8">
        <v>11.720454545454546</v>
      </c>
      <c r="O135" s="9">
        <v>3.6850921273031828E-2</v>
      </c>
      <c r="P135" s="9">
        <v>0.23809523809523808</v>
      </c>
      <c r="Q135" s="10">
        <v>1.0711654062439402</v>
      </c>
    </row>
    <row r="136" spans="1:17">
      <c r="A136" t="str">
        <v>C010</v>
      </c>
      <c r="B136" t="str">
        <v>Content Syndication</v>
      </c>
      <c r="C136" t="str">
        <v>Content Syndication</v>
      </c>
      <c r="D136" t="str">
        <v>CONTENT_SYNDICATION</v>
      </c>
      <c r="E136" t="str">
        <v>3rd Party</v>
      </c>
      <c r="F136">
        <v>5929</v>
      </c>
      <c r="G136" t="str">
        <v>2025-12</v>
      </c>
      <c r="H136">
        <v>40080</v>
      </c>
      <c r="I136">
        <v>1247</v>
      </c>
      <c r="J136">
        <v>27</v>
      </c>
      <c r="K136">
        <v>2</v>
      </c>
      <c r="L136">
        <v>4823</v>
      </c>
      <c r="M136" s="8">
        <v>219.59259259259258</v>
      </c>
      <c r="N136" s="8">
        <v>4.7546110665597432</v>
      </c>
      <c r="O136" s="9">
        <v>3.1112774451097804E-2</v>
      </c>
      <c r="P136" s="9">
        <v>7.407407407407407E-2</v>
      </c>
      <c r="Q136" s="10">
        <v>0.81345926800472257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7DF9-FFE7-4431-90CD-812B0F5716C6}">
  <dimension ref="A1:N3001"/>
  <sheetViews>
    <sheetView workbookViewId="0">
      <selection activeCell="O3015" sqref="O3015"/>
    </sheetView>
  </sheetViews>
  <sheetFormatPr defaultRowHeight="14.4"/>
  <cols>
    <col min="1" max="14" width="15.77734375" customWidth="1"/>
  </cols>
  <sheetData>
    <row r="1" spans="1:14">
      <c r="A1" s="12" t="s">
        <v>4916</v>
      </c>
      <c r="B1" s="12" t="s">
        <v>0</v>
      </c>
      <c r="C1" s="12" t="s">
        <v>4917</v>
      </c>
      <c r="D1" s="12" t="s">
        <v>4918</v>
      </c>
      <c r="E1" s="12" t="s">
        <v>4812</v>
      </c>
      <c r="F1" s="12" t="s">
        <v>4809</v>
      </c>
      <c r="G1" s="12" t="s">
        <v>4919</v>
      </c>
      <c r="H1" s="12" t="s">
        <v>4920</v>
      </c>
      <c r="I1" s="12" t="s">
        <v>4921</v>
      </c>
      <c r="J1" s="12" t="s">
        <v>4922</v>
      </c>
      <c r="K1" s="12" t="s">
        <v>4923</v>
      </c>
      <c r="L1" s="12" t="s">
        <v>4924</v>
      </c>
      <c r="M1" s="6" t="s">
        <v>8142</v>
      </c>
      <c r="N1" s="6" t="s">
        <v>8143</v>
      </c>
    </row>
    <row r="2" spans="1:14">
      <c r="A2" t="str" cm="1">
        <f t="array" ref="A2:A3001">raw_interactions!A2:A3001</f>
        <v>INT-00001</v>
      </c>
      <c r="B2" t="str" cm="1">
        <f t="array" ref="B2:B3001">raw_interactions!B2:B3001</f>
        <v>L0268</v>
      </c>
      <c r="C2" t="str" cm="1">
        <f t="array" ref="C2:C3001">IF(TRIM(raw_interactions!C2:C3001)="","UNKNOWN",UPPER(SUBSTITUTE(TRIM(raw_interactions!C2:C3001)," ","_")))</f>
        <v>CASE_STUDY_VIEW</v>
      </c>
      <c r="D2" cm="1">
        <f t="array" ref="D2:D3001">IF(raw_interactions!D2:D3001="","",raw_interactions!D2:D3001)</f>
        <v>45939</v>
      </c>
      <c r="E2" t="str" cm="1">
        <f t="array" ref="E2:E3001">IF(TRIM(raw_interactions!E2:E3001)="","UNKNOWN",IF((UPPER(TRIM(raw_interactions!E2:E3001))="IN-PERSON")+(UPPER(TRIM(raw_interactions!E2:E3001))="IN PERSON"),"IN-PERSON",IF(UPPER(TRIM(raw_interactions!E2:E3001))="PUSH_NOTIFICATION","PUSH_NOTIFICATION",UPPER(TRIM(raw_interactions!E2:E3001)))))</f>
        <v>SOCIAL</v>
      </c>
      <c r="F2" t="str" cm="1">
        <f t="array" ref="F2:F3001">IF(TRIM(raw_interactions!F2:F3001)="","N/A",UPPER(TRIM(raw_interactions!F2:F3001)))</f>
        <v>C007</v>
      </c>
      <c r="G2" t="str" cm="1">
        <f t="array" ref="G2:G3001">IF(TRIM(raw_interactions!G2:G3001)="","Unknown",PROPER(TRIM(raw_interactions!G2:G3001)))</f>
        <v>Newsletter Issue #42</v>
      </c>
      <c r="H2" t="str" cm="1">
        <f t="array" ref="H2:H3001">IF(TRIM(raw_interactions!H2:H3001)="","NO_RESPONSE",IF(UPPER(TRIM(raw_interactions!H2:H3001))="PARTIAL_VIEW","PARTIAL_VIEW",UPPER(SUBSTITUTE(TRIM(raw_interactions!H2:H3001)," ","_"))))</f>
        <v>DOWNLOADED</v>
      </c>
      <c r="I2" cm="1">
        <f t="array" ref="I2:I3001">IF((raw_interactions!I2:I3001="")+(NOT(ISNUMBER(raw_interactions!I2:I3001))),0,raw_interactions!I2:I3001)</f>
        <v>1508</v>
      </c>
      <c r="J2" t="str" cm="1">
        <f t="array" ref="J2:J3001">IF(TRIM(raw_interactions!J2:J3001)="","UNKNOWN",IF((UPPER(TRIM(raw_interactions!J2:J3001))="IOS")+(UPPER(TRIM(raw_interactions!J2:J3001))="ANDROID"),"MOBILE",IF((UPPER(TRIM(raw_interactions!J2:J3001))="WINDOWS")+(UPPER(TRIM(raw_interactions!J2:J3001))="MAC"),"DESKTOP",UPPER(TRIM(raw_interactions!J2:J3001)))))</f>
        <v>MOBILE</v>
      </c>
      <c r="K2" t="str" cm="1">
        <f t="array" ref="K2:K3001">IF(TRIM(raw_interactions!K2:K3001)="","N/A",LOWER(TRIM(raw_interactions!K2:K3001)))</f>
        <v>https://example.com/case-studies</v>
      </c>
      <c r="L2" t="str" cm="1">
        <f t="array" ref="L2:L3001">IF(TRIM(raw_interactions!L2:L3001)="","",PROPER(TRIM(raw_interactions!L2:L3001)))</f>
        <v/>
      </c>
      <c r="M2" cm="1">
        <f t="array" ref="M2:M3001">IFERROR(IF((raw_interactions!I2:I3001="")+(NOT(ISNUMBER(raw_interactions!I2:I3001))),0,ROUND(raw_interactions!I2:I3001/60,1)),0)</f>
        <v>25.1</v>
      </c>
      <c r="N2" t="str" cm="1">
        <f t="array" ref="N2:N3001">IF((raw_interactions!I2:I3001="")+(NOT(ISNUMBER(raw_interactions!I2:I3001))),"NONE",IF(raw_interactions!I2:I3001&gt;=300,"HIGH",IF(raw_interactions!I2:I3001&gt;=60,"MEDIUM","LOW")))</f>
        <v>HIGH</v>
      </c>
    </row>
    <row r="3" spans="1:14">
      <c r="A3" t="str">
        <v>INT-00002</v>
      </c>
      <c r="B3" t="str">
        <v>L0445</v>
      </c>
      <c r="C3" t="str">
        <v>FORM_SUBMIT</v>
      </c>
      <c r="D3">
        <v>45803</v>
      </c>
      <c r="E3" t="str">
        <v>SOCIAL</v>
      </c>
      <c r="F3" t="str">
        <v>C003</v>
      </c>
      <c r="G3" t="str">
        <v>10 Lead Scoring Tips</v>
      </c>
      <c r="H3" t="str">
        <v>CLICKED</v>
      </c>
      <c r="I3">
        <v>362</v>
      </c>
      <c r="J3" t="str">
        <v>DESKTOP</v>
      </c>
      <c r="K3" t="str">
        <v>N/A</v>
      </c>
      <c r="L3" t="str">
        <v/>
      </c>
      <c r="M3">
        <v>6</v>
      </c>
      <c r="N3" t="str">
        <v>HIGH</v>
      </c>
    </row>
    <row r="4" spans="1:14">
      <c r="A4" t="str">
        <v>INT-00003</v>
      </c>
      <c r="B4" t="str">
        <v>L0257</v>
      </c>
      <c r="C4" t="str">
        <v>CHATBOT_CONVO</v>
      </c>
      <c r="D4">
        <v>45813</v>
      </c>
      <c r="E4" t="str">
        <v>EMAIL</v>
      </c>
      <c r="F4" t="str">
        <v>C004</v>
      </c>
      <c r="G4" t="str">
        <v>Event Registration: Summit 2025</v>
      </c>
      <c r="H4" t="str">
        <v>BOUNCED</v>
      </c>
      <c r="I4">
        <v>382</v>
      </c>
      <c r="J4" t="str">
        <v>DESKTOP</v>
      </c>
      <c r="K4" t="str">
        <v>N/A</v>
      </c>
      <c r="L4" t="str">
        <v/>
      </c>
      <c r="M4">
        <v>6.4</v>
      </c>
      <c r="N4" t="str">
        <v>HIGH</v>
      </c>
    </row>
    <row r="5" spans="1:14">
      <c r="A5" t="str">
        <v>INT-00004</v>
      </c>
      <c r="B5" t="str">
        <v>L0967</v>
      </c>
      <c r="C5" t="str">
        <v>FREE_TRIAL_SIGNUP</v>
      </c>
      <c r="D5" t="str">
        <v/>
      </c>
      <c r="E5" t="str">
        <v>PHONE</v>
      </c>
      <c r="F5" t="str">
        <v>C007</v>
      </c>
      <c r="G5" t="str">
        <v>Case Study: Smb Growth Story</v>
      </c>
      <c r="H5" t="str">
        <v>BOUNCED</v>
      </c>
      <c r="I5">
        <v>0</v>
      </c>
      <c r="J5" t="str">
        <v>TABLET</v>
      </c>
      <c r="K5" t="str">
        <v>https://example.com/integrations</v>
      </c>
      <c r="L5" t="str">
        <v/>
      </c>
      <c r="M5">
        <v>0</v>
      </c>
      <c r="N5" t="str">
        <v>NONE</v>
      </c>
    </row>
    <row r="6" spans="1:14">
      <c r="A6" t="str">
        <v>INT-00005</v>
      </c>
      <c r="B6" t="str">
        <v>L0561</v>
      </c>
      <c r="C6" t="str">
        <v>CONTENT_DOWNLOAD</v>
      </c>
      <c r="D6" t="str">
        <v/>
      </c>
      <c r="E6" t="str">
        <v>EMAIL</v>
      </c>
      <c r="F6" t="str">
        <v>N/A</v>
      </c>
      <c r="G6" t="str">
        <v>Newsletter Issue #44</v>
      </c>
      <c r="H6" t="str">
        <v>REGISTERED</v>
      </c>
      <c r="I6">
        <v>764</v>
      </c>
      <c r="J6" t="str">
        <v>DESKTOP</v>
      </c>
      <c r="K6" t="str">
        <v>N/A</v>
      </c>
      <c r="L6" t="str">
        <v/>
      </c>
      <c r="M6">
        <v>12.7</v>
      </c>
      <c r="N6" t="str">
        <v>HIGH</v>
      </c>
    </row>
    <row r="7" spans="1:14">
      <c r="A7" t="str">
        <v>INT-00006</v>
      </c>
      <c r="B7" t="str">
        <v>L0488</v>
      </c>
      <c r="C7" t="str">
        <v>UNSUBSCRIBE</v>
      </c>
      <c r="D7">
        <v>45998</v>
      </c>
      <c r="E7" t="str">
        <v>WEB</v>
      </c>
      <c r="F7" t="str">
        <v>C008</v>
      </c>
      <c r="G7" t="str">
        <v>Crm Buyer'S Guide 2025</v>
      </c>
      <c r="H7" t="str">
        <v>NO_RESPONSE</v>
      </c>
      <c r="I7">
        <v>1146</v>
      </c>
      <c r="J7" t="str">
        <v>MOBILE</v>
      </c>
      <c r="K7" t="str">
        <v>https://example.com/free-trial</v>
      </c>
      <c r="L7" t="str">
        <v/>
      </c>
      <c r="M7">
        <v>19.100000000000001</v>
      </c>
      <c r="N7" t="str">
        <v>HIGH</v>
      </c>
    </row>
    <row r="8" spans="1:14">
      <c r="A8" t="str">
        <v>INT-00007</v>
      </c>
      <c r="B8" t="str">
        <v>L0099</v>
      </c>
      <c r="C8" t="str">
        <v>EMAIL_OPEN</v>
      </c>
      <c r="D8">
        <v>46017</v>
      </c>
      <c r="E8" t="str">
        <v>IN-PERSON</v>
      </c>
      <c r="F8" t="str">
        <v>C010</v>
      </c>
      <c r="G8" t="str">
        <v>Product Demo Video</v>
      </c>
      <c r="H8" t="str">
        <v>NO_RESPONSE</v>
      </c>
      <c r="I8">
        <v>180</v>
      </c>
      <c r="J8" t="str">
        <v>DESKTOP</v>
      </c>
      <c r="K8" t="str">
        <v>https://example.com/blog</v>
      </c>
      <c r="L8" t="str">
        <v/>
      </c>
      <c r="M8">
        <v>3</v>
      </c>
      <c r="N8" t="str">
        <v>MEDIUM</v>
      </c>
    </row>
    <row r="9" spans="1:14">
      <c r="A9" t="str">
        <v>INT-00008</v>
      </c>
      <c r="B9" t="str">
        <v>L0618</v>
      </c>
      <c r="C9" t="str">
        <v>EMAIL_CLICK</v>
      </c>
      <c r="D9">
        <v>45823</v>
      </c>
      <c r="E9" t="str">
        <v>SMS</v>
      </c>
      <c r="F9" t="str">
        <v>N/A</v>
      </c>
      <c r="G9" t="str">
        <v>Retargeting Ad Creative A</v>
      </c>
      <c r="H9" t="str">
        <v>OPENED</v>
      </c>
      <c r="I9">
        <v>1667</v>
      </c>
      <c r="J9" t="str">
        <v>UNKNOWN</v>
      </c>
      <c r="K9" t="str">
        <v>https://example.com/demo</v>
      </c>
      <c r="L9" t="str">
        <v/>
      </c>
      <c r="M9">
        <v>27.8</v>
      </c>
      <c r="N9" t="str">
        <v>HIGH</v>
      </c>
    </row>
    <row r="10" spans="1:14">
      <c r="A10" t="str">
        <v>INT-00009</v>
      </c>
      <c r="B10" t="str">
        <v>L0342</v>
      </c>
      <c r="C10" t="str">
        <v>REFERRAL_LINK_CLICK</v>
      </c>
      <c r="D10">
        <v>45680</v>
      </c>
      <c r="E10" t="str">
        <v>WEB</v>
      </c>
      <c r="F10" t="str">
        <v>C006</v>
      </c>
      <c r="G10" t="str">
        <v>Template: Campaign Planning</v>
      </c>
      <c r="H10" t="str">
        <v>CONVERTED</v>
      </c>
      <c r="I10">
        <v>1190</v>
      </c>
      <c r="J10" t="str">
        <v>TABLET</v>
      </c>
      <c r="K10" t="str">
        <v>https://example.com/integrations</v>
      </c>
      <c r="L10" t="str">
        <v/>
      </c>
      <c r="M10">
        <v>19.8</v>
      </c>
      <c r="N10" t="str">
        <v>HIGH</v>
      </c>
    </row>
    <row r="11" spans="1:14">
      <c r="A11" t="str">
        <v>INT-00010</v>
      </c>
      <c r="B11" t="str">
        <v>L0516</v>
      </c>
      <c r="C11" t="str">
        <v>AD_CLICK</v>
      </c>
      <c r="D11">
        <v>45805</v>
      </c>
      <c r="E11" t="str">
        <v>EMAIL</v>
      </c>
      <c r="F11" t="str">
        <v>N/A</v>
      </c>
      <c r="G11" t="str">
        <v>Guide: Email Deliverability</v>
      </c>
      <c r="H11" t="str">
        <v>CONVERTED</v>
      </c>
      <c r="I11">
        <v>1503</v>
      </c>
      <c r="J11" t="str">
        <v>MOBILE</v>
      </c>
      <c r="K11" t="str">
        <v>https://example.com/contact</v>
      </c>
      <c r="L11" t="str">
        <v>High Intent</v>
      </c>
      <c r="M11">
        <v>25.1</v>
      </c>
      <c r="N11" t="str">
        <v>HIGH</v>
      </c>
    </row>
    <row r="12" spans="1:14">
      <c r="A12" t="str">
        <v>INT-00011</v>
      </c>
      <c r="B12" t="str">
        <v>L0012</v>
      </c>
      <c r="C12" t="str">
        <v>CASE_STUDY_VIEW</v>
      </c>
      <c r="D12">
        <v>45720</v>
      </c>
      <c r="E12" t="str">
        <v>CHAT</v>
      </c>
      <c r="F12" t="str">
        <v>C009</v>
      </c>
      <c r="G12" t="str">
        <v>Crm Buyer'S Guide 2025</v>
      </c>
      <c r="H12" t="str">
        <v>BOUNCED</v>
      </c>
      <c r="I12">
        <v>826</v>
      </c>
      <c r="J12" t="str">
        <v>MOBILE</v>
      </c>
      <c r="K12" t="str">
        <v>https://example.com/case-studies</v>
      </c>
      <c r="L12" t="str">
        <v/>
      </c>
      <c r="M12">
        <v>13.8</v>
      </c>
      <c r="N12" t="str">
        <v>HIGH</v>
      </c>
    </row>
    <row r="13" spans="1:14">
      <c r="A13" t="str">
        <v>INT-00012</v>
      </c>
      <c r="B13" t="str">
        <v>L0458</v>
      </c>
      <c r="C13" t="str">
        <v>DEMO_REQUEST</v>
      </c>
      <c r="D13">
        <v>45718</v>
      </c>
      <c r="E13" t="str">
        <v>PHONE</v>
      </c>
      <c r="F13" t="str">
        <v>C004</v>
      </c>
      <c r="G13" t="str">
        <v>Case Study: Enterprise Win</v>
      </c>
      <c r="H13" t="str">
        <v>CLICKED</v>
      </c>
      <c r="I13">
        <v>0</v>
      </c>
      <c r="J13" t="str">
        <v>UNKNOWN</v>
      </c>
      <c r="K13" t="str">
        <v>https://example.com/contact</v>
      </c>
      <c r="L13" t="str">
        <v/>
      </c>
      <c r="M13">
        <v>0</v>
      </c>
      <c r="N13" t="str">
        <v>NONE</v>
      </c>
    </row>
    <row r="14" spans="1:14">
      <c r="A14" t="str">
        <v>INT-00013</v>
      </c>
      <c r="B14" t="str">
        <v>L0184</v>
      </c>
      <c r="C14" t="str">
        <v>SOCIAL_ENGAGE</v>
      </c>
      <c r="D14">
        <v>45821</v>
      </c>
      <c r="E14" t="str">
        <v>EMAIL</v>
      </c>
      <c r="F14" t="str">
        <v>C003</v>
      </c>
      <c r="G14" t="str">
        <v>Newsletter Issue #42</v>
      </c>
      <c r="H14" t="str">
        <v>REGISTERED</v>
      </c>
      <c r="I14">
        <v>1698</v>
      </c>
      <c r="J14" t="str">
        <v>UNKNOWN</v>
      </c>
      <c r="K14" t="str">
        <v>https://example.com/integrations</v>
      </c>
      <c r="L14" t="str">
        <v/>
      </c>
      <c r="M14">
        <v>28.3</v>
      </c>
      <c r="N14" t="str">
        <v>HIGH</v>
      </c>
    </row>
    <row r="15" spans="1:14">
      <c r="A15" t="str">
        <v>INT-00014</v>
      </c>
      <c r="B15" t="str">
        <v>L0429</v>
      </c>
      <c r="C15" t="str">
        <v>BLOG_READ</v>
      </c>
      <c r="D15">
        <v>45880</v>
      </c>
      <c r="E15" t="str">
        <v>PHONE</v>
      </c>
      <c r="F15" t="str">
        <v>C006</v>
      </c>
      <c r="G15" t="str">
        <v>Ebook: Abm Playbook</v>
      </c>
      <c r="H15" t="str">
        <v>CLICKED</v>
      </c>
      <c r="I15">
        <v>571</v>
      </c>
      <c r="J15" t="str">
        <v>DESKTOP</v>
      </c>
      <c r="K15" t="str">
        <v>https://example.com/contact</v>
      </c>
      <c r="L15" t="str">
        <v/>
      </c>
      <c r="M15">
        <v>9.5</v>
      </c>
      <c r="N15" t="str">
        <v>HIGH</v>
      </c>
    </row>
    <row r="16" spans="1:14">
      <c r="A16" t="str">
        <v>INT-00015</v>
      </c>
      <c r="B16" t="str">
        <v>L0914</v>
      </c>
      <c r="C16" t="str">
        <v>CHATBOT_CONVO</v>
      </c>
      <c r="D16">
        <v>45731</v>
      </c>
      <c r="E16" t="str">
        <v>UNKNOWN</v>
      </c>
      <c r="F16" t="str">
        <v>C006</v>
      </c>
      <c r="G16" t="str">
        <v>Whitepaper: State Of Gtm 2025</v>
      </c>
      <c r="H16" t="str">
        <v>OPENED</v>
      </c>
      <c r="I16">
        <v>0</v>
      </c>
      <c r="J16" t="str">
        <v>UNKNOWN</v>
      </c>
      <c r="K16" t="str">
        <v>https://example.com/competitors</v>
      </c>
      <c r="L16" t="str">
        <v/>
      </c>
      <c r="M16">
        <v>0</v>
      </c>
      <c r="N16" t="str">
        <v>NONE</v>
      </c>
    </row>
    <row r="17" spans="1:14">
      <c r="A17" t="str">
        <v>INT-00016</v>
      </c>
      <c r="B17" t="str">
        <v>L0043</v>
      </c>
      <c r="C17" t="str">
        <v>SOCIAL_ENGAGE</v>
      </c>
      <c r="D17">
        <v>45823</v>
      </c>
      <c r="E17" t="str">
        <v>EMAIL</v>
      </c>
      <c r="F17" t="str">
        <v>N/A</v>
      </c>
      <c r="G17" t="str">
        <v>Product Demo Video</v>
      </c>
      <c r="H17" t="str">
        <v>DOWNLOADED</v>
      </c>
      <c r="I17">
        <v>0</v>
      </c>
      <c r="J17" t="str">
        <v>MOBILE</v>
      </c>
      <c r="K17" t="str">
        <v>https://example.com/blog/reduce-cac</v>
      </c>
      <c r="L17" t="str">
        <v/>
      </c>
      <c r="M17">
        <v>0</v>
      </c>
      <c r="N17" t="str">
        <v>NONE</v>
      </c>
    </row>
    <row r="18" spans="1:14">
      <c r="A18" t="str">
        <v>INT-00017</v>
      </c>
      <c r="B18" t="str">
        <v>L0465</v>
      </c>
      <c r="C18" t="str">
        <v>REFERRAL_LINK_CLICK</v>
      </c>
      <c r="D18">
        <v>45773</v>
      </c>
      <c r="E18" t="str">
        <v>WEB</v>
      </c>
      <c r="F18" t="str">
        <v>C004</v>
      </c>
      <c r="G18" t="str">
        <v>Case Study: Smb Growth Story</v>
      </c>
      <c r="H18" t="str">
        <v>OPENED</v>
      </c>
      <c r="I18">
        <v>2355</v>
      </c>
      <c r="J18" t="str">
        <v>TABLET</v>
      </c>
      <c r="K18" t="str">
        <v>https://example.com/contact</v>
      </c>
      <c r="L18" t="str">
        <v>Proposal Under Review</v>
      </c>
      <c r="M18">
        <v>39.299999999999997</v>
      </c>
      <c r="N18" t="str">
        <v>HIGH</v>
      </c>
    </row>
    <row r="19" spans="1:14">
      <c r="A19" t="str">
        <v>INT-00018</v>
      </c>
      <c r="B19" t="str">
        <v>L0280</v>
      </c>
      <c r="C19" t="str">
        <v>PHONE_CALL</v>
      </c>
      <c r="D19">
        <v>45953</v>
      </c>
      <c r="E19" t="str">
        <v>PHONE</v>
      </c>
      <c r="F19" t="str">
        <v>C002</v>
      </c>
      <c r="G19" t="str">
        <v>Video: Customer Testimonial</v>
      </c>
      <c r="H19" t="str">
        <v>IGNORED</v>
      </c>
      <c r="I19">
        <v>232</v>
      </c>
      <c r="J19" t="str">
        <v>MOBILE</v>
      </c>
      <c r="K19" t="str">
        <v>https://example.com/pricing</v>
      </c>
      <c r="L19" t="str">
        <v/>
      </c>
      <c r="M19">
        <v>3.9</v>
      </c>
      <c r="N19" t="str">
        <v>MEDIUM</v>
      </c>
    </row>
    <row r="20" spans="1:14">
      <c r="A20" t="str">
        <v>INT-00019</v>
      </c>
      <c r="B20" t="str">
        <v>L0149</v>
      </c>
      <c r="C20" t="str">
        <v>REFERRAL_LINK_CLICK</v>
      </c>
      <c r="D20">
        <v>45908</v>
      </c>
      <c r="E20" t="str">
        <v>EMAIL</v>
      </c>
      <c r="F20" t="str">
        <v>C003</v>
      </c>
      <c r="G20" t="str">
        <v>Social Post: Product Launch</v>
      </c>
      <c r="H20" t="str">
        <v>DOWNLOADED</v>
      </c>
      <c r="I20">
        <v>1088</v>
      </c>
      <c r="J20" t="str">
        <v>MOBILE</v>
      </c>
      <c r="K20" t="str">
        <v>N/A</v>
      </c>
      <c r="L20" t="str">
        <v/>
      </c>
      <c r="M20">
        <v>18.100000000000001</v>
      </c>
      <c r="N20" t="str">
        <v>HIGH</v>
      </c>
    </row>
    <row r="21" spans="1:14">
      <c r="A21" t="str">
        <v>INT-00020</v>
      </c>
      <c r="B21" t="str">
        <v>L0644</v>
      </c>
      <c r="C21" t="str">
        <v>FREE_TRIAL_SIGNUP</v>
      </c>
      <c r="D21">
        <v>45707</v>
      </c>
      <c r="E21" t="str">
        <v>EMAIL</v>
      </c>
      <c r="F21" t="str">
        <v>C003</v>
      </c>
      <c r="G21" t="str">
        <v>10 Lead Scoring Tips</v>
      </c>
      <c r="H21" t="str">
        <v>NO_RESPONSE</v>
      </c>
      <c r="I21">
        <v>0</v>
      </c>
      <c r="J21" t="str">
        <v>DESKTOP</v>
      </c>
      <c r="K21" t="str">
        <v>https://example.com/blog/reduce-cac</v>
      </c>
      <c r="L21" t="str">
        <v/>
      </c>
      <c r="M21">
        <v>0</v>
      </c>
      <c r="N21" t="str">
        <v>NONE</v>
      </c>
    </row>
    <row r="22" spans="1:14">
      <c r="A22" t="str">
        <v>INT-00021</v>
      </c>
      <c r="B22" t="str">
        <v>L0313</v>
      </c>
      <c r="C22" t="str">
        <v>PHONE_CALL</v>
      </c>
      <c r="D22">
        <v>45812</v>
      </c>
      <c r="E22" t="str">
        <v>EMAIL</v>
      </c>
      <c r="F22" t="str">
        <v>C010</v>
      </c>
      <c r="G22" t="str">
        <v>Newsletter Issue #42</v>
      </c>
      <c r="H22" t="str">
        <v>REGISTERED</v>
      </c>
      <c r="I22">
        <v>1498</v>
      </c>
      <c r="J22" t="str">
        <v>TABLET</v>
      </c>
      <c r="K22" t="str">
        <v>https://example.com/contact</v>
      </c>
      <c r="L22" t="str">
        <v/>
      </c>
      <c r="M22">
        <v>25</v>
      </c>
      <c r="N22" t="str">
        <v>HIGH</v>
      </c>
    </row>
    <row r="23" spans="1:14">
      <c r="A23" t="str">
        <v>INT-00022</v>
      </c>
      <c r="B23" t="str">
        <v>L0208</v>
      </c>
      <c r="C23" t="str">
        <v>BLOG_READ</v>
      </c>
      <c r="D23">
        <v>45824</v>
      </c>
      <c r="E23" t="str">
        <v>PUSH_NOTIFICATION</v>
      </c>
      <c r="F23" t="str">
        <v>N/A</v>
      </c>
      <c r="G23" t="str">
        <v>Case Study: Smb Growth Story</v>
      </c>
      <c r="H23" t="str">
        <v>NO_RESPONSE</v>
      </c>
      <c r="I23">
        <v>1909</v>
      </c>
      <c r="J23" t="str">
        <v>DESKTOP</v>
      </c>
      <c r="K23" t="str">
        <v>https://example.com/pricing</v>
      </c>
      <c r="L23" t="str">
        <v/>
      </c>
      <c r="M23">
        <v>31.8</v>
      </c>
      <c r="N23" t="str">
        <v>HIGH</v>
      </c>
    </row>
    <row r="24" spans="1:14">
      <c r="A24" t="str">
        <v>INT-00023</v>
      </c>
      <c r="B24" t="str">
        <v>L0554</v>
      </c>
      <c r="C24" t="str">
        <v>UNSUBSCRIBE</v>
      </c>
      <c r="D24">
        <v>45863</v>
      </c>
      <c r="E24" t="str">
        <v>SOCIAL</v>
      </c>
      <c r="F24" t="str">
        <v>C004</v>
      </c>
      <c r="G24" t="str">
        <v>Blog: Abm Vs Demand Gen</v>
      </c>
      <c r="H24" t="str">
        <v>BOUNCED</v>
      </c>
      <c r="I24">
        <v>0</v>
      </c>
      <c r="J24" t="str">
        <v>DESKTOP</v>
      </c>
      <c r="K24" t="str">
        <v>https://example.com/resources/ebooks</v>
      </c>
      <c r="L24" t="str">
        <v>Switching From Salesforce</v>
      </c>
      <c r="M24">
        <v>0</v>
      </c>
      <c r="N24" t="str">
        <v>NONE</v>
      </c>
    </row>
    <row r="25" spans="1:14">
      <c r="A25" t="str">
        <v>INT-00024</v>
      </c>
      <c r="B25" t="str">
        <v>L0011</v>
      </c>
      <c r="C25" t="str">
        <v>REFERRAL_LINK_CLICK</v>
      </c>
      <c r="D25">
        <v>45792</v>
      </c>
      <c r="E25" t="str">
        <v>EMAIL</v>
      </c>
      <c r="F25" t="str">
        <v>C002</v>
      </c>
      <c r="G25" t="str">
        <v>Competitor Comparison Sheet</v>
      </c>
      <c r="H25" t="str">
        <v>IGNORED</v>
      </c>
      <c r="I25">
        <v>697</v>
      </c>
      <c r="J25" t="str">
        <v>MOBILE</v>
      </c>
      <c r="K25" t="str">
        <v>https://example.com/contact</v>
      </c>
      <c r="L25" t="str">
        <v/>
      </c>
      <c r="M25">
        <v>11.6</v>
      </c>
      <c r="N25" t="str">
        <v>HIGH</v>
      </c>
    </row>
    <row r="26" spans="1:14">
      <c r="A26" t="str">
        <v>INT-00025</v>
      </c>
      <c r="B26" t="str">
        <v>L0943</v>
      </c>
      <c r="C26" t="str">
        <v>UNSUBSCRIBE</v>
      </c>
      <c r="D26">
        <v>45954</v>
      </c>
      <c r="E26" t="str">
        <v>IN-PERSON</v>
      </c>
      <c r="F26" t="str">
        <v>C002</v>
      </c>
      <c r="G26" t="str">
        <v>Blog: Abm Vs Demand Gen</v>
      </c>
      <c r="H26" t="str">
        <v>BOUNCED</v>
      </c>
      <c r="I26">
        <v>2211</v>
      </c>
      <c r="J26" t="str">
        <v>UNKNOWN</v>
      </c>
      <c r="K26" t="str">
        <v>https://example.com/roi-calculator</v>
      </c>
      <c r="L26" t="str">
        <v/>
      </c>
      <c r="M26">
        <v>36.9</v>
      </c>
      <c r="N26" t="str">
        <v>HIGH</v>
      </c>
    </row>
    <row r="27" spans="1:14">
      <c r="A27" t="str">
        <v>INT-00026</v>
      </c>
      <c r="B27" t="str">
        <v>L0465</v>
      </c>
      <c r="C27" t="str">
        <v>FORM_SUBMIT</v>
      </c>
      <c r="D27">
        <v>45810</v>
      </c>
      <c r="E27" t="str">
        <v>PHONE</v>
      </c>
      <c r="F27" t="str">
        <v>C010</v>
      </c>
      <c r="G27" t="str">
        <v>Webinar: Marketing Automation 101</v>
      </c>
      <c r="H27" t="str">
        <v>CONVERTED</v>
      </c>
      <c r="I27">
        <v>972</v>
      </c>
      <c r="J27" t="str">
        <v>DESKTOP</v>
      </c>
      <c r="K27" t="str">
        <v>https://example.com/contact</v>
      </c>
      <c r="L27" t="str">
        <v>Gatekeeper — Need Executive Sponsor</v>
      </c>
      <c r="M27">
        <v>16.2</v>
      </c>
      <c r="N27" t="str">
        <v>HIGH</v>
      </c>
    </row>
    <row r="28" spans="1:14">
      <c r="A28" t="str">
        <v>INT-00027</v>
      </c>
      <c r="B28" t="str">
        <v>L0071</v>
      </c>
      <c r="C28" t="str">
        <v>EMAIL_OPEN</v>
      </c>
      <c r="D28">
        <v>46003</v>
      </c>
      <c r="E28" t="str">
        <v>SMS</v>
      </c>
      <c r="F28" t="str">
        <v>C002</v>
      </c>
      <c r="G28" t="str">
        <v>Blog: 5 Metrics Every Cmo Needs</v>
      </c>
      <c r="H28" t="str">
        <v>CLICKED</v>
      </c>
      <c r="I28">
        <v>777</v>
      </c>
      <c r="J28" t="str">
        <v>TABLET</v>
      </c>
      <c r="K28" t="str">
        <v>https://example.com/blog/reduce-cac</v>
      </c>
      <c r="L28" t="str">
        <v/>
      </c>
      <c r="M28">
        <v>13</v>
      </c>
      <c r="N28" t="str">
        <v>HIGH</v>
      </c>
    </row>
    <row r="29" spans="1:14">
      <c r="A29" t="str">
        <v>INT-00028</v>
      </c>
      <c r="B29" t="str">
        <v>L0217</v>
      </c>
      <c r="C29" t="str">
        <v>UNSUBSCRIBE</v>
      </c>
      <c r="D29">
        <v>45977</v>
      </c>
      <c r="E29" t="str">
        <v>EMAIL</v>
      </c>
      <c r="F29" t="str">
        <v>C009</v>
      </c>
      <c r="G29" t="str">
        <v>Newsletter Issue #44</v>
      </c>
      <c r="H29" t="str">
        <v>NO_RESPONSE</v>
      </c>
      <c r="I29">
        <v>1582</v>
      </c>
      <c r="J29" t="str">
        <v>UNKNOWN</v>
      </c>
      <c r="K29" t="str">
        <v>https://example.com/features</v>
      </c>
      <c r="L29" t="str">
        <v/>
      </c>
      <c r="M29">
        <v>26.4</v>
      </c>
      <c r="N29" t="str">
        <v>HIGH</v>
      </c>
    </row>
    <row r="30" spans="1:14">
      <c r="A30" t="str">
        <v>INT-00029</v>
      </c>
      <c r="B30" t="str">
        <v>L0891</v>
      </c>
      <c r="C30" t="str">
        <v>FORM_SUBMIT</v>
      </c>
      <c r="D30">
        <v>46002</v>
      </c>
      <c r="E30" t="str">
        <v>SMS</v>
      </c>
      <c r="F30" t="str">
        <v>C004</v>
      </c>
      <c r="G30" t="str">
        <v>Case Study: Smb Growth Story</v>
      </c>
      <c r="H30" t="str">
        <v>BOUNCED</v>
      </c>
      <c r="I30">
        <v>0</v>
      </c>
      <c r="J30" t="str">
        <v>MOBILE</v>
      </c>
      <c r="K30" t="str">
        <v>https://example.com/roi-calculator</v>
      </c>
      <c r="L30" t="str">
        <v/>
      </c>
      <c r="M30">
        <v>0</v>
      </c>
      <c r="N30" t="str">
        <v>NONE</v>
      </c>
    </row>
    <row r="31" spans="1:14">
      <c r="A31" t="str">
        <v>INT-00030</v>
      </c>
      <c r="B31" t="str">
        <v>L0007</v>
      </c>
      <c r="C31" t="str">
        <v>PRICING_PAGE_VIEW</v>
      </c>
      <c r="D31">
        <v>45744</v>
      </c>
      <c r="E31" t="str">
        <v>EMAIL</v>
      </c>
      <c r="F31" t="str">
        <v>C008</v>
      </c>
      <c r="G31" t="str">
        <v>Unknown</v>
      </c>
      <c r="H31" t="str">
        <v>PARTIAL_VIEW</v>
      </c>
      <c r="I31">
        <v>1745</v>
      </c>
      <c r="J31" t="str">
        <v>MOBILE</v>
      </c>
      <c r="K31" t="str">
        <v>https://example.com/webinars</v>
      </c>
      <c r="L31" t="str">
        <v/>
      </c>
      <c r="M31">
        <v>29.1</v>
      </c>
      <c r="N31" t="str">
        <v>HIGH</v>
      </c>
    </row>
    <row r="32" spans="1:14">
      <c r="A32" t="str">
        <v>INT-00031</v>
      </c>
      <c r="B32" t="str">
        <v>L0595</v>
      </c>
      <c r="C32" t="str">
        <v>FREE_TRIAL_SIGNUP</v>
      </c>
      <c r="D32">
        <v>45839</v>
      </c>
      <c r="E32" t="str">
        <v>UNKNOWN</v>
      </c>
      <c r="F32" t="str">
        <v>C003</v>
      </c>
      <c r="G32" t="str">
        <v>Blog: 5 Metrics Every Cmo Needs</v>
      </c>
      <c r="H32" t="str">
        <v>OPENED</v>
      </c>
      <c r="I32">
        <v>268</v>
      </c>
      <c r="J32" t="str">
        <v>MOBILE</v>
      </c>
      <c r="K32" t="str">
        <v>N/A</v>
      </c>
      <c r="L32" t="str">
        <v/>
      </c>
      <c r="M32">
        <v>4.5</v>
      </c>
      <c r="N32" t="str">
        <v>MEDIUM</v>
      </c>
    </row>
    <row r="33" spans="1:14">
      <c r="A33" t="str">
        <v>INT-00032</v>
      </c>
      <c r="B33" t="str">
        <v>L0882</v>
      </c>
      <c r="C33" t="str">
        <v>REFERRAL_LINK_CLICK</v>
      </c>
      <c r="D33" t="str">
        <v/>
      </c>
      <c r="E33" t="str">
        <v>WEB</v>
      </c>
      <c r="F33" t="str">
        <v>C001</v>
      </c>
      <c r="G33" t="str">
        <v>Newsletter Issue #42</v>
      </c>
      <c r="H33" t="str">
        <v>CLICKED</v>
      </c>
      <c r="I33">
        <v>281</v>
      </c>
      <c r="J33" t="str">
        <v>DESKTOP</v>
      </c>
      <c r="K33" t="str">
        <v>https://example.com/about</v>
      </c>
      <c r="L33" t="str">
        <v/>
      </c>
      <c r="M33">
        <v>4.7</v>
      </c>
      <c r="N33" t="str">
        <v>MEDIUM</v>
      </c>
    </row>
    <row r="34" spans="1:14">
      <c r="A34" t="str">
        <v>INT-00033</v>
      </c>
      <c r="B34" t="str">
        <v>L0004</v>
      </c>
      <c r="C34" t="str">
        <v>AD_CLICK</v>
      </c>
      <c r="D34">
        <v>45976</v>
      </c>
      <c r="E34" t="str">
        <v>EMAIL</v>
      </c>
      <c r="F34" t="str">
        <v>C001</v>
      </c>
      <c r="G34" t="str">
        <v>Customer Success Story</v>
      </c>
      <c r="H34" t="str">
        <v>VIEWED</v>
      </c>
      <c r="I34">
        <v>1666</v>
      </c>
      <c r="J34" t="str">
        <v>DESKTOP</v>
      </c>
      <c r="K34" t="str">
        <v>https://example.com/webinars</v>
      </c>
      <c r="L34" t="str">
        <v/>
      </c>
      <c r="M34">
        <v>27.8</v>
      </c>
      <c r="N34" t="str">
        <v>HIGH</v>
      </c>
    </row>
    <row r="35" spans="1:14">
      <c r="A35" t="str">
        <v>INT-00034</v>
      </c>
      <c r="B35" t="str">
        <v>L0353</v>
      </c>
      <c r="C35" t="str">
        <v>REFERRAL_LINK_CLICK</v>
      </c>
      <c r="D35">
        <v>45984</v>
      </c>
      <c r="E35" t="str">
        <v>IN-PERSON</v>
      </c>
      <c r="F35" t="str">
        <v>C008</v>
      </c>
      <c r="G35" t="str">
        <v>Webinar: Lead Scoring Best Practices</v>
      </c>
      <c r="H35" t="str">
        <v>CLICKED</v>
      </c>
      <c r="I35">
        <v>2033</v>
      </c>
      <c r="J35" t="str">
        <v>DESKTOP</v>
      </c>
      <c r="K35" t="str">
        <v>https://example.com/blog/reduce-cac</v>
      </c>
      <c r="L35" t="str">
        <v/>
      </c>
      <c r="M35">
        <v>33.9</v>
      </c>
      <c r="N35" t="str">
        <v>HIGH</v>
      </c>
    </row>
    <row r="36" spans="1:14">
      <c r="A36" t="str">
        <v>INT-00035</v>
      </c>
      <c r="B36" t="str">
        <v>L0603</v>
      </c>
      <c r="C36" t="str">
        <v>CHATBOT_CONVO</v>
      </c>
      <c r="D36">
        <v>45855</v>
      </c>
      <c r="E36" t="str">
        <v>WEB</v>
      </c>
      <c r="F36" t="str">
        <v>C002</v>
      </c>
      <c r="G36" t="str">
        <v>Webinar: Marketing Automation 101</v>
      </c>
      <c r="H36" t="str">
        <v>OPENED</v>
      </c>
      <c r="I36">
        <v>1646</v>
      </c>
      <c r="J36" t="str">
        <v>UNKNOWN</v>
      </c>
      <c r="K36" t="str">
        <v>https://example.com/competitors</v>
      </c>
      <c r="L36" t="str">
        <v>Needs Sso/Saml</v>
      </c>
      <c r="M36">
        <v>27.4</v>
      </c>
      <c r="N36" t="str">
        <v>HIGH</v>
      </c>
    </row>
    <row r="37" spans="1:14">
      <c r="A37" t="str">
        <v>INT-00036</v>
      </c>
      <c r="B37" t="str">
        <v>L0461</v>
      </c>
      <c r="C37" t="str">
        <v>WEBINAR_ATTENDED</v>
      </c>
      <c r="D37">
        <v>45942</v>
      </c>
      <c r="E37" t="str">
        <v>CHAT</v>
      </c>
      <c r="F37" t="str">
        <v>N/A</v>
      </c>
      <c r="G37" t="str">
        <v>Ultimate Guide To Crm</v>
      </c>
      <c r="H37" t="str">
        <v>CONVERTED</v>
      </c>
      <c r="I37">
        <v>0</v>
      </c>
      <c r="J37" t="str">
        <v>DESKTOP</v>
      </c>
      <c r="K37" t="str">
        <v>https://example.com/webinars</v>
      </c>
      <c r="L37" t="str">
        <v/>
      </c>
      <c r="M37">
        <v>0</v>
      </c>
      <c r="N37" t="str">
        <v>NONE</v>
      </c>
    </row>
    <row r="38" spans="1:14">
      <c r="A38" t="str">
        <v>INT-00037</v>
      </c>
      <c r="B38" t="str">
        <v>L0363</v>
      </c>
      <c r="C38" t="str">
        <v>REFERRAL_LINK_CLICK</v>
      </c>
      <c r="D38">
        <v>45695</v>
      </c>
      <c r="E38" t="str">
        <v>PHONE</v>
      </c>
      <c r="F38" t="str">
        <v>C007</v>
      </c>
      <c r="G38" t="str">
        <v>Newsletter Issue #43</v>
      </c>
      <c r="H38" t="str">
        <v>PARTIAL_VIEW</v>
      </c>
      <c r="I38">
        <v>2333</v>
      </c>
      <c r="J38" t="str">
        <v>DESKTOP</v>
      </c>
      <c r="K38" t="str">
        <v>N/A</v>
      </c>
      <c r="L38" t="str">
        <v/>
      </c>
      <c r="M38">
        <v>38.9</v>
      </c>
      <c r="N38" t="str">
        <v>HIGH</v>
      </c>
    </row>
    <row r="39" spans="1:14">
      <c r="A39" t="str">
        <v>INT-00038</v>
      </c>
      <c r="B39" t="str">
        <v>L0749</v>
      </c>
      <c r="C39" t="str">
        <v>PHONE_CALL</v>
      </c>
      <c r="D39">
        <v>45936</v>
      </c>
      <c r="E39" t="str">
        <v>PHONE</v>
      </c>
      <c r="F39" t="str">
        <v>C001</v>
      </c>
      <c r="G39" t="str">
        <v>Roi Calculator Landing Page</v>
      </c>
      <c r="H39" t="str">
        <v>CONVERTED</v>
      </c>
      <c r="I39">
        <v>1741</v>
      </c>
      <c r="J39" t="str">
        <v>MOBILE</v>
      </c>
      <c r="K39" t="str">
        <v>https://example.com/about</v>
      </c>
      <c r="L39" t="str">
        <v/>
      </c>
      <c r="M39">
        <v>29</v>
      </c>
      <c r="N39" t="str">
        <v>HIGH</v>
      </c>
    </row>
    <row r="40" spans="1:14">
      <c r="A40" t="str">
        <v>INT-00039</v>
      </c>
      <c r="B40" t="str">
        <v>L0740</v>
      </c>
      <c r="C40" t="str">
        <v>PHONE_CALL</v>
      </c>
      <c r="D40">
        <v>45876</v>
      </c>
      <c r="E40" t="str">
        <v>PHONE</v>
      </c>
      <c r="F40" t="str">
        <v>C009</v>
      </c>
      <c r="G40" t="str">
        <v>Whitepaper: State Of Gtm 2025</v>
      </c>
      <c r="H40" t="str">
        <v>DOWNLOADED</v>
      </c>
      <c r="I40">
        <v>0</v>
      </c>
      <c r="J40" t="str">
        <v>MOBILE</v>
      </c>
      <c r="K40" t="str">
        <v>N/A</v>
      </c>
      <c r="L40" t="str">
        <v/>
      </c>
      <c r="M40">
        <v>0</v>
      </c>
      <c r="N40" t="str">
        <v>NONE</v>
      </c>
    </row>
    <row r="41" spans="1:14">
      <c r="A41" t="str">
        <v>INT-00040</v>
      </c>
      <c r="B41" t="str">
        <v>L0269</v>
      </c>
      <c r="C41" t="str">
        <v>PHONE_CALL</v>
      </c>
      <c r="D41">
        <v>45793</v>
      </c>
      <c r="E41" t="str">
        <v>CHAT</v>
      </c>
      <c r="F41" t="str">
        <v>C010</v>
      </c>
      <c r="G41" t="str">
        <v>Newsletter Issue #43</v>
      </c>
      <c r="H41" t="str">
        <v>UNSUBSCRIBED</v>
      </c>
      <c r="I41">
        <v>1367</v>
      </c>
      <c r="J41" t="str">
        <v>DESKTOP</v>
      </c>
      <c r="K41" t="str">
        <v>N/A</v>
      </c>
      <c r="L41" t="str">
        <v/>
      </c>
      <c r="M41">
        <v>22.8</v>
      </c>
      <c r="N41" t="str">
        <v>HIGH</v>
      </c>
    </row>
    <row r="42" spans="1:14">
      <c r="A42" t="str">
        <v>INT-00041</v>
      </c>
      <c r="B42" t="str">
        <v>L0550</v>
      </c>
      <c r="C42" t="str">
        <v>DEMO_REQUEST</v>
      </c>
      <c r="D42">
        <v>45949</v>
      </c>
      <c r="E42" t="str">
        <v>SMS</v>
      </c>
      <c r="F42" t="str">
        <v>C008</v>
      </c>
      <c r="G42" t="str">
        <v>Whitepaper: State Of Gtm 2025</v>
      </c>
      <c r="H42" t="str">
        <v>DOWNLOADED</v>
      </c>
      <c r="I42">
        <v>150</v>
      </c>
      <c r="J42" t="str">
        <v>DESKTOP</v>
      </c>
      <c r="K42" t="str">
        <v>https://example.com/demo</v>
      </c>
      <c r="L42" t="str">
        <v/>
      </c>
      <c r="M42">
        <v>2.5</v>
      </c>
      <c r="N42" t="str">
        <v>MEDIUM</v>
      </c>
    </row>
    <row r="43" spans="1:14">
      <c r="A43" t="str">
        <v>INT-00042</v>
      </c>
      <c r="B43" t="str">
        <v>L0714</v>
      </c>
      <c r="C43" t="str">
        <v>FORM_SUBMIT</v>
      </c>
      <c r="D43">
        <v>45859</v>
      </c>
      <c r="E43" t="str">
        <v>SMS</v>
      </c>
      <c r="F43" t="str">
        <v>C002</v>
      </c>
      <c r="G43" t="str">
        <v>Ebook: Abm Playbook</v>
      </c>
      <c r="H43" t="str">
        <v>OPENED</v>
      </c>
      <c r="I43">
        <v>461</v>
      </c>
      <c r="J43" t="str">
        <v>DESKTOP</v>
      </c>
      <c r="K43" t="str">
        <v>https://example.com/blog/reduce-cac</v>
      </c>
      <c r="L43" t="str">
        <v/>
      </c>
      <c r="M43">
        <v>7.7</v>
      </c>
      <c r="N43" t="str">
        <v>HIGH</v>
      </c>
    </row>
    <row r="44" spans="1:14">
      <c r="A44" t="str">
        <v>INT-00043</v>
      </c>
      <c r="B44" t="str">
        <v>L0986</v>
      </c>
      <c r="C44" t="str">
        <v>PRICING_PAGE_VIEW</v>
      </c>
      <c r="D44">
        <v>45759</v>
      </c>
      <c r="E44" t="str">
        <v>SOCIAL</v>
      </c>
      <c r="F44" t="str">
        <v>N/A</v>
      </c>
      <c r="G44" t="str">
        <v>10 Lead Scoring Tips</v>
      </c>
      <c r="H44" t="str">
        <v>REGISTERED</v>
      </c>
      <c r="I44">
        <v>1007</v>
      </c>
      <c r="J44" t="str">
        <v>MOBILE</v>
      </c>
      <c r="K44" t="str">
        <v>N/A</v>
      </c>
      <c r="L44" t="str">
        <v/>
      </c>
      <c r="M44">
        <v>16.8</v>
      </c>
      <c r="N44" t="str">
        <v>HIGH</v>
      </c>
    </row>
    <row r="45" spans="1:14">
      <c r="A45" t="str">
        <v>INT-00044</v>
      </c>
      <c r="B45" t="str">
        <v>L0041</v>
      </c>
      <c r="C45" t="str">
        <v>CONTENT_DOWNLOAD</v>
      </c>
      <c r="D45">
        <v>45905</v>
      </c>
      <c r="E45" t="str">
        <v>IN-PERSON</v>
      </c>
      <c r="F45" t="str">
        <v>N/A</v>
      </c>
      <c r="G45" t="str">
        <v>Guide: Email Deliverability</v>
      </c>
      <c r="H45" t="str">
        <v>UNSUBSCRIBED</v>
      </c>
      <c r="I45">
        <v>1352</v>
      </c>
      <c r="J45" t="str">
        <v>UNKNOWN</v>
      </c>
      <c r="K45" t="str">
        <v>https://example.com/webinars</v>
      </c>
      <c r="L45" t="str">
        <v/>
      </c>
      <c r="M45">
        <v>22.5</v>
      </c>
      <c r="N45" t="str">
        <v>HIGH</v>
      </c>
    </row>
    <row r="46" spans="1:14">
      <c r="A46" t="str">
        <v>INT-00045</v>
      </c>
      <c r="B46" t="str">
        <v>L0176</v>
      </c>
      <c r="C46" t="str">
        <v>EMAIL_OPEN</v>
      </c>
      <c r="D46">
        <v>45970</v>
      </c>
      <c r="E46" t="str">
        <v>UNKNOWN</v>
      </c>
      <c r="F46" t="str">
        <v>C009</v>
      </c>
      <c r="G46" t="str">
        <v>Case Study: Mid-Market Win</v>
      </c>
      <c r="H46" t="str">
        <v>REPLIED</v>
      </c>
      <c r="I46">
        <v>510</v>
      </c>
      <c r="J46" t="str">
        <v>MOBILE</v>
      </c>
      <c r="K46" t="str">
        <v>https://example.com/webinars</v>
      </c>
      <c r="L46" t="str">
        <v/>
      </c>
      <c r="M46">
        <v>8.5</v>
      </c>
      <c r="N46" t="str">
        <v>HIGH</v>
      </c>
    </row>
    <row r="47" spans="1:14">
      <c r="A47" t="str">
        <v>INT-00046</v>
      </c>
      <c r="B47" t="str">
        <v>L0413</v>
      </c>
      <c r="C47" t="str">
        <v>PRICING_PAGE_VIEW</v>
      </c>
      <c r="D47">
        <v>45937</v>
      </c>
      <c r="E47" t="str">
        <v>PHONE</v>
      </c>
      <c r="F47" t="str">
        <v>N/A</v>
      </c>
      <c r="G47" t="str">
        <v>Case Study: Smb Growth Story</v>
      </c>
      <c r="H47" t="str">
        <v>CONVERTED</v>
      </c>
      <c r="I47">
        <v>2340</v>
      </c>
      <c r="J47" t="str">
        <v>MOBILE</v>
      </c>
      <c r="K47" t="str">
        <v>https://example.com/resources/ebooks</v>
      </c>
      <c r="L47" t="str">
        <v/>
      </c>
      <c r="M47">
        <v>39</v>
      </c>
      <c r="N47" t="str">
        <v>HIGH</v>
      </c>
    </row>
    <row r="48" spans="1:14">
      <c r="A48" t="str">
        <v>INT-00047</v>
      </c>
      <c r="B48" t="str">
        <v>L0227</v>
      </c>
      <c r="C48" t="str">
        <v>EMAIL_CLICK</v>
      </c>
      <c r="D48">
        <v>45886</v>
      </c>
      <c r="E48" t="str">
        <v>CHAT</v>
      </c>
      <c r="F48" t="str">
        <v>C006</v>
      </c>
      <c r="G48" t="str">
        <v>Ultimate Guide To Crm</v>
      </c>
      <c r="H48" t="str">
        <v>OPENED</v>
      </c>
      <c r="I48">
        <v>1137</v>
      </c>
      <c r="J48" t="str">
        <v>DESKTOP</v>
      </c>
      <c r="K48" t="str">
        <v>N/A</v>
      </c>
      <c r="L48" t="str">
        <v/>
      </c>
      <c r="M48">
        <v>19</v>
      </c>
      <c r="N48" t="str">
        <v>HIGH</v>
      </c>
    </row>
    <row r="49" spans="1:14">
      <c r="A49" t="str">
        <v>INT-00048</v>
      </c>
      <c r="B49" t="str">
        <v>L0777</v>
      </c>
      <c r="C49" t="str">
        <v>FREE_TRIAL_SIGNUP</v>
      </c>
      <c r="D49">
        <v>45819</v>
      </c>
      <c r="E49" t="str">
        <v>IN-PERSON</v>
      </c>
      <c r="F49" t="str">
        <v>N/A</v>
      </c>
      <c r="G49" t="str">
        <v>Case Study: Mid-Market Win</v>
      </c>
      <c r="H49" t="str">
        <v>NO_RESPONSE</v>
      </c>
      <c r="I49">
        <v>2307</v>
      </c>
      <c r="J49" t="str">
        <v>DESKTOP</v>
      </c>
      <c r="K49" t="str">
        <v>N/A</v>
      </c>
      <c r="L49" t="str">
        <v/>
      </c>
      <c r="M49">
        <v>38.5</v>
      </c>
      <c r="N49" t="str">
        <v>HIGH</v>
      </c>
    </row>
    <row r="50" spans="1:14">
      <c r="A50" t="str">
        <v>INT-00049</v>
      </c>
      <c r="B50" t="str">
        <v>L0076</v>
      </c>
      <c r="C50" t="str">
        <v>UNSUBSCRIBE</v>
      </c>
      <c r="D50">
        <v>45784</v>
      </c>
      <c r="E50" t="str">
        <v>PHONE</v>
      </c>
      <c r="F50" t="str">
        <v>N/A</v>
      </c>
      <c r="G50" t="str">
        <v>Event Registration: Summit 2025</v>
      </c>
      <c r="H50" t="str">
        <v>REGISTERED</v>
      </c>
      <c r="I50">
        <v>2062</v>
      </c>
      <c r="J50" t="str">
        <v>DESKTOP</v>
      </c>
      <c r="K50" t="str">
        <v>https://example.com/blog/reduce-cac</v>
      </c>
      <c r="L50" t="str">
        <v/>
      </c>
      <c r="M50">
        <v>34.4</v>
      </c>
      <c r="N50" t="str">
        <v>HIGH</v>
      </c>
    </row>
    <row r="51" spans="1:14">
      <c r="A51" t="str">
        <v>INT-00050</v>
      </c>
      <c r="B51" t="str">
        <v>L0507</v>
      </c>
      <c r="C51" t="str">
        <v>FORM_SUBMIT</v>
      </c>
      <c r="D51" t="str">
        <v/>
      </c>
      <c r="E51" t="str">
        <v>SMS</v>
      </c>
      <c r="F51" t="str">
        <v>C003</v>
      </c>
      <c r="G51" t="str">
        <v>Webinar: Lead Scoring Best Practices</v>
      </c>
      <c r="H51" t="str">
        <v>DOWNLOADED</v>
      </c>
      <c r="I51">
        <v>0</v>
      </c>
      <c r="J51" t="str">
        <v>TABLET</v>
      </c>
      <c r="K51" t="str">
        <v>N/A</v>
      </c>
      <c r="L51" t="str">
        <v>Duplicate Entry</v>
      </c>
      <c r="M51">
        <v>0</v>
      </c>
      <c r="N51" t="str">
        <v>NONE</v>
      </c>
    </row>
    <row r="52" spans="1:14">
      <c r="A52" t="str">
        <v>INT-00051</v>
      </c>
      <c r="B52" t="str">
        <v>L0390</v>
      </c>
      <c r="C52" t="str">
        <v>PRICING_PAGE_VIEW</v>
      </c>
      <c r="D52">
        <v>45823</v>
      </c>
      <c r="E52" t="str">
        <v>SMS</v>
      </c>
      <c r="F52" t="str">
        <v>C006</v>
      </c>
      <c r="G52" t="str">
        <v>Video: Customer Testimonial</v>
      </c>
      <c r="H52" t="str">
        <v>DOWNLOADED</v>
      </c>
      <c r="I52">
        <v>1053</v>
      </c>
      <c r="J52" t="str">
        <v>TABLET</v>
      </c>
      <c r="K52" t="str">
        <v>https://example.com/free-trial</v>
      </c>
      <c r="L52" t="str">
        <v/>
      </c>
      <c r="M52">
        <v>17.600000000000001</v>
      </c>
      <c r="N52" t="str">
        <v>HIGH</v>
      </c>
    </row>
    <row r="53" spans="1:14">
      <c r="A53" t="str">
        <v>INT-00052</v>
      </c>
      <c r="B53" t="str">
        <v>L0417</v>
      </c>
      <c r="C53" t="str">
        <v>PHONE_CALL</v>
      </c>
      <c r="D53">
        <v>45870</v>
      </c>
      <c r="E53" t="str">
        <v>UNKNOWN</v>
      </c>
      <c r="F53" t="str">
        <v>C009</v>
      </c>
      <c r="G53" t="str">
        <v>Unknown</v>
      </c>
      <c r="H53" t="str">
        <v>IGNORED</v>
      </c>
      <c r="I53">
        <v>1640</v>
      </c>
      <c r="J53" t="str">
        <v>DESKTOP</v>
      </c>
      <c r="K53" t="str">
        <v>https://example.com/about</v>
      </c>
      <c r="L53" t="str">
        <v/>
      </c>
      <c r="M53">
        <v>27.3</v>
      </c>
      <c r="N53" t="str">
        <v>HIGH</v>
      </c>
    </row>
    <row r="54" spans="1:14">
      <c r="A54" t="str">
        <v>INT-00053</v>
      </c>
      <c r="B54" t="str">
        <v>L0945</v>
      </c>
      <c r="C54" t="str">
        <v>PRICING_PAGE_VIEW</v>
      </c>
      <c r="D54">
        <v>45786</v>
      </c>
      <c r="E54" t="str">
        <v>UNKNOWN</v>
      </c>
      <c r="F54" t="str">
        <v>C002</v>
      </c>
      <c r="G54" t="str">
        <v>Roi Calculator Landing Page</v>
      </c>
      <c r="H54" t="str">
        <v>OPENED</v>
      </c>
      <c r="I54">
        <v>67</v>
      </c>
      <c r="J54" t="str">
        <v>UNKNOWN</v>
      </c>
      <c r="K54" t="str">
        <v>https://example.com/resources/ebooks</v>
      </c>
      <c r="L54" t="str">
        <v/>
      </c>
      <c r="M54">
        <v>1.1000000000000001</v>
      </c>
      <c r="N54" t="str">
        <v>MEDIUM</v>
      </c>
    </row>
    <row r="55" spans="1:14">
      <c r="A55" t="str">
        <v>INT-00054</v>
      </c>
      <c r="B55" t="str">
        <v>L0799</v>
      </c>
      <c r="C55" t="str">
        <v>BLOG_READ</v>
      </c>
      <c r="D55">
        <v>45797</v>
      </c>
      <c r="E55" t="str">
        <v>SOCIAL</v>
      </c>
      <c r="F55" t="str">
        <v>C006</v>
      </c>
      <c r="G55" t="str">
        <v>Social Post: Product Launch</v>
      </c>
      <c r="H55" t="str">
        <v>CLICKED</v>
      </c>
      <c r="I55">
        <v>472</v>
      </c>
      <c r="J55" t="str">
        <v>DESKTOP</v>
      </c>
      <c r="K55" t="str">
        <v>https://example.com/case-studies</v>
      </c>
      <c r="L55" t="str">
        <v/>
      </c>
      <c r="M55">
        <v>7.9</v>
      </c>
      <c r="N55" t="str">
        <v>HIGH</v>
      </c>
    </row>
    <row r="56" spans="1:14">
      <c r="A56" t="str">
        <v>INT-00055</v>
      </c>
      <c r="B56" t="str">
        <v>L0819</v>
      </c>
      <c r="C56" t="str">
        <v>EMAIL_CLICK</v>
      </c>
      <c r="D56">
        <v>45981</v>
      </c>
      <c r="E56" t="str">
        <v>CHAT</v>
      </c>
      <c r="F56" t="str">
        <v>C010</v>
      </c>
      <c r="G56" t="str">
        <v>Whitepaper: State Of Gtm 2025</v>
      </c>
      <c r="H56" t="str">
        <v>REGISTERED</v>
      </c>
      <c r="I56">
        <v>1008</v>
      </c>
      <c r="J56" t="str">
        <v>UNKNOWN</v>
      </c>
      <c r="K56" t="str">
        <v>N/A</v>
      </c>
      <c r="L56" t="str">
        <v/>
      </c>
      <c r="M56">
        <v>16.8</v>
      </c>
      <c r="N56" t="str">
        <v>HIGH</v>
      </c>
    </row>
    <row r="57" spans="1:14">
      <c r="A57" t="str">
        <v>INT-00056</v>
      </c>
      <c r="B57" t="str">
        <v>L0329</v>
      </c>
      <c r="C57" t="str">
        <v>WEBINAR_ATTENDED</v>
      </c>
      <c r="D57">
        <v>45921</v>
      </c>
      <c r="E57" t="str">
        <v>EMAIL</v>
      </c>
      <c r="F57" t="str">
        <v>C002</v>
      </c>
      <c r="G57" t="str">
        <v>Case Study: Enterprise Win</v>
      </c>
      <c r="H57" t="str">
        <v>IGNORED</v>
      </c>
      <c r="I57">
        <v>156</v>
      </c>
      <c r="J57" t="str">
        <v>TABLET</v>
      </c>
      <c r="K57" t="str">
        <v>https://example.com/features</v>
      </c>
      <c r="L57" t="str">
        <v/>
      </c>
      <c r="M57">
        <v>2.6</v>
      </c>
      <c r="N57" t="str">
        <v>MEDIUM</v>
      </c>
    </row>
    <row r="58" spans="1:14">
      <c r="A58" t="str">
        <v>INT-00057</v>
      </c>
      <c r="B58" t="str">
        <v>L0406</v>
      </c>
      <c r="C58" t="str">
        <v>EMAIL_OPEN</v>
      </c>
      <c r="D58">
        <v>45848</v>
      </c>
      <c r="E58" t="str">
        <v>PUSH_NOTIFICATION</v>
      </c>
      <c r="F58" t="str">
        <v>C003</v>
      </c>
      <c r="G58" t="str">
        <v>Blog: 5 Metrics Every Cmo Needs</v>
      </c>
      <c r="H58" t="str">
        <v>DOWNLOADED</v>
      </c>
      <c r="I58">
        <v>1372</v>
      </c>
      <c r="J58" t="str">
        <v>UNKNOWN</v>
      </c>
      <c r="K58" t="str">
        <v>https://example.com/features</v>
      </c>
      <c r="L58" t="str">
        <v/>
      </c>
      <c r="M58">
        <v>22.9</v>
      </c>
      <c r="N58" t="str">
        <v>HIGH</v>
      </c>
    </row>
    <row r="59" spans="1:14">
      <c r="A59" t="str">
        <v>INT-00058</v>
      </c>
      <c r="B59" t="str">
        <v>L0167</v>
      </c>
      <c r="C59" t="str">
        <v>EMAIL_OPEN</v>
      </c>
      <c r="D59">
        <v>45715</v>
      </c>
      <c r="E59" t="str">
        <v>SOCIAL</v>
      </c>
      <c r="F59" t="str">
        <v>C006</v>
      </c>
      <c r="G59" t="str">
        <v>Newsletter Issue #44</v>
      </c>
      <c r="H59" t="str">
        <v>OPENED</v>
      </c>
      <c r="I59">
        <v>697</v>
      </c>
      <c r="J59" t="str">
        <v>MOBILE</v>
      </c>
      <c r="K59" t="str">
        <v>https://example.com/contact</v>
      </c>
      <c r="L59" t="str">
        <v/>
      </c>
      <c r="M59">
        <v>11.6</v>
      </c>
      <c r="N59" t="str">
        <v>HIGH</v>
      </c>
    </row>
    <row r="60" spans="1:14">
      <c r="A60" t="str">
        <v>INT-00059</v>
      </c>
      <c r="B60" t="str">
        <v>L0005</v>
      </c>
      <c r="C60" t="str">
        <v>CHATBOT_CONVO</v>
      </c>
      <c r="D60">
        <v>45713</v>
      </c>
      <c r="E60" t="str">
        <v>CHAT</v>
      </c>
      <c r="F60" t="str">
        <v>C004</v>
      </c>
      <c r="G60" t="str">
        <v>Retargeting Ad Creative A</v>
      </c>
      <c r="H60" t="str">
        <v>ENGAGED</v>
      </c>
      <c r="I60">
        <v>1571</v>
      </c>
      <c r="J60" t="str">
        <v>DESKTOP</v>
      </c>
      <c r="K60" t="str">
        <v>https://example.com/demo</v>
      </c>
      <c r="L60" t="str">
        <v/>
      </c>
      <c r="M60">
        <v>26.2</v>
      </c>
      <c r="N60" t="str">
        <v>HIGH</v>
      </c>
    </row>
    <row r="61" spans="1:14">
      <c r="A61" t="str">
        <v>INT-00060</v>
      </c>
      <c r="B61" t="str">
        <v>L0854</v>
      </c>
      <c r="C61" t="str">
        <v>DEMO_REQUEST</v>
      </c>
      <c r="D61">
        <v>45681</v>
      </c>
      <c r="E61" t="str">
        <v>PUSH_NOTIFICATION</v>
      </c>
      <c r="F61" t="str">
        <v>C001</v>
      </c>
      <c r="G61" t="str">
        <v>Video: Customer Testimonial</v>
      </c>
      <c r="H61" t="str">
        <v>CLICKED</v>
      </c>
      <c r="I61">
        <v>1026</v>
      </c>
      <c r="J61" t="str">
        <v>DESKTOP</v>
      </c>
      <c r="K61" t="str">
        <v>N/A</v>
      </c>
      <c r="L61" t="str">
        <v/>
      </c>
      <c r="M61">
        <v>17.100000000000001</v>
      </c>
      <c r="N61" t="str">
        <v>HIGH</v>
      </c>
    </row>
    <row r="62" spans="1:14">
      <c r="A62" t="str">
        <v>INT-00061</v>
      </c>
      <c r="B62" t="str">
        <v>L0079</v>
      </c>
      <c r="C62" t="str">
        <v>EMAIL_OPEN</v>
      </c>
      <c r="D62">
        <v>45812</v>
      </c>
      <c r="E62" t="str">
        <v>CHAT</v>
      </c>
      <c r="F62" t="str">
        <v>C004</v>
      </c>
      <c r="G62" t="str">
        <v>Chatbot: Pricing Inquiry</v>
      </c>
      <c r="H62" t="str">
        <v>VIEWED</v>
      </c>
      <c r="I62">
        <v>0</v>
      </c>
      <c r="J62" t="str">
        <v>DESKTOP</v>
      </c>
      <c r="K62" t="str">
        <v>https://example.com/blog/reduce-cac</v>
      </c>
      <c r="L62" t="str">
        <v/>
      </c>
      <c r="M62">
        <v>0</v>
      </c>
      <c r="N62" t="str">
        <v>NONE</v>
      </c>
    </row>
    <row r="63" spans="1:14">
      <c r="A63" t="str">
        <v>INT-00062</v>
      </c>
      <c r="B63" t="str">
        <v>L0001</v>
      </c>
      <c r="C63" t="str">
        <v>UNSUBSCRIBE</v>
      </c>
      <c r="D63">
        <v>45798</v>
      </c>
      <c r="E63" t="str">
        <v>WEB</v>
      </c>
      <c r="F63" t="str">
        <v>C008</v>
      </c>
      <c r="G63" t="str">
        <v>Chatbot: Pricing Inquiry</v>
      </c>
      <c r="H63" t="str">
        <v>OPENED</v>
      </c>
      <c r="I63">
        <v>0</v>
      </c>
      <c r="J63" t="str">
        <v>MOBILE</v>
      </c>
      <c r="K63" t="str">
        <v>https://example.com/demo</v>
      </c>
      <c r="L63" t="str">
        <v/>
      </c>
      <c r="M63">
        <v>0</v>
      </c>
      <c r="N63" t="str">
        <v>NONE</v>
      </c>
    </row>
    <row r="64" spans="1:14">
      <c r="A64" t="str">
        <v>INT-00063</v>
      </c>
      <c r="B64" t="str">
        <v>L0346</v>
      </c>
      <c r="C64" t="str">
        <v>SOCIAL_ENGAGE</v>
      </c>
      <c r="D64">
        <v>45705</v>
      </c>
      <c r="E64" t="str">
        <v>UNKNOWN</v>
      </c>
      <c r="F64" t="str">
        <v>C006</v>
      </c>
      <c r="G64" t="str">
        <v>Social Post: Product Launch</v>
      </c>
      <c r="H64" t="str">
        <v>CONVERTED</v>
      </c>
      <c r="I64">
        <v>810</v>
      </c>
      <c r="J64" t="str">
        <v>MOBILE</v>
      </c>
      <c r="K64" t="str">
        <v>https://example.com/roi-calculator</v>
      </c>
      <c r="L64" t="str">
        <v/>
      </c>
      <c r="M64">
        <v>13.5</v>
      </c>
      <c r="N64" t="str">
        <v>HIGH</v>
      </c>
    </row>
    <row r="65" spans="1:14">
      <c r="A65" t="str">
        <v>INT-00064</v>
      </c>
      <c r="B65" t="str">
        <v>L0823</v>
      </c>
      <c r="C65" t="str">
        <v>EMAIL_OPEN</v>
      </c>
      <c r="D65">
        <v>45828</v>
      </c>
      <c r="E65" t="str">
        <v>UNKNOWN</v>
      </c>
      <c r="F65" t="str">
        <v>C002</v>
      </c>
      <c r="G65" t="str">
        <v>Chatbot: Pricing Inquiry</v>
      </c>
      <c r="H65" t="str">
        <v>PARTIAL_VIEW</v>
      </c>
      <c r="I65">
        <v>1311</v>
      </c>
      <c r="J65" t="str">
        <v>MOBILE</v>
      </c>
      <c r="K65" t="str">
        <v>https://example.com/case-studies</v>
      </c>
      <c r="L65" t="str">
        <v/>
      </c>
      <c r="M65">
        <v>21.9</v>
      </c>
      <c r="N65" t="str">
        <v>HIGH</v>
      </c>
    </row>
    <row r="66" spans="1:14">
      <c r="A66" t="str">
        <v>INT-00065</v>
      </c>
      <c r="B66" t="str">
        <v>L0628</v>
      </c>
      <c r="C66" t="str">
        <v>EMAIL_CLICK</v>
      </c>
      <c r="D66">
        <v>46007</v>
      </c>
      <c r="E66" t="str">
        <v>IN-PERSON</v>
      </c>
      <c r="F66" t="str">
        <v>C003</v>
      </c>
      <c r="G66" t="str">
        <v>Ultimate Guide To Crm</v>
      </c>
      <c r="H66" t="str">
        <v>CLICKED</v>
      </c>
      <c r="I66">
        <v>730</v>
      </c>
      <c r="J66" t="str">
        <v>UNKNOWN</v>
      </c>
      <c r="K66" t="str">
        <v>https://example.com/pricing</v>
      </c>
      <c r="L66" t="str">
        <v/>
      </c>
      <c r="M66">
        <v>12.2</v>
      </c>
      <c r="N66" t="str">
        <v>HIGH</v>
      </c>
    </row>
    <row r="67" spans="1:14">
      <c r="A67" t="str">
        <v>INT-00066</v>
      </c>
      <c r="B67" t="str">
        <v>L0088</v>
      </c>
      <c r="C67" t="str">
        <v>AD_CLICK</v>
      </c>
      <c r="D67">
        <v>45709</v>
      </c>
      <c r="E67" t="str">
        <v>PUSH_NOTIFICATION</v>
      </c>
      <c r="F67" t="str">
        <v>C002</v>
      </c>
      <c r="G67" t="str">
        <v>Retargeting Ad Creative A</v>
      </c>
      <c r="H67" t="str">
        <v>DOWNLOADED</v>
      </c>
      <c r="I67">
        <v>1110</v>
      </c>
      <c r="J67" t="str">
        <v>MOBILE</v>
      </c>
      <c r="K67" t="str">
        <v>https://example.com/case-studies</v>
      </c>
      <c r="L67" t="str">
        <v/>
      </c>
      <c r="M67">
        <v>18.5</v>
      </c>
      <c r="N67" t="str">
        <v>HIGH</v>
      </c>
    </row>
    <row r="68" spans="1:14">
      <c r="A68" t="str">
        <v>INT-00067</v>
      </c>
      <c r="B68" t="str">
        <v>L0292</v>
      </c>
      <c r="C68" t="str">
        <v>EMAIL_OPEN</v>
      </c>
      <c r="D68">
        <v>45774</v>
      </c>
      <c r="E68" t="str">
        <v>IN-PERSON</v>
      </c>
      <c r="F68" t="str">
        <v>C006</v>
      </c>
      <c r="G68" t="str">
        <v>Video: Platform Overview 3Min</v>
      </c>
      <c r="H68" t="str">
        <v>PARTIAL_VIEW</v>
      </c>
      <c r="I68">
        <v>779</v>
      </c>
      <c r="J68" t="str">
        <v>DESKTOP</v>
      </c>
      <c r="K68" t="str">
        <v>https://example.com/case-studies</v>
      </c>
      <c r="L68" t="str">
        <v/>
      </c>
      <c r="M68">
        <v>13</v>
      </c>
      <c r="N68" t="str">
        <v>HIGH</v>
      </c>
    </row>
    <row r="69" spans="1:14">
      <c r="A69" t="str">
        <v>INT-00068</v>
      </c>
      <c r="B69" t="str">
        <v>L0173</v>
      </c>
      <c r="C69" t="str">
        <v>SOCIAL_ENGAGE</v>
      </c>
      <c r="D69">
        <v>45661</v>
      </c>
      <c r="E69" t="str">
        <v>WEB</v>
      </c>
      <c r="F69" t="str">
        <v>N/A</v>
      </c>
      <c r="G69" t="str">
        <v>Crm Buyer'S Guide 2025</v>
      </c>
      <c r="H69" t="str">
        <v>CONVERTED</v>
      </c>
      <c r="I69">
        <v>178</v>
      </c>
      <c r="J69" t="str">
        <v>MOBILE</v>
      </c>
      <c r="K69" t="str">
        <v>https://example.com/demo</v>
      </c>
      <c r="L69" t="str">
        <v/>
      </c>
      <c r="M69">
        <v>3</v>
      </c>
      <c r="N69" t="str">
        <v>MEDIUM</v>
      </c>
    </row>
    <row r="70" spans="1:14">
      <c r="A70" t="str">
        <v>INT-00069</v>
      </c>
      <c r="B70" t="str">
        <v>L0519</v>
      </c>
      <c r="C70" t="str">
        <v>FREE_TRIAL_SIGNUP</v>
      </c>
      <c r="D70">
        <v>45791</v>
      </c>
      <c r="E70" t="str">
        <v>SMS</v>
      </c>
      <c r="F70" t="str">
        <v>C009</v>
      </c>
      <c r="G70" t="str">
        <v>Demo: Live Product Walkthrough</v>
      </c>
      <c r="H70" t="str">
        <v>VIEWED</v>
      </c>
      <c r="I70">
        <v>1493</v>
      </c>
      <c r="J70" t="str">
        <v>DESKTOP</v>
      </c>
      <c r="K70" t="str">
        <v>https://example.com/features</v>
      </c>
      <c r="L70" t="str">
        <v/>
      </c>
      <c r="M70">
        <v>24.9</v>
      </c>
      <c r="N70" t="str">
        <v>HIGH</v>
      </c>
    </row>
    <row r="71" spans="1:14">
      <c r="A71" t="str">
        <v>INT-00070</v>
      </c>
      <c r="B71" t="str">
        <v>L0708</v>
      </c>
      <c r="C71" t="str">
        <v>PHONE_CALL</v>
      </c>
      <c r="D71">
        <v>45742</v>
      </c>
      <c r="E71" t="str">
        <v>SMS</v>
      </c>
      <c r="F71" t="str">
        <v>C002</v>
      </c>
      <c r="G71" t="str">
        <v>Newsletter Issue #43</v>
      </c>
      <c r="H71" t="str">
        <v>CONVERTED</v>
      </c>
      <c r="I71">
        <v>1342</v>
      </c>
      <c r="J71" t="str">
        <v>DESKTOP</v>
      </c>
      <c r="K71" t="str">
        <v>https://example.com/case-studies</v>
      </c>
      <c r="L71" t="str">
        <v/>
      </c>
      <c r="M71">
        <v>22.4</v>
      </c>
      <c r="N71" t="str">
        <v>HIGH</v>
      </c>
    </row>
    <row r="72" spans="1:14">
      <c r="A72" t="str">
        <v>INT-00071</v>
      </c>
      <c r="B72" t="str">
        <v>L0320</v>
      </c>
      <c r="C72" t="str">
        <v>DEMO_REQUEST</v>
      </c>
      <c r="D72">
        <v>45934</v>
      </c>
      <c r="E72" t="str">
        <v>PHONE</v>
      </c>
      <c r="F72" t="str">
        <v>C004</v>
      </c>
      <c r="G72" t="str">
        <v>Ebook: Abm Playbook</v>
      </c>
      <c r="H72" t="str">
        <v>NO_RESPONSE</v>
      </c>
      <c r="I72">
        <v>0</v>
      </c>
      <c r="J72" t="str">
        <v>DESKTOP</v>
      </c>
      <c r="K72" t="str">
        <v>https://example.com/pricing</v>
      </c>
      <c r="L72" t="str">
        <v/>
      </c>
      <c r="M72">
        <v>0</v>
      </c>
      <c r="N72" t="str">
        <v>NONE</v>
      </c>
    </row>
    <row r="73" spans="1:14">
      <c r="A73" t="str">
        <v>INT-00072</v>
      </c>
      <c r="B73" t="str">
        <v>L0101</v>
      </c>
      <c r="C73" t="str">
        <v>WEBINAR_ATTENDED</v>
      </c>
      <c r="D73">
        <v>45813</v>
      </c>
      <c r="E73" t="str">
        <v>SOCIAL</v>
      </c>
      <c r="F73" t="str">
        <v>C002</v>
      </c>
      <c r="G73" t="str">
        <v>Webinar: Advanced Analytics Deep Dive</v>
      </c>
      <c r="H73" t="str">
        <v>OPENED</v>
      </c>
      <c r="I73">
        <v>2188</v>
      </c>
      <c r="J73" t="str">
        <v>MOBILE</v>
      </c>
      <c r="K73" t="str">
        <v>https://example.com/contact</v>
      </c>
      <c r="L73" t="str">
        <v/>
      </c>
      <c r="M73">
        <v>36.5</v>
      </c>
      <c r="N73" t="str">
        <v>HIGH</v>
      </c>
    </row>
    <row r="74" spans="1:14">
      <c r="A74" t="str">
        <v>INT-00073</v>
      </c>
      <c r="B74" t="str">
        <v>L0557</v>
      </c>
      <c r="C74" t="str">
        <v>DEMO_REQUEST</v>
      </c>
      <c r="D74">
        <v>45681</v>
      </c>
      <c r="E74" t="str">
        <v>WEB</v>
      </c>
      <c r="F74" t="str">
        <v>C003</v>
      </c>
      <c r="G74" t="str">
        <v>Newsletter Issue #44</v>
      </c>
      <c r="H74" t="str">
        <v>OPENED</v>
      </c>
      <c r="I74">
        <v>1612</v>
      </c>
      <c r="J74" t="str">
        <v>MOBILE</v>
      </c>
      <c r="K74" t="str">
        <v>https://example.com/blog/reduce-cac</v>
      </c>
      <c r="L74" t="str">
        <v/>
      </c>
      <c r="M74">
        <v>26.9</v>
      </c>
      <c r="N74" t="str">
        <v>HIGH</v>
      </c>
    </row>
    <row r="75" spans="1:14">
      <c r="A75" t="str">
        <v>INT-00074</v>
      </c>
      <c r="B75" t="str">
        <v>L0800</v>
      </c>
      <c r="C75" t="str">
        <v>WEBSITE_VISIT</v>
      </c>
      <c r="D75" t="str">
        <v/>
      </c>
      <c r="E75" t="str">
        <v>WEB</v>
      </c>
      <c r="F75" t="str">
        <v>C006</v>
      </c>
      <c r="G75" t="str">
        <v>Newsletter Issue #43</v>
      </c>
      <c r="H75" t="str">
        <v>CLICKED</v>
      </c>
      <c r="I75">
        <v>1039</v>
      </c>
      <c r="J75" t="str">
        <v>MOBILE</v>
      </c>
      <c r="K75" t="str">
        <v>https://example.com/contact</v>
      </c>
      <c r="L75" t="str">
        <v/>
      </c>
      <c r="M75">
        <v>17.3</v>
      </c>
      <c r="N75" t="str">
        <v>HIGH</v>
      </c>
    </row>
    <row r="76" spans="1:14">
      <c r="A76" t="str">
        <v>INT-00075</v>
      </c>
      <c r="B76" t="str">
        <v>L0452</v>
      </c>
      <c r="C76" t="str">
        <v>AD_CLICK</v>
      </c>
      <c r="D76" t="str">
        <v/>
      </c>
      <c r="E76" t="str">
        <v>CHAT</v>
      </c>
      <c r="F76" t="str">
        <v>C008</v>
      </c>
      <c r="G76" t="str">
        <v>Blog: 5 Metrics Every Cmo Needs</v>
      </c>
      <c r="H76" t="str">
        <v>OPENED</v>
      </c>
      <c r="I76">
        <v>554</v>
      </c>
      <c r="J76" t="str">
        <v>DESKTOP</v>
      </c>
      <c r="K76" t="str">
        <v>https://example.com/free-trial</v>
      </c>
      <c r="L76" t="str">
        <v/>
      </c>
      <c r="M76">
        <v>9.1999999999999993</v>
      </c>
      <c r="N76" t="str">
        <v>HIGH</v>
      </c>
    </row>
    <row r="77" spans="1:14">
      <c r="A77" t="str">
        <v>INT-00076</v>
      </c>
      <c r="B77" t="str">
        <v>L0650</v>
      </c>
      <c r="C77" t="str">
        <v>FREE_TRIAL_SIGNUP</v>
      </c>
      <c r="D77">
        <v>45916</v>
      </c>
      <c r="E77" t="str">
        <v>SMS</v>
      </c>
      <c r="F77" t="str">
        <v>N/A</v>
      </c>
      <c r="G77" t="str">
        <v>Template: Campaign Planning</v>
      </c>
      <c r="H77" t="str">
        <v>NO_RESPONSE</v>
      </c>
      <c r="I77">
        <v>1927</v>
      </c>
      <c r="J77" t="str">
        <v>UNKNOWN</v>
      </c>
      <c r="K77" t="str">
        <v>https://example.com/demo</v>
      </c>
      <c r="L77" t="str">
        <v/>
      </c>
      <c r="M77">
        <v>32.1</v>
      </c>
      <c r="N77" t="str">
        <v>HIGH</v>
      </c>
    </row>
    <row r="78" spans="1:14">
      <c r="A78" t="str">
        <v>INT-00077</v>
      </c>
      <c r="B78" t="str">
        <v>L0718</v>
      </c>
      <c r="C78" t="str">
        <v>UNSUBSCRIBE</v>
      </c>
      <c r="D78">
        <v>45885</v>
      </c>
      <c r="E78" t="str">
        <v>WEB</v>
      </c>
      <c r="F78" t="str">
        <v>C002</v>
      </c>
      <c r="G78" t="str">
        <v>10 Lead Scoring Tips</v>
      </c>
      <c r="H78" t="str">
        <v>BOUNCED</v>
      </c>
      <c r="I78">
        <v>734</v>
      </c>
      <c r="J78" t="str">
        <v>UNKNOWN</v>
      </c>
      <c r="K78" t="str">
        <v>https://example.com/demo</v>
      </c>
      <c r="L78" t="str">
        <v>Bad Email</v>
      </c>
      <c r="M78">
        <v>12.2</v>
      </c>
      <c r="N78" t="str">
        <v>HIGH</v>
      </c>
    </row>
    <row r="79" spans="1:14">
      <c r="A79" t="str">
        <v>INT-00078</v>
      </c>
      <c r="B79" t="str">
        <v>L0716</v>
      </c>
      <c r="C79" t="str">
        <v>EMAIL_OPEN</v>
      </c>
      <c r="D79">
        <v>45836</v>
      </c>
      <c r="E79" t="str">
        <v>EMAIL</v>
      </c>
      <c r="F79" t="str">
        <v>C001</v>
      </c>
      <c r="G79" t="str">
        <v>Case Study: Mid-Market Win</v>
      </c>
      <c r="H79" t="str">
        <v>VIEWED</v>
      </c>
      <c r="I79">
        <v>1895</v>
      </c>
      <c r="J79" t="str">
        <v>MOBILE</v>
      </c>
      <c r="K79" t="str">
        <v>https://example.com/blog</v>
      </c>
      <c r="L79" t="str">
        <v/>
      </c>
      <c r="M79">
        <v>31.6</v>
      </c>
      <c r="N79" t="str">
        <v>HIGH</v>
      </c>
    </row>
    <row r="80" spans="1:14">
      <c r="A80" t="str">
        <v>INT-00079</v>
      </c>
      <c r="B80" t="str">
        <v>L0443</v>
      </c>
      <c r="C80" t="str">
        <v>FORM_SUBMIT</v>
      </c>
      <c r="D80">
        <v>45702</v>
      </c>
      <c r="E80" t="str">
        <v>UNKNOWN</v>
      </c>
      <c r="F80" t="str">
        <v>N/A</v>
      </c>
      <c r="G80" t="str">
        <v>Unknown</v>
      </c>
      <c r="H80" t="str">
        <v>OPENED</v>
      </c>
      <c r="I80">
        <v>731</v>
      </c>
      <c r="J80" t="str">
        <v>MOBILE</v>
      </c>
      <c r="K80" t="str">
        <v>https://example.com/competitors</v>
      </c>
      <c r="L80" t="str">
        <v/>
      </c>
      <c r="M80">
        <v>12.2</v>
      </c>
      <c r="N80" t="str">
        <v>HIGH</v>
      </c>
    </row>
    <row r="81" spans="1:14">
      <c r="A81" t="str">
        <v>INT-00080</v>
      </c>
      <c r="B81" t="str">
        <v>L0977</v>
      </c>
      <c r="C81" t="str">
        <v>BLOG_READ</v>
      </c>
      <c r="D81">
        <v>45766</v>
      </c>
      <c r="E81" t="str">
        <v>IN-PERSON</v>
      </c>
      <c r="F81" t="str">
        <v>C006</v>
      </c>
      <c r="G81" t="str">
        <v>Competitor Comparison Sheet</v>
      </c>
      <c r="H81" t="str">
        <v>ENGAGED</v>
      </c>
      <c r="I81">
        <v>426</v>
      </c>
      <c r="J81" t="str">
        <v>MOBILE</v>
      </c>
      <c r="K81" t="str">
        <v>https://example.com/webinars</v>
      </c>
      <c r="L81" t="str">
        <v/>
      </c>
      <c r="M81">
        <v>7.1</v>
      </c>
      <c r="N81" t="str">
        <v>HIGH</v>
      </c>
    </row>
    <row r="82" spans="1:14">
      <c r="A82" t="str">
        <v>INT-00081</v>
      </c>
      <c r="B82" t="str">
        <v>L0524</v>
      </c>
      <c r="C82" t="str">
        <v>PRICING_PAGE_VIEW</v>
      </c>
      <c r="D82">
        <v>45859</v>
      </c>
      <c r="E82" t="str">
        <v>SOCIAL</v>
      </c>
      <c r="F82" t="str">
        <v>N/A</v>
      </c>
      <c r="G82" t="str">
        <v>Pricing Page</v>
      </c>
      <c r="H82" t="str">
        <v>NO_RESPONSE</v>
      </c>
      <c r="I82">
        <v>2252</v>
      </c>
      <c r="J82" t="str">
        <v>DESKTOP</v>
      </c>
      <c r="K82" t="str">
        <v>https://example.com/competitors</v>
      </c>
      <c r="L82" t="str">
        <v/>
      </c>
      <c r="M82">
        <v>37.5</v>
      </c>
      <c r="N82" t="str">
        <v>HIGH</v>
      </c>
    </row>
    <row r="83" spans="1:14">
      <c r="A83" t="str">
        <v>INT-00082</v>
      </c>
      <c r="B83" t="str">
        <v>L0490</v>
      </c>
      <c r="C83" t="str">
        <v>UNSUBSCRIBE</v>
      </c>
      <c r="D83">
        <v>45666</v>
      </c>
      <c r="E83" t="str">
        <v>WEB</v>
      </c>
      <c r="F83" t="str">
        <v>N/A</v>
      </c>
      <c r="G83" t="str">
        <v>Newsletter Issue #42</v>
      </c>
      <c r="H83" t="str">
        <v>UNSUBSCRIBED</v>
      </c>
      <c r="I83">
        <v>1873</v>
      </c>
      <c r="J83" t="str">
        <v>DESKTOP</v>
      </c>
      <c r="K83" t="str">
        <v>https://example.com/contact</v>
      </c>
      <c r="L83" t="str">
        <v>High Intent</v>
      </c>
      <c r="M83">
        <v>31.2</v>
      </c>
      <c r="N83" t="str">
        <v>HIGH</v>
      </c>
    </row>
    <row r="84" spans="1:14">
      <c r="A84" t="str">
        <v>INT-00083</v>
      </c>
      <c r="B84" t="str">
        <v>L0617</v>
      </c>
      <c r="C84" t="str">
        <v>FORM_SUBMIT</v>
      </c>
      <c r="D84">
        <v>45715</v>
      </c>
      <c r="E84" t="str">
        <v>EMAIL</v>
      </c>
      <c r="F84" t="str">
        <v>N/A</v>
      </c>
      <c r="G84" t="str">
        <v>Template: Campaign Planning</v>
      </c>
      <c r="H84" t="str">
        <v>CONVERTED</v>
      </c>
      <c r="I84">
        <v>769</v>
      </c>
      <c r="J84" t="str">
        <v>DESKTOP</v>
      </c>
      <c r="K84" t="str">
        <v>https://example.com/blog/reduce-cac</v>
      </c>
      <c r="L84" t="str">
        <v/>
      </c>
      <c r="M84">
        <v>12.8</v>
      </c>
      <c r="N84" t="str">
        <v>HIGH</v>
      </c>
    </row>
    <row r="85" spans="1:14">
      <c r="A85" t="str">
        <v>INT-00084</v>
      </c>
      <c r="B85" t="str">
        <v>L0327</v>
      </c>
      <c r="C85" t="str">
        <v>DEMO_REQUEST</v>
      </c>
      <c r="D85">
        <v>45893</v>
      </c>
      <c r="E85" t="str">
        <v>EMAIL</v>
      </c>
      <c r="F85" t="str">
        <v>C006</v>
      </c>
      <c r="G85" t="str">
        <v>Ultimate Guide To Crm</v>
      </c>
      <c r="H85" t="str">
        <v>CLICKED</v>
      </c>
      <c r="I85">
        <v>16</v>
      </c>
      <c r="J85" t="str">
        <v>MOBILE</v>
      </c>
      <c r="K85" t="str">
        <v>N/A</v>
      </c>
      <c r="L85" t="str">
        <v/>
      </c>
      <c r="M85">
        <v>0.3</v>
      </c>
      <c r="N85" t="str">
        <v>LOW</v>
      </c>
    </row>
    <row r="86" spans="1:14">
      <c r="A86" t="str">
        <v>INT-00085</v>
      </c>
      <c r="B86" t="str">
        <v>L0741</v>
      </c>
      <c r="C86" t="str">
        <v>PRICING_PAGE_VIEW</v>
      </c>
      <c r="D86">
        <v>45796</v>
      </c>
      <c r="E86" t="str">
        <v>PHONE</v>
      </c>
      <c r="F86" t="str">
        <v>N/A</v>
      </c>
      <c r="G86" t="str">
        <v>Ultimate Guide To Crm</v>
      </c>
      <c r="H86" t="str">
        <v>CLICKED</v>
      </c>
      <c r="I86">
        <v>1639</v>
      </c>
      <c r="J86" t="str">
        <v>TABLET</v>
      </c>
      <c r="K86" t="str">
        <v>https://example.com/blog</v>
      </c>
      <c r="L86" t="str">
        <v/>
      </c>
      <c r="M86">
        <v>27.3</v>
      </c>
      <c r="N86" t="str">
        <v>HIGH</v>
      </c>
    </row>
    <row r="87" spans="1:14">
      <c r="A87" t="str">
        <v>INT-00086</v>
      </c>
      <c r="B87" t="str">
        <v>L0517</v>
      </c>
      <c r="C87" t="str">
        <v>SOCIAL_ENGAGE</v>
      </c>
      <c r="D87">
        <v>45843</v>
      </c>
      <c r="E87" t="str">
        <v>UNKNOWN</v>
      </c>
      <c r="F87" t="str">
        <v>C002</v>
      </c>
      <c r="G87" t="str">
        <v>Newsletter Issue #43</v>
      </c>
      <c r="H87" t="str">
        <v>DOWNLOADED</v>
      </c>
      <c r="I87">
        <v>1335</v>
      </c>
      <c r="J87" t="str">
        <v>DESKTOP</v>
      </c>
      <c r="K87" t="str">
        <v>https://example.com/blog</v>
      </c>
      <c r="L87" t="str">
        <v>Demo Scheduled For Next Week</v>
      </c>
      <c r="M87">
        <v>22.3</v>
      </c>
      <c r="N87" t="str">
        <v>HIGH</v>
      </c>
    </row>
    <row r="88" spans="1:14">
      <c r="A88" t="str">
        <v>INT-00087</v>
      </c>
      <c r="B88" t="str">
        <v>L0566</v>
      </c>
      <c r="C88" t="str">
        <v>DEMO_REQUEST</v>
      </c>
      <c r="D88">
        <v>45801</v>
      </c>
      <c r="E88" t="str">
        <v>WEB</v>
      </c>
      <c r="F88" t="str">
        <v>C003</v>
      </c>
      <c r="G88" t="str">
        <v>Case Study: Smb Growth Story</v>
      </c>
      <c r="H88" t="str">
        <v>OPENED</v>
      </c>
      <c r="I88">
        <v>415</v>
      </c>
      <c r="J88" t="str">
        <v>TABLET</v>
      </c>
      <c r="K88" t="str">
        <v>https://example.com/free-trial</v>
      </c>
      <c r="L88" t="str">
        <v/>
      </c>
      <c r="M88">
        <v>6.9</v>
      </c>
      <c r="N88" t="str">
        <v>HIGH</v>
      </c>
    </row>
    <row r="89" spans="1:14">
      <c r="A89" t="str">
        <v>INT-00088</v>
      </c>
      <c r="B89" t="str">
        <v>L0761</v>
      </c>
      <c r="C89" t="str">
        <v>CONTENT_DOWNLOAD</v>
      </c>
      <c r="D89">
        <v>45818</v>
      </c>
      <c r="E89" t="str">
        <v>WEB</v>
      </c>
      <c r="F89" t="str">
        <v>C010</v>
      </c>
      <c r="G89" t="str">
        <v>Video: Customer Testimonial</v>
      </c>
      <c r="H89" t="str">
        <v>REGISTERED</v>
      </c>
      <c r="I89">
        <v>1454</v>
      </c>
      <c r="J89" t="str">
        <v>MOBILE</v>
      </c>
      <c r="K89" t="str">
        <v>https://example.com/case-studies</v>
      </c>
      <c r="L89" t="str">
        <v>Multi-Year Deal Potential</v>
      </c>
      <c r="M89">
        <v>24.2</v>
      </c>
      <c r="N89" t="str">
        <v>HIGH</v>
      </c>
    </row>
    <row r="90" spans="1:14">
      <c r="A90" t="str">
        <v>INT-00089</v>
      </c>
      <c r="B90" t="str">
        <v>L0510</v>
      </c>
      <c r="C90" t="str">
        <v>CONTENT_DOWNLOAD</v>
      </c>
      <c r="D90">
        <v>45969</v>
      </c>
      <c r="E90" t="str">
        <v>UNKNOWN</v>
      </c>
      <c r="F90" t="str">
        <v>C007</v>
      </c>
      <c r="G90" t="str">
        <v>Newsletter Issue #42</v>
      </c>
      <c r="H90" t="str">
        <v>OPENED</v>
      </c>
      <c r="I90">
        <v>43</v>
      </c>
      <c r="J90" t="str">
        <v>UNKNOWN</v>
      </c>
      <c r="K90" t="str">
        <v>https://example.com/pricing</v>
      </c>
      <c r="L90" t="str">
        <v/>
      </c>
      <c r="M90">
        <v>0.7</v>
      </c>
      <c r="N90" t="str">
        <v>LOW</v>
      </c>
    </row>
    <row r="91" spans="1:14">
      <c r="A91" t="str">
        <v>INT-00090</v>
      </c>
      <c r="B91" t="str">
        <v>L0504</v>
      </c>
      <c r="C91" t="str">
        <v>DEMO_REQUEST</v>
      </c>
      <c r="D91">
        <v>45721</v>
      </c>
      <c r="E91" t="str">
        <v>SOCIAL</v>
      </c>
      <c r="F91" t="str">
        <v>C005</v>
      </c>
      <c r="G91" t="str">
        <v>Blog: How To Reduce Cac</v>
      </c>
      <c r="H91" t="str">
        <v>CLICKED</v>
      </c>
      <c r="I91">
        <v>1997</v>
      </c>
      <c r="J91" t="str">
        <v>MOBILE</v>
      </c>
      <c r="K91" t="str">
        <v>N/A</v>
      </c>
      <c r="L91" t="str">
        <v/>
      </c>
      <c r="M91">
        <v>33.299999999999997</v>
      </c>
      <c r="N91" t="str">
        <v>HIGH</v>
      </c>
    </row>
    <row r="92" spans="1:14">
      <c r="A92" t="str">
        <v>INT-00091</v>
      </c>
      <c r="B92" t="str">
        <v>L0981</v>
      </c>
      <c r="C92" t="str">
        <v>EMAIL_OPEN</v>
      </c>
      <c r="D92">
        <v>45774</v>
      </c>
      <c r="E92" t="str">
        <v>PUSH_NOTIFICATION</v>
      </c>
      <c r="F92" t="str">
        <v>C003</v>
      </c>
      <c r="G92" t="str">
        <v>Free Trial Signup Page</v>
      </c>
      <c r="H92" t="str">
        <v>BOUNCED</v>
      </c>
      <c r="I92">
        <v>461</v>
      </c>
      <c r="J92" t="str">
        <v>MOBILE</v>
      </c>
      <c r="K92" t="str">
        <v>N/A</v>
      </c>
      <c r="L92" t="str">
        <v>High Intent</v>
      </c>
      <c r="M92">
        <v>7.7</v>
      </c>
      <c r="N92" t="str">
        <v>HIGH</v>
      </c>
    </row>
    <row r="93" spans="1:14">
      <c r="A93" t="str">
        <v>INT-00092</v>
      </c>
      <c r="B93" t="str">
        <v>L0909</v>
      </c>
      <c r="C93" t="str">
        <v>AD_CLICK</v>
      </c>
      <c r="D93">
        <v>45951</v>
      </c>
      <c r="E93" t="str">
        <v>UNKNOWN</v>
      </c>
      <c r="F93" t="str">
        <v>C010</v>
      </c>
      <c r="G93" t="str">
        <v>Newsletter Issue #42</v>
      </c>
      <c r="H93" t="str">
        <v>UNSUBSCRIBED</v>
      </c>
      <c r="I93">
        <v>1261</v>
      </c>
      <c r="J93" t="str">
        <v>DESKTOP</v>
      </c>
      <c r="K93" t="str">
        <v>N/A</v>
      </c>
      <c r="L93" t="str">
        <v/>
      </c>
      <c r="M93">
        <v>21</v>
      </c>
      <c r="N93" t="str">
        <v>HIGH</v>
      </c>
    </row>
    <row r="94" spans="1:14">
      <c r="A94" t="str">
        <v>INT-00093</v>
      </c>
      <c r="B94" t="str">
        <v>L0873</v>
      </c>
      <c r="C94" t="str">
        <v>BLOG_READ</v>
      </c>
      <c r="D94">
        <v>45743</v>
      </c>
      <c r="E94" t="str">
        <v>WEB</v>
      </c>
      <c r="F94" t="str">
        <v>C002</v>
      </c>
      <c r="G94" t="str">
        <v>Pricing Page</v>
      </c>
      <c r="H94" t="str">
        <v>BOUNCED</v>
      </c>
      <c r="I94">
        <v>2384</v>
      </c>
      <c r="J94" t="str">
        <v>MOBILE</v>
      </c>
      <c r="K94" t="str">
        <v>https://example.com/contact</v>
      </c>
      <c r="L94" t="str">
        <v/>
      </c>
      <c r="M94">
        <v>39.700000000000003</v>
      </c>
      <c r="N94" t="str">
        <v>HIGH</v>
      </c>
    </row>
    <row r="95" spans="1:14">
      <c r="A95" t="str">
        <v>INT-00094</v>
      </c>
      <c r="B95" t="str">
        <v>L0510</v>
      </c>
      <c r="C95" t="str">
        <v>UNSUBSCRIBE</v>
      </c>
      <c r="D95">
        <v>45691</v>
      </c>
      <c r="E95" t="str">
        <v>PHONE</v>
      </c>
      <c r="F95" t="str">
        <v>C010</v>
      </c>
      <c r="G95" t="str">
        <v>Free Trial Signup Page</v>
      </c>
      <c r="H95" t="str">
        <v>ENGAGED</v>
      </c>
      <c r="I95">
        <v>433</v>
      </c>
      <c r="J95" t="str">
        <v>DESKTOP</v>
      </c>
      <c r="K95" t="str">
        <v>N/A</v>
      </c>
      <c r="L95" t="str">
        <v/>
      </c>
      <c r="M95">
        <v>7.2</v>
      </c>
      <c r="N95" t="str">
        <v>HIGH</v>
      </c>
    </row>
    <row r="96" spans="1:14">
      <c r="A96" t="str">
        <v>INT-00095</v>
      </c>
      <c r="B96" t="str">
        <v>L0166</v>
      </c>
      <c r="C96" t="str">
        <v>DEMO_REQUEST</v>
      </c>
      <c r="D96" t="str">
        <v/>
      </c>
      <c r="E96" t="str">
        <v>CHAT</v>
      </c>
      <c r="F96" t="str">
        <v>N/A</v>
      </c>
      <c r="G96" t="str">
        <v>Chatbot: Pricing Inquiry</v>
      </c>
      <c r="H96" t="str">
        <v>OPENED</v>
      </c>
      <c r="I96">
        <v>1065</v>
      </c>
      <c r="J96" t="str">
        <v>DESKTOP</v>
      </c>
      <c r="K96" t="str">
        <v>https://example.com/pricing</v>
      </c>
      <c r="L96" t="str">
        <v>Wants To Talk To Reference Customer</v>
      </c>
      <c r="M96">
        <v>17.8</v>
      </c>
      <c r="N96" t="str">
        <v>HIGH</v>
      </c>
    </row>
    <row r="97" spans="1:14">
      <c r="A97" t="str">
        <v>INT-00096</v>
      </c>
      <c r="B97" t="str">
        <v>L0098</v>
      </c>
      <c r="C97" t="str">
        <v>PHONE_CALL</v>
      </c>
      <c r="D97">
        <v>45770</v>
      </c>
      <c r="E97" t="str">
        <v>CHAT</v>
      </c>
      <c r="F97" t="str">
        <v>C005</v>
      </c>
      <c r="G97" t="str">
        <v>Unknown</v>
      </c>
      <c r="H97" t="str">
        <v>UNSUBSCRIBED</v>
      </c>
      <c r="I97">
        <v>156</v>
      </c>
      <c r="J97" t="str">
        <v>DESKTOP</v>
      </c>
      <c r="K97" t="str">
        <v>https://example.com/resources/ebooks</v>
      </c>
      <c r="L97" t="str">
        <v>Budget Not Confirmed</v>
      </c>
      <c r="M97">
        <v>2.6</v>
      </c>
      <c r="N97" t="str">
        <v>MEDIUM</v>
      </c>
    </row>
    <row r="98" spans="1:14">
      <c r="A98" t="str">
        <v>INT-00097</v>
      </c>
      <c r="B98" t="str">
        <v>L0312</v>
      </c>
      <c r="C98" t="str">
        <v>EMAIL_CLICK</v>
      </c>
      <c r="D98">
        <v>45675</v>
      </c>
      <c r="E98" t="str">
        <v>EMAIL</v>
      </c>
      <c r="F98" t="str">
        <v>C008</v>
      </c>
      <c r="G98" t="str">
        <v>10 Lead Scoring Tips</v>
      </c>
      <c r="H98" t="str">
        <v>VIEWED</v>
      </c>
      <c r="I98">
        <v>1734</v>
      </c>
      <c r="J98" t="str">
        <v>DESKTOP</v>
      </c>
      <c r="K98" t="str">
        <v>https://example.com/competitors</v>
      </c>
      <c r="L98" t="str">
        <v/>
      </c>
      <c r="M98">
        <v>28.9</v>
      </c>
      <c r="N98" t="str">
        <v>HIGH</v>
      </c>
    </row>
    <row r="99" spans="1:14">
      <c r="A99" t="str">
        <v>INT-00098</v>
      </c>
      <c r="B99" t="str">
        <v>L0482</v>
      </c>
      <c r="C99" t="str">
        <v>PHONE_CALL</v>
      </c>
      <c r="D99">
        <v>45968</v>
      </c>
      <c r="E99" t="str">
        <v>WEB</v>
      </c>
      <c r="F99" t="str">
        <v>N/A</v>
      </c>
      <c r="G99" t="str">
        <v>Product Demo Video</v>
      </c>
      <c r="H99" t="str">
        <v>NO_RESPONSE</v>
      </c>
      <c r="I99">
        <v>2353</v>
      </c>
      <c r="J99" t="str">
        <v>MOBILE</v>
      </c>
      <c r="K99" t="str">
        <v>https://example.com/pricing</v>
      </c>
      <c r="L99" t="str">
        <v/>
      </c>
      <c r="M99">
        <v>39.200000000000003</v>
      </c>
      <c r="N99" t="str">
        <v>HIGH</v>
      </c>
    </row>
    <row r="100" spans="1:14">
      <c r="A100" t="str">
        <v>INT-00099</v>
      </c>
      <c r="B100" t="str">
        <v>L0132</v>
      </c>
      <c r="C100" t="str">
        <v>EMAIL_OPEN</v>
      </c>
      <c r="D100">
        <v>45971</v>
      </c>
      <c r="E100" t="str">
        <v>PUSH_NOTIFICATION</v>
      </c>
      <c r="F100" t="str">
        <v>C008</v>
      </c>
      <c r="G100" t="str">
        <v>Newsletter Issue #44</v>
      </c>
      <c r="H100" t="str">
        <v>REGISTERED</v>
      </c>
      <c r="I100">
        <v>1259</v>
      </c>
      <c r="J100" t="str">
        <v>UNKNOWN</v>
      </c>
      <c r="K100" t="str">
        <v>https://example.com/resources/ebooks</v>
      </c>
      <c r="L100" t="str">
        <v/>
      </c>
      <c r="M100">
        <v>21</v>
      </c>
      <c r="N100" t="str">
        <v>HIGH</v>
      </c>
    </row>
    <row r="101" spans="1:14">
      <c r="A101" t="str">
        <v>INT-00100</v>
      </c>
      <c r="B101" t="str">
        <v>L0422</v>
      </c>
      <c r="C101" t="str">
        <v>FORM_SUBMIT</v>
      </c>
      <c r="D101">
        <v>45683</v>
      </c>
      <c r="E101" t="str">
        <v>EMAIL</v>
      </c>
      <c r="F101" t="str">
        <v>C005</v>
      </c>
      <c r="G101" t="str">
        <v>Video: Platform Overview 3Min</v>
      </c>
      <c r="H101" t="str">
        <v>OPENED</v>
      </c>
      <c r="I101">
        <v>0</v>
      </c>
      <c r="J101" t="str">
        <v>DESKTOP</v>
      </c>
      <c r="K101" t="str">
        <v>https://example.com/features</v>
      </c>
      <c r="L101" t="str">
        <v/>
      </c>
      <c r="M101">
        <v>0</v>
      </c>
      <c r="N101" t="str">
        <v>NONE</v>
      </c>
    </row>
    <row r="102" spans="1:14">
      <c r="A102" t="str">
        <v>INT-00101</v>
      </c>
      <c r="B102" t="str">
        <v>L0125</v>
      </c>
      <c r="C102" t="str">
        <v>DEMO_REQUEST</v>
      </c>
      <c r="D102">
        <v>45832</v>
      </c>
      <c r="E102" t="str">
        <v>CHAT</v>
      </c>
      <c r="F102" t="str">
        <v>C010</v>
      </c>
      <c r="G102" t="str">
        <v>Partner Referral Landing Page</v>
      </c>
      <c r="H102" t="str">
        <v>VIEWED</v>
      </c>
      <c r="I102">
        <v>0</v>
      </c>
      <c r="J102" t="str">
        <v>MOBILE</v>
      </c>
      <c r="K102" t="str">
        <v>https://example.com/resources/ebooks</v>
      </c>
      <c r="L102" t="str">
        <v/>
      </c>
      <c r="M102">
        <v>0</v>
      </c>
      <c r="N102" t="str">
        <v>NONE</v>
      </c>
    </row>
    <row r="103" spans="1:14">
      <c r="A103" t="str">
        <v>INT-00102</v>
      </c>
      <c r="B103" t="str">
        <v>L0131</v>
      </c>
      <c r="C103" t="str">
        <v>FREE_TRIAL_SIGNUP</v>
      </c>
      <c r="D103">
        <v>45822</v>
      </c>
      <c r="E103" t="str">
        <v>UNKNOWN</v>
      </c>
      <c r="F103" t="str">
        <v>N/A</v>
      </c>
      <c r="G103" t="str">
        <v>Webinar: Lead Scoring Best Practices</v>
      </c>
      <c r="H103" t="str">
        <v>VIEWED</v>
      </c>
      <c r="I103">
        <v>2006</v>
      </c>
      <c r="J103" t="str">
        <v>DESKTOP</v>
      </c>
      <c r="K103" t="str">
        <v>https://example.com/blog/reduce-cac</v>
      </c>
      <c r="L103" t="str">
        <v/>
      </c>
      <c r="M103">
        <v>33.4</v>
      </c>
      <c r="N103" t="str">
        <v>HIGH</v>
      </c>
    </row>
    <row r="104" spans="1:14">
      <c r="A104" t="str">
        <v>INT-00103</v>
      </c>
      <c r="B104" t="str">
        <v>L0820</v>
      </c>
      <c r="C104" t="str">
        <v>BLOG_READ</v>
      </c>
      <c r="D104">
        <v>45919</v>
      </c>
      <c r="E104" t="str">
        <v>IN-PERSON</v>
      </c>
      <c r="F104" t="str">
        <v>C008</v>
      </c>
      <c r="G104" t="str">
        <v>Unknown</v>
      </c>
      <c r="H104" t="str">
        <v>PARTIAL_VIEW</v>
      </c>
      <c r="I104">
        <v>1862</v>
      </c>
      <c r="J104" t="str">
        <v>MOBILE</v>
      </c>
      <c r="K104" t="str">
        <v>https://example.com/competitors</v>
      </c>
      <c r="L104" t="str">
        <v/>
      </c>
      <c r="M104">
        <v>31</v>
      </c>
      <c r="N104" t="str">
        <v>HIGH</v>
      </c>
    </row>
    <row r="105" spans="1:14">
      <c r="A105" t="str">
        <v>INT-00104</v>
      </c>
      <c r="B105" t="str">
        <v>L0449</v>
      </c>
      <c r="C105" t="str">
        <v>UNSUBSCRIBE</v>
      </c>
      <c r="D105">
        <v>45695</v>
      </c>
      <c r="E105" t="str">
        <v>IN-PERSON</v>
      </c>
      <c r="F105" t="str">
        <v>C008</v>
      </c>
      <c r="G105" t="str">
        <v>Webinar: Lead Scoring Best Practices</v>
      </c>
      <c r="H105" t="str">
        <v>CONVERTED</v>
      </c>
      <c r="I105">
        <v>0</v>
      </c>
      <c r="J105" t="str">
        <v>TABLET</v>
      </c>
      <c r="K105" t="str">
        <v>https://example.com/demo</v>
      </c>
      <c r="L105" t="str">
        <v/>
      </c>
      <c r="M105">
        <v>0</v>
      </c>
      <c r="N105" t="str">
        <v>NONE</v>
      </c>
    </row>
    <row r="106" spans="1:14">
      <c r="A106" t="str">
        <v>INT-00105</v>
      </c>
      <c r="B106" t="str">
        <v>L0546</v>
      </c>
      <c r="C106" t="str">
        <v>PRICING_PAGE_VIEW</v>
      </c>
      <c r="D106">
        <v>45890</v>
      </c>
      <c r="E106" t="str">
        <v>SMS</v>
      </c>
      <c r="F106" t="str">
        <v>N/A</v>
      </c>
      <c r="G106" t="str">
        <v>Pricing Page</v>
      </c>
      <c r="H106" t="str">
        <v>CLICKED</v>
      </c>
      <c r="I106">
        <v>1954</v>
      </c>
      <c r="J106" t="str">
        <v>TABLET</v>
      </c>
      <c r="K106" t="str">
        <v>https://example.com/demo</v>
      </c>
      <c r="L106" t="str">
        <v/>
      </c>
      <c r="M106">
        <v>32.6</v>
      </c>
      <c r="N106" t="str">
        <v>HIGH</v>
      </c>
    </row>
    <row r="107" spans="1:14">
      <c r="A107" t="str">
        <v>INT-00106</v>
      </c>
      <c r="B107" t="str">
        <v>L0120</v>
      </c>
      <c r="C107" t="str">
        <v>PRICING_PAGE_VIEW</v>
      </c>
      <c r="D107">
        <v>45832</v>
      </c>
      <c r="E107" t="str">
        <v>IN-PERSON</v>
      </c>
      <c r="F107" t="str">
        <v>C007</v>
      </c>
      <c r="G107" t="str">
        <v>Demo: Live Product Walkthrough</v>
      </c>
      <c r="H107" t="str">
        <v>OPENED</v>
      </c>
      <c r="I107">
        <v>1871</v>
      </c>
      <c r="J107" t="str">
        <v>TABLET</v>
      </c>
      <c r="K107" t="str">
        <v>https://example.com/about</v>
      </c>
      <c r="L107" t="str">
        <v/>
      </c>
      <c r="M107">
        <v>31.2</v>
      </c>
      <c r="N107" t="str">
        <v>HIGH</v>
      </c>
    </row>
    <row r="108" spans="1:14">
      <c r="A108" t="str">
        <v>INT-00107</v>
      </c>
      <c r="B108" t="str">
        <v>L0569</v>
      </c>
      <c r="C108" t="str">
        <v>UNSUBSCRIBE</v>
      </c>
      <c r="D108">
        <v>45888</v>
      </c>
      <c r="E108" t="str">
        <v>PUSH_NOTIFICATION</v>
      </c>
      <c r="F108" t="str">
        <v>C007</v>
      </c>
      <c r="G108" t="str">
        <v>Partner Referral Landing Page</v>
      </c>
      <c r="H108" t="str">
        <v>NO_RESPONSE</v>
      </c>
      <c r="I108">
        <v>1018</v>
      </c>
      <c r="J108" t="str">
        <v>DESKTOP</v>
      </c>
      <c r="K108" t="str">
        <v>https://example.com/case-studies</v>
      </c>
      <c r="L108" t="str">
        <v/>
      </c>
      <c r="M108">
        <v>17</v>
      </c>
      <c r="N108" t="str">
        <v>HIGH</v>
      </c>
    </row>
    <row r="109" spans="1:14">
      <c r="A109" t="str">
        <v>INT-00108</v>
      </c>
      <c r="B109" t="str">
        <v>L0497</v>
      </c>
      <c r="C109" t="str">
        <v>AD_CLICK</v>
      </c>
      <c r="D109">
        <v>45828</v>
      </c>
      <c r="E109" t="str">
        <v>SOCIAL</v>
      </c>
      <c r="F109" t="str">
        <v>C010</v>
      </c>
      <c r="G109" t="str">
        <v>Webinar: Marketing Automation 101</v>
      </c>
      <c r="H109" t="str">
        <v>NO_RESPONSE</v>
      </c>
      <c r="I109">
        <v>1335</v>
      </c>
      <c r="J109" t="str">
        <v>TABLET</v>
      </c>
      <c r="K109" t="str">
        <v>https://example.com/roi-calculator</v>
      </c>
      <c r="L109" t="str">
        <v/>
      </c>
      <c r="M109">
        <v>22.3</v>
      </c>
      <c r="N109" t="str">
        <v>HIGH</v>
      </c>
    </row>
    <row r="110" spans="1:14">
      <c r="A110" t="str">
        <v>INT-00109</v>
      </c>
      <c r="B110" t="str">
        <v>L0034</v>
      </c>
      <c r="C110" t="str">
        <v>FORM_SUBMIT</v>
      </c>
      <c r="D110">
        <v>45797</v>
      </c>
      <c r="E110" t="str">
        <v>SOCIAL</v>
      </c>
      <c r="F110" t="str">
        <v>N/A</v>
      </c>
      <c r="G110" t="str">
        <v>Newsletter Issue #43</v>
      </c>
      <c r="H110" t="str">
        <v>OPENED</v>
      </c>
      <c r="I110">
        <v>335</v>
      </c>
      <c r="J110" t="str">
        <v>DESKTOP</v>
      </c>
      <c r="K110" t="str">
        <v>https://example.com/pricing</v>
      </c>
      <c r="L110" t="str">
        <v/>
      </c>
      <c r="M110">
        <v>5.6</v>
      </c>
      <c r="N110" t="str">
        <v>HIGH</v>
      </c>
    </row>
    <row r="111" spans="1:14">
      <c r="A111" t="str">
        <v>INT-00110</v>
      </c>
      <c r="B111" t="str">
        <v>L0032</v>
      </c>
      <c r="C111" t="str">
        <v>SOCIAL_ENGAGE</v>
      </c>
      <c r="D111">
        <v>45836</v>
      </c>
      <c r="E111" t="str">
        <v>CHAT</v>
      </c>
      <c r="F111" t="str">
        <v>C008</v>
      </c>
      <c r="G111" t="str">
        <v>Ultimate Guide To Crm</v>
      </c>
      <c r="H111" t="str">
        <v>VIEWED</v>
      </c>
      <c r="I111">
        <v>1920</v>
      </c>
      <c r="J111" t="str">
        <v>DESKTOP</v>
      </c>
      <c r="K111" t="str">
        <v>https://example.com/blog/reduce-cac</v>
      </c>
      <c r="L111" t="str">
        <v/>
      </c>
      <c r="M111">
        <v>32</v>
      </c>
      <c r="N111" t="str">
        <v>HIGH</v>
      </c>
    </row>
    <row r="112" spans="1:14">
      <c r="A112" t="str">
        <v>INT-00111</v>
      </c>
      <c r="B112" t="str">
        <v>L0202</v>
      </c>
      <c r="C112" t="str">
        <v>CHATBOT_CONVO</v>
      </c>
      <c r="D112">
        <v>45783</v>
      </c>
      <c r="E112" t="str">
        <v>EMAIL</v>
      </c>
      <c r="F112" t="str">
        <v>N/A</v>
      </c>
      <c r="G112" t="str">
        <v>Webinar: Advanced Analytics Deep Dive</v>
      </c>
      <c r="H112" t="str">
        <v>UNSUBSCRIBED</v>
      </c>
      <c r="I112">
        <v>1429</v>
      </c>
      <c r="J112" t="str">
        <v>UNKNOWN</v>
      </c>
      <c r="K112" t="str">
        <v>https://example.com/contact</v>
      </c>
      <c r="L112" t="str">
        <v/>
      </c>
      <c r="M112">
        <v>23.8</v>
      </c>
      <c r="N112" t="str">
        <v>HIGH</v>
      </c>
    </row>
    <row r="113" spans="1:14">
      <c r="A113" t="str">
        <v>INT-00112</v>
      </c>
      <c r="B113" t="str">
        <v>L0274</v>
      </c>
      <c r="C113" t="str">
        <v>DEMO_REQUEST</v>
      </c>
      <c r="D113">
        <v>45672</v>
      </c>
      <c r="E113" t="str">
        <v>UNKNOWN</v>
      </c>
      <c r="F113" t="str">
        <v>C009</v>
      </c>
      <c r="G113" t="str">
        <v>Crm Buyer'S Guide 2025</v>
      </c>
      <c r="H113" t="str">
        <v>CONVERTED</v>
      </c>
      <c r="I113">
        <v>1919</v>
      </c>
      <c r="J113" t="str">
        <v>MOBILE</v>
      </c>
      <c r="K113" t="str">
        <v>N/A</v>
      </c>
      <c r="L113" t="str">
        <v/>
      </c>
      <c r="M113">
        <v>32</v>
      </c>
      <c r="N113" t="str">
        <v>HIGH</v>
      </c>
    </row>
    <row r="114" spans="1:14">
      <c r="A114" t="str">
        <v>INT-00113</v>
      </c>
      <c r="B114" t="str">
        <v>L0822</v>
      </c>
      <c r="C114" t="str">
        <v>PRICING_PAGE_VIEW</v>
      </c>
      <c r="D114">
        <v>45737</v>
      </c>
      <c r="E114" t="str">
        <v>PUSH_NOTIFICATION</v>
      </c>
      <c r="F114" t="str">
        <v>N/A</v>
      </c>
      <c r="G114" t="str">
        <v>Blog: How To Reduce Cac</v>
      </c>
      <c r="H114" t="str">
        <v>OPENED</v>
      </c>
      <c r="I114">
        <v>0</v>
      </c>
      <c r="J114" t="str">
        <v>DESKTOP</v>
      </c>
      <c r="K114" t="str">
        <v>https://example.com/demo</v>
      </c>
      <c r="L114" t="str">
        <v/>
      </c>
      <c r="M114">
        <v>0</v>
      </c>
      <c r="N114" t="str">
        <v>NONE</v>
      </c>
    </row>
    <row r="115" spans="1:14">
      <c r="A115" t="str">
        <v>INT-00114</v>
      </c>
      <c r="B115" t="str">
        <v>L0144</v>
      </c>
      <c r="C115" t="str">
        <v>FREE_TRIAL_SIGNUP</v>
      </c>
      <c r="D115">
        <v>45778</v>
      </c>
      <c r="E115" t="str">
        <v>UNKNOWN</v>
      </c>
      <c r="F115" t="str">
        <v>N/A</v>
      </c>
      <c r="G115" t="str">
        <v>Partner Referral Landing Page</v>
      </c>
      <c r="H115" t="str">
        <v>CONVERTED</v>
      </c>
      <c r="I115">
        <v>281</v>
      </c>
      <c r="J115" t="str">
        <v>MOBILE</v>
      </c>
      <c r="K115" t="str">
        <v>https://example.com/webinars</v>
      </c>
      <c r="L115" t="str">
        <v/>
      </c>
      <c r="M115">
        <v>4.7</v>
      </c>
      <c r="N115" t="str">
        <v>MEDIUM</v>
      </c>
    </row>
    <row r="116" spans="1:14">
      <c r="A116" t="str">
        <v>INT-00115</v>
      </c>
      <c r="B116" t="str">
        <v>L0109</v>
      </c>
      <c r="C116" t="str">
        <v>VIDEO_WATCH</v>
      </c>
      <c r="D116">
        <v>45977</v>
      </c>
      <c r="E116" t="str">
        <v>IN-PERSON</v>
      </c>
      <c r="F116" t="str">
        <v>N/A</v>
      </c>
      <c r="G116" t="str">
        <v>Ultimate Guide To Crm</v>
      </c>
      <c r="H116" t="str">
        <v>PARTIAL_VIEW</v>
      </c>
      <c r="I116">
        <v>391</v>
      </c>
      <c r="J116" t="str">
        <v>DESKTOP</v>
      </c>
      <c r="K116" t="str">
        <v>https://example.com/features</v>
      </c>
      <c r="L116" t="str">
        <v/>
      </c>
      <c r="M116">
        <v>6.5</v>
      </c>
      <c r="N116" t="str">
        <v>HIGH</v>
      </c>
    </row>
    <row r="117" spans="1:14">
      <c r="A117" t="str">
        <v>INT-00116</v>
      </c>
      <c r="B117" t="str">
        <v>L0419</v>
      </c>
      <c r="C117" t="str">
        <v>CHATBOT_CONVO</v>
      </c>
      <c r="D117">
        <v>45847</v>
      </c>
      <c r="E117" t="str">
        <v>SOCIAL</v>
      </c>
      <c r="F117" t="str">
        <v>C003</v>
      </c>
      <c r="G117" t="str">
        <v>Template: Campaign Planning</v>
      </c>
      <c r="H117" t="str">
        <v>VIEWED</v>
      </c>
      <c r="I117">
        <v>1234</v>
      </c>
      <c r="J117" t="str">
        <v>MOBILE</v>
      </c>
      <c r="K117" t="str">
        <v>https://example.com/demo</v>
      </c>
      <c r="L117" t="str">
        <v/>
      </c>
      <c r="M117">
        <v>20.6</v>
      </c>
      <c r="N117" t="str">
        <v>HIGH</v>
      </c>
    </row>
    <row r="118" spans="1:14">
      <c r="A118" t="str">
        <v>INT-00117</v>
      </c>
      <c r="B118" t="str">
        <v>L0577</v>
      </c>
      <c r="C118" t="str">
        <v>PRICING_PAGE_VIEW</v>
      </c>
      <c r="D118">
        <v>45692</v>
      </c>
      <c r="E118" t="str">
        <v>UNKNOWN</v>
      </c>
      <c r="F118" t="str">
        <v>C001</v>
      </c>
      <c r="G118" t="str">
        <v>Whitepaper: State Of Gtm 2025</v>
      </c>
      <c r="H118" t="str">
        <v>VIEWED</v>
      </c>
      <c r="I118">
        <v>59</v>
      </c>
      <c r="J118" t="str">
        <v>TABLET</v>
      </c>
      <c r="K118" t="str">
        <v>https://example.com/contact</v>
      </c>
      <c r="L118" t="str">
        <v/>
      </c>
      <c r="M118">
        <v>1</v>
      </c>
      <c r="N118" t="str">
        <v>LOW</v>
      </c>
    </row>
    <row r="119" spans="1:14">
      <c r="A119" t="str">
        <v>INT-00118</v>
      </c>
      <c r="B119" t="str">
        <v>L0475</v>
      </c>
      <c r="C119" t="str">
        <v>BLOG_READ</v>
      </c>
      <c r="D119" t="str">
        <v/>
      </c>
      <c r="E119" t="str">
        <v>PHONE</v>
      </c>
      <c r="F119" t="str">
        <v>N/A</v>
      </c>
      <c r="G119" t="str">
        <v>Retargeting Ad Creative A</v>
      </c>
      <c r="H119" t="str">
        <v>ENGAGED</v>
      </c>
      <c r="I119">
        <v>122</v>
      </c>
      <c r="J119" t="str">
        <v>MOBILE</v>
      </c>
      <c r="K119" t="str">
        <v>https://example.com/contact</v>
      </c>
      <c r="L119" t="str">
        <v/>
      </c>
      <c r="M119">
        <v>2</v>
      </c>
      <c r="N119" t="str">
        <v>MEDIUM</v>
      </c>
    </row>
    <row r="120" spans="1:14">
      <c r="A120" t="str">
        <v>INT-00119</v>
      </c>
      <c r="B120" t="str">
        <v>L0861</v>
      </c>
      <c r="C120" t="str">
        <v>FORM_SUBMIT</v>
      </c>
      <c r="D120">
        <v>45919</v>
      </c>
      <c r="E120" t="str">
        <v>SMS</v>
      </c>
      <c r="F120" t="str">
        <v>C008</v>
      </c>
      <c r="G120" t="str">
        <v>Newsletter Issue #44</v>
      </c>
      <c r="H120" t="str">
        <v>CLICKED</v>
      </c>
      <c r="I120">
        <v>248</v>
      </c>
      <c r="J120" t="str">
        <v>TABLET</v>
      </c>
      <c r="K120" t="str">
        <v>https://example.com/demo</v>
      </c>
      <c r="L120" t="str">
        <v/>
      </c>
      <c r="M120">
        <v>4.0999999999999996</v>
      </c>
      <c r="N120" t="str">
        <v>MEDIUM</v>
      </c>
    </row>
    <row r="121" spans="1:14">
      <c r="A121" t="str">
        <v>INT-00120</v>
      </c>
      <c r="B121" t="str">
        <v>L0984</v>
      </c>
      <c r="C121" t="str">
        <v>WEBINAR_ATTENDED</v>
      </c>
      <c r="D121">
        <v>45714</v>
      </c>
      <c r="E121" t="str">
        <v>CHAT</v>
      </c>
      <c r="F121" t="str">
        <v>C008</v>
      </c>
      <c r="G121" t="str">
        <v>Demo: Live Product Walkthrough</v>
      </c>
      <c r="H121" t="str">
        <v>OPENED</v>
      </c>
      <c r="I121">
        <v>1072</v>
      </c>
      <c r="J121" t="str">
        <v>DESKTOP</v>
      </c>
      <c r="K121" t="str">
        <v>https://example.com/pricing</v>
      </c>
      <c r="L121" t="str">
        <v/>
      </c>
      <c r="M121">
        <v>17.899999999999999</v>
      </c>
      <c r="N121" t="str">
        <v>HIGH</v>
      </c>
    </row>
    <row r="122" spans="1:14">
      <c r="A122" t="str">
        <v>INT-00121</v>
      </c>
      <c r="B122" t="str">
        <v>L0479</v>
      </c>
      <c r="C122" t="str">
        <v>EMAIL_OPEN</v>
      </c>
      <c r="D122">
        <v>45904</v>
      </c>
      <c r="E122" t="str">
        <v>WEB</v>
      </c>
      <c r="F122" t="str">
        <v>N/A</v>
      </c>
      <c r="G122" t="str">
        <v>Customer Success Story</v>
      </c>
      <c r="H122" t="str">
        <v>CLICKED</v>
      </c>
      <c r="I122">
        <v>0</v>
      </c>
      <c r="J122" t="str">
        <v>MOBILE</v>
      </c>
      <c r="K122" t="str">
        <v>https://example.com/features</v>
      </c>
      <c r="L122" t="str">
        <v/>
      </c>
      <c r="M122">
        <v>0</v>
      </c>
      <c r="N122" t="str">
        <v>NONE</v>
      </c>
    </row>
    <row r="123" spans="1:14">
      <c r="A123" t="str">
        <v>INT-00122</v>
      </c>
      <c r="B123" t="str">
        <v>L0254</v>
      </c>
      <c r="C123" t="str">
        <v>EMAIL_CLICK</v>
      </c>
      <c r="D123">
        <v>45831</v>
      </c>
      <c r="E123" t="str">
        <v>CHAT</v>
      </c>
      <c r="F123" t="str">
        <v>C006</v>
      </c>
      <c r="G123" t="str">
        <v>Webinar: Marketing Automation 101</v>
      </c>
      <c r="H123" t="str">
        <v>VIEWED</v>
      </c>
      <c r="I123">
        <v>683</v>
      </c>
      <c r="J123" t="str">
        <v>MOBILE</v>
      </c>
      <c r="K123" t="str">
        <v>https://example.com/blog</v>
      </c>
      <c r="L123" t="str">
        <v/>
      </c>
      <c r="M123">
        <v>11.4</v>
      </c>
      <c r="N123" t="str">
        <v>HIGH</v>
      </c>
    </row>
    <row r="124" spans="1:14">
      <c r="A124" t="str">
        <v>INT-00123</v>
      </c>
      <c r="B124" t="str">
        <v>L0920</v>
      </c>
      <c r="C124" t="str">
        <v>AD_CLICK</v>
      </c>
      <c r="D124">
        <v>45665</v>
      </c>
      <c r="E124" t="str">
        <v>SOCIAL</v>
      </c>
      <c r="F124" t="str">
        <v>C004</v>
      </c>
      <c r="G124" t="str">
        <v>Webinar: Lead Scoring Best Practices</v>
      </c>
      <c r="H124" t="str">
        <v>REPLIED</v>
      </c>
      <c r="I124">
        <v>636</v>
      </c>
      <c r="J124" t="str">
        <v>UNKNOWN</v>
      </c>
      <c r="K124" t="str">
        <v>https://example.com/roi-calculator</v>
      </c>
      <c r="L124" t="str">
        <v/>
      </c>
      <c r="M124">
        <v>10.6</v>
      </c>
      <c r="N124" t="str">
        <v>HIGH</v>
      </c>
    </row>
    <row r="125" spans="1:14">
      <c r="A125" t="str">
        <v>INT-00124</v>
      </c>
      <c r="B125" t="str">
        <v>L0481</v>
      </c>
      <c r="C125" t="str">
        <v>DEMO_REQUEST</v>
      </c>
      <c r="D125" t="str">
        <v/>
      </c>
      <c r="E125" t="str">
        <v>UNKNOWN</v>
      </c>
      <c r="F125" t="str">
        <v>N/A</v>
      </c>
      <c r="G125" t="str">
        <v>Chatbot: Pricing Inquiry</v>
      </c>
      <c r="H125" t="str">
        <v>REGISTERED</v>
      </c>
      <c r="I125">
        <v>1294</v>
      </c>
      <c r="J125" t="str">
        <v>DESKTOP</v>
      </c>
      <c r="K125" t="str">
        <v>https://example.com/resources/ebooks</v>
      </c>
      <c r="L125" t="str">
        <v/>
      </c>
      <c r="M125">
        <v>21.6</v>
      </c>
      <c r="N125" t="str">
        <v>HIGH</v>
      </c>
    </row>
    <row r="126" spans="1:14">
      <c r="A126" t="str">
        <v>INT-00125</v>
      </c>
      <c r="B126" t="str">
        <v>L0075</v>
      </c>
      <c r="C126" t="str">
        <v>AD_CLICK</v>
      </c>
      <c r="D126">
        <v>45709</v>
      </c>
      <c r="E126" t="str">
        <v>EMAIL</v>
      </c>
      <c r="F126" t="str">
        <v>C002</v>
      </c>
      <c r="G126" t="str">
        <v>Crm Buyer'S Guide 2025</v>
      </c>
      <c r="H126" t="str">
        <v>CLICKED</v>
      </c>
      <c r="I126">
        <v>113</v>
      </c>
      <c r="J126" t="str">
        <v>DESKTOP</v>
      </c>
      <c r="K126" t="str">
        <v>https://example.com/resources/ebooks</v>
      </c>
      <c r="L126" t="str">
        <v>Follow Up Needed</v>
      </c>
      <c r="M126">
        <v>1.9</v>
      </c>
      <c r="N126" t="str">
        <v>MEDIUM</v>
      </c>
    </row>
    <row r="127" spans="1:14">
      <c r="A127" t="str">
        <v>INT-00126</v>
      </c>
      <c r="B127" t="str">
        <v>L0501</v>
      </c>
      <c r="C127" t="str">
        <v>EMAIL_CLICK</v>
      </c>
      <c r="D127">
        <v>45859</v>
      </c>
      <c r="E127" t="str">
        <v>SMS</v>
      </c>
      <c r="F127" t="str">
        <v>C004</v>
      </c>
      <c r="G127" t="str">
        <v>Roi Calculator Landing Page</v>
      </c>
      <c r="H127" t="str">
        <v>OPENED</v>
      </c>
      <c r="I127">
        <v>0</v>
      </c>
      <c r="J127" t="str">
        <v>MOBILE</v>
      </c>
      <c r="K127" t="str">
        <v>https://example.com/webinars</v>
      </c>
      <c r="L127" t="str">
        <v>Influencer Not Decision Maker</v>
      </c>
      <c r="M127">
        <v>0</v>
      </c>
      <c r="N127" t="str">
        <v>NONE</v>
      </c>
    </row>
    <row r="128" spans="1:14">
      <c r="A128" t="str">
        <v>INT-00127</v>
      </c>
      <c r="B128" t="str">
        <v>L0317</v>
      </c>
      <c r="C128" t="str">
        <v>DEMO_REQUEST</v>
      </c>
      <c r="D128">
        <v>45864</v>
      </c>
      <c r="E128" t="str">
        <v>CHAT</v>
      </c>
      <c r="F128" t="str">
        <v>N/A</v>
      </c>
      <c r="G128" t="str">
        <v>Newsletter Issue #43</v>
      </c>
      <c r="H128" t="str">
        <v>NO_RESPONSE</v>
      </c>
      <c r="I128">
        <v>822</v>
      </c>
      <c r="J128" t="str">
        <v>MOBILE</v>
      </c>
      <c r="K128" t="str">
        <v>https://example.com/about</v>
      </c>
      <c r="L128" t="str">
        <v/>
      </c>
      <c r="M128">
        <v>13.7</v>
      </c>
      <c r="N128" t="str">
        <v>HIGH</v>
      </c>
    </row>
    <row r="129" spans="1:14">
      <c r="A129" t="str">
        <v>INT-00128</v>
      </c>
      <c r="B129" t="str">
        <v>L0324</v>
      </c>
      <c r="C129" t="str">
        <v>BLOG_READ</v>
      </c>
      <c r="D129">
        <v>45715</v>
      </c>
      <c r="E129" t="str">
        <v>CHAT</v>
      </c>
      <c r="F129" t="str">
        <v>C002</v>
      </c>
      <c r="G129" t="str">
        <v>Event Registration: Summit 2025</v>
      </c>
      <c r="H129" t="str">
        <v>CONVERTED</v>
      </c>
      <c r="I129">
        <v>2341</v>
      </c>
      <c r="J129" t="str">
        <v>DESKTOP</v>
      </c>
      <c r="K129" t="str">
        <v>https://example.com/features</v>
      </c>
      <c r="L129" t="str">
        <v/>
      </c>
      <c r="M129">
        <v>39</v>
      </c>
      <c r="N129" t="str">
        <v>HIGH</v>
      </c>
    </row>
    <row r="130" spans="1:14">
      <c r="A130" t="str">
        <v>INT-00129</v>
      </c>
      <c r="B130" t="str">
        <v>L0146</v>
      </c>
      <c r="C130" t="str">
        <v>SOCIAL_ENGAGE</v>
      </c>
      <c r="D130">
        <v>45706</v>
      </c>
      <c r="E130" t="str">
        <v>SOCIAL</v>
      </c>
      <c r="F130" t="str">
        <v>C006</v>
      </c>
      <c r="G130" t="str">
        <v>Event Registration: Summit 2025</v>
      </c>
      <c r="H130" t="str">
        <v>REGISTERED</v>
      </c>
      <c r="I130">
        <v>1300</v>
      </c>
      <c r="J130" t="str">
        <v>MOBILE</v>
      </c>
      <c r="K130" t="str">
        <v>https://example.com/resources/ebooks</v>
      </c>
      <c r="L130" t="str">
        <v/>
      </c>
      <c r="M130">
        <v>21.7</v>
      </c>
      <c r="N130" t="str">
        <v>HIGH</v>
      </c>
    </row>
    <row r="131" spans="1:14">
      <c r="A131" t="str">
        <v>INT-00130</v>
      </c>
      <c r="B131" t="str">
        <v>L0131</v>
      </c>
      <c r="C131" t="str">
        <v>VIDEO_WATCH</v>
      </c>
      <c r="D131">
        <v>45810</v>
      </c>
      <c r="E131" t="str">
        <v>IN-PERSON</v>
      </c>
      <c r="F131" t="str">
        <v>C002</v>
      </c>
      <c r="G131" t="str">
        <v>Social Post: Product Launch</v>
      </c>
      <c r="H131" t="str">
        <v>PARTIAL_VIEW</v>
      </c>
      <c r="I131">
        <v>1276</v>
      </c>
      <c r="J131" t="str">
        <v>DESKTOP</v>
      </c>
      <c r="K131" t="str">
        <v>https://example.com/webinars</v>
      </c>
      <c r="L131" t="str">
        <v/>
      </c>
      <c r="M131">
        <v>21.3</v>
      </c>
      <c r="N131" t="str">
        <v>HIGH</v>
      </c>
    </row>
    <row r="132" spans="1:14">
      <c r="A132" t="str">
        <v>INT-00131</v>
      </c>
      <c r="B132" t="str">
        <v>L0137</v>
      </c>
      <c r="C132" t="str">
        <v>WEBINAR_ATTENDED</v>
      </c>
      <c r="D132">
        <v>45827</v>
      </c>
      <c r="E132" t="str">
        <v>SOCIAL</v>
      </c>
      <c r="F132" t="str">
        <v>C006</v>
      </c>
      <c r="G132" t="str">
        <v>Demo: Live Product Walkthrough</v>
      </c>
      <c r="H132" t="str">
        <v>CLICKED</v>
      </c>
      <c r="I132">
        <v>1368</v>
      </c>
      <c r="J132" t="str">
        <v>DESKTOP</v>
      </c>
      <c r="K132" t="str">
        <v>https://example.com/webinars</v>
      </c>
      <c r="L132" t="str">
        <v/>
      </c>
      <c r="M132">
        <v>22.8</v>
      </c>
      <c r="N132" t="str">
        <v>HIGH</v>
      </c>
    </row>
    <row r="133" spans="1:14">
      <c r="A133" t="str">
        <v>INT-00132</v>
      </c>
      <c r="B133" t="str">
        <v>L0031</v>
      </c>
      <c r="C133" t="str">
        <v>CONTENT_DOWNLOAD</v>
      </c>
      <c r="D133" t="str">
        <v/>
      </c>
      <c r="E133" t="str">
        <v>UNKNOWN</v>
      </c>
      <c r="F133" t="str">
        <v>C008</v>
      </c>
      <c r="G133" t="str">
        <v>Event Registration: Summit 2025</v>
      </c>
      <c r="H133" t="str">
        <v>CLICKED</v>
      </c>
      <c r="I133">
        <v>2085</v>
      </c>
      <c r="J133" t="str">
        <v>DESKTOP</v>
      </c>
      <c r="K133" t="str">
        <v>https://example.com/pricing</v>
      </c>
      <c r="L133" t="str">
        <v/>
      </c>
      <c r="M133">
        <v>34.799999999999997</v>
      </c>
      <c r="N133" t="str">
        <v>HIGH</v>
      </c>
    </row>
    <row r="134" spans="1:14">
      <c r="A134" t="str">
        <v>INT-00133</v>
      </c>
      <c r="B134" t="str">
        <v>L0914</v>
      </c>
      <c r="C134" t="str">
        <v>CASE_STUDY_VIEW</v>
      </c>
      <c r="D134">
        <v>45759</v>
      </c>
      <c r="E134" t="str">
        <v>SOCIAL</v>
      </c>
      <c r="F134" t="str">
        <v>N/A</v>
      </c>
      <c r="G134" t="str">
        <v>Retargeting Ad Creative A</v>
      </c>
      <c r="H134" t="str">
        <v>VIEWED</v>
      </c>
      <c r="I134">
        <v>1151</v>
      </c>
      <c r="J134" t="str">
        <v>MOBILE</v>
      </c>
      <c r="K134" t="str">
        <v>N/A</v>
      </c>
      <c r="L134" t="str">
        <v/>
      </c>
      <c r="M134">
        <v>19.2</v>
      </c>
      <c r="N134" t="str">
        <v>HIGH</v>
      </c>
    </row>
    <row r="135" spans="1:14">
      <c r="A135" t="str">
        <v>INT-00134</v>
      </c>
      <c r="B135" t="str">
        <v>L0260</v>
      </c>
      <c r="C135" t="str">
        <v>DEMO_REQUEST</v>
      </c>
      <c r="D135">
        <v>45796</v>
      </c>
      <c r="E135" t="str">
        <v>CHAT</v>
      </c>
      <c r="F135" t="str">
        <v>C005</v>
      </c>
      <c r="G135" t="str">
        <v>Crm Buyer'S Guide 2025</v>
      </c>
      <c r="H135" t="str">
        <v>ENGAGED</v>
      </c>
      <c r="I135">
        <v>0</v>
      </c>
      <c r="J135" t="str">
        <v>MOBILE</v>
      </c>
      <c r="K135" t="str">
        <v>https://example.com/features</v>
      </c>
      <c r="L135" t="str">
        <v/>
      </c>
      <c r="M135">
        <v>0</v>
      </c>
      <c r="N135" t="str">
        <v>NONE</v>
      </c>
    </row>
    <row r="136" spans="1:14">
      <c r="A136" t="str">
        <v>INT-00135</v>
      </c>
      <c r="B136" t="str">
        <v>L0050</v>
      </c>
      <c r="C136" t="str">
        <v>SOCIAL_ENGAGE</v>
      </c>
      <c r="D136" t="str">
        <v/>
      </c>
      <c r="E136" t="str">
        <v>SMS</v>
      </c>
      <c r="F136" t="str">
        <v>C009</v>
      </c>
      <c r="G136" t="str">
        <v>Demo: Live Product Walkthrough</v>
      </c>
      <c r="H136" t="str">
        <v>VIEWED</v>
      </c>
      <c r="I136">
        <v>2240</v>
      </c>
      <c r="J136" t="str">
        <v>MOBILE</v>
      </c>
      <c r="K136" t="str">
        <v>https://example.com/resources/ebooks</v>
      </c>
      <c r="L136" t="str">
        <v/>
      </c>
      <c r="M136">
        <v>37.299999999999997</v>
      </c>
      <c r="N136" t="str">
        <v>HIGH</v>
      </c>
    </row>
    <row r="137" spans="1:14">
      <c r="A137" t="str">
        <v>INT-00136</v>
      </c>
      <c r="B137" t="str">
        <v>L0688</v>
      </c>
      <c r="C137" t="str">
        <v>CHATBOT_CONVO</v>
      </c>
      <c r="D137">
        <v>45834</v>
      </c>
      <c r="E137" t="str">
        <v>SOCIAL</v>
      </c>
      <c r="F137" t="str">
        <v>C008</v>
      </c>
      <c r="G137" t="str">
        <v>Webinar: Lead Scoring Best Practices</v>
      </c>
      <c r="H137" t="str">
        <v>OPENED</v>
      </c>
      <c r="I137">
        <v>2306</v>
      </c>
      <c r="J137" t="str">
        <v>UNKNOWN</v>
      </c>
      <c r="K137" t="str">
        <v>https://example.com/features</v>
      </c>
      <c r="L137" t="str">
        <v/>
      </c>
      <c r="M137">
        <v>38.4</v>
      </c>
      <c r="N137" t="str">
        <v>HIGH</v>
      </c>
    </row>
    <row r="138" spans="1:14">
      <c r="A138" t="str">
        <v>INT-00137</v>
      </c>
      <c r="B138" t="str">
        <v>L0389</v>
      </c>
      <c r="C138" t="str">
        <v>EMAIL_OPEN</v>
      </c>
      <c r="D138">
        <v>45720</v>
      </c>
      <c r="E138" t="str">
        <v>EMAIL</v>
      </c>
      <c r="F138" t="str">
        <v>C005</v>
      </c>
      <c r="G138" t="str">
        <v>Crm Buyer'S Guide 2025</v>
      </c>
      <c r="H138" t="str">
        <v>BOUNCED</v>
      </c>
      <c r="I138">
        <v>1479</v>
      </c>
      <c r="J138" t="str">
        <v>TABLET</v>
      </c>
      <c r="K138" t="str">
        <v>https://example.com/blog</v>
      </c>
      <c r="L138" t="str">
        <v/>
      </c>
      <c r="M138">
        <v>24.7</v>
      </c>
      <c r="N138" t="str">
        <v>HIGH</v>
      </c>
    </row>
    <row r="139" spans="1:14">
      <c r="A139" t="str">
        <v>INT-00138</v>
      </c>
      <c r="B139" t="str">
        <v>L0618</v>
      </c>
      <c r="C139" t="str">
        <v>SOCIAL_ENGAGE</v>
      </c>
      <c r="D139" t="str">
        <v/>
      </c>
      <c r="E139" t="str">
        <v>UNKNOWN</v>
      </c>
      <c r="F139" t="str">
        <v>C007</v>
      </c>
      <c r="G139" t="str">
        <v>Roi Calculator Landing Page</v>
      </c>
      <c r="H139" t="str">
        <v>OPENED</v>
      </c>
      <c r="I139">
        <v>914</v>
      </c>
      <c r="J139" t="str">
        <v>MOBILE</v>
      </c>
      <c r="K139" t="str">
        <v>https://example.com/about</v>
      </c>
      <c r="L139" t="str">
        <v/>
      </c>
      <c r="M139">
        <v>15.2</v>
      </c>
      <c r="N139" t="str">
        <v>HIGH</v>
      </c>
    </row>
    <row r="140" spans="1:14">
      <c r="A140" t="str">
        <v>INT-00139</v>
      </c>
      <c r="B140" t="str">
        <v>L0451</v>
      </c>
      <c r="C140" t="str">
        <v>PRICING_PAGE_VIEW</v>
      </c>
      <c r="D140">
        <v>45728</v>
      </c>
      <c r="E140" t="str">
        <v>PUSH_NOTIFICATION</v>
      </c>
      <c r="F140" t="str">
        <v>N/A</v>
      </c>
      <c r="G140" t="str">
        <v>Webinar: Marketing Automation 101</v>
      </c>
      <c r="H140" t="str">
        <v>NO_RESPONSE</v>
      </c>
      <c r="I140">
        <v>827</v>
      </c>
      <c r="J140" t="str">
        <v>MOBILE</v>
      </c>
      <c r="K140" t="str">
        <v>https://example.com/roi-calculator</v>
      </c>
      <c r="L140" t="str">
        <v/>
      </c>
      <c r="M140">
        <v>13.8</v>
      </c>
      <c r="N140" t="str">
        <v>HIGH</v>
      </c>
    </row>
    <row r="141" spans="1:14">
      <c r="A141" t="str">
        <v>INT-00140</v>
      </c>
      <c r="B141" t="str">
        <v>L0223</v>
      </c>
      <c r="C141" t="str">
        <v>WEBSITE_VISIT</v>
      </c>
      <c r="D141">
        <v>45988</v>
      </c>
      <c r="E141" t="str">
        <v>SOCIAL</v>
      </c>
      <c r="F141" t="str">
        <v>N/A</v>
      </c>
      <c r="G141" t="str">
        <v>Crm Buyer'S Guide 2025</v>
      </c>
      <c r="H141" t="str">
        <v>NO_RESPONSE</v>
      </c>
      <c r="I141">
        <v>2085</v>
      </c>
      <c r="J141" t="str">
        <v>MOBILE</v>
      </c>
      <c r="K141" t="str">
        <v>https://example.com/about</v>
      </c>
      <c r="L141" t="str">
        <v/>
      </c>
      <c r="M141">
        <v>34.799999999999997</v>
      </c>
      <c r="N141" t="str">
        <v>HIGH</v>
      </c>
    </row>
    <row r="142" spans="1:14">
      <c r="A142" t="str">
        <v>INT-00141</v>
      </c>
      <c r="B142" t="str">
        <v>L0961</v>
      </c>
      <c r="C142" t="str">
        <v>WEBSITE_VISIT</v>
      </c>
      <c r="D142">
        <v>45942</v>
      </c>
      <c r="E142" t="str">
        <v>WEB</v>
      </c>
      <c r="F142" t="str">
        <v>N/A</v>
      </c>
      <c r="G142" t="str">
        <v>Newsletter Issue #43</v>
      </c>
      <c r="H142" t="str">
        <v>CLICKED</v>
      </c>
      <c r="I142">
        <v>0</v>
      </c>
      <c r="J142" t="str">
        <v>MOBILE</v>
      </c>
      <c r="K142" t="str">
        <v>https://example.com/pricing</v>
      </c>
      <c r="L142" t="str">
        <v/>
      </c>
      <c r="M142">
        <v>0</v>
      </c>
      <c r="N142" t="str">
        <v>NONE</v>
      </c>
    </row>
    <row r="143" spans="1:14">
      <c r="A143" t="str">
        <v>INT-00142</v>
      </c>
      <c r="B143" t="str">
        <v>L0584</v>
      </c>
      <c r="C143" t="str">
        <v>SOCIAL_ENGAGE</v>
      </c>
      <c r="D143">
        <v>45834</v>
      </c>
      <c r="E143" t="str">
        <v>PHONE</v>
      </c>
      <c r="F143" t="str">
        <v>C010</v>
      </c>
      <c r="G143" t="str">
        <v>Webinar: Advanced Analytics Deep Dive</v>
      </c>
      <c r="H143" t="str">
        <v>NO_RESPONSE</v>
      </c>
      <c r="I143">
        <v>1872</v>
      </c>
      <c r="J143" t="str">
        <v>MOBILE</v>
      </c>
      <c r="K143" t="str">
        <v>https://example.com/case-studies</v>
      </c>
      <c r="L143" t="str">
        <v/>
      </c>
      <c r="M143">
        <v>31.2</v>
      </c>
      <c r="N143" t="str">
        <v>HIGH</v>
      </c>
    </row>
    <row r="144" spans="1:14">
      <c r="A144" t="str">
        <v>INT-00143</v>
      </c>
      <c r="B144" t="str">
        <v>L0743</v>
      </c>
      <c r="C144" t="str">
        <v>WEBINAR_ATTENDED</v>
      </c>
      <c r="D144">
        <v>45892</v>
      </c>
      <c r="E144" t="str">
        <v>PHONE</v>
      </c>
      <c r="F144" t="str">
        <v>N/A</v>
      </c>
      <c r="G144" t="str">
        <v>Ebook: Abm Playbook</v>
      </c>
      <c r="H144" t="str">
        <v>BOUNCED</v>
      </c>
      <c r="I144">
        <v>2170</v>
      </c>
      <c r="J144" t="str">
        <v>TABLET</v>
      </c>
      <c r="K144" t="str">
        <v>https://example.com/resources/ebooks</v>
      </c>
      <c r="L144" t="str">
        <v/>
      </c>
      <c r="M144">
        <v>36.200000000000003</v>
      </c>
      <c r="N144" t="str">
        <v>HIGH</v>
      </c>
    </row>
    <row r="145" spans="1:14">
      <c r="A145" t="str">
        <v>INT-00144</v>
      </c>
      <c r="B145" t="str">
        <v>L0955</v>
      </c>
      <c r="C145" t="str">
        <v>FREE_TRIAL_SIGNUP</v>
      </c>
      <c r="D145">
        <v>45663</v>
      </c>
      <c r="E145" t="str">
        <v>SOCIAL</v>
      </c>
      <c r="F145" t="str">
        <v>C010</v>
      </c>
      <c r="G145" t="str">
        <v>Free Trial Signup Page</v>
      </c>
      <c r="H145" t="str">
        <v>OPENED</v>
      </c>
      <c r="I145">
        <v>532</v>
      </c>
      <c r="J145" t="str">
        <v>MOBILE</v>
      </c>
      <c r="K145" t="str">
        <v>https://example.com/roi-calculator</v>
      </c>
      <c r="L145" t="str">
        <v/>
      </c>
      <c r="M145">
        <v>8.9</v>
      </c>
      <c r="N145" t="str">
        <v>HIGH</v>
      </c>
    </row>
    <row r="146" spans="1:14">
      <c r="A146" t="str">
        <v>INT-00145</v>
      </c>
      <c r="B146" t="str">
        <v>L0419</v>
      </c>
      <c r="C146" t="str">
        <v>UNSUBSCRIBE</v>
      </c>
      <c r="D146">
        <v>45992</v>
      </c>
      <c r="E146" t="str">
        <v>UNKNOWN</v>
      </c>
      <c r="F146" t="str">
        <v>N/A</v>
      </c>
      <c r="G146" t="str">
        <v>Social Post: Product Launch</v>
      </c>
      <c r="H146" t="str">
        <v>CLICKED</v>
      </c>
      <c r="I146">
        <v>1598</v>
      </c>
      <c r="J146" t="str">
        <v>UNKNOWN</v>
      </c>
      <c r="K146" t="str">
        <v>https://example.com/blog</v>
      </c>
      <c r="L146" t="str">
        <v>Not Interested</v>
      </c>
      <c r="M146">
        <v>26.6</v>
      </c>
      <c r="N146" t="str">
        <v>HIGH</v>
      </c>
    </row>
    <row r="147" spans="1:14">
      <c r="A147" t="str">
        <v>INT-00146</v>
      </c>
      <c r="B147" t="str">
        <v>L0566</v>
      </c>
      <c r="C147" t="str">
        <v>FORM_SUBMIT</v>
      </c>
      <c r="D147">
        <v>45692</v>
      </c>
      <c r="E147" t="str">
        <v>EMAIL</v>
      </c>
      <c r="F147" t="str">
        <v>C006</v>
      </c>
      <c r="G147" t="str">
        <v>Ultimate Guide To Crm</v>
      </c>
      <c r="H147" t="str">
        <v>VIEWED</v>
      </c>
      <c r="I147">
        <v>540</v>
      </c>
      <c r="J147" t="str">
        <v>MOBILE</v>
      </c>
      <c r="K147" t="str">
        <v>https://example.com/demo</v>
      </c>
      <c r="L147" t="str">
        <v/>
      </c>
      <c r="M147">
        <v>9</v>
      </c>
      <c r="N147" t="str">
        <v>HIGH</v>
      </c>
    </row>
    <row r="148" spans="1:14">
      <c r="A148" t="str">
        <v>INT-00147</v>
      </c>
      <c r="B148" t="str">
        <v>L0489</v>
      </c>
      <c r="C148" t="str">
        <v>BLOG_READ</v>
      </c>
      <c r="D148">
        <v>45982</v>
      </c>
      <c r="E148" t="str">
        <v>PHONE</v>
      </c>
      <c r="F148" t="str">
        <v>C010</v>
      </c>
      <c r="G148" t="str">
        <v>Webinar: Advanced Analytics Deep Dive</v>
      </c>
      <c r="H148" t="str">
        <v>DOWNLOADED</v>
      </c>
      <c r="I148">
        <v>2157</v>
      </c>
      <c r="J148" t="str">
        <v>MOBILE</v>
      </c>
      <c r="K148" t="str">
        <v>N/A</v>
      </c>
      <c r="L148" t="str">
        <v/>
      </c>
      <c r="M148">
        <v>36</v>
      </c>
      <c r="N148" t="str">
        <v>HIGH</v>
      </c>
    </row>
    <row r="149" spans="1:14">
      <c r="A149" t="str">
        <v>INT-00148</v>
      </c>
      <c r="B149" t="str">
        <v>L0922</v>
      </c>
      <c r="C149" t="str">
        <v>SOCIAL_ENGAGE</v>
      </c>
      <c r="D149">
        <v>45783</v>
      </c>
      <c r="E149" t="str">
        <v>SOCIAL</v>
      </c>
      <c r="F149" t="str">
        <v>C010</v>
      </c>
      <c r="G149" t="str">
        <v>Free Trial Signup Page</v>
      </c>
      <c r="H149" t="str">
        <v>IGNORED</v>
      </c>
      <c r="I149">
        <v>891</v>
      </c>
      <c r="J149" t="str">
        <v>TABLET</v>
      </c>
      <c r="K149" t="str">
        <v>N/A</v>
      </c>
      <c r="L149" t="str">
        <v/>
      </c>
      <c r="M149">
        <v>14.9</v>
      </c>
      <c r="N149" t="str">
        <v>HIGH</v>
      </c>
    </row>
    <row r="150" spans="1:14">
      <c r="A150" t="str">
        <v>INT-00149</v>
      </c>
      <c r="B150" t="str">
        <v>L0807</v>
      </c>
      <c r="C150" t="str">
        <v>WEBSITE_VISIT</v>
      </c>
      <c r="D150">
        <v>45907</v>
      </c>
      <c r="E150" t="str">
        <v>SMS</v>
      </c>
      <c r="F150" t="str">
        <v>C007</v>
      </c>
      <c r="G150" t="str">
        <v>Crm Buyer'S Guide 2025</v>
      </c>
      <c r="H150" t="str">
        <v>DOWNLOADED</v>
      </c>
      <c r="I150">
        <v>0</v>
      </c>
      <c r="J150" t="str">
        <v>UNKNOWN</v>
      </c>
      <c r="K150" t="str">
        <v>https://example.com/case-studies</v>
      </c>
      <c r="L150" t="str">
        <v>Budget Confirmed</v>
      </c>
      <c r="M150">
        <v>0</v>
      </c>
      <c r="N150" t="str">
        <v>NONE</v>
      </c>
    </row>
    <row r="151" spans="1:14">
      <c r="A151" t="str">
        <v>INT-00150</v>
      </c>
      <c r="B151" t="str">
        <v>L0389</v>
      </c>
      <c r="C151" t="str">
        <v>EMAIL_OPEN</v>
      </c>
      <c r="D151">
        <v>45719</v>
      </c>
      <c r="E151" t="str">
        <v>SOCIAL</v>
      </c>
      <c r="F151" t="str">
        <v>C004</v>
      </c>
      <c r="G151" t="str">
        <v>Newsletter Issue #44</v>
      </c>
      <c r="H151" t="str">
        <v>NO_RESPONSE</v>
      </c>
      <c r="I151">
        <v>2334</v>
      </c>
      <c r="J151" t="str">
        <v>DESKTOP</v>
      </c>
      <c r="K151" t="str">
        <v>https://example.com/roi-calculator</v>
      </c>
      <c r="L151" t="str">
        <v/>
      </c>
      <c r="M151">
        <v>38.9</v>
      </c>
      <c r="N151" t="str">
        <v>HIGH</v>
      </c>
    </row>
    <row r="152" spans="1:14">
      <c r="A152" t="str">
        <v>INT-00151</v>
      </c>
      <c r="B152" t="str">
        <v>L0949</v>
      </c>
      <c r="C152" t="str">
        <v>REFERRAL_LINK_CLICK</v>
      </c>
      <c r="D152">
        <v>45872</v>
      </c>
      <c r="E152" t="str">
        <v>PHONE</v>
      </c>
      <c r="F152" t="str">
        <v>C006</v>
      </c>
      <c r="G152" t="str">
        <v>Guide: Email Deliverability</v>
      </c>
      <c r="H152" t="str">
        <v>ENGAGED</v>
      </c>
      <c r="I152">
        <v>0</v>
      </c>
      <c r="J152" t="str">
        <v>DESKTOP</v>
      </c>
      <c r="K152" t="str">
        <v>https://example.com/blog</v>
      </c>
      <c r="L152" t="str">
        <v/>
      </c>
      <c r="M152">
        <v>0</v>
      </c>
      <c r="N152" t="str">
        <v>NONE</v>
      </c>
    </row>
    <row r="153" spans="1:14">
      <c r="A153" t="str">
        <v>INT-00152</v>
      </c>
      <c r="B153" t="str">
        <v>L0574</v>
      </c>
      <c r="C153" t="str">
        <v>PRICING_PAGE_VIEW</v>
      </c>
      <c r="D153">
        <v>45706</v>
      </c>
      <c r="E153" t="str">
        <v>CHAT</v>
      </c>
      <c r="F153" t="str">
        <v>C004</v>
      </c>
      <c r="G153" t="str">
        <v>Crm Buyer'S Guide 2025</v>
      </c>
      <c r="H153" t="str">
        <v>CONVERTED</v>
      </c>
      <c r="I153">
        <v>1483</v>
      </c>
      <c r="J153" t="str">
        <v>DESKTOP</v>
      </c>
      <c r="K153" t="str">
        <v>N/A</v>
      </c>
      <c r="L153" t="str">
        <v/>
      </c>
      <c r="M153">
        <v>24.7</v>
      </c>
      <c r="N153" t="str">
        <v>HIGH</v>
      </c>
    </row>
    <row r="154" spans="1:14">
      <c r="A154" t="str">
        <v>INT-00153</v>
      </c>
      <c r="B154" t="str">
        <v>L0862</v>
      </c>
      <c r="C154" t="str">
        <v>WEBINAR_ATTENDED</v>
      </c>
      <c r="D154">
        <v>45751</v>
      </c>
      <c r="E154" t="str">
        <v>WEB</v>
      </c>
      <c r="F154" t="str">
        <v>C010</v>
      </c>
      <c r="G154" t="str">
        <v>Guide: Email Deliverability</v>
      </c>
      <c r="H154" t="str">
        <v>REGISTERED</v>
      </c>
      <c r="I154">
        <v>1130</v>
      </c>
      <c r="J154" t="str">
        <v>DESKTOP</v>
      </c>
      <c r="K154" t="str">
        <v>https://example.com/features</v>
      </c>
      <c r="L154" t="str">
        <v/>
      </c>
      <c r="M154">
        <v>18.8</v>
      </c>
      <c r="N154" t="str">
        <v>HIGH</v>
      </c>
    </row>
    <row r="155" spans="1:14">
      <c r="A155" t="str">
        <v>INT-00154</v>
      </c>
      <c r="B155" t="str">
        <v>L0053</v>
      </c>
      <c r="C155" t="str">
        <v>UNSUBSCRIBE</v>
      </c>
      <c r="D155">
        <v>45738</v>
      </c>
      <c r="E155" t="str">
        <v>PUSH_NOTIFICATION</v>
      </c>
      <c r="F155" t="str">
        <v>C008</v>
      </c>
      <c r="G155" t="str">
        <v>Case Study: Smb Growth Story</v>
      </c>
      <c r="H155" t="str">
        <v>CLICKED</v>
      </c>
      <c r="I155">
        <v>112</v>
      </c>
      <c r="J155" t="str">
        <v>MOBILE</v>
      </c>
      <c r="K155" t="str">
        <v>https://example.com/resources/ebooks</v>
      </c>
      <c r="L155" t="str">
        <v/>
      </c>
      <c r="M155">
        <v>1.9</v>
      </c>
      <c r="N155" t="str">
        <v>MEDIUM</v>
      </c>
    </row>
    <row r="156" spans="1:14">
      <c r="A156" t="str">
        <v>INT-00155</v>
      </c>
      <c r="B156" t="str">
        <v>L0734</v>
      </c>
      <c r="C156" t="str">
        <v>EMAIL_OPEN</v>
      </c>
      <c r="D156" t="str">
        <v/>
      </c>
      <c r="E156" t="str">
        <v>EMAIL</v>
      </c>
      <c r="F156" t="str">
        <v>C008</v>
      </c>
      <c r="G156" t="str">
        <v>Ebook: Abm Playbook</v>
      </c>
      <c r="H156" t="str">
        <v>DOWNLOADED</v>
      </c>
      <c r="I156">
        <v>0</v>
      </c>
      <c r="J156" t="str">
        <v>DESKTOP</v>
      </c>
      <c r="K156" t="str">
        <v>N/A</v>
      </c>
      <c r="L156" t="str">
        <v>Not Interested</v>
      </c>
      <c r="M156">
        <v>0</v>
      </c>
      <c r="N156" t="str">
        <v>NONE</v>
      </c>
    </row>
    <row r="157" spans="1:14">
      <c r="A157" t="str">
        <v>INT-00156</v>
      </c>
      <c r="B157" t="str">
        <v>L0967</v>
      </c>
      <c r="C157" t="str">
        <v>BLOG_READ</v>
      </c>
      <c r="D157">
        <v>45958</v>
      </c>
      <c r="E157" t="str">
        <v>UNKNOWN</v>
      </c>
      <c r="F157" t="str">
        <v>C005</v>
      </c>
      <c r="G157" t="str">
        <v>Webinar: Advanced Analytics Deep Dive</v>
      </c>
      <c r="H157" t="str">
        <v>DOWNLOADED</v>
      </c>
      <c r="I157">
        <v>1327</v>
      </c>
      <c r="J157" t="str">
        <v>DESKTOP</v>
      </c>
      <c r="K157" t="str">
        <v>https://example.com/competitors</v>
      </c>
      <c r="L157" t="str">
        <v/>
      </c>
      <c r="M157">
        <v>22.1</v>
      </c>
      <c r="N157" t="str">
        <v>HIGH</v>
      </c>
    </row>
    <row r="158" spans="1:14">
      <c r="A158" t="str">
        <v>INT-00157</v>
      </c>
      <c r="B158" t="str">
        <v>L0135</v>
      </c>
      <c r="C158" t="str">
        <v>DEMO_REQUEST</v>
      </c>
      <c r="D158">
        <v>45834</v>
      </c>
      <c r="E158" t="str">
        <v>SMS</v>
      </c>
      <c r="F158" t="str">
        <v>N/A</v>
      </c>
      <c r="G158" t="str">
        <v>Unknown</v>
      </c>
      <c r="H158" t="str">
        <v>NO_RESPONSE</v>
      </c>
      <c r="I158">
        <v>1439</v>
      </c>
      <c r="J158" t="str">
        <v>MOBILE</v>
      </c>
      <c r="K158" t="str">
        <v>N/A</v>
      </c>
      <c r="L158" t="str">
        <v/>
      </c>
      <c r="M158">
        <v>24</v>
      </c>
      <c r="N158" t="str">
        <v>HIGH</v>
      </c>
    </row>
    <row r="159" spans="1:14">
      <c r="A159" t="str">
        <v>INT-00158</v>
      </c>
      <c r="B159" t="str">
        <v>L0809</v>
      </c>
      <c r="C159" t="str">
        <v>CASE_STUDY_VIEW</v>
      </c>
      <c r="D159" t="str">
        <v/>
      </c>
      <c r="E159" t="str">
        <v>WEB</v>
      </c>
      <c r="F159" t="str">
        <v>C004</v>
      </c>
      <c r="G159" t="str">
        <v>Ultimate Guide To Crm</v>
      </c>
      <c r="H159" t="str">
        <v>CLICKED</v>
      </c>
      <c r="I159">
        <v>2156</v>
      </c>
      <c r="J159" t="str">
        <v>MOBILE</v>
      </c>
      <c r="K159" t="str">
        <v>https://example.com/demo</v>
      </c>
      <c r="L159" t="str">
        <v/>
      </c>
      <c r="M159">
        <v>35.9</v>
      </c>
      <c r="N159" t="str">
        <v>HIGH</v>
      </c>
    </row>
    <row r="160" spans="1:14">
      <c r="A160" t="str">
        <v>INT-00159</v>
      </c>
      <c r="B160" t="str">
        <v>L0885</v>
      </c>
      <c r="C160" t="str">
        <v>EMAIL_OPEN</v>
      </c>
      <c r="D160">
        <v>45780</v>
      </c>
      <c r="E160" t="str">
        <v>CHAT</v>
      </c>
      <c r="F160" t="str">
        <v>C006</v>
      </c>
      <c r="G160" t="str">
        <v>Ultimate Guide To Crm</v>
      </c>
      <c r="H160" t="str">
        <v>DOWNLOADED</v>
      </c>
      <c r="I160">
        <v>1148</v>
      </c>
      <c r="J160" t="str">
        <v>MOBILE</v>
      </c>
      <c r="K160" t="str">
        <v>https://example.com/contact</v>
      </c>
      <c r="L160" t="str">
        <v/>
      </c>
      <c r="M160">
        <v>19.100000000000001</v>
      </c>
      <c r="N160" t="str">
        <v>HIGH</v>
      </c>
    </row>
    <row r="161" spans="1:14">
      <c r="A161" t="str">
        <v>INT-00160</v>
      </c>
      <c r="B161" t="str">
        <v>L0049</v>
      </c>
      <c r="C161" t="str">
        <v>SOCIAL_ENGAGE</v>
      </c>
      <c r="D161">
        <v>45914</v>
      </c>
      <c r="E161" t="str">
        <v>IN-PERSON</v>
      </c>
      <c r="F161" t="str">
        <v>N/A</v>
      </c>
      <c r="G161" t="str">
        <v>Webinar: Advanced Analytics Deep Dive</v>
      </c>
      <c r="H161" t="str">
        <v>VIEWED</v>
      </c>
      <c r="I161">
        <v>1987</v>
      </c>
      <c r="J161" t="str">
        <v>UNKNOWN</v>
      </c>
      <c r="K161" t="str">
        <v>https://example.com/integrations</v>
      </c>
      <c r="L161" t="str">
        <v/>
      </c>
      <c r="M161">
        <v>33.1</v>
      </c>
      <c r="N161" t="str">
        <v>HIGH</v>
      </c>
    </row>
    <row r="162" spans="1:14">
      <c r="A162" t="str">
        <v>INT-00161</v>
      </c>
      <c r="B162" t="str">
        <v>L0347</v>
      </c>
      <c r="C162" t="str">
        <v>EMAIL_OPEN</v>
      </c>
      <c r="D162">
        <v>45955</v>
      </c>
      <c r="E162" t="str">
        <v>WEB</v>
      </c>
      <c r="F162" t="str">
        <v>C005</v>
      </c>
      <c r="G162" t="str">
        <v>Chatbot: Pricing Inquiry</v>
      </c>
      <c r="H162" t="str">
        <v>CLICKED</v>
      </c>
      <c r="I162">
        <v>1795</v>
      </c>
      <c r="J162" t="str">
        <v>MOBILE</v>
      </c>
      <c r="K162" t="str">
        <v>https://example.com/contact</v>
      </c>
      <c r="L162" t="str">
        <v/>
      </c>
      <c r="M162">
        <v>29.9</v>
      </c>
      <c r="N162" t="str">
        <v>HIGH</v>
      </c>
    </row>
    <row r="163" spans="1:14">
      <c r="A163" t="str">
        <v>INT-00162</v>
      </c>
      <c r="B163" t="str">
        <v>L0637</v>
      </c>
      <c r="C163" t="str">
        <v>DEMO_REQUEST</v>
      </c>
      <c r="D163">
        <v>45731</v>
      </c>
      <c r="E163" t="str">
        <v>WEB</v>
      </c>
      <c r="F163" t="str">
        <v>C009</v>
      </c>
      <c r="G163" t="str">
        <v>Template: Campaign Planning</v>
      </c>
      <c r="H163" t="str">
        <v>IGNORED</v>
      </c>
      <c r="I163">
        <v>0</v>
      </c>
      <c r="J163" t="str">
        <v>MOBILE</v>
      </c>
      <c r="K163" t="str">
        <v>https://example.com/features</v>
      </c>
      <c r="L163" t="str">
        <v/>
      </c>
      <c r="M163">
        <v>0</v>
      </c>
      <c r="N163" t="str">
        <v>NONE</v>
      </c>
    </row>
    <row r="164" spans="1:14">
      <c r="A164" t="str">
        <v>INT-00163</v>
      </c>
      <c r="B164" t="str">
        <v>L0138</v>
      </c>
      <c r="C164" t="str">
        <v>EMAIL_OPEN</v>
      </c>
      <c r="D164">
        <v>45768</v>
      </c>
      <c r="E164" t="str">
        <v>IN-PERSON</v>
      </c>
      <c r="F164" t="str">
        <v>C005</v>
      </c>
      <c r="G164" t="str">
        <v>Event Registration: Summit 2025</v>
      </c>
      <c r="H164" t="str">
        <v>CLICKED</v>
      </c>
      <c r="I164">
        <v>1064</v>
      </c>
      <c r="J164" t="str">
        <v>DESKTOP</v>
      </c>
      <c r="K164" t="str">
        <v>https://example.com/resources/ebooks</v>
      </c>
      <c r="L164" t="str">
        <v/>
      </c>
      <c r="M164">
        <v>17.7</v>
      </c>
      <c r="N164" t="str">
        <v>HIGH</v>
      </c>
    </row>
    <row r="165" spans="1:14">
      <c r="A165" t="str">
        <v>INT-00164</v>
      </c>
      <c r="B165" t="str">
        <v>L0898</v>
      </c>
      <c r="C165" t="str">
        <v>FORM_SUBMIT</v>
      </c>
      <c r="D165">
        <v>45757</v>
      </c>
      <c r="E165" t="str">
        <v>SMS</v>
      </c>
      <c r="F165" t="str">
        <v>C004</v>
      </c>
      <c r="G165" t="str">
        <v>Ultimate Guide To Crm</v>
      </c>
      <c r="H165" t="str">
        <v>PARTIAL_VIEW</v>
      </c>
      <c r="I165">
        <v>1746</v>
      </c>
      <c r="J165" t="str">
        <v>DESKTOP</v>
      </c>
      <c r="K165" t="str">
        <v>N/A</v>
      </c>
      <c r="L165" t="str">
        <v/>
      </c>
      <c r="M165">
        <v>29.1</v>
      </c>
      <c r="N165" t="str">
        <v>HIGH</v>
      </c>
    </row>
    <row r="166" spans="1:14">
      <c r="A166" t="str">
        <v>INT-00165</v>
      </c>
      <c r="B166" t="str">
        <v>L0035</v>
      </c>
      <c r="C166" t="str">
        <v>SOCIAL_ENGAGE</v>
      </c>
      <c r="D166">
        <v>45979</v>
      </c>
      <c r="E166" t="str">
        <v>PUSH_NOTIFICATION</v>
      </c>
      <c r="F166" t="str">
        <v>N/A</v>
      </c>
      <c r="G166" t="str">
        <v>Video: Customer Testimonial</v>
      </c>
      <c r="H166" t="str">
        <v>OPENED</v>
      </c>
      <c r="I166">
        <v>1477</v>
      </c>
      <c r="J166" t="str">
        <v>MOBILE</v>
      </c>
      <c r="K166" t="str">
        <v>https://example.com/integrations</v>
      </c>
      <c r="L166" t="str">
        <v/>
      </c>
      <c r="M166">
        <v>24.6</v>
      </c>
      <c r="N166" t="str">
        <v>HIGH</v>
      </c>
    </row>
    <row r="167" spans="1:14">
      <c r="A167" t="str">
        <v>INT-00166</v>
      </c>
      <c r="B167" t="str">
        <v>L0636</v>
      </c>
      <c r="C167" t="str">
        <v>EMAIL_CLICK</v>
      </c>
      <c r="D167">
        <v>45690</v>
      </c>
      <c r="E167" t="str">
        <v>CHAT</v>
      </c>
      <c r="F167" t="str">
        <v>N/A</v>
      </c>
      <c r="G167" t="str">
        <v>Template: Campaign Planning</v>
      </c>
      <c r="H167" t="str">
        <v>BOUNCED</v>
      </c>
      <c r="I167">
        <v>1759</v>
      </c>
      <c r="J167" t="str">
        <v>UNKNOWN</v>
      </c>
      <c r="K167" t="str">
        <v>https://example.com/blog/reduce-cac</v>
      </c>
      <c r="L167" t="str">
        <v/>
      </c>
      <c r="M167">
        <v>29.3</v>
      </c>
      <c r="N167" t="str">
        <v>HIGH</v>
      </c>
    </row>
    <row r="168" spans="1:14">
      <c r="A168" t="str">
        <v>INT-00167</v>
      </c>
      <c r="B168" t="str">
        <v>L0640</v>
      </c>
      <c r="C168" t="str">
        <v>DEMO_REQUEST</v>
      </c>
      <c r="D168">
        <v>45887</v>
      </c>
      <c r="E168" t="str">
        <v>SMS</v>
      </c>
      <c r="F168" t="str">
        <v>C006</v>
      </c>
      <c r="G168" t="str">
        <v>Free Trial Signup Page</v>
      </c>
      <c r="H168" t="str">
        <v>BOUNCED</v>
      </c>
      <c r="I168">
        <v>299</v>
      </c>
      <c r="J168" t="str">
        <v>MOBILE</v>
      </c>
      <c r="K168" t="str">
        <v>https://example.com/about</v>
      </c>
      <c r="L168" t="str">
        <v/>
      </c>
      <c r="M168">
        <v>5</v>
      </c>
      <c r="N168" t="str">
        <v>MEDIUM</v>
      </c>
    </row>
    <row r="169" spans="1:14">
      <c r="A169" t="str">
        <v>INT-00168</v>
      </c>
      <c r="B169" t="str">
        <v>L0900</v>
      </c>
      <c r="C169" t="str">
        <v>REFERRAL_LINK_CLICK</v>
      </c>
      <c r="D169">
        <v>46000</v>
      </c>
      <c r="E169" t="str">
        <v>PHONE</v>
      </c>
      <c r="F169" t="str">
        <v>N/A</v>
      </c>
      <c r="G169" t="str">
        <v>Unknown</v>
      </c>
      <c r="H169" t="str">
        <v>VIEWED</v>
      </c>
      <c r="I169">
        <v>1062</v>
      </c>
      <c r="J169" t="str">
        <v>TABLET</v>
      </c>
      <c r="K169" t="str">
        <v>N/A</v>
      </c>
      <c r="L169" t="str">
        <v/>
      </c>
      <c r="M169">
        <v>17.7</v>
      </c>
      <c r="N169" t="str">
        <v>HIGH</v>
      </c>
    </row>
    <row r="170" spans="1:14">
      <c r="A170" t="str">
        <v>INT-00169</v>
      </c>
      <c r="B170" t="str">
        <v>L0277</v>
      </c>
      <c r="C170" t="str">
        <v>SOCIAL_ENGAGE</v>
      </c>
      <c r="D170" t="str">
        <v/>
      </c>
      <c r="E170" t="str">
        <v>EMAIL</v>
      </c>
      <c r="F170" t="str">
        <v>C008</v>
      </c>
      <c r="G170" t="str">
        <v>Crm Buyer'S Guide 2025</v>
      </c>
      <c r="H170" t="str">
        <v>REGISTERED</v>
      </c>
      <c r="I170">
        <v>282</v>
      </c>
      <c r="J170" t="str">
        <v>MOBILE</v>
      </c>
      <c r="K170" t="str">
        <v>N/A</v>
      </c>
      <c r="L170" t="str">
        <v/>
      </c>
      <c r="M170">
        <v>4.7</v>
      </c>
      <c r="N170" t="str">
        <v>MEDIUM</v>
      </c>
    </row>
    <row r="171" spans="1:14">
      <c r="A171" t="str">
        <v>INT-00170</v>
      </c>
      <c r="B171" t="str">
        <v>L0806</v>
      </c>
      <c r="C171" t="str">
        <v>PRICING_PAGE_VIEW</v>
      </c>
      <c r="D171">
        <v>45861</v>
      </c>
      <c r="E171" t="str">
        <v>SMS</v>
      </c>
      <c r="F171" t="str">
        <v>C003</v>
      </c>
      <c r="G171" t="str">
        <v>Roi Calculator Landing Page</v>
      </c>
      <c r="H171" t="str">
        <v>CLICKED</v>
      </c>
      <c r="I171">
        <v>906</v>
      </c>
      <c r="J171" t="str">
        <v>DESKTOP</v>
      </c>
      <c r="K171" t="str">
        <v>https://example.com/webinars</v>
      </c>
      <c r="L171" t="str">
        <v/>
      </c>
      <c r="M171">
        <v>15.1</v>
      </c>
      <c r="N171" t="str">
        <v>HIGH</v>
      </c>
    </row>
    <row r="172" spans="1:14">
      <c r="A172" t="str">
        <v>INT-00171</v>
      </c>
      <c r="B172" t="str">
        <v>L0214</v>
      </c>
      <c r="C172" t="str">
        <v>CONTENT_DOWNLOAD</v>
      </c>
      <c r="D172">
        <v>45693</v>
      </c>
      <c r="E172" t="str">
        <v>PHONE</v>
      </c>
      <c r="F172" t="str">
        <v>C007</v>
      </c>
      <c r="G172" t="str">
        <v>Guide: Email Deliverability</v>
      </c>
      <c r="H172" t="str">
        <v>DOWNLOADED</v>
      </c>
      <c r="I172">
        <v>635</v>
      </c>
      <c r="J172" t="str">
        <v>TABLET</v>
      </c>
      <c r="K172" t="str">
        <v>https://example.com/pricing</v>
      </c>
      <c r="L172" t="str">
        <v>Enterprise Deal — Multi-Seat</v>
      </c>
      <c r="M172">
        <v>10.6</v>
      </c>
      <c r="N172" t="str">
        <v>HIGH</v>
      </c>
    </row>
    <row r="173" spans="1:14">
      <c r="A173" t="str">
        <v>INT-00172</v>
      </c>
      <c r="B173" t="str">
        <v>L0469</v>
      </c>
      <c r="C173" t="str">
        <v>FREE_TRIAL_SIGNUP</v>
      </c>
      <c r="D173">
        <v>45942</v>
      </c>
      <c r="E173" t="str">
        <v>UNKNOWN</v>
      </c>
      <c r="F173" t="str">
        <v>C010</v>
      </c>
      <c r="G173" t="str">
        <v>Whitepaper: State Of Gtm 2025</v>
      </c>
      <c r="H173" t="str">
        <v>UNSUBSCRIBED</v>
      </c>
      <c r="I173">
        <v>1252</v>
      </c>
      <c r="J173" t="str">
        <v>MOBILE</v>
      </c>
      <c r="K173" t="str">
        <v>https://example.com/integrations</v>
      </c>
      <c r="L173" t="str">
        <v/>
      </c>
      <c r="M173">
        <v>20.9</v>
      </c>
      <c r="N173" t="str">
        <v>HIGH</v>
      </c>
    </row>
    <row r="174" spans="1:14">
      <c r="A174" t="str">
        <v>INT-00173</v>
      </c>
      <c r="B174" t="str">
        <v>L0390</v>
      </c>
      <c r="C174" t="str">
        <v>EMAIL_OPEN</v>
      </c>
      <c r="D174" t="str">
        <v/>
      </c>
      <c r="E174" t="str">
        <v>IN-PERSON</v>
      </c>
      <c r="F174" t="str">
        <v>N/A</v>
      </c>
      <c r="G174" t="str">
        <v>Ultimate Guide To Crm</v>
      </c>
      <c r="H174" t="str">
        <v>PARTIAL_VIEW</v>
      </c>
      <c r="I174">
        <v>2014</v>
      </c>
      <c r="J174" t="str">
        <v>MOBILE</v>
      </c>
      <c r="K174" t="str">
        <v>https://example.com/free-trial</v>
      </c>
      <c r="L174" t="str">
        <v/>
      </c>
      <c r="M174">
        <v>33.6</v>
      </c>
      <c r="N174" t="str">
        <v>HIGH</v>
      </c>
    </row>
    <row r="175" spans="1:14">
      <c r="A175" t="str">
        <v>INT-00174</v>
      </c>
      <c r="B175" t="str">
        <v>L0621</v>
      </c>
      <c r="C175" t="str">
        <v>EMAIL_OPEN</v>
      </c>
      <c r="D175">
        <v>45748</v>
      </c>
      <c r="E175" t="str">
        <v>SOCIAL</v>
      </c>
      <c r="F175" t="str">
        <v>C005</v>
      </c>
      <c r="G175" t="str">
        <v>Product Demo Video</v>
      </c>
      <c r="H175" t="str">
        <v>CLICKED</v>
      </c>
      <c r="I175">
        <v>1010</v>
      </c>
      <c r="J175" t="str">
        <v>DESKTOP</v>
      </c>
      <c r="K175" t="str">
        <v>https://example.com/roi-calculator</v>
      </c>
      <c r="L175" t="str">
        <v/>
      </c>
      <c r="M175">
        <v>16.8</v>
      </c>
      <c r="N175" t="str">
        <v>HIGH</v>
      </c>
    </row>
    <row r="176" spans="1:14">
      <c r="A176" t="str">
        <v>INT-00175</v>
      </c>
      <c r="B176" t="str">
        <v>L0194</v>
      </c>
      <c r="C176" t="str">
        <v>WEBSITE_VISIT</v>
      </c>
      <c r="D176">
        <v>45822</v>
      </c>
      <c r="E176" t="str">
        <v>UNKNOWN</v>
      </c>
      <c r="F176" t="str">
        <v>C009</v>
      </c>
      <c r="G176" t="str">
        <v>Social Post: Product Launch</v>
      </c>
      <c r="H176" t="str">
        <v>CLICKED</v>
      </c>
      <c r="I176">
        <v>1820</v>
      </c>
      <c r="J176" t="str">
        <v>MOBILE</v>
      </c>
      <c r="K176" t="str">
        <v>https://example.com/pricing</v>
      </c>
      <c r="L176" t="str">
        <v/>
      </c>
      <c r="M176">
        <v>30.3</v>
      </c>
      <c r="N176" t="str">
        <v>HIGH</v>
      </c>
    </row>
    <row r="177" spans="1:14">
      <c r="A177" t="str">
        <v>INT-00176</v>
      </c>
      <c r="B177" t="str">
        <v>L0821</v>
      </c>
      <c r="C177" t="str">
        <v>EMAIL_OPEN</v>
      </c>
      <c r="D177">
        <v>45673</v>
      </c>
      <c r="E177" t="str">
        <v>SOCIAL</v>
      </c>
      <c r="F177" t="str">
        <v>C007</v>
      </c>
      <c r="G177" t="str">
        <v>Webinar: Marketing Automation 101</v>
      </c>
      <c r="H177" t="str">
        <v>CLICKED</v>
      </c>
      <c r="I177">
        <v>984</v>
      </c>
      <c r="J177" t="str">
        <v>TABLET</v>
      </c>
      <c r="K177" t="str">
        <v>N/A</v>
      </c>
      <c r="L177" t="str">
        <v>High Intent</v>
      </c>
      <c r="M177">
        <v>16.399999999999999</v>
      </c>
      <c r="N177" t="str">
        <v>HIGH</v>
      </c>
    </row>
    <row r="178" spans="1:14">
      <c r="A178" t="str">
        <v>INT-00177</v>
      </c>
      <c r="B178" t="str">
        <v>L0803</v>
      </c>
      <c r="C178" t="str">
        <v>DEMO_REQUEST</v>
      </c>
      <c r="D178">
        <v>45712</v>
      </c>
      <c r="E178" t="str">
        <v>PUSH_NOTIFICATION</v>
      </c>
      <c r="F178" t="str">
        <v>C008</v>
      </c>
      <c r="G178" t="str">
        <v>Partner Referral Landing Page</v>
      </c>
      <c r="H178" t="str">
        <v>PARTIAL_VIEW</v>
      </c>
      <c r="I178">
        <v>809</v>
      </c>
      <c r="J178" t="str">
        <v>DESKTOP</v>
      </c>
      <c r="K178" t="str">
        <v>N/A</v>
      </c>
      <c r="L178" t="str">
        <v/>
      </c>
      <c r="M178">
        <v>13.5</v>
      </c>
      <c r="N178" t="str">
        <v>HIGH</v>
      </c>
    </row>
    <row r="179" spans="1:14">
      <c r="A179" t="str">
        <v>INT-00178</v>
      </c>
      <c r="B179" t="str">
        <v>L0677</v>
      </c>
      <c r="C179" t="str">
        <v>VIDEO_WATCH</v>
      </c>
      <c r="D179">
        <v>45846</v>
      </c>
      <c r="E179" t="str">
        <v>IN-PERSON</v>
      </c>
      <c r="F179" t="str">
        <v>N/A</v>
      </c>
      <c r="G179" t="str">
        <v>Webinar: Lead Scoring Best Practices</v>
      </c>
      <c r="H179" t="str">
        <v>CLICKED</v>
      </c>
      <c r="I179">
        <v>327</v>
      </c>
      <c r="J179" t="str">
        <v>UNKNOWN</v>
      </c>
      <c r="K179" t="str">
        <v>N/A</v>
      </c>
      <c r="L179" t="str">
        <v/>
      </c>
      <c r="M179">
        <v>5.5</v>
      </c>
      <c r="N179" t="str">
        <v>HIGH</v>
      </c>
    </row>
    <row r="180" spans="1:14">
      <c r="A180" t="str">
        <v>INT-00179</v>
      </c>
      <c r="B180" t="str">
        <v>L0820</v>
      </c>
      <c r="C180" t="str">
        <v>CONTENT_DOWNLOAD</v>
      </c>
      <c r="D180">
        <v>46002</v>
      </c>
      <c r="E180" t="str">
        <v>SOCIAL</v>
      </c>
      <c r="F180" t="str">
        <v>C006</v>
      </c>
      <c r="G180" t="str">
        <v>Demo: Live Product Walkthrough</v>
      </c>
      <c r="H180" t="str">
        <v>CLICKED</v>
      </c>
      <c r="I180">
        <v>2147</v>
      </c>
      <c r="J180" t="str">
        <v>MOBILE</v>
      </c>
      <c r="K180" t="str">
        <v>https://example.com/features</v>
      </c>
      <c r="L180" t="str">
        <v/>
      </c>
      <c r="M180">
        <v>35.799999999999997</v>
      </c>
      <c r="N180" t="str">
        <v>HIGH</v>
      </c>
    </row>
    <row r="181" spans="1:14">
      <c r="A181" t="str">
        <v>INT-00180</v>
      </c>
      <c r="B181" t="str">
        <v>L0742</v>
      </c>
      <c r="C181" t="str">
        <v>CHATBOT_CONVO</v>
      </c>
      <c r="D181">
        <v>45783</v>
      </c>
      <c r="E181" t="str">
        <v>IN-PERSON</v>
      </c>
      <c r="F181" t="str">
        <v>C009</v>
      </c>
      <c r="G181" t="str">
        <v>Case Study: Smb Growth Story</v>
      </c>
      <c r="H181" t="str">
        <v>PARTIAL_VIEW</v>
      </c>
      <c r="I181">
        <v>263</v>
      </c>
      <c r="J181" t="str">
        <v>TABLET</v>
      </c>
      <c r="K181" t="str">
        <v>https://example.com/case-studies</v>
      </c>
      <c r="L181" t="str">
        <v/>
      </c>
      <c r="M181">
        <v>4.4000000000000004</v>
      </c>
      <c r="N181" t="str">
        <v>MEDIUM</v>
      </c>
    </row>
    <row r="182" spans="1:14">
      <c r="A182" t="str">
        <v>INT-00181</v>
      </c>
      <c r="B182" t="str">
        <v>L0619</v>
      </c>
      <c r="C182" t="str">
        <v>PHONE_CALL</v>
      </c>
      <c r="D182">
        <v>45730</v>
      </c>
      <c r="E182" t="str">
        <v>SOCIAL</v>
      </c>
      <c r="F182" t="str">
        <v>N/A</v>
      </c>
      <c r="G182" t="str">
        <v>Newsletter Issue #44</v>
      </c>
      <c r="H182" t="str">
        <v>CONVERTED</v>
      </c>
      <c r="I182">
        <v>339</v>
      </c>
      <c r="J182" t="str">
        <v>DESKTOP</v>
      </c>
      <c r="K182" t="str">
        <v>https://example.com/webinars</v>
      </c>
      <c r="L182" t="str">
        <v/>
      </c>
      <c r="M182">
        <v>5.7</v>
      </c>
      <c r="N182" t="str">
        <v>HIGH</v>
      </c>
    </row>
    <row r="183" spans="1:14">
      <c r="A183" t="str">
        <v>INT-00182</v>
      </c>
      <c r="B183" t="str">
        <v>L0731</v>
      </c>
      <c r="C183" t="str">
        <v>WEBINAR_ATTENDED</v>
      </c>
      <c r="D183">
        <v>45957</v>
      </c>
      <c r="E183" t="str">
        <v>UNKNOWN</v>
      </c>
      <c r="F183" t="str">
        <v>C009</v>
      </c>
      <c r="G183" t="str">
        <v>Pricing Page</v>
      </c>
      <c r="H183" t="str">
        <v>CONVERTED</v>
      </c>
      <c r="I183">
        <v>100</v>
      </c>
      <c r="J183" t="str">
        <v>DESKTOP</v>
      </c>
      <c r="K183" t="str">
        <v>N/A</v>
      </c>
      <c r="L183" t="str">
        <v/>
      </c>
      <c r="M183">
        <v>1.7</v>
      </c>
      <c r="N183" t="str">
        <v>MEDIUM</v>
      </c>
    </row>
    <row r="184" spans="1:14">
      <c r="A184" t="str">
        <v>INT-00183</v>
      </c>
      <c r="B184" t="str">
        <v>L0126</v>
      </c>
      <c r="C184" t="str">
        <v>WEBINAR_ATTENDED</v>
      </c>
      <c r="D184">
        <v>45738</v>
      </c>
      <c r="E184" t="str">
        <v>PUSH_NOTIFICATION</v>
      </c>
      <c r="F184" t="str">
        <v>C001</v>
      </c>
      <c r="G184" t="str">
        <v>Retargeting Ad Creative A</v>
      </c>
      <c r="H184" t="str">
        <v>NO_RESPONSE</v>
      </c>
      <c r="I184">
        <v>2097</v>
      </c>
      <c r="J184" t="str">
        <v>TABLET</v>
      </c>
      <c r="K184" t="str">
        <v>https://example.com/blog</v>
      </c>
      <c r="L184" t="str">
        <v/>
      </c>
      <c r="M184">
        <v>35</v>
      </c>
      <c r="N184" t="str">
        <v>HIGH</v>
      </c>
    </row>
    <row r="185" spans="1:14">
      <c r="A185" t="str">
        <v>INT-00184</v>
      </c>
      <c r="B185" t="str">
        <v>L0946</v>
      </c>
      <c r="C185" t="str">
        <v>AD_CLICK</v>
      </c>
      <c r="D185">
        <v>45835</v>
      </c>
      <c r="E185" t="str">
        <v>PUSH_NOTIFICATION</v>
      </c>
      <c r="F185" t="str">
        <v>C005</v>
      </c>
      <c r="G185" t="str">
        <v>Whitepaper: State Of Gtm 2025</v>
      </c>
      <c r="H185" t="str">
        <v>NO_RESPONSE</v>
      </c>
      <c r="I185">
        <v>1558</v>
      </c>
      <c r="J185" t="str">
        <v>DESKTOP</v>
      </c>
      <c r="K185" t="str">
        <v>https://example.com/pricing</v>
      </c>
      <c r="L185" t="str">
        <v/>
      </c>
      <c r="M185">
        <v>26</v>
      </c>
      <c r="N185" t="str">
        <v>HIGH</v>
      </c>
    </row>
    <row r="186" spans="1:14">
      <c r="A186" t="str">
        <v>INT-00185</v>
      </c>
      <c r="B186" t="str">
        <v>L0428</v>
      </c>
      <c r="C186" t="str">
        <v>PRICING_PAGE_VIEW</v>
      </c>
      <c r="D186">
        <v>45766</v>
      </c>
      <c r="E186" t="str">
        <v>EMAIL</v>
      </c>
      <c r="F186" t="str">
        <v>C002</v>
      </c>
      <c r="G186" t="str">
        <v>Video: Platform Overview 3Min</v>
      </c>
      <c r="H186" t="str">
        <v>CONVERTED</v>
      </c>
      <c r="I186">
        <v>1273</v>
      </c>
      <c r="J186" t="str">
        <v>UNKNOWN</v>
      </c>
      <c r="K186" t="str">
        <v>N/A</v>
      </c>
      <c r="L186" t="str">
        <v/>
      </c>
      <c r="M186">
        <v>21.2</v>
      </c>
      <c r="N186" t="str">
        <v>HIGH</v>
      </c>
    </row>
    <row r="187" spans="1:14">
      <c r="A187" t="str">
        <v>INT-00186</v>
      </c>
      <c r="B187" t="str">
        <v>L0504</v>
      </c>
      <c r="C187" t="str">
        <v>UNSUBSCRIBE</v>
      </c>
      <c r="D187">
        <v>45976</v>
      </c>
      <c r="E187" t="str">
        <v>UNKNOWN</v>
      </c>
      <c r="F187" t="str">
        <v>C007</v>
      </c>
      <c r="G187" t="str">
        <v>Case Study: Smb Growth Story</v>
      </c>
      <c r="H187" t="str">
        <v>CLICKED</v>
      </c>
      <c r="I187">
        <v>1776</v>
      </c>
      <c r="J187" t="str">
        <v>DESKTOP</v>
      </c>
      <c r="K187" t="str">
        <v>https://example.com/roi-calculator</v>
      </c>
      <c r="L187" t="str">
        <v/>
      </c>
      <c r="M187">
        <v>29.6</v>
      </c>
      <c r="N187" t="str">
        <v>HIGH</v>
      </c>
    </row>
    <row r="188" spans="1:14">
      <c r="A188" t="str">
        <v>INT-00187</v>
      </c>
      <c r="B188" t="str">
        <v>L0493</v>
      </c>
      <c r="C188" t="str">
        <v>FORM_SUBMIT</v>
      </c>
      <c r="D188" t="str">
        <v/>
      </c>
      <c r="E188" t="str">
        <v>PHONE</v>
      </c>
      <c r="F188" t="str">
        <v>C003</v>
      </c>
      <c r="G188" t="str">
        <v>Ultimate Guide To Crm</v>
      </c>
      <c r="H188" t="str">
        <v>VIEWED</v>
      </c>
      <c r="I188">
        <v>1403</v>
      </c>
      <c r="J188" t="str">
        <v>DESKTOP</v>
      </c>
      <c r="K188" t="str">
        <v>https://example.com/resources/ebooks</v>
      </c>
      <c r="L188" t="str">
        <v/>
      </c>
      <c r="M188">
        <v>23.4</v>
      </c>
      <c r="N188" t="str">
        <v>HIGH</v>
      </c>
    </row>
    <row r="189" spans="1:14">
      <c r="A189" t="str">
        <v>INT-00188</v>
      </c>
      <c r="B189" t="str">
        <v>L0319</v>
      </c>
      <c r="C189" t="str">
        <v>CONTENT_DOWNLOAD</v>
      </c>
      <c r="D189">
        <v>45719</v>
      </c>
      <c r="E189" t="str">
        <v>IN-PERSON</v>
      </c>
      <c r="F189" t="str">
        <v>C006</v>
      </c>
      <c r="G189" t="str">
        <v>Roi Calculator Landing Page</v>
      </c>
      <c r="H189" t="str">
        <v>NO_RESPONSE</v>
      </c>
      <c r="I189">
        <v>2203</v>
      </c>
      <c r="J189" t="str">
        <v>MOBILE</v>
      </c>
      <c r="K189" t="str">
        <v>N/A</v>
      </c>
      <c r="L189" t="str">
        <v/>
      </c>
      <c r="M189">
        <v>36.700000000000003</v>
      </c>
      <c r="N189" t="str">
        <v>HIGH</v>
      </c>
    </row>
    <row r="190" spans="1:14">
      <c r="A190" t="str">
        <v>INT-00189</v>
      </c>
      <c r="B190" t="str">
        <v>L0608</v>
      </c>
      <c r="C190" t="str">
        <v>PRICING_PAGE_VIEW</v>
      </c>
      <c r="D190">
        <v>45731</v>
      </c>
      <c r="E190" t="str">
        <v>PHONE</v>
      </c>
      <c r="F190" t="str">
        <v>C005</v>
      </c>
      <c r="G190" t="str">
        <v>Social Post: Product Launch</v>
      </c>
      <c r="H190" t="str">
        <v>VIEWED</v>
      </c>
      <c r="I190">
        <v>1768</v>
      </c>
      <c r="J190" t="str">
        <v>DESKTOP</v>
      </c>
      <c r="K190" t="str">
        <v>N/A</v>
      </c>
      <c r="L190" t="str">
        <v/>
      </c>
      <c r="M190">
        <v>29.5</v>
      </c>
      <c r="N190" t="str">
        <v>HIGH</v>
      </c>
    </row>
    <row r="191" spans="1:14">
      <c r="A191" t="str">
        <v>INT-00190</v>
      </c>
      <c r="B191" t="str">
        <v>L0042</v>
      </c>
      <c r="C191" t="str">
        <v>SOCIAL_ENGAGE</v>
      </c>
      <c r="D191">
        <v>45736</v>
      </c>
      <c r="E191" t="str">
        <v>IN-PERSON</v>
      </c>
      <c r="F191" t="str">
        <v>C008</v>
      </c>
      <c r="G191" t="str">
        <v>Newsletter Issue #42</v>
      </c>
      <c r="H191" t="str">
        <v>BOUNCED</v>
      </c>
      <c r="I191">
        <v>1131</v>
      </c>
      <c r="J191" t="str">
        <v>DESKTOP</v>
      </c>
      <c r="K191" t="str">
        <v>https://example.com/demo</v>
      </c>
      <c r="L191" t="str">
        <v/>
      </c>
      <c r="M191">
        <v>18.899999999999999</v>
      </c>
      <c r="N191" t="str">
        <v>HIGH</v>
      </c>
    </row>
    <row r="192" spans="1:14">
      <c r="A192" t="str">
        <v>INT-00191</v>
      </c>
      <c r="B192" t="str">
        <v>L0491</v>
      </c>
      <c r="C192" t="str">
        <v>WEBSITE_VISIT</v>
      </c>
      <c r="D192">
        <v>45845</v>
      </c>
      <c r="E192" t="str">
        <v>SMS</v>
      </c>
      <c r="F192" t="str">
        <v>C001</v>
      </c>
      <c r="G192" t="str">
        <v>Newsletter Issue #43</v>
      </c>
      <c r="H192" t="str">
        <v>DOWNLOADED</v>
      </c>
      <c r="I192">
        <v>362</v>
      </c>
      <c r="J192" t="str">
        <v>TABLET</v>
      </c>
      <c r="K192" t="str">
        <v>https://example.com/contact</v>
      </c>
      <c r="L192" t="str">
        <v>Qualified Lead</v>
      </c>
      <c r="M192">
        <v>6</v>
      </c>
      <c r="N192" t="str">
        <v>HIGH</v>
      </c>
    </row>
    <row r="193" spans="1:14">
      <c r="A193" t="str">
        <v>INT-00192</v>
      </c>
      <c r="B193" t="str">
        <v>L0558</v>
      </c>
      <c r="C193" t="str">
        <v>VIDEO_WATCH</v>
      </c>
      <c r="D193">
        <v>45957</v>
      </c>
      <c r="E193" t="str">
        <v>SOCIAL</v>
      </c>
      <c r="F193" t="str">
        <v>C004</v>
      </c>
      <c r="G193" t="str">
        <v>Crm Buyer'S Guide 2025</v>
      </c>
      <c r="H193" t="str">
        <v>PARTIAL_VIEW</v>
      </c>
      <c r="I193">
        <v>0</v>
      </c>
      <c r="J193" t="str">
        <v>MOBILE</v>
      </c>
      <c r="K193" t="str">
        <v>N/A</v>
      </c>
      <c r="L193" t="str">
        <v/>
      </c>
      <c r="M193">
        <v>0</v>
      </c>
      <c r="N193" t="str">
        <v>NONE</v>
      </c>
    </row>
    <row r="194" spans="1:14">
      <c r="A194" t="str">
        <v>INT-00193</v>
      </c>
      <c r="B194" t="str">
        <v>L0022</v>
      </c>
      <c r="C194" t="str">
        <v>FORM_SUBMIT</v>
      </c>
      <c r="D194">
        <v>45918</v>
      </c>
      <c r="E194" t="str">
        <v>PHONE</v>
      </c>
      <c r="F194" t="str">
        <v>C006</v>
      </c>
      <c r="G194" t="str">
        <v>Unknown</v>
      </c>
      <c r="H194" t="str">
        <v>CONVERTED</v>
      </c>
      <c r="I194">
        <v>549</v>
      </c>
      <c r="J194" t="str">
        <v>UNKNOWN</v>
      </c>
      <c r="K194" t="str">
        <v>https://example.com/blog</v>
      </c>
      <c r="L194" t="str">
        <v/>
      </c>
      <c r="M194">
        <v>9.1999999999999993</v>
      </c>
      <c r="N194" t="str">
        <v>HIGH</v>
      </c>
    </row>
    <row r="195" spans="1:14">
      <c r="A195" t="str">
        <v>INT-00194</v>
      </c>
      <c r="B195" t="str">
        <v>L0403</v>
      </c>
      <c r="C195" t="str">
        <v>EMAIL_CLICK</v>
      </c>
      <c r="D195">
        <v>45784</v>
      </c>
      <c r="E195" t="str">
        <v>CHAT</v>
      </c>
      <c r="F195" t="str">
        <v>C010</v>
      </c>
      <c r="G195" t="str">
        <v>Webinar: Lead Scoring Best Practices</v>
      </c>
      <c r="H195" t="str">
        <v>REPLIED</v>
      </c>
      <c r="I195">
        <v>2146</v>
      </c>
      <c r="J195" t="str">
        <v>TABLET</v>
      </c>
      <c r="K195" t="str">
        <v>https://example.com/integrations</v>
      </c>
      <c r="L195" t="str">
        <v>Switching From Hubspot</v>
      </c>
      <c r="M195">
        <v>35.799999999999997</v>
      </c>
      <c r="N195" t="str">
        <v>HIGH</v>
      </c>
    </row>
    <row r="196" spans="1:14">
      <c r="A196" t="str">
        <v>INT-00195</v>
      </c>
      <c r="B196" t="str">
        <v>L0981</v>
      </c>
      <c r="C196" t="str">
        <v>PRICING_PAGE_VIEW</v>
      </c>
      <c r="D196">
        <v>45768</v>
      </c>
      <c r="E196" t="str">
        <v>IN-PERSON</v>
      </c>
      <c r="F196" t="str">
        <v>C008</v>
      </c>
      <c r="G196" t="str">
        <v>Case Study: Enterprise Win</v>
      </c>
      <c r="H196" t="str">
        <v>CONVERTED</v>
      </c>
      <c r="I196">
        <v>1432</v>
      </c>
      <c r="J196" t="str">
        <v>DESKTOP</v>
      </c>
      <c r="K196" t="str">
        <v>https://example.com/competitors</v>
      </c>
      <c r="L196" t="str">
        <v/>
      </c>
      <c r="M196">
        <v>23.9</v>
      </c>
      <c r="N196" t="str">
        <v>HIGH</v>
      </c>
    </row>
    <row r="197" spans="1:14">
      <c r="A197" t="str">
        <v>INT-00196</v>
      </c>
      <c r="B197" t="str">
        <v>L0443</v>
      </c>
      <c r="C197" t="str">
        <v>UNSUBSCRIBE</v>
      </c>
      <c r="D197">
        <v>45773</v>
      </c>
      <c r="E197" t="str">
        <v>IN-PERSON</v>
      </c>
      <c r="F197" t="str">
        <v>N/A</v>
      </c>
      <c r="G197" t="str">
        <v>Ultimate Guide To Crm</v>
      </c>
      <c r="H197" t="str">
        <v>UNSUBSCRIBED</v>
      </c>
      <c r="I197">
        <v>2203</v>
      </c>
      <c r="J197" t="str">
        <v>MOBILE</v>
      </c>
      <c r="K197" t="str">
        <v>https://example.com/about</v>
      </c>
      <c r="L197" t="str">
        <v>Re-Engaged After 60 Days</v>
      </c>
      <c r="M197">
        <v>36.700000000000003</v>
      </c>
      <c r="N197" t="str">
        <v>HIGH</v>
      </c>
    </row>
    <row r="198" spans="1:14">
      <c r="A198" t="str">
        <v>INT-00197</v>
      </c>
      <c r="B198" t="str">
        <v>L0547</v>
      </c>
      <c r="C198" t="str">
        <v>WEBSITE_VISIT</v>
      </c>
      <c r="D198">
        <v>45974</v>
      </c>
      <c r="E198" t="str">
        <v>EMAIL</v>
      </c>
      <c r="F198" t="str">
        <v>N/A</v>
      </c>
      <c r="G198" t="str">
        <v>Whitepaper: State Of Gtm 2025</v>
      </c>
      <c r="H198" t="str">
        <v>CLICKED</v>
      </c>
      <c r="I198">
        <v>2391</v>
      </c>
      <c r="J198" t="str">
        <v>MOBILE</v>
      </c>
      <c r="K198" t="str">
        <v>https://example.com/competitors</v>
      </c>
      <c r="L198" t="str">
        <v/>
      </c>
      <c r="M198">
        <v>39.9</v>
      </c>
      <c r="N198" t="str">
        <v>HIGH</v>
      </c>
    </row>
    <row r="199" spans="1:14">
      <c r="A199" t="str">
        <v>INT-00198</v>
      </c>
      <c r="B199" t="str">
        <v>L0882</v>
      </c>
      <c r="C199" t="str">
        <v>SOCIAL_ENGAGE</v>
      </c>
      <c r="D199">
        <v>45798</v>
      </c>
      <c r="E199" t="str">
        <v>IN-PERSON</v>
      </c>
      <c r="F199" t="str">
        <v>C007</v>
      </c>
      <c r="G199" t="str">
        <v>Pricing Page</v>
      </c>
      <c r="H199" t="str">
        <v>OPENED</v>
      </c>
      <c r="I199">
        <v>2201</v>
      </c>
      <c r="J199" t="str">
        <v>UNKNOWN</v>
      </c>
      <c r="K199" t="str">
        <v>https://example.com/resources/ebooks</v>
      </c>
      <c r="L199" t="str">
        <v/>
      </c>
      <c r="M199">
        <v>36.700000000000003</v>
      </c>
      <c r="N199" t="str">
        <v>HIGH</v>
      </c>
    </row>
    <row r="200" spans="1:14">
      <c r="A200" t="str">
        <v>INT-00199</v>
      </c>
      <c r="B200" t="str">
        <v>L0881</v>
      </c>
      <c r="C200" t="str">
        <v>FORM_SUBMIT</v>
      </c>
      <c r="D200">
        <v>45888</v>
      </c>
      <c r="E200" t="str">
        <v>CHAT</v>
      </c>
      <c r="F200" t="str">
        <v>C004</v>
      </c>
      <c r="G200" t="str">
        <v>Template: Campaign Planning</v>
      </c>
      <c r="H200" t="str">
        <v>CONVERTED</v>
      </c>
      <c r="I200">
        <v>202</v>
      </c>
      <c r="J200" t="str">
        <v>DESKTOP</v>
      </c>
      <c r="K200" t="str">
        <v>https://example.com/pricing</v>
      </c>
      <c r="L200" t="str">
        <v/>
      </c>
      <c r="M200">
        <v>3.4</v>
      </c>
      <c r="N200" t="str">
        <v>MEDIUM</v>
      </c>
    </row>
    <row r="201" spans="1:14">
      <c r="A201" t="str">
        <v>INT-00200</v>
      </c>
      <c r="B201" t="str">
        <v>L0953</v>
      </c>
      <c r="C201" t="str">
        <v>AD_CLICK</v>
      </c>
      <c r="D201">
        <v>45708</v>
      </c>
      <c r="E201" t="str">
        <v>UNKNOWN</v>
      </c>
      <c r="F201" t="str">
        <v>C001</v>
      </c>
      <c r="G201" t="str">
        <v>Event Registration: Summit 2025</v>
      </c>
      <c r="H201" t="str">
        <v>PARTIAL_VIEW</v>
      </c>
      <c r="I201">
        <v>524</v>
      </c>
      <c r="J201" t="str">
        <v>DESKTOP</v>
      </c>
      <c r="K201" t="str">
        <v>https://example.com/free-trial</v>
      </c>
      <c r="L201" t="str">
        <v/>
      </c>
      <c r="M201">
        <v>8.6999999999999993</v>
      </c>
      <c r="N201" t="str">
        <v>HIGH</v>
      </c>
    </row>
    <row r="202" spans="1:14">
      <c r="A202" t="str">
        <v>INT-00201</v>
      </c>
      <c r="B202" t="str">
        <v>L0677</v>
      </c>
      <c r="C202" t="str">
        <v>CHATBOT_CONVO</v>
      </c>
      <c r="D202">
        <v>45720</v>
      </c>
      <c r="E202" t="str">
        <v>UNKNOWN</v>
      </c>
      <c r="F202" t="str">
        <v>N/A</v>
      </c>
      <c r="G202" t="str">
        <v>Case Study: Smb Growth Story</v>
      </c>
      <c r="H202" t="str">
        <v>BOUNCED</v>
      </c>
      <c r="I202">
        <v>0</v>
      </c>
      <c r="J202" t="str">
        <v>DESKTOP</v>
      </c>
      <c r="K202" t="str">
        <v>https://example.com/about</v>
      </c>
      <c r="L202" t="str">
        <v/>
      </c>
      <c r="M202">
        <v>0</v>
      </c>
      <c r="N202" t="str">
        <v>NONE</v>
      </c>
    </row>
    <row r="203" spans="1:14">
      <c r="A203" t="str">
        <v>INT-00202</v>
      </c>
      <c r="B203" t="str">
        <v>L0749</v>
      </c>
      <c r="C203" t="str">
        <v>AD_CLICK</v>
      </c>
      <c r="D203">
        <v>45804</v>
      </c>
      <c r="E203" t="str">
        <v>UNKNOWN</v>
      </c>
      <c r="F203" t="str">
        <v>C005</v>
      </c>
      <c r="G203" t="str">
        <v>Video: Customer Testimonial</v>
      </c>
      <c r="H203" t="str">
        <v>NO_RESPONSE</v>
      </c>
      <c r="I203">
        <v>149</v>
      </c>
      <c r="J203" t="str">
        <v>MOBILE</v>
      </c>
      <c r="K203" t="str">
        <v>https://example.com/roi-calculator</v>
      </c>
      <c r="L203" t="str">
        <v/>
      </c>
      <c r="M203">
        <v>2.5</v>
      </c>
      <c r="N203" t="str">
        <v>MEDIUM</v>
      </c>
    </row>
    <row r="204" spans="1:14">
      <c r="A204" t="str">
        <v>INT-00203</v>
      </c>
      <c r="B204" t="str">
        <v>L0418</v>
      </c>
      <c r="C204" t="str">
        <v>WEBINAR_ATTENDED</v>
      </c>
      <c r="D204">
        <v>45767</v>
      </c>
      <c r="E204" t="str">
        <v>SOCIAL</v>
      </c>
      <c r="F204" t="str">
        <v>N/A</v>
      </c>
      <c r="G204" t="str">
        <v>Webinar: Advanced Analytics Deep Dive</v>
      </c>
      <c r="H204" t="str">
        <v>CLICKED</v>
      </c>
      <c r="I204">
        <v>1182</v>
      </c>
      <c r="J204" t="str">
        <v>TABLET</v>
      </c>
      <c r="K204" t="str">
        <v>https://example.com/resources/ebooks</v>
      </c>
      <c r="L204" t="str">
        <v/>
      </c>
      <c r="M204">
        <v>19.7</v>
      </c>
      <c r="N204" t="str">
        <v>HIGH</v>
      </c>
    </row>
    <row r="205" spans="1:14">
      <c r="A205" t="str">
        <v>INT-00204</v>
      </c>
      <c r="B205" t="str">
        <v>L0331</v>
      </c>
      <c r="C205" t="str">
        <v>DEMO_REQUEST</v>
      </c>
      <c r="D205">
        <v>45697</v>
      </c>
      <c r="E205" t="str">
        <v>EMAIL</v>
      </c>
      <c r="F205" t="str">
        <v>C004</v>
      </c>
      <c r="G205" t="str">
        <v>Roi Calculator Landing Page</v>
      </c>
      <c r="H205" t="str">
        <v>BOUNCED</v>
      </c>
      <c r="I205">
        <v>1286</v>
      </c>
      <c r="J205" t="str">
        <v>DESKTOP</v>
      </c>
      <c r="K205" t="str">
        <v>N/A</v>
      </c>
      <c r="L205" t="str">
        <v/>
      </c>
      <c r="M205">
        <v>21.4</v>
      </c>
      <c r="N205" t="str">
        <v>HIGH</v>
      </c>
    </row>
    <row r="206" spans="1:14">
      <c r="A206" t="str">
        <v>INT-00205</v>
      </c>
      <c r="B206" t="str">
        <v>L0068</v>
      </c>
      <c r="C206" t="str">
        <v>FREE_TRIAL_SIGNUP</v>
      </c>
      <c r="D206">
        <v>45718</v>
      </c>
      <c r="E206" t="str">
        <v>WEB</v>
      </c>
      <c r="F206" t="str">
        <v>C005</v>
      </c>
      <c r="G206" t="str">
        <v>Unknown</v>
      </c>
      <c r="H206" t="str">
        <v>NO_RESPONSE</v>
      </c>
      <c r="I206">
        <v>1422</v>
      </c>
      <c r="J206" t="str">
        <v>DESKTOP</v>
      </c>
      <c r="K206" t="str">
        <v>N/A</v>
      </c>
      <c r="L206" t="str">
        <v/>
      </c>
      <c r="M206">
        <v>23.7</v>
      </c>
      <c r="N206" t="str">
        <v>HIGH</v>
      </c>
    </row>
    <row r="207" spans="1:14">
      <c r="A207" t="str">
        <v>INT-00206</v>
      </c>
      <c r="B207" t="str">
        <v>L0015</v>
      </c>
      <c r="C207" t="str">
        <v>BLOG_READ</v>
      </c>
      <c r="D207">
        <v>45937</v>
      </c>
      <c r="E207" t="str">
        <v>UNKNOWN</v>
      </c>
      <c r="F207" t="str">
        <v>C004</v>
      </c>
      <c r="G207" t="str">
        <v>Competitor Comparison Sheet</v>
      </c>
      <c r="H207" t="str">
        <v>VIEWED</v>
      </c>
      <c r="I207">
        <v>0</v>
      </c>
      <c r="J207" t="str">
        <v>DESKTOP</v>
      </c>
      <c r="K207" t="str">
        <v>https://example.com/pricing</v>
      </c>
      <c r="L207" t="str">
        <v/>
      </c>
      <c r="M207">
        <v>0</v>
      </c>
      <c r="N207" t="str">
        <v>NONE</v>
      </c>
    </row>
    <row r="208" spans="1:14">
      <c r="A208" t="str">
        <v>INT-00207</v>
      </c>
      <c r="B208" t="str">
        <v>L0477</v>
      </c>
      <c r="C208" t="str">
        <v>EMAIL_OPEN</v>
      </c>
      <c r="D208">
        <v>45778</v>
      </c>
      <c r="E208" t="str">
        <v>PHONE</v>
      </c>
      <c r="F208" t="str">
        <v>N/A</v>
      </c>
      <c r="G208" t="str">
        <v>Customer Success Story</v>
      </c>
      <c r="H208" t="str">
        <v>BOUNCED</v>
      </c>
      <c r="I208">
        <v>0</v>
      </c>
      <c r="J208" t="str">
        <v>DESKTOP</v>
      </c>
      <c r="K208" t="str">
        <v>https://example.com/pricing</v>
      </c>
      <c r="L208" t="str">
        <v/>
      </c>
      <c r="M208">
        <v>0</v>
      </c>
      <c r="N208" t="str">
        <v>NONE</v>
      </c>
    </row>
    <row r="209" spans="1:14">
      <c r="A209" t="str">
        <v>INT-00208</v>
      </c>
      <c r="B209" t="str">
        <v>L0099</v>
      </c>
      <c r="C209" t="str">
        <v>FREE_TRIAL_SIGNUP</v>
      </c>
      <c r="D209">
        <v>45769</v>
      </c>
      <c r="E209" t="str">
        <v>PHONE</v>
      </c>
      <c r="F209" t="str">
        <v>N/A</v>
      </c>
      <c r="G209" t="str">
        <v>Newsletter Issue #43</v>
      </c>
      <c r="H209" t="str">
        <v>VIEWED</v>
      </c>
      <c r="I209">
        <v>2005</v>
      </c>
      <c r="J209" t="str">
        <v>MOBILE</v>
      </c>
      <c r="K209" t="str">
        <v>https://example.com/contact</v>
      </c>
      <c r="L209" t="str">
        <v/>
      </c>
      <c r="M209">
        <v>33.4</v>
      </c>
      <c r="N209" t="str">
        <v>HIGH</v>
      </c>
    </row>
    <row r="210" spans="1:14">
      <c r="A210" t="str">
        <v>INT-00209</v>
      </c>
      <c r="B210" t="str">
        <v>L0364</v>
      </c>
      <c r="C210" t="str">
        <v>CONTENT_DOWNLOAD</v>
      </c>
      <c r="D210">
        <v>45841</v>
      </c>
      <c r="E210" t="str">
        <v>CHAT</v>
      </c>
      <c r="F210" t="str">
        <v>C003</v>
      </c>
      <c r="G210" t="str">
        <v>Blog: Abm Vs Demand Gen</v>
      </c>
      <c r="H210" t="str">
        <v>UNSUBSCRIBED</v>
      </c>
      <c r="I210">
        <v>925</v>
      </c>
      <c r="J210" t="str">
        <v>UNKNOWN</v>
      </c>
      <c r="K210" t="str">
        <v>https://example.com/integrations</v>
      </c>
      <c r="L210" t="str">
        <v/>
      </c>
      <c r="M210">
        <v>15.4</v>
      </c>
      <c r="N210" t="str">
        <v>HIGH</v>
      </c>
    </row>
    <row r="211" spans="1:14">
      <c r="A211" t="str">
        <v>INT-00210</v>
      </c>
      <c r="B211" t="str">
        <v>L0949</v>
      </c>
      <c r="C211" t="str">
        <v>EMAIL_CLICK</v>
      </c>
      <c r="D211">
        <v>45694</v>
      </c>
      <c r="E211" t="str">
        <v>CHAT</v>
      </c>
      <c r="F211" t="str">
        <v>C007</v>
      </c>
      <c r="G211" t="str">
        <v>Template: Campaign Planning</v>
      </c>
      <c r="H211" t="str">
        <v>CONVERTED</v>
      </c>
      <c r="I211">
        <v>1014</v>
      </c>
      <c r="J211" t="str">
        <v>DESKTOP</v>
      </c>
      <c r="K211" t="str">
        <v>https://example.com/free-trial</v>
      </c>
      <c r="L211" t="str">
        <v/>
      </c>
      <c r="M211">
        <v>16.899999999999999</v>
      </c>
      <c r="N211" t="str">
        <v>HIGH</v>
      </c>
    </row>
    <row r="212" spans="1:14">
      <c r="A212" t="str">
        <v>INT-00211</v>
      </c>
      <c r="B212" t="str">
        <v>L0591</v>
      </c>
      <c r="C212" t="str">
        <v>BLOG_READ</v>
      </c>
      <c r="D212">
        <v>45939</v>
      </c>
      <c r="E212" t="str">
        <v>WEB</v>
      </c>
      <c r="F212" t="str">
        <v>C008</v>
      </c>
      <c r="G212" t="str">
        <v>Roi Calculator Landing Page</v>
      </c>
      <c r="H212" t="str">
        <v>CLICKED</v>
      </c>
      <c r="I212">
        <v>0</v>
      </c>
      <c r="J212" t="str">
        <v>DESKTOP</v>
      </c>
      <c r="K212" t="str">
        <v>https://example.com/blog</v>
      </c>
      <c r="L212" t="str">
        <v>Re-Engaged After 60 Days</v>
      </c>
      <c r="M212">
        <v>0</v>
      </c>
      <c r="N212" t="str">
        <v>NONE</v>
      </c>
    </row>
    <row r="213" spans="1:14">
      <c r="A213" t="str">
        <v>INT-00212</v>
      </c>
      <c r="B213" t="str">
        <v>L0101</v>
      </c>
      <c r="C213" t="str">
        <v>WEBINAR_ATTENDED</v>
      </c>
      <c r="D213">
        <v>45768</v>
      </c>
      <c r="E213" t="str">
        <v>SOCIAL</v>
      </c>
      <c r="F213" t="str">
        <v>C010</v>
      </c>
      <c r="G213" t="str">
        <v>Roi Calculator Landing Page</v>
      </c>
      <c r="H213" t="str">
        <v>CLICKED</v>
      </c>
      <c r="I213">
        <v>2213</v>
      </c>
      <c r="J213" t="str">
        <v>DESKTOP</v>
      </c>
      <c r="K213" t="str">
        <v>https://example.com/integrations</v>
      </c>
      <c r="L213" t="str">
        <v/>
      </c>
      <c r="M213">
        <v>36.9</v>
      </c>
      <c r="N213" t="str">
        <v>HIGH</v>
      </c>
    </row>
    <row r="214" spans="1:14">
      <c r="A214" t="str">
        <v>INT-00213</v>
      </c>
      <c r="B214" t="str">
        <v>L0914</v>
      </c>
      <c r="C214" t="str">
        <v>DEMO_REQUEST</v>
      </c>
      <c r="D214">
        <v>45876</v>
      </c>
      <c r="E214" t="str">
        <v>SOCIAL</v>
      </c>
      <c r="F214" t="str">
        <v>N/A</v>
      </c>
      <c r="G214" t="str">
        <v>Ultimate Guide To Crm</v>
      </c>
      <c r="H214" t="str">
        <v>BOUNCED</v>
      </c>
      <c r="I214">
        <v>180</v>
      </c>
      <c r="J214" t="str">
        <v>TABLET</v>
      </c>
      <c r="K214" t="str">
        <v>N/A</v>
      </c>
      <c r="L214" t="str">
        <v/>
      </c>
      <c r="M214">
        <v>3</v>
      </c>
      <c r="N214" t="str">
        <v>MEDIUM</v>
      </c>
    </row>
    <row r="215" spans="1:14">
      <c r="A215" t="str">
        <v>INT-00214</v>
      </c>
      <c r="B215" t="str">
        <v>L0706</v>
      </c>
      <c r="C215" t="str">
        <v>CASE_STUDY_VIEW</v>
      </c>
      <c r="D215">
        <v>45881</v>
      </c>
      <c r="E215" t="str">
        <v>SMS</v>
      </c>
      <c r="F215" t="str">
        <v>C004</v>
      </c>
      <c r="G215" t="str">
        <v>Ultimate Guide To Crm</v>
      </c>
      <c r="H215" t="str">
        <v>NO_RESPONSE</v>
      </c>
      <c r="I215">
        <v>1293</v>
      </c>
      <c r="J215" t="str">
        <v>MOBILE</v>
      </c>
      <c r="K215" t="str">
        <v>https://example.com/blog/reduce-cac</v>
      </c>
      <c r="L215" t="str">
        <v/>
      </c>
      <c r="M215">
        <v>21.6</v>
      </c>
      <c r="N215" t="str">
        <v>HIGH</v>
      </c>
    </row>
    <row r="216" spans="1:14">
      <c r="A216" t="str">
        <v>INT-00215</v>
      </c>
      <c r="B216" t="str">
        <v>L0822</v>
      </c>
      <c r="C216" t="str">
        <v>WEBSITE_VISIT</v>
      </c>
      <c r="D216">
        <v>45994</v>
      </c>
      <c r="E216" t="str">
        <v>CHAT</v>
      </c>
      <c r="F216" t="str">
        <v>N/A</v>
      </c>
      <c r="G216" t="str">
        <v>Competitor Comparison Sheet</v>
      </c>
      <c r="H216" t="str">
        <v>DOWNLOADED</v>
      </c>
      <c r="I216">
        <v>0</v>
      </c>
      <c r="J216" t="str">
        <v>DESKTOP</v>
      </c>
      <c r="K216" t="str">
        <v>https://example.com/integrations</v>
      </c>
      <c r="L216" t="str">
        <v/>
      </c>
      <c r="M216">
        <v>0</v>
      </c>
      <c r="N216" t="str">
        <v>NONE</v>
      </c>
    </row>
    <row r="217" spans="1:14">
      <c r="A217" t="str">
        <v>INT-00216</v>
      </c>
      <c r="B217" t="str">
        <v>L0047</v>
      </c>
      <c r="C217" t="str">
        <v>EMAIL_OPEN</v>
      </c>
      <c r="D217">
        <v>45784</v>
      </c>
      <c r="E217" t="str">
        <v>CHAT</v>
      </c>
      <c r="F217" t="str">
        <v>C005</v>
      </c>
      <c r="G217" t="str">
        <v>Free Trial Signup Page</v>
      </c>
      <c r="H217" t="str">
        <v>OPENED</v>
      </c>
      <c r="I217">
        <v>1031</v>
      </c>
      <c r="J217" t="str">
        <v>TABLET</v>
      </c>
      <c r="K217" t="str">
        <v>https://example.com/webinars</v>
      </c>
      <c r="L217" t="str">
        <v/>
      </c>
      <c r="M217">
        <v>17.2</v>
      </c>
      <c r="N217" t="str">
        <v>HIGH</v>
      </c>
    </row>
    <row r="218" spans="1:14">
      <c r="A218" t="str">
        <v>INT-00217</v>
      </c>
      <c r="B218" t="str">
        <v>L0577</v>
      </c>
      <c r="C218" t="str">
        <v>AD_CLICK</v>
      </c>
      <c r="D218">
        <v>45933</v>
      </c>
      <c r="E218" t="str">
        <v>SOCIAL</v>
      </c>
      <c r="F218" t="str">
        <v>C003</v>
      </c>
      <c r="G218" t="str">
        <v>Pricing Page</v>
      </c>
      <c r="H218" t="str">
        <v>NO_RESPONSE</v>
      </c>
      <c r="I218">
        <v>33</v>
      </c>
      <c r="J218" t="str">
        <v>DESKTOP</v>
      </c>
      <c r="K218" t="str">
        <v>https://example.com/demo</v>
      </c>
      <c r="L218" t="str">
        <v/>
      </c>
      <c r="M218">
        <v>0.6</v>
      </c>
      <c r="N218" t="str">
        <v>LOW</v>
      </c>
    </row>
    <row r="219" spans="1:14">
      <c r="A219" t="str">
        <v>INT-00218</v>
      </c>
      <c r="B219" t="str">
        <v>L0154</v>
      </c>
      <c r="C219" t="str">
        <v>WEBSITE_VISIT</v>
      </c>
      <c r="D219">
        <v>45882</v>
      </c>
      <c r="E219" t="str">
        <v>PUSH_NOTIFICATION</v>
      </c>
      <c r="F219" t="str">
        <v>C009</v>
      </c>
      <c r="G219" t="str">
        <v>Newsletter Issue #43</v>
      </c>
      <c r="H219" t="str">
        <v>IGNORED</v>
      </c>
      <c r="I219">
        <v>2086</v>
      </c>
      <c r="J219" t="str">
        <v>DESKTOP</v>
      </c>
      <c r="K219" t="str">
        <v>N/A</v>
      </c>
      <c r="L219" t="str">
        <v/>
      </c>
      <c r="M219">
        <v>34.799999999999997</v>
      </c>
      <c r="N219" t="str">
        <v>HIGH</v>
      </c>
    </row>
    <row r="220" spans="1:14">
      <c r="A220" t="str">
        <v>INT-00219</v>
      </c>
      <c r="B220" t="str">
        <v>L0943</v>
      </c>
      <c r="C220" t="str">
        <v>SOCIAL_ENGAGE</v>
      </c>
      <c r="D220">
        <v>45830</v>
      </c>
      <c r="E220" t="str">
        <v>IN-PERSON</v>
      </c>
      <c r="F220" t="str">
        <v>C002</v>
      </c>
      <c r="G220" t="str">
        <v>Roi Calculator Landing Page</v>
      </c>
      <c r="H220" t="str">
        <v>CLICKED</v>
      </c>
      <c r="I220">
        <v>774</v>
      </c>
      <c r="J220" t="str">
        <v>MOBILE</v>
      </c>
      <c r="K220" t="str">
        <v>https://example.com/blog</v>
      </c>
      <c r="L220" t="str">
        <v/>
      </c>
      <c r="M220">
        <v>12.9</v>
      </c>
      <c r="N220" t="str">
        <v>HIGH</v>
      </c>
    </row>
    <row r="221" spans="1:14">
      <c r="A221" t="str">
        <v>INT-00220</v>
      </c>
      <c r="B221" t="str">
        <v>L0015</v>
      </c>
      <c r="C221" t="str">
        <v>EMAIL_OPEN</v>
      </c>
      <c r="D221">
        <v>45679</v>
      </c>
      <c r="E221" t="str">
        <v>CHAT</v>
      </c>
      <c r="F221" t="str">
        <v>C004</v>
      </c>
      <c r="G221" t="str">
        <v>Blog: How To Reduce Cac</v>
      </c>
      <c r="H221" t="str">
        <v>IGNORED</v>
      </c>
      <c r="I221">
        <v>1740</v>
      </c>
      <c r="J221" t="str">
        <v>DESKTOP</v>
      </c>
      <c r="K221" t="str">
        <v>N/A</v>
      </c>
      <c r="L221" t="str">
        <v/>
      </c>
      <c r="M221">
        <v>29</v>
      </c>
      <c r="N221" t="str">
        <v>HIGH</v>
      </c>
    </row>
    <row r="222" spans="1:14">
      <c r="A222" t="str">
        <v>INT-00221</v>
      </c>
      <c r="B222" t="str">
        <v>L0906</v>
      </c>
      <c r="C222" t="str">
        <v>CONTENT_DOWNLOAD</v>
      </c>
      <c r="D222">
        <v>45826</v>
      </c>
      <c r="E222" t="str">
        <v>CHAT</v>
      </c>
      <c r="F222" t="str">
        <v>C002</v>
      </c>
      <c r="G222" t="str">
        <v>Guide: Email Deliverability</v>
      </c>
      <c r="H222" t="str">
        <v>DOWNLOADED</v>
      </c>
      <c r="I222">
        <v>1268</v>
      </c>
      <c r="J222" t="str">
        <v>MOBILE</v>
      </c>
      <c r="K222" t="str">
        <v>https://example.com/pricing</v>
      </c>
      <c r="L222" t="str">
        <v/>
      </c>
      <c r="M222">
        <v>21.1</v>
      </c>
      <c r="N222" t="str">
        <v>HIGH</v>
      </c>
    </row>
    <row r="223" spans="1:14">
      <c r="A223" t="str">
        <v>INT-00222</v>
      </c>
      <c r="B223" t="str">
        <v>L0281</v>
      </c>
      <c r="C223" t="str">
        <v>AD_CLICK</v>
      </c>
      <c r="D223">
        <v>45755</v>
      </c>
      <c r="E223" t="str">
        <v>WEB</v>
      </c>
      <c r="F223" t="str">
        <v>N/A</v>
      </c>
      <c r="G223" t="str">
        <v>Retargeting Ad Creative A</v>
      </c>
      <c r="H223" t="str">
        <v>CLICKED</v>
      </c>
      <c r="I223">
        <v>1695</v>
      </c>
      <c r="J223" t="str">
        <v>MOBILE</v>
      </c>
      <c r="K223" t="str">
        <v>https://example.com/features</v>
      </c>
      <c r="L223" t="str">
        <v/>
      </c>
      <c r="M223">
        <v>28.3</v>
      </c>
      <c r="N223" t="str">
        <v>HIGH</v>
      </c>
    </row>
    <row r="224" spans="1:14">
      <c r="A224" t="str">
        <v>INT-00223</v>
      </c>
      <c r="B224" t="str">
        <v>L0790</v>
      </c>
      <c r="C224" t="str">
        <v>EMAIL_CLICK</v>
      </c>
      <c r="D224">
        <v>46005</v>
      </c>
      <c r="E224" t="str">
        <v>UNKNOWN</v>
      </c>
      <c r="F224" t="str">
        <v>C004</v>
      </c>
      <c r="G224" t="str">
        <v>Chatbot: Pricing Inquiry</v>
      </c>
      <c r="H224" t="str">
        <v>CONVERTED</v>
      </c>
      <c r="I224">
        <v>2030</v>
      </c>
      <c r="J224" t="str">
        <v>TABLET</v>
      </c>
      <c r="K224" t="str">
        <v>https://example.com/integrations</v>
      </c>
      <c r="L224" t="str">
        <v/>
      </c>
      <c r="M224">
        <v>33.799999999999997</v>
      </c>
      <c r="N224" t="str">
        <v>HIGH</v>
      </c>
    </row>
    <row r="225" spans="1:14">
      <c r="A225" t="str">
        <v>INT-00224</v>
      </c>
      <c r="B225" t="str">
        <v>L0775</v>
      </c>
      <c r="C225" t="str">
        <v>EMAIL_CLICK</v>
      </c>
      <c r="D225">
        <v>45912</v>
      </c>
      <c r="E225" t="str">
        <v>WEB</v>
      </c>
      <c r="F225" t="str">
        <v>N/A</v>
      </c>
      <c r="G225" t="str">
        <v>Case Study: Mid-Market Win</v>
      </c>
      <c r="H225" t="str">
        <v>OPENED</v>
      </c>
      <c r="I225">
        <v>1586</v>
      </c>
      <c r="J225" t="str">
        <v>UNKNOWN</v>
      </c>
      <c r="K225" t="str">
        <v>https://example.com/pricing</v>
      </c>
      <c r="L225" t="str">
        <v/>
      </c>
      <c r="M225">
        <v>26.4</v>
      </c>
      <c r="N225" t="str">
        <v>HIGH</v>
      </c>
    </row>
    <row r="226" spans="1:14">
      <c r="A226" t="str">
        <v>INT-00225</v>
      </c>
      <c r="B226" t="str">
        <v>L0594</v>
      </c>
      <c r="C226" t="str">
        <v>SOCIAL_ENGAGE</v>
      </c>
      <c r="D226">
        <v>45839</v>
      </c>
      <c r="E226" t="str">
        <v>EMAIL</v>
      </c>
      <c r="F226" t="str">
        <v>N/A</v>
      </c>
      <c r="G226" t="str">
        <v>Newsletter Issue #42</v>
      </c>
      <c r="H226" t="str">
        <v>NO_RESPONSE</v>
      </c>
      <c r="I226">
        <v>1292</v>
      </c>
      <c r="J226" t="str">
        <v>MOBILE</v>
      </c>
      <c r="K226" t="str">
        <v>https://example.com/webinars</v>
      </c>
      <c r="L226" t="str">
        <v/>
      </c>
      <c r="M226">
        <v>21.5</v>
      </c>
      <c r="N226" t="str">
        <v>HIGH</v>
      </c>
    </row>
    <row r="227" spans="1:14">
      <c r="A227" t="str">
        <v>INT-00226</v>
      </c>
      <c r="B227" t="str">
        <v>L0405</v>
      </c>
      <c r="C227" t="str">
        <v>BLOG_READ</v>
      </c>
      <c r="D227">
        <v>45798</v>
      </c>
      <c r="E227" t="str">
        <v>WEB</v>
      </c>
      <c r="F227" t="str">
        <v>C002</v>
      </c>
      <c r="G227" t="str">
        <v>Ultimate Guide To Crm</v>
      </c>
      <c r="H227" t="str">
        <v>OPENED</v>
      </c>
      <c r="I227">
        <v>526</v>
      </c>
      <c r="J227" t="str">
        <v>UNKNOWN</v>
      </c>
      <c r="K227" t="str">
        <v>https://example.com/blog/reduce-cac</v>
      </c>
      <c r="L227" t="str">
        <v/>
      </c>
      <c r="M227">
        <v>8.8000000000000007</v>
      </c>
      <c r="N227" t="str">
        <v>HIGH</v>
      </c>
    </row>
    <row r="228" spans="1:14">
      <c r="A228" t="str">
        <v>INT-00227</v>
      </c>
      <c r="B228" t="str">
        <v>L0347</v>
      </c>
      <c r="C228" t="str">
        <v>FORM_SUBMIT</v>
      </c>
      <c r="D228">
        <v>45951</v>
      </c>
      <c r="E228" t="str">
        <v>PHONE</v>
      </c>
      <c r="F228" t="str">
        <v>N/A</v>
      </c>
      <c r="G228" t="str">
        <v>Customer Success Story</v>
      </c>
      <c r="H228" t="str">
        <v>BOUNCED</v>
      </c>
      <c r="I228">
        <v>944</v>
      </c>
      <c r="J228" t="str">
        <v>MOBILE</v>
      </c>
      <c r="K228" t="str">
        <v>https://example.com/roi-calculator</v>
      </c>
      <c r="L228" t="str">
        <v/>
      </c>
      <c r="M228">
        <v>15.7</v>
      </c>
      <c r="N228" t="str">
        <v>HIGH</v>
      </c>
    </row>
    <row r="229" spans="1:14">
      <c r="A229" t="str">
        <v>INT-00228</v>
      </c>
      <c r="B229" t="str">
        <v>L0280</v>
      </c>
      <c r="C229" t="str">
        <v>EMAIL_CLICK</v>
      </c>
      <c r="D229">
        <v>45848</v>
      </c>
      <c r="E229" t="str">
        <v>SOCIAL</v>
      </c>
      <c r="F229" t="str">
        <v>C001</v>
      </c>
      <c r="G229" t="str">
        <v>Competitor Comparison Sheet</v>
      </c>
      <c r="H229" t="str">
        <v>CLICKED</v>
      </c>
      <c r="I229">
        <v>192</v>
      </c>
      <c r="J229" t="str">
        <v>MOBILE</v>
      </c>
      <c r="K229" t="str">
        <v>https://example.com/blog/reduce-cac</v>
      </c>
      <c r="L229" t="str">
        <v/>
      </c>
      <c r="M229">
        <v>3.2</v>
      </c>
      <c r="N229" t="str">
        <v>MEDIUM</v>
      </c>
    </row>
    <row r="230" spans="1:14">
      <c r="A230" t="str">
        <v>INT-00229</v>
      </c>
      <c r="B230" t="str">
        <v>L0499</v>
      </c>
      <c r="C230" t="str">
        <v>WEBSITE_VISIT</v>
      </c>
      <c r="D230">
        <v>45905</v>
      </c>
      <c r="E230" t="str">
        <v>WEB</v>
      </c>
      <c r="F230" t="str">
        <v>C001</v>
      </c>
      <c r="G230" t="str">
        <v>Customer Success Story</v>
      </c>
      <c r="H230" t="str">
        <v>UNSUBSCRIBED</v>
      </c>
      <c r="I230">
        <v>611</v>
      </c>
      <c r="J230" t="str">
        <v>UNKNOWN</v>
      </c>
      <c r="K230" t="str">
        <v>https://example.com/free-trial</v>
      </c>
      <c r="L230" t="str">
        <v/>
      </c>
      <c r="M230">
        <v>10.199999999999999</v>
      </c>
      <c r="N230" t="str">
        <v>HIGH</v>
      </c>
    </row>
    <row r="231" spans="1:14">
      <c r="A231" t="str">
        <v>INT-00230</v>
      </c>
      <c r="B231" t="str">
        <v>L0171</v>
      </c>
      <c r="C231" t="str">
        <v>CASE_STUDY_VIEW</v>
      </c>
      <c r="D231">
        <v>45660</v>
      </c>
      <c r="E231" t="str">
        <v>PUSH_NOTIFICATION</v>
      </c>
      <c r="F231" t="str">
        <v>N/A</v>
      </c>
      <c r="G231" t="str">
        <v>Partner Referral Landing Page</v>
      </c>
      <c r="H231" t="str">
        <v>OPENED</v>
      </c>
      <c r="I231">
        <v>548</v>
      </c>
      <c r="J231" t="str">
        <v>MOBILE</v>
      </c>
      <c r="K231" t="str">
        <v>https://example.com/about</v>
      </c>
      <c r="L231" t="str">
        <v>Churned From Competitor</v>
      </c>
      <c r="M231">
        <v>9.1</v>
      </c>
      <c r="N231" t="str">
        <v>HIGH</v>
      </c>
    </row>
    <row r="232" spans="1:14">
      <c r="A232" t="str">
        <v>INT-00231</v>
      </c>
      <c r="B232" t="str">
        <v>L0694</v>
      </c>
      <c r="C232" t="str">
        <v>FREE_TRIAL_SIGNUP</v>
      </c>
      <c r="D232">
        <v>45815</v>
      </c>
      <c r="E232" t="str">
        <v>SMS</v>
      </c>
      <c r="F232" t="str">
        <v>C001</v>
      </c>
      <c r="G232" t="str">
        <v>Unknown</v>
      </c>
      <c r="H232" t="str">
        <v>BOUNCED</v>
      </c>
      <c r="I232">
        <v>873</v>
      </c>
      <c r="J232" t="str">
        <v>DESKTOP</v>
      </c>
      <c r="K232" t="str">
        <v>https://example.com/features</v>
      </c>
      <c r="L232" t="str">
        <v/>
      </c>
      <c r="M232">
        <v>14.6</v>
      </c>
      <c r="N232" t="str">
        <v>HIGH</v>
      </c>
    </row>
    <row r="233" spans="1:14">
      <c r="A233" t="str">
        <v>INT-00232</v>
      </c>
      <c r="B233" t="str">
        <v>L0413</v>
      </c>
      <c r="C233" t="str">
        <v>CHATBOT_CONVO</v>
      </c>
      <c r="D233">
        <v>45659</v>
      </c>
      <c r="E233" t="str">
        <v>CHAT</v>
      </c>
      <c r="F233" t="str">
        <v>C009</v>
      </c>
      <c r="G233" t="str">
        <v>Ebook: Abm Playbook</v>
      </c>
      <c r="H233" t="str">
        <v>NO_RESPONSE</v>
      </c>
      <c r="I233">
        <v>1768</v>
      </c>
      <c r="J233" t="str">
        <v>DESKTOP</v>
      </c>
      <c r="K233" t="str">
        <v>https://example.com/roi-calculator</v>
      </c>
      <c r="L233" t="str">
        <v/>
      </c>
      <c r="M233">
        <v>29.5</v>
      </c>
      <c r="N233" t="str">
        <v>HIGH</v>
      </c>
    </row>
    <row r="234" spans="1:14">
      <c r="A234" t="str">
        <v>INT-00233</v>
      </c>
      <c r="B234" t="str">
        <v>L0705</v>
      </c>
      <c r="C234" t="str">
        <v>PRICING_PAGE_VIEW</v>
      </c>
      <c r="D234">
        <v>45988</v>
      </c>
      <c r="E234" t="str">
        <v>EMAIL</v>
      </c>
      <c r="F234" t="str">
        <v>N/A</v>
      </c>
      <c r="G234" t="str">
        <v>Ultimate Guide To Crm</v>
      </c>
      <c r="H234" t="str">
        <v>BOUNCED</v>
      </c>
      <c r="I234">
        <v>2124</v>
      </c>
      <c r="J234" t="str">
        <v>MOBILE</v>
      </c>
      <c r="K234" t="str">
        <v>N/A</v>
      </c>
      <c r="L234" t="str">
        <v/>
      </c>
      <c r="M234">
        <v>35.4</v>
      </c>
      <c r="N234" t="str">
        <v>HIGH</v>
      </c>
    </row>
    <row r="235" spans="1:14">
      <c r="A235" t="str">
        <v>INT-00234</v>
      </c>
      <c r="B235" t="str">
        <v>L0699</v>
      </c>
      <c r="C235" t="str">
        <v>BLOG_READ</v>
      </c>
      <c r="D235">
        <v>45992</v>
      </c>
      <c r="E235" t="str">
        <v>IN-PERSON</v>
      </c>
      <c r="F235" t="str">
        <v>C006</v>
      </c>
      <c r="G235" t="str">
        <v>Chatbot: Pricing Inquiry</v>
      </c>
      <c r="H235" t="str">
        <v>OPENED</v>
      </c>
      <c r="I235">
        <v>1752</v>
      </c>
      <c r="J235" t="str">
        <v>MOBILE</v>
      </c>
      <c r="K235" t="str">
        <v>https://example.com/pricing</v>
      </c>
      <c r="L235" t="str">
        <v/>
      </c>
      <c r="M235">
        <v>29.2</v>
      </c>
      <c r="N235" t="str">
        <v>HIGH</v>
      </c>
    </row>
    <row r="236" spans="1:14">
      <c r="A236" t="str">
        <v>INT-00235</v>
      </c>
      <c r="B236" t="str">
        <v>L0189</v>
      </c>
      <c r="C236" t="str">
        <v>FORM_SUBMIT</v>
      </c>
      <c r="D236">
        <v>45723</v>
      </c>
      <c r="E236" t="str">
        <v>UNKNOWN</v>
      </c>
      <c r="F236" t="str">
        <v>N/A</v>
      </c>
      <c r="G236" t="str">
        <v>Ebook: Abm Playbook</v>
      </c>
      <c r="H236" t="str">
        <v>IGNORED</v>
      </c>
      <c r="I236">
        <v>653</v>
      </c>
      <c r="J236" t="str">
        <v>MOBILE</v>
      </c>
      <c r="K236" t="str">
        <v>https://example.com/contact</v>
      </c>
      <c r="L236" t="str">
        <v/>
      </c>
      <c r="M236">
        <v>10.9</v>
      </c>
      <c r="N236" t="str">
        <v>HIGH</v>
      </c>
    </row>
    <row r="237" spans="1:14">
      <c r="A237" t="str">
        <v>INT-00236</v>
      </c>
      <c r="B237" t="str">
        <v>L0312</v>
      </c>
      <c r="C237" t="str">
        <v>VIDEO_WATCH</v>
      </c>
      <c r="D237">
        <v>45856</v>
      </c>
      <c r="E237" t="str">
        <v>PUSH_NOTIFICATION</v>
      </c>
      <c r="F237" t="str">
        <v>C010</v>
      </c>
      <c r="G237" t="str">
        <v>Pricing Page</v>
      </c>
      <c r="H237" t="str">
        <v>CONVERTED</v>
      </c>
      <c r="I237">
        <v>1110</v>
      </c>
      <c r="J237" t="str">
        <v>MOBILE</v>
      </c>
      <c r="K237" t="str">
        <v>https://example.com/webinars</v>
      </c>
      <c r="L237" t="str">
        <v/>
      </c>
      <c r="M237">
        <v>18.5</v>
      </c>
      <c r="N237" t="str">
        <v>HIGH</v>
      </c>
    </row>
    <row r="238" spans="1:14">
      <c r="A238" t="str">
        <v>INT-00237</v>
      </c>
      <c r="B238" t="str">
        <v>L0689</v>
      </c>
      <c r="C238" t="str">
        <v>FREE_TRIAL_SIGNUP</v>
      </c>
      <c r="D238">
        <v>45970</v>
      </c>
      <c r="E238" t="str">
        <v>CHAT</v>
      </c>
      <c r="F238" t="str">
        <v>C007</v>
      </c>
      <c r="G238" t="str">
        <v>Video: Platform Overview 3Min</v>
      </c>
      <c r="H238" t="str">
        <v>CONVERTED</v>
      </c>
      <c r="I238">
        <v>0</v>
      </c>
      <c r="J238" t="str">
        <v>MOBILE</v>
      </c>
      <c r="K238" t="str">
        <v>https://example.com/features</v>
      </c>
      <c r="L238" t="str">
        <v/>
      </c>
      <c r="M238">
        <v>0</v>
      </c>
      <c r="N238" t="str">
        <v>NONE</v>
      </c>
    </row>
    <row r="239" spans="1:14">
      <c r="A239" t="str">
        <v>INT-00238</v>
      </c>
      <c r="B239" t="str">
        <v>L0762</v>
      </c>
      <c r="C239" t="str">
        <v>FORM_SUBMIT</v>
      </c>
      <c r="D239">
        <v>45670</v>
      </c>
      <c r="E239" t="str">
        <v>IN-PERSON</v>
      </c>
      <c r="F239" t="str">
        <v>C007</v>
      </c>
      <c r="G239" t="str">
        <v>Pricing Page</v>
      </c>
      <c r="H239" t="str">
        <v>VIEWED</v>
      </c>
      <c r="I239">
        <v>1584</v>
      </c>
      <c r="J239" t="str">
        <v>MOBILE</v>
      </c>
      <c r="K239" t="str">
        <v>N/A</v>
      </c>
      <c r="L239" t="str">
        <v/>
      </c>
      <c r="M239">
        <v>26.4</v>
      </c>
      <c r="N239" t="str">
        <v>HIGH</v>
      </c>
    </row>
    <row r="240" spans="1:14">
      <c r="A240" t="str">
        <v>INT-00239</v>
      </c>
      <c r="B240" t="str">
        <v>L0966</v>
      </c>
      <c r="C240" t="str">
        <v>CASE_STUDY_VIEW</v>
      </c>
      <c r="D240">
        <v>45786</v>
      </c>
      <c r="E240" t="str">
        <v>SMS</v>
      </c>
      <c r="F240" t="str">
        <v>C005</v>
      </c>
      <c r="G240" t="str">
        <v>Crm Buyer'S Guide 2025</v>
      </c>
      <c r="H240" t="str">
        <v>NO_RESPONSE</v>
      </c>
      <c r="I240">
        <v>1478</v>
      </c>
      <c r="J240" t="str">
        <v>DESKTOP</v>
      </c>
      <c r="K240" t="str">
        <v>N/A</v>
      </c>
      <c r="L240" t="str">
        <v/>
      </c>
      <c r="M240">
        <v>24.6</v>
      </c>
      <c r="N240" t="str">
        <v>HIGH</v>
      </c>
    </row>
    <row r="241" spans="1:14">
      <c r="A241" t="str">
        <v>INT-00240</v>
      </c>
      <c r="B241" t="str">
        <v>L0637</v>
      </c>
      <c r="C241" t="str">
        <v>VIDEO_WATCH</v>
      </c>
      <c r="D241">
        <v>45696</v>
      </c>
      <c r="E241" t="str">
        <v>PUSH_NOTIFICATION</v>
      </c>
      <c r="F241" t="str">
        <v>C005</v>
      </c>
      <c r="G241" t="str">
        <v>Social Post: Product Launch</v>
      </c>
      <c r="H241" t="str">
        <v>CLICKED</v>
      </c>
      <c r="I241">
        <v>2215</v>
      </c>
      <c r="J241" t="str">
        <v>TABLET</v>
      </c>
      <c r="K241" t="str">
        <v>https://example.com/contact</v>
      </c>
      <c r="L241" t="str">
        <v/>
      </c>
      <c r="M241">
        <v>36.9</v>
      </c>
      <c r="N241" t="str">
        <v>HIGH</v>
      </c>
    </row>
    <row r="242" spans="1:14">
      <c r="A242" t="str">
        <v>INT-00241</v>
      </c>
      <c r="B242" t="str">
        <v>L0558</v>
      </c>
      <c r="C242" t="str">
        <v>DEMO_REQUEST</v>
      </c>
      <c r="D242">
        <v>45701</v>
      </c>
      <c r="E242" t="str">
        <v>SMS</v>
      </c>
      <c r="F242" t="str">
        <v>N/A</v>
      </c>
      <c r="G242" t="str">
        <v>Customer Success Story</v>
      </c>
      <c r="H242" t="str">
        <v>REPLIED</v>
      </c>
      <c r="I242">
        <v>282</v>
      </c>
      <c r="J242" t="str">
        <v>MOBILE</v>
      </c>
      <c r="K242" t="str">
        <v>https://example.com/free-trial</v>
      </c>
      <c r="L242" t="str">
        <v/>
      </c>
      <c r="M242">
        <v>4.7</v>
      </c>
      <c r="N242" t="str">
        <v>MEDIUM</v>
      </c>
    </row>
    <row r="243" spans="1:14">
      <c r="A243" t="str">
        <v>INT-00242</v>
      </c>
      <c r="B243" t="str">
        <v>L0506</v>
      </c>
      <c r="C243" t="str">
        <v>CASE_STUDY_VIEW</v>
      </c>
      <c r="D243">
        <v>45768</v>
      </c>
      <c r="E243" t="str">
        <v>SMS</v>
      </c>
      <c r="F243" t="str">
        <v>C009</v>
      </c>
      <c r="G243" t="str">
        <v>Ultimate Guide To Crm</v>
      </c>
      <c r="H243" t="str">
        <v>BOUNCED</v>
      </c>
      <c r="I243">
        <v>649</v>
      </c>
      <c r="J243" t="str">
        <v>MOBILE</v>
      </c>
      <c r="K243" t="str">
        <v>https://example.com/pricing</v>
      </c>
      <c r="L243" t="str">
        <v>Bad Email</v>
      </c>
      <c r="M243">
        <v>10.8</v>
      </c>
      <c r="N243" t="str">
        <v>HIGH</v>
      </c>
    </row>
    <row r="244" spans="1:14">
      <c r="A244" t="str">
        <v>INT-00243</v>
      </c>
      <c r="B244" t="str">
        <v>L0099</v>
      </c>
      <c r="C244" t="str">
        <v>PHONE_CALL</v>
      </c>
      <c r="D244">
        <v>45717</v>
      </c>
      <c r="E244" t="str">
        <v>EMAIL</v>
      </c>
      <c r="F244" t="str">
        <v>N/A</v>
      </c>
      <c r="G244" t="str">
        <v>Ebook: Abm Playbook</v>
      </c>
      <c r="H244" t="str">
        <v>ENGAGED</v>
      </c>
      <c r="I244">
        <v>1493</v>
      </c>
      <c r="J244" t="str">
        <v>MOBILE</v>
      </c>
      <c r="K244" t="str">
        <v>https://example.com/free-trial</v>
      </c>
      <c r="L244" t="str">
        <v>Duplicate Entry</v>
      </c>
      <c r="M244">
        <v>24.9</v>
      </c>
      <c r="N244" t="str">
        <v>HIGH</v>
      </c>
    </row>
    <row r="245" spans="1:14">
      <c r="A245" t="str">
        <v>INT-00244</v>
      </c>
      <c r="B245" t="str">
        <v>L0249</v>
      </c>
      <c r="C245" t="str">
        <v>AD_CLICK</v>
      </c>
      <c r="D245">
        <v>45986</v>
      </c>
      <c r="E245" t="str">
        <v>PUSH_NOTIFICATION</v>
      </c>
      <c r="F245" t="str">
        <v>C004</v>
      </c>
      <c r="G245" t="str">
        <v>Product Demo Video</v>
      </c>
      <c r="H245" t="str">
        <v>NO_RESPONSE</v>
      </c>
      <c r="I245">
        <v>2269</v>
      </c>
      <c r="J245" t="str">
        <v>MOBILE</v>
      </c>
      <c r="K245" t="str">
        <v>https://example.com/blog/reduce-cac</v>
      </c>
      <c r="L245" t="str">
        <v/>
      </c>
      <c r="M245">
        <v>37.799999999999997</v>
      </c>
      <c r="N245" t="str">
        <v>HIGH</v>
      </c>
    </row>
    <row r="246" spans="1:14">
      <c r="A246" t="str">
        <v>INT-00245</v>
      </c>
      <c r="B246" t="str">
        <v>L0047</v>
      </c>
      <c r="C246" t="str">
        <v>WEBSITE_VISIT</v>
      </c>
      <c r="D246">
        <v>45920</v>
      </c>
      <c r="E246" t="str">
        <v>CHAT</v>
      </c>
      <c r="F246" t="str">
        <v>C008</v>
      </c>
      <c r="G246" t="str">
        <v>Competitor Comparison Sheet</v>
      </c>
      <c r="H246" t="str">
        <v>CLICKED</v>
      </c>
      <c r="I246">
        <v>752</v>
      </c>
      <c r="J246" t="str">
        <v>DESKTOP</v>
      </c>
      <c r="K246" t="str">
        <v>https://example.com/blog</v>
      </c>
      <c r="L246" t="str">
        <v/>
      </c>
      <c r="M246">
        <v>12.5</v>
      </c>
      <c r="N246" t="str">
        <v>HIGH</v>
      </c>
    </row>
    <row r="247" spans="1:14">
      <c r="A247" t="str">
        <v>INT-00246</v>
      </c>
      <c r="B247" t="str">
        <v>L0920</v>
      </c>
      <c r="C247" t="str">
        <v>REFERRAL_LINK_CLICK</v>
      </c>
      <c r="D247">
        <v>45710</v>
      </c>
      <c r="E247" t="str">
        <v>UNKNOWN</v>
      </c>
      <c r="F247" t="str">
        <v>C008</v>
      </c>
      <c r="G247" t="str">
        <v>Case Study: Mid-Market Win</v>
      </c>
      <c r="H247" t="str">
        <v>BOUNCED</v>
      </c>
      <c r="I247">
        <v>2359</v>
      </c>
      <c r="J247" t="str">
        <v>DESKTOP</v>
      </c>
      <c r="K247" t="str">
        <v>https://example.com/pricing</v>
      </c>
      <c r="L247" t="str">
        <v/>
      </c>
      <c r="M247">
        <v>39.299999999999997</v>
      </c>
      <c r="N247" t="str">
        <v>HIGH</v>
      </c>
    </row>
    <row r="248" spans="1:14">
      <c r="A248" t="str">
        <v>INT-00247</v>
      </c>
      <c r="B248" t="str">
        <v>L0707</v>
      </c>
      <c r="C248" t="str">
        <v>EMAIL_CLICK</v>
      </c>
      <c r="D248">
        <v>45986</v>
      </c>
      <c r="E248" t="str">
        <v>UNKNOWN</v>
      </c>
      <c r="F248" t="str">
        <v>C002</v>
      </c>
      <c r="G248" t="str">
        <v>Webinar: Lead Scoring Best Practices</v>
      </c>
      <c r="H248" t="str">
        <v>OPENED</v>
      </c>
      <c r="I248">
        <v>873</v>
      </c>
      <c r="J248" t="str">
        <v>MOBILE</v>
      </c>
      <c r="K248" t="str">
        <v>https://example.com/features</v>
      </c>
      <c r="L248" t="str">
        <v/>
      </c>
      <c r="M248">
        <v>14.6</v>
      </c>
      <c r="N248" t="str">
        <v>HIGH</v>
      </c>
    </row>
    <row r="249" spans="1:14">
      <c r="A249" t="str">
        <v>INT-00248</v>
      </c>
      <c r="B249" t="str">
        <v>L0543</v>
      </c>
      <c r="C249" t="str">
        <v>DEMO_REQUEST</v>
      </c>
      <c r="D249">
        <v>45773</v>
      </c>
      <c r="E249" t="str">
        <v>IN-PERSON</v>
      </c>
      <c r="F249" t="str">
        <v>N/A</v>
      </c>
      <c r="G249" t="str">
        <v>Guide: Email Deliverability</v>
      </c>
      <c r="H249" t="str">
        <v>CONVERTED</v>
      </c>
      <c r="I249">
        <v>300</v>
      </c>
      <c r="J249" t="str">
        <v>UNKNOWN</v>
      </c>
      <c r="K249" t="str">
        <v>https://example.com/features</v>
      </c>
      <c r="L249" t="str">
        <v/>
      </c>
      <c r="M249">
        <v>5</v>
      </c>
      <c r="N249" t="str">
        <v>HIGH</v>
      </c>
    </row>
    <row r="250" spans="1:14">
      <c r="A250" t="str">
        <v>INT-00249</v>
      </c>
      <c r="B250" t="str">
        <v>L0312</v>
      </c>
      <c r="C250" t="str">
        <v>SOCIAL_ENGAGE</v>
      </c>
      <c r="D250">
        <v>45703</v>
      </c>
      <c r="E250" t="str">
        <v>SMS</v>
      </c>
      <c r="F250" t="str">
        <v>C001</v>
      </c>
      <c r="G250" t="str">
        <v>Unknown</v>
      </c>
      <c r="H250" t="str">
        <v>BOUNCED</v>
      </c>
      <c r="I250">
        <v>0</v>
      </c>
      <c r="J250" t="str">
        <v>MOBILE</v>
      </c>
      <c r="K250" t="str">
        <v>https://example.com/resources/ebooks</v>
      </c>
      <c r="L250" t="str">
        <v/>
      </c>
      <c r="M250">
        <v>0</v>
      </c>
      <c r="N250" t="str">
        <v>NONE</v>
      </c>
    </row>
    <row r="251" spans="1:14">
      <c r="A251" t="str">
        <v>INT-00250</v>
      </c>
      <c r="B251" t="str">
        <v>L0191</v>
      </c>
      <c r="C251" t="str">
        <v>UNSUBSCRIBE</v>
      </c>
      <c r="D251" t="str">
        <v/>
      </c>
      <c r="E251" t="str">
        <v>SOCIAL</v>
      </c>
      <c r="F251" t="str">
        <v>C001</v>
      </c>
      <c r="G251" t="str">
        <v>10 Lead Scoring Tips</v>
      </c>
      <c r="H251" t="str">
        <v>CLICKED</v>
      </c>
      <c r="I251">
        <v>2131</v>
      </c>
      <c r="J251" t="str">
        <v>DESKTOP</v>
      </c>
      <c r="K251" t="str">
        <v>N/A</v>
      </c>
      <c r="L251" t="str">
        <v/>
      </c>
      <c r="M251">
        <v>35.5</v>
      </c>
      <c r="N251" t="str">
        <v>HIGH</v>
      </c>
    </row>
    <row r="252" spans="1:14">
      <c r="A252" t="str">
        <v>INT-00251</v>
      </c>
      <c r="B252" t="str">
        <v>L0207</v>
      </c>
      <c r="C252" t="str">
        <v>DEMO_REQUEST</v>
      </c>
      <c r="D252">
        <v>45951</v>
      </c>
      <c r="E252" t="str">
        <v>WEB</v>
      </c>
      <c r="F252" t="str">
        <v>C003</v>
      </c>
      <c r="G252" t="str">
        <v>Free Trial Signup Page</v>
      </c>
      <c r="H252" t="str">
        <v>DOWNLOADED</v>
      </c>
      <c r="I252">
        <v>0</v>
      </c>
      <c r="J252" t="str">
        <v>DESKTOP</v>
      </c>
      <c r="K252" t="str">
        <v>https://example.com/pricing</v>
      </c>
      <c r="L252" t="str">
        <v>Follow Up Needed</v>
      </c>
      <c r="M252">
        <v>0</v>
      </c>
      <c r="N252" t="str">
        <v>NONE</v>
      </c>
    </row>
    <row r="253" spans="1:14">
      <c r="A253" t="str">
        <v>INT-00252</v>
      </c>
      <c r="B253" t="str">
        <v>L0892</v>
      </c>
      <c r="C253" t="str">
        <v>VIDEO_WATCH</v>
      </c>
      <c r="D253">
        <v>45800</v>
      </c>
      <c r="E253" t="str">
        <v>EMAIL</v>
      </c>
      <c r="F253" t="str">
        <v>C009</v>
      </c>
      <c r="G253" t="str">
        <v>Newsletter Issue #42</v>
      </c>
      <c r="H253" t="str">
        <v>VIEWED</v>
      </c>
      <c r="I253">
        <v>1437</v>
      </c>
      <c r="J253" t="str">
        <v>MOBILE</v>
      </c>
      <c r="K253" t="str">
        <v>N/A</v>
      </c>
      <c r="L253" t="str">
        <v/>
      </c>
      <c r="M253">
        <v>24</v>
      </c>
      <c r="N253" t="str">
        <v>HIGH</v>
      </c>
    </row>
    <row r="254" spans="1:14">
      <c r="A254" t="str">
        <v>INT-00253</v>
      </c>
      <c r="B254" t="str">
        <v>L0370</v>
      </c>
      <c r="C254" t="str">
        <v>WEBSITE_VISIT</v>
      </c>
      <c r="D254">
        <v>45663</v>
      </c>
      <c r="E254" t="str">
        <v>EMAIL</v>
      </c>
      <c r="F254" t="str">
        <v>C004</v>
      </c>
      <c r="G254" t="str">
        <v>Whitepaper: State Of Gtm 2025</v>
      </c>
      <c r="H254" t="str">
        <v>CONVERTED</v>
      </c>
      <c r="I254">
        <v>2313</v>
      </c>
      <c r="J254" t="str">
        <v>UNKNOWN</v>
      </c>
      <c r="K254" t="str">
        <v>https://example.com/features</v>
      </c>
      <c r="L254" t="str">
        <v/>
      </c>
      <c r="M254">
        <v>38.6</v>
      </c>
      <c r="N254" t="str">
        <v>HIGH</v>
      </c>
    </row>
    <row r="255" spans="1:14">
      <c r="A255" t="str">
        <v>INT-00254</v>
      </c>
      <c r="B255" t="str">
        <v>L0978</v>
      </c>
      <c r="C255" t="str">
        <v>UNSUBSCRIBE</v>
      </c>
      <c r="D255">
        <v>45729</v>
      </c>
      <c r="E255" t="str">
        <v>IN-PERSON</v>
      </c>
      <c r="F255" t="str">
        <v>N/A</v>
      </c>
      <c r="G255" t="str">
        <v>Crm Buyer'S Guide 2025</v>
      </c>
      <c r="H255" t="str">
        <v>CONVERTED</v>
      </c>
      <c r="I255">
        <v>344</v>
      </c>
      <c r="J255" t="str">
        <v>DESKTOP</v>
      </c>
      <c r="K255" t="str">
        <v>N/A</v>
      </c>
      <c r="L255" t="str">
        <v/>
      </c>
      <c r="M255">
        <v>5.7</v>
      </c>
      <c r="N255" t="str">
        <v>HIGH</v>
      </c>
    </row>
    <row r="256" spans="1:14">
      <c r="A256" t="str">
        <v>INT-00255</v>
      </c>
      <c r="B256" t="str">
        <v>L0116</v>
      </c>
      <c r="C256" t="str">
        <v>AD_CLICK</v>
      </c>
      <c r="D256">
        <v>45895</v>
      </c>
      <c r="E256" t="str">
        <v>UNKNOWN</v>
      </c>
      <c r="F256" t="str">
        <v>C009</v>
      </c>
      <c r="G256" t="str">
        <v>Video: Customer Testimonial</v>
      </c>
      <c r="H256" t="str">
        <v>NO_RESPONSE</v>
      </c>
      <c r="I256">
        <v>0</v>
      </c>
      <c r="J256" t="str">
        <v>DESKTOP</v>
      </c>
      <c r="K256" t="str">
        <v>https://example.com/pricing</v>
      </c>
      <c r="L256" t="str">
        <v/>
      </c>
      <c r="M256">
        <v>0</v>
      </c>
      <c r="N256" t="str">
        <v>NONE</v>
      </c>
    </row>
    <row r="257" spans="1:14">
      <c r="A257" t="str">
        <v>INT-00256</v>
      </c>
      <c r="B257" t="str">
        <v>L0099</v>
      </c>
      <c r="C257" t="str">
        <v>CONTENT_DOWNLOAD</v>
      </c>
      <c r="D257">
        <v>45866</v>
      </c>
      <c r="E257" t="str">
        <v>SOCIAL</v>
      </c>
      <c r="F257" t="str">
        <v>N/A</v>
      </c>
      <c r="G257" t="str">
        <v>Pricing Page</v>
      </c>
      <c r="H257" t="str">
        <v>CLICKED</v>
      </c>
      <c r="I257">
        <v>67</v>
      </c>
      <c r="J257" t="str">
        <v>MOBILE</v>
      </c>
      <c r="K257" t="str">
        <v>https://example.com/webinars</v>
      </c>
      <c r="L257" t="str">
        <v>Downloaded 3+ Resources</v>
      </c>
      <c r="M257">
        <v>1.1000000000000001</v>
      </c>
      <c r="N257" t="str">
        <v>MEDIUM</v>
      </c>
    </row>
    <row r="258" spans="1:14">
      <c r="A258" t="str">
        <v>INT-00257</v>
      </c>
      <c r="B258" t="str">
        <v>L0307</v>
      </c>
      <c r="C258" t="str">
        <v>EMAIL_CLICK</v>
      </c>
      <c r="D258">
        <v>45815</v>
      </c>
      <c r="E258" t="str">
        <v>SMS</v>
      </c>
      <c r="F258" t="str">
        <v>C001</v>
      </c>
      <c r="G258" t="str">
        <v>Retargeting Ad Creative A</v>
      </c>
      <c r="H258" t="str">
        <v>CONVERTED</v>
      </c>
      <c r="I258">
        <v>0</v>
      </c>
      <c r="J258" t="str">
        <v>TABLET</v>
      </c>
      <c r="K258" t="str">
        <v>https://example.com/blog/reduce-cac</v>
      </c>
      <c r="L258" t="str">
        <v/>
      </c>
      <c r="M258">
        <v>0</v>
      </c>
      <c r="N258" t="str">
        <v>NONE</v>
      </c>
    </row>
    <row r="259" spans="1:14">
      <c r="A259" t="str">
        <v>INT-00258</v>
      </c>
      <c r="B259" t="str">
        <v>L0288</v>
      </c>
      <c r="C259" t="str">
        <v>BLOG_READ</v>
      </c>
      <c r="D259">
        <v>45972</v>
      </c>
      <c r="E259" t="str">
        <v>EMAIL</v>
      </c>
      <c r="F259" t="str">
        <v>C008</v>
      </c>
      <c r="G259" t="str">
        <v>Event Registration: Summit 2025</v>
      </c>
      <c r="H259" t="str">
        <v>OPENED</v>
      </c>
      <c r="I259">
        <v>2164</v>
      </c>
      <c r="J259" t="str">
        <v>TABLET</v>
      </c>
      <c r="K259" t="str">
        <v>N/A</v>
      </c>
      <c r="L259" t="str">
        <v/>
      </c>
      <c r="M259">
        <v>36.1</v>
      </c>
      <c r="N259" t="str">
        <v>HIGH</v>
      </c>
    </row>
    <row r="260" spans="1:14">
      <c r="A260" t="str">
        <v>INT-00259</v>
      </c>
      <c r="B260" t="str">
        <v>L0561</v>
      </c>
      <c r="C260" t="str">
        <v>DEMO_REQUEST</v>
      </c>
      <c r="D260">
        <v>45884</v>
      </c>
      <c r="E260" t="str">
        <v>EMAIL</v>
      </c>
      <c r="F260" t="str">
        <v>C004</v>
      </c>
      <c r="G260" t="str">
        <v>Case Study: Mid-Market Win</v>
      </c>
      <c r="H260" t="str">
        <v>VIEWED</v>
      </c>
      <c r="I260">
        <v>1854</v>
      </c>
      <c r="J260" t="str">
        <v>DESKTOP</v>
      </c>
      <c r="K260" t="str">
        <v>N/A</v>
      </c>
      <c r="L260" t="str">
        <v>Follow Up Needed</v>
      </c>
      <c r="M260">
        <v>30.9</v>
      </c>
      <c r="N260" t="str">
        <v>HIGH</v>
      </c>
    </row>
    <row r="261" spans="1:14">
      <c r="A261" t="str">
        <v>INT-00260</v>
      </c>
      <c r="B261" t="str">
        <v>L0573</v>
      </c>
      <c r="C261" t="str">
        <v>FREE_TRIAL_SIGNUP</v>
      </c>
      <c r="D261">
        <v>45678</v>
      </c>
      <c r="E261" t="str">
        <v>CHAT</v>
      </c>
      <c r="F261" t="str">
        <v>C007</v>
      </c>
      <c r="G261" t="str">
        <v>Social Post: Product Launch</v>
      </c>
      <c r="H261" t="str">
        <v>CONVERTED</v>
      </c>
      <c r="I261">
        <v>168</v>
      </c>
      <c r="J261" t="str">
        <v>UNKNOWN</v>
      </c>
      <c r="K261" t="str">
        <v>N/A</v>
      </c>
      <c r="L261" t="str">
        <v/>
      </c>
      <c r="M261">
        <v>2.8</v>
      </c>
      <c r="N261" t="str">
        <v>MEDIUM</v>
      </c>
    </row>
    <row r="262" spans="1:14">
      <c r="A262" t="str">
        <v>INT-00261</v>
      </c>
      <c r="B262" t="str">
        <v>L0336</v>
      </c>
      <c r="C262" t="str">
        <v>VIDEO_WATCH</v>
      </c>
      <c r="D262">
        <v>45704</v>
      </c>
      <c r="E262" t="str">
        <v>WEB</v>
      </c>
      <c r="F262" t="str">
        <v>C008</v>
      </c>
      <c r="G262" t="str">
        <v>Pricing Page</v>
      </c>
      <c r="H262" t="str">
        <v>BOUNCED</v>
      </c>
      <c r="I262">
        <v>1816</v>
      </c>
      <c r="J262" t="str">
        <v>TABLET</v>
      </c>
      <c r="K262" t="str">
        <v>https://example.com/resources/ebooks</v>
      </c>
      <c r="L262" t="str">
        <v/>
      </c>
      <c r="M262">
        <v>30.3</v>
      </c>
      <c r="N262" t="str">
        <v>HIGH</v>
      </c>
    </row>
    <row r="263" spans="1:14">
      <c r="A263" t="str">
        <v>INT-00262</v>
      </c>
      <c r="B263" t="str">
        <v>L0579</v>
      </c>
      <c r="C263" t="str">
        <v>EMAIL_OPEN</v>
      </c>
      <c r="D263">
        <v>46009</v>
      </c>
      <c r="E263" t="str">
        <v>SOCIAL</v>
      </c>
      <c r="F263" t="str">
        <v>C003</v>
      </c>
      <c r="G263" t="str">
        <v>Ultimate Guide To Crm</v>
      </c>
      <c r="H263" t="str">
        <v>UNSUBSCRIBED</v>
      </c>
      <c r="I263">
        <v>0</v>
      </c>
      <c r="J263" t="str">
        <v>MOBILE</v>
      </c>
      <c r="K263" t="str">
        <v>https://example.com/blog/reduce-cac</v>
      </c>
      <c r="L263" t="str">
        <v/>
      </c>
      <c r="M263">
        <v>0</v>
      </c>
      <c r="N263" t="str">
        <v>NONE</v>
      </c>
    </row>
    <row r="264" spans="1:14">
      <c r="A264" t="str">
        <v>INT-00263</v>
      </c>
      <c r="B264" t="str">
        <v>L0262</v>
      </c>
      <c r="C264" t="str">
        <v>EMAIL_OPEN</v>
      </c>
      <c r="D264">
        <v>45775</v>
      </c>
      <c r="E264" t="str">
        <v>CHAT</v>
      </c>
      <c r="F264" t="str">
        <v>C009</v>
      </c>
      <c r="G264" t="str">
        <v>Crm Buyer'S Guide 2025</v>
      </c>
      <c r="H264" t="str">
        <v>BOUNCED</v>
      </c>
      <c r="I264">
        <v>164</v>
      </c>
      <c r="J264" t="str">
        <v>UNKNOWN</v>
      </c>
      <c r="K264" t="str">
        <v>https://example.com/pricing</v>
      </c>
      <c r="L264" t="str">
        <v/>
      </c>
      <c r="M264">
        <v>2.7</v>
      </c>
      <c r="N264" t="str">
        <v>MEDIUM</v>
      </c>
    </row>
    <row r="265" spans="1:14">
      <c r="A265" t="str">
        <v>INT-00264</v>
      </c>
      <c r="B265" t="str">
        <v>L0043</v>
      </c>
      <c r="C265" t="str">
        <v>FORM_SUBMIT</v>
      </c>
      <c r="D265">
        <v>45710</v>
      </c>
      <c r="E265" t="str">
        <v>IN-PERSON</v>
      </c>
      <c r="F265" t="str">
        <v>N/A</v>
      </c>
      <c r="G265" t="str">
        <v>Social Post: Product Launch</v>
      </c>
      <c r="H265" t="str">
        <v>PARTIAL_VIEW</v>
      </c>
      <c r="I265">
        <v>321</v>
      </c>
      <c r="J265" t="str">
        <v>DESKTOP</v>
      </c>
      <c r="K265" t="str">
        <v>N/A</v>
      </c>
      <c r="L265" t="str">
        <v>Procurement Involved</v>
      </c>
      <c r="M265">
        <v>5.4</v>
      </c>
      <c r="N265" t="str">
        <v>HIGH</v>
      </c>
    </row>
    <row r="266" spans="1:14">
      <c r="A266" t="str">
        <v>INT-00265</v>
      </c>
      <c r="B266" t="str">
        <v>L0279</v>
      </c>
      <c r="C266" t="str">
        <v>PHONE_CALL</v>
      </c>
      <c r="D266">
        <v>45888</v>
      </c>
      <c r="E266" t="str">
        <v>CHAT</v>
      </c>
      <c r="F266" t="str">
        <v>C009</v>
      </c>
      <c r="G266" t="str">
        <v>Unknown</v>
      </c>
      <c r="H266" t="str">
        <v>OPENED</v>
      </c>
      <c r="I266">
        <v>369</v>
      </c>
      <c r="J266" t="str">
        <v>MOBILE</v>
      </c>
      <c r="K266" t="str">
        <v>https://example.com/about</v>
      </c>
      <c r="L266" t="str">
        <v/>
      </c>
      <c r="M266">
        <v>6.2</v>
      </c>
      <c r="N266" t="str">
        <v>HIGH</v>
      </c>
    </row>
    <row r="267" spans="1:14">
      <c r="A267" t="str">
        <v>INT-00266</v>
      </c>
      <c r="B267" t="str">
        <v>L0459</v>
      </c>
      <c r="C267" t="str">
        <v>BLOG_READ</v>
      </c>
      <c r="D267">
        <v>45667</v>
      </c>
      <c r="E267" t="str">
        <v>SMS</v>
      </c>
      <c r="F267" t="str">
        <v>C005</v>
      </c>
      <c r="G267" t="str">
        <v>Unknown</v>
      </c>
      <c r="H267" t="str">
        <v>CONVERTED</v>
      </c>
      <c r="I267">
        <v>0</v>
      </c>
      <c r="J267" t="str">
        <v>TABLET</v>
      </c>
      <c r="K267" t="str">
        <v>N/A</v>
      </c>
      <c r="L267" t="str">
        <v/>
      </c>
      <c r="M267">
        <v>0</v>
      </c>
      <c r="N267" t="str">
        <v>NONE</v>
      </c>
    </row>
    <row r="268" spans="1:14">
      <c r="A268" t="str">
        <v>INT-00267</v>
      </c>
      <c r="B268" t="str">
        <v>L0534</v>
      </c>
      <c r="C268" t="str">
        <v>EMAIL_CLICK</v>
      </c>
      <c r="D268">
        <v>45692</v>
      </c>
      <c r="E268" t="str">
        <v>UNKNOWN</v>
      </c>
      <c r="F268" t="str">
        <v>C005</v>
      </c>
      <c r="G268" t="str">
        <v>Chatbot: Pricing Inquiry</v>
      </c>
      <c r="H268" t="str">
        <v>NO_RESPONSE</v>
      </c>
      <c r="I268">
        <v>1650</v>
      </c>
      <c r="J268" t="str">
        <v>MOBILE</v>
      </c>
      <c r="K268" t="str">
        <v>N/A</v>
      </c>
      <c r="L268" t="str">
        <v/>
      </c>
      <c r="M268">
        <v>27.5</v>
      </c>
      <c r="N268" t="str">
        <v>HIGH</v>
      </c>
    </row>
    <row r="269" spans="1:14">
      <c r="A269" t="str">
        <v>INT-00268</v>
      </c>
      <c r="B269" t="str">
        <v>L0073</v>
      </c>
      <c r="C269" t="str">
        <v>PRICING_PAGE_VIEW</v>
      </c>
      <c r="D269">
        <v>45725</v>
      </c>
      <c r="E269" t="str">
        <v>SMS</v>
      </c>
      <c r="F269" t="str">
        <v>C007</v>
      </c>
      <c r="G269" t="str">
        <v>Crm Buyer'S Guide 2025</v>
      </c>
      <c r="H269" t="str">
        <v>CONVERTED</v>
      </c>
      <c r="I269">
        <v>2330</v>
      </c>
      <c r="J269" t="str">
        <v>MOBILE</v>
      </c>
      <c r="K269" t="str">
        <v>https://example.com/case-studies</v>
      </c>
      <c r="L269" t="str">
        <v/>
      </c>
      <c r="M269">
        <v>38.799999999999997</v>
      </c>
      <c r="N269" t="str">
        <v>HIGH</v>
      </c>
    </row>
    <row r="270" spans="1:14">
      <c r="A270" t="str">
        <v>INT-00269</v>
      </c>
      <c r="B270" t="str">
        <v>L0314</v>
      </c>
      <c r="C270" t="str">
        <v>CONTENT_DOWNLOAD</v>
      </c>
      <c r="D270">
        <v>45897</v>
      </c>
      <c r="E270" t="str">
        <v>CHAT</v>
      </c>
      <c r="F270" t="str">
        <v>N/A</v>
      </c>
      <c r="G270" t="str">
        <v>10 Lead Scoring Tips</v>
      </c>
      <c r="H270" t="str">
        <v>VIEWED</v>
      </c>
      <c r="I270">
        <v>845</v>
      </c>
      <c r="J270" t="str">
        <v>MOBILE</v>
      </c>
      <c r="K270" t="str">
        <v>https://example.com/pricing</v>
      </c>
      <c r="L270" t="str">
        <v/>
      </c>
      <c r="M270">
        <v>14.1</v>
      </c>
      <c r="N270" t="str">
        <v>HIGH</v>
      </c>
    </row>
    <row r="271" spans="1:14">
      <c r="A271" t="str">
        <v>INT-00270</v>
      </c>
      <c r="B271" t="str">
        <v>L0359</v>
      </c>
      <c r="C271" t="str">
        <v>WEBINAR_ATTENDED</v>
      </c>
      <c r="D271">
        <v>45928</v>
      </c>
      <c r="E271" t="str">
        <v>WEB</v>
      </c>
      <c r="F271" t="str">
        <v>C008</v>
      </c>
      <c r="G271" t="str">
        <v>Webinar: Lead Scoring Best Practices</v>
      </c>
      <c r="H271" t="str">
        <v>CONVERTED</v>
      </c>
      <c r="I271">
        <v>0</v>
      </c>
      <c r="J271" t="str">
        <v>TABLET</v>
      </c>
      <c r="K271" t="str">
        <v>https://example.com/resources/ebooks</v>
      </c>
      <c r="L271" t="str">
        <v>Sent Proposal</v>
      </c>
      <c r="M271">
        <v>0</v>
      </c>
      <c r="N271" t="str">
        <v>NONE</v>
      </c>
    </row>
    <row r="272" spans="1:14">
      <c r="A272" t="str">
        <v>INT-00271</v>
      </c>
      <c r="B272" t="str">
        <v>L0652</v>
      </c>
      <c r="C272" t="str">
        <v>PRICING_PAGE_VIEW</v>
      </c>
      <c r="D272">
        <v>45734</v>
      </c>
      <c r="E272" t="str">
        <v>SOCIAL</v>
      </c>
      <c r="F272" t="str">
        <v>C009</v>
      </c>
      <c r="G272" t="str">
        <v>Ultimate Guide To Crm</v>
      </c>
      <c r="H272" t="str">
        <v>DOWNLOADED</v>
      </c>
      <c r="I272">
        <v>968</v>
      </c>
      <c r="J272" t="str">
        <v>UNKNOWN</v>
      </c>
      <c r="K272" t="str">
        <v>N/A</v>
      </c>
      <c r="L272" t="str">
        <v/>
      </c>
      <c r="M272">
        <v>16.100000000000001</v>
      </c>
      <c r="N272" t="str">
        <v>HIGH</v>
      </c>
    </row>
    <row r="273" spans="1:14">
      <c r="A273" t="str">
        <v>INT-00272</v>
      </c>
      <c r="B273" t="str">
        <v>L0470</v>
      </c>
      <c r="C273" t="str">
        <v>WEBSITE_VISIT</v>
      </c>
      <c r="D273">
        <v>45754</v>
      </c>
      <c r="E273" t="str">
        <v>SMS</v>
      </c>
      <c r="F273" t="str">
        <v>N/A</v>
      </c>
      <c r="G273" t="str">
        <v>Chatbot: Pricing Inquiry</v>
      </c>
      <c r="H273" t="str">
        <v>NO_RESPONSE</v>
      </c>
      <c r="I273">
        <v>68</v>
      </c>
      <c r="J273" t="str">
        <v>MOBILE</v>
      </c>
      <c r="K273" t="str">
        <v>https://example.com/about</v>
      </c>
      <c r="L273" t="str">
        <v>High Intent</v>
      </c>
      <c r="M273">
        <v>1.1000000000000001</v>
      </c>
      <c r="N273" t="str">
        <v>MEDIUM</v>
      </c>
    </row>
    <row r="274" spans="1:14">
      <c r="A274" t="str">
        <v>INT-00273</v>
      </c>
      <c r="B274" t="str">
        <v>L0249</v>
      </c>
      <c r="C274" t="str">
        <v>PRICING_PAGE_VIEW</v>
      </c>
      <c r="D274">
        <v>45975</v>
      </c>
      <c r="E274" t="str">
        <v>SOCIAL</v>
      </c>
      <c r="F274" t="str">
        <v>N/A</v>
      </c>
      <c r="G274" t="str">
        <v>Unknown</v>
      </c>
      <c r="H274" t="str">
        <v>NO_RESPONSE</v>
      </c>
      <c r="I274">
        <v>1175</v>
      </c>
      <c r="J274" t="str">
        <v>MOBILE</v>
      </c>
      <c r="K274" t="str">
        <v>https://example.com/features</v>
      </c>
      <c r="L274" t="str">
        <v/>
      </c>
      <c r="M274">
        <v>19.600000000000001</v>
      </c>
      <c r="N274" t="str">
        <v>HIGH</v>
      </c>
    </row>
    <row r="275" spans="1:14">
      <c r="A275" t="str">
        <v>INT-00274</v>
      </c>
      <c r="B275" t="str">
        <v>L0694</v>
      </c>
      <c r="C275" t="str">
        <v>CHATBOT_CONVO</v>
      </c>
      <c r="D275">
        <v>45908</v>
      </c>
      <c r="E275" t="str">
        <v>PHONE</v>
      </c>
      <c r="F275" t="str">
        <v>N/A</v>
      </c>
      <c r="G275" t="str">
        <v>Video: Platform Overview 3Min</v>
      </c>
      <c r="H275" t="str">
        <v>OPENED</v>
      </c>
      <c r="I275">
        <v>539</v>
      </c>
      <c r="J275" t="str">
        <v>TABLET</v>
      </c>
      <c r="K275" t="str">
        <v>https://example.com/demo</v>
      </c>
      <c r="L275" t="str">
        <v>Attended 2+ Webinars</v>
      </c>
      <c r="M275">
        <v>9</v>
      </c>
      <c r="N275" t="str">
        <v>HIGH</v>
      </c>
    </row>
    <row r="276" spans="1:14">
      <c r="A276" t="str">
        <v>INT-00275</v>
      </c>
      <c r="B276" t="str">
        <v>L0427</v>
      </c>
      <c r="C276" t="str">
        <v>FREE_TRIAL_SIGNUP</v>
      </c>
      <c r="D276">
        <v>45742</v>
      </c>
      <c r="E276" t="str">
        <v>WEB</v>
      </c>
      <c r="F276" t="str">
        <v>C008</v>
      </c>
      <c r="G276" t="str">
        <v>Newsletter Issue #43</v>
      </c>
      <c r="H276" t="str">
        <v>IGNORED</v>
      </c>
      <c r="I276">
        <v>927</v>
      </c>
      <c r="J276" t="str">
        <v>TABLET</v>
      </c>
      <c r="K276" t="str">
        <v>https://example.com/features</v>
      </c>
      <c r="L276" t="str">
        <v/>
      </c>
      <c r="M276">
        <v>15.5</v>
      </c>
      <c r="N276" t="str">
        <v>HIGH</v>
      </c>
    </row>
    <row r="277" spans="1:14">
      <c r="A277" t="str">
        <v>INT-00276</v>
      </c>
      <c r="B277" t="str">
        <v>L0962</v>
      </c>
      <c r="C277" t="str">
        <v>FORM_SUBMIT</v>
      </c>
      <c r="D277">
        <v>45685</v>
      </c>
      <c r="E277" t="str">
        <v>WEB</v>
      </c>
      <c r="F277" t="str">
        <v>C007</v>
      </c>
      <c r="G277" t="str">
        <v>Template: Campaign Planning</v>
      </c>
      <c r="H277" t="str">
        <v>REGISTERED</v>
      </c>
      <c r="I277">
        <v>245</v>
      </c>
      <c r="J277" t="str">
        <v>MOBILE</v>
      </c>
      <c r="K277" t="str">
        <v>https://example.com/about</v>
      </c>
      <c r="L277" t="str">
        <v/>
      </c>
      <c r="M277">
        <v>4.0999999999999996</v>
      </c>
      <c r="N277" t="str">
        <v>MEDIUM</v>
      </c>
    </row>
    <row r="278" spans="1:14">
      <c r="A278" t="str">
        <v>INT-00277</v>
      </c>
      <c r="B278" t="str">
        <v>L0137</v>
      </c>
      <c r="C278" t="str">
        <v>EMAIL_CLICK</v>
      </c>
      <c r="D278">
        <v>45998</v>
      </c>
      <c r="E278" t="str">
        <v>SOCIAL</v>
      </c>
      <c r="F278" t="str">
        <v>N/A</v>
      </c>
      <c r="G278" t="str">
        <v>Chatbot: Pricing Inquiry</v>
      </c>
      <c r="H278" t="str">
        <v>DOWNLOADED</v>
      </c>
      <c r="I278">
        <v>1705</v>
      </c>
      <c r="J278" t="str">
        <v>TABLET</v>
      </c>
      <c r="K278" t="str">
        <v>https://example.com/roi-calculator</v>
      </c>
      <c r="L278" t="str">
        <v/>
      </c>
      <c r="M278">
        <v>28.4</v>
      </c>
      <c r="N278" t="str">
        <v>HIGH</v>
      </c>
    </row>
    <row r="279" spans="1:14">
      <c r="A279" t="str">
        <v>INT-00278</v>
      </c>
      <c r="B279" t="str">
        <v>L0890</v>
      </c>
      <c r="C279" t="str">
        <v>PHONE_CALL</v>
      </c>
      <c r="D279">
        <v>45723</v>
      </c>
      <c r="E279" t="str">
        <v>SOCIAL</v>
      </c>
      <c r="F279" t="str">
        <v>C006</v>
      </c>
      <c r="G279" t="str">
        <v>Webinar: Lead Scoring Best Practices</v>
      </c>
      <c r="H279" t="str">
        <v>CLICKED</v>
      </c>
      <c r="I279">
        <v>1093</v>
      </c>
      <c r="J279" t="str">
        <v>UNKNOWN</v>
      </c>
      <c r="K279" t="str">
        <v>https://example.com/blog</v>
      </c>
      <c r="L279" t="str">
        <v/>
      </c>
      <c r="M279">
        <v>18.2</v>
      </c>
      <c r="N279" t="str">
        <v>HIGH</v>
      </c>
    </row>
    <row r="280" spans="1:14">
      <c r="A280" t="str">
        <v>INT-00279</v>
      </c>
      <c r="B280" t="str">
        <v>L0121</v>
      </c>
      <c r="C280" t="str">
        <v>BLOG_READ</v>
      </c>
      <c r="D280">
        <v>45971</v>
      </c>
      <c r="E280" t="str">
        <v>SOCIAL</v>
      </c>
      <c r="F280" t="str">
        <v>C005</v>
      </c>
      <c r="G280" t="str">
        <v>Retargeting Ad Creative A</v>
      </c>
      <c r="H280" t="str">
        <v>VIEWED</v>
      </c>
      <c r="I280">
        <v>0</v>
      </c>
      <c r="J280" t="str">
        <v>MOBILE</v>
      </c>
      <c r="K280" t="str">
        <v>N/A</v>
      </c>
      <c r="L280" t="str">
        <v/>
      </c>
      <c r="M280">
        <v>0</v>
      </c>
      <c r="N280" t="str">
        <v>NONE</v>
      </c>
    </row>
    <row r="281" spans="1:14">
      <c r="A281" t="str">
        <v>INT-00280</v>
      </c>
      <c r="B281" t="str">
        <v>L0911</v>
      </c>
      <c r="C281" t="str">
        <v>PRICING_PAGE_VIEW</v>
      </c>
      <c r="D281">
        <v>45941</v>
      </c>
      <c r="E281" t="str">
        <v>IN-PERSON</v>
      </c>
      <c r="F281" t="str">
        <v>N/A</v>
      </c>
      <c r="G281" t="str">
        <v>Retargeting Ad Creative A</v>
      </c>
      <c r="H281" t="str">
        <v>DOWNLOADED</v>
      </c>
      <c r="I281">
        <v>334</v>
      </c>
      <c r="J281" t="str">
        <v>DESKTOP</v>
      </c>
      <c r="K281" t="str">
        <v>N/A</v>
      </c>
      <c r="L281" t="str">
        <v/>
      </c>
      <c r="M281">
        <v>5.6</v>
      </c>
      <c r="N281" t="str">
        <v>HIGH</v>
      </c>
    </row>
    <row r="282" spans="1:14">
      <c r="A282" t="str">
        <v>INT-00281</v>
      </c>
      <c r="B282" t="str">
        <v>L0307</v>
      </c>
      <c r="C282" t="str">
        <v>WEBSITE_VISIT</v>
      </c>
      <c r="D282">
        <v>45790</v>
      </c>
      <c r="E282" t="str">
        <v>SOCIAL</v>
      </c>
      <c r="F282" t="str">
        <v>C009</v>
      </c>
      <c r="G282" t="str">
        <v>Whitepaper: State Of Gtm 2025</v>
      </c>
      <c r="H282" t="str">
        <v>PARTIAL_VIEW</v>
      </c>
      <c r="I282">
        <v>664</v>
      </c>
      <c r="J282" t="str">
        <v>DESKTOP</v>
      </c>
      <c r="K282" t="str">
        <v>https://example.com/case-studies</v>
      </c>
      <c r="L282" t="str">
        <v/>
      </c>
      <c r="M282">
        <v>11.1</v>
      </c>
      <c r="N282" t="str">
        <v>HIGH</v>
      </c>
    </row>
    <row r="283" spans="1:14">
      <c r="A283" t="str">
        <v>INT-00282</v>
      </c>
      <c r="B283" t="str">
        <v>L0932</v>
      </c>
      <c r="C283" t="str">
        <v>SOCIAL_ENGAGE</v>
      </c>
      <c r="D283">
        <v>45890</v>
      </c>
      <c r="E283" t="str">
        <v>SMS</v>
      </c>
      <c r="F283" t="str">
        <v>C003</v>
      </c>
      <c r="G283" t="str">
        <v>Newsletter Issue #44</v>
      </c>
      <c r="H283" t="str">
        <v>CONVERTED</v>
      </c>
      <c r="I283">
        <v>732</v>
      </c>
      <c r="J283" t="str">
        <v>DESKTOP</v>
      </c>
      <c r="K283" t="str">
        <v>https://example.com/demo</v>
      </c>
      <c r="L283" t="str">
        <v/>
      </c>
      <c r="M283">
        <v>12.2</v>
      </c>
      <c r="N283" t="str">
        <v>HIGH</v>
      </c>
    </row>
    <row r="284" spans="1:14">
      <c r="A284" t="str">
        <v>INT-00283</v>
      </c>
      <c r="B284" t="str">
        <v>L0453</v>
      </c>
      <c r="C284" t="str">
        <v>WEBSITE_VISIT</v>
      </c>
      <c r="D284">
        <v>45998</v>
      </c>
      <c r="E284" t="str">
        <v>PHONE</v>
      </c>
      <c r="F284" t="str">
        <v>C004</v>
      </c>
      <c r="G284" t="str">
        <v>Unknown</v>
      </c>
      <c r="H284" t="str">
        <v>PARTIAL_VIEW</v>
      </c>
      <c r="I284">
        <v>2337</v>
      </c>
      <c r="J284" t="str">
        <v>MOBILE</v>
      </c>
      <c r="K284" t="str">
        <v>https://example.com/blog</v>
      </c>
      <c r="L284" t="str">
        <v/>
      </c>
      <c r="M284">
        <v>39</v>
      </c>
      <c r="N284" t="str">
        <v>HIGH</v>
      </c>
    </row>
    <row r="285" spans="1:14">
      <c r="A285" t="str">
        <v>INT-00284</v>
      </c>
      <c r="B285" t="str">
        <v>L0003</v>
      </c>
      <c r="C285" t="str">
        <v>EMAIL_OPEN</v>
      </c>
      <c r="D285">
        <v>45697</v>
      </c>
      <c r="E285" t="str">
        <v>PHONE</v>
      </c>
      <c r="F285" t="str">
        <v>N/A</v>
      </c>
      <c r="G285" t="str">
        <v>Product Demo Video</v>
      </c>
      <c r="H285" t="str">
        <v>OPENED</v>
      </c>
      <c r="I285">
        <v>1141</v>
      </c>
      <c r="J285" t="str">
        <v>MOBILE</v>
      </c>
      <c r="K285" t="str">
        <v>https://example.com/pricing</v>
      </c>
      <c r="L285" t="str">
        <v/>
      </c>
      <c r="M285">
        <v>19</v>
      </c>
      <c r="N285" t="str">
        <v>HIGH</v>
      </c>
    </row>
    <row r="286" spans="1:14">
      <c r="A286" t="str">
        <v>INT-00285</v>
      </c>
      <c r="B286" t="str">
        <v>L0704</v>
      </c>
      <c r="C286" t="str">
        <v>UNSUBSCRIBE</v>
      </c>
      <c r="D286">
        <v>45823</v>
      </c>
      <c r="E286" t="str">
        <v>IN-PERSON</v>
      </c>
      <c r="F286" t="str">
        <v>C003</v>
      </c>
      <c r="G286" t="str">
        <v>Newsletter Issue #44</v>
      </c>
      <c r="H286" t="str">
        <v>IGNORED</v>
      </c>
      <c r="I286">
        <v>315</v>
      </c>
      <c r="J286" t="str">
        <v>DESKTOP</v>
      </c>
      <c r="K286" t="str">
        <v>N/A</v>
      </c>
      <c r="L286" t="str">
        <v>Demo Scheduled For Next Week</v>
      </c>
      <c r="M286">
        <v>5.3</v>
      </c>
      <c r="N286" t="str">
        <v>HIGH</v>
      </c>
    </row>
    <row r="287" spans="1:14">
      <c r="A287" t="str">
        <v>INT-00286</v>
      </c>
      <c r="B287" t="str">
        <v>L0415</v>
      </c>
      <c r="C287" t="str">
        <v>CONTENT_DOWNLOAD</v>
      </c>
      <c r="D287">
        <v>45771</v>
      </c>
      <c r="E287" t="str">
        <v>IN-PERSON</v>
      </c>
      <c r="F287" t="str">
        <v>C009</v>
      </c>
      <c r="G287" t="str">
        <v>Blog: 5 Metrics Every Cmo Needs</v>
      </c>
      <c r="H287" t="str">
        <v>DOWNLOADED</v>
      </c>
      <c r="I287">
        <v>197</v>
      </c>
      <c r="J287" t="str">
        <v>DESKTOP</v>
      </c>
      <c r="K287" t="str">
        <v>https://example.com/blog/reduce-cac</v>
      </c>
      <c r="L287" t="str">
        <v/>
      </c>
      <c r="M287">
        <v>3.3</v>
      </c>
      <c r="N287" t="str">
        <v>MEDIUM</v>
      </c>
    </row>
    <row r="288" spans="1:14">
      <c r="A288" t="str">
        <v>INT-00287</v>
      </c>
      <c r="B288" t="str">
        <v>L0648</v>
      </c>
      <c r="C288" t="str">
        <v>SOCIAL_ENGAGE</v>
      </c>
      <c r="D288" t="str">
        <v/>
      </c>
      <c r="E288" t="str">
        <v>CHAT</v>
      </c>
      <c r="F288" t="str">
        <v>N/A</v>
      </c>
      <c r="G288" t="str">
        <v>Crm Buyer'S Guide 2025</v>
      </c>
      <c r="H288" t="str">
        <v>OPENED</v>
      </c>
      <c r="I288">
        <v>0</v>
      </c>
      <c r="J288" t="str">
        <v>DESKTOP</v>
      </c>
      <c r="K288" t="str">
        <v>https://example.com/roi-calculator</v>
      </c>
      <c r="L288" t="str">
        <v/>
      </c>
      <c r="M288">
        <v>0</v>
      </c>
      <c r="N288" t="str">
        <v>NONE</v>
      </c>
    </row>
    <row r="289" spans="1:14">
      <c r="A289" t="str">
        <v>INT-00288</v>
      </c>
      <c r="B289" t="str">
        <v>L0610</v>
      </c>
      <c r="C289" t="str">
        <v>CASE_STUDY_VIEW</v>
      </c>
      <c r="D289">
        <v>46006</v>
      </c>
      <c r="E289" t="str">
        <v>PHONE</v>
      </c>
      <c r="F289" t="str">
        <v>C010</v>
      </c>
      <c r="G289" t="str">
        <v>Webinar: Marketing Automation 101</v>
      </c>
      <c r="H289" t="str">
        <v>PARTIAL_VIEW</v>
      </c>
      <c r="I289">
        <v>264</v>
      </c>
      <c r="J289" t="str">
        <v>MOBILE</v>
      </c>
      <c r="K289" t="str">
        <v>N/A</v>
      </c>
      <c r="L289" t="str">
        <v/>
      </c>
      <c r="M289">
        <v>4.4000000000000004</v>
      </c>
      <c r="N289" t="str">
        <v>MEDIUM</v>
      </c>
    </row>
    <row r="290" spans="1:14">
      <c r="A290" t="str">
        <v>INT-00289</v>
      </c>
      <c r="B290" t="str">
        <v>L0717</v>
      </c>
      <c r="C290" t="str">
        <v>CASE_STUDY_VIEW</v>
      </c>
      <c r="D290" t="str">
        <v/>
      </c>
      <c r="E290" t="str">
        <v>PHONE</v>
      </c>
      <c r="F290" t="str">
        <v>C001</v>
      </c>
      <c r="G290" t="str">
        <v>Template: Campaign Planning</v>
      </c>
      <c r="H290" t="str">
        <v>BOUNCED</v>
      </c>
      <c r="I290">
        <v>1093</v>
      </c>
      <c r="J290" t="str">
        <v>MOBILE</v>
      </c>
      <c r="K290" t="str">
        <v>https://example.com/blog/reduce-cac</v>
      </c>
      <c r="L290" t="str">
        <v/>
      </c>
      <c r="M290">
        <v>18.2</v>
      </c>
      <c r="N290" t="str">
        <v>HIGH</v>
      </c>
    </row>
    <row r="291" spans="1:14">
      <c r="A291" t="str">
        <v>INT-00290</v>
      </c>
      <c r="B291" t="str">
        <v>L0010</v>
      </c>
      <c r="C291" t="str">
        <v>EMAIL_CLICK</v>
      </c>
      <c r="D291">
        <v>45727</v>
      </c>
      <c r="E291" t="str">
        <v>EMAIL</v>
      </c>
      <c r="F291" t="str">
        <v>C003</v>
      </c>
      <c r="G291" t="str">
        <v>Customer Success Story</v>
      </c>
      <c r="H291" t="str">
        <v>BOUNCED</v>
      </c>
      <c r="I291">
        <v>9</v>
      </c>
      <c r="J291" t="str">
        <v>TABLET</v>
      </c>
      <c r="K291" t="str">
        <v>https://example.com/demo</v>
      </c>
      <c r="L291" t="str">
        <v/>
      </c>
      <c r="M291">
        <v>0.2</v>
      </c>
      <c r="N291" t="str">
        <v>LOW</v>
      </c>
    </row>
    <row r="292" spans="1:14">
      <c r="A292" t="str">
        <v>INT-00291</v>
      </c>
      <c r="B292" t="str">
        <v>L0493</v>
      </c>
      <c r="C292" t="str">
        <v>WEBSITE_VISIT</v>
      </c>
      <c r="D292">
        <v>45948</v>
      </c>
      <c r="E292" t="str">
        <v>CHAT</v>
      </c>
      <c r="F292" t="str">
        <v>N/A</v>
      </c>
      <c r="G292" t="str">
        <v>Demo: Live Product Walkthrough</v>
      </c>
      <c r="H292" t="str">
        <v>ENGAGED</v>
      </c>
      <c r="I292">
        <v>465</v>
      </c>
      <c r="J292" t="str">
        <v>MOBILE</v>
      </c>
      <c r="K292" t="str">
        <v>https://example.com/demo</v>
      </c>
      <c r="L292" t="str">
        <v/>
      </c>
      <c r="M292">
        <v>7.8</v>
      </c>
      <c r="N292" t="str">
        <v>HIGH</v>
      </c>
    </row>
    <row r="293" spans="1:14">
      <c r="A293" t="str">
        <v>INT-00292</v>
      </c>
      <c r="B293" t="str">
        <v>L0910</v>
      </c>
      <c r="C293" t="str">
        <v>EMAIL_CLICK</v>
      </c>
      <c r="D293">
        <v>46011</v>
      </c>
      <c r="E293" t="str">
        <v>IN-PERSON</v>
      </c>
      <c r="F293" t="str">
        <v>C005</v>
      </c>
      <c r="G293" t="str">
        <v>Ebook: Abm Playbook</v>
      </c>
      <c r="H293" t="str">
        <v>UNSUBSCRIBED</v>
      </c>
      <c r="I293">
        <v>0</v>
      </c>
      <c r="J293" t="str">
        <v>MOBILE</v>
      </c>
      <c r="K293" t="str">
        <v>https://example.com/demo</v>
      </c>
      <c r="L293" t="str">
        <v/>
      </c>
      <c r="M293">
        <v>0</v>
      </c>
      <c r="N293" t="str">
        <v>NONE</v>
      </c>
    </row>
    <row r="294" spans="1:14">
      <c r="A294" t="str">
        <v>INT-00293</v>
      </c>
      <c r="B294" t="str">
        <v>L0390</v>
      </c>
      <c r="C294" t="str">
        <v>CASE_STUDY_VIEW</v>
      </c>
      <c r="D294">
        <v>45986</v>
      </c>
      <c r="E294" t="str">
        <v>CHAT</v>
      </c>
      <c r="F294" t="str">
        <v>C009</v>
      </c>
      <c r="G294" t="str">
        <v>Newsletter Issue #44</v>
      </c>
      <c r="H294" t="str">
        <v>DOWNLOADED</v>
      </c>
      <c r="I294">
        <v>0</v>
      </c>
      <c r="J294" t="str">
        <v>DESKTOP</v>
      </c>
      <c r="K294" t="str">
        <v>https://example.com/blog/reduce-cac</v>
      </c>
      <c r="L294" t="str">
        <v/>
      </c>
      <c r="M294">
        <v>0</v>
      </c>
      <c r="N294" t="str">
        <v>NONE</v>
      </c>
    </row>
    <row r="295" spans="1:14">
      <c r="A295" t="str">
        <v>INT-00294</v>
      </c>
      <c r="B295" t="str">
        <v>L0285</v>
      </c>
      <c r="C295" t="str">
        <v>REFERRAL_LINK_CLICK</v>
      </c>
      <c r="D295">
        <v>45790</v>
      </c>
      <c r="E295" t="str">
        <v>EMAIL</v>
      </c>
      <c r="F295" t="str">
        <v>N/A</v>
      </c>
      <c r="G295" t="str">
        <v>Guide: Email Deliverability</v>
      </c>
      <c r="H295" t="str">
        <v>ENGAGED</v>
      </c>
      <c r="I295">
        <v>697</v>
      </c>
      <c r="J295" t="str">
        <v>TABLET</v>
      </c>
      <c r="K295" t="str">
        <v>N/A</v>
      </c>
      <c r="L295" t="str">
        <v/>
      </c>
      <c r="M295">
        <v>11.6</v>
      </c>
      <c r="N295" t="str">
        <v>HIGH</v>
      </c>
    </row>
    <row r="296" spans="1:14">
      <c r="A296" t="str">
        <v>INT-00295</v>
      </c>
      <c r="B296" t="str">
        <v>L0070</v>
      </c>
      <c r="C296" t="str">
        <v>VIDEO_WATCH</v>
      </c>
      <c r="D296">
        <v>45942</v>
      </c>
      <c r="E296" t="str">
        <v>WEB</v>
      </c>
      <c r="F296" t="str">
        <v>C009</v>
      </c>
      <c r="G296" t="str">
        <v>Event Registration: Summit 2025</v>
      </c>
      <c r="H296" t="str">
        <v>NO_RESPONSE</v>
      </c>
      <c r="I296">
        <v>1122</v>
      </c>
      <c r="J296" t="str">
        <v>MOBILE</v>
      </c>
      <c r="K296" t="str">
        <v>https://example.com/integrations</v>
      </c>
      <c r="L296" t="str">
        <v/>
      </c>
      <c r="M296">
        <v>18.7</v>
      </c>
      <c r="N296" t="str">
        <v>HIGH</v>
      </c>
    </row>
    <row r="297" spans="1:14">
      <c r="A297" t="str">
        <v>INT-00296</v>
      </c>
      <c r="B297" t="str">
        <v>L0715</v>
      </c>
      <c r="C297" t="str">
        <v>SOCIAL_ENGAGE</v>
      </c>
      <c r="D297">
        <v>45892</v>
      </c>
      <c r="E297" t="str">
        <v>UNKNOWN</v>
      </c>
      <c r="F297" t="str">
        <v>C010</v>
      </c>
      <c r="G297" t="str">
        <v>Demo: Live Product Walkthrough</v>
      </c>
      <c r="H297" t="str">
        <v>DOWNLOADED</v>
      </c>
      <c r="I297">
        <v>120</v>
      </c>
      <c r="J297" t="str">
        <v>UNKNOWN</v>
      </c>
      <c r="K297" t="str">
        <v>https://example.com/integrations</v>
      </c>
      <c r="L297" t="str">
        <v/>
      </c>
      <c r="M297">
        <v>2</v>
      </c>
      <c r="N297" t="str">
        <v>MEDIUM</v>
      </c>
    </row>
    <row r="298" spans="1:14">
      <c r="A298" t="str">
        <v>INT-00297</v>
      </c>
      <c r="B298" t="str">
        <v>L0589</v>
      </c>
      <c r="C298" t="str">
        <v>CHATBOT_CONVO</v>
      </c>
      <c r="D298">
        <v>45951</v>
      </c>
      <c r="E298" t="str">
        <v>IN-PERSON</v>
      </c>
      <c r="F298" t="str">
        <v>C004</v>
      </c>
      <c r="G298" t="str">
        <v>Blog: 5 Metrics Every Cmo Needs</v>
      </c>
      <c r="H298" t="str">
        <v>BOUNCED</v>
      </c>
      <c r="I298">
        <v>1924</v>
      </c>
      <c r="J298" t="str">
        <v>UNKNOWN</v>
      </c>
      <c r="K298" t="str">
        <v>https://example.com/case-studies</v>
      </c>
      <c r="L298" t="str">
        <v>Repeat Visitor</v>
      </c>
      <c r="M298">
        <v>32.1</v>
      </c>
      <c r="N298" t="str">
        <v>HIGH</v>
      </c>
    </row>
    <row r="299" spans="1:14">
      <c r="A299" t="str">
        <v>INT-00298</v>
      </c>
      <c r="B299" t="str">
        <v>L0224</v>
      </c>
      <c r="C299" t="str">
        <v>CASE_STUDY_VIEW</v>
      </c>
      <c r="D299">
        <v>45979</v>
      </c>
      <c r="E299" t="str">
        <v>WEB</v>
      </c>
      <c r="F299" t="str">
        <v>C006</v>
      </c>
      <c r="G299" t="str">
        <v>Ultimate Guide To Crm</v>
      </c>
      <c r="H299" t="str">
        <v>NO_RESPONSE</v>
      </c>
      <c r="I299">
        <v>944</v>
      </c>
      <c r="J299" t="str">
        <v>DESKTOP</v>
      </c>
      <c r="K299" t="str">
        <v>https://example.com/demo</v>
      </c>
      <c r="L299" t="str">
        <v/>
      </c>
      <c r="M299">
        <v>15.7</v>
      </c>
      <c r="N299" t="str">
        <v>HIGH</v>
      </c>
    </row>
    <row r="300" spans="1:14">
      <c r="A300" t="str">
        <v>INT-00299</v>
      </c>
      <c r="B300" t="str">
        <v>L0350</v>
      </c>
      <c r="C300" t="str">
        <v>AD_CLICK</v>
      </c>
      <c r="D300">
        <v>45685</v>
      </c>
      <c r="E300" t="str">
        <v>WEB</v>
      </c>
      <c r="F300" t="str">
        <v>C009</v>
      </c>
      <c r="G300" t="str">
        <v>Webinar: Advanced Analytics Deep Dive</v>
      </c>
      <c r="H300" t="str">
        <v>NO_RESPONSE</v>
      </c>
      <c r="I300">
        <v>1681</v>
      </c>
      <c r="J300" t="str">
        <v>DESKTOP</v>
      </c>
      <c r="K300" t="str">
        <v>https://example.com/roi-calculator</v>
      </c>
      <c r="L300" t="str">
        <v/>
      </c>
      <c r="M300">
        <v>28</v>
      </c>
      <c r="N300" t="str">
        <v>HIGH</v>
      </c>
    </row>
    <row r="301" spans="1:14">
      <c r="A301" t="str">
        <v>INT-00300</v>
      </c>
      <c r="B301" t="str">
        <v>L0016</v>
      </c>
      <c r="C301" t="str">
        <v>REFERRAL_LINK_CLICK</v>
      </c>
      <c r="D301">
        <v>45759</v>
      </c>
      <c r="E301" t="str">
        <v>PHONE</v>
      </c>
      <c r="F301" t="str">
        <v>N/A</v>
      </c>
      <c r="G301" t="str">
        <v>Webinar: Lead Scoring Best Practices</v>
      </c>
      <c r="H301" t="str">
        <v>OPENED</v>
      </c>
      <c r="I301">
        <v>0</v>
      </c>
      <c r="J301" t="str">
        <v>MOBILE</v>
      </c>
      <c r="K301" t="str">
        <v>https://example.com/integrations</v>
      </c>
      <c r="L301" t="str">
        <v/>
      </c>
      <c r="M301">
        <v>0</v>
      </c>
      <c r="N301" t="str">
        <v>NONE</v>
      </c>
    </row>
    <row r="302" spans="1:14">
      <c r="A302" t="str">
        <v>INT-00301</v>
      </c>
      <c r="B302" t="str">
        <v>L0817</v>
      </c>
      <c r="C302" t="str">
        <v>WEBSITE_VISIT</v>
      </c>
      <c r="D302">
        <v>45705</v>
      </c>
      <c r="E302" t="str">
        <v>PHONE</v>
      </c>
      <c r="F302" t="str">
        <v>C003</v>
      </c>
      <c r="G302" t="str">
        <v>Blog: 5 Metrics Every Cmo Needs</v>
      </c>
      <c r="H302" t="str">
        <v>DOWNLOADED</v>
      </c>
      <c r="I302">
        <v>1558</v>
      </c>
      <c r="J302" t="str">
        <v>UNKNOWN</v>
      </c>
      <c r="K302" t="str">
        <v>https://example.com/features</v>
      </c>
      <c r="L302" t="str">
        <v/>
      </c>
      <c r="M302">
        <v>26</v>
      </c>
      <c r="N302" t="str">
        <v>HIGH</v>
      </c>
    </row>
    <row r="303" spans="1:14">
      <c r="A303" t="str">
        <v>INT-00302</v>
      </c>
      <c r="B303" t="str">
        <v>L0540</v>
      </c>
      <c r="C303" t="str">
        <v>EMAIL_OPEN</v>
      </c>
      <c r="D303">
        <v>45744</v>
      </c>
      <c r="E303" t="str">
        <v>SOCIAL</v>
      </c>
      <c r="F303" t="str">
        <v>C006</v>
      </c>
      <c r="G303" t="str">
        <v>Crm Buyer'S Guide 2025</v>
      </c>
      <c r="H303" t="str">
        <v>NO_RESPONSE</v>
      </c>
      <c r="I303">
        <v>0</v>
      </c>
      <c r="J303" t="str">
        <v>UNKNOWN</v>
      </c>
      <c r="K303" t="str">
        <v>https://example.com/demo</v>
      </c>
      <c r="L303" t="str">
        <v/>
      </c>
      <c r="M303">
        <v>0</v>
      </c>
      <c r="N303" t="str">
        <v>NONE</v>
      </c>
    </row>
    <row r="304" spans="1:14">
      <c r="A304" t="str">
        <v>INT-00303</v>
      </c>
      <c r="B304" t="str">
        <v>L0330</v>
      </c>
      <c r="C304" t="str">
        <v>FORM_SUBMIT</v>
      </c>
      <c r="D304">
        <v>45814</v>
      </c>
      <c r="E304" t="str">
        <v>UNKNOWN</v>
      </c>
      <c r="F304" t="str">
        <v>C005</v>
      </c>
      <c r="G304" t="str">
        <v>Newsletter Issue #43</v>
      </c>
      <c r="H304" t="str">
        <v>CONVERTED</v>
      </c>
      <c r="I304">
        <v>1358</v>
      </c>
      <c r="J304" t="str">
        <v>DESKTOP</v>
      </c>
      <c r="K304" t="str">
        <v>N/A</v>
      </c>
      <c r="L304" t="str">
        <v/>
      </c>
      <c r="M304">
        <v>22.6</v>
      </c>
      <c r="N304" t="str">
        <v>HIGH</v>
      </c>
    </row>
    <row r="305" spans="1:14">
      <c r="A305" t="str">
        <v>INT-00304</v>
      </c>
      <c r="B305" t="str">
        <v>L0428</v>
      </c>
      <c r="C305" t="str">
        <v>UNSUBSCRIBE</v>
      </c>
      <c r="D305">
        <v>45833</v>
      </c>
      <c r="E305" t="str">
        <v>UNKNOWN</v>
      </c>
      <c r="F305" t="str">
        <v>C006</v>
      </c>
      <c r="G305" t="str">
        <v>Webinar: Lead Scoring Best Practices</v>
      </c>
      <c r="H305" t="str">
        <v>PARTIAL_VIEW</v>
      </c>
      <c r="I305">
        <v>1035</v>
      </c>
      <c r="J305" t="str">
        <v>MOBILE</v>
      </c>
      <c r="K305" t="str">
        <v>https://example.com/blog</v>
      </c>
      <c r="L305" t="str">
        <v/>
      </c>
      <c r="M305">
        <v>17.3</v>
      </c>
      <c r="N305" t="str">
        <v>HIGH</v>
      </c>
    </row>
    <row r="306" spans="1:14">
      <c r="A306" t="str">
        <v>INT-00305</v>
      </c>
      <c r="B306" t="str">
        <v>L0768</v>
      </c>
      <c r="C306" t="str">
        <v>WEBSITE_VISIT</v>
      </c>
      <c r="D306">
        <v>45722</v>
      </c>
      <c r="E306" t="str">
        <v>PHONE</v>
      </c>
      <c r="F306" t="str">
        <v>N/A</v>
      </c>
      <c r="G306" t="str">
        <v>Unknown</v>
      </c>
      <c r="H306" t="str">
        <v>CLICKED</v>
      </c>
      <c r="I306">
        <v>1878</v>
      </c>
      <c r="J306" t="str">
        <v>DESKTOP</v>
      </c>
      <c r="K306" t="str">
        <v>https://example.com/demo</v>
      </c>
      <c r="L306" t="str">
        <v>Needs Sso/Saml</v>
      </c>
      <c r="M306">
        <v>31.3</v>
      </c>
      <c r="N306" t="str">
        <v>HIGH</v>
      </c>
    </row>
    <row r="307" spans="1:14">
      <c r="A307" t="str">
        <v>INT-00306</v>
      </c>
      <c r="B307" t="str">
        <v>L0825</v>
      </c>
      <c r="C307" t="str">
        <v>CONTENT_DOWNLOAD</v>
      </c>
      <c r="D307">
        <v>45744</v>
      </c>
      <c r="E307" t="str">
        <v>IN-PERSON</v>
      </c>
      <c r="F307" t="str">
        <v>C010</v>
      </c>
      <c r="G307" t="str">
        <v>Competitor Comparison Sheet</v>
      </c>
      <c r="H307" t="str">
        <v>CLICKED</v>
      </c>
      <c r="I307">
        <v>1756</v>
      </c>
      <c r="J307" t="str">
        <v>UNKNOWN</v>
      </c>
      <c r="K307" t="str">
        <v>https://example.com/webinars</v>
      </c>
      <c r="L307" t="str">
        <v/>
      </c>
      <c r="M307">
        <v>29.3</v>
      </c>
      <c r="N307" t="str">
        <v>HIGH</v>
      </c>
    </row>
    <row r="308" spans="1:14">
      <c r="A308" t="str">
        <v>INT-00307</v>
      </c>
      <c r="B308" t="str">
        <v>L0640</v>
      </c>
      <c r="C308" t="str">
        <v>FORM_SUBMIT</v>
      </c>
      <c r="D308">
        <v>45989</v>
      </c>
      <c r="E308" t="str">
        <v>SMS</v>
      </c>
      <c r="F308" t="str">
        <v>C010</v>
      </c>
      <c r="G308" t="str">
        <v>Roi Calculator Landing Page</v>
      </c>
      <c r="H308" t="str">
        <v>VIEWED</v>
      </c>
      <c r="I308">
        <v>0</v>
      </c>
      <c r="J308" t="str">
        <v>TABLET</v>
      </c>
      <c r="K308" t="str">
        <v>N/A</v>
      </c>
      <c r="L308" t="str">
        <v/>
      </c>
      <c r="M308">
        <v>0</v>
      </c>
      <c r="N308" t="str">
        <v>NONE</v>
      </c>
    </row>
    <row r="309" spans="1:14">
      <c r="A309" t="str">
        <v>INT-00308</v>
      </c>
      <c r="B309" t="str">
        <v>L0039</v>
      </c>
      <c r="C309" t="str">
        <v>SOCIAL_ENGAGE</v>
      </c>
      <c r="D309" t="str">
        <v/>
      </c>
      <c r="E309" t="str">
        <v>IN-PERSON</v>
      </c>
      <c r="F309" t="str">
        <v>C005</v>
      </c>
      <c r="G309" t="str">
        <v>Case Study: Enterprise Win</v>
      </c>
      <c r="H309" t="str">
        <v>IGNORED</v>
      </c>
      <c r="I309">
        <v>339</v>
      </c>
      <c r="J309" t="str">
        <v>MOBILE</v>
      </c>
      <c r="K309" t="str">
        <v>https://example.com/features</v>
      </c>
      <c r="L309" t="str">
        <v/>
      </c>
      <c r="M309">
        <v>5.7</v>
      </c>
      <c r="N309" t="str">
        <v>HIGH</v>
      </c>
    </row>
    <row r="310" spans="1:14">
      <c r="A310" t="str">
        <v>INT-00309</v>
      </c>
      <c r="B310" t="str">
        <v>L0578</v>
      </c>
      <c r="C310" t="str">
        <v>BLOG_READ</v>
      </c>
      <c r="D310">
        <v>45816</v>
      </c>
      <c r="E310" t="str">
        <v>PUSH_NOTIFICATION</v>
      </c>
      <c r="F310" t="str">
        <v>C009</v>
      </c>
      <c r="G310" t="str">
        <v>Chatbot: Pricing Inquiry</v>
      </c>
      <c r="H310" t="str">
        <v>BOUNCED</v>
      </c>
      <c r="I310">
        <v>829</v>
      </c>
      <c r="J310" t="str">
        <v>DESKTOP</v>
      </c>
      <c r="K310" t="str">
        <v>https://example.com/demo</v>
      </c>
      <c r="L310" t="str">
        <v/>
      </c>
      <c r="M310">
        <v>13.8</v>
      </c>
      <c r="N310" t="str">
        <v>HIGH</v>
      </c>
    </row>
    <row r="311" spans="1:14">
      <c r="A311" t="str">
        <v>INT-00310</v>
      </c>
      <c r="B311" t="str">
        <v>L0385</v>
      </c>
      <c r="C311" t="str">
        <v>VIDEO_WATCH</v>
      </c>
      <c r="D311">
        <v>45736</v>
      </c>
      <c r="E311" t="str">
        <v>PHONE</v>
      </c>
      <c r="F311" t="str">
        <v>C007</v>
      </c>
      <c r="G311" t="str">
        <v>Product Demo Video</v>
      </c>
      <c r="H311" t="str">
        <v>NO_RESPONSE</v>
      </c>
      <c r="I311">
        <v>0</v>
      </c>
      <c r="J311" t="str">
        <v>MOBILE</v>
      </c>
      <c r="K311" t="str">
        <v>https://example.com/webinars</v>
      </c>
      <c r="L311" t="str">
        <v>High Intent</v>
      </c>
      <c r="M311">
        <v>0</v>
      </c>
      <c r="N311" t="str">
        <v>NONE</v>
      </c>
    </row>
    <row r="312" spans="1:14">
      <c r="A312" t="str">
        <v>INT-00311</v>
      </c>
      <c r="B312" t="str">
        <v>L0524</v>
      </c>
      <c r="C312" t="str">
        <v>FORM_SUBMIT</v>
      </c>
      <c r="D312">
        <v>45864</v>
      </c>
      <c r="E312" t="str">
        <v>SOCIAL</v>
      </c>
      <c r="F312" t="str">
        <v>C004</v>
      </c>
      <c r="G312" t="str">
        <v>Newsletter Issue #44</v>
      </c>
      <c r="H312" t="str">
        <v>PARTIAL_VIEW</v>
      </c>
      <c r="I312">
        <v>285</v>
      </c>
      <c r="J312" t="str">
        <v>MOBILE</v>
      </c>
      <c r="K312" t="str">
        <v>https://example.com/demo</v>
      </c>
      <c r="L312" t="str">
        <v/>
      </c>
      <c r="M312">
        <v>4.8</v>
      </c>
      <c r="N312" t="str">
        <v>MEDIUM</v>
      </c>
    </row>
    <row r="313" spans="1:14">
      <c r="A313" t="str">
        <v>INT-00312</v>
      </c>
      <c r="B313" t="str">
        <v>L0508</v>
      </c>
      <c r="C313" t="str">
        <v>WEBINAR_ATTENDED</v>
      </c>
      <c r="D313">
        <v>45906</v>
      </c>
      <c r="E313" t="str">
        <v>SMS</v>
      </c>
      <c r="F313" t="str">
        <v>C007</v>
      </c>
      <c r="G313" t="str">
        <v>Webinar: Advanced Analytics Deep Dive</v>
      </c>
      <c r="H313" t="str">
        <v>CLICKED</v>
      </c>
      <c r="I313">
        <v>775</v>
      </c>
      <c r="J313" t="str">
        <v>DESKTOP</v>
      </c>
      <c r="K313" t="str">
        <v>https://example.com/free-trial</v>
      </c>
      <c r="L313" t="str">
        <v/>
      </c>
      <c r="M313">
        <v>12.9</v>
      </c>
      <c r="N313" t="str">
        <v>HIGH</v>
      </c>
    </row>
    <row r="314" spans="1:14">
      <c r="A314" t="str">
        <v>INT-00313</v>
      </c>
      <c r="B314" t="str">
        <v>L0043</v>
      </c>
      <c r="C314" t="str">
        <v>DEMO_REQUEST</v>
      </c>
      <c r="D314">
        <v>45933</v>
      </c>
      <c r="E314" t="str">
        <v>IN-PERSON</v>
      </c>
      <c r="F314" t="str">
        <v>C002</v>
      </c>
      <c r="G314" t="str">
        <v>Blog: 5 Metrics Every Cmo Needs</v>
      </c>
      <c r="H314" t="str">
        <v>CLICKED</v>
      </c>
      <c r="I314">
        <v>831</v>
      </c>
      <c r="J314" t="str">
        <v>DESKTOP</v>
      </c>
      <c r="K314" t="str">
        <v>https://example.com/contact</v>
      </c>
      <c r="L314" t="str">
        <v>Proposal Under Review</v>
      </c>
      <c r="M314">
        <v>13.9</v>
      </c>
      <c r="N314" t="str">
        <v>HIGH</v>
      </c>
    </row>
    <row r="315" spans="1:14">
      <c r="A315" t="str">
        <v>INT-00314</v>
      </c>
      <c r="B315" t="str">
        <v>L0299</v>
      </c>
      <c r="C315" t="str">
        <v>DEMO_REQUEST</v>
      </c>
      <c r="D315">
        <v>45971</v>
      </c>
      <c r="E315" t="str">
        <v>SOCIAL</v>
      </c>
      <c r="F315" t="str">
        <v>C007</v>
      </c>
      <c r="G315" t="str">
        <v>Template: Campaign Planning</v>
      </c>
      <c r="H315" t="str">
        <v>CLICKED</v>
      </c>
      <c r="I315">
        <v>68</v>
      </c>
      <c r="J315" t="str">
        <v>DESKTOP</v>
      </c>
      <c r="K315" t="str">
        <v>https://example.com/demo</v>
      </c>
      <c r="L315" t="str">
        <v/>
      </c>
      <c r="M315">
        <v>1.1000000000000001</v>
      </c>
      <c r="N315" t="str">
        <v>MEDIUM</v>
      </c>
    </row>
    <row r="316" spans="1:14">
      <c r="A316" t="str">
        <v>INT-00315</v>
      </c>
      <c r="B316" t="str">
        <v>L0090</v>
      </c>
      <c r="C316" t="str">
        <v>WEBINAR_ATTENDED</v>
      </c>
      <c r="D316">
        <v>45918</v>
      </c>
      <c r="E316" t="str">
        <v>EMAIL</v>
      </c>
      <c r="F316" t="str">
        <v>N/A</v>
      </c>
      <c r="G316" t="str">
        <v>Pricing Page</v>
      </c>
      <c r="H316" t="str">
        <v>CONVERTED</v>
      </c>
      <c r="I316">
        <v>131</v>
      </c>
      <c r="J316" t="str">
        <v>DESKTOP</v>
      </c>
      <c r="K316" t="str">
        <v>https://example.com/contact</v>
      </c>
      <c r="L316" t="str">
        <v/>
      </c>
      <c r="M316">
        <v>2.2000000000000002</v>
      </c>
      <c r="N316" t="str">
        <v>MEDIUM</v>
      </c>
    </row>
    <row r="317" spans="1:14">
      <c r="A317" t="str">
        <v>INT-00316</v>
      </c>
      <c r="B317" t="str">
        <v>L0498</v>
      </c>
      <c r="C317" t="str">
        <v>VIDEO_WATCH</v>
      </c>
      <c r="D317">
        <v>45854</v>
      </c>
      <c r="E317" t="str">
        <v>CHAT</v>
      </c>
      <c r="F317" t="str">
        <v>N/A</v>
      </c>
      <c r="G317" t="str">
        <v>Webinar: Lead Scoring Best Practices</v>
      </c>
      <c r="H317" t="str">
        <v>BOUNCED</v>
      </c>
      <c r="I317">
        <v>1707</v>
      </c>
      <c r="J317" t="str">
        <v>UNKNOWN</v>
      </c>
      <c r="K317" t="str">
        <v>N/A</v>
      </c>
      <c r="L317" t="str">
        <v/>
      </c>
      <c r="M317">
        <v>28.5</v>
      </c>
      <c r="N317" t="str">
        <v>HIGH</v>
      </c>
    </row>
    <row r="318" spans="1:14">
      <c r="A318" t="str">
        <v>INT-00317</v>
      </c>
      <c r="B318" t="str">
        <v>L0366</v>
      </c>
      <c r="C318" t="str">
        <v>FORM_SUBMIT</v>
      </c>
      <c r="D318">
        <v>45932</v>
      </c>
      <c r="E318" t="str">
        <v>SOCIAL</v>
      </c>
      <c r="F318" t="str">
        <v>C005</v>
      </c>
      <c r="G318" t="str">
        <v>Demo: Live Product Walkthrough</v>
      </c>
      <c r="H318" t="str">
        <v>CONVERTED</v>
      </c>
      <c r="I318">
        <v>1027</v>
      </c>
      <c r="J318" t="str">
        <v>TABLET</v>
      </c>
      <c r="K318" t="str">
        <v>https://example.com/blog</v>
      </c>
      <c r="L318" t="str">
        <v/>
      </c>
      <c r="M318">
        <v>17.100000000000001</v>
      </c>
      <c r="N318" t="str">
        <v>HIGH</v>
      </c>
    </row>
    <row r="319" spans="1:14">
      <c r="A319" t="str">
        <v>INT-00318</v>
      </c>
      <c r="B319" t="str">
        <v>L0740</v>
      </c>
      <c r="C319" t="str">
        <v>EMAIL_CLICK</v>
      </c>
      <c r="D319">
        <v>45662</v>
      </c>
      <c r="E319" t="str">
        <v>CHAT</v>
      </c>
      <c r="F319" t="str">
        <v>C010</v>
      </c>
      <c r="G319" t="str">
        <v>Free Trial Signup Page</v>
      </c>
      <c r="H319" t="str">
        <v>OPENED</v>
      </c>
      <c r="I319">
        <v>844</v>
      </c>
      <c r="J319" t="str">
        <v>TABLET</v>
      </c>
      <c r="K319" t="str">
        <v>https://example.com/demo</v>
      </c>
      <c r="L319" t="str">
        <v/>
      </c>
      <c r="M319">
        <v>14.1</v>
      </c>
      <c r="N319" t="str">
        <v>HIGH</v>
      </c>
    </row>
    <row r="320" spans="1:14">
      <c r="A320" t="str">
        <v>INT-00319</v>
      </c>
      <c r="B320" t="str">
        <v>L0750</v>
      </c>
      <c r="C320" t="str">
        <v>BLOG_READ</v>
      </c>
      <c r="D320">
        <v>45999</v>
      </c>
      <c r="E320" t="str">
        <v>SOCIAL</v>
      </c>
      <c r="F320" t="str">
        <v>N/A</v>
      </c>
      <c r="G320" t="str">
        <v>Case Study: Enterprise Win</v>
      </c>
      <c r="H320" t="str">
        <v>REGISTERED</v>
      </c>
      <c r="I320">
        <v>289</v>
      </c>
      <c r="J320" t="str">
        <v>UNKNOWN</v>
      </c>
      <c r="K320" t="str">
        <v>N/A</v>
      </c>
      <c r="L320" t="str">
        <v/>
      </c>
      <c r="M320">
        <v>4.8</v>
      </c>
      <c r="N320" t="str">
        <v>MEDIUM</v>
      </c>
    </row>
    <row r="321" spans="1:14">
      <c r="A321" t="str">
        <v>INT-00320</v>
      </c>
      <c r="B321" t="str">
        <v>L0765</v>
      </c>
      <c r="C321" t="str">
        <v>AD_CLICK</v>
      </c>
      <c r="D321" t="str">
        <v/>
      </c>
      <c r="E321" t="str">
        <v>EMAIL</v>
      </c>
      <c r="F321" t="str">
        <v>C003</v>
      </c>
      <c r="G321" t="str">
        <v>Blog: 5 Metrics Every Cmo Needs</v>
      </c>
      <c r="H321" t="str">
        <v>REPLIED</v>
      </c>
      <c r="I321">
        <v>0</v>
      </c>
      <c r="J321" t="str">
        <v>MOBILE</v>
      </c>
      <c r="K321" t="str">
        <v>https://example.com/competitors</v>
      </c>
      <c r="L321" t="str">
        <v>Switching From Hubspot</v>
      </c>
      <c r="M321">
        <v>0</v>
      </c>
      <c r="N321" t="str">
        <v>NONE</v>
      </c>
    </row>
    <row r="322" spans="1:14">
      <c r="A322" t="str">
        <v>INT-00321</v>
      </c>
      <c r="B322" t="str">
        <v>L0289</v>
      </c>
      <c r="C322" t="str">
        <v>VIDEO_WATCH</v>
      </c>
      <c r="D322">
        <v>45965</v>
      </c>
      <c r="E322" t="str">
        <v>UNKNOWN</v>
      </c>
      <c r="F322" t="str">
        <v>C005</v>
      </c>
      <c r="G322" t="str">
        <v>Partner Referral Landing Page</v>
      </c>
      <c r="H322" t="str">
        <v>CLICKED</v>
      </c>
      <c r="I322">
        <v>1792</v>
      </c>
      <c r="J322" t="str">
        <v>MOBILE</v>
      </c>
      <c r="K322" t="str">
        <v>https://example.com/case-studies</v>
      </c>
      <c r="L322" t="str">
        <v/>
      </c>
      <c r="M322">
        <v>29.9</v>
      </c>
      <c r="N322" t="str">
        <v>HIGH</v>
      </c>
    </row>
    <row r="323" spans="1:14">
      <c r="A323" t="str">
        <v>INT-00322</v>
      </c>
      <c r="B323" t="str">
        <v>L0927</v>
      </c>
      <c r="C323" t="str">
        <v>SOCIAL_ENGAGE</v>
      </c>
      <c r="D323">
        <v>45908</v>
      </c>
      <c r="E323" t="str">
        <v>UNKNOWN</v>
      </c>
      <c r="F323" t="str">
        <v>C005</v>
      </c>
      <c r="G323" t="str">
        <v>Blog: How To Reduce Cac</v>
      </c>
      <c r="H323" t="str">
        <v>BOUNCED</v>
      </c>
      <c r="I323">
        <v>2374</v>
      </c>
      <c r="J323" t="str">
        <v>MOBILE</v>
      </c>
      <c r="K323" t="str">
        <v>https://example.com/contact</v>
      </c>
      <c r="L323" t="str">
        <v>Repeat Visitor</v>
      </c>
      <c r="M323">
        <v>39.6</v>
      </c>
      <c r="N323" t="str">
        <v>HIGH</v>
      </c>
    </row>
    <row r="324" spans="1:14">
      <c r="A324" t="str">
        <v>INT-00323</v>
      </c>
      <c r="B324" t="str">
        <v>L0289</v>
      </c>
      <c r="C324" t="str">
        <v>EMAIL_OPEN</v>
      </c>
      <c r="D324">
        <v>45835</v>
      </c>
      <c r="E324" t="str">
        <v>IN-PERSON</v>
      </c>
      <c r="F324" t="str">
        <v>C003</v>
      </c>
      <c r="G324" t="str">
        <v>Webinar: Advanced Analytics Deep Dive</v>
      </c>
      <c r="H324" t="str">
        <v>DOWNLOADED</v>
      </c>
      <c r="I324">
        <v>648</v>
      </c>
      <c r="J324" t="str">
        <v>TABLET</v>
      </c>
      <c r="K324" t="str">
        <v>https://example.com/blog</v>
      </c>
      <c r="L324" t="str">
        <v/>
      </c>
      <c r="M324">
        <v>10.8</v>
      </c>
      <c r="N324" t="str">
        <v>HIGH</v>
      </c>
    </row>
    <row r="325" spans="1:14">
      <c r="A325" t="str">
        <v>INT-00324</v>
      </c>
      <c r="B325" t="str">
        <v>L0212</v>
      </c>
      <c r="C325" t="str">
        <v>CHATBOT_CONVO</v>
      </c>
      <c r="D325">
        <v>45694</v>
      </c>
      <c r="E325" t="str">
        <v>PHONE</v>
      </c>
      <c r="F325" t="str">
        <v>C009</v>
      </c>
      <c r="G325" t="str">
        <v>Competitor Comparison Sheet</v>
      </c>
      <c r="H325" t="str">
        <v>DOWNLOADED</v>
      </c>
      <c r="I325">
        <v>2294</v>
      </c>
      <c r="J325" t="str">
        <v>DESKTOP</v>
      </c>
      <c r="K325" t="str">
        <v>https://example.com/blog/reduce-cac</v>
      </c>
      <c r="L325" t="str">
        <v/>
      </c>
      <c r="M325">
        <v>38.200000000000003</v>
      </c>
      <c r="N325" t="str">
        <v>HIGH</v>
      </c>
    </row>
    <row r="326" spans="1:14">
      <c r="A326" t="str">
        <v>INT-00325</v>
      </c>
      <c r="B326" t="str">
        <v>L0912</v>
      </c>
      <c r="C326" t="str">
        <v>AD_CLICK</v>
      </c>
      <c r="D326">
        <v>45804</v>
      </c>
      <c r="E326" t="str">
        <v>SMS</v>
      </c>
      <c r="F326" t="str">
        <v>C006</v>
      </c>
      <c r="G326" t="str">
        <v>Case Study: Enterprise Win</v>
      </c>
      <c r="H326" t="str">
        <v>OPENED</v>
      </c>
      <c r="I326">
        <v>1370</v>
      </c>
      <c r="J326" t="str">
        <v>DESKTOP</v>
      </c>
      <c r="K326" t="str">
        <v>https://example.com/pricing</v>
      </c>
      <c r="L326" t="str">
        <v>Gatekeeper — Need Executive Sponsor</v>
      </c>
      <c r="M326">
        <v>22.8</v>
      </c>
      <c r="N326" t="str">
        <v>HIGH</v>
      </c>
    </row>
    <row r="327" spans="1:14">
      <c r="A327" t="str">
        <v>INT-00326</v>
      </c>
      <c r="B327" t="str">
        <v>L0598</v>
      </c>
      <c r="C327" t="str">
        <v>DEMO_REQUEST</v>
      </c>
      <c r="D327">
        <v>45860</v>
      </c>
      <c r="E327" t="str">
        <v>PHONE</v>
      </c>
      <c r="F327" t="str">
        <v>C005</v>
      </c>
      <c r="G327" t="str">
        <v>Template: Campaign Planning</v>
      </c>
      <c r="H327" t="str">
        <v>REPLIED</v>
      </c>
      <c r="I327">
        <v>594</v>
      </c>
      <c r="J327" t="str">
        <v>TABLET</v>
      </c>
      <c r="K327" t="str">
        <v>https://example.com/pricing</v>
      </c>
      <c r="L327" t="str">
        <v>Demo Scheduled For Next Week</v>
      </c>
      <c r="M327">
        <v>9.9</v>
      </c>
      <c r="N327" t="str">
        <v>HIGH</v>
      </c>
    </row>
    <row r="328" spans="1:14">
      <c r="A328" t="str">
        <v>INT-00327</v>
      </c>
      <c r="B328" t="str">
        <v>L0075</v>
      </c>
      <c r="C328" t="str">
        <v>FORM_SUBMIT</v>
      </c>
      <c r="D328">
        <v>45744</v>
      </c>
      <c r="E328" t="str">
        <v>UNKNOWN</v>
      </c>
      <c r="F328" t="str">
        <v>C009</v>
      </c>
      <c r="G328" t="str">
        <v>Blog: 5 Metrics Every Cmo Needs</v>
      </c>
      <c r="H328" t="str">
        <v>CONVERTED</v>
      </c>
      <c r="I328">
        <v>1355</v>
      </c>
      <c r="J328" t="str">
        <v>TABLET</v>
      </c>
      <c r="K328" t="str">
        <v>N/A</v>
      </c>
      <c r="L328" t="str">
        <v/>
      </c>
      <c r="M328">
        <v>22.6</v>
      </c>
      <c r="N328" t="str">
        <v>HIGH</v>
      </c>
    </row>
    <row r="329" spans="1:14">
      <c r="A329" t="str">
        <v>INT-00328</v>
      </c>
      <c r="B329" t="str">
        <v>L0807</v>
      </c>
      <c r="C329" t="str">
        <v>EMAIL_CLICK</v>
      </c>
      <c r="D329">
        <v>45894</v>
      </c>
      <c r="E329" t="str">
        <v>IN-PERSON</v>
      </c>
      <c r="F329" t="str">
        <v>C010</v>
      </c>
      <c r="G329" t="str">
        <v>Webinar: Advanced Analytics Deep Dive</v>
      </c>
      <c r="H329" t="str">
        <v>NO_RESPONSE</v>
      </c>
      <c r="I329">
        <v>0</v>
      </c>
      <c r="J329" t="str">
        <v>DESKTOP</v>
      </c>
      <c r="K329" t="str">
        <v>https://example.com/features</v>
      </c>
      <c r="L329" t="str">
        <v/>
      </c>
      <c r="M329">
        <v>0</v>
      </c>
      <c r="N329" t="str">
        <v>NONE</v>
      </c>
    </row>
    <row r="330" spans="1:14">
      <c r="A330" t="str">
        <v>INT-00329</v>
      </c>
      <c r="B330" t="str">
        <v>L0962</v>
      </c>
      <c r="C330" t="str">
        <v>EMAIL_OPEN</v>
      </c>
      <c r="D330">
        <v>45952</v>
      </c>
      <c r="E330" t="str">
        <v>UNKNOWN</v>
      </c>
      <c r="F330" t="str">
        <v>C004</v>
      </c>
      <c r="G330" t="str">
        <v>Template: Campaign Planning</v>
      </c>
      <c r="H330" t="str">
        <v>CONVERTED</v>
      </c>
      <c r="I330">
        <v>0</v>
      </c>
      <c r="J330" t="str">
        <v>DESKTOP</v>
      </c>
      <c r="K330" t="str">
        <v>https://example.com/integrations</v>
      </c>
      <c r="L330" t="str">
        <v/>
      </c>
      <c r="M330">
        <v>0</v>
      </c>
      <c r="N330" t="str">
        <v>NONE</v>
      </c>
    </row>
    <row r="331" spans="1:14">
      <c r="A331" t="str">
        <v>INT-00330</v>
      </c>
      <c r="B331" t="str">
        <v>L0761</v>
      </c>
      <c r="C331" t="str">
        <v>WEBSITE_VISIT</v>
      </c>
      <c r="D331">
        <v>45992</v>
      </c>
      <c r="E331" t="str">
        <v>EMAIL</v>
      </c>
      <c r="F331" t="str">
        <v>N/A</v>
      </c>
      <c r="G331" t="str">
        <v>Partner Referral Landing Page</v>
      </c>
      <c r="H331" t="str">
        <v>CONVERTED</v>
      </c>
      <c r="I331">
        <v>0</v>
      </c>
      <c r="J331" t="str">
        <v>MOBILE</v>
      </c>
      <c r="K331" t="str">
        <v>https://example.com/demo</v>
      </c>
      <c r="L331" t="str">
        <v/>
      </c>
      <c r="M331">
        <v>0</v>
      </c>
      <c r="N331" t="str">
        <v>NONE</v>
      </c>
    </row>
    <row r="332" spans="1:14">
      <c r="A332" t="str">
        <v>INT-00331</v>
      </c>
      <c r="B332" t="str">
        <v>L0508</v>
      </c>
      <c r="C332" t="str">
        <v>DEMO_REQUEST</v>
      </c>
      <c r="D332">
        <v>45840</v>
      </c>
      <c r="E332" t="str">
        <v>PUSH_NOTIFICATION</v>
      </c>
      <c r="F332" t="str">
        <v>C004</v>
      </c>
      <c r="G332" t="str">
        <v>Webinar: Marketing Automation 101</v>
      </c>
      <c r="H332" t="str">
        <v>CLICKED</v>
      </c>
      <c r="I332">
        <v>0</v>
      </c>
      <c r="J332" t="str">
        <v>DESKTOP</v>
      </c>
      <c r="K332" t="str">
        <v>https://example.com/features</v>
      </c>
      <c r="L332" t="str">
        <v>Needs Sso/Saml</v>
      </c>
      <c r="M332">
        <v>0</v>
      </c>
      <c r="N332" t="str">
        <v>NONE</v>
      </c>
    </row>
    <row r="333" spans="1:14">
      <c r="A333" t="str">
        <v>INT-00332</v>
      </c>
      <c r="B333" t="str">
        <v>L0602</v>
      </c>
      <c r="C333" t="str">
        <v>CASE_STUDY_VIEW</v>
      </c>
      <c r="D333">
        <v>45985</v>
      </c>
      <c r="E333" t="str">
        <v>EMAIL</v>
      </c>
      <c r="F333" t="str">
        <v>C007</v>
      </c>
      <c r="G333" t="str">
        <v>Social Post: Product Launch</v>
      </c>
      <c r="H333" t="str">
        <v>UNSUBSCRIBED</v>
      </c>
      <c r="I333">
        <v>729</v>
      </c>
      <c r="J333" t="str">
        <v>MOBILE</v>
      </c>
      <c r="K333" t="str">
        <v>https://example.com/blog</v>
      </c>
      <c r="L333" t="str">
        <v/>
      </c>
      <c r="M333">
        <v>12.2</v>
      </c>
      <c r="N333" t="str">
        <v>HIGH</v>
      </c>
    </row>
    <row r="334" spans="1:14">
      <c r="A334" t="str">
        <v>INT-00333</v>
      </c>
      <c r="B334" t="str">
        <v>L0184</v>
      </c>
      <c r="C334" t="str">
        <v>VIDEO_WATCH</v>
      </c>
      <c r="D334">
        <v>45989</v>
      </c>
      <c r="E334" t="str">
        <v>SOCIAL</v>
      </c>
      <c r="F334" t="str">
        <v>C003</v>
      </c>
      <c r="G334" t="str">
        <v>Unknown</v>
      </c>
      <c r="H334" t="str">
        <v>NO_RESPONSE</v>
      </c>
      <c r="I334">
        <v>2059</v>
      </c>
      <c r="J334" t="str">
        <v>UNKNOWN</v>
      </c>
      <c r="K334" t="str">
        <v>https://example.com/blog/reduce-cac</v>
      </c>
      <c r="L334" t="str">
        <v/>
      </c>
      <c r="M334">
        <v>34.299999999999997</v>
      </c>
      <c r="N334" t="str">
        <v>HIGH</v>
      </c>
    </row>
    <row r="335" spans="1:14">
      <c r="A335" t="str">
        <v>INT-00334</v>
      </c>
      <c r="B335" t="str">
        <v>L0697</v>
      </c>
      <c r="C335" t="str">
        <v>EMAIL_OPEN</v>
      </c>
      <c r="D335">
        <v>45855</v>
      </c>
      <c r="E335" t="str">
        <v>IN-PERSON</v>
      </c>
      <c r="F335" t="str">
        <v>C002</v>
      </c>
      <c r="G335" t="str">
        <v>Webinar: Advanced Analytics Deep Dive</v>
      </c>
      <c r="H335" t="str">
        <v>UNSUBSCRIBED</v>
      </c>
      <c r="I335">
        <v>452</v>
      </c>
      <c r="J335" t="str">
        <v>UNKNOWN</v>
      </c>
      <c r="K335" t="str">
        <v>https://example.com/blog</v>
      </c>
      <c r="L335" t="str">
        <v/>
      </c>
      <c r="M335">
        <v>7.5</v>
      </c>
      <c r="N335" t="str">
        <v>HIGH</v>
      </c>
    </row>
    <row r="336" spans="1:14">
      <c r="A336" t="str">
        <v>INT-00335</v>
      </c>
      <c r="B336" t="str">
        <v>L0694</v>
      </c>
      <c r="C336" t="str">
        <v>SOCIAL_ENGAGE</v>
      </c>
      <c r="D336">
        <v>45852</v>
      </c>
      <c r="E336" t="str">
        <v>IN-PERSON</v>
      </c>
      <c r="F336" t="str">
        <v>C010</v>
      </c>
      <c r="G336" t="str">
        <v>Partner Referral Landing Page</v>
      </c>
      <c r="H336" t="str">
        <v>CLICKED</v>
      </c>
      <c r="I336">
        <v>1725</v>
      </c>
      <c r="J336" t="str">
        <v>TABLET</v>
      </c>
      <c r="K336" t="str">
        <v>https://example.com/roi-calculator</v>
      </c>
      <c r="L336" t="str">
        <v/>
      </c>
      <c r="M336">
        <v>28.8</v>
      </c>
      <c r="N336" t="str">
        <v>HIGH</v>
      </c>
    </row>
    <row r="337" spans="1:14">
      <c r="A337" t="str">
        <v>INT-00336</v>
      </c>
      <c r="B337" t="str">
        <v>L0655</v>
      </c>
      <c r="C337" t="str">
        <v>EMAIL_OPEN</v>
      </c>
      <c r="D337">
        <v>45819</v>
      </c>
      <c r="E337" t="str">
        <v>WEB</v>
      </c>
      <c r="F337" t="str">
        <v>N/A</v>
      </c>
      <c r="G337" t="str">
        <v>Video: Customer Testimonial</v>
      </c>
      <c r="H337" t="str">
        <v>CONVERTED</v>
      </c>
      <c r="I337">
        <v>296</v>
      </c>
      <c r="J337" t="str">
        <v>TABLET</v>
      </c>
      <c r="K337" t="str">
        <v>https://example.com/free-trial</v>
      </c>
      <c r="L337" t="str">
        <v/>
      </c>
      <c r="M337">
        <v>4.9000000000000004</v>
      </c>
      <c r="N337" t="str">
        <v>MEDIUM</v>
      </c>
    </row>
    <row r="338" spans="1:14">
      <c r="A338" t="str">
        <v>INT-00337</v>
      </c>
      <c r="B338" t="str">
        <v>L0426</v>
      </c>
      <c r="C338" t="str">
        <v>WEBINAR_ATTENDED</v>
      </c>
      <c r="D338">
        <v>45789</v>
      </c>
      <c r="E338" t="str">
        <v>EMAIL</v>
      </c>
      <c r="F338" t="str">
        <v>C009</v>
      </c>
      <c r="G338" t="str">
        <v>Ebook: Abm Playbook</v>
      </c>
      <c r="H338" t="str">
        <v>UNSUBSCRIBED</v>
      </c>
      <c r="I338">
        <v>1658</v>
      </c>
      <c r="J338" t="str">
        <v>DESKTOP</v>
      </c>
      <c r="K338" t="str">
        <v>https://example.com/pricing</v>
      </c>
      <c r="L338" t="str">
        <v/>
      </c>
      <c r="M338">
        <v>27.6</v>
      </c>
      <c r="N338" t="str">
        <v>HIGH</v>
      </c>
    </row>
    <row r="339" spans="1:14">
      <c r="A339" t="str">
        <v>INT-00338</v>
      </c>
      <c r="B339" t="str">
        <v>L0972</v>
      </c>
      <c r="C339" t="str">
        <v>WEBSITE_VISIT</v>
      </c>
      <c r="D339">
        <v>45857</v>
      </c>
      <c r="E339" t="str">
        <v>CHAT</v>
      </c>
      <c r="F339" t="str">
        <v>N/A</v>
      </c>
      <c r="G339" t="str">
        <v>Partner Referral Landing Page</v>
      </c>
      <c r="H339" t="str">
        <v>DOWNLOADED</v>
      </c>
      <c r="I339">
        <v>1591</v>
      </c>
      <c r="J339" t="str">
        <v>DESKTOP</v>
      </c>
      <c r="K339" t="str">
        <v>N/A</v>
      </c>
      <c r="L339" t="str">
        <v/>
      </c>
      <c r="M339">
        <v>26.5</v>
      </c>
      <c r="N339" t="str">
        <v>HIGH</v>
      </c>
    </row>
    <row r="340" spans="1:14">
      <c r="A340" t="str">
        <v>INT-00339</v>
      </c>
      <c r="B340" t="str">
        <v>L0539</v>
      </c>
      <c r="C340" t="str">
        <v>CHATBOT_CONVO</v>
      </c>
      <c r="D340">
        <v>45921</v>
      </c>
      <c r="E340" t="str">
        <v>SMS</v>
      </c>
      <c r="F340" t="str">
        <v>C007</v>
      </c>
      <c r="G340" t="str">
        <v>Customer Success Story</v>
      </c>
      <c r="H340" t="str">
        <v>BOUNCED</v>
      </c>
      <c r="I340">
        <v>922</v>
      </c>
      <c r="J340" t="str">
        <v>DESKTOP</v>
      </c>
      <c r="K340" t="str">
        <v>https://example.com/blog</v>
      </c>
      <c r="L340" t="str">
        <v/>
      </c>
      <c r="M340">
        <v>15.4</v>
      </c>
      <c r="N340" t="str">
        <v>HIGH</v>
      </c>
    </row>
    <row r="341" spans="1:14">
      <c r="A341" t="str">
        <v>INT-00340</v>
      </c>
      <c r="B341" t="str">
        <v>L0643</v>
      </c>
      <c r="C341" t="str">
        <v>EMAIL_OPEN</v>
      </c>
      <c r="D341">
        <v>45760</v>
      </c>
      <c r="E341" t="str">
        <v>SMS</v>
      </c>
      <c r="F341" t="str">
        <v>C003</v>
      </c>
      <c r="G341" t="str">
        <v>Competitor Comparison Sheet</v>
      </c>
      <c r="H341" t="str">
        <v>NO_RESPONSE</v>
      </c>
      <c r="I341">
        <v>2310</v>
      </c>
      <c r="J341" t="str">
        <v>DESKTOP</v>
      </c>
      <c r="K341" t="str">
        <v>https://example.com/competitors</v>
      </c>
      <c r="L341" t="str">
        <v/>
      </c>
      <c r="M341">
        <v>38.5</v>
      </c>
      <c r="N341" t="str">
        <v>HIGH</v>
      </c>
    </row>
    <row r="342" spans="1:14">
      <c r="A342" t="str">
        <v>INT-00341</v>
      </c>
      <c r="B342" t="str">
        <v>L0241</v>
      </c>
      <c r="C342" t="str">
        <v>EMAIL_OPEN</v>
      </c>
      <c r="D342">
        <v>45732</v>
      </c>
      <c r="E342" t="str">
        <v>PHONE</v>
      </c>
      <c r="F342" t="str">
        <v>C007</v>
      </c>
      <c r="G342" t="str">
        <v>Crm Buyer'S Guide 2025</v>
      </c>
      <c r="H342" t="str">
        <v>NO_RESPONSE</v>
      </c>
      <c r="I342">
        <v>456</v>
      </c>
      <c r="J342" t="str">
        <v>MOBILE</v>
      </c>
      <c r="K342" t="str">
        <v>https://example.com/roi-calculator</v>
      </c>
      <c r="L342" t="str">
        <v/>
      </c>
      <c r="M342">
        <v>7.6</v>
      </c>
      <c r="N342" t="str">
        <v>HIGH</v>
      </c>
    </row>
    <row r="343" spans="1:14">
      <c r="A343" t="str">
        <v>INT-00342</v>
      </c>
      <c r="B343" t="str">
        <v>L0111</v>
      </c>
      <c r="C343" t="str">
        <v>BLOG_READ</v>
      </c>
      <c r="D343">
        <v>45957</v>
      </c>
      <c r="E343" t="str">
        <v>IN-PERSON</v>
      </c>
      <c r="F343" t="str">
        <v>C007</v>
      </c>
      <c r="G343" t="str">
        <v>Newsletter Issue #43</v>
      </c>
      <c r="H343" t="str">
        <v>BOUNCED</v>
      </c>
      <c r="I343">
        <v>72</v>
      </c>
      <c r="J343" t="str">
        <v>MOBILE</v>
      </c>
      <c r="K343" t="str">
        <v>https://example.com/blog</v>
      </c>
      <c r="L343" t="str">
        <v/>
      </c>
      <c r="M343">
        <v>1.2</v>
      </c>
      <c r="N343" t="str">
        <v>MEDIUM</v>
      </c>
    </row>
    <row r="344" spans="1:14">
      <c r="A344" t="str">
        <v>INT-00343</v>
      </c>
      <c r="B344" t="str">
        <v>L0232</v>
      </c>
      <c r="C344" t="str">
        <v>AD_CLICK</v>
      </c>
      <c r="D344">
        <v>45864</v>
      </c>
      <c r="E344" t="str">
        <v>WEB</v>
      </c>
      <c r="F344" t="str">
        <v>C003</v>
      </c>
      <c r="G344" t="str">
        <v>Customer Success Story</v>
      </c>
      <c r="H344" t="str">
        <v>OPENED</v>
      </c>
      <c r="I344">
        <v>1429</v>
      </c>
      <c r="J344" t="str">
        <v>MOBILE</v>
      </c>
      <c r="K344" t="str">
        <v>N/A</v>
      </c>
      <c r="L344" t="str">
        <v/>
      </c>
      <c r="M344">
        <v>23.8</v>
      </c>
      <c r="N344" t="str">
        <v>HIGH</v>
      </c>
    </row>
    <row r="345" spans="1:14">
      <c r="A345" t="str">
        <v>INT-00344</v>
      </c>
      <c r="B345" t="str">
        <v>L0755</v>
      </c>
      <c r="C345" t="str">
        <v>FORM_SUBMIT</v>
      </c>
      <c r="D345">
        <v>45821</v>
      </c>
      <c r="E345" t="str">
        <v>SMS</v>
      </c>
      <c r="F345" t="str">
        <v>N/A</v>
      </c>
      <c r="G345" t="str">
        <v>Retargeting Ad Creative A</v>
      </c>
      <c r="H345" t="str">
        <v>DOWNLOADED</v>
      </c>
      <c r="I345">
        <v>2136</v>
      </c>
      <c r="J345" t="str">
        <v>UNKNOWN</v>
      </c>
      <c r="K345" t="str">
        <v>https://example.com/blog/reduce-cac</v>
      </c>
      <c r="L345" t="str">
        <v>Timeline: Q4</v>
      </c>
      <c r="M345">
        <v>35.6</v>
      </c>
      <c r="N345" t="str">
        <v>HIGH</v>
      </c>
    </row>
    <row r="346" spans="1:14">
      <c r="A346" t="str">
        <v>INT-00345</v>
      </c>
      <c r="B346" t="str">
        <v>L0901</v>
      </c>
      <c r="C346" t="str">
        <v>EMAIL_OPEN</v>
      </c>
      <c r="D346">
        <v>45993</v>
      </c>
      <c r="E346" t="str">
        <v>SOCIAL</v>
      </c>
      <c r="F346" t="str">
        <v>N/A</v>
      </c>
      <c r="G346" t="str">
        <v>Pricing Page</v>
      </c>
      <c r="H346" t="str">
        <v>CONVERTED</v>
      </c>
      <c r="I346">
        <v>895</v>
      </c>
      <c r="J346" t="str">
        <v>MOBILE</v>
      </c>
      <c r="K346" t="str">
        <v>https://example.com/features</v>
      </c>
      <c r="L346" t="str">
        <v/>
      </c>
      <c r="M346">
        <v>14.9</v>
      </c>
      <c r="N346" t="str">
        <v>HIGH</v>
      </c>
    </row>
    <row r="347" spans="1:14">
      <c r="A347" t="str">
        <v>INT-00346</v>
      </c>
      <c r="B347" t="str">
        <v>L0179</v>
      </c>
      <c r="C347" t="str">
        <v>VIDEO_WATCH</v>
      </c>
      <c r="D347">
        <v>46004</v>
      </c>
      <c r="E347" t="str">
        <v>SOCIAL</v>
      </c>
      <c r="F347" t="str">
        <v>N/A</v>
      </c>
      <c r="G347" t="str">
        <v>Event Registration: Summit 2025</v>
      </c>
      <c r="H347" t="str">
        <v>VIEWED</v>
      </c>
      <c r="I347">
        <v>942</v>
      </c>
      <c r="J347" t="str">
        <v>UNKNOWN</v>
      </c>
      <c r="K347" t="str">
        <v>https://example.com/competitors</v>
      </c>
      <c r="L347" t="str">
        <v>Attended 2+ Webinars</v>
      </c>
      <c r="M347">
        <v>15.7</v>
      </c>
      <c r="N347" t="str">
        <v>HIGH</v>
      </c>
    </row>
    <row r="348" spans="1:14">
      <c r="A348" t="str">
        <v>INT-00347</v>
      </c>
      <c r="B348" t="str">
        <v>L0528</v>
      </c>
      <c r="C348" t="str">
        <v>VIDEO_WATCH</v>
      </c>
      <c r="D348">
        <v>45665</v>
      </c>
      <c r="E348" t="str">
        <v>IN-PERSON</v>
      </c>
      <c r="F348" t="str">
        <v>C001</v>
      </c>
      <c r="G348" t="str">
        <v>Template: Campaign Planning</v>
      </c>
      <c r="H348" t="str">
        <v>PARTIAL_VIEW</v>
      </c>
      <c r="I348">
        <v>2389</v>
      </c>
      <c r="J348" t="str">
        <v>UNKNOWN</v>
      </c>
      <c r="K348" t="str">
        <v>N/A</v>
      </c>
      <c r="L348" t="str">
        <v/>
      </c>
      <c r="M348">
        <v>39.799999999999997</v>
      </c>
      <c r="N348" t="str">
        <v>HIGH</v>
      </c>
    </row>
    <row r="349" spans="1:14">
      <c r="A349" t="str">
        <v>INT-00348</v>
      </c>
      <c r="B349" t="str">
        <v>L0423</v>
      </c>
      <c r="C349" t="str">
        <v>WEBSITE_VISIT</v>
      </c>
      <c r="D349">
        <v>45911</v>
      </c>
      <c r="E349" t="str">
        <v>SOCIAL</v>
      </c>
      <c r="F349" t="str">
        <v>N/A</v>
      </c>
      <c r="G349" t="str">
        <v>Product Demo Video</v>
      </c>
      <c r="H349" t="str">
        <v>NO_RESPONSE</v>
      </c>
      <c r="I349">
        <v>0</v>
      </c>
      <c r="J349" t="str">
        <v>DESKTOP</v>
      </c>
      <c r="K349" t="str">
        <v>https://example.com/webinars</v>
      </c>
      <c r="L349" t="str">
        <v/>
      </c>
      <c r="M349">
        <v>0</v>
      </c>
      <c r="N349" t="str">
        <v>NONE</v>
      </c>
    </row>
    <row r="350" spans="1:14">
      <c r="A350" t="str">
        <v>INT-00349</v>
      </c>
      <c r="B350" t="str">
        <v>L0081</v>
      </c>
      <c r="C350" t="str">
        <v>CHATBOT_CONVO</v>
      </c>
      <c r="D350">
        <v>45931</v>
      </c>
      <c r="E350" t="str">
        <v>UNKNOWN</v>
      </c>
      <c r="F350" t="str">
        <v>C004</v>
      </c>
      <c r="G350" t="str">
        <v>Video: Platform Overview 3Min</v>
      </c>
      <c r="H350" t="str">
        <v>CLICKED</v>
      </c>
      <c r="I350">
        <v>939</v>
      </c>
      <c r="J350" t="str">
        <v>DESKTOP</v>
      </c>
      <c r="K350" t="str">
        <v>https://example.com/demo</v>
      </c>
      <c r="L350" t="str">
        <v/>
      </c>
      <c r="M350">
        <v>15.7</v>
      </c>
      <c r="N350" t="str">
        <v>HIGH</v>
      </c>
    </row>
    <row r="351" spans="1:14">
      <c r="A351" t="str">
        <v>INT-00350</v>
      </c>
      <c r="B351" t="str">
        <v>L0180</v>
      </c>
      <c r="C351" t="str">
        <v>PHONE_CALL</v>
      </c>
      <c r="D351">
        <v>45753</v>
      </c>
      <c r="E351" t="str">
        <v>CHAT</v>
      </c>
      <c r="F351" t="str">
        <v>C006</v>
      </c>
      <c r="G351" t="str">
        <v>Crm Buyer'S Guide 2025</v>
      </c>
      <c r="H351" t="str">
        <v>VIEWED</v>
      </c>
      <c r="I351">
        <v>44</v>
      </c>
      <c r="J351" t="str">
        <v>TABLET</v>
      </c>
      <c r="K351" t="str">
        <v>https://example.com/free-trial</v>
      </c>
      <c r="L351" t="str">
        <v/>
      </c>
      <c r="M351">
        <v>0.7</v>
      </c>
      <c r="N351" t="str">
        <v>LOW</v>
      </c>
    </row>
    <row r="352" spans="1:14">
      <c r="A352" t="str">
        <v>INT-00351</v>
      </c>
      <c r="B352" t="str">
        <v>L0504</v>
      </c>
      <c r="C352" t="str">
        <v>CASE_STUDY_VIEW</v>
      </c>
      <c r="D352" t="str">
        <v/>
      </c>
      <c r="E352" t="str">
        <v>WEB</v>
      </c>
      <c r="F352" t="str">
        <v>N/A</v>
      </c>
      <c r="G352" t="str">
        <v>Social Post: Product Launch</v>
      </c>
      <c r="H352" t="str">
        <v>OPENED</v>
      </c>
      <c r="I352">
        <v>2012</v>
      </c>
      <c r="J352" t="str">
        <v>UNKNOWN</v>
      </c>
      <c r="K352" t="str">
        <v>https://example.com/free-trial</v>
      </c>
      <c r="L352" t="str">
        <v/>
      </c>
      <c r="M352">
        <v>33.5</v>
      </c>
      <c r="N352" t="str">
        <v>HIGH</v>
      </c>
    </row>
    <row r="353" spans="1:14">
      <c r="A353" t="str">
        <v>INT-00352</v>
      </c>
      <c r="B353" t="str">
        <v>L0706</v>
      </c>
      <c r="C353" t="str">
        <v>WEBINAR_ATTENDED</v>
      </c>
      <c r="D353">
        <v>45710</v>
      </c>
      <c r="E353" t="str">
        <v>SOCIAL</v>
      </c>
      <c r="F353" t="str">
        <v>C003</v>
      </c>
      <c r="G353" t="str">
        <v>Newsletter Issue #44</v>
      </c>
      <c r="H353" t="str">
        <v>NO_RESPONSE</v>
      </c>
      <c r="I353">
        <v>1838</v>
      </c>
      <c r="J353" t="str">
        <v>UNKNOWN</v>
      </c>
      <c r="K353" t="str">
        <v>https://example.com/competitors</v>
      </c>
      <c r="L353" t="str">
        <v/>
      </c>
      <c r="M353">
        <v>30.6</v>
      </c>
      <c r="N353" t="str">
        <v>HIGH</v>
      </c>
    </row>
    <row r="354" spans="1:14">
      <c r="A354" t="str">
        <v>INT-00353</v>
      </c>
      <c r="B354" t="str">
        <v>L0101</v>
      </c>
      <c r="C354" t="str">
        <v>PRICING_PAGE_VIEW</v>
      </c>
      <c r="D354">
        <v>45684</v>
      </c>
      <c r="E354" t="str">
        <v>UNKNOWN</v>
      </c>
      <c r="F354" t="str">
        <v>N/A</v>
      </c>
      <c r="G354" t="str">
        <v>Newsletter Issue #43</v>
      </c>
      <c r="H354" t="str">
        <v>CLICKED</v>
      </c>
      <c r="I354">
        <v>2056</v>
      </c>
      <c r="J354" t="str">
        <v>MOBILE</v>
      </c>
      <c r="K354" t="str">
        <v>N/A</v>
      </c>
      <c r="L354" t="str">
        <v>High Intent</v>
      </c>
      <c r="M354">
        <v>34.299999999999997</v>
      </c>
      <c r="N354" t="str">
        <v>HIGH</v>
      </c>
    </row>
    <row r="355" spans="1:14">
      <c r="A355" t="str">
        <v>INT-00354</v>
      </c>
      <c r="B355" t="str">
        <v>L0129</v>
      </c>
      <c r="C355" t="str">
        <v>VIDEO_WATCH</v>
      </c>
      <c r="D355">
        <v>45849</v>
      </c>
      <c r="E355" t="str">
        <v>WEB</v>
      </c>
      <c r="F355" t="str">
        <v>C005</v>
      </c>
      <c r="G355" t="str">
        <v>Retargeting Ad Creative A</v>
      </c>
      <c r="H355" t="str">
        <v>OPENED</v>
      </c>
      <c r="I355">
        <v>298</v>
      </c>
      <c r="J355" t="str">
        <v>MOBILE</v>
      </c>
      <c r="K355" t="str">
        <v>https://example.com/blog</v>
      </c>
      <c r="L355" t="str">
        <v/>
      </c>
      <c r="M355">
        <v>5</v>
      </c>
      <c r="N355" t="str">
        <v>MEDIUM</v>
      </c>
    </row>
    <row r="356" spans="1:14">
      <c r="A356" t="str">
        <v>INT-00355</v>
      </c>
      <c r="B356" t="str">
        <v>L0741</v>
      </c>
      <c r="C356" t="str">
        <v>CASE_STUDY_VIEW</v>
      </c>
      <c r="D356">
        <v>45764</v>
      </c>
      <c r="E356" t="str">
        <v>IN-PERSON</v>
      </c>
      <c r="F356" t="str">
        <v>C003</v>
      </c>
      <c r="G356" t="str">
        <v>Ultimate Guide To Crm</v>
      </c>
      <c r="H356" t="str">
        <v>NO_RESPONSE</v>
      </c>
      <c r="I356">
        <v>0</v>
      </c>
      <c r="J356" t="str">
        <v>MOBILE</v>
      </c>
      <c r="K356" t="str">
        <v>https://example.com/about</v>
      </c>
      <c r="L356" t="str">
        <v/>
      </c>
      <c r="M356">
        <v>0</v>
      </c>
      <c r="N356" t="str">
        <v>NONE</v>
      </c>
    </row>
    <row r="357" spans="1:14">
      <c r="A357" t="str">
        <v>INT-00356</v>
      </c>
      <c r="B357" t="str">
        <v>L0453</v>
      </c>
      <c r="C357" t="str">
        <v>CHATBOT_CONVO</v>
      </c>
      <c r="D357">
        <v>45933</v>
      </c>
      <c r="E357" t="str">
        <v>SOCIAL</v>
      </c>
      <c r="F357" t="str">
        <v>C007</v>
      </c>
      <c r="G357" t="str">
        <v>Case Study: Enterprise Win</v>
      </c>
      <c r="H357" t="str">
        <v>CLICKED</v>
      </c>
      <c r="I357">
        <v>1807</v>
      </c>
      <c r="J357" t="str">
        <v>MOBILE</v>
      </c>
      <c r="K357" t="str">
        <v>https://example.com/blog</v>
      </c>
      <c r="L357" t="str">
        <v/>
      </c>
      <c r="M357">
        <v>30.1</v>
      </c>
      <c r="N357" t="str">
        <v>HIGH</v>
      </c>
    </row>
    <row r="358" spans="1:14">
      <c r="A358" t="str">
        <v>INT-00357</v>
      </c>
      <c r="B358" t="str">
        <v>L0924</v>
      </c>
      <c r="C358" t="str">
        <v>WEBSITE_VISIT</v>
      </c>
      <c r="D358">
        <v>46017</v>
      </c>
      <c r="E358" t="str">
        <v>UNKNOWN</v>
      </c>
      <c r="F358" t="str">
        <v>C007</v>
      </c>
      <c r="G358" t="str">
        <v>Webinar: Marketing Automation 101</v>
      </c>
      <c r="H358" t="str">
        <v>CLICKED</v>
      </c>
      <c r="I358">
        <v>1345</v>
      </c>
      <c r="J358" t="str">
        <v>DESKTOP</v>
      </c>
      <c r="K358" t="str">
        <v>https://example.com/about</v>
      </c>
      <c r="L358" t="str">
        <v/>
      </c>
      <c r="M358">
        <v>22.4</v>
      </c>
      <c r="N358" t="str">
        <v>HIGH</v>
      </c>
    </row>
    <row r="359" spans="1:14">
      <c r="A359" t="str">
        <v>INT-00358</v>
      </c>
      <c r="B359" t="str">
        <v>L0578</v>
      </c>
      <c r="C359" t="str">
        <v>FREE_TRIAL_SIGNUP</v>
      </c>
      <c r="D359">
        <v>45735</v>
      </c>
      <c r="E359" t="str">
        <v>PHONE</v>
      </c>
      <c r="F359" t="str">
        <v>C009</v>
      </c>
      <c r="G359" t="str">
        <v>Newsletter Issue #44</v>
      </c>
      <c r="H359" t="str">
        <v>OPENED</v>
      </c>
      <c r="I359">
        <v>780</v>
      </c>
      <c r="J359" t="str">
        <v>DESKTOP</v>
      </c>
      <c r="K359" t="str">
        <v>https://example.com/about</v>
      </c>
      <c r="L359" t="str">
        <v/>
      </c>
      <c r="M359">
        <v>13</v>
      </c>
      <c r="N359" t="str">
        <v>HIGH</v>
      </c>
    </row>
    <row r="360" spans="1:14">
      <c r="A360" t="str">
        <v>INT-00359</v>
      </c>
      <c r="B360" t="str">
        <v>L0328</v>
      </c>
      <c r="C360" t="str">
        <v>CHATBOT_CONVO</v>
      </c>
      <c r="D360">
        <v>45866</v>
      </c>
      <c r="E360" t="str">
        <v>CHAT</v>
      </c>
      <c r="F360" t="str">
        <v>C002</v>
      </c>
      <c r="G360" t="str">
        <v>Newsletter Issue #43</v>
      </c>
      <c r="H360" t="str">
        <v>DOWNLOADED</v>
      </c>
      <c r="I360">
        <v>1792</v>
      </c>
      <c r="J360" t="str">
        <v>UNKNOWN</v>
      </c>
      <c r="K360" t="str">
        <v>https://example.com/integrations</v>
      </c>
      <c r="L360" t="str">
        <v>Follow Up Needed</v>
      </c>
      <c r="M360">
        <v>29.9</v>
      </c>
      <c r="N360" t="str">
        <v>HIGH</v>
      </c>
    </row>
    <row r="361" spans="1:14">
      <c r="A361" t="str">
        <v>INT-00360</v>
      </c>
      <c r="B361" t="str">
        <v>L0725</v>
      </c>
      <c r="C361" t="str">
        <v>UNSUBSCRIBE</v>
      </c>
      <c r="D361">
        <v>45711</v>
      </c>
      <c r="E361" t="str">
        <v>PHONE</v>
      </c>
      <c r="F361" t="str">
        <v>C010</v>
      </c>
      <c r="G361" t="str">
        <v>Webinar: Advanced Analytics Deep Dive</v>
      </c>
      <c r="H361" t="str">
        <v>NO_RESPONSE</v>
      </c>
      <c r="I361">
        <v>1819</v>
      </c>
      <c r="J361" t="str">
        <v>MOBILE</v>
      </c>
      <c r="K361" t="str">
        <v>https://example.com/free-trial</v>
      </c>
      <c r="L361" t="str">
        <v/>
      </c>
      <c r="M361">
        <v>30.3</v>
      </c>
      <c r="N361" t="str">
        <v>HIGH</v>
      </c>
    </row>
    <row r="362" spans="1:14">
      <c r="A362" t="str">
        <v>INT-00361</v>
      </c>
      <c r="B362" t="str">
        <v>L0214</v>
      </c>
      <c r="C362" t="str">
        <v>PRICING_PAGE_VIEW</v>
      </c>
      <c r="D362">
        <v>46017</v>
      </c>
      <c r="E362" t="str">
        <v>UNKNOWN</v>
      </c>
      <c r="F362" t="str">
        <v>C006</v>
      </c>
      <c r="G362" t="str">
        <v>Crm Buyer'S Guide 2025</v>
      </c>
      <c r="H362" t="str">
        <v>NO_RESPONSE</v>
      </c>
      <c r="I362">
        <v>65</v>
      </c>
      <c r="J362" t="str">
        <v>MOBILE</v>
      </c>
      <c r="K362" t="str">
        <v>https://example.com/pricing</v>
      </c>
      <c r="L362" t="str">
        <v/>
      </c>
      <c r="M362">
        <v>1.1000000000000001</v>
      </c>
      <c r="N362" t="str">
        <v>MEDIUM</v>
      </c>
    </row>
    <row r="363" spans="1:14">
      <c r="A363" t="str">
        <v>INT-00362</v>
      </c>
      <c r="B363" t="str">
        <v>L0090</v>
      </c>
      <c r="C363" t="str">
        <v>WEBSITE_VISIT</v>
      </c>
      <c r="D363">
        <v>45671</v>
      </c>
      <c r="E363" t="str">
        <v>CHAT</v>
      </c>
      <c r="F363" t="str">
        <v>C002</v>
      </c>
      <c r="G363" t="str">
        <v>Unknown</v>
      </c>
      <c r="H363" t="str">
        <v>NO_RESPONSE</v>
      </c>
      <c r="I363">
        <v>944</v>
      </c>
      <c r="J363" t="str">
        <v>MOBILE</v>
      </c>
      <c r="K363" t="str">
        <v>https://example.com/demo</v>
      </c>
      <c r="L363" t="str">
        <v/>
      </c>
      <c r="M363">
        <v>15.7</v>
      </c>
      <c r="N363" t="str">
        <v>HIGH</v>
      </c>
    </row>
    <row r="364" spans="1:14">
      <c r="A364" t="str">
        <v>INT-00363</v>
      </c>
      <c r="B364" t="str">
        <v>L0505</v>
      </c>
      <c r="C364" t="str">
        <v>PHONE_CALL</v>
      </c>
      <c r="D364" t="str">
        <v/>
      </c>
      <c r="E364" t="str">
        <v>CHAT</v>
      </c>
      <c r="F364" t="str">
        <v>C003</v>
      </c>
      <c r="G364" t="str">
        <v>Ultimate Guide To Crm</v>
      </c>
      <c r="H364" t="str">
        <v>CONVERTED</v>
      </c>
      <c r="I364">
        <v>0</v>
      </c>
      <c r="J364" t="str">
        <v>TABLET</v>
      </c>
      <c r="K364" t="str">
        <v>https://example.com/free-trial</v>
      </c>
      <c r="L364" t="str">
        <v/>
      </c>
      <c r="M364">
        <v>0</v>
      </c>
      <c r="N364" t="str">
        <v>NONE</v>
      </c>
    </row>
    <row r="365" spans="1:14">
      <c r="A365" t="str">
        <v>INT-00364</v>
      </c>
      <c r="B365" t="str">
        <v>L0563</v>
      </c>
      <c r="C365" t="str">
        <v>EMAIL_CLICK</v>
      </c>
      <c r="D365">
        <v>45717</v>
      </c>
      <c r="E365" t="str">
        <v>UNKNOWN</v>
      </c>
      <c r="F365" t="str">
        <v>C010</v>
      </c>
      <c r="G365" t="str">
        <v>Template: Campaign Planning</v>
      </c>
      <c r="H365" t="str">
        <v>OPENED</v>
      </c>
      <c r="I365">
        <v>1758</v>
      </c>
      <c r="J365" t="str">
        <v>TABLET</v>
      </c>
      <c r="K365" t="str">
        <v>N/A</v>
      </c>
      <c r="L365" t="str">
        <v/>
      </c>
      <c r="M365">
        <v>29.3</v>
      </c>
      <c r="N365" t="str">
        <v>HIGH</v>
      </c>
    </row>
    <row r="366" spans="1:14">
      <c r="A366" t="str">
        <v>INT-00365</v>
      </c>
      <c r="B366" t="str">
        <v>L0018</v>
      </c>
      <c r="C366" t="str">
        <v>WEBINAR_ATTENDED</v>
      </c>
      <c r="D366">
        <v>45757</v>
      </c>
      <c r="E366" t="str">
        <v>UNKNOWN</v>
      </c>
      <c r="F366" t="str">
        <v>C005</v>
      </c>
      <c r="G366" t="str">
        <v>Demo: Live Product Walkthrough</v>
      </c>
      <c r="H366" t="str">
        <v>ENGAGED</v>
      </c>
      <c r="I366">
        <v>1540</v>
      </c>
      <c r="J366" t="str">
        <v>UNKNOWN</v>
      </c>
      <c r="K366" t="str">
        <v>https://example.com/competitors</v>
      </c>
      <c r="L366" t="str">
        <v/>
      </c>
      <c r="M366">
        <v>25.7</v>
      </c>
      <c r="N366" t="str">
        <v>HIGH</v>
      </c>
    </row>
    <row r="367" spans="1:14">
      <c r="A367" t="str">
        <v>INT-00366</v>
      </c>
      <c r="B367" t="str">
        <v>L0472</v>
      </c>
      <c r="C367" t="str">
        <v>CASE_STUDY_VIEW</v>
      </c>
      <c r="D367">
        <v>45984</v>
      </c>
      <c r="E367" t="str">
        <v>EMAIL</v>
      </c>
      <c r="F367" t="str">
        <v>C006</v>
      </c>
      <c r="G367" t="str">
        <v>Video: Platform Overview 3Min</v>
      </c>
      <c r="H367" t="str">
        <v>CONVERTED</v>
      </c>
      <c r="I367">
        <v>2011</v>
      </c>
      <c r="J367" t="str">
        <v>UNKNOWN</v>
      </c>
      <c r="K367" t="str">
        <v>https://example.com/free-trial</v>
      </c>
      <c r="L367" t="str">
        <v/>
      </c>
      <c r="M367">
        <v>33.5</v>
      </c>
      <c r="N367" t="str">
        <v>HIGH</v>
      </c>
    </row>
    <row r="368" spans="1:14">
      <c r="A368" t="str">
        <v>INT-00367</v>
      </c>
      <c r="B368" t="str">
        <v>L0501</v>
      </c>
      <c r="C368" t="str">
        <v>CHATBOT_CONVO</v>
      </c>
      <c r="D368" t="str">
        <v/>
      </c>
      <c r="E368" t="str">
        <v>SOCIAL</v>
      </c>
      <c r="F368" t="str">
        <v>C007</v>
      </c>
      <c r="G368" t="str">
        <v>Blog: Abm Vs Demand Gen</v>
      </c>
      <c r="H368" t="str">
        <v>REGISTERED</v>
      </c>
      <c r="I368">
        <v>313</v>
      </c>
      <c r="J368" t="str">
        <v>DESKTOP</v>
      </c>
      <c r="K368" t="str">
        <v>https://example.com/about</v>
      </c>
      <c r="L368" t="str">
        <v/>
      </c>
      <c r="M368">
        <v>5.2</v>
      </c>
      <c r="N368" t="str">
        <v>HIGH</v>
      </c>
    </row>
    <row r="369" spans="1:14">
      <c r="A369" t="str">
        <v>INT-00368</v>
      </c>
      <c r="B369" t="str">
        <v>L0006</v>
      </c>
      <c r="C369" t="str">
        <v>PRICING_PAGE_VIEW</v>
      </c>
      <c r="D369">
        <v>45817</v>
      </c>
      <c r="E369" t="str">
        <v>CHAT</v>
      </c>
      <c r="F369" t="str">
        <v>C009</v>
      </c>
      <c r="G369" t="str">
        <v>Unknown</v>
      </c>
      <c r="H369" t="str">
        <v>CONVERTED</v>
      </c>
      <c r="I369">
        <v>990</v>
      </c>
      <c r="J369" t="str">
        <v>DESKTOP</v>
      </c>
      <c r="K369" t="str">
        <v>https://example.com/demo</v>
      </c>
      <c r="L369" t="str">
        <v/>
      </c>
      <c r="M369">
        <v>16.5</v>
      </c>
      <c r="N369" t="str">
        <v>HIGH</v>
      </c>
    </row>
    <row r="370" spans="1:14">
      <c r="A370" t="str">
        <v>INT-00369</v>
      </c>
      <c r="B370" t="str">
        <v>L0530</v>
      </c>
      <c r="C370" t="str">
        <v>PHONE_CALL</v>
      </c>
      <c r="D370">
        <v>45690</v>
      </c>
      <c r="E370" t="str">
        <v>WEB</v>
      </c>
      <c r="F370" t="str">
        <v>C006</v>
      </c>
      <c r="G370" t="str">
        <v>Free Trial Signup Page</v>
      </c>
      <c r="H370" t="str">
        <v>CONVERTED</v>
      </c>
      <c r="I370">
        <v>0</v>
      </c>
      <c r="J370" t="str">
        <v>DESKTOP</v>
      </c>
      <c r="K370" t="str">
        <v>https://example.com/webinars</v>
      </c>
      <c r="L370" t="str">
        <v/>
      </c>
      <c r="M370">
        <v>0</v>
      </c>
      <c r="N370" t="str">
        <v>NONE</v>
      </c>
    </row>
    <row r="371" spans="1:14">
      <c r="A371" t="str">
        <v>INT-00370</v>
      </c>
      <c r="B371" t="str">
        <v>L0904</v>
      </c>
      <c r="C371" t="str">
        <v>SOCIAL_ENGAGE</v>
      </c>
      <c r="D371">
        <v>45793</v>
      </c>
      <c r="E371" t="str">
        <v>UNKNOWN</v>
      </c>
      <c r="F371" t="str">
        <v>C009</v>
      </c>
      <c r="G371" t="str">
        <v>Roi Calculator Landing Page</v>
      </c>
      <c r="H371" t="str">
        <v>CONVERTED</v>
      </c>
      <c r="I371">
        <v>0</v>
      </c>
      <c r="J371" t="str">
        <v>UNKNOWN</v>
      </c>
      <c r="K371" t="str">
        <v>N/A</v>
      </c>
      <c r="L371" t="str">
        <v>Follow Up Needed</v>
      </c>
      <c r="M371">
        <v>0</v>
      </c>
      <c r="N371" t="str">
        <v>NONE</v>
      </c>
    </row>
    <row r="372" spans="1:14">
      <c r="A372" t="str">
        <v>INT-00371</v>
      </c>
      <c r="B372" t="str">
        <v>L0870</v>
      </c>
      <c r="C372" t="str">
        <v>EMAIL_CLICK</v>
      </c>
      <c r="D372">
        <v>45842</v>
      </c>
      <c r="E372" t="str">
        <v>PHONE</v>
      </c>
      <c r="F372" t="str">
        <v>C010</v>
      </c>
      <c r="G372" t="str">
        <v>Webinar: Lead Scoring Best Practices</v>
      </c>
      <c r="H372" t="str">
        <v>NO_RESPONSE</v>
      </c>
      <c r="I372">
        <v>170</v>
      </c>
      <c r="J372" t="str">
        <v>DESKTOP</v>
      </c>
      <c r="K372" t="str">
        <v>https://example.com/blog/reduce-cac</v>
      </c>
      <c r="L372" t="str">
        <v/>
      </c>
      <c r="M372">
        <v>2.8</v>
      </c>
      <c r="N372" t="str">
        <v>MEDIUM</v>
      </c>
    </row>
    <row r="373" spans="1:14">
      <c r="A373" t="str">
        <v>INT-00372</v>
      </c>
      <c r="B373" t="str">
        <v>L0688</v>
      </c>
      <c r="C373" t="str">
        <v>EMAIL_OPEN</v>
      </c>
      <c r="D373">
        <v>45672</v>
      </c>
      <c r="E373" t="str">
        <v>SOCIAL</v>
      </c>
      <c r="F373" t="str">
        <v>C009</v>
      </c>
      <c r="G373" t="str">
        <v>Demo: Live Product Walkthrough</v>
      </c>
      <c r="H373" t="str">
        <v>IGNORED</v>
      </c>
      <c r="I373">
        <v>1809</v>
      </c>
      <c r="J373" t="str">
        <v>TABLET</v>
      </c>
      <c r="K373" t="str">
        <v>https://example.com/features</v>
      </c>
      <c r="L373" t="str">
        <v/>
      </c>
      <c r="M373">
        <v>30.2</v>
      </c>
      <c r="N373" t="str">
        <v>HIGH</v>
      </c>
    </row>
    <row r="374" spans="1:14">
      <c r="A374" t="str">
        <v>INT-00373</v>
      </c>
      <c r="B374" t="str">
        <v>L0290</v>
      </c>
      <c r="C374" t="str">
        <v>DEMO_REQUEST</v>
      </c>
      <c r="D374">
        <v>45938</v>
      </c>
      <c r="E374" t="str">
        <v>SMS</v>
      </c>
      <c r="F374" t="str">
        <v>N/A</v>
      </c>
      <c r="G374" t="str">
        <v>10 Lead Scoring Tips</v>
      </c>
      <c r="H374" t="str">
        <v>DOWNLOADED</v>
      </c>
      <c r="I374">
        <v>431</v>
      </c>
      <c r="J374" t="str">
        <v>TABLET</v>
      </c>
      <c r="K374" t="str">
        <v>https://example.com/case-studies</v>
      </c>
      <c r="L374" t="str">
        <v/>
      </c>
      <c r="M374">
        <v>7.2</v>
      </c>
      <c r="N374" t="str">
        <v>HIGH</v>
      </c>
    </row>
    <row r="375" spans="1:14">
      <c r="A375" t="str">
        <v>INT-00374</v>
      </c>
      <c r="B375" t="str">
        <v>L0326</v>
      </c>
      <c r="C375" t="str">
        <v>PRICING_PAGE_VIEW</v>
      </c>
      <c r="D375">
        <v>45705</v>
      </c>
      <c r="E375" t="str">
        <v>SOCIAL</v>
      </c>
      <c r="F375" t="str">
        <v>C003</v>
      </c>
      <c r="G375" t="str">
        <v>Webinar: Marketing Automation 101</v>
      </c>
      <c r="H375" t="str">
        <v>REGISTERED</v>
      </c>
      <c r="I375">
        <v>1437</v>
      </c>
      <c r="J375" t="str">
        <v>UNKNOWN</v>
      </c>
      <c r="K375" t="str">
        <v>https://example.com/resources/ebooks</v>
      </c>
      <c r="L375" t="str">
        <v/>
      </c>
      <c r="M375">
        <v>24</v>
      </c>
      <c r="N375" t="str">
        <v>HIGH</v>
      </c>
    </row>
    <row r="376" spans="1:14">
      <c r="A376" t="str">
        <v>INT-00375</v>
      </c>
      <c r="B376" t="str">
        <v>L0555</v>
      </c>
      <c r="C376" t="str">
        <v>CASE_STUDY_VIEW</v>
      </c>
      <c r="D376">
        <v>45997</v>
      </c>
      <c r="E376" t="str">
        <v>PHONE</v>
      </c>
      <c r="F376" t="str">
        <v>N/A</v>
      </c>
      <c r="G376" t="str">
        <v>Product Demo Video</v>
      </c>
      <c r="H376" t="str">
        <v>CONVERTED</v>
      </c>
      <c r="I376">
        <v>0</v>
      </c>
      <c r="J376" t="str">
        <v>DESKTOP</v>
      </c>
      <c r="K376" t="str">
        <v>https://example.com/demo</v>
      </c>
      <c r="L376" t="str">
        <v/>
      </c>
      <c r="M376">
        <v>0</v>
      </c>
      <c r="N376" t="str">
        <v>NONE</v>
      </c>
    </row>
    <row r="377" spans="1:14">
      <c r="A377" t="str">
        <v>INT-00376</v>
      </c>
      <c r="B377" t="str">
        <v>L0362</v>
      </c>
      <c r="C377" t="str">
        <v>CASE_STUDY_VIEW</v>
      </c>
      <c r="D377">
        <v>45992</v>
      </c>
      <c r="E377" t="str">
        <v>SMS</v>
      </c>
      <c r="F377" t="str">
        <v>C005</v>
      </c>
      <c r="G377" t="str">
        <v>Pricing Page</v>
      </c>
      <c r="H377" t="str">
        <v>CONVERTED</v>
      </c>
      <c r="I377">
        <v>261</v>
      </c>
      <c r="J377" t="str">
        <v>MOBILE</v>
      </c>
      <c r="K377" t="str">
        <v>https://example.com/integrations</v>
      </c>
      <c r="L377" t="str">
        <v/>
      </c>
      <c r="M377">
        <v>4.4000000000000004</v>
      </c>
      <c r="N377" t="str">
        <v>MEDIUM</v>
      </c>
    </row>
    <row r="378" spans="1:14">
      <c r="A378" t="str">
        <v>INT-00377</v>
      </c>
      <c r="B378" t="str">
        <v>L0637</v>
      </c>
      <c r="C378" t="str">
        <v>CASE_STUDY_VIEW</v>
      </c>
      <c r="D378">
        <v>45932</v>
      </c>
      <c r="E378" t="str">
        <v>UNKNOWN</v>
      </c>
      <c r="F378" t="str">
        <v>N/A</v>
      </c>
      <c r="G378" t="str">
        <v>Newsletter Issue #42</v>
      </c>
      <c r="H378" t="str">
        <v>NO_RESPONSE</v>
      </c>
      <c r="I378">
        <v>1014</v>
      </c>
      <c r="J378" t="str">
        <v>MOBILE</v>
      </c>
      <c r="K378" t="str">
        <v>N/A</v>
      </c>
      <c r="L378" t="str">
        <v/>
      </c>
      <c r="M378">
        <v>16.899999999999999</v>
      </c>
      <c r="N378" t="str">
        <v>HIGH</v>
      </c>
    </row>
    <row r="379" spans="1:14">
      <c r="A379" t="str">
        <v>INT-00378</v>
      </c>
      <c r="B379" t="str">
        <v>L0696</v>
      </c>
      <c r="C379" t="str">
        <v>SOCIAL_ENGAGE</v>
      </c>
      <c r="D379">
        <v>45866</v>
      </c>
      <c r="E379" t="str">
        <v>CHAT</v>
      </c>
      <c r="F379" t="str">
        <v>C001</v>
      </c>
      <c r="G379" t="str">
        <v>Blog: 5 Metrics Every Cmo Needs</v>
      </c>
      <c r="H379" t="str">
        <v>CLICKED</v>
      </c>
      <c r="I379">
        <v>2147</v>
      </c>
      <c r="J379" t="str">
        <v>DESKTOP</v>
      </c>
      <c r="K379" t="str">
        <v>https://example.com/integrations</v>
      </c>
      <c r="L379" t="str">
        <v/>
      </c>
      <c r="M379">
        <v>35.799999999999997</v>
      </c>
      <c r="N379" t="str">
        <v>HIGH</v>
      </c>
    </row>
    <row r="380" spans="1:14">
      <c r="A380" t="str">
        <v>INT-00379</v>
      </c>
      <c r="B380" t="str">
        <v>L0858</v>
      </c>
      <c r="C380" t="str">
        <v>EMAIL_CLICK</v>
      </c>
      <c r="D380">
        <v>45778</v>
      </c>
      <c r="E380" t="str">
        <v>SMS</v>
      </c>
      <c r="F380" t="str">
        <v>C004</v>
      </c>
      <c r="G380" t="str">
        <v>Ultimate Guide To Crm</v>
      </c>
      <c r="H380" t="str">
        <v>CLICKED</v>
      </c>
      <c r="I380">
        <v>1929</v>
      </c>
      <c r="J380" t="str">
        <v>MOBILE</v>
      </c>
      <c r="K380" t="str">
        <v>https://example.com/free-trial</v>
      </c>
      <c r="L380" t="str">
        <v/>
      </c>
      <c r="M380">
        <v>32.200000000000003</v>
      </c>
      <c r="N380" t="str">
        <v>HIGH</v>
      </c>
    </row>
    <row r="381" spans="1:14">
      <c r="A381" t="str">
        <v>INT-00380</v>
      </c>
      <c r="B381" t="str">
        <v>L0294</v>
      </c>
      <c r="C381" t="str">
        <v>DEMO_REQUEST</v>
      </c>
      <c r="D381">
        <v>45968</v>
      </c>
      <c r="E381" t="str">
        <v>EMAIL</v>
      </c>
      <c r="F381" t="str">
        <v>C009</v>
      </c>
      <c r="G381" t="str">
        <v>Webinar: Marketing Automation 101</v>
      </c>
      <c r="H381" t="str">
        <v>VIEWED</v>
      </c>
      <c r="I381">
        <v>981</v>
      </c>
      <c r="J381" t="str">
        <v>MOBILE</v>
      </c>
      <c r="K381" t="str">
        <v>https://example.com/pricing</v>
      </c>
      <c r="L381" t="str">
        <v/>
      </c>
      <c r="M381">
        <v>16.399999999999999</v>
      </c>
      <c r="N381" t="str">
        <v>HIGH</v>
      </c>
    </row>
    <row r="382" spans="1:14">
      <c r="A382" t="str">
        <v>INT-00381</v>
      </c>
      <c r="B382" t="str">
        <v>L0649</v>
      </c>
      <c r="C382" t="str">
        <v>CASE_STUDY_VIEW</v>
      </c>
      <c r="D382">
        <v>45892</v>
      </c>
      <c r="E382" t="str">
        <v>EMAIL</v>
      </c>
      <c r="F382" t="str">
        <v>C003</v>
      </c>
      <c r="G382" t="str">
        <v>Blog: 5 Metrics Every Cmo Needs</v>
      </c>
      <c r="H382" t="str">
        <v>NO_RESPONSE</v>
      </c>
      <c r="I382">
        <v>2091</v>
      </c>
      <c r="J382" t="str">
        <v>MOBILE</v>
      </c>
      <c r="K382" t="str">
        <v>https://example.com/pricing</v>
      </c>
      <c r="L382" t="str">
        <v/>
      </c>
      <c r="M382">
        <v>34.9</v>
      </c>
      <c r="N382" t="str">
        <v>HIGH</v>
      </c>
    </row>
    <row r="383" spans="1:14">
      <c r="A383" t="str">
        <v>INT-00382</v>
      </c>
      <c r="B383" t="str">
        <v>L0357</v>
      </c>
      <c r="C383" t="str">
        <v>CONTENT_DOWNLOAD</v>
      </c>
      <c r="D383">
        <v>45911</v>
      </c>
      <c r="E383" t="str">
        <v>WEB</v>
      </c>
      <c r="F383" t="str">
        <v>C004</v>
      </c>
      <c r="G383" t="str">
        <v>Newsletter Issue #42</v>
      </c>
      <c r="H383" t="str">
        <v>CLICKED</v>
      </c>
      <c r="I383">
        <v>321</v>
      </c>
      <c r="J383" t="str">
        <v>MOBILE</v>
      </c>
      <c r="K383" t="str">
        <v>N/A</v>
      </c>
      <c r="L383" t="str">
        <v/>
      </c>
      <c r="M383">
        <v>5.4</v>
      </c>
      <c r="N383" t="str">
        <v>HIGH</v>
      </c>
    </row>
    <row r="384" spans="1:14">
      <c r="A384" t="str">
        <v>INT-00383</v>
      </c>
      <c r="B384" t="str">
        <v>L0350</v>
      </c>
      <c r="C384" t="str">
        <v>SOCIAL_ENGAGE</v>
      </c>
      <c r="D384">
        <v>45865</v>
      </c>
      <c r="E384" t="str">
        <v>CHAT</v>
      </c>
      <c r="F384" t="str">
        <v>C008</v>
      </c>
      <c r="G384" t="str">
        <v>Product Demo Video</v>
      </c>
      <c r="H384" t="str">
        <v>OPENED</v>
      </c>
      <c r="I384">
        <v>0</v>
      </c>
      <c r="J384" t="str">
        <v>DESKTOP</v>
      </c>
      <c r="K384" t="str">
        <v>N/A</v>
      </c>
      <c r="L384" t="str">
        <v/>
      </c>
      <c r="M384">
        <v>0</v>
      </c>
      <c r="N384" t="str">
        <v>NONE</v>
      </c>
    </row>
    <row r="385" spans="1:14">
      <c r="A385" t="str">
        <v>INT-00384</v>
      </c>
      <c r="B385" t="str">
        <v>L0139</v>
      </c>
      <c r="C385" t="str">
        <v>BLOG_READ</v>
      </c>
      <c r="D385" t="str">
        <v/>
      </c>
      <c r="E385" t="str">
        <v>SOCIAL</v>
      </c>
      <c r="F385" t="str">
        <v>C001</v>
      </c>
      <c r="G385" t="str">
        <v>Ebook: Abm Playbook</v>
      </c>
      <c r="H385" t="str">
        <v>VIEWED</v>
      </c>
      <c r="I385">
        <v>1821</v>
      </c>
      <c r="J385" t="str">
        <v>UNKNOWN</v>
      </c>
      <c r="K385" t="str">
        <v>N/A</v>
      </c>
      <c r="L385" t="str">
        <v/>
      </c>
      <c r="M385">
        <v>30.4</v>
      </c>
      <c r="N385" t="str">
        <v>HIGH</v>
      </c>
    </row>
    <row r="386" spans="1:14">
      <c r="A386" t="str">
        <v>INT-00385</v>
      </c>
      <c r="B386" t="str">
        <v>L0367</v>
      </c>
      <c r="C386" t="str">
        <v>PHONE_CALL</v>
      </c>
      <c r="D386">
        <v>45724</v>
      </c>
      <c r="E386" t="str">
        <v>PUSH_NOTIFICATION</v>
      </c>
      <c r="F386" t="str">
        <v>C001</v>
      </c>
      <c r="G386" t="str">
        <v>Free Trial Signup Page</v>
      </c>
      <c r="H386" t="str">
        <v>CLICKED</v>
      </c>
      <c r="I386">
        <v>0</v>
      </c>
      <c r="J386" t="str">
        <v>MOBILE</v>
      </c>
      <c r="K386" t="str">
        <v>N/A</v>
      </c>
      <c r="L386" t="str">
        <v/>
      </c>
      <c r="M386">
        <v>0</v>
      </c>
      <c r="N386" t="str">
        <v>NONE</v>
      </c>
    </row>
    <row r="387" spans="1:14">
      <c r="A387" t="str">
        <v>INT-00386</v>
      </c>
      <c r="B387" t="str">
        <v>L0114</v>
      </c>
      <c r="C387" t="str">
        <v>CASE_STUDY_VIEW</v>
      </c>
      <c r="D387">
        <v>45725</v>
      </c>
      <c r="E387" t="str">
        <v>UNKNOWN</v>
      </c>
      <c r="F387" t="str">
        <v>C010</v>
      </c>
      <c r="G387" t="str">
        <v>Guide: Email Deliverability</v>
      </c>
      <c r="H387" t="str">
        <v>CONVERTED</v>
      </c>
      <c r="I387">
        <v>1551</v>
      </c>
      <c r="J387" t="str">
        <v>UNKNOWN</v>
      </c>
      <c r="K387" t="str">
        <v>https://example.com/integrations</v>
      </c>
      <c r="L387" t="str">
        <v/>
      </c>
      <c r="M387">
        <v>25.9</v>
      </c>
      <c r="N387" t="str">
        <v>HIGH</v>
      </c>
    </row>
    <row r="388" spans="1:14">
      <c r="A388" t="str">
        <v>INT-00387</v>
      </c>
      <c r="B388" t="str">
        <v>L0477</v>
      </c>
      <c r="C388" t="str">
        <v>EMAIL_CLICK</v>
      </c>
      <c r="D388">
        <v>45848</v>
      </c>
      <c r="E388" t="str">
        <v>SMS</v>
      </c>
      <c r="F388" t="str">
        <v>C007</v>
      </c>
      <c r="G388" t="str">
        <v>Guide: Email Deliverability</v>
      </c>
      <c r="H388" t="str">
        <v>REPLIED</v>
      </c>
      <c r="I388">
        <v>391</v>
      </c>
      <c r="J388" t="str">
        <v>UNKNOWN</v>
      </c>
      <c r="K388" t="str">
        <v>https://example.com/integrations</v>
      </c>
      <c r="L388" t="str">
        <v/>
      </c>
      <c r="M388">
        <v>6.5</v>
      </c>
      <c r="N388" t="str">
        <v>HIGH</v>
      </c>
    </row>
    <row r="389" spans="1:14">
      <c r="A389" t="str">
        <v>INT-00388</v>
      </c>
      <c r="B389" t="str">
        <v>L0365</v>
      </c>
      <c r="C389" t="str">
        <v>BLOG_READ</v>
      </c>
      <c r="D389">
        <v>45893</v>
      </c>
      <c r="E389" t="str">
        <v>PHONE</v>
      </c>
      <c r="F389" t="str">
        <v>N/A</v>
      </c>
      <c r="G389" t="str">
        <v>Partner Referral Landing Page</v>
      </c>
      <c r="H389" t="str">
        <v>CONVERTED</v>
      </c>
      <c r="I389">
        <v>2125</v>
      </c>
      <c r="J389" t="str">
        <v>MOBILE</v>
      </c>
      <c r="K389" t="str">
        <v>https://example.com/resources/ebooks</v>
      </c>
      <c r="L389" t="str">
        <v/>
      </c>
      <c r="M389">
        <v>35.4</v>
      </c>
      <c r="N389" t="str">
        <v>HIGH</v>
      </c>
    </row>
    <row r="390" spans="1:14">
      <c r="A390" t="str">
        <v>INT-00389</v>
      </c>
      <c r="B390" t="str">
        <v>L0331</v>
      </c>
      <c r="C390" t="str">
        <v>WEBSITE_VISIT</v>
      </c>
      <c r="D390">
        <v>45988</v>
      </c>
      <c r="E390" t="str">
        <v>SMS</v>
      </c>
      <c r="F390" t="str">
        <v>C010</v>
      </c>
      <c r="G390" t="str">
        <v>Roi Calculator Landing Page</v>
      </c>
      <c r="H390" t="str">
        <v>NO_RESPONSE</v>
      </c>
      <c r="I390">
        <v>0</v>
      </c>
      <c r="J390" t="str">
        <v>MOBILE</v>
      </c>
      <c r="K390" t="str">
        <v>https://example.com/blog</v>
      </c>
      <c r="L390" t="str">
        <v/>
      </c>
      <c r="M390">
        <v>0</v>
      </c>
      <c r="N390" t="str">
        <v>NONE</v>
      </c>
    </row>
    <row r="391" spans="1:14">
      <c r="A391" t="str">
        <v>INT-00390</v>
      </c>
      <c r="B391" t="str">
        <v>L0781</v>
      </c>
      <c r="C391" t="str">
        <v>EMAIL_CLICK</v>
      </c>
      <c r="D391">
        <v>45832</v>
      </c>
      <c r="E391" t="str">
        <v>CHAT</v>
      </c>
      <c r="F391" t="str">
        <v>C008</v>
      </c>
      <c r="G391" t="str">
        <v>Newsletter Issue #43</v>
      </c>
      <c r="H391" t="str">
        <v>OPENED</v>
      </c>
      <c r="I391">
        <v>1413</v>
      </c>
      <c r="J391" t="str">
        <v>DESKTOP</v>
      </c>
      <c r="K391" t="str">
        <v>https://example.com/integrations</v>
      </c>
      <c r="L391" t="str">
        <v/>
      </c>
      <c r="M391">
        <v>23.6</v>
      </c>
      <c r="N391" t="str">
        <v>HIGH</v>
      </c>
    </row>
    <row r="392" spans="1:14">
      <c r="A392" t="str">
        <v>INT-00391</v>
      </c>
      <c r="B392" t="str">
        <v>L0294</v>
      </c>
      <c r="C392" t="str">
        <v>BLOG_READ</v>
      </c>
      <c r="D392">
        <v>45678</v>
      </c>
      <c r="E392" t="str">
        <v>PHONE</v>
      </c>
      <c r="F392" t="str">
        <v>C001</v>
      </c>
      <c r="G392" t="str">
        <v>Video: Customer Testimonial</v>
      </c>
      <c r="H392" t="str">
        <v>NO_RESPONSE</v>
      </c>
      <c r="I392">
        <v>2182</v>
      </c>
      <c r="J392" t="str">
        <v>DESKTOP</v>
      </c>
      <c r="K392" t="str">
        <v>https://example.com/demo</v>
      </c>
      <c r="L392" t="str">
        <v/>
      </c>
      <c r="M392">
        <v>36.4</v>
      </c>
      <c r="N392" t="str">
        <v>HIGH</v>
      </c>
    </row>
    <row r="393" spans="1:14">
      <c r="A393" t="str">
        <v>INT-00392</v>
      </c>
      <c r="B393" t="str">
        <v>L0517</v>
      </c>
      <c r="C393" t="str">
        <v>BLOG_READ</v>
      </c>
      <c r="D393">
        <v>45716</v>
      </c>
      <c r="E393" t="str">
        <v>SMS</v>
      </c>
      <c r="F393" t="str">
        <v>C004</v>
      </c>
      <c r="G393" t="str">
        <v>Newsletter Issue #44</v>
      </c>
      <c r="H393" t="str">
        <v>CLICKED</v>
      </c>
      <c r="I393">
        <v>250</v>
      </c>
      <c r="J393" t="str">
        <v>MOBILE</v>
      </c>
      <c r="K393" t="str">
        <v>N/A</v>
      </c>
      <c r="L393" t="str">
        <v/>
      </c>
      <c r="M393">
        <v>4.2</v>
      </c>
      <c r="N393" t="str">
        <v>MEDIUM</v>
      </c>
    </row>
    <row r="394" spans="1:14">
      <c r="A394" t="str">
        <v>INT-00393</v>
      </c>
      <c r="B394" t="str">
        <v>L0976</v>
      </c>
      <c r="C394" t="str">
        <v>SOCIAL_ENGAGE</v>
      </c>
      <c r="D394" t="str">
        <v/>
      </c>
      <c r="E394" t="str">
        <v>SMS</v>
      </c>
      <c r="F394" t="str">
        <v>C005</v>
      </c>
      <c r="G394" t="str">
        <v>Webinar: Advanced Analytics Deep Dive</v>
      </c>
      <c r="H394" t="str">
        <v>OPENED</v>
      </c>
      <c r="I394">
        <v>990</v>
      </c>
      <c r="J394" t="str">
        <v>TABLET</v>
      </c>
      <c r="K394" t="str">
        <v>N/A</v>
      </c>
      <c r="L394" t="str">
        <v/>
      </c>
      <c r="M394">
        <v>16.5</v>
      </c>
      <c r="N394" t="str">
        <v>HIGH</v>
      </c>
    </row>
    <row r="395" spans="1:14">
      <c r="A395" t="str">
        <v>INT-00394</v>
      </c>
      <c r="B395" t="str">
        <v>L0251</v>
      </c>
      <c r="C395" t="str">
        <v>CONTENT_DOWNLOAD</v>
      </c>
      <c r="D395">
        <v>45813</v>
      </c>
      <c r="E395" t="str">
        <v>SOCIAL</v>
      </c>
      <c r="F395" t="str">
        <v>N/A</v>
      </c>
      <c r="G395" t="str">
        <v>Event Registration: Summit 2025</v>
      </c>
      <c r="H395" t="str">
        <v>BOUNCED</v>
      </c>
      <c r="I395">
        <v>0</v>
      </c>
      <c r="J395" t="str">
        <v>DESKTOP</v>
      </c>
      <c r="K395" t="str">
        <v>https://example.com/integrations</v>
      </c>
      <c r="L395" t="str">
        <v/>
      </c>
      <c r="M395">
        <v>0</v>
      </c>
      <c r="N395" t="str">
        <v>NONE</v>
      </c>
    </row>
    <row r="396" spans="1:14">
      <c r="A396" t="str">
        <v>INT-00395</v>
      </c>
      <c r="B396" t="str">
        <v>L0895</v>
      </c>
      <c r="C396" t="str">
        <v>CONTENT_DOWNLOAD</v>
      </c>
      <c r="D396">
        <v>45921</v>
      </c>
      <c r="E396" t="str">
        <v>WEB</v>
      </c>
      <c r="F396" t="str">
        <v>C007</v>
      </c>
      <c r="G396" t="str">
        <v>Customer Success Story</v>
      </c>
      <c r="H396" t="str">
        <v>DOWNLOADED</v>
      </c>
      <c r="I396">
        <v>832</v>
      </c>
      <c r="J396" t="str">
        <v>MOBILE</v>
      </c>
      <c r="K396" t="str">
        <v>https://example.com/about</v>
      </c>
      <c r="L396" t="str">
        <v/>
      </c>
      <c r="M396">
        <v>13.9</v>
      </c>
      <c r="N396" t="str">
        <v>HIGH</v>
      </c>
    </row>
    <row r="397" spans="1:14">
      <c r="A397" t="str">
        <v>INT-00396</v>
      </c>
      <c r="B397" t="str">
        <v>L0757</v>
      </c>
      <c r="C397" t="str">
        <v>REFERRAL_LINK_CLICK</v>
      </c>
      <c r="D397">
        <v>45872</v>
      </c>
      <c r="E397" t="str">
        <v>CHAT</v>
      </c>
      <c r="F397" t="str">
        <v>C002</v>
      </c>
      <c r="G397" t="str">
        <v>Unknown</v>
      </c>
      <c r="H397" t="str">
        <v>NO_RESPONSE</v>
      </c>
      <c r="I397">
        <v>661</v>
      </c>
      <c r="J397" t="str">
        <v>MOBILE</v>
      </c>
      <c r="K397" t="str">
        <v>https://example.com/roi-calculator</v>
      </c>
      <c r="L397" t="str">
        <v/>
      </c>
      <c r="M397">
        <v>11</v>
      </c>
      <c r="N397" t="str">
        <v>HIGH</v>
      </c>
    </row>
    <row r="398" spans="1:14">
      <c r="A398" t="str">
        <v>INT-00397</v>
      </c>
      <c r="B398" t="str">
        <v>L0474</v>
      </c>
      <c r="C398" t="str">
        <v>BLOG_READ</v>
      </c>
      <c r="D398">
        <v>45862</v>
      </c>
      <c r="E398" t="str">
        <v>UNKNOWN</v>
      </c>
      <c r="F398" t="str">
        <v>C003</v>
      </c>
      <c r="G398" t="str">
        <v>Free Trial Signup Page</v>
      </c>
      <c r="H398" t="str">
        <v>BOUNCED</v>
      </c>
      <c r="I398">
        <v>859</v>
      </c>
      <c r="J398" t="str">
        <v>DESKTOP</v>
      </c>
      <c r="K398" t="str">
        <v>N/A</v>
      </c>
      <c r="L398" t="str">
        <v/>
      </c>
      <c r="M398">
        <v>14.3</v>
      </c>
      <c r="N398" t="str">
        <v>HIGH</v>
      </c>
    </row>
    <row r="399" spans="1:14">
      <c r="A399" t="str">
        <v>INT-00398</v>
      </c>
      <c r="B399" t="str">
        <v>L0286</v>
      </c>
      <c r="C399" t="str">
        <v>CHATBOT_CONVO</v>
      </c>
      <c r="D399">
        <v>45894</v>
      </c>
      <c r="E399" t="str">
        <v>PUSH_NOTIFICATION</v>
      </c>
      <c r="F399" t="str">
        <v>C003</v>
      </c>
      <c r="G399" t="str">
        <v>Video: Customer Testimonial</v>
      </c>
      <c r="H399" t="str">
        <v>VIEWED</v>
      </c>
      <c r="I399">
        <v>0</v>
      </c>
      <c r="J399" t="str">
        <v>TABLET</v>
      </c>
      <c r="K399" t="str">
        <v>https://example.com/case-studies</v>
      </c>
      <c r="L399" t="str">
        <v/>
      </c>
      <c r="M399">
        <v>0</v>
      </c>
      <c r="N399" t="str">
        <v>NONE</v>
      </c>
    </row>
    <row r="400" spans="1:14">
      <c r="A400" t="str">
        <v>INT-00399</v>
      </c>
      <c r="B400" t="str">
        <v>L0159</v>
      </c>
      <c r="C400" t="str">
        <v>WEBSITE_VISIT</v>
      </c>
      <c r="D400">
        <v>45780</v>
      </c>
      <c r="E400" t="str">
        <v>UNKNOWN</v>
      </c>
      <c r="F400" t="str">
        <v>N/A</v>
      </c>
      <c r="G400" t="str">
        <v>Competitor Comparison Sheet</v>
      </c>
      <c r="H400" t="str">
        <v>NO_RESPONSE</v>
      </c>
      <c r="I400">
        <v>2093</v>
      </c>
      <c r="J400" t="str">
        <v>DESKTOP</v>
      </c>
      <c r="K400" t="str">
        <v>https://example.com/roi-calculator</v>
      </c>
      <c r="L400" t="str">
        <v/>
      </c>
      <c r="M400">
        <v>34.9</v>
      </c>
      <c r="N400" t="str">
        <v>HIGH</v>
      </c>
    </row>
    <row r="401" spans="1:14">
      <c r="A401" t="str">
        <v>INT-00400</v>
      </c>
      <c r="B401" t="str">
        <v>L0247</v>
      </c>
      <c r="C401" t="str">
        <v>FREE_TRIAL_SIGNUP</v>
      </c>
      <c r="D401">
        <v>45995</v>
      </c>
      <c r="E401" t="str">
        <v>IN-PERSON</v>
      </c>
      <c r="F401" t="str">
        <v>C006</v>
      </c>
      <c r="G401" t="str">
        <v>Social Post: Product Launch</v>
      </c>
      <c r="H401" t="str">
        <v>IGNORED</v>
      </c>
      <c r="I401">
        <v>266</v>
      </c>
      <c r="J401" t="str">
        <v>MOBILE</v>
      </c>
      <c r="K401" t="str">
        <v>https://example.com/demo</v>
      </c>
      <c r="L401" t="str">
        <v/>
      </c>
      <c r="M401">
        <v>4.4000000000000004</v>
      </c>
      <c r="N401" t="str">
        <v>MEDIUM</v>
      </c>
    </row>
    <row r="402" spans="1:14">
      <c r="A402" t="str">
        <v>INT-00401</v>
      </c>
      <c r="B402" t="str">
        <v>L0552</v>
      </c>
      <c r="C402" t="str">
        <v>UNSUBSCRIBE</v>
      </c>
      <c r="D402">
        <v>45750</v>
      </c>
      <c r="E402" t="str">
        <v>SOCIAL</v>
      </c>
      <c r="F402" t="str">
        <v>N/A</v>
      </c>
      <c r="G402" t="str">
        <v>Ultimate Guide To Crm</v>
      </c>
      <c r="H402" t="str">
        <v>CLICKED</v>
      </c>
      <c r="I402">
        <v>1424</v>
      </c>
      <c r="J402" t="str">
        <v>DESKTOP</v>
      </c>
      <c r="K402" t="str">
        <v>https://example.com/contact</v>
      </c>
      <c r="L402" t="str">
        <v>Not Interested</v>
      </c>
      <c r="M402">
        <v>23.7</v>
      </c>
      <c r="N402" t="str">
        <v>HIGH</v>
      </c>
    </row>
    <row r="403" spans="1:14">
      <c r="A403" t="str">
        <v>INT-00402</v>
      </c>
      <c r="B403" t="str">
        <v>L0518</v>
      </c>
      <c r="C403" t="str">
        <v>WEBSITE_VISIT</v>
      </c>
      <c r="D403">
        <v>45758</v>
      </c>
      <c r="E403" t="str">
        <v>PUSH_NOTIFICATION</v>
      </c>
      <c r="F403" t="str">
        <v>C005</v>
      </c>
      <c r="G403" t="str">
        <v>Ultimate Guide To Crm</v>
      </c>
      <c r="H403" t="str">
        <v>NO_RESPONSE</v>
      </c>
      <c r="I403">
        <v>2376</v>
      </c>
      <c r="J403" t="str">
        <v>MOBILE</v>
      </c>
      <c r="K403" t="str">
        <v>https://example.com/roi-calculator</v>
      </c>
      <c r="L403" t="str">
        <v/>
      </c>
      <c r="M403">
        <v>39.6</v>
      </c>
      <c r="N403" t="str">
        <v>HIGH</v>
      </c>
    </row>
    <row r="404" spans="1:14">
      <c r="A404" t="str">
        <v>INT-00403</v>
      </c>
      <c r="B404" t="str">
        <v>L0103</v>
      </c>
      <c r="C404" t="str">
        <v>SOCIAL_ENGAGE</v>
      </c>
      <c r="D404">
        <v>45919</v>
      </c>
      <c r="E404" t="str">
        <v>PUSH_NOTIFICATION</v>
      </c>
      <c r="F404" t="str">
        <v>C007</v>
      </c>
      <c r="G404" t="str">
        <v>Blog: How To Reduce Cac</v>
      </c>
      <c r="H404" t="str">
        <v>BOUNCED</v>
      </c>
      <c r="I404">
        <v>1504</v>
      </c>
      <c r="J404" t="str">
        <v>DESKTOP</v>
      </c>
      <c r="K404" t="str">
        <v>N/A</v>
      </c>
      <c r="L404" t="str">
        <v/>
      </c>
      <c r="M404">
        <v>25.1</v>
      </c>
      <c r="N404" t="str">
        <v>HIGH</v>
      </c>
    </row>
    <row r="405" spans="1:14">
      <c r="A405" t="str">
        <v>INT-00404</v>
      </c>
      <c r="B405" t="str">
        <v>L0871</v>
      </c>
      <c r="C405" t="str">
        <v>PHONE_CALL</v>
      </c>
      <c r="D405">
        <v>45911</v>
      </c>
      <c r="E405" t="str">
        <v>CHAT</v>
      </c>
      <c r="F405" t="str">
        <v>C005</v>
      </c>
      <c r="G405" t="str">
        <v>Free Trial Signup Page</v>
      </c>
      <c r="H405" t="str">
        <v>NO_RESPONSE</v>
      </c>
      <c r="I405">
        <v>210</v>
      </c>
      <c r="J405" t="str">
        <v>DESKTOP</v>
      </c>
      <c r="K405" t="str">
        <v>N/A</v>
      </c>
      <c r="L405" t="str">
        <v/>
      </c>
      <c r="M405">
        <v>3.5</v>
      </c>
      <c r="N405" t="str">
        <v>MEDIUM</v>
      </c>
    </row>
    <row r="406" spans="1:14">
      <c r="A406" t="str">
        <v>INT-00405</v>
      </c>
      <c r="B406" t="str">
        <v>L0966</v>
      </c>
      <c r="C406" t="str">
        <v>PHONE_CALL</v>
      </c>
      <c r="D406">
        <v>45676</v>
      </c>
      <c r="E406" t="str">
        <v>WEB</v>
      </c>
      <c r="F406" t="str">
        <v>C006</v>
      </c>
      <c r="G406" t="str">
        <v>Unknown</v>
      </c>
      <c r="H406" t="str">
        <v>BOUNCED</v>
      </c>
      <c r="I406">
        <v>1188</v>
      </c>
      <c r="J406" t="str">
        <v>DESKTOP</v>
      </c>
      <c r="K406" t="str">
        <v>N/A</v>
      </c>
      <c r="L406" t="str">
        <v/>
      </c>
      <c r="M406">
        <v>19.8</v>
      </c>
      <c r="N406" t="str">
        <v>HIGH</v>
      </c>
    </row>
    <row r="407" spans="1:14">
      <c r="A407" t="str">
        <v>INT-00406</v>
      </c>
      <c r="B407" t="str">
        <v>L0681</v>
      </c>
      <c r="C407" t="str">
        <v>WEBINAR_ATTENDED</v>
      </c>
      <c r="D407">
        <v>45701</v>
      </c>
      <c r="E407" t="str">
        <v>SOCIAL</v>
      </c>
      <c r="F407" t="str">
        <v>C004</v>
      </c>
      <c r="G407" t="str">
        <v>Crm Buyer'S Guide 2025</v>
      </c>
      <c r="H407" t="str">
        <v>PARTIAL_VIEW</v>
      </c>
      <c r="I407">
        <v>1589</v>
      </c>
      <c r="J407" t="str">
        <v>DESKTOP</v>
      </c>
      <c r="K407" t="str">
        <v>https://example.com/case-studies</v>
      </c>
      <c r="L407" t="str">
        <v/>
      </c>
      <c r="M407">
        <v>26.5</v>
      </c>
      <c r="N407" t="str">
        <v>HIGH</v>
      </c>
    </row>
    <row r="408" spans="1:14">
      <c r="A408" t="str">
        <v>INT-00407</v>
      </c>
      <c r="B408" t="str">
        <v>L0763</v>
      </c>
      <c r="C408" t="str">
        <v>FORM_SUBMIT</v>
      </c>
      <c r="D408">
        <v>45733</v>
      </c>
      <c r="E408" t="str">
        <v>UNKNOWN</v>
      </c>
      <c r="F408" t="str">
        <v>C001</v>
      </c>
      <c r="G408" t="str">
        <v>Newsletter Issue #43</v>
      </c>
      <c r="H408" t="str">
        <v>REGISTERED</v>
      </c>
      <c r="I408">
        <v>1662</v>
      </c>
      <c r="J408" t="str">
        <v>UNKNOWN</v>
      </c>
      <c r="K408" t="str">
        <v>https://example.com/demo</v>
      </c>
      <c r="L408" t="str">
        <v>Timeline: Q3</v>
      </c>
      <c r="M408">
        <v>27.7</v>
      </c>
      <c r="N408" t="str">
        <v>HIGH</v>
      </c>
    </row>
    <row r="409" spans="1:14">
      <c r="A409" t="str">
        <v>INT-00408</v>
      </c>
      <c r="B409" t="str">
        <v>L0802</v>
      </c>
      <c r="C409" t="str">
        <v>UNSUBSCRIBE</v>
      </c>
      <c r="D409">
        <v>45796</v>
      </c>
      <c r="E409" t="str">
        <v>EMAIL</v>
      </c>
      <c r="F409" t="str">
        <v>N/A</v>
      </c>
      <c r="G409" t="str">
        <v>Case Study: Enterprise Win</v>
      </c>
      <c r="H409" t="str">
        <v>CLICKED</v>
      </c>
      <c r="I409">
        <v>984</v>
      </c>
      <c r="J409" t="str">
        <v>TABLET</v>
      </c>
      <c r="K409" t="str">
        <v>https://example.com/contact</v>
      </c>
      <c r="L409" t="str">
        <v/>
      </c>
      <c r="M409">
        <v>16.399999999999999</v>
      </c>
      <c r="N409" t="str">
        <v>HIGH</v>
      </c>
    </row>
    <row r="410" spans="1:14">
      <c r="A410" t="str">
        <v>INT-00409</v>
      </c>
      <c r="B410" t="str">
        <v>L0697</v>
      </c>
      <c r="C410" t="str">
        <v>EMAIL_OPEN</v>
      </c>
      <c r="D410">
        <v>45690</v>
      </c>
      <c r="E410" t="str">
        <v>PUSH_NOTIFICATION</v>
      </c>
      <c r="F410" t="str">
        <v>N/A</v>
      </c>
      <c r="G410" t="str">
        <v>Webinar: Marketing Automation 101</v>
      </c>
      <c r="H410" t="str">
        <v>OPENED</v>
      </c>
      <c r="I410">
        <v>1540</v>
      </c>
      <c r="J410" t="str">
        <v>MOBILE</v>
      </c>
      <c r="K410" t="str">
        <v>https://example.com/webinars</v>
      </c>
      <c r="L410" t="str">
        <v/>
      </c>
      <c r="M410">
        <v>25.7</v>
      </c>
      <c r="N410" t="str">
        <v>HIGH</v>
      </c>
    </row>
    <row r="411" spans="1:14">
      <c r="A411" t="str">
        <v>INT-00410</v>
      </c>
      <c r="B411" t="str">
        <v>L0995</v>
      </c>
      <c r="C411" t="str">
        <v>WEBSITE_VISIT</v>
      </c>
      <c r="D411">
        <v>45835</v>
      </c>
      <c r="E411" t="str">
        <v>PHONE</v>
      </c>
      <c r="F411" t="str">
        <v>C005</v>
      </c>
      <c r="G411" t="str">
        <v>Product Demo Video</v>
      </c>
      <c r="H411" t="str">
        <v>NO_RESPONSE</v>
      </c>
      <c r="I411">
        <v>2187</v>
      </c>
      <c r="J411" t="str">
        <v>DESKTOP</v>
      </c>
      <c r="K411" t="str">
        <v>https://example.com/integrations</v>
      </c>
      <c r="L411" t="str">
        <v/>
      </c>
      <c r="M411">
        <v>36.5</v>
      </c>
      <c r="N411" t="str">
        <v>HIGH</v>
      </c>
    </row>
    <row r="412" spans="1:14">
      <c r="A412" t="str">
        <v>INT-00411</v>
      </c>
      <c r="B412" t="str">
        <v>L0936</v>
      </c>
      <c r="C412" t="str">
        <v>REFERRAL_LINK_CLICK</v>
      </c>
      <c r="D412">
        <v>45722</v>
      </c>
      <c r="E412" t="str">
        <v>SMS</v>
      </c>
      <c r="F412" t="str">
        <v>C006</v>
      </c>
      <c r="G412" t="str">
        <v>Product Demo Video</v>
      </c>
      <c r="H412" t="str">
        <v>NO_RESPONSE</v>
      </c>
      <c r="I412">
        <v>10</v>
      </c>
      <c r="J412" t="str">
        <v>MOBILE</v>
      </c>
      <c r="K412" t="str">
        <v>https://example.com/features</v>
      </c>
      <c r="L412" t="str">
        <v/>
      </c>
      <c r="M412">
        <v>0.2</v>
      </c>
      <c r="N412" t="str">
        <v>LOW</v>
      </c>
    </row>
    <row r="413" spans="1:14">
      <c r="A413" t="str">
        <v>INT-00412</v>
      </c>
      <c r="B413" t="str">
        <v>L0082</v>
      </c>
      <c r="C413" t="str">
        <v>EMAIL_OPEN</v>
      </c>
      <c r="D413">
        <v>45862</v>
      </c>
      <c r="E413" t="str">
        <v>EMAIL</v>
      </c>
      <c r="F413" t="str">
        <v>N/A</v>
      </c>
      <c r="G413" t="str">
        <v>Roi Calculator Landing Page</v>
      </c>
      <c r="H413" t="str">
        <v>DOWNLOADED</v>
      </c>
      <c r="I413">
        <v>28</v>
      </c>
      <c r="J413" t="str">
        <v>UNKNOWN</v>
      </c>
      <c r="K413" t="str">
        <v>https://example.com/competitors</v>
      </c>
      <c r="L413" t="str">
        <v/>
      </c>
      <c r="M413">
        <v>0.5</v>
      </c>
      <c r="N413" t="str">
        <v>LOW</v>
      </c>
    </row>
    <row r="414" spans="1:14">
      <c r="A414" t="str">
        <v>INT-00413</v>
      </c>
      <c r="B414" t="str">
        <v>L0653</v>
      </c>
      <c r="C414" t="str">
        <v>EMAIL_CLICK</v>
      </c>
      <c r="D414">
        <v>45952</v>
      </c>
      <c r="E414" t="str">
        <v>PHONE</v>
      </c>
      <c r="F414" t="str">
        <v>C004</v>
      </c>
      <c r="G414" t="str">
        <v>Demo: Live Product Walkthrough</v>
      </c>
      <c r="H414" t="str">
        <v>CLICKED</v>
      </c>
      <c r="I414">
        <v>436</v>
      </c>
      <c r="J414" t="str">
        <v>DESKTOP</v>
      </c>
      <c r="K414" t="str">
        <v>https://example.com/resources/ebooks</v>
      </c>
      <c r="L414" t="str">
        <v/>
      </c>
      <c r="M414">
        <v>7.3</v>
      </c>
      <c r="N414" t="str">
        <v>HIGH</v>
      </c>
    </row>
    <row r="415" spans="1:14">
      <c r="A415" t="str">
        <v>INT-00414</v>
      </c>
      <c r="B415" t="str">
        <v>L0285</v>
      </c>
      <c r="C415" t="str">
        <v>EMAIL_CLICK</v>
      </c>
      <c r="D415">
        <v>45851</v>
      </c>
      <c r="E415" t="str">
        <v>SMS</v>
      </c>
      <c r="F415" t="str">
        <v>C008</v>
      </c>
      <c r="G415" t="str">
        <v>Unknown</v>
      </c>
      <c r="H415" t="str">
        <v>DOWNLOADED</v>
      </c>
      <c r="I415">
        <v>1930</v>
      </c>
      <c r="J415" t="str">
        <v>TABLET</v>
      </c>
      <c r="K415" t="str">
        <v>https://example.com/resources/ebooks</v>
      </c>
      <c r="L415" t="str">
        <v/>
      </c>
      <c r="M415">
        <v>32.200000000000003</v>
      </c>
      <c r="N415" t="str">
        <v>HIGH</v>
      </c>
    </row>
    <row r="416" spans="1:14">
      <c r="A416" t="str">
        <v>INT-00415</v>
      </c>
      <c r="B416" t="str">
        <v>L0441</v>
      </c>
      <c r="C416" t="str">
        <v>FORM_SUBMIT</v>
      </c>
      <c r="D416" t="str">
        <v/>
      </c>
      <c r="E416" t="str">
        <v>WEB</v>
      </c>
      <c r="F416" t="str">
        <v>N/A</v>
      </c>
      <c r="G416" t="str">
        <v>Social Post: Product Launch</v>
      </c>
      <c r="H416" t="str">
        <v>VIEWED</v>
      </c>
      <c r="I416">
        <v>2152</v>
      </c>
      <c r="J416" t="str">
        <v>DESKTOP</v>
      </c>
      <c r="K416" t="str">
        <v>https://example.com/free-trial</v>
      </c>
      <c r="L416" t="str">
        <v/>
      </c>
      <c r="M416">
        <v>35.9</v>
      </c>
      <c r="N416" t="str">
        <v>HIGH</v>
      </c>
    </row>
    <row r="417" spans="1:14">
      <c r="A417" t="str">
        <v>INT-00416</v>
      </c>
      <c r="B417" t="str">
        <v>L0761</v>
      </c>
      <c r="C417" t="str">
        <v>DEMO_REQUEST</v>
      </c>
      <c r="D417">
        <v>45672</v>
      </c>
      <c r="E417" t="str">
        <v>EMAIL</v>
      </c>
      <c r="F417" t="str">
        <v>N/A</v>
      </c>
      <c r="G417" t="str">
        <v>Product Demo Video</v>
      </c>
      <c r="H417" t="str">
        <v>BOUNCED</v>
      </c>
      <c r="I417">
        <v>1903</v>
      </c>
      <c r="J417" t="str">
        <v>MOBILE</v>
      </c>
      <c r="K417" t="str">
        <v>https://example.com/demo</v>
      </c>
      <c r="L417" t="str">
        <v/>
      </c>
      <c r="M417">
        <v>31.7</v>
      </c>
      <c r="N417" t="str">
        <v>HIGH</v>
      </c>
    </row>
    <row r="418" spans="1:14">
      <c r="A418" t="str">
        <v>INT-00417</v>
      </c>
      <c r="B418" t="str">
        <v>L0025</v>
      </c>
      <c r="C418" t="str">
        <v>WEBSITE_VISIT</v>
      </c>
      <c r="D418">
        <v>45962</v>
      </c>
      <c r="E418" t="str">
        <v>PHONE</v>
      </c>
      <c r="F418" t="str">
        <v>N/A</v>
      </c>
      <c r="G418" t="str">
        <v>Crm Buyer'S Guide 2025</v>
      </c>
      <c r="H418" t="str">
        <v>CLICKED</v>
      </c>
      <c r="I418">
        <v>1823</v>
      </c>
      <c r="J418" t="str">
        <v>MOBILE</v>
      </c>
      <c r="K418" t="str">
        <v>https://example.com/about</v>
      </c>
      <c r="L418" t="str">
        <v/>
      </c>
      <c r="M418">
        <v>30.4</v>
      </c>
      <c r="N418" t="str">
        <v>HIGH</v>
      </c>
    </row>
    <row r="419" spans="1:14">
      <c r="A419" t="str">
        <v>INT-00418</v>
      </c>
      <c r="B419" t="str">
        <v>L0240</v>
      </c>
      <c r="C419" t="str">
        <v>WEBINAR_ATTENDED</v>
      </c>
      <c r="D419">
        <v>45704</v>
      </c>
      <c r="E419" t="str">
        <v>UNKNOWN</v>
      </c>
      <c r="F419" t="str">
        <v>C002</v>
      </c>
      <c r="G419" t="str">
        <v>Newsletter Issue #44</v>
      </c>
      <c r="H419" t="str">
        <v>BOUNCED</v>
      </c>
      <c r="I419">
        <v>1300</v>
      </c>
      <c r="J419" t="str">
        <v>UNKNOWN</v>
      </c>
      <c r="K419" t="str">
        <v>https://example.com/about</v>
      </c>
      <c r="L419" t="str">
        <v/>
      </c>
      <c r="M419">
        <v>21.7</v>
      </c>
      <c r="N419" t="str">
        <v>HIGH</v>
      </c>
    </row>
    <row r="420" spans="1:14">
      <c r="A420" t="str">
        <v>INT-00419</v>
      </c>
      <c r="B420" t="str">
        <v>L0068</v>
      </c>
      <c r="C420" t="str">
        <v>WEBSITE_VISIT</v>
      </c>
      <c r="D420">
        <v>45923</v>
      </c>
      <c r="E420" t="str">
        <v>WEB</v>
      </c>
      <c r="F420" t="str">
        <v>C005</v>
      </c>
      <c r="G420" t="str">
        <v>Crm Buyer'S Guide 2025</v>
      </c>
      <c r="H420" t="str">
        <v>DOWNLOADED</v>
      </c>
      <c r="I420">
        <v>739</v>
      </c>
      <c r="J420" t="str">
        <v>MOBILE</v>
      </c>
      <c r="K420" t="str">
        <v>N/A</v>
      </c>
      <c r="L420" t="str">
        <v>Re-Engaged After 60 Days</v>
      </c>
      <c r="M420">
        <v>12.3</v>
      </c>
      <c r="N420" t="str">
        <v>HIGH</v>
      </c>
    </row>
    <row r="421" spans="1:14">
      <c r="A421" t="str">
        <v>INT-00420</v>
      </c>
      <c r="B421" t="str">
        <v>L0186</v>
      </c>
      <c r="C421" t="str">
        <v>EMAIL_OPEN</v>
      </c>
      <c r="D421">
        <v>45973</v>
      </c>
      <c r="E421" t="str">
        <v>WEB</v>
      </c>
      <c r="F421" t="str">
        <v>C002</v>
      </c>
      <c r="G421" t="str">
        <v>Blog: Abm Vs Demand Gen</v>
      </c>
      <c r="H421" t="str">
        <v>PARTIAL_VIEW</v>
      </c>
      <c r="I421">
        <v>17</v>
      </c>
      <c r="J421" t="str">
        <v>MOBILE</v>
      </c>
      <c r="K421" t="str">
        <v>https://example.com/webinars</v>
      </c>
      <c r="L421" t="str">
        <v/>
      </c>
      <c r="M421">
        <v>0.3</v>
      </c>
      <c r="N421" t="str">
        <v>LOW</v>
      </c>
    </row>
    <row r="422" spans="1:14">
      <c r="A422" t="str">
        <v>INT-00421</v>
      </c>
      <c r="B422" t="str">
        <v>L0441</v>
      </c>
      <c r="C422" t="str">
        <v>WEBSITE_VISIT</v>
      </c>
      <c r="D422">
        <v>45685</v>
      </c>
      <c r="E422" t="str">
        <v>PHONE</v>
      </c>
      <c r="F422" t="str">
        <v>N/A</v>
      </c>
      <c r="G422" t="str">
        <v>Roi Calculator Landing Page</v>
      </c>
      <c r="H422" t="str">
        <v>CONVERTED</v>
      </c>
      <c r="I422">
        <v>559</v>
      </c>
      <c r="J422" t="str">
        <v>TABLET</v>
      </c>
      <c r="K422" t="str">
        <v>https://example.com/demo</v>
      </c>
      <c r="L422" t="str">
        <v>Follow Up Needed</v>
      </c>
      <c r="M422">
        <v>9.3000000000000007</v>
      </c>
      <c r="N422" t="str">
        <v>HIGH</v>
      </c>
    </row>
    <row r="423" spans="1:14">
      <c r="A423" t="str">
        <v>INT-00422</v>
      </c>
      <c r="B423" t="str">
        <v>L0303</v>
      </c>
      <c r="C423" t="str">
        <v>DEMO_REQUEST</v>
      </c>
      <c r="D423" t="str">
        <v/>
      </c>
      <c r="E423" t="str">
        <v>PUSH_NOTIFICATION</v>
      </c>
      <c r="F423" t="str">
        <v>N/A</v>
      </c>
      <c r="G423" t="str">
        <v>Pricing Page</v>
      </c>
      <c r="H423" t="str">
        <v>UNSUBSCRIBED</v>
      </c>
      <c r="I423">
        <v>0</v>
      </c>
      <c r="J423" t="str">
        <v>MOBILE</v>
      </c>
      <c r="K423" t="str">
        <v>N/A</v>
      </c>
      <c r="L423" t="str">
        <v/>
      </c>
      <c r="M423">
        <v>0</v>
      </c>
      <c r="N423" t="str">
        <v>NONE</v>
      </c>
    </row>
    <row r="424" spans="1:14">
      <c r="A424" t="str">
        <v>INT-00423</v>
      </c>
      <c r="B424" t="str">
        <v>L0407</v>
      </c>
      <c r="C424" t="str">
        <v>AD_CLICK</v>
      </c>
      <c r="D424">
        <v>45765</v>
      </c>
      <c r="E424" t="str">
        <v>SOCIAL</v>
      </c>
      <c r="F424" t="str">
        <v>C009</v>
      </c>
      <c r="G424" t="str">
        <v>Retargeting Ad Creative A</v>
      </c>
      <c r="H424" t="str">
        <v>NO_RESPONSE</v>
      </c>
      <c r="I424">
        <v>0</v>
      </c>
      <c r="J424" t="str">
        <v>DESKTOP</v>
      </c>
      <c r="K424" t="str">
        <v>https://example.com/contact</v>
      </c>
      <c r="L424" t="str">
        <v/>
      </c>
      <c r="M424">
        <v>0</v>
      </c>
      <c r="N424" t="str">
        <v>NONE</v>
      </c>
    </row>
    <row r="425" spans="1:14">
      <c r="A425" t="str">
        <v>INT-00424</v>
      </c>
      <c r="B425" t="str">
        <v>L0403</v>
      </c>
      <c r="C425" t="str">
        <v>FORM_SUBMIT</v>
      </c>
      <c r="D425">
        <v>45949</v>
      </c>
      <c r="E425" t="str">
        <v>SMS</v>
      </c>
      <c r="F425" t="str">
        <v>C005</v>
      </c>
      <c r="G425" t="str">
        <v>Ebook: Abm Playbook</v>
      </c>
      <c r="H425" t="str">
        <v>CLICKED</v>
      </c>
      <c r="I425">
        <v>1462</v>
      </c>
      <c r="J425" t="str">
        <v>MOBILE</v>
      </c>
      <c r="K425" t="str">
        <v>https://example.com/pricing</v>
      </c>
      <c r="L425" t="str">
        <v/>
      </c>
      <c r="M425">
        <v>24.4</v>
      </c>
      <c r="N425" t="str">
        <v>HIGH</v>
      </c>
    </row>
    <row r="426" spans="1:14">
      <c r="A426" t="str">
        <v>INT-00425</v>
      </c>
      <c r="B426" t="str">
        <v>L0027</v>
      </c>
      <c r="C426" t="str">
        <v>PHONE_CALL</v>
      </c>
      <c r="D426">
        <v>45804</v>
      </c>
      <c r="E426" t="str">
        <v>WEB</v>
      </c>
      <c r="F426" t="str">
        <v>C005</v>
      </c>
      <c r="G426" t="str">
        <v>Unknown</v>
      </c>
      <c r="H426" t="str">
        <v>CLICKED</v>
      </c>
      <c r="I426">
        <v>527</v>
      </c>
      <c r="J426" t="str">
        <v>DESKTOP</v>
      </c>
      <c r="K426" t="str">
        <v>https://example.com/demo</v>
      </c>
      <c r="L426" t="str">
        <v/>
      </c>
      <c r="M426">
        <v>8.8000000000000007</v>
      </c>
      <c r="N426" t="str">
        <v>HIGH</v>
      </c>
    </row>
    <row r="427" spans="1:14">
      <c r="A427" t="str">
        <v>INT-00426</v>
      </c>
      <c r="B427" t="str">
        <v>L0832</v>
      </c>
      <c r="C427" t="str">
        <v>EMAIL_OPEN</v>
      </c>
      <c r="D427">
        <v>45682</v>
      </c>
      <c r="E427" t="str">
        <v>SOCIAL</v>
      </c>
      <c r="F427" t="str">
        <v>N/A</v>
      </c>
      <c r="G427" t="str">
        <v>Demo: Live Product Walkthrough</v>
      </c>
      <c r="H427" t="str">
        <v>PARTIAL_VIEW</v>
      </c>
      <c r="I427">
        <v>436</v>
      </c>
      <c r="J427" t="str">
        <v>UNKNOWN</v>
      </c>
      <c r="K427" t="str">
        <v>https://example.com/pricing</v>
      </c>
      <c r="L427" t="str">
        <v>Needs Approval From Cfo</v>
      </c>
      <c r="M427">
        <v>7.3</v>
      </c>
      <c r="N427" t="str">
        <v>HIGH</v>
      </c>
    </row>
    <row r="428" spans="1:14">
      <c r="A428" t="str">
        <v>INT-00427</v>
      </c>
      <c r="B428" t="str">
        <v>L0121</v>
      </c>
      <c r="C428" t="str">
        <v>PRICING_PAGE_VIEW</v>
      </c>
      <c r="D428">
        <v>45762</v>
      </c>
      <c r="E428" t="str">
        <v>IN-PERSON</v>
      </c>
      <c r="F428" t="str">
        <v>C003</v>
      </c>
      <c r="G428" t="str">
        <v>Webinar: Marketing Automation 101</v>
      </c>
      <c r="H428" t="str">
        <v>CLICKED</v>
      </c>
      <c r="I428">
        <v>1982</v>
      </c>
      <c r="J428" t="str">
        <v>TABLET</v>
      </c>
      <c r="K428" t="str">
        <v>https://example.com/features</v>
      </c>
      <c r="L428" t="str">
        <v/>
      </c>
      <c r="M428">
        <v>33</v>
      </c>
      <c r="N428" t="str">
        <v>HIGH</v>
      </c>
    </row>
    <row r="429" spans="1:14">
      <c r="A429" t="str">
        <v>INT-00428</v>
      </c>
      <c r="B429" t="str">
        <v>L0587</v>
      </c>
      <c r="C429" t="str">
        <v>VIDEO_WATCH</v>
      </c>
      <c r="D429">
        <v>45711</v>
      </c>
      <c r="E429" t="str">
        <v>EMAIL</v>
      </c>
      <c r="F429" t="str">
        <v>C008</v>
      </c>
      <c r="G429" t="str">
        <v>Whitepaper: State Of Gtm 2025</v>
      </c>
      <c r="H429" t="str">
        <v>CONVERTED</v>
      </c>
      <c r="I429">
        <v>43</v>
      </c>
      <c r="J429" t="str">
        <v>DESKTOP</v>
      </c>
      <c r="K429" t="str">
        <v>https://example.com/free-trial</v>
      </c>
      <c r="L429" t="str">
        <v/>
      </c>
      <c r="M429">
        <v>0.7</v>
      </c>
      <c r="N429" t="str">
        <v>LOW</v>
      </c>
    </row>
    <row r="430" spans="1:14">
      <c r="A430" t="str">
        <v>INT-00429</v>
      </c>
      <c r="B430" t="str">
        <v>L0366</v>
      </c>
      <c r="C430" t="str">
        <v>FORM_SUBMIT</v>
      </c>
      <c r="D430">
        <v>45923</v>
      </c>
      <c r="E430" t="str">
        <v>SOCIAL</v>
      </c>
      <c r="F430" t="str">
        <v>C009</v>
      </c>
      <c r="G430" t="str">
        <v>Video: Platform Overview 3Min</v>
      </c>
      <c r="H430" t="str">
        <v>IGNORED</v>
      </c>
      <c r="I430">
        <v>1996</v>
      </c>
      <c r="J430" t="str">
        <v>TABLET</v>
      </c>
      <c r="K430" t="str">
        <v>N/A</v>
      </c>
      <c r="L430" t="str">
        <v/>
      </c>
      <c r="M430">
        <v>33.299999999999997</v>
      </c>
      <c r="N430" t="str">
        <v>HIGH</v>
      </c>
    </row>
    <row r="431" spans="1:14">
      <c r="A431" t="str">
        <v>INT-00430</v>
      </c>
      <c r="B431" t="str">
        <v>L0285</v>
      </c>
      <c r="C431" t="str">
        <v>CASE_STUDY_VIEW</v>
      </c>
      <c r="D431">
        <v>45839</v>
      </c>
      <c r="E431" t="str">
        <v>CHAT</v>
      </c>
      <c r="F431" t="str">
        <v>C003</v>
      </c>
      <c r="G431" t="str">
        <v>Newsletter Issue #42</v>
      </c>
      <c r="H431" t="str">
        <v>OPENED</v>
      </c>
      <c r="I431">
        <v>240</v>
      </c>
      <c r="J431" t="str">
        <v>UNKNOWN</v>
      </c>
      <c r="K431" t="str">
        <v>N/A</v>
      </c>
      <c r="L431" t="str">
        <v/>
      </c>
      <c r="M431">
        <v>4</v>
      </c>
      <c r="N431" t="str">
        <v>MEDIUM</v>
      </c>
    </row>
    <row r="432" spans="1:14">
      <c r="A432" t="str">
        <v>INT-00431</v>
      </c>
      <c r="B432" t="str">
        <v>L0152</v>
      </c>
      <c r="C432" t="str">
        <v>EMAIL_OPEN</v>
      </c>
      <c r="D432">
        <v>45901</v>
      </c>
      <c r="E432" t="str">
        <v>SOCIAL</v>
      </c>
      <c r="F432" t="str">
        <v>C007</v>
      </c>
      <c r="G432" t="str">
        <v>Unknown</v>
      </c>
      <c r="H432" t="str">
        <v>CLICKED</v>
      </c>
      <c r="I432">
        <v>633</v>
      </c>
      <c r="J432" t="str">
        <v>UNKNOWN</v>
      </c>
      <c r="K432" t="str">
        <v>https://example.com/resources/ebooks</v>
      </c>
      <c r="L432" t="str">
        <v/>
      </c>
      <c r="M432">
        <v>10.6</v>
      </c>
      <c r="N432" t="str">
        <v>HIGH</v>
      </c>
    </row>
    <row r="433" spans="1:14">
      <c r="A433" t="str">
        <v>INT-00432</v>
      </c>
      <c r="B433" t="str">
        <v>L0695</v>
      </c>
      <c r="C433" t="str">
        <v>PRICING_PAGE_VIEW</v>
      </c>
      <c r="D433">
        <v>45667</v>
      </c>
      <c r="E433" t="str">
        <v>SOCIAL</v>
      </c>
      <c r="F433" t="str">
        <v>C010</v>
      </c>
      <c r="G433" t="str">
        <v>Newsletter Issue #43</v>
      </c>
      <c r="H433" t="str">
        <v>NO_RESPONSE</v>
      </c>
      <c r="I433">
        <v>1650</v>
      </c>
      <c r="J433" t="str">
        <v>DESKTOP</v>
      </c>
      <c r="K433" t="str">
        <v>https://example.com/resources/ebooks</v>
      </c>
      <c r="L433" t="str">
        <v/>
      </c>
      <c r="M433">
        <v>27.5</v>
      </c>
      <c r="N433" t="str">
        <v>HIGH</v>
      </c>
    </row>
    <row r="434" spans="1:14">
      <c r="A434" t="str">
        <v>INT-00433</v>
      </c>
      <c r="B434" t="str">
        <v>L0793</v>
      </c>
      <c r="C434" t="str">
        <v>VIDEO_WATCH</v>
      </c>
      <c r="D434">
        <v>45881</v>
      </c>
      <c r="E434" t="str">
        <v>WEB</v>
      </c>
      <c r="F434" t="str">
        <v>N/A</v>
      </c>
      <c r="G434" t="str">
        <v>Template: Campaign Planning</v>
      </c>
      <c r="H434" t="str">
        <v>CLICKED</v>
      </c>
      <c r="I434">
        <v>2292</v>
      </c>
      <c r="J434" t="str">
        <v>DESKTOP</v>
      </c>
      <c r="K434" t="str">
        <v>https://example.com/free-trial</v>
      </c>
      <c r="L434" t="str">
        <v/>
      </c>
      <c r="M434">
        <v>38.200000000000003</v>
      </c>
      <c r="N434" t="str">
        <v>HIGH</v>
      </c>
    </row>
    <row r="435" spans="1:14">
      <c r="A435" t="str">
        <v>INT-00434</v>
      </c>
      <c r="B435" t="str">
        <v>L0102</v>
      </c>
      <c r="C435" t="str">
        <v>SOCIAL_ENGAGE</v>
      </c>
      <c r="D435">
        <v>45886</v>
      </c>
      <c r="E435" t="str">
        <v>EMAIL</v>
      </c>
      <c r="F435" t="str">
        <v>C008</v>
      </c>
      <c r="G435" t="str">
        <v>Event Registration: Summit 2025</v>
      </c>
      <c r="H435" t="str">
        <v>VIEWED</v>
      </c>
      <c r="I435">
        <v>2270</v>
      </c>
      <c r="J435" t="str">
        <v>DESKTOP</v>
      </c>
      <c r="K435" t="str">
        <v>https://example.com/contact</v>
      </c>
      <c r="L435" t="str">
        <v/>
      </c>
      <c r="M435">
        <v>37.799999999999997</v>
      </c>
      <c r="N435" t="str">
        <v>HIGH</v>
      </c>
    </row>
    <row r="436" spans="1:14">
      <c r="A436" t="str">
        <v>INT-00435</v>
      </c>
      <c r="B436" t="str">
        <v>L0500</v>
      </c>
      <c r="C436" t="str">
        <v>FORM_SUBMIT</v>
      </c>
      <c r="D436">
        <v>45736</v>
      </c>
      <c r="E436" t="str">
        <v>IN-PERSON</v>
      </c>
      <c r="F436" t="str">
        <v>C004</v>
      </c>
      <c r="G436" t="str">
        <v>Newsletter Issue #42</v>
      </c>
      <c r="H436" t="str">
        <v>OPENED</v>
      </c>
      <c r="I436">
        <v>1468</v>
      </c>
      <c r="J436" t="str">
        <v>TABLET</v>
      </c>
      <c r="K436" t="str">
        <v>https://example.com/demo</v>
      </c>
      <c r="L436" t="str">
        <v/>
      </c>
      <c r="M436">
        <v>24.5</v>
      </c>
      <c r="N436" t="str">
        <v>HIGH</v>
      </c>
    </row>
    <row r="437" spans="1:14">
      <c r="A437" t="str">
        <v>INT-00436</v>
      </c>
      <c r="B437" t="str">
        <v>L0759</v>
      </c>
      <c r="C437" t="str">
        <v>VIDEO_WATCH</v>
      </c>
      <c r="D437">
        <v>45840</v>
      </c>
      <c r="E437" t="str">
        <v>IN-PERSON</v>
      </c>
      <c r="F437" t="str">
        <v>N/A</v>
      </c>
      <c r="G437" t="str">
        <v>Unknown</v>
      </c>
      <c r="H437" t="str">
        <v>UNSUBSCRIBED</v>
      </c>
      <c r="I437">
        <v>2292</v>
      </c>
      <c r="J437" t="str">
        <v>MOBILE</v>
      </c>
      <c r="K437" t="str">
        <v>https://example.com/contact</v>
      </c>
      <c r="L437" t="str">
        <v/>
      </c>
      <c r="M437">
        <v>38.200000000000003</v>
      </c>
      <c r="N437" t="str">
        <v>HIGH</v>
      </c>
    </row>
    <row r="438" spans="1:14">
      <c r="A438" t="str">
        <v>INT-00437</v>
      </c>
      <c r="B438" t="str">
        <v>L0886</v>
      </c>
      <c r="C438" t="str">
        <v>EMAIL_OPEN</v>
      </c>
      <c r="D438">
        <v>45797</v>
      </c>
      <c r="E438" t="str">
        <v>UNKNOWN</v>
      </c>
      <c r="F438" t="str">
        <v>C010</v>
      </c>
      <c r="G438" t="str">
        <v>Case Study: Mid-Market Win</v>
      </c>
      <c r="H438" t="str">
        <v>CLICKED</v>
      </c>
      <c r="I438">
        <v>1867</v>
      </c>
      <c r="J438" t="str">
        <v>UNKNOWN</v>
      </c>
      <c r="K438" t="str">
        <v>https://example.com/about</v>
      </c>
      <c r="L438" t="str">
        <v/>
      </c>
      <c r="M438">
        <v>31.1</v>
      </c>
      <c r="N438" t="str">
        <v>HIGH</v>
      </c>
    </row>
    <row r="439" spans="1:14">
      <c r="A439" t="str">
        <v>INT-00438</v>
      </c>
      <c r="B439" t="str">
        <v>L0207</v>
      </c>
      <c r="C439" t="str">
        <v>FREE_TRIAL_SIGNUP</v>
      </c>
      <c r="D439">
        <v>45897</v>
      </c>
      <c r="E439" t="str">
        <v>CHAT</v>
      </c>
      <c r="F439" t="str">
        <v>C001</v>
      </c>
      <c r="G439" t="str">
        <v>Social Post: Product Launch</v>
      </c>
      <c r="H439" t="str">
        <v>NO_RESPONSE</v>
      </c>
      <c r="I439">
        <v>166</v>
      </c>
      <c r="J439" t="str">
        <v>DESKTOP</v>
      </c>
      <c r="K439" t="str">
        <v>https://example.com/competitors</v>
      </c>
      <c r="L439" t="str">
        <v/>
      </c>
      <c r="M439">
        <v>2.8</v>
      </c>
      <c r="N439" t="str">
        <v>MEDIUM</v>
      </c>
    </row>
    <row r="440" spans="1:14">
      <c r="A440" t="str">
        <v>INT-00439</v>
      </c>
      <c r="B440" t="str">
        <v>L0070</v>
      </c>
      <c r="C440" t="str">
        <v>CASE_STUDY_VIEW</v>
      </c>
      <c r="D440">
        <v>45866</v>
      </c>
      <c r="E440" t="str">
        <v>PHONE</v>
      </c>
      <c r="F440" t="str">
        <v>C010</v>
      </c>
      <c r="G440" t="str">
        <v>Guide: Email Deliverability</v>
      </c>
      <c r="H440" t="str">
        <v>BOUNCED</v>
      </c>
      <c r="I440">
        <v>1579</v>
      </c>
      <c r="J440" t="str">
        <v>MOBILE</v>
      </c>
      <c r="K440" t="str">
        <v>https://example.com/demo</v>
      </c>
      <c r="L440" t="str">
        <v/>
      </c>
      <c r="M440">
        <v>26.3</v>
      </c>
      <c r="N440" t="str">
        <v>HIGH</v>
      </c>
    </row>
    <row r="441" spans="1:14">
      <c r="A441" t="str">
        <v>INT-00440</v>
      </c>
      <c r="B441" t="str">
        <v>L0792</v>
      </c>
      <c r="C441" t="str">
        <v>FREE_TRIAL_SIGNUP</v>
      </c>
      <c r="D441">
        <v>45824</v>
      </c>
      <c r="E441" t="str">
        <v>SOCIAL</v>
      </c>
      <c r="F441" t="str">
        <v>C007</v>
      </c>
      <c r="G441" t="str">
        <v>Unknown</v>
      </c>
      <c r="H441" t="str">
        <v>PARTIAL_VIEW</v>
      </c>
      <c r="I441">
        <v>2380</v>
      </c>
      <c r="J441" t="str">
        <v>MOBILE</v>
      </c>
      <c r="K441" t="str">
        <v>https://example.com/demo</v>
      </c>
      <c r="L441" t="str">
        <v/>
      </c>
      <c r="M441">
        <v>39.700000000000003</v>
      </c>
      <c r="N441" t="str">
        <v>HIGH</v>
      </c>
    </row>
    <row r="442" spans="1:14">
      <c r="A442" t="str">
        <v>INT-00441</v>
      </c>
      <c r="B442" t="str">
        <v>L0764</v>
      </c>
      <c r="C442" t="str">
        <v>EMAIL_OPEN</v>
      </c>
      <c r="D442">
        <v>45711</v>
      </c>
      <c r="E442" t="str">
        <v>PUSH_NOTIFICATION</v>
      </c>
      <c r="F442" t="str">
        <v>C008</v>
      </c>
      <c r="G442" t="str">
        <v>Event Registration: Summit 2025</v>
      </c>
      <c r="H442" t="str">
        <v>CLICKED</v>
      </c>
      <c r="I442">
        <v>1141</v>
      </c>
      <c r="J442" t="str">
        <v>TABLET</v>
      </c>
      <c r="K442" t="str">
        <v>https://example.com/demo</v>
      </c>
      <c r="L442" t="str">
        <v/>
      </c>
      <c r="M442">
        <v>19</v>
      </c>
      <c r="N442" t="str">
        <v>HIGH</v>
      </c>
    </row>
    <row r="443" spans="1:14">
      <c r="A443" t="str">
        <v>INT-00442</v>
      </c>
      <c r="B443" t="str">
        <v>L0731</v>
      </c>
      <c r="C443" t="str">
        <v>UNSUBSCRIBE</v>
      </c>
      <c r="D443">
        <v>45710</v>
      </c>
      <c r="E443" t="str">
        <v>IN-PERSON</v>
      </c>
      <c r="F443" t="str">
        <v>N/A</v>
      </c>
      <c r="G443" t="str">
        <v>Demo: Live Product Walkthrough</v>
      </c>
      <c r="H443" t="str">
        <v>BOUNCED</v>
      </c>
      <c r="I443">
        <v>282</v>
      </c>
      <c r="J443" t="str">
        <v>DESKTOP</v>
      </c>
      <c r="K443" t="str">
        <v>https://example.com/competitors</v>
      </c>
      <c r="L443" t="str">
        <v/>
      </c>
      <c r="M443">
        <v>4.7</v>
      </c>
      <c r="N443" t="str">
        <v>MEDIUM</v>
      </c>
    </row>
    <row r="444" spans="1:14">
      <c r="A444" t="str">
        <v>INT-00443</v>
      </c>
      <c r="B444" t="str">
        <v>L0591</v>
      </c>
      <c r="C444" t="str">
        <v>PRICING_PAGE_VIEW</v>
      </c>
      <c r="D444">
        <v>45825</v>
      </c>
      <c r="E444" t="str">
        <v>CHAT</v>
      </c>
      <c r="F444" t="str">
        <v>C003</v>
      </c>
      <c r="G444" t="str">
        <v>Newsletter Issue #42</v>
      </c>
      <c r="H444" t="str">
        <v>CLICKED</v>
      </c>
      <c r="I444">
        <v>290</v>
      </c>
      <c r="J444" t="str">
        <v>MOBILE</v>
      </c>
      <c r="K444" t="str">
        <v>https://example.com/demo</v>
      </c>
      <c r="L444" t="str">
        <v/>
      </c>
      <c r="M444">
        <v>4.8</v>
      </c>
      <c r="N444" t="str">
        <v>MEDIUM</v>
      </c>
    </row>
    <row r="445" spans="1:14">
      <c r="A445" t="str">
        <v>INT-00444</v>
      </c>
      <c r="B445" t="str">
        <v>L0880</v>
      </c>
      <c r="C445" t="str">
        <v>CONTENT_DOWNLOAD</v>
      </c>
      <c r="D445">
        <v>45923</v>
      </c>
      <c r="E445" t="str">
        <v>CHAT</v>
      </c>
      <c r="F445" t="str">
        <v>C008</v>
      </c>
      <c r="G445" t="str">
        <v>Whitepaper: State Of Gtm 2025</v>
      </c>
      <c r="H445" t="str">
        <v>VIEWED</v>
      </c>
      <c r="I445">
        <v>1957</v>
      </c>
      <c r="J445" t="str">
        <v>MOBILE</v>
      </c>
      <c r="K445" t="str">
        <v>N/A</v>
      </c>
      <c r="L445" t="str">
        <v/>
      </c>
      <c r="M445">
        <v>32.6</v>
      </c>
      <c r="N445" t="str">
        <v>HIGH</v>
      </c>
    </row>
    <row r="446" spans="1:14">
      <c r="A446" t="str">
        <v>INT-00445</v>
      </c>
      <c r="B446" t="str">
        <v>L0567</v>
      </c>
      <c r="C446" t="str">
        <v>WEBSITE_VISIT</v>
      </c>
      <c r="D446">
        <v>45957</v>
      </c>
      <c r="E446" t="str">
        <v>WEB</v>
      </c>
      <c r="F446" t="str">
        <v>C003</v>
      </c>
      <c r="G446" t="str">
        <v>Case Study: Mid-Market Win</v>
      </c>
      <c r="H446" t="str">
        <v>NO_RESPONSE</v>
      </c>
      <c r="I446">
        <v>2190</v>
      </c>
      <c r="J446" t="str">
        <v>MOBILE</v>
      </c>
      <c r="K446" t="str">
        <v>https://example.com/blog</v>
      </c>
      <c r="L446" t="str">
        <v/>
      </c>
      <c r="M446">
        <v>36.5</v>
      </c>
      <c r="N446" t="str">
        <v>HIGH</v>
      </c>
    </row>
    <row r="447" spans="1:14">
      <c r="A447" t="str">
        <v>INT-00446</v>
      </c>
      <c r="B447" t="str">
        <v>L0169</v>
      </c>
      <c r="C447" t="str">
        <v>DEMO_REQUEST</v>
      </c>
      <c r="D447">
        <v>45980</v>
      </c>
      <c r="E447" t="str">
        <v>EMAIL</v>
      </c>
      <c r="F447" t="str">
        <v>C010</v>
      </c>
      <c r="G447" t="str">
        <v>Video: Platform Overview 3Min</v>
      </c>
      <c r="H447" t="str">
        <v>OPENED</v>
      </c>
      <c r="I447">
        <v>1199</v>
      </c>
      <c r="J447" t="str">
        <v>MOBILE</v>
      </c>
      <c r="K447" t="str">
        <v>https://example.com/blog</v>
      </c>
      <c r="L447" t="str">
        <v/>
      </c>
      <c r="M447">
        <v>20</v>
      </c>
      <c r="N447" t="str">
        <v>HIGH</v>
      </c>
    </row>
    <row r="448" spans="1:14">
      <c r="A448" t="str">
        <v>INT-00447</v>
      </c>
      <c r="B448" t="str">
        <v>L0574</v>
      </c>
      <c r="C448" t="str">
        <v>BLOG_READ</v>
      </c>
      <c r="D448">
        <v>45815</v>
      </c>
      <c r="E448" t="str">
        <v>CHAT</v>
      </c>
      <c r="F448" t="str">
        <v>N/A</v>
      </c>
      <c r="G448" t="str">
        <v>Newsletter Issue #42</v>
      </c>
      <c r="H448" t="str">
        <v>CLICKED</v>
      </c>
      <c r="I448">
        <v>1142</v>
      </c>
      <c r="J448" t="str">
        <v>TABLET</v>
      </c>
      <c r="K448" t="str">
        <v>N/A</v>
      </c>
      <c r="L448" t="str">
        <v/>
      </c>
      <c r="M448">
        <v>19</v>
      </c>
      <c r="N448" t="str">
        <v>HIGH</v>
      </c>
    </row>
    <row r="449" spans="1:14">
      <c r="A449" t="str">
        <v>INT-00448</v>
      </c>
      <c r="B449" t="str">
        <v>L0209</v>
      </c>
      <c r="C449" t="str">
        <v>EMAIL_CLICK</v>
      </c>
      <c r="D449">
        <v>45827</v>
      </c>
      <c r="E449" t="str">
        <v>CHAT</v>
      </c>
      <c r="F449" t="str">
        <v>C008</v>
      </c>
      <c r="G449" t="str">
        <v>Crm Buyer'S Guide 2025</v>
      </c>
      <c r="H449" t="str">
        <v>CONVERTED</v>
      </c>
      <c r="I449">
        <v>1785</v>
      </c>
      <c r="J449" t="str">
        <v>DESKTOP</v>
      </c>
      <c r="K449" t="str">
        <v>https://example.com/about</v>
      </c>
      <c r="L449" t="str">
        <v/>
      </c>
      <c r="M449">
        <v>29.8</v>
      </c>
      <c r="N449" t="str">
        <v>HIGH</v>
      </c>
    </row>
    <row r="450" spans="1:14">
      <c r="A450" t="str">
        <v>INT-00449</v>
      </c>
      <c r="B450" t="str">
        <v>L0728</v>
      </c>
      <c r="C450" t="str">
        <v>REFERRAL_LINK_CLICK</v>
      </c>
      <c r="D450">
        <v>46001</v>
      </c>
      <c r="E450" t="str">
        <v>EMAIL</v>
      </c>
      <c r="F450" t="str">
        <v>C001</v>
      </c>
      <c r="G450" t="str">
        <v>Roi Calculator Landing Page</v>
      </c>
      <c r="H450" t="str">
        <v>NO_RESPONSE</v>
      </c>
      <c r="I450">
        <v>151</v>
      </c>
      <c r="J450" t="str">
        <v>MOBILE</v>
      </c>
      <c r="K450" t="str">
        <v>https://example.com/blog</v>
      </c>
      <c r="L450" t="str">
        <v/>
      </c>
      <c r="M450">
        <v>2.5</v>
      </c>
      <c r="N450" t="str">
        <v>MEDIUM</v>
      </c>
    </row>
    <row r="451" spans="1:14">
      <c r="A451" t="str">
        <v>INT-00450</v>
      </c>
      <c r="B451" t="str">
        <v>L0153</v>
      </c>
      <c r="C451" t="str">
        <v>DEMO_REQUEST</v>
      </c>
      <c r="D451">
        <v>45690</v>
      </c>
      <c r="E451" t="str">
        <v>UNKNOWN</v>
      </c>
      <c r="F451" t="str">
        <v>C007</v>
      </c>
      <c r="G451" t="str">
        <v>Partner Referral Landing Page</v>
      </c>
      <c r="H451" t="str">
        <v>NO_RESPONSE</v>
      </c>
      <c r="I451">
        <v>0</v>
      </c>
      <c r="J451" t="str">
        <v>DESKTOP</v>
      </c>
      <c r="K451" t="str">
        <v>N/A</v>
      </c>
      <c r="L451" t="str">
        <v/>
      </c>
      <c r="M451">
        <v>0</v>
      </c>
      <c r="N451" t="str">
        <v>NONE</v>
      </c>
    </row>
    <row r="452" spans="1:14">
      <c r="A452" t="str">
        <v>INT-00451</v>
      </c>
      <c r="B452" t="str">
        <v>L0421</v>
      </c>
      <c r="C452" t="str">
        <v>PHONE_CALL</v>
      </c>
      <c r="D452">
        <v>45740</v>
      </c>
      <c r="E452" t="str">
        <v>IN-PERSON</v>
      </c>
      <c r="F452" t="str">
        <v>C009</v>
      </c>
      <c r="G452" t="str">
        <v>Chatbot: Pricing Inquiry</v>
      </c>
      <c r="H452" t="str">
        <v>NO_RESPONSE</v>
      </c>
      <c r="I452">
        <v>633</v>
      </c>
      <c r="J452" t="str">
        <v>MOBILE</v>
      </c>
      <c r="K452" t="str">
        <v>https://example.com/free-trial</v>
      </c>
      <c r="L452" t="str">
        <v/>
      </c>
      <c r="M452">
        <v>10.6</v>
      </c>
      <c r="N452" t="str">
        <v>HIGH</v>
      </c>
    </row>
    <row r="453" spans="1:14">
      <c r="A453" t="str">
        <v>INT-00452</v>
      </c>
      <c r="B453" t="str">
        <v>L0265</v>
      </c>
      <c r="C453" t="str">
        <v>PRICING_PAGE_VIEW</v>
      </c>
      <c r="D453">
        <v>45957</v>
      </c>
      <c r="E453" t="str">
        <v>UNKNOWN</v>
      </c>
      <c r="F453" t="str">
        <v>C010</v>
      </c>
      <c r="G453" t="str">
        <v>Ebook: Abm Playbook</v>
      </c>
      <c r="H453" t="str">
        <v>PARTIAL_VIEW</v>
      </c>
      <c r="I453">
        <v>473</v>
      </c>
      <c r="J453" t="str">
        <v>DESKTOP</v>
      </c>
      <c r="K453" t="str">
        <v>https://example.com/demo</v>
      </c>
      <c r="L453" t="str">
        <v/>
      </c>
      <c r="M453">
        <v>7.9</v>
      </c>
      <c r="N453" t="str">
        <v>HIGH</v>
      </c>
    </row>
    <row r="454" spans="1:14">
      <c r="A454" t="str">
        <v>INT-00453</v>
      </c>
      <c r="B454" t="str">
        <v>L0200</v>
      </c>
      <c r="C454" t="str">
        <v>AD_CLICK</v>
      </c>
      <c r="D454">
        <v>45988</v>
      </c>
      <c r="E454" t="str">
        <v>PHONE</v>
      </c>
      <c r="F454" t="str">
        <v>C005</v>
      </c>
      <c r="G454" t="str">
        <v>Blog: Abm Vs Demand Gen</v>
      </c>
      <c r="H454" t="str">
        <v>NO_RESPONSE</v>
      </c>
      <c r="I454">
        <v>2086</v>
      </c>
      <c r="J454" t="str">
        <v>MOBILE</v>
      </c>
      <c r="K454" t="str">
        <v>N/A</v>
      </c>
      <c r="L454" t="str">
        <v/>
      </c>
      <c r="M454">
        <v>34.799999999999997</v>
      </c>
      <c r="N454" t="str">
        <v>HIGH</v>
      </c>
    </row>
    <row r="455" spans="1:14">
      <c r="A455" t="str">
        <v>INT-00454</v>
      </c>
      <c r="B455" t="str">
        <v>L0963</v>
      </c>
      <c r="C455" t="str">
        <v>FREE_TRIAL_SIGNUP</v>
      </c>
      <c r="D455">
        <v>45769</v>
      </c>
      <c r="E455" t="str">
        <v>IN-PERSON</v>
      </c>
      <c r="F455" t="str">
        <v>C002</v>
      </c>
      <c r="G455" t="str">
        <v>Roi Calculator Landing Page</v>
      </c>
      <c r="H455" t="str">
        <v>CLICKED</v>
      </c>
      <c r="I455">
        <v>771</v>
      </c>
      <c r="J455" t="str">
        <v>DESKTOP</v>
      </c>
      <c r="K455" t="str">
        <v>https://example.com/resources/ebooks</v>
      </c>
      <c r="L455" t="str">
        <v/>
      </c>
      <c r="M455">
        <v>12.9</v>
      </c>
      <c r="N455" t="str">
        <v>HIGH</v>
      </c>
    </row>
    <row r="456" spans="1:14">
      <c r="A456" t="str">
        <v>INT-00455</v>
      </c>
      <c r="B456" t="str">
        <v>L0732</v>
      </c>
      <c r="C456" t="str">
        <v>PRICING_PAGE_VIEW</v>
      </c>
      <c r="D456" t="str">
        <v/>
      </c>
      <c r="E456" t="str">
        <v>CHAT</v>
      </c>
      <c r="F456" t="str">
        <v>N/A</v>
      </c>
      <c r="G456" t="str">
        <v>Case Study: Mid-Market Win</v>
      </c>
      <c r="H456" t="str">
        <v>BOUNCED</v>
      </c>
      <c r="I456">
        <v>0</v>
      </c>
      <c r="J456" t="str">
        <v>UNKNOWN</v>
      </c>
      <c r="K456" t="str">
        <v>https://example.com/free-trial</v>
      </c>
      <c r="L456" t="str">
        <v/>
      </c>
      <c r="M456">
        <v>0</v>
      </c>
      <c r="N456" t="str">
        <v>NONE</v>
      </c>
    </row>
    <row r="457" spans="1:14">
      <c r="A457" t="str">
        <v>INT-00456</v>
      </c>
      <c r="B457" t="str">
        <v>L0003</v>
      </c>
      <c r="C457" t="str">
        <v>BLOG_READ</v>
      </c>
      <c r="D457">
        <v>45879</v>
      </c>
      <c r="E457" t="str">
        <v>SOCIAL</v>
      </c>
      <c r="F457" t="str">
        <v>N/A</v>
      </c>
      <c r="G457" t="str">
        <v>Crm Buyer'S Guide 2025</v>
      </c>
      <c r="H457" t="str">
        <v>REPLIED</v>
      </c>
      <c r="I457">
        <v>0</v>
      </c>
      <c r="J457" t="str">
        <v>MOBILE</v>
      </c>
      <c r="K457" t="str">
        <v>https://example.com/blog</v>
      </c>
      <c r="L457" t="str">
        <v/>
      </c>
      <c r="M457">
        <v>0</v>
      </c>
      <c r="N457" t="str">
        <v>NONE</v>
      </c>
    </row>
    <row r="458" spans="1:14">
      <c r="A458" t="str">
        <v>INT-00457</v>
      </c>
      <c r="B458" t="str">
        <v>L0813</v>
      </c>
      <c r="C458" t="str">
        <v>EMAIL_OPEN</v>
      </c>
      <c r="D458" t="str">
        <v/>
      </c>
      <c r="E458" t="str">
        <v>WEB</v>
      </c>
      <c r="F458" t="str">
        <v>C004</v>
      </c>
      <c r="G458" t="str">
        <v>Webinar: Marketing Automation 101</v>
      </c>
      <c r="H458" t="str">
        <v>CLICKED</v>
      </c>
      <c r="I458">
        <v>2027</v>
      </c>
      <c r="J458" t="str">
        <v>MOBILE</v>
      </c>
      <c r="K458" t="str">
        <v>https://example.com/blog</v>
      </c>
      <c r="L458" t="str">
        <v/>
      </c>
      <c r="M458">
        <v>33.799999999999997</v>
      </c>
      <c r="N458" t="str">
        <v>HIGH</v>
      </c>
    </row>
    <row r="459" spans="1:14">
      <c r="A459" t="str">
        <v>INT-00458</v>
      </c>
      <c r="B459" t="str">
        <v>L0796</v>
      </c>
      <c r="C459" t="str">
        <v>EMAIL_OPEN</v>
      </c>
      <c r="D459">
        <v>45731</v>
      </c>
      <c r="E459" t="str">
        <v>SMS</v>
      </c>
      <c r="F459" t="str">
        <v>N/A</v>
      </c>
      <c r="G459" t="str">
        <v>Webinar: Lead Scoring Best Practices</v>
      </c>
      <c r="H459" t="str">
        <v>CONVERTED</v>
      </c>
      <c r="I459">
        <v>875</v>
      </c>
      <c r="J459" t="str">
        <v>UNKNOWN</v>
      </c>
      <c r="K459" t="str">
        <v>https://example.com/pricing</v>
      </c>
      <c r="L459" t="str">
        <v/>
      </c>
      <c r="M459">
        <v>14.6</v>
      </c>
      <c r="N459" t="str">
        <v>HIGH</v>
      </c>
    </row>
    <row r="460" spans="1:14">
      <c r="A460" t="str">
        <v>INT-00459</v>
      </c>
      <c r="B460" t="str">
        <v>L0816</v>
      </c>
      <c r="C460" t="str">
        <v>BLOG_READ</v>
      </c>
      <c r="D460">
        <v>46006</v>
      </c>
      <c r="E460" t="str">
        <v>WEB</v>
      </c>
      <c r="F460" t="str">
        <v>C010</v>
      </c>
      <c r="G460" t="str">
        <v>Crm Buyer'S Guide 2025</v>
      </c>
      <c r="H460" t="str">
        <v>NO_RESPONSE</v>
      </c>
      <c r="I460">
        <v>2099</v>
      </c>
      <c r="J460" t="str">
        <v>MOBILE</v>
      </c>
      <c r="K460" t="str">
        <v>https://example.com/case-studies</v>
      </c>
      <c r="L460" t="str">
        <v/>
      </c>
      <c r="M460">
        <v>35</v>
      </c>
      <c r="N460" t="str">
        <v>HIGH</v>
      </c>
    </row>
    <row r="461" spans="1:14">
      <c r="A461" t="str">
        <v>INT-00460</v>
      </c>
      <c r="B461" t="str">
        <v>L0737</v>
      </c>
      <c r="C461" t="str">
        <v>SOCIAL_ENGAGE</v>
      </c>
      <c r="D461">
        <v>45744</v>
      </c>
      <c r="E461" t="str">
        <v>WEB</v>
      </c>
      <c r="F461" t="str">
        <v>C008</v>
      </c>
      <c r="G461" t="str">
        <v>10 Lead Scoring Tips</v>
      </c>
      <c r="H461" t="str">
        <v>VIEWED</v>
      </c>
      <c r="I461">
        <v>1280</v>
      </c>
      <c r="J461" t="str">
        <v>TABLET</v>
      </c>
      <c r="K461" t="str">
        <v>https://example.com/blog/reduce-cac</v>
      </c>
      <c r="L461" t="str">
        <v/>
      </c>
      <c r="M461">
        <v>21.3</v>
      </c>
      <c r="N461" t="str">
        <v>HIGH</v>
      </c>
    </row>
    <row r="462" spans="1:14">
      <c r="A462" t="str">
        <v>INT-00461</v>
      </c>
      <c r="B462" t="str">
        <v>L0238</v>
      </c>
      <c r="C462" t="str">
        <v>PRICING_PAGE_VIEW</v>
      </c>
      <c r="D462">
        <v>45910</v>
      </c>
      <c r="E462" t="str">
        <v>CHAT</v>
      </c>
      <c r="F462" t="str">
        <v>C005</v>
      </c>
      <c r="G462" t="str">
        <v>Guide: Email Deliverability</v>
      </c>
      <c r="H462" t="str">
        <v>VIEWED</v>
      </c>
      <c r="I462">
        <v>224</v>
      </c>
      <c r="J462" t="str">
        <v>UNKNOWN</v>
      </c>
      <c r="K462" t="str">
        <v>https://example.com/roi-calculator</v>
      </c>
      <c r="L462" t="str">
        <v/>
      </c>
      <c r="M462">
        <v>3.7</v>
      </c>
      <c r="N462" t="str">
        <v>MEDIUM</v>
      </c>
    </row>
    <row r="463" spans="1:14">
      <c r="A463" t="str">
        <v>INT-00462</v>
      </c>
      <c r="B463" t="str">
        <v>L0913</v>
      </c>
      <c r="C463" t="str">
        <v>PHONE_CALL</v>
      </c>
      <c r="D463">
        <v>45963</v>
      </c>
      <c r="E463" t="str">
        <v>PUSH_NOTIFICATION</v>
      </c>
      <c r="F463" t="str">
        <v>C004</v>
      </c>
      <c r="G463" t="str">
        <v>Template: Campaign Planning</v>
      </c>
      <c r="H463" t="str">
        <v>CLICKED</v>
      </c>
      <c r="I463">
        <v>0</v>
      </c>
      <c r="J463" t="str">
        <v>MOBILE</v>
      </c>
      <c r="K463" t="str">
        <v>https://example.com/integrations</v>
      </c>
      <c r="L463" t="str">
        <v/>
      </c>
      <c r="M463">
        <v>0</v>
      </c>
      <c r="N463" t="str">
        <v>NONE</v>
      </c>
    </row>
    <row r="464" spans="1:14">
      <c r="A464" t="str">
        <v>INT-00463</v>
      </c>
      <c r="B464" t="str">
        <v>L0720</v>
      </c>
      <c r="C464" t="str">
        <v>FORM_SUBMIT</v>
      </c>
      <c r="D464" t="str">
        <v/>
      </c>
      <c r="E464" t="str">
        <v>WEB</v>
      </c>
      <c r="F464" t="str">
        <v>C007</v>
      </c>
      <c r="G464" t="str">
        <v>Product Demo Video</v>
      </c>
      <c r="H464" t="str">
        <v>ENGAGED</v>
      </c>
      <c r="I464">
        <v>1933</v>
      </c>
      <c r="J464" t="str">
        <v>TABLET</v>
      </c>
      <c r="K464" t="str">
        <v>https://example.com/blog/reduce-cac</v>
      </c>
      <c r="L464" t="str">
        <v/>
      </c>
      <c r="M464">
        <v>32.200000000000003</v>
      </c>
      <c r="N464" t="str">
        <v>HIGH</v>
      </c>
    </row>
    <row r="465" spans="1:14">
      <c r="A465" t="str">
        <v>INT-00464</v>
      </c>
      <c r="B465" t="str">
        <v>L0159</v>
      </c>
      <c r="C465" t="str">
        <v>AD_CLICK</v>
      </c>
      <c r="D465">
        <v>45684</v>
      </c>
      <c r="E465" t="str">
        <v>PUSH_NOTIFICATION</v>
      </c>
      <c r="F465" t="str">
        <v>C007</v>
      </c>
      <c r="G465" t="str">
        <v>Blog: 5 Metrics Every Cmo Needs</v>
      </c>
      <c r="H465" t="str">
        <v>BOUNCED</v>
      </c>
      <c r="I465">
        <v>1325</v>
      </c>
      <c r="J465" t="str">
        <v>UNKNOWN</v>
      </c>
      <c r="K465" t="str">
        <v>https://example.com/pricing</v>
      </c>
      <c r="L465" t="str">
        <v/>
      </c>
      <c r="M465">
        <v>22.1</v>
      </c>
      <c r="N465" t="str">
        <v>HIGH</v>
      </c>
    </row>
    <row r="466" spans="1:14">
      <c r="A466" t="str">
        <v>INT-00465</v>
      </c>
      <c r="B466" t="str">
        <v>L0754</v>
      </c>
      <c r="C466" t="str">
        <v>CASE_STUDY_VIEW</v>
      </c>
      <c r="D466">
        <v>45737</v>
      </c>
      <c r="E466" t="str">
        <v>SMS</v>
      </c>
      <c r="F466" t="str">
        <v>C002</v>
      </c>
      <c r="G466" t="str">
        <v>Video: Customer Testimonial</v>
      </c>
      <c r="H466" t="str">
        <v>OPENED</v>
      </c>
      <c r="I466">
        <v>1374</v>
      </c>
      <c r="J466" t="str">
        <v>TABLET</v>
      </c>
      <c r="K466" t="str">
        <v>https://example.com/webinars</v>
      </c>
      <c r="L466" t="str">
        <v/>
      </c>
      <c r="M466">
        <v>22.9</v>
      </c>
      <c r="N466" t="str">
        <v>HIGH</v>
      </c>
    </row>
    <row r="467" spans="1:14">
      <c r="A467" t="str">
        <v>INT-00466</v>
      </c>
      <c r="B467" t="str">
        <v>L0513</v>
      </c>
      <c r="C467" t="str">
        <v>BLOG_READ</v>
      </c>
      <c r="D467">
        <v>45703</v>
      </c>
      <c r="E467" t="str">
        <v>IN-PERSON</v>
      </c>
      <c r="F467" t="str">
        <v>N/A</v>
      </c>
      <c r="G467" t="str">
        <v>Ultimate Guide To Crm</v>
      </c>
      <c r="H467" t="str">
        <v>UNSUBSCRIBED</v>
      </c>
      <c r="I467">
        <v>280</v>
      </c>
      <c r="J467" t="str">
        <v>TABLET</v>
      </c>
      <c r="K467" t="str">
        <v>N/A</v>
      </c>
      <c r="L467" t="str">
        <v>Enterprise Deal — Multi-Seat</v>
      </c>
      <c r="M467">
        <v>4.7</v>
      </c>
      <c r="N467" t="str">
        <v>MEDIUM</v>
      </c>
    </row>
    <row r="468" spans="1:14">
      <c r="A468" t="str">
        <v>INT-00467</v>
      </c>
      <c r="B468" t="str">
        <v>L0464</v>
      </c>
      <c r="C468" t="str">
        <v>WEBINAR_ATTENDED</v>
      </c>
      <c r="D468">
        <v>45760</v>
      </c>
      <c r="E468" t="str">
        <v>UNKNOWN</v>
      </c>
      <c r="F468" t="str">
        <v>N/A</v>
      </c>
      <c r="G468" t="str">
        <v>Blog: Abm Vs Demand Gen</v>
      </c>
      <c r="H468" t="str">
        <v>PARTIAL_VIEW</v>
      </c>
      <c r="I468">
        <v>2297</v>
      </c>
      <c r="J468" t="str">
        <v>DESKTOP</v>
      </c>
      <c r="K468" t="str">
        <v>https://example.com/features</v>
      </c>
      <c r="L468" t="str">
        <v/>
      </c>
      <c r="M468">
        <v>38.299999999999997</v>
      </c>
      <c r="N468" t="str">
        <v>HIGH</v>
      </c>
    </row>
    <row r="469" spans="1:14">
      <c r="A469" t="str">
        <v>INT-00468</v>
      </c>
      <c r="B469" t="str">
        <v>L0853</v>
      </c>
      <c r="C469" t="str">
        <v>FORM_SUBMIT</v>
      </c>
      <c r="D469">
        <v>45699</v>
      </c>
      <c r="E469" t="str">
        <v>WEB</v>
      </c>
      <c r="F469" t="str">
        <v>C001</v>
      </c>
      <c r="G469" t="str">
        <v>Blog: Abm Vs Demand Gen</v>
      </c>
      <c r="H469" t="str">
        <v>OPENED</v>
      </c>
      <c r="I469">
        <v>1427</v>
      </c>
      <c r="J469" t="str">
        <v>DESKTOP</v>
      </c>
      <c r="K469" t="str">
        <v>https://example.com/blog</v>
      </c>
      <c r="L469" t="str">
        <v/>
      </c>
      <c r="M469">
        <v>23.8</v>
      </c>
      <c r="N469" t="str">
        <v>HIGH</v>
      </c>
    </row>
    <row r="470" spans="1:14">
      <c r="A470" t="str">
        <v>INT-00469</v>
      </c>
      <c r="B470" t="str">
        <v>L0009</v>
      </c>
      <c r="C470" t="str">
        <v>FORM_SUBMIT</v>
      </c>
      <c r="D470">
        <v>45736</v>
      </c>
      <c r="E470" t="str">
        <v>PHONE</v>
      </c>
      <c r="F470" t="str">
        <v>C001</v>
      </c>
      <c r="G470" t="str">
        <v>Unknown</v>
      </c>
      <c r="H470" t="str">
        <v>OPENED</v>
      </c>
      <c r="I470">
        <v>1096</v>
      </c>
      <c r="J470" t="str">
        <v>UNKNOWN</v>
      </c>
      <c r="K470" t="str">
        <v>https://example.com/blog/reduce-cac</v>
      </c>
      <c r="L470" t="str">
        <v/>
      </c>
      <c r="M470">
        <v>18.3</v>
      </c>
      <c r="N470" t="str">
        <v>HIGH</v>
      </c>
    </row>
    <row r="471" spans="1:14">
      <c r="A471" t="str">
        <v>INT-00470</v>
      </c>
      <c r="B471" t="str">
        <v>L0196</v>
      </c>
      <c r="C471" t="str">
        <v>CONTENT_DOWNLOAD</v>
      </c>
      <c r="D471">
        <v>45949</v>
      </c>
      <c r="E471" t="str">
        <v>PUSH_NOTIFICATION</v>
      </c>
      <c r="F471" t="str">
        <v>C009</v>
      </c>
      <c r="G471" t="str">
        <v>Crm Buyer'S Guide 2025</v>
      </c>
      <c r="H471" t="str">
        <v>CLICKED</v>
      </c>
      <c r="I471">
        <v>1305</v>
      </c>
      <c r="J471" t="str">
        <v>MOBILE</v>
      </c>
      <c r="K471" t="str">
        <v>https://example.com/roi-calculator</v>
      </c>
      <c r="L471" t="str">
        <v/>
      </c>
      <c r="M471">
        <v>21.8</v>
      </c>
      <c r="N471" t="str">
        <v>HIGH</v>
      </c>
    </row>
    <row r="472" spans="1:14">
      <c r="A472" t="str">
        <v>INT-00471</v>
      </c>
      <c r="B472" t="str">
        <v>L0896</v>
      </c>
      <c r="C472" t="str">
        <v>FORM_SUBMIT</v>
      </c>
      <c r="D472">
        <v>45839</v>
      </c>
      <c r="E472" t="str">
        <v>EMAIL</v>
      </c>
      <c r="F472" t="str">
        <v>C007</v>
      </c>
      <c r="G472" t="str">
        <v>Competitor Comparison Sheet</v>
      </c>
      <c r="H472" t="str">
        <v>IGNORED</v>
      </c>
      <c r="I472">
        <v>260</v>
      </c>
      <c r="J472" t="str">
        <v>UNKNOWN</v>
      </c>
      <c r="K472" t="str">
        <v>https://example.com/blog/reduce-cac</v>
      </c>
      <c r="L472" t="str">
        <v/>
      </c>
      <c r="M472">
        <v>4.3</v>
      </c>
      <c r="N472" t="str">
        <v>MEDIUM</v>
      </c>
    </row>
    <row r="473" spans="1:14">
      <c r="A473" t="str">
        <v>INT-00472</v>
      </c>
      <c r="B473" t="str">
        <v>L0780</v>
      </c>
      <c r="C473" t="str">
        <v>PRICING_PAGE_VIEW</v>
      </c>
      <c r="D473">
        <v>45892</v>
      </c>
      <c r="E473" t="str">
        <v>PHONE</v>
      </c>
      <c r="F473" t="str">
        <v>C002</v>
      </c>
      <c r="G473" t="str">
        <v>Crm Buyer'S Guide 2025</v>
      </c>
      <c r="H473" t="str">
        <v>REGISTERED</v>
      </c>
      <c r="I473">
        <v>2136</v>
      </c>
      <c r="J473" t="str">
        <v>TABLET</v>
      </c>
      <c r="K473" t="str">
        <v>https://example.com/pricing</v>
      </c>
      <c r="L473" t="str">
        <v/>
      </c>
      <c r="M473">
        <v>35.6</v>
      </c>
      <c r="N473" t="str">
        <v>HIGH</v>
      </c>
    </row>
    <row r="474" spans="1:14">
      <c r="A474" t="str">
        <v>INT-00473</v>
      </c>
      <c r="B474" t="str">
        <v>L0069</v>
      </c>
      <c r="C474" t="str">
        <v>REFERRAL_LINK_CLICK</v>
      </c>
      <c r="D474">
        <v>45895</v>
      </c>
      <c r="E474" t="str">
        <v>SOCIAL</v>
      </c>
      <c r="F474" t="str">
        <v>C005</v>
      </c>
      <c r="G474" t="str">
        <v>Newsletter Issue #44</v>
      </c>
      <c r="H474" t="str">
        <v>OPENED</v>
      </c>
      <c r="I474">
        <v>2173</v>
      </c>
      <c r="J474" t="str">
        <v>DESKTOP</v>
      </c>
      <c r="K474" t="str">
        <v>https://example.com/pricing</v>
      </c>
      <c r="L474" t="str">
        <v/>
      </c>
      <c r="M474">
        <v>36.200000000000003</v>
      </c>
      <c r="N474" t="str">
        <v>HIGH</v>
      </c>
    </row>
    <row r="475" spans="1:14">
      <c r="A475" t="str">
        <v>INT-00474</v>
      </c>
      <c r="B475" t="str">
        <v>L0640</v>
      </c>
      <c r="C475" t="str">
        <v>CHATBOT_CONVO</v>
      </c>
      <c r="D475">
        <v>45720</v>
      </c>
      <c r="E475" t="str">
        <v>SOCIAL</v>
      </c>
      <c r="F475" t="str">
        <v>C005</v>
      </c>
      <c r="G475" t="str">
        <v>Video: Customer Testimonial</v>
      </c>
      <c r="H475" t="str">
        <v>NO_RESPONSE</v>
      </c>
      <c r="I475">
        <v>0</v>
      </c>
      <c r="J475" t="str">
        <v>TABLET</v>
      </c>
      <c r="K475" t="str">
        <v>https://example.com/roi-calculator</v>
      </c>
      <c r="L475" t="str">
        <v>Budget Not Confirmed</v>
      </c>
      <c r="M475">
        <v>0</v>
      </c>
      <c r="N475" t="str">
        <v>NONE</v>
      </c>
    </row>
    <row r="476" spans="1:14">
      <c r="A476" t="str">
        <v>INT-00475</v>
      </c>
      <c r="B476" t="str">
        <v>L0962</v>
      </c>
      <c r="C476" t="str">
        <v>VIDEO_WATCH</v>
      </c>
      <c r="D476">
        <v>45863</v>
      </c>
      <c r="E476" t="str">
        <v>PHONE</v>
      </c>
      <c r="F476" t="str">
        <v>C004</v>
      </c>
      <c r="G476" t="str">
        <v>Ebook: Abm Playbook</v>
      </c>
      <c r="H476" t="str">
        <v>OPENED</v>
      </c>
      <c r="I476">
        <v>0</v>
      </c>
      <c r="J476" t="str">
        <v>DESKTOP</v>
      </c>
      <c r="K476" t="str">
        <v>https://example.com/about</v>
      </c>
      <c r="L476" t="str">
        <v/>
      </c>
      <c r="M476">
        <v>0</v>
      </c>
      <c r="N476" t="str">
        <v>NONE</v>
      </c>
    </row>
    <row r="477" spans="1:14">
      <c r="A477" t="str">
        <v>INT-00476</v>
      </c>
      <c r="B477" t="str">
        <v>L0793</v>
      </c>
      <c r="C477" t="str">
        <v>SOCIAL_ENGAGE</v>
      </c>
      <c r="D477" t="str">
        <v/>
      </c>
      <c r="E477" t="str">
        <v>PUSH_NOTIFICATION</v>
      </c>
      <c r="F477" t="str">
        <v>C009</v>
      </c>
      <c r="G477" t="str">
        <v>Webinar: Marketing Automation 101</v>
      </c>
      <c r="H477" t="str">
        <v>OPENED</v>
      </c>
      <c r="I477">
        <v>0</v>
      </c>
      <c r="J477" t="str">
        <v>MOBILE</v>
      </c>
      <c r="K477" t="str">
        <v>https://example.com/case-studies</v>
      </c>
      <c r="L477" t="str">
        <v/>
      </c>
      <c r="M477">
        <v>0</v>
      </c>
      <c r="N477" t="str">
        <v>NONE</v>
      </c>
    </row>
    <row r="478" spans="1:14">
      <c r="A478" t="str">
        <v>INT-00477</v>
      </c>
      <c r="B478" t="str">
        <v>L0738</v>
      </c>
      <c r="C478" t="str">
        <v>SOCIAL_ENGAGE</v>
      </c>
      <c r="D478">
        <v>45918</v>
      </c>
      <c r="E478" t="str">
        <v>SOCIAL</v>
      </c>
      <c r="F478" t="str">
        <v>C001</v>
      </c>
      <c r="G478" t="str">
        <v>Unknown</v>
      </c>
      <c r="H478" t="str">
        <v>CLICKED</v>
      </c>
      <c r="I478">
        <v>1031</v>
      </c>
      <c r="J478" t="str">
        <v>TABLET</v>
      </c>
      <c r="K478" t="str">
        <v>N/A</v>
      </c>
      <c r="L478" t="str">
        <v/>
      </c>
      <c r="M478">
        <v>17.2</v>
      </c>
      <c r="N478" t="str">
        <v>HIGH</v>
      </c>
    </row>
    <row r="479" spans="1:14">
      <c r="A479" t="str">
        <v>INT-00478</v>
      </c>
      <c r="B479" t="str">
        <v>L0972</v>
      </c>
      <c r="C479" t="str">
        <v>CONTENT_DOWNLOAD</v>
      </c>
      <c r="D479">
        <v>45985</v>
      </c>
      <c r="E479" t="str">
        <v>UNKNOWN</v>
      </c>
      <c r="F479" t="str">
        <v>C002</v>
      </c>
      <c r="G479" t="str">
        <v>Blog: How To Reduce Cac</v>
      </c>
      <c r="H479" t="str">
        <v>PARTIAL_VIEW</v>
      </c>
      <c r="I479">
        <v>453</v>
      </c>
      <c r="J479" t="str">
        <v>MOBILE</v>
      </c>
      <c r="K479" t="str">
        <v>https://example.com/demo</v>
      </c>
      <c r="L479" t="str">
        <v/>
      </c>
      <c r="M479">
        <v>7.6</v>
      </c>
      <c r="N479" t="str">
        <v>HIGH</v>
      </c>
    </row>
    <row r="480" spans="1:14">
      <c r="A480" t="str">
        <v>INT-00479</v>
      </c>
      <c r="B480" t="str">
        <v>L0746</v>
      </c>
      <c r="C480" t="str">
        <v>EMAIL_OPEN</v>
      </c>
      <c r="D480">
        <v>45668</v>
      </c>
      <c r="E480" t="str">
        <v>IN-PERSON</v>
      </c>
      <c r="F480" t="str">
        <v>C009</v>
      </c>
      <c r="G480" t="str">
        <v>Crm Buyer'S Guide 2025</v>
      </c>
      <c r="H480" t="str">
        <v>CLICKED</v>
      </c>
      <c r="I480">
        <v>1353</v>
      </c>
      <c r="J480" t="str">
        <v>DESKTOP</v>
      </c>
      <c r="K480" t="str">
        <v>N/A</v>
      </c>
      <c r="L480" t="str">
        <v>Spoke With Decision Maker</v>
      </c>
      <c r="M480">
        <v>22.6</v>
      </c>
      <c r="N480" t="str">
        <v>HIGH</v>
      </c>
    </row>
    <row r="481" spans="1:14">
      <c r="A481" t="str">
        <v>INT-00480</v>
      </c>
      <c r="B481" t="str">
        <v>L0275</v>
      </c>
      <c r="C481" t="str">
        <v>EMAIL_OPEN</v>
      </c>
      <c r="D481">
        <v>45800</v>
      </c>
      <c r="E481" t="str">
        <v>EMAIL</v>
      </c>
      <c r="F481" t="str">
        <v>C006</v>
      </c>
      <c r="G481" t="str">
        <v>10 Lead Scoring Tips</v>
      </c>
      <c r="H481" t="str">
        <v>DOWNLOADED</v>
      </c>
      <c r="I481">
        <v>463</v>
      </c>
      <c r="J481" t="str">
        <v>DESKTOP</v>
      </c>
      <c r="K481" t="str">
        <v>https://example.com/integrations</v>
      </c>
      <c r="L481" t="str">
        <v/>
      </c>
      <c r="M481">
        <v>7.7</v>
      </c>
      <c r="N481" t="str">
        <v>HIGH</v>
      </c>
    </row>
    <row r="482" spans="1:14">
      <c r="A482" t="str">
        <v>INT-00481</v>
      </c>
      <c r="B482" t="str">
        <v>L0972</v>
      </c>
      <c r="C482" t="str">
        <v>VIDEO_WATCH</v>
      </c>
      <c r="D482">
        <v>45978</v>
      </c>
      <c r="E482" t="str">
        <v>UNKNOWN</v>
      </c>
      <c r="F482" t="str">
        <v>N/A</v>
      </c>
      <c r="G482" t="str">
        <v>Template: Campaign Planning</v>
      </c>
      <c r="H482" t="str">
        <v>OPENED</v>
      </c>
      <c r="I482">
        <v>158</v>
      </c>
      <c r="J482" t="str">
        <v>DESKTOP</v>
      </c>
      <c r="K482" t="str">
        <v>https://example.com/webinars</v>
      </c>
      <c r="L482" t="str">
        <v/>
      </c>
      <c r="M482">
        <v>2.6</v>
      </c>
      <c r="N482" t="str">
        <v>MEDIUM</v>
      </c>
    </row>
    <row r="483" spans="1:14">
      <c r="A483" t="str">
        <v>INT-00482</v>
      </c>
      <c r="B483" t="str">
        <v>L0797</v>
      </c>
      <c r="C483" t="str">
        <v>DEMO_REQUEST</v>
      </c>
      <c r="D483">
        <v>45702</v>
      </c>
      <c r="E483" t="str">
        <v>PUSH_NOTIFICATION</v>
      </c>
      <c r="F483" t="str">
        <v>C007</v>
      </c>
      <c r="G483" t="str">
        <v>Ultimate Guide To Crm</v>
      </c>
      <c r="H483" t="str">
        <v>NO_RESPONSE</v>
      </c>
      <c r="I483">
        <v>564</v>
      </c>
      <c r="J483" t="str">
        <v>DESKTOP</v>
      </c>
      <c r="K483" t="str">
        <v>https://example.com/blog/reduce-cac</v>
      </c>
      <c r="L483" t="str">
        <v/>
      </c>
      <c r="M483">
        <v>9.4</v>
      </c>
      <c r="N483" t="str">
        <v>HIGH</v>
      </c>
    </row>
    <row r="484" spans="1:14">
      <c r="A484" t="str">
        <v>INT-00483</v>
      </c>
      <c r="B484" t="str">
        <v>L0979</v>
      </c>
      <c r="C484" t="str">
        <v>UNSUBSCRIBE</v>
      </c>
      <c r="D484">
        <v>45853</v>
      </c>
      <c r="E484" t="str">
        <v>CHAT</v>
      </c>
      <c r="F484" t="str">
        <v>N/A</v>
      </c>
      <c r="G484" t="str">
        <v>Newsletter Issue #44</v>
      </c>
      <c r="H484" t="str">
        <v>VIEWED</v>
      </c>
      <c r="I484">
        <v>613</v>
      </c>
      <c r="J484" t="str">
        <v>DESKTOP</v>
      </c>
      <c r="K484" t="str">
        <v>https://example.com/blog</v>
      </c>
      <c r="L484" t="str">
        <v/>
      </c>
      <c r="M484">
        <v>10.199999999999999</v>
      </c>
      <c r="N484" t="str">
        <v>HIGH</v>
      </c>
    </row>
    <row r="485" spans="1:14">
      <c r="A485" t="str">
        <v>INT-00484</v>
      </c>
      <c r="B485" t="str">
        <v>L0885</v>
      </c>
      <c r="C485" t="str">
        <v>WEBINAR_ATTENDED</v>
      </c>
      <c r="D485">
        <v>45718</v>
      </c>
      <c r="E485" t="str">
        <v>CHAT</v>
      </c>
      <c r="F485" t="str">
        <v>N/A</v>
      </c>
      <c r="G485" t="str">
        <v>Social Post: Product Launch</v>
      </c>
      <c r="H485" t="str">
        <v>CLICKED</v>
      </c>
      <c r="I485">
        <v>2296</v>
      </c>
      <c r="J485" t="str">
        <v>TABLET</v>
      </c>
      <c r="K485" t="str">
        <v>https://example.com/pricing</v>
      </c>
      <c r="L485" t="str">
        <v/>
      </c>
      <c r="M485">
        <v>38.299999999999997</v>
      </c>
      <c r="N485" t="str">
        <v>HIGH</v>
      </c>
    </row>
    <row r="486" spans="1:14">
      <c r="A486" t="str">
        <v>INT-00485</v>
      </c>
      <c r="B486" t="str">
        <v>L0742</v>
      </c>
      <c r="C486" t="str">
        <v>CONTENT_DOWNLOAD</v>
      </c>
      <c r="D486">
        <v>45729</v>
      </c>
      <c r="E486" t="str">
        <v>EMAIL</v>
      </c>
      <c r="F486" t="str">
        <v>C010</v>
      </c>
      <c r="G486" t="str">
        <v>Ebook: Abm Playbook</v>
      </c>
      <c r="H486" t="str">
        <v>OPENED</v>
      </c>
      <c r="I486">
        <v>326</v>
      </c>
      <c r="J486" t="str">
        <v>TABLET</v>
      </c>
      <c r="K486" t="str">
        <v>https://example.com/competitors</v>
      </c>
      <c r="L486" t="str">
        <v/>
      </c>
      <c r="M486">
        <v>5.4</v>
      </c>
      <c r="N486" t="str">
        <v>HIGH</v>
      </c>
    </row>
    <row r="487" spans="1:14">
      <c r="A487" t="str">
        <v>INT-00486</v>
      </c>
      <c r="B487" t="str">
        <v>L0992</v>
      </c>
      <c r="C487" t="str">
        <v>FREE_TRIAL_SIGNUP</v>
      </c>
      <c r="D487">
        <v>46019</v>
      </c>
      <c r="E487" t="str">
        <v>WEB</v>
      </c>
      <c r="F487" t="str">
        <v>N/A</v>
      </c>
      <c r="G487" t="str">
        <v>Video: Customer Testimonial</v>
      </c>
      <c r="H487" t="str">
        <v>OPENED</v>
      </c>
      <c r="I487">
        <v>2101</v>
      </c>
      <c r="J487" t="str">
        <v>DESKTOP</v>
      </c>
      <c r="K487" t="str">
        <v>https://example.com/case-studies</v>
      </c>
      <c r="L487" t="str">
        <v/>
      </c>
      <c r="M487">
        <v>35</v>
      </c>
      <c r="N487" t="str">
        <v>HIGH</v>
      </c>
    </row>
    <row r="488" spans="1:14">
      <c r="A488" t="str">
        <v>INT-00487</v>
      </c>
      <c r="B488" t="str">
        <v>L0293</v>
      </c>
      <c r="C488" t="str">
        <v>PRICING_PAGE_VIEW</v>
      </c>
      <c r="D488">
        <v>45667</v>
      </c>
      <c r="E488" t="str">
        <v>SOCIAL</v>
      </c>
      <c r="F488" t="str">
        <v>C009</v>
      </c>
      <c r="G488" t="str">
        <v>Ultimate Guide To Crm</v>
      </c>
      <c r="H488" t="str">
        <v>CONVERTED</v>
      </c>
      <c r="I488">
        <v>1193</v>
      </c>
      <c r="J488" t="str">
        <v>DESKTOP</v>
      </c>
      <c r="K488" t="str">
        <v>https://example.com/case-studies</v>
      </c>
      <c r="L488" t="str">
        <v/>
      </c>
      <c r="M488">
        <v>19.899999999999999</v>
      </c>
      <c r="N488" t="str">
        <v>HIGH</v>
      </c>
    </row>
    <row r="489" spans="1:14">
      <c r="A489" t="str">
        <v>INT-00488</v>
      </c>
      <c r="B489" t="str">
        <v>L0361</v>
      </c>
      <c r="C489" t="str">
        <v>EMAIL_OPEN</v>
      </c>
      <c r="D489">
        <v>45740</v>
      </c>
      <c r="E489" t="str">
        <v>PUSH_NOTIFICATION</v>
      </c>
      <c r="F489" t="str">
        <v>C010</v>
      </c>
      <c r="G489" t="str">
        <v>Event Registration: Summit 2025</v>
      </c>
      <c r="H489" t="str">
        <v>REGISTERED</v>
      </c>
      <c r="I489">
        <v>536</v>
      </c>
      <c r="J489" t="str">
        <v>MOBILE</v>
      </c>
      <c r="K489" t="str">
        <v>https://example.com/contact</v>
      </c>
      <c r="L489" t="str">
        <v>Budget Not Confirmed</v>
      </c>
      <c r="M489">
        <v>8.9</v>
      </c>
      <c r="N489" t="str">
        <v>HIGH</v>
      </c>
    </row>
    <row r="490" spans="1:14">
      <c r="A490" t="str">
        <v>INT-00489</v>
      </c>
      <c r="B490" t="str">
        <v>L0278</v>
      </c>
      <c r="C490" t="str">
        <v>UNSUBSCRIBE</v>
      </c>
      <c r="D490">
        <v>45916</v>
      </c>
      <c r="E490" t="str">
        <v>CHAT</v>
      </c>
      <c r="F490" t="str">
        <v>C005</v>
      </c>
      <c r="G490" t="str">
        <v>Webinar: Marketing Automation 101</v>
      </c>
      <c r="H490" t="str">
        <v>DOWNLOADED</v>
      </c>
      <c r="I490">
        <v>894</v>
      </c>
      <c r="J490" t="str">
        <v>DESKTOP</v>
      </c>
      <c r="K490" t="str">
        <v>https://example.com/pricing</v>
      </c>
      <c r="L490" t="str">
        <v/>
      </c>
      <c r="M490">
        <v>14.9</v>
      </c>
      <c r="N490" t="str">
        <v>HIGH</v>
      </c>
    </row>
    <row r="491" spans="1:14">
      <c r="A491" t="str">
        <v>INT-00490</v>
      </c>
      <c r="B491" t="str">
        <v>L0860</v>
      </c>
      <c r="C491" t="str">
        <v>BLOG_READ</v>
      </c>
      <c r="D491">
        <v>45788</v>
      </c>
      <c r="E491" t="str">
        <v>IN-PERSON</v>
      </c>
      <c r="F491" t="str">
        <v>C007</v>
      </c>
      <c r="G491" t="str">
        <v>Whitepaper: State Of Gtm 2025</v>
      </c>
      <c r="H491" t="str">
        <v>VIEWED</v>
      </c>
      <c r="I491">
        <v>1325</v>
      </c>
      <c r="J491" t="str">
        <v>MOBILE</v>
      </c>
      <c r="K491" t="str">
        <v>https://example.com/free-trial</v>
      </c>
      <c r="L491" t="str">
        <v/>
      </c>
      <c r="M491">
        <v>22.1</v>
      </c>
      <c r="N491" t="str">
        <v>HIGH</v>
      </c>
    </row>
    <row r="492" spans="1:14">
      <c r="A492" t="str">
        <v>INT-00491</v>
      </c>
      <c r="B492" t="str">
        <v>L0320</v>
      </c>
      <c r="C492" t="str">
        <v>UNSUBSCRIBE</v>
      </c>
      <c r="D492">
        <v>45908</v>
      </c>
      <c r="E492" t="str">
        <v>PHONE</v>
      </c>
      <c r="F492" t="str">
        <v>C005</v>
      </c>
      <c r="G492" t="str">
        <v>Social Post: Product Launch</v>
      </c>
      <c r="H492" t="str">
        <v>CLICKED</v>
      </c>
      <c r="I492">
        <v>0</v>
      </c>
      <c r="J492" t="str">
        <v>DESKTOP</v>
      </c>
      <c r="K492" t="str">
        <v>N/A</v>
      </c>
      <c r="L492" t="str">
        <v/>
      </c>
      <c r="M492">
        <v>0</v>
      </c>
      <c r="N492" t="str">
        <v>NONE</v>
      </c>
    </row>
    <row r="493" spans="1:14">
      <c r="A493" t="str">
        <v>INT-00492</v>
      </c>
      <c r="B493" t="str">
        <v>L0362</v>
      </c>
      <c r="C493" t="str">
        <v>PRICING_PAGE_VIEW</v>
      </c>
      <c r="D493">
        <v>45904</v>
      </c>
      <c r="E493" t="str">
        <v>SMS</v>
      </c>
      <c r="F493" t="str">
        <v>C003</v>
      </c>
      <c r="G493" t="str">
        <v>Ultimate Guide To Crm</v>
      </c>
      <c r="H493" t="str">
        <v>CLICKED</v>
      </c>
      <c r="I493">
        <v>1530</v>
      </c>
      <c r="J493" t="str">
        <v>DESKTOP</v>
      </c>
      <c r="K493" t="str">
        <v>https://example.com/demo</v>
      </c>
      <c r="L493" t="str">
        <v/>
      </c>
      <c r="M493">
        <v>25.5</v>
      </c>
      <c r="N493" t="str">
        <v>HIGH</v>
      </c>
    </row>
    <row r="494" spans="1:14">
      <c r="A494" t="str">
        <v>INT-00493</v>
      </c>
      <c r="B494" t="str">
        <v>L0380</v>
      </c>
      <c r="C494" t="str">
        <v>FREE_TRIAL_SIGNUP</v>
      </c>
      <c r="D494">
        <v>45864</v>
      </c>
      <c r="E494" t="str">
        <v>WEB</v>
      </c>
      <c r="F494" t="str">
        <v>C008</v>
      </c>
      <c r="G494" t="str">
        <v>Template: Campaign Planning</v>
      </c>
      <c r="H494" t="str">
        <v>NO_RESPONSE</v>
      </c>
      <c r="I494">
        <v>986</v>
      </c>
      <c r="J494" t="str">
        <v>MOBILE</v>
      </c>
      <c r="K494" t="str">
        <v>N/A</v>
      </c>
      <c r="L494" t="str">
        <v/>
      </c>
      <c r="M494">
        <v>16.399999999999999</v>
      </c>
      <c r="N494" t="str">
        <v>HIGH</v>
      </c>
    </row>
    <row r="495" spans="1:14">
      <c r="A495" t="str">
        <v>INT-00494</v>
      </c>
      <c r="B495" t="str">
        <v>L0826</v>
      </c>
      <c r="C495" t="str">
        <v>WEBSITE_VISIT</v>
      </c>
      <c r="D495">
        <v>45756</v>
      </c>
      <c r="E495" t="str">
        <v>WEB</v>
      </c>
      <c r="F495" t="str">
        <v>C009</v>
      </c>
      <c r="G495" t="str">
        <v>Free Trial Signup Page</v>
      </c>
      <c r="H495" t="str">
        <v>CLICKED</v>
      </c>
      <c r="I495">
        <v>1413</v>
      </c>
      <c r="J495" t="str">
        <v>UNKNOWN</v>
      </c>
      <c r="K495" t="str">
        <v>N/A</v>
      </c>
      <c r="L495" t="str">
        <v/>
      </c>
      <c r="M495">
        <v>23.6</v>
      </c>
      <c r="N495" t="str">
        <v>HIGH</v>
      </c>
    </row>
    <row r="496" spans="1:14">
      <c r="A496" t="str">
        <v>INT-00495</v>
      </c>
      <c r="B496" t="str">
        <v>L0841</v>
      </c>
      <c r="C496" t="str">
        <v>BLOG_READ</v>
      </c>
      <c r="D496">
        <v>45663</v>
      </c>
      <c r="E496" t="str">
        <v>UNKNOWN</v>
      </c>
      <c r="F496" t="str">
        <v>C003</v>
      </c>
      <c r="G496" t="str">
        <v>Demo: Live Product Walkthrough</v>
      </c>
      <c r="H496" t="str">
        <v>OPENED</v>
      </c>
      <c r="I496">
        <v>0</v>
      </c>
      <c r="J496" t="str">
        <v>MOBILE</v>
      </c>
      <c r="K496" t="str">
        <v>N/A</v>
      </c>
      <c r="L496" t="str">
        <v>Follow Up Needed</v>
      </c>
      <c r="M496">
        <v>0</v>
      </c>
      <c r="N496" t="str">
        <v>NONE</v>
      </c>
    </row>
    <row r="497" spans="1:14">
      <c r="A497" t="str">
        <v>INT-00496</v>
      </c>
      <c r="B497" t="str">
        <v>L0431</v>
      </c>
      <c r="C497" t="str">
        <v>WEBSITE_VISIT</v>
      </c>
      <c r="D497">
        <v>45836</v>
      </c>
      <c r="E497" t="str">
        <v>EMAIL</v>
      </c>
      <c r="F497" t="str">
        <v>C003</v>
      </c>
      <c r="G497" t="str">
        <v>Blog: 5 Metrics Every Cmo Needs</v>
      </c>
      <c r="H497" t="str">
        <v>CONVERTED</v>
      </c>
      <c r="I497">
        <v>1175</v>
      </c>
      <c r="J497" t="str">
        <v>TABLET</v>
      </c>
      <c r="K497" t="str">
        <v>N/A</v>
      </c>
      <c r="L497" t="str">
        <v/>
      </c>
      <c r="M497">
        <v>19.600000000000001</v>
      </c>
      <c r="N497" t="str">
        <v>HIGH</v>
      </c>
    </row>
    <row r="498" spans="1:14">
      <c r="A498" t="str">
        <v>INT-00497</v>
      </c>
      <c r="B498" t="str">
        <v>L0374</v>
      </c>
      <c r="C498" t="str">
        <v>FREE_TRIAL_SIGNUP</v>
      </c>
      <c r="D498">
        <v>45715</v>
      </c>
      <c r="E498" t="str">
        <v>SMS</v>
      </c>
      <c r="F498" t="str">
        <v>C005</v>
      </c>
      <c r="G498" t="str">
        <v>Newsletter Issue #43</v>
      </c>
      <c r="H498" t="str">
        <v>CLICKED</v>
      </c>
      <c r="I498">
        <v>0</v>
      </c>
      <c r="J498" t="str">
        <v>TABLET</v>
      </c>
      <c r="K498" t="str">
        <v>https://example.com/webinars</v>
      </c>
      <c r="L498" t="str">
        <v/>
      </c>
      <c r="M498">
        <v>0</v>
      </c>
      <c r="N498" t="str">
        <v>NONE</v>
      </c>
    </row>
    <row r="499" spans="1:14">
      <c r="A499" t="str">
        <v>INT-00498</v>
      </c>
      <c r="B499" t="str">
        <v>L0754</v>
      </c>
      <c r="C499" t="str">
        <v>VIDEO_WATCH</v>
      </c>
      <c r="D499">
        <v>45914</v>
      </c>
      <c r="E499" t="str">
        <v>PUSH_NOTIFICATION</v>
      </c>
      <c r="F499" t="str">
        <v>N/A</v>
      </c>
      <c r="G499" t="str">
        <v>Template: Campaign Planning</v>
      </c>
      <c r="H499" t="str">
        <v>BOUNCED</v>
      </c>
      <c r="I499">
        <v>207</v>
      </c>
      <c r="J499" t="str">
        <v>MOBILE</v>
      </c>
      <c r="K499" t="str">
        <v>https://example.com/competitors</v>
      </c>
      <c r="L499" t="str">
        <v/>
      </c>
      <c r="M499">
        <v>3.5</v>
      </c>
      <c r="N499" t="str">
        <v>MEDIUM</v>
      </c>
    </row>
    <row r="500" spans="1:14">
      <c r="A500" t="str">
        <v>INT-00499</v>
      </c>
      <c r="B500" t="str">
        <v>L0983</v>
      </c>
      <c r="C500" t="str">
        <v>BLOG_READ</v>
      </c>
      <c r="D500">
        <v>45890</v>
      </c>
      <c r="E500" t="str">
        <v>SMS</v>
      </c>
      <c r="F500" t="str">
        <v>C003</v>
      </c>
      <c r="G500" t="str">
        <v>Roi Calculator Landing Page</v>
      </c>
      <c r="H500" t="str">
        <v>NO_RESPONSE</v>
      </c>
      <c r="I500">
        <v>328</v>
      </c>
      <c r="J500" t="str">
        <v>DESKTOP</v>
      </c>
      <c r="K500" t="str">
        <v>https://example.com/demo</v>
      </c>
      <c r="L500" t="str">
        <v/>
      </c>
      <c r="M500">
        <v>5.5</v>
      </c>
      <c r="N500" t="str">
        <v>HIGH</v>
      </c>
    </row>
    <row r="501" spans="1:14">
      <c r="A501" t="str">
        <v>INT-00500</v>
      </c>
      <c r="B501" t="str">
        <v>L0565</v>
      </c>
      <c r="C501" t="str">
        <v>WEBINAR_ATTENDED</v>
      </c>
      <c r="D501">
        <v>45771</v>
      </c>
      <c r="E501" t="str">
        <v>CHAT</v>
      </c>
      <c r="F501" t="str">
        <v>C009</v>
      </c>
      <c r="G501" t="str">
        <v>Competitor Comparison Sheet</v>
      </c>
      <c r="H501" t="str">
        <v>OPENED</v>
      </c>
      <c r="I501">
        <v>0</v>
      </c>
      <c r="J501" t="str">
        <v>DESKTOP</v>
      </c>
      <c r="K501" t="str">
        <v>N/A</v>
      </c>
      <c r="L501" t="str">
        <v/>
      </c>
      <c r="M501">
        <v>0</v>
      </c>
      <c r="N501" t="str">
        <v>NONE</v>
      </c>
    </row>
    <row r="502" spans="1:14">
      <c r="A502" t="str">
        <v>INT-00501</v>
      </c>
      <c r="B502" t="str">
        <v>L0729</v>
      </c>
      <c r="C502" t="str">
        <v>CHATBOT_CONVO</v>
      </c>
      <c r="D502">
        <v>45829</v>
      </c>
      <c r="E502" t="str">
        <v>SOCIAL</v>
      </c>
      <c r="F502" t="str">
        <v>C004</v>
      </c>
      <c r="G502" t="str">
        <v>Retargeting Ad Creative A</v>
      </c>
      <c r="H502" t="str">
        <v>VIEWED</v>
      </c>
      <c r="I502">
        <v>0</v>
      </c>
      <c r="J502" t="str">
        <v>TABLET</v>
      </c>
      <c r="K502" t="str">
        <v>https://example.com/pricing</v>
      </c>
      <c r="L502" t="str">
        <v/>
      </c>
      <c r="M502">
        <v>0</v>
      </c>
      <c r="N502" t="str">
        <v>NONE</v>
      </c>
    </row>
    <row r="503" spans="1:14">
      <c r="A503" t="str">
        <v>INT-00502</v>
      </c>
      <c r="B503" t="str">
        <v>L0631</v>
      </c>
      <c r="C503" t="str">
        <v>WEBSITE_VISIT</v>
      </c>
      <c r="D503">
        <v>45728</v>
      </c>
      <c r="E503" t="str">
        <v>UNKNOWN</v>
      </c>
      <c r="F503" t="str">
        <v>C008</v>
      </c>
      <c r="G503" t="str">
        <v>Guide: Email Deliverability</v>
      </c>
      <c r="H503" t="str">
        <v>BOUNCED</v>
      </c>
      <c r="I503">
        <v>1870</v>
      </c>
      <c r="J503" t="str">
        <v>MOBILE</v>
      </c>
      <c r="K503" t="str">
        <v>https://example.com/about</v>
      </c>
      <c r="L503" t="str">
        <v/>
      </c>
      <c r="M503">
        <v>31.2</v>
      </c>
      <c r="N503" t="str">
        <v>HIGH</v>
      </c>
    </row>
    <row r="504" spans="1:14">
      <c r="A504" t="str">
        <v>INT-00503</v>
      </c>
      <c r="B504" t="str">
        <v>L0691</v>
      </c>
      <c r="C504" t="str">
        <v>CONTENT_DOWNLOAD</v>
      </c>
      <c r="D504" t="str">
        <v/>
      </c>
      <c r="E504" t="str">
        <v>WEB</v>
      </c>
      <c r="F504" t="str">
        <v>N/A</v>
      </c>
      <c r="G504" t="str">
        <v>Unknown</v>
      </c>
      <c r="H504" t="str">
        <v>VIEWED</v>
      </c>
      <c r="I504">
        <v>767</v>
      </c>
      <c r="J504" t="str">
        <v>DESKTOP</v>
      </c>
      <c r="K504" t="str">
        <v>https://example.com/case-studies</v>
      </c>
      <c r="L504" t="str">
        <v/>
      </c>
      <c r="M504">
        <v>12.8</v>
      </c>
      <c r="N504" t="str">
        <v>HIGH</v>
      </c>
    </row>
    <row r="505" spans="1:14">
      <c r="A505" t="str">
        <v>INT-00504</v>
      </c>
      <c r="B505" t="str">
        <v>L0289</v>
      </c>
      <c r="C505" t="str">
        <v>PHONE_CALL</v>
      </c>
      <c r="D505">
        <v>45665</v>
      </c>
      <c r="E505" t="str">
        <v>PUSH_NOTIFICATION</v>
      </c>
      <c r="F505" t="str">
        <v>C007</v>
      </c>
      <c r="G505" t="str">
        <v>Customer Success Story</v>
      </c>
      <c r="H505" t="str">
        <v>VIEWED</v>
      </c>
      <c r="I505">
        <v>1625</v>
      </c>
      <c r="J505" t="str">
        <v>MOBILE</v>
      </c>
      <c r="K505" t="str">
        <v>N/A</v>
      </c>
      <c r="L505" t="str">
        <v/>
      </c>
      <c r="M505">
        <v>27.1</v>
      </c>
      <c r="N505" t="str">
        <v>HIGH</v>
      </c>
    </row>
    <row r="506" spans="1:14">
      <c r="A506" t="str">
        <v>INT-00505</v>
      </c>
      <c r="B506" t="str">
        <v>L0518</v>
      </c>
      <c r="C506" t="str">
        <v>REFERRAL_LINK_CLICK</v>
      </c>
      <c r="D506">
        <v>45682</v>
      </c>
      <c r="E506" t="str">
        <v>UNKNOWN</v>
      </c>
      <c r="F506" t="str">
        <v>N/A</v>
      </c>
      <c r="G506" t="str">
        <v>Retargeting Ad Creative A</v>
      </c>
      <c r="H506" t="str">
        <v>BOUNCED</v>
      </c>
      <c r="I506">
        <v>2298</v>
      </c>
      <c r="J506" t="str">
        <v>TABLET</v>
      </c>
      <c r="K506" t="str">
        <v>https://example.com/blog</v>
      </c>
      <c r="L506" t="str">
        <v/>
      </c>
      <c r="M506">
        <v>38.299999999999997</v>
      </c>
      <c r="N506" t="str">
        <v>HIGH</v>
      </c>
    </row>
    <row r="507" spans="1:14">
      <c r="A507" t="str">
        <v>INT-00506</v>
      </c>
      <c r="B507" t="str">
        <v>L0811</v>
      </c>
      <c r="C507" t="str">
        <v>CASE_STUDY_VIEW</v>
      </c>
      <c r="D507">
        <v>45871</v>
      </c>
      <c r="E507" t="str">
        <v>CHAT</v>
      </c>
      <c r="F507" t="str">
        <v>C010</v>
      </c>
      <c r="G507" t="str">
        <v>Newsletter Issue #43</v>
      </c>
      <c r="H507" t="str">
        <v>CONVERTED</v>
      </c>
      <c r="I507">
        <v>2158</v>
      </c>
      <c r="J507" t="str">
        <v>UNKNOWN</v>
      </c>
      <c r="K507" t="str">
        <v>https://example.com/contact</v>
      </c>
      <c r="L507" t="str">
        <v/>
      </c>
      <c r="M507">
        <v>36</v>
      </c>
      <c r="N507" t="str">
        <v>HIGH</v>
      </c>
    </row>
    <row r="508" spans="1:14">
      <c r="A508" t="str">
        <v>INT-00507</v>
      </c>
      <c r="B508" t="str">
        <v>L0655</v>
      </c>
      <c r="C508" t="str">
        <v>EMAIL_OPEN</v>
      </c>
      <c r="D508">
        <v>45818</v>
      </c>
      <c r="E508" t="str">
        <v>CHAT</v>
      </c>
      <c r="F508" t="str">
        <v>C002</v>
      </c>
      <c r="G508" t="str">
        <v>Video: Customer Testimonial</v>
      </c>
      <c r="H508" t="str">
        <v>NO_RESPONSE</v>
      </c>
      <c r="I508">
        <v>1945</v>
      </c>
      <c r="J508" t="str">
        <v>DESKTOP</v>
      </c>
      <c r="K508" t="str">
        <v>https://example.com/features</v>
      </c>
      <c r="L508" t="str">
        <v/>
      </c>
      <c r="M508">
        <v>32.4</v>
      </c>
      <c r="N508" t="str">
        <v>HIGH</v>
      </c>
    </row>
    <row r="509" spans="1:14">
      <c r="A509" t="str">
        <v>INT-00508</v>
      </c>
      <c r="B509" t="str">
        <v>L0456</v>
      </c>
      <c r="C509" t="str">
        <v>FREE_TRIAL_SIGNUP</v>
      </c>
      <c r="D509">
        <v>45987</v>
      </c>
      <c r="E509" t="str">
        <v>EMAIL</v>
      </c>
      <c r="F509" t="str">
        <v>C009</v>
      </c>
      <c r="G509" t="str">
        <v>Ultimate Guide To Crm</v>
      </c>
      <c r="H509" t="str">
        <v>VIEWED</v>
      </c>
      <c r="I509">
        <v>884</v>
      </c>
      <c r="J509" t="str">
        <v>MOBILE</v>
      </c>
      <c r="K509" t="str">
        <v>https://example.com/blog/reduce-cac</v>
      </c>
      <c r="L509" t="str">
        <v/>
      </c>
      <c r="M509">
        <v>14.7</v>
      </c>
      <c r="N509" t="str">
        <v>HIGH</v>
      </c>
    </row>
    <row r="510" spans="1:14">
      <c r="A510" t="str">
        <v>INT-00509</v>
      </c>
      <c r="B510" t="str">
        <v>L0891</v>
      </c>
      <c r="C510" t="str">
        <v>PRICING_PAGE_VIEW</v>
      </c>
      <c r="D510">
        <v>46001</v>
      </c>
      <c r="E510" t="str">
        <v>UNKNOWN</v>
      </c>
      <c r="F510" t="str">
        <v>N/A</v>
      </c>
      <c r="G510" t="str">
        <v>Event Registration: Summit 2025</v>
      </c>
      <c r="H510" t="str">
        <v>OPENED</v>
      </c>
      <c r="I510">
        <v>267</v>
      </c>
      <c r="J510" t="str">
        <v>MOBILE</v>
      </c>
      <c r="K510" t="str">
        <v>N/A</v>
      </c>
      <c r="L510" t="str">
        <v/>
      </c>
      <c r="M510">
        <v>4.5</v>
      </c>
      <c r="N510" t="str">
        <v>MEDIUM</v>
      </c>
    </row>
    <row r="511" spans="1:14">
      <c r="A511" t="str">
        <v>INT-00510</v>
      </c>
      <c r="B511" t="str">
        <v>L0449</v>
      </c>
      <c r="C511" t="str">
        <v>WEBSITE_VISIT</v>
      </c>
      <c r="D511">
        <v>45972</v>
      </c>
      <c r="E511" t="str">
        <v>SMS</v>
      </c>
      <c r="F511" t="str">
        <v>C001</v>
      </c>
      <c r="G511" t="str">
        <v>Case Study: Enterprise Win</v>
      </c>
      <c r="H511" t="str">
        <v>CLICKED</v>
      </c>
      <c r="I511">
        <v>878</v>
      </c>
      <c r="J511" t="str">
        <v>MOBILE</v>
      </c>
      <c r="K511" t="str">
        <v>N/A</v>
      </c>
      <c r="L511" t="str">
        <v/>
      </c>
      <c r="M511">
        <v>14.6</v>
      </c>
      <c r="N511" t="str">
        <v>HIGH</v>
      </c>
    </row>
    <row r="512" spans="1:14">
      <c r="A512" t="str">
        <v>INT-00511</v>
      </c>
      <c r="B512" t="str">
        <v>L0141</v>
      </c>
      <c r="C512" t="str">
        <v>FORM_SUBMIT</v>
      </c>
      <c r="D512">
        <v>45926</v>
      </c>
      <c r="E512" t="str">
        <v>SMS</v>
      </c>
      <c r="F512" t="str">
        <v>C007</v>
      </c>
      <c r="G512" t="str">
        <v>Webinar: Advanced Analytics Deep Dive</v>
      </c>
      <c r="H512" t="str">
        <v>NO_RESPONSE</v>
      </c>
      <c r="I512">
        <v>2307</v>
      </c>
      <c r="J512" t="str">
        <v>DESKTOP</v>
      </c>
      <c r="K512" t="str">
        <v>N/A</v>
      </c>
      <c r="L512" t="str">
        <v/>
      </c>
      <c r="M512">
        <v>38.5</v>
      </c>
      <c r="N512" t="str">
        <v>HIGH</v>
      </c>
    </row>
    <row r="513" spans="1:14">
      <c r="A513" t="str">
        <v>INT-00512</v>
      </c>
      <c r="B513" t="str">
        <v>L0584</v>
      </c>
      <c r="C513" t="str">
        <v>EMAIL_CLICK</v>
      </c>
      <c r="D513">
        <v>45921</v>
      </c>
      <c r="E513" t="str">
        <v>SMS</v>
      </c>
      <c r="F513" t="str">
        <v>C003</v>
      </c>
      <c r="G513" t="str">
        <v>Blog: How To Reduce Cac</v>
      </c>
      <c r="H513" t="str">
        <v>OPENED</v>
      </c>
      <c r="I513">
        <v>0</v>
      </c>
      <c r="J513" t="str">
        <v>DESKTOP</v>
      </c>
      <c r="K513" t="str">
        <v>https://example.com/case-studies</v>
      </c>
      <c r="L513" t="str">
        <v>Follow Up Needed</v>
      </c>
      <c r="M513">
        <v>0</v>
      </c>
      <c r="N513" t="str">
        <v>NONE</v>
      </c>
    </row>
    <row r="514" spans="1:14">
      <c r="A514" t="str">
        <v>INT-00513</v>
      </c>
      <c r="B514" t="str">
        <v>L0100</v>
      </c>
      <c r="C514" t="str">
        <v>BLOG_READ</v>
      </c>
      <c r="D514">
        <v>45927</v>
      </c>
      <c r="E514" t="str">
        <v>CHAT</v>
      </c>
      <c r="F514" t="str">
        <v>N/A</v>
      </c>
      <c r="G514" t="str">
        <v>Video: Customer Testimonial</v>
      </c>
      <c r="H514" t="str">
        <v>CLICKED</v>
      </c>
      <c r="I514">
        <v>0</v>
      </c>
      <c r="J514" t="str">
        <v>MOBILE</v>
      </c>
      <c r="K514" t="str">
        <v>https://example.com/integrations</v>
      </c>
      <c r="L514" t="str">
        <v>Needs Sso/Saml</v>
      </c>
      <c r="M514">
        <v>0</v>
      </c>
      <c r="N514" t="str">
        <v>NONE</v>
      </c>
    </row>
    <row r="515" spans="1:14">
      <c r="A515" t="str">
        <v>INT-00514</v>
      </c>
      <c r="B515" t="str">
        <v>L0332</v>
      </c>
      <c r="C515" t="str">
        <v>PRICING_PAGE_VIEW</v>
      </c>
      <c r="D515">
        <v>45805</v>
      </c>
      <c r="E515" t="str">
        <v>SMS</v>
      </c>
      <c r="F515" t="str">
        <v>N/A</v>
      </c>
      <c r="G515" t="str">
        <v>10 Lead Scoring Tips</v>
      </c>
      <c r="H515" t="str">
        <v>OPENED</v>
      </c>
      <c r="I515">
        <v>1826</v>
      </c>
      <c r="J515" t="str">
        <v>MOBILE</v>
      </c>
      <c r="K515" t="str">
        <v>https://example.com/pricing</v>
      </c>
      <c r="L515" t="str">
        <v/>
      </c>
      <c r="M515">
        <v>30.4</v>
      </c>
      <c r="N515" t="str">
        <v>HIGH</v>
      </c>
    </row>
    <row r="516" spans="1:14">
      <c r="A516" t="str">
        <v>INT-00515</v>
      </c>
      <c r="B516" t="str">
        <v>L0009</v>
      </c>
      <c r="C516" t="str">
        <v>EMAIL_OPEN</v>
      </c>
      <c r="D516">
        <v>45973</v>
      </c>
      <c r="E516" t="str">
        <v>IN-PERSON</v>
      </c>
      <c r="F516" t="str">
        <v>N/A</v>
      </c>
      <c r="G516" t="str">
        <v>Guide: Email Deliverability</v>
      </c>
      <c r="H516" t="str">
        <v>PARTIAL_VIEW</v>
      </c>
      <c r="I516">
        <v>644</v>
      </c>
      <c r="J516" t="str">
        <v>DESKTOP</v>
      </c>
      <c r="K516" t="str">
        <v>https://example.com/webinars</v>
      </c>
      <c r="L516" t="str">
        <v/>
      </c>
      <c r="M516">
        <v>10.7</v>
      </c>
      <c r="N516" t="str">
        <v>HIGH</v>
      </c>
    </row>
    <row r="517" spans="1:14">
      <c r="A517" t="str">
        <v>INT-00516</v>
      </c>
      <c r="B517" t="str">
        <v>L0690</v>
      </c>
      <c r="C517" t="str">
        <v>UNSUBSCRIBE</v>
      </c>
      <c r="D517">
        <v>46014</v>
      </c>
      <c r="E517" t="str">
        <v>SMS</v>
      </c>
      <c r="F517" t="str">
        <v>C007</v>
      </c>
      <c r="G517" t="str">
        <v>Template: Campaign Planning</v>
      </c>
      <c r="H517" t="str">
        <v>UNSUBSCRIBED</v>
      </c>
      <c r="I517">
        <v>529</v>
      </c>
      <c r="J517" t="str">
        <v>DESKTOP</v>
      </c>
      <c r="K517" t="str">
        <v>https://example.com/features</v>
      </c>
      <c r="L517" t="str">
        <v/>
      </c>
      <c r="M517">
        <v>8.8000000000000007</v>
      </c>
      <c r="N517" t="str">
        <v>HIGH</v>
      </c>
    </row>
    <row r="518" spans="1:14">
      <c r="A518" t="str">
        <v>INT-00517</v>
      </c>
      <c r="B518" t="str">
        <v>L0204</v>
      </c>
      <c r="C518" t="str">
        <v>REFERRAL_LINK_CLICK</v>
      </c>
      <c r="D518" t="str">
        <v/>
      </c>
      <c r="E518" t="str">
        <v>PHONE</v>
      </c>
      <c r="F518" t="str">
        <v>C002</v>
      </c>
      <c r="G518" t="str">
        <v>Webinar: Lead Scoring Best Practices</v>
      </c>
      <c r="H518" t="str">
        <v>CONVERTED</v>
      </c>
      <c r="I518">
        <v>639</v>
      </c>
      <c r="J518" t="str">
        <v>UNKNOWN</v>
      </c>
      <c r="K518" t="str">
        <v>https://example.com/blog/reduce-cac</v>
      </c>
      <c r="L518" t="str">
        <v/>
      </c>
      <c r="M518">
        <v>10.7</v>
      </c>
      <c r="N518" t="str">
        <v>HIGH</v>
      </c>
    </row>
    <row r="519" spans="1:14">
      <c r="A519" t="str">
        <v>INT-00518</v>
      </c>
      <c r="B519" t="str">
        <v>L0223</v>
      </c>
      <c r="C519" t="str">
        <v>REFERRAL_LINK_CLICK</v>
      </c>
      <c r="D519">
        <v>45772</v>
      </c>
      <c r="E519" t="str">
        <v>SOCIAL</v>
      </c>
      <c r="F519" t="str">
        <v>C006</v>
      </c>
      <c r="G519" t="str">
        <v>Newsletter Issue #42</v>
      </c>
      <c r="H519" t="str">
        <v>CLICKED</v>
      </c>
      <c r="I519">
        <v>1835</v>
      </c>
      <c r="J519" t="str">
        <v>DESKTOP</v>
      </c>
      <c r="K519" t="str">
        <v>N/A</v>
      </c>
      <c r="L519" t="str">
        <v/>
      </c>
      <c r="M519">
        <v>30.6</v>
      </c>
      <c r="N519" t="str">
        <v>HIGH</v>
      </c>
    </row>
    <row r="520" spans="1:14">
      <c r="A520" t="str">
        <v>INT-00519</v>
      </c>
      <c r="B520" t="str">
        <v>L0218</v>
      </c>
      <c r="C520" t="str">
        <v>DEMO_REQUEST</v>
      </c>
      <c r="D520">
        <v>45729</v>
      </c>
      <c r="E520" t="str">
        <v>UNKNOWN</v>
      </c>
      <c r="F520" t="str">
        <v>N/A</v>
      </c>
      <c r="G520" t="str">
        <v>Chatbot: Pricing Inquiry</v>
      </c>
      <c r="H520" t="str">
        <v>DOWNLOADED</v>
      </c>
      <c r="I520">
        <v>1324</v>
      </c>
      <c r="J520" t="str">
        <v>DESKTOP</v>
      </c>
      <c r="K520" t="str">
        <v>https://example.com/free-trial</v>
      </c>
      <c r="L520" t="str">
        <v/>
      </c>
      <c r="M520">
        <v>22.1</v>
      </c>
      <c r="N520" t="str">
        <v>HIGH</v>
      </c>
    </row>
    <row r="521" spans="1:14">
      <c r="A521" t="str">
        <v>INT-00520</v>
      </c>
      <c r="B521" t="str">
        <v>L0010</v>
      </c>
      <c r="C521" t="str">
        <v>CONTENT_DOWNLOAD</v>
      </c>
      <c r="D521">
        <v>45945</v>
      </c>
      <c r="E521" t="str">
        <v>SMS</v>
      </c>
      <c r="F521" t="str">
        <v>C002</v>
      </c>
      <c r="G521" t="str">
        <v>Newsletter Issue #44</v>
      </c>
      <c r="H521" t="str">
        <v>OPENED</v>
      </c>
      <c r="I521">
        <v>1958</v>
      </c>
      <c r="J521" t="str">
        <v>DESKTOP</v>
      </c>
      <c r="K521" t="str">
        <v>https://example.com/webinars</v>
      </c>
      <c r="L521" t="str">
        <v/>
      </c>
      <c r="M521">
        <v>32.6</v>
      </c>
      <c r="N521" t="str">
        <v>HIGH</v>
      </c>
    </row>
    <row r="522" spans="1:14">
      <c r="A522" t="str">
        <v>INT-00521</v>
      </c>
      <c r="B522" t="str">
        <v>L0031</v>
      </c>
      <c r="C522" t="str">
        <v>AD_CLICK</v>
      </c>
      <c r="D522">
        <v>45980</v>
      </c>
      <c r="E522" t="str">
        <v>SMS</v>
      </c>
      <c r="F522" t="str">
        <v>C001</v>
      </c>
      <c r="G522" t="str">
        <v>Guide: Email Deliverability</v>
      </c>
      <c r="H522" t="str">
        <v>CLICKED</v>
      </c>
      <c r="I522">
        <v>1618</v>
      </c>
      <c r="J522" t="str">
        <v>DESKTOP</v>
      </c>
      <c r="K522" t="str">
        <v>https://example.com/competitors</v>
      </c>
      <c r="L522" t="str">
        <v/>
      </c>
      <c r="M522">
        <v>27</v>
      </c>
      <c r="N522" t="str">
        <v>HIGH</v>
      </c>
    </row>
    <row r="523" spans="1:14">
      <c r="A523" t="str">
        <v>INT-00522</v>
      </c>
      <c r="B523" t="str">
        <v>L0510</v>
      </c>
      <c r="C523" t="str">
        <v>REFERRAL_LINK_CLICK</v>
      </c>
      <c r="D523">
        <v>45874</v>
      </c>
      <c r="E523" t="str">
        <v>UNKNOWN</v>
      </c>
      <c r="F523" t="str">
        <v>N/A</v>
      </c>
      <c r="G523" t="str">
        <v>Case Study: Enterprise Win</v>
      </c>
      <c r="H523" t="str">
        <v>BOUNCED</v>
      </c>
      <c r="I523">
        <v>0</v>
      </c>
      <c r="J523" t="str">
        <v>MOBILE</v>
      </c>
      <c r="K523" t="str">
        <v>https://example.com/features</v>
      </c>
      <c r="L523" t="str">
        <v/>
      </c>
      <c r="M523">
        <v>0</v>
      </c>
      <c r="N523" t="str">
        <v>NONE</v>
      </c>
    </row>
    <row r="524" spans="1:14">
      <c r="A524" t="str">
        <v>INT-00523</v>
      </c>
      <c r="B524" t="str">
        <v>L0378</v>
      </c>
      <c r="C524" t="str">
        <v>FORM_SUBMIT</v>
      </c>
      <c r="D524">
        <v>45987</v>
      </c>
      <c r="E524" t="str">
        <v>SOCIAL</v>
      </c>
      <c r="F524" t="str">
        <v>N/A</v>
      </c>
      <c r="G524" t="str">
        <v>Roi Calculator Landing Page</v>
      </c>
      <c r="H524" t="str">
        <v>REGISTERED</v>
      </c>
      <c r="I524">
        <v>810</v>
      </c>
      <c r="J524" t="str">
        <v>DESKTOP</v>
      </c>
      <c r="K524" t="str">
        <v>https://example.com/pricing</v>
      </c>
      <c r="L524" t="str">
        <v/>
      </c>
      <c r="M524">
        <v>13.5</v>
      </c>
      <c r="N524" t="str">
        <v>HIGH</v>
      </c>
    </row>
    <row r="525" spans="1:14">
      <c r="A525" t="str">
        <v>INT-00524</v>
      </c>
      <c r="B525" t="str">
        <v>L0148</v>
      </c>
      <c r="C525" t="str">
        <v>UNSUBSCRIBE</v>
      </c>
      <c r="D525">
        <v>45915</v>
      </c>
      <c r="E525" t="str">
        <v>UNKNOWN</v>
      </c>
      <c r="F525" t="str">
        <v>N/A</v>
      </c>
      <c r="G525" t="str">
        <v>Blog: 5 Metrics Every Cmo Needs</v>
      </c>
      <c r="H525" t="str">
        <v>CONVERTED</v>
      </c>
      <c r="I525">
        <v>46</v>
      </c>
      <c r="J525" t="str">
        <v>MOBILE</v>
      </c>
      <c r="K525" t="str">
        <v>N/A</v>
      </c>
      <c r="L525" t="str">
        <v/>
      </c>
      <c r="M525">
        <v>0.8</v>
      </c>
      <c r="N525" t="str">
        <v>LOW</v>
      </c>
    </row>
    <row r="526" spans="1:14">
      <c r="A526" t="str">
        <v>INT-00525</v>
      </c>
      <c r="B526" t="str">
        <v>L0765</v>
      </c>
      <c r="C526" t="str">
        <v>EMAIL_OPEN</v>
      </c>
      <c r="D526">
        <v>45733</v>
      </c>
      <c r="E526" t="str">
        <v>PUSH_NOTIFICATION</v>
      </c>
      <c r="F526" t="str">
        <v>C004</v>
      </c>
      <c r="G526" t="str">
        <v>Partner Referral Landing Page</v>
      </c>
      <c r="H526" t="str">
        <v>OPENED</v>
      </c>
      <c r="I526">
        <v>1584</v>
      </c>
      <c r="J526" t="str">
        <v>TABLET</v>
      </c>
      <c r="K526" t="str">
        <v>https://example.com/competitors</v>
      </c>
      <c r="L526" t="str">
        <v/>
      </c>
      <c r="M526">
        <v>26.4</v>
      </c>
      <c r="N526" t="str">
        <v>HIGH</v>
      </c>
    </row>
    <row r="527" spans="1:14">
      <c r="A527" t="str">
        <v>INT-00526</v>
      </c>
      <c r="B527" t="str">
        <v>L0989</v>
      </c>
      <c r="C527" t="str">
        <v>EMAIL_CLICK</v>
      </c>
      <c r="D527">
        <v>45841</v>
      </c>
      <c r="E527" t="str">
        <v>SOCIAL</v>
      </c>
      <c r="F527" t="str">
        <v>C010</v>
      </c>
      <c r="G527" t="str">
        <v>Free Trial Signup Page</v>
      </c>
      <c r="H527" t="str">
        <v>CONVERTED</v>
      </c>
      <c r="I527">
        <v>971</v>
      </c>
      <c r="J527" t="str">
        <v>MOBILE</v>
      </c>
      <c r="K527" t="str">
        <v>https://example.com/pricing</v>
      </c>
      <c r="L527" t="str">
        <v/>
      </c>
      <c r="M527">
        <v>16.2</v>
      </c>
      <c r="N527" t="str">
        <v>HIGH</v>
      </c>
    </row>
    <row r="528" spans="1:14">
      <c r="A528" t="str">
        <v>INT-00527</v>
      </c>
      <c r="B528" t="str">
        <v>L0882</v>
      </c>
      <c r="C528" t="str">
        <v>UNSUBSCRIBE</v>
      </c>
      <c r="D528">
        <v>45861</v>
      </c>
      <c r="E528" t="str">
        <v>PHONE</v>
      </c>
      <c r="F528" t="str">
        <v>C005</v>
      </c>
      <c r="G528" t="str">
        <v>Newsletter Issue #42</v>
      </c>
      <c r="H528" t="str">
        <v>OPENED</v>
      </c>
      <c r="I528">
        <v>159</v>
      </c>
      <c r="J528" t="str">
        <v>DESKTOP</v>
      </c>
      <c r="K528" t="str">
        <v>https://example.com/integrations</v>
      </c>
      <c r="L528" t="str">
        <v>Follow Up Needed</v>
      </c>
      <c r="M528">
        <v>2.7</v>
      </c>
      <c r="N528" t="str">
        <v>MEDIUM</v>
      </c>
    </row>
    <row r="529" spans="1:14">
      <c r="A529" t="str">
        <v>INT-00528</v>
      </c>
      <c r="B529" t="str">
        <v>L0857</v>
      </c>
      <c r="C529" t="str">
        <v>CONTENT_DOWNLOAD</v>
      </c>
      <c r="D529">
        <v>45845</v>
      </c>
      <c r="E529" t="str">
        <v>EMAIL</v>
      </c>
      <c r="F529" t="str">
        <v>C001</v>
      </c>
      <c r="G529" t="str">
        <v>Video: Platform Overview 3Min</v>
      </c>
      <c r="H529" t="str">
        <v>REGISTERED</v>
      </c>
      <c r="I529">
        <v>486</v>
      </c>
      <c r="J529" t="str">
        <v>DESKTOP</v>
      </c>
      <c r="K529" t="str">
        <v>https://example.com/blog</v>
      </c>
      <c r="L529" t="str">
        <v/>
      </c>
      <c r="M529">
        <v>8.1</v>
      </c>
      <c r="N529" t="str">
        <v>HIGH</v>
      </c>
    </row>
    <row r="530" spans="1:14">
      <c r="A530" t="str">
        <v>INT-00529</v>
      </c>
      <c r="B530" t="str">
        <v>L0399</v>
      </c>
      <c r="C530" t="str">
        <v>DEMO_REQUEST</v>
      </c>
      <c r="D530" t="str">
        <v/>
      </c>
      <c r="E530" t="str">
        <v>IN-PERSON</v>
      </c>
      <c r="F530" t="str">
        <v>C008</v>
      </c>
      <c r="G530" t="str">
        <v>Roi Calculator Landing Page</v>
      </c>
      <c r="H530" t="str">
        <v>PARTIAL_VIEW</v>
      </c>
      <c r="I530">
        <v>2056</v>
      </c>
      <c r="J530" t="str">
        <v>MOBILE</v>
      </c>
      <c r="K530" t="str">
        <v>https://example.com/blog/reduce-cac</v>
      </c>
      <c r="L530" t="str">
        <v/>
      </c>
      <c r="M530">
        <v>34.299999999999997</v>
      </c>
      <c r="N530" t="str">
        <v>HIGH</v>
      </c>
    </row>
    <row r="531" spans="1:14">
      <c r="A531" t="str">
        <v>INT-00530</v>
      </c>
      <c r="B531" t="str">
        <v>L0670</v>
      </c>
      <c r="C531" t="str">
        <v>FORM_SUBMIT</v>
      </c>
      <c r="D531">
        <v>45775</v>
      </c>
      <c r="E531" t="str">
        <v>PUSH_NOTIFICATION</v>
      </c>
      <c r="F531" t="str">
        <v>N/A</v>
      </c>
      <c r="G531" t="str">
        <v>Guide: Email Deliverability</v>
      </c>
      <c r="H531" t="str">
        <v>NO_RESPONSE</v>
      </c>
      <c r="I531">
        <v>1012</v>
      </c>
      <c r="J531" t="str">
        <v>DESKTOP</v>
      </c>
      <c r="K531" t="str">
        <v>https://example.com/competitors</v>
      </c>
      <c r="L531" t="str">
        <v/>
      </c>
      <c r="M531">
        <v>16.899999999999999</v>
      </c>
      <c r="N531" t="str">
        <v>HIGH</v>
      </c>
    </row>
    <row r="532" spans="1:14">
      <c r="A532" t="str">
        <v>INT-00531</v>
      </c>
      <c r="B532" t="str">
        <v>L0164</v>
      </c>
      <c r="C532" t="str">
        <v>CHATBOT_CONVO</v>
      </c>
      <c r="D532">
        <v>45741</v>
      </c>
      <c r="E532" t="str">
        <v>UNKNOWN</v>
      </c>
      <c r="F532" t="str">
        <v>C010</v>
      </c>
      <c r="G532" t="str">
        <v>Event Registration: Summit 2025</v>
      </c>
      <c r="H532" t="str">
        <v>OPENED</v>
      </c>
      <c r="I532">
        <v>1610</v>
      </c>
      <c r="J532" t="str">
        <v>MOBILE</v>
      </c>
      <c r="K532" t="str">
        <v>N/A</v>
      </c>
      <c r="L532" t="str">
        <v/>
      </c>
      <c r="M532">
        <v>26.8</v>
      </c>
      <c r="N532" t="str">
        <v>HIGH</v>
      </c>
    </row>
    <row r="533" spans="1:14">
      <c r="A533" t="str">
        <v>INT-00532</v>
      </c>
      <c r="B533" t="str">
        <v>L0063</v>
      </c>
      <c r="C533" t="str">
        <v>CONTENT_DOWNLOAD</v>
      </c>
      <c r="D533">
        <v>45919</v>
      </c>
      <c r="E533" t="str">
        <v>SMS</v>
      </c>
      <c r="F533" t="str">
        <v>N/A</v>
      </c>
      <c r="G533" t="str">
        <v>10 Lead Scoring Tips</v>
      </c>
      <c r="H533" t="str">
        <v>CONVERTED</v>
      </c>
      <c r="I533">
        <v>0</v>
      </c>
      <c r="J533" t="str">
        <v>MOBILE</v>
      </c>
      <c r="K533" t="str">
        <v>https://example.com/pricing</v>
      </c>
      <c r="L533" t="str">
        <v/>
      </c>
      <c r="M533">
        <v>0</v>
      </c>
      <c r="N533" t="str">
        <v>NONE</v>
      </c>
    </row>
    <row r="534" spans="1:14">
      <c r="A534" t="str">
        <v>INT-00533</v>
      </c>
      <c r="B534" t="str">
        <v>L0394</v>
      </c>
      <c r="C534" t="str">
        <v>CASE_STUDY_VIEW</v>
      </c>
      <c r="D534">
        <v>45699</v>
      </c>
      <c r="E534" t="str">
        <v>PHONE</v>
      </c>
      <c r="F534" t="str">
        <v>N/A</v>
      </c>
      <c r="G534" t="str">
        <v>Unknown</v>
      </c>
      <c r="H534" t="str">
        <v>DOWNLOADED</v>
      </c>
      <c r="I534">
        <v>1961</v>
      </c>
      <c r="J534" t="str">
        <v>DESKTOP</v>
      </c>
      <c r="K534" t="str">
        <v>https://example.com/demo</v>
      </c>
      <c r="L534" t="str">
        <v/>
      </c>
      <c r="M534">
        <v>32.700000000000003</v>
      </c>
      <c r="N534" t="str">
        <v>HIGH</v>
      </c>
    </row>
    <row r="535" spans="1:14">
      <c r="A535" t="str">
        <v>INT-00534</v>
      </c>
      <c r="B535" t="str">
        <v>L0588</v>
      </c>
      <c r="C535" t="str">
        <v>DEMO_REQUEST</v>
      </c>
      <c r="D535">
        <v>46018</v>
      </c>
      <c r="E535" t="str">
        <v>WEB</v>
      </c>
      <c r="F535" t="str">
        <v>C004</v>
      </c>
      <c r="G535" t="str">
        <v>Blog: How To Reduce Cac</v>
      </c>
      <c r="H535" t="str">
        <v>OPENED</v>
      </c>
      <c r="I535">
        <v>801</v>
      </c>
      <c r="J535" t="str">
        <v>MOBILE</v>
      </c>
      <c r="K535" t="str">
        <v>https://example.com/about</v>
      </c>
      <c r="L535" t="str">
        <v/>
      </c>
      <c r="M535">
        <v>13.4</v>
      </c>
      <c r="N535" t="str">
        <v>HIGH</v>
      </c>
    </row>
    <row r="536" spans="1:14">
      <c r="A536" t="str">
        <v>INT-00535</v>
      </c>
      <c r="B536" t="str">
        <v>L0161</v>
      </c>
      <c r="C536" t="str">
        <v>EMAIL_CLICK</v>
      </c>
      <c r="D536">
        <v>45928</v>
      </c>
      <c r="E536" t="str">
        <v>IN-PERSON</v>
      </c>
      <c r="F536" t="str">
        <v>C005</v>
      </c>
      <c r="G536" t="str">
        <v>Product Demo Video</v>
      </c>
      <c r="H536" t="str">
        <v>UNSUBSCRIBED</v>
      </c>
      <c r="I536">
        <v>345</v>
      </c>
      <c r="J536" t="str">
        <v>MOBILE</v>
      </c>
      <c r="K536" t="str">
        <v>https://example.com/demo</v>
      </c>
      <c r="L536" t="str">
        <v/>
      </c>
      <c r="M536">
        <v>5.8</v>
      </c>
      <c r="N536" t="str">
        <v>HIGH</v>
      </c>
    </row>
    <row r="537" spans="1:14">
      <c r="A537" t="str">
        <v>INT-00536</v>
      </c>
      <c r="B537" t="str">
        <v>L0539</v>
      </c>
      <c r="C537" t="str">
        <v>DEMO_REQUEST</v>
      </c>
      <c r="D537">
        <v>45982</v>
      </c>
      <c r="E537" t="str">
        <v>PHONE</v>
      </c>
      <c r="F537" t="str">
        <v>C002</v>
      </c>
      <c r="G537" t="str">
        <v>Crm Buyer'S Guide 2025</v>
      </c>
      <c r="H537" t="str">
        <v>UNSUBSCRIBED</v>
      </c>
      <c r="I537">
        <v>351</v>
      </c>
      <c r="J537" t="str">
        <v>MOBILE</v>
      </c>
      <c r="K537" t="str">
        <v>https://example.com/competitors</v>
      </c>
      <c r="L537" t="str">
        <v/>
      </c>
      <c r="M537">
        <v>5.9</v>
      </c>
      <c r="N537" t="str">
        <v>HIGH</v>
      </c>
    </row>
    <row r="538" spans="1:14">
      <c r="A538" t="str">
        <v>INT-00537</v>
      </c>
      <c r="B538" t="str">
        <v>L0929</v>
      </c>
      <c r="C538" t="str">
        <v>FORM_SUBMIT</v>
      </c>
      <c r="D538">
        <v>45936</v>
      </c>
      <c r="E538" t="str">
        <v>WEB</v>
      </c>
      <c r="F538" t="str">
        <v>C004</v>
      </c>
      <c r="G538" t="str">
        <v>Case Study: Smb Growth Story</v>
      </c>
      <c r="H538" t="str">
        <v>UNSUBSCRIBED</v>
      </c>
      <c r="I538">
        <v>2242</v>
      </c>
      <c r="J538" t="str">
        <v>UNKNOWN</v>
      </c>
      <c r="K538" t="str">
        <v>N/A</v>
      </c>
      <c r="L538" t="str">
        <v/>
      </c>
      <c r="M538">
        <v>37.4</v>
      </c>
      <c r="N538" t="str">
        <v>HIGH</v>
      </c>
    </row>
    <row r="539" spans="1:14">
      <c r="A539" t="str">
        <v>INT-00538</v>
      </c>
      <c r="B539" t="str">
        <v>L0027</v>
      </c>
      <c r="C539" t="str">
        <v>REFERRAL_LINK_CLICK</v>
      </c>
      <c r="D539">
        <v>45845</v>
      </c>
      <c r="E539" t="str">
        <v>EMAIL</v>
      </c>
      <c r="F539" t="str">
        <v>N/A</v>
      </c>
      <c r="G539" t="str">
        <v>Ebook: Abm Playbook</v>
      </c>
      <c r="H539" t="str">
        <v>NO_RESPONSE</v>
      </c>
      <c r="I539">
        <v>0</v>
      </c>
      <c r="J539" t="str">
        <v>MOBILE</v>
      </c>
      <c r="K539" t="str">
        <v>https://example.com/demo</v>
      </c>
      <c r="L539" t="str">
        <v/>
      </c>
      <c r="M539">
        <v>0</v>
      </c>
      <c r="N539" t="str">
        <v>NONE</v>
      </c>
    </row>
    <row r="540" spans="1:14">
      <c r="A540" t="str">
        <v>INT-00539</v>
      </c>
      <c r="B540" t="str">
        <v>L0817</v>
      </c>
      <c r="C540" t="str">
        <v>DEMO_REQUEST</v>
      </c>
      <c r="D540">
        <v>45734</v>
      </c>
      <c r="E540" t="str">
        <v>CHAT</v>
      </c>
      <c r="F540" t="str">
        <v>C009</v>
      </c>
      <c r="G540" t="str">
        <v>Case Study: Mid-Market Win</v>
      </c>
      <c r="H540" t="str">
        <v>CONVERTED</v>
      </c>
      <c r="I540">
        <v>797</v>
      </c>
      <c r="J540" t="str">
        <v>UNKNOWN</v>
      </c>
      <c r="K540" t="str">
        <v>https://example.com/demo</v>
      </c>
      <c r="L540" t="str">
        <v/>
      </c>
      <c r="M540">
        <v>13.3</v>
      </c>
      <c r="N540" t="str">
        <v>HIGH</v>
      </c>
    </row>
    <row r="541" spans="1:14">
      <c r="A541" t="str">
        <v>INT-00540</v>
      </c>
      <c r="B541" t="str">
        <v>L0308</v>
      </c>
      <c r="C541" t="str">
        <v>CHATBOT_CONVO</v>
      </c>
      <c r="D541">
        <v>45855</v>
      </c>
      <c r="E541" t="str">
        <v>PUSH_NOTIFICATION</v>
      </c>
      <c r="F541" t="str">
        <v>C005</v>
      </c>
      <c r="G541" t="str">
        <v>Case Study: Mid-Market Win</v>
      </c>
      <c r="H541" t="str">
        <v>REPLIED</v>
      </c>
      <c r="I541">
        <v>1477</v>
      </c>
      <c r="J541" t="str">
        <v>UNKNOWN</v>
      </c>
      <c r="K541" t="str">
        <v>https://example.com/demo</v>
      </c>
      <c r="L541" t="str">
        <v/>
      </c>
      <c r="M541">
        <v>24.6</v>
      </c>
      <c r="N541" t="str">
        <v>HIGH</v>
      </c>
    </row>
    <row r="542" spans="1:14">
      <c r="A542" t="str">
        <v>INT-00541</v>
      </c>
      <c r="B542" t="str">
        <v>L0155</v>
      </c>
      <c r="C542" t="str">
        <v>UNSUBSCRIBE</v>
      </c>
      <c r="D542">
        <v>45713</v>
      </c>
      <c r="E542" t="str">
        <v>EMAIL</v>
      </c>
      <c r="F542" t="str">
        <v>C002</v>
      </c>
      <c r="G542" t="str">
        <v>Unknown</v>
      </c>
      <c r="H542" t="str">
        <v>UNSUBSCRIBED</v>
      </c>
      <c r="I542">
        <v>204</v>
      </c>
      <c r="J542" t="str">
        <v>MOBILE</v>
      </c>
      <c r="K542" t="str">
        <v>N/A</v>
      </c>
      <c r="L542" t="str">
        <v>Wants To Talk To Reference Customer</v>
      </c>
      <c r="M542">
        <v>3.4</v>
      </c>
      <c r="N542" t="str">
        <v>MEDIUM</v>
      </c>
    </row>
    <row r="543" spans="1:14">
      <c r="A543" t="str">
        <v>INT-00542</v>
      </c>
      <c r="B543" t="str">
        <v>L0492</v>
      </c>
      <c r="C543" t="str">
        <v>CONTENT_DOWNLOAD</v>
      </c>
      <c r="D543">
        <v>45804</v>
      </c>
      <c r="E543" t="str">
        <v>PHONE</v>
      </c>
      <c r="F543" t="str">
        <v>N/A</v>
      </c>
      <c r="G543" t="str">
        <v>Crm Buyer'S Guide 2025</v>
      </c>
      <c r="H543" t="str">
        <v>NO_RESPONSE</v>
      </c>
      <c r="I543">
        <v>2226</v>
      </c>
      <c r="J543" t="str">
        <v>MOBILE</v>
      </c>
      <c r="K543" t="str">
        <v>https://example.com/pricing</v>
      </c>
      <c r="L543" t="str">
        <v/>
      </c>
      <c r="M543">
        <v>37.1</v>
      </c>
      <c r="N543" t="str">
        <v>HIGH</v>
      </c>
    </row>
    <row r="544" spans="1:14">
      <c r="A544" t="str">
        <v>INT-00543</v>
      </c>
      <c r="B544" t="str">
        <v>L0011</v>
      </c>
      <c r="C544" t="str">
        <v>EMAIL_CLICK</v>
      </c>
      <c r="D544" t="str">
        <v/>
      </c>
      <c r="E544" t="str">
        <v>SMS</v>
      </c>
      <c r="F544" t="str">
        <v>C009</v>
      </c>
      <c r="G544" t="str">
        <v>Video: Customer Testimonial</v>
      </c>
      <c r="H544" t="str">
        <v>CONVERTED</v>
      </c>
      <c r="I544">
        <v>1067</v>
      </c>
      <c r="J544" t="str">
        <v>TABLET</v>
      </c>
      <c r="K544" t="str">
        <v>N/A</v>
      </c>
      <c r="L544" t="str">
        <v/>
      </c>
      <c r="M544">
        <v>17.8</v>
      </c>
      <c r="N544" t="str">
        <v>HIGH</v>
      </c>
    </row>
    <row r="545" spans="1:14">
      <c r="A545" t="str">
        <v>INT-00544</v>
      </c>
      <c r="B545" t="str">
        <v>L0603</v>
      </c>
      <c r="C545" t="str">
        <v>WEBINAR_ATTENDED</v>
      </c>
      <c r="D545">
        <v>46009</v>
      </c>
      <c r="E545" t="str">
        <v>CHAT</v>
      </c>
      <c r="F545" t="str">
        <v>C007</v>
      </c>
      <c r="G545" t="str">
        <v>Customer Success Story</v>
      </c>
      <c r="H545" t="str">
        <v>CLICKED</v>
      </c>
      <c r="I545">
        <v>1214</v>
      </c>
      <c r="J545" t="str">
        <v>DESKTOP</v>
      </c>
      <c r="K545" t="str">
        <v>https://example.com/integrations</v>
      </c>
      <c r="L545" t="str">
        <v/>
      </c>
      <c r="M545">
        <v>20.2</v>
      </c>
      <c r="N545" t="str">
        <v>HIGH</v>
      </c>
    </row>
    <row r="546" spans="1:14">
      <c r="A546" t="str">
        <v>INT-00545</v>
      </c>
      <c r="B546" t="str">
        <v>L0225</v>
      </c>
      <c r="C546" t="str">
        <v>WEBINAR_ATTENDED</v>
      </c>
      <c r="D546">
        <v>45884</v>
      </c>
      <c r="E546" t="str">
        <v>SOCIAL</v>
      </c>
      <c r="F546" t="str">
        <v>N/A</v>
      </c>
      <c r="G546" t="str">
        <v>Ultimate Guide To Crm</v>
      </c>
      <c r="H546" t="str">
        <v>CLICKED</v>
      </c>
      <c r="I546">
        <v>816</v>
      </c>
      <c r="J546" t="str">
        <v>MOBILE</v>
      </c>
      <c r="K546" t="str">
        <v>https://example.com/pricing</v>
      </c>
      <c r="L546" t="str">
        <v/>
      </c>
      <c r="M546">
        <v>13.6</v>
      </c>
      <c r="N546" t="str">
        <v>HIGH</v>
      </c>
    </row>
    <row r="547" spans="1:14">
      <c r="A547" t="str">
        <v>INT-00546</v>
      </c>
      <c r="B547" t="str">
        <v>L0152</v>
      </c>
      <c r="C547" t="str">
        <v>WEBSITE_VISIT</v>
      </c>
      <c r="D547">
        <v>46005</v>
      </c>
      <c r="E547" t="str">
        <v>WEB</v>
      </c>
      <c r="F547" t="str">
        <v>C009</v>
      </c>
      <c r="G547" t="str">
        <v>Whitepaper: State Of Gtm 2025</v>
      </c>
      <c r="H547" t="str">
        <v>CLICKED</v>
      </c>
      <c r="I547">
        <v>1415</v>
      </c>
      <c r="J547" t="str">
        <v>DESKTOP</v>
      </c>
      <c r="K547" t="str">
        <v>https://example.com/webinars</v>
      </c>
      <c r="L547" t="str">
        <v/>
      </c>
      <c r="M547">
        <v>23.6</v>
      </c>
      <c r="N547" t="str">
        <v>HIGH</v>
      </c>
    </row>
    <row r="548" spans="1:14">
      <c r="A548" t="str">
        <v>INT-00547</v>
      </c>
      <c r="B548" t="str">
        <v>L0298</v>
      </c>
      <c r="C548" t="str">
        <v>WEBINAR_ATTENDED</v>
      </c>
      <c r="D548">
        <v>45977</v>
      </c>
      <c r="E548" t="str">
        <v>SOCIAL</v>
      </c>
      <c r="F548" t="str">
        <v>C005</v>
      </c>
      <c r="G548" t="str">
        <v>Event Registration: Summit 2025</v>
      </c>
      <c r="H548" t="str">
        <v>CLICKED</v>
      </c>
      <c r="I548">
        <v>677</v>
      </c>
      <c r="J548" t="str">
        <v>MOBILE</v>
      </c>
      <c r="K548" t="str">
        <v>https://example.com/demo</v>
      </c>
      <c r="L548" t="str">
        <v/>
      </c>
      <c r="M548">
        <v>11.3</v>
      </c>
      <c r="N548" t="str">
        <v>HIGH</v>
      </c>
    </row>
    <row r="549" spans="1:14">
      <c r="A549" t="str">
        <v>INT-00548</v>
      </c>
      <c r="B549" t="str">
        <v>L0328</v>
      </c>
      <c r="C549" t="str">
        <v>UNSUBSCRIBE</v>
      </c>
      <c r="D549">
        <v>45793</v>
      </c>
      <c r="E549" t="str">
        <v>WEB</v>
      </c>
      <c r="F549" t="str">
        <v>N/A</v>
      </c>
      <c r="G549" t="str">
        <v>Video: Customer Testimonial</v>
      </c>
      <c r="H549" t="str">
        <v>OPENED</v>
      </c>
      <c r="I549">
        <v>2311</v>
      </c>
      <c r="J549" t="str">
        <v>MOBILE</v>
      </c>
      <c r="K549" t="str">
        <v>https://example.com/webinars</v>
      </c>
      <c r="L549" t="str">
        <v/>
      </c>
      <c r="M549">
        <v>38.5</v>
      </c>
      <c r="N549" t="str">
        <v>HIGH</v>
      </c>
    </row>
    <row r="550" spans="1:14">
      <c r="A550" t="str">
        <v>INT-00549</v>
      </c>
      <c r="B550" t="str">
        <v>L0277</v>
      </c>
      <c r="C550" t="str">
        <v>FORM_SUBMIT</v>
      </c>
      <c r="D550">
        <v>45884</v>
      </c>
      <c r="E550" t="str">
        <v>SOCIAL</v>
      </c>
      <c r="F550" t="str">
        <v>C007</v>
      </c>
      <c r="G550" t="str">
        <v>Blog: 5 Metrics Every Cmo Needs</v>
      </c>
      <c r="H550" t="str">
        <v>OPENED</v>
      </c>
      <c r="I550">
        <v>1301</v>
      </c>
      <c r="J550" t="str">
        <v>DESKTOP</v>
      </c>
      <c r="K550" t="str">
        <v>https://example.com/case-studies</v>
      </c>
      <c r="L550" t="str">
        <v/>
      </c>
      <c r="M550">
        <v>21.7</v>
      </c>
      <c r="N550" t="str">
        <v>HIGH</v>
      </c>
    </row>
    <row r="551" spans="1:14">
      <c r="A551" t="str">
        <v>INT-00550</v>
      </c>
      <c r="B551" t="str">
        <v>L0096</v>
      </c>
      <c r="C551" t="str">
        <v>SOCIAL_ENGAGE</v>
      </c>
      <c r="D551">
        <v>45893</v>
      </c>
      <c r="E551" t="str">
        <v>SOCIAL</v>
      </c>
      <c r="F551" t="str">
        <v>C007</v>
      </c>
      <c r="G551" t="str">
        <v>Template: Campaign Planning</v>
      </c>
      <c r="H551" t="str">
        <v>UNSUBSCRIBED</v>
      </c>
      <c r="I551">
        <v>1810</v>
      </c>
      <c r="J551" t="str">
        <v>DESKTOP</v>
      </c>
      <c r="K551" t="str">
        <v>N/A</v>
      </c>
      <c r="L551" t="str">
        <v/>
      </c>
      <c r="M551">
        <v>30.2</v>
      </c>
      <c r="N551" t="str">
        <v>HIGH</v>
      </c>
    </row>
    <row r="552" spans="1:14">
      <c r="A552" t="str">
        <v>INT-00551</v>
      </c>
      <c r="B552" t="str">
        <v>L0537</v>
      </c>
      <c r="C552" t="str">
        <v>SOCIAL_ENGAGE</v>
      </c>
      <c r="D552">
        <v>45924</v>
      </c>
      <c r="E552" t="str">
        <v>SMS</v>
      </c>
      <c r="F552" t="str">
        <v>N/A</v>
      </c>
      <c r="G552" t="str">
        <v>Webinar: Advanced Analytics Deep Dive</v>
      </c>
      <c r="H552" t="str">
        <v>PARTIAL_VIEW</v>
      </c>
      <c r="I552">
        <v>1486</v>
      </c>
      <c r="J552" t="str">
        <v>MOBILE</v>
      </c>
      <c r="K552" t="str">
        <v>https://example.com/case-studies</v>
      </c>
      <c r="L552" t="str">
        <v/>
      </c>
      <c r="M552">
        <v>24.8</v>
      </c>
      <c r="N552" t="str">
        <v>HIGH</v>
      </c>
    </row>
    <row r="553" spans="1:14">
      <c r="A553" t="str">
        <v>INT-00552</v>
      </c>
      <c r="B553" t="str">
        <v>L0819</v>
      </c>
      <c r="C553" t="str">
        <v>CASE_STUDY_VIEW</v>
      </c>
      <c r="D553">
        <v>45786</v>
      </c>
      <c r="E553" t="str">
        <v>SOCIAL</v>
      </c>
      <c r="F553" t="str">
        <v>N/A</v>
      </c>
      <c r="G553" t="str">
        <v>Blog: 5 Metrics Every Cmo Needs</v>
      </c>
      <c r="H553" t="str">
        <v>BOUNCED</v>
      </c>
      <c r="I553">
        <v>998</v>
      </c>
      <c r="J553" t="str">
        <v>DESKTOP</v>
      </c>
      <c r="K553" t="str">
        <v>https://example.com/integrations</v>
      </c>
      <c r="L553" t="str">
        <v/>
      </c>
      <c r="M553">
        <v>16.600000000000001</v>
      </c>
      <c r="N553" t="str">
        <v>HIGH</v>
      </c>
    </row>
    <row r="554" spans="1:14">
      <c r="A554" t="str">
        <v>INT-00553</v>
      </c>
      <c r="B554" t="str">
        <v>L0491</v>
      </c>
      <c r="C554" t="str">
        <v>DEMO_REQUEST</v>
      </c>
      <c r="D554">
        <v>45878</v>
      </c>
      <c r="E554" t="str">
        <v>SOCIAL</v>
      </c>
      <c r="F554" t="str">
        <v>C008</v>
      </c>
      <c r="G554" t="str">
        <v>Pricing Page</v>
      </c>
      <c r="H554" t="str">
        <v>BOUNCED</v>
      </c>
      <c r="I554">
        <v>0</v>
      </c>
      <c r="J554" t="str">
        <v>MOBILE</v>
      </c>
      <c r="K554" t="str">
        <v>https://example.com/about</v>
      </c>
      <c r="L554" t="str">
        <v/>
      </c>
      <c r="M554">
        <v>0</v>
      </c>
      <c r="N554" t="str">
        <v>NONE</v>
      </c>
    </row>
    <row r="555" spans="1:14">
      <c r="A555" t="str">
        <v>INT-00554</v>
      </c>
      <c r="B555" t="str">
        <v>L0456</v>
      </c>
      <c r="C555" t="str">
        <v>FORM_SUBMIT</v>
      </c>
      <c r="D555">
        <v>45714</v>
      </c>
      <c r="E555" t="str">
        <v>SMS</v>
      </c>
      <c r="F555" t="str">
        <v>C002</v>
      </c>
      <c r="G555" t="str">
        <v>Unknown</v>
      </c>
      <c r="H555" t="str">
        <v>NO_RESPONSE</v>
      </c>
      <c r="I555">
        <v>2129</v>
      </c>
      <c r="J555" t="str">
        <v>MOBILE</v>
      </c>
      <c r="K555" t="str">
        <v>https://example.com/integrations</v>
      </c>
      <c r="L555" t="str">
        <v/>
      </c>
      <c r="M555">
        <v>35.5</v>
      </c>
      <c r="N555" t="str">
        <v>HIGH</v>
      </c>
    </row>
    <row r="556" spans="1:14">
      <c r="A556" t="str">
        <v>INT-00555</v>
      </c>
      <c r="B556" t="str">
        <v>L0607</v>
      </c>
      <c r="C556" t="str">
        <v>REFERRAL_LINK_CLICK</v>
      </c>
      <c r="D556">
        <v>45752</v>
      </c>
      <c r="E556" t="str">
        <v>UNKNOWN</v>
      </c>
      <c r="F556" t="str">
        <v>C003</v>
      </c>
      <c r="G556" t="str">
        <v>10 Lead Scoring Tips</v>
      </c>
      <c r="H556" t="str">
        <v>BOUNCED</v>
      </c>
      <c r="I556">
        <v>247</v>
      </c>
      <c r="J556" t="str">
        <v>UNKNOWN</v>
      </c>
      <c r="K556" t="str">
        <v>https://example.com/pricing</v>
      </c>
      <c r="L556" t="str">
        <v>Timeline: Q3</v>
      </c>
      <c r="M556">
        <v>4.0999999999999996</v>
      </c>
      <c r="N556" t="str">
        <v>MEDIUM</v>
      </c>
    </row>
    <row r="557" spans="1:14">
      <c r="A557" t="str">
        <v>INT-00556</v>
      </c>
      <c r="B557" t="str">
        <v>L0360</v>
      </c>
      <c r="C557" t="str">
        <v>BLOG_READ</v>
      </c>
      <c r="D557">
        <v>45760</v>
      </c>
      <c r="E557" t="str">
        <v>PHONE</v>
      </c>
      <c r="F557" t="str">
        <v>C009</v>
      </c>
      <c r="G557" t="str">
        <v>Case Study: Smb Growth Story</v>
      </c>
      <c r="H557" t="str">
        <v>NO_RESPONSE</v>
      </c>
      <c r="I557">
        <v>0</v>
      </c>
      <c r="J557" t="str">
        <v>DESKTOP</v>
      </c>
      <c r="K557" t="str">
        <v>https://example.com/blog/reduce-cac</v>
      </c>
      <c r="L557" t="str">
        <v/>
      </c>
      <c r="M557">
        <v>0</v>
      </c>
      <c r="N557" t="str">
        <v>NONE</v>
      </c>
    </row>
    <row r="558" spans="1:14">
      <c r="A558" t="str">
        <v>INT-00557</v>
      </c>
      <c r="B558" t="str">
        <v>L0284</v>
      </c>
      <c r="C558" t="str">
        <v>CONTENT_DOWNLOAD</v>
      </c>
      <c r="D558">
        <v>45791</v>
      </c>
      <c r="E558" t="str">
        <v>WEB</v>
      </c>
      <c r="F558" t="str">
        <v>N/A</v>
      </c>
      <c r="G558" t="str">
        <v>Guide: Email Deliverability</v>
      </c>
      <c r="H558" t="str">
        <v>CONVERTED</v>
      </c>
      <c r="I558">
        <v>774</v>
      </c>
      <c r="J558" t="str">
        <v>DESKTOP</v>
      </c>
      <c r="K558" t="str">
        <v>https://example.com/contact</v>
      </c>
      <c r="L558" t="str">
        <v/>
      </c>
      <c r="M558">
        <v>12.9</v>
      </c>
      <c r="N558" t="str">
        <v>HIGH</v>
      </c>
    </row>
    <row r="559" spans="1:14">
      <c r="A559" t="str">
        <v>INT-00558</v>
      </c>
      <c r="B559" t="str">
        <v>L0905</v>
      </c>
      <c r="C559" t="str">
        <v>UNSUBSCRIBE</v>
      </c>
      <c r="D559" t="str">
        <v/>
      </c>
      <c r="E559" t="str">
        <v>UNKNOWN</v>
      </c>
      <c r="F559" t="str">
        <v>C007</v>
      </c>
      <c r="G559" t="str">
        <v>Chatbot: Pricing Inquiry</v>
      </c>
      <c r="H559" t="str">
        <v>ENGAGED</v>
      </c>
      <c r="I559">
        <v>800</v>
      </c>
      <c r="J559" t="str">
        <v>UNKNOWN</v>
      </c>
      <c r="K559" t="str">
        <v>https://example.com/demo</v>
      </c>
      <c r="L559" t="str">
        <v/>
      </c>
      <c r="M559">
        <v>13.3</v>
      </c>
      <c r="N559" t="str">
        <v>HIGH</v>
      </c>
    </row>
    <row r="560" spans="1:14">
      <c r="A560" t="str">
        <v>INT-00559</v>
      </c>
      <c r="B560" t="str">
        <v>L0322</v>
      </c>
      <c r="C560" t="str">
        <v>UNSUBSCRIBE</v>
      </c>
      <c r="D560">
        <v>45979</v>
      </c>
      <c r="E560" t="str">
        <v>EMAIL</v>
      </c>
      <c r="F560" t="str">
        <v>C010</v>
      </c>
      <c r="G560" t="str">
        <v>Video: Platform Overview 3Min</v>
      </c>
      <c r="H560" t="str">
        <v>OPENED</v>
      </c>
      <c r="I560">
        <v>764</v>
      </c>
      <c r="J560" t="str">
        <v>MOBILE</v>
      </c>
      <c r="K560" t="str">
        <v>https://example.com/demo</v>
      </c>
      <c r="L560" t="str">
        <v/>
      </c>
      <c r="M560">
        <v>12.7</v>
      </c>
      <c r="N560" t="str">
        <v>HIGH</v>
      </c>
    </row>
    <row r="561" spans="1:14">
      <c r="A561" t="str">
        <v>INT-00560</v>
      </c>
      <c r="B561" t="str">
        <v>L0001</v>
      </c>
      <c r="C561" t="str">
        <v>PHONE_CALL</v>
      </c>
      <c r="D561">
        <v>45894</v>
      </c>
      <c r="E561" t="str">
        <v>SMS</v>
      </c>
      <c r="F561" t="str">
        <v>C006</v>
      </c>
      <c r="G561" t="str">
        <v>Guide: Email Deliverability</v>
      </c>
      <c r="H561" t="str">
        <v>VIEWED</v>
      </c>
      <c r="I561">
        <v>2264</v>
      </c>
      <c r="J561" t="str">
        <v>MOBILE</v>
      </c>
      <c r="K561" t="str">
        <v>N/A</v>
      </c>
      <c r="L561" t="str">
        <v/>
      </c>
      <c r="M561">
        <v>37.700000000000003</v>
      </c>
      <c r="N561" t="str">
        <v>HIGH</v>
      </c>
    </row>
    <row r="562" spans="1:14">
      <c r="A562" t="str">
        <v>INT-00561</v>
      </c>
      <c r="B562" t="str">
        <v>L0477</v>
      </c>
      <c r="C562" t="str">
        <v>REFERRAL_LINK_CLICK</v>
      </c>
      <c r="D562">
        <v>45749</v>
      </c>
      <c r="E562" t="str">
        <v>SMS</v>
      </c>
      <c r="F562" t="str">
        <v>C008</v>
      </c>
      <c r="G562" t="str">
        <v>Webinar: Lead Scoring Best Practices</v>
      </c>
      <c r="H562" t="str">
        <v>ENGAGED</v>
      </c>
      <c r="I562">
        <v>2114</v>
      </c>
      <c r="J562" t="str">
        <v>TABLET</v>
      </c>
      <c r="K562" t="str">
        <v>https://example.com/competitors</v>
      </c>
      <c r="L562" t="str">
        <v/>
      </c>
      <c r="M562">
        <v>35.200000000000003</v>
      </c>
      <c r="N562" t="str">
        <v>HIGH</v>
      </c>
    </row>
    <row r="563" spans="1:14">
      <c r="A563" t="str">
        <v>INT-00562</v>
      </c>
      <c r="B563" t="str">
        <v>L0422</v>
      </c>
      <c r="C563" t="str">
        <v>EMAIL_OPEN</v>
      </c>
      <c r="D563">
        <v>45980</v>
      </c>
      <c r="E563" t="str">
        <v>IN-PERSON</v>
      </c>
      <c r="F563" t="str">
        <v>C009</v>
      </c>
      <c r="G563" t="str">
        <v>Event Registration: Summit 2025</v>
      </c>
      <c r="H563" t="str">
        <v>IGNORED</v>
      </c>
      <c r="I563">
        <v>229</v>
      </c>
      <c r="J563" t="str">
        <v>DESKTOP</v>
      </c>
      <c r="K563" t="str">
        <v>https://example.com/features</v>
      </c>
      <c r="L563" t="str">
        <v/>
      </c>
      <c r="M563">
        <v>3.8</v>
      </c>
      <c r="N563" t="str">
        <v>MEDIUM</v>
      </c>
    </row>
    <row r="564" spans="1:14">
      <c r="A564" t="str">
        <v>INT-00563</v>
      </c>
      <c r="B564" t="str">
        <v>L0373</v>
      </c>
      <c r="C564" t="str">
        <v>FREE_TRIAL_SIGNUP</v>
      </c>
      <c r="D564" t="str">
        <v/>
      </c>
      <c r="E564" t="str">
        <v>PUSH_NOTIFICATION</v>
      </c>
      <c r="F564" t="str">
        <v>C003</v>
      </c>
      <c r="G564" t="str">
        <v>Video: Platform Overview 3Min</v>
      </c>
      <c r="H564" t="str">
        <v>DOWNLOADED</v>
      </c>
      <c r="I564">
        <v>114</v>
      </c>
      <c r="J564" t="str">
        <v>DESKTOP</v>
      </c>
      <c r="K564" t="str">
        <v>https://example.com/blog/reduce-cac</v>
      </c>
      <c r="L564" t="str">
        <v>Switching From Hubspot</v>
      </c>
      <c r="M564">
        <v>1.9</v>
      </c>
      <c r="N564" t="str">
        <v>MEDIUM</v>
      </c>
    </row>
    <row r="565" spans="1:14">
      <c r="A565" t="str">
        <v>INT-00564</v>
      </c>
      <c r="B565" t="str">
        <v>L0627</v>
      </c>
      <c r="C565" t="str">
        <v>WEBINAR_ATTENDED</v>
      </c>
      <c r="D565">
        <v>45996</v>
      </c>
      <c r="E565" t="str">
        <v>CHAT</v>
      </c>
      <c r="F565" t="str">
        <v>C006</v>
      </c>
      <c r="G565" t="str">
        <v>Ebook: Abm Playbook</v>
      </c>
      <c r="H565" t="str">
        <v>BOUNCED</v>
      </c>
      <c r="I565">
        <v>1418</v>
      </c>
      <c r="J565" t="str">
        <v>UNKNOWN</v>
      </c>
      <c r="K565" t="str">
        <v>https://example.com/roi-calculator</v>
      </c>
      <c r="L565" t="str">
        <v/>
      </c>
      <c r="M565">
        <v>23.6</v>
      </c>
      <c r="N565" t="str">
        <v>HIGH</v>
      </c>
    </row>
    <row r="566" spans="1:14">
      <c r="A566" t="str">
        <v>INT-00565</v>
      </c>
      <c r="B566" t="str">
        <v>L0341</v>
      </c>
      <c r="C566" t="str">
        <v>CASE_STUDY_VIEW</v>
      </c>
      <c r="D566">
        <v>45712</v>
      </c>
      <c r="E566" t="str">
        <v>PHONE</v>
      </c>
      <c r="F566" t="str">
        <v>C007</v>
      </c>
      <c r="G566" t="str">
        <v>Case Study: Mid-Market Win</v>
      </c>
      <c r="H566" t="str">
        <v>CONVERTED</v>
      </c>
      <c r="I566">
        <v>0</v>
      </c>
      <c r="J566" t="str">
        <v>MOBILE</v>
      </c>
      <c r="K566" t="str">
        <v>https://example.com/integrations</v>
      </c>
      <c r="L566" t="str">
        <v/>
      </c>
      <c r="M566">
        <v>0</v>
      </c>
      <c r="N566" t="str">
        <v>NONE</v>
      </c>
    </row>
    <row r="567" spans="1:14">
      <c r="A567" t="str">
        <v>INT-00566</v>
      </c>
      <c r="B567" t="str">
        <v>L0565</v>
      </c>
      <c r="C567" t="str">
        <v>REFERRAL_LINK_CLICK</v>
      </c>
      <c r="D567">
        <v>46017</v>
      </c>
      <c r="E567" t="str">
        <v>CHAT</v>
      </c>
      <c r="F567" t="str">
        <v>C003</v>
      </c>
      <c r="G567" t="str">
        <v>Social Post: Product Launch</v>
      </c>
      <c r="H567" t="str">
        <v>OPENED</v>
      </c>
      <c r="I567">
        <v>2270</v>
      </c>
      <c r="J567" t="str">
        <v>DESKTOP</v>
      </c>
      <c r="K567" t="str">
        <v>https://example.com/pricing</v>
      </c>
      <c r="L567" t="str">
        <v/>
      </c>
      <c r="M567">
        <v>37.799999999999997</v>
      </c>
      <c r="N567" t="str">
        <v>HIGH</v>
      </c>
    </row>
    <row r="568" spans="1:14">
      <c r="A568" t="str">
        <v>INT-00567</v>
      </c>
      <c r="B568" t="str">
        <v>L0868</v>
      </c>
      <c r="C568" t="str">
        <v>PRICING_PAGE_VIEW</v>
      </c>
      <c r="D568">
        <v>45674</v>
      </c>
      <c r="E568" t="str">
        <v>PUSH_NOTIFICATION</v>
      </c>
      <c r="F568" t="str">
        <v>C009</v>
      </c>
      <c r="G568" t="str">
        <v>Partner Referral Landing Page</v>
      </c>
      <c r="H568" t="str">
        <v>OPENED</v>
      </c>
      <c r="I568">
        <v>1294</v>
      </c>
      <c r="J568" t="str">
        <v>TABLET</v>
      </c>
      <c r="K568" t="str">
        <v>N/A</v>
      </c>
      <c r="L568" t="str">
        <v/>
      </c>
      <c r="M568">
        <v>21.6</v>
      </c>
      <c r="N568" t="str">
        <v>HIGH</v>
      </c>
    </row>
    <row r="569" spans="1:14">
      <c r="A569" t="str">
        <v>INT-00568</v>
      </c>
      <c r="B569" t="str">
        <v>L0374</v>
      </c>
      <c r="C569" t="str">
        <v>WEBINAR_ATTENDED</v>
      </c>
      <c r="D569">
        <v>45828</v>
      </c>
      <c r="E569" t="str">
        <v>SMS</v>
      </c>
      <c r="F569" t="str">
        <v>C008</v>
      </c>
      <c r="G569" t="str">
        <v>Ebook: Abm Playbook</v>
      </c>
      <c r="H569" t="str">
        <v>CLICKED</v>
      </c>
      <c r="I569">
        <v>1522</v>
      </c>
      <c r="J569" t="str">
        <v>DESKTOP</v>
      </c>
      <c r="K569" t="str">
        <v>N/A</v>
      </c>
      <c r="L569" t="str">
        <v/>
      </c>
      <c r="M569">
        <v>25.4</v>
      </c>
      <c r="N569" t="str">
        <v>HIGH</v>
      </c>
    </row>
    <row r="570" spans="1:14">
      <c r="A570" t="str">
        <v>INT-00569</v>
      </c>
      <c r="B570" t="str">
        <v>L0998</v>
      </c>
      <c r="C570" t="str">
        <v>EMAIL_OPEN</v>
      </c>
      <c r="D570">
        <v>45775</v>
      </c>
      <c r="E570" t="str">
        <v>EMAIL</v>
      </c>
      <c r="F570" t="str">
        <v>C007</v>
      </c>
      <c r="G570" t="str">
        <v>Video: Customer Testimonial</v>
      </c>
      <c r="H570" t="str">
        <v>BOUNCED</v>
      </c>
      <c r="I570">
        <v>529</v>
      </c>
      <c r="J570" t="str">
        <v>MOBILE</v>
      </c>
      <c r="K570" t="str">
        <v>https://example.com/case-studies</v>
      </c>
      <c r="L570" t="str">
        <v/>
      </c>
      <c r="M570">
        <v>8.8000000000000007</v>
      </c>
      <c r="N570" t="str">
        <v>HIGH</v>
      </c>
    </row>
    <row r="571" spans="1:14">
      <c r="A571" t="str">
        <v>INT-00570</v>
      </c>
      <c r="B571" t="str">
        <v>L0561</v>
      </c>
      <c r="C571" t="str">
        <v>DEMO_REQUEST</v>
      </c>
      <c r="D571">
        <v>45684</v>
      </c>
      <c r="E571" t="str">
        <v>WEB</v>
      </c>
      <c r="F571" t="str">
        <v>C008</v>
      </c>
      <c r="G571" t="str">
        <v>Unknown</v>
      </c>
      <c r="H571" t="str">
        <v>IGNORED</v>
      </c>
      <c r="I571">
        <v>2334</v>
      </c>
      <c r="J571" t="str">
        <v>MOBILE</v>
      </c>
      <c r="K571" t="str">
        <v>https://example.com/resources/ebooks</v>
      </c>
      <c r="L571" t="str">
        <v/>
      </c>
      <c r="M571">
        <v>38.9</v>
      </c>
      <c r="N571" t="str">
        <v>HIGH</v>
      </c>
    </row>
    <row r="572" spans="1:14">
      <c r="A572" t="str">
        <v>INT-00571</v>
      </c>
      <c r="B572" t="str">
        <v>L0984</v>
      </c>
      <c r="C572" t="str">
        <v>VIDEO_WATCH</v>
      </c>
      <c r="D572">
        <v>45780</v>
      </c>
      <c r="E572" t="str">
        <v>SOCIAL</v>
      </c>
      <c r="F572" t="str">
        <v>C008</v>
      </c>
      <c r="G572" t="str">
        <v>Webinar: Marketing Automation 101</v>
      </c>
      <c r="H572" t="str">
        <v>CONVERTED</v>
      </c>
      <c r="I572">
        <v>1748</v>
      </c>
      <c r="J572" t="str">
        <v>TABLET</v>
      </c>
      <c r="K572" t="str">
        <v>https://example.com/pricing</v>
      </c>
      <c r="L572" t="str">
        <v>Requested Case Study</v>
      </c>
      <c r="M572">
        <v>29.1</v>
      </c>
      <c r="N572" t="str">
        <v>HIGH</v>
      </c>
    </row>
    <row r="573" spans="1:14">
      <c r="A573" t="str">
        <v>INT-00572</v>
      </c>
      <c r="B573" t="str">
        <v>L0381</v>
      </c>
      <c r="C573" t="str">
        <v>PHONE_CALL</v>
      </c>
      <c r="D573">
        <v>45856</v>
      </c>
      <c r="E573" t="str">
        <v>SOCIAL</v>
      </c>
      <c r="F573" t="str">
        <v>N/A</v>
      </c>
      <c r="G573" t="str">
        <v>Demo: Live Product Walkthrough</v>
      </c>
      <c r="H573" t="str">
        <v>REGISTERED</v>
      </c>
      <c r="I573">
        <v>1744</v>
      </c>
      <c r="J573" t="str">
        <v>MOBILE</v>
      </c>
      <c r="K573" t="str">
        <v>https://example.com/case-studies</v>
      </c>
      <c r="L573" t="str">
        <v/>
      </c>
      <c r="M573">
        <v>29.1</v>
      </c>
      <c r="N573" t="str">
        <v>HIGH</v>
      </c>
    </row>
    <row r="574" spans="1:14">
      <c r="A574" t="str">
        <v>INT-00573</v>
      </c>
      <c r="B574" t="str">
        <v>L0166</v>
      </c>
      <c r="C574" t="str">
        <v>WEBINAR_ATTENDED</v>
      </c>
      <c r="D574">
        <v>45849</v>
      </c>
      <c r="E574" t="str">
        <v>PUSH_NOTIFICATION</v>
      </c>
      <c r="F574" t="str">
        <v>C007</v>
      </c>
      <c r="G574" t="str">
        <v>10 Lead Scoring Tips</v>
      </c>
      <c r="H574" t="str">
        <v>OPENED</v>
      </c>
      <c r="I574">
        <v>1524</v>
      </c>
      <c r="J574" t="str">
        <v>UNKNOWN</v>
      </c>
      <c r="K574" t="str">
        <v>https://example.com/pricing</v>
      </c>
      <c r="L574" t="str">
        <v/>
      </c>
      <c r="M574">
        <v>25.4</v>
      </c>
      <c r="N574" t="str">
        <v>HIGH</v>
      </c>
    </row>
    <row r="575" spans="1:14">
      <c r="A575" t="str">
        <v>INT-00574</v>
      </c>
      <c r="B575" t="str">
        <v>L0804</v>
      </c>
      <c r="C575" t="str">
        <v>DEMO_REQUEST</v>
      </c>
      <c r="D575">
        <v>45818</v>
      </c>
      <c r="E575" t="str">
        <v>WEB</v>
      </c>
      <c r="F575" t="str">
        <v>N/A</v>
      </c>
      <c r="G575" t="str">
        <v>Ultimate Guide To Crm</v>
      </c>
      <c r="H575" t="str">
        <v>IGNORED</v>
      </c>
      <c r="I575">
        <v>1813</v>
      </c>
      <c r="J575" t="str">
        <v>MOBILE</v>
      </c>
      <c r="K575" t="str">
        <v>https://example.com/resources/ebooks</v>
      </c>
      <c r="L575" t="str">
        <v/>
      </c>
      <c r="M575">
        <v>30.2</v>
      </c>
      <c r="N575" t="str">
        <v>HIGH</v>
      </c>
    </row>
    <row r="576" spans="1:14">
      <c r="A576" t="str">
        <v>INT-00575</v>
      </c>
      <c r="B576" t="str">
        <v>L0013</v>
      </c>
      <c r="C576" t="str">
        <v>DEMO_REQUEST</v>
      </c>
      <c r="D576" t="str">
        <v/>
      </c>
      <c r="E576" t="str">
        <v>PHONE</v>
      </c>
      <c r="F576" t="str">
        <v>N/A</v>
      </c>
      <c r="G576" t="str">
        <v>Unknown</v>
      </c>
      <c r="H576" t="str">
        <v>BOUNCED</v>
      </c>
      <c r="I576">
        <v>2059</v>
      </c>
      <c r="J576" t="str">
        <v>MOBILE</v>
      </c>
      <c r="K576" t="str">
        <v>https://example.com/blog/reduce-cac</v>
      </c>
      <c r="L576" t="str">
        <v>Wants To Talk To Reference Customer</v>
      </c>
      <c r="M576">
        <v>34.299999999999997</v>
      </c>
      <c r="N576" t="str">
        <v>HIGH</v>
      </c>
    </row>
    <row r="577" spans="1:14">
      <c r="A577" t="str">
        <v>INT-00576</v>
      </c>
      <c r="B577" t="str">
        <v>L0934</v>
      </c>
      <c r="C577" t="str">
        <v>CONTENT_DOWNLOAD</v>
      </c>
      <c r="D577">
        <v>45915</v>
      </c>
      <c r="E577" t="str">
        <v>WEB</v>
      </c>
      <c r="F577" t="str">
        <v>C004</v>
      </c>
      <c r="G577" t="str">
        <v>Chatbot: Pricing Inquiry</v>
      </c>
      <c r="H577" t="str">
        <v>CONVERTED</v>
      </c>
      <c r="I577">
        <v>1476</v>
      </c>
      <c r="J577" t="str">
        <v>MOBILE</v>
      </c>
      <c r="K577" t="str">
        <v>https://example.com/resources/ebooks</v>
      </c>
      <c r="L577" t="str">
        <v>Follow Up Needed</v>
      </c>
      <c r="M577">
        <v>24.6</v>
      </c>
      <c r="N577" t="str">
        <v>HIGH</v>
      </c>
    </row>
    <row r="578" spans="1:14">
      <c r="A578" t="str">
        <v>INT-00577</v>
      </c>
      <c r="B578" t="str">
        <v>L0157</v>
      </c>
      <c r="C578" t="str">
        <v>DEMO_REQUEST</v>
      </c>
      <c r="D578">
        <v>45683</v>
      </c>
      <c r="E578" t="str">
        <v>PHONE</v>
      </c>
      <c r="F578" t="str">
        <v>C002</v>
      </c>
      <c r="G578" t="str">
        <v>Case Study: Smb Growth Story</v>
      </c>
      <c r="H578" t="str">
        <v>CLICKED</v>
      </c>
      <c r="I578">
        <v>1243</v>
      </c>
      <c r="J578" t="str">
        <v>DESKTOP</v>
      </c>
      <c r="K578" t="str">
        <v>https://example.com/contact</v>
      </c>
      <c r="L578" t="str">
        <v/>
      </c>
      <c r="M578">
        <v>20.7</v>
      </c>
      <c r="N578" t="str">
        <v>HIGH</v>
      </c>
    </row>
    <row r="579" spans="1:14">
      <c r="A579" t="str">
        <v>INT-00578</v>
      </c>
      <c r="B579" t="str">
        <v>L0389</v>
      </c>
      <c r="C579" t="str">
        <v>EMAIL_OPEN</v>
      </c>
      <c r="D579">
        <v>45702</v>
      </c>
      <c r="E579" t="str">
        <v>UNKNOWN</v>
      </c>
      <c r="F579" t="str">
        <v>N/A</v>
      </c>
      <c r="G579" t="str">
        <v>Whitepaper: State Of Gtm 2025</v>
      </c>
      <c r="H579" t="str">
        <v>BOUNCED</v>
      </c>
      <c r="I579">
        <v>1505</v>
      </c>
      <c r="J579" t="str">
        <v>DESKTOP</v>
      </c>
      <c r="K579" t="str">
        <v>https://example.com/roi-calculator</v>
      </c>
      <c r="L579" t="str">
        <v/>
      </c>
      <c r="M579">
        <v>25.1</v>
      </c>
      <c r="N579" t="str">
        <v>HIGH</v>
      </c>
    </row>
    <row r="580" spans="1:14">
      <c r="A580" t="str">
        <v>INT-00579</v>
      </c>
      <c r="B580" t="str">
        <v>L0092</v>
      </c>
      <c r="C580" t="str">
        <v>WEBINAR_ATTENDED</v>
      </c>
      <c r="D580">
        <v>45680</v>
      </c>
      <c r="E580" t="str">
        <v>SOCIAL</v>
      </c>
      <c r="F580" t="str">
        <v>C008</v>
      </c>
      <c r="G580" t="str">
        <v>Webinar: Advanced Analytics Deep Dive</v>
      </c>
      <c r="H580" t="str">
        <v>CLICKED</v>
      </c>
      <c r="I580">
        <v>0</v>
      </c>
      <c r="J580" t="str">
        <v>UNKNOWN</v>
      </c>
      <c r="K580" t="str">
        <v>https://example.com/integrations</v>
      </c>
      <c r="L580" t="str">
        <v/>
      </c>
      <c r="M580">
        <v>0</v>
      </c>
      <c r="N580" t="str">
        <v>NONE</v>
      </c>
    </row>
    <row r="581" spans="1:14">
      <c r="A581" t="str">
        <v>INT-00580</v>
      </c>
      <c r="B581" t="str">
        <v>L0035</v>
      </c>
      <c r="C581" t="str">
        <v>FREE_TRIAL_SIGNUP</v>
      </c>
      <c r="D581">
        <v>45721</v>
      </c>
      <c r="E581" t="str">
        <v>SMS</v>
      </c>
      <c r="F581" t="str">
        <v>C008</v>
      </c>
      <c r="G581" t="str">
        <v>Crm Buyer'S Guide 2025</v>
      </c>
      <c r="H581" t="str">
        <v>OPENED</v>
      </c>
      <c r="I581">
        <v>2340</v>
      </c>
      <c r="J581" t="str">
        <v>DESKTOP</v>
      </c>
      <c r="K581" t="str">
        <v>https://example.com/demo</v>
      </c>
      <c r="L581" t="str">
        <v/>
      </c>
      <c r="M581">
        <v>39</v>
      </c>
      <c r="N581" t="str">
        <v>HIGH</v>
      </c>
    </row>
    <row r="582" spans="1:14">
      <c r="A582" t="str">
        <v>INT-00581</v>
      </c>
      <c r="B582" t="str">
        <v>L0394</v>
      </c>
      <c r="C582" t="str">
        <v>CONTENT_DOWNLOAD</v>
      </c>
      <c r="D582">
        <v>45797</v>
      </c>
      <c r="E582" t="str">
        <v>SOCIAL</v>
      </c>
      <c r="F582" t="str">
        <v>C006</v>
      </c>
      <c r="G582" t="str">
        <v>Template: Campaign Planning</v>
      </c>
      <c r="H582" t="str">
        <v>BOUNCED</v>
      </c>
      <c r="I582">
        <v>2076</v>
      </c>
      <c r="J582" t="str">
        <v>DESKTOP</v>
      </c>
      <c r="K582" t="str">
        <v>https://example.com/contact</v>
      </c>
      <c r="L582" t="str">
        <v/>
      </c>
      <c r="M582">
        <v>34.6</v>
      </c>
      <c r="N582" t="str">
        <v>HIGH</v>
      </c>
    </row>
    <row r="583" spans="1:14">
      <c r="A583" t="str">
        <v>INT-00582</v>
      </c>
      <c r="B583" t="str">
        <v>L0404</v>
      </c>
      <c r="C583" t="str">
        <v>WEBINAR_ATTENDED</v>
      </c>
      <c r="D583">
        <v>45848</v>
      </c>
      <c r="E583" t="str">
        <v>IN-PERSON</v>
      </c>
      <c r="F583" t="str">
        <v>C003</v>
      </c>
      <c r="G583" t="str">
        <v>Pricing Page</v>
      </c>
      <c r="H583" t="str">
        <v>NO_RESPONSE</v>
      </c>
      <c r="I583">
        <v>2091</v>
      </c>
      <c r="J583" t="str">
        <v>MOBILE</v>
      </c>
      <c r="K583" t="str">
        <v>N/A</v>
      </c>
      <c r="L583" t="str">
        <v>Referred By Existing Customer</v>
      </c>
      <c r="M583">
        <v>34.9</v>
      </c>
      <c r="N583" t="str">
        <v>HIGH</v>
      </c>
    </row>
    <row r="584" spans="1:14">
      <c r="A584" t="str">
        <v>INT-00583</v>
      </c>
      <c r="B584" t="str">
        <v>L0242</v>
      </c>
      <c r="C584" t="str">
        <v>FORM_SUBMIT</v>
      </c>
      <c r="D584">
        <v>45805</v>
      </c>
      <c r="E584" t="str">
        <v>SMS</v>
      </c>
      <c r="F584" t="str">
        <v>N/A</v>
      </c>
      <c r="G584" t="str">
        <v>Competitor Comparison Sheet</v>
      </c>
      <c r="H584" t="str">
        <v>REPLIED</v>
      </c>
      <c r="I584">
        <v>1669</v>
      </c>
      <c r="J584" t="str">
        <v>DESKTOP</v>
      </c>
      <c r="K584" t="str">
        <v>https://example.com/contact</v>
      </c>
      <c r="L584" t="str">
        <v/>
      </c>
      <c r="M584">
        <v>27.8</v>
      </c>
      <c r="N584" t="str">
        <v>HIGH</v>
      </c>
    </row>
    <row r="585" spans="1:14">
      <c r="A585" t="str">
        <v>INT-00584</v>
      </c>
      <c r="B585" t="str">
        <v>L0037</v>
      </c>
      <c r="C585" t="str">
        <v>BLOG_READ</v>
      </c>
      <c r="D585" t="str">
        <v/>
      </c>
      <c r="E585" t="str">
        <v>EMAIL</v>
      </c>
      <c r="F585" t="str">
        <v>C005</v>
      </c>
      <c r="G585" t="str">
        <v>Webinar: Advanced Analytics Deep Dive</v>
      </c>
      <c r="H585" t="str">
        <v>REGISTERED</v>
      </c>
      <c r="I585">
        <v>2250</v>
      </c>
      <c r="J585" t="str">
        <v>DESKTOP</v>
      </c>
      <c r="K585" t="str">
        <v>https://example.com/about</v>
      </c>
      <c r="L585" t="str">
        <v/>
      </c>
      <c r="M585">
        <v>37.5</v>
      </c>
      <c r="N585" t="str">
        <v>HIGH</v>
      </c>
    </row>
    <row r="586" spans="1:14">
      <c r="A586" t="str">
        <v>INT-00585</v>
      </c>
      <c r="B586" t="str">
        <v>L0894</v>
      </c>
      <c r="C586" t="str">
        <v>UNSUBSCRIBE</v>
      </c>
      <c r="D586">
        <v>45926</v>
      </c>
      <c r="E586" t="str">
        <v>UNKNOWN</v>
      </c>
      <c r="F586" t="str">
        <v>C007</v>
      </c>
      <c r="G586" t="str">
        <v>Case Study: Mid-Market Win</v>
      </c>
      <c r="H586" t="str">
        <v>BOUNCED</v>
      </c>
      <c r="I586">
        <v>1298</v>
      </c>
      <c r="J586" t="str">
        <v>MOBILE</v>
      </c>
      <c r="K586" t="str">
        <v>https://example.com/features</v>
      </c>
      <c r="L586" t="str">
        <v>Downloaded 3+ Resources</v>
      </c>
      <c r="M586">
        <v>21.6</v>
      </c>
      <c r="N586" t="str">
        <v>HIGH</v>
      </c>
    </row>
    <row r="587" spans="1:14">
      <c r="A587" t="str">
        <v>INT-00586</v>
      </c>
      <c r="B587" t="str">
        <v>L0386</v>
      </c>
      <c r="C587" t="str">
        <v>EMAIL_CLICK</v>
      </c>
      <c r="D587">
        <v>45676</v>
      </c>
      <c r="E587" t="str">
        <v>SMS</v>
      </c>
      <c r="F587" t="str">
        <v>C009</v>
      </c>
      <c r="G587" t="str">
        <v>Blog: Abm Vs Demand Gen</v>
      </c>
      <c r="H587" t="str">
        <v>REGISTERED</v>
      </c>
      <c r="I587">
        <v>0</v>
      </c>
      <c r="J587" t="str">
        <v>DESKTOP</v>
      </c>
      <c r="K587" t="str">
        <v>https://example.com/pricing</v>
      </c>
      <c r="L587" t="str">
        <v/>
      </c>
      <c r="M587">
        <v>0</v>
      </c>
      <c r="N587" t="str">
        <v>NONE</v>
      </c>
    </row>
    <row r="588" spans="1:14">
      <c r="A588" t="str">
        <v>INT-00587</v>
      </c>
      <c r="B588" t="str">
        <v>L0119</v>
      </c>
      <c r="C588" t="str">
        <v>UNSUBSCRIBE</v>
      </c>
      <c r="D588">
        <v>45856</v>
      </c>
      <c r="E588" t="str">
        <v>IN-PERSON</v>
      </c>
      <c r="F588" t="str">
        <v>C002</v>
      </c>
      <c r="G588" t="str">
        <v>Newsletter Issue #42</v>
      </c>
      <c r="H588" t="str">
        <v>PARTIAL_VIEW</v>
      </c>
      <c r="I588">
        <v>0</v>
      </c>
      <c r="J588" t="str">
        <v>DESKTOP</v>
      </c>
      <c r="K588" t="str">
        <v>N/A</v>
      </c>
      <c r="L588" t="str">
        <v/>
      </c>
      <c r="M588">
        <v>0</v>
      </c>
      <c r="N588" t="str">
        <v>NONE</v>
      </c>
    </row>
    <row r="589" spans="1:14">
      <c r="A589" t="str">
        <v>INT-00588</v>
      </c>
      <c r="B589" t="str">
        <v>L0618</v>
      </c>
      <c r="C589" t="str">
        <v>EMAIL_CLICK</v>
      </c>
      <c r="D589">
        <v>45904</v>
      </c>
      <c r="E589" t="str">
        <v>PHONE</v>
      </c>
      <c r="F589" t="str">
        <v>C001</v>
      </c>
      <c r="G589" t="str">
        <v>Webinar: Marketing Automation 101</v>
      </c>
      <c r="H589" t="str">
        <v>OPENED</v>
      </c>
      <c r="I589">
        <v>1072</v>
      </c>
      <c r="J589" t="str">
        <v>MOBILE</v>
      </c>
      <c r="K589" t="str">
        <v>https://example.com/roi-calculator</v>
      </c>
      <c r="L589" t="str">
        <v/>
      </c>
      <c r="M589">
        <v>17.899999999999999</v>
      </c>
      <c r="N589" t="str">
        <v>HIGH</v>
      </c>
    </row>
    <row r="590" spans="1:14">
      <c r="A590" t="str">
        <v>INT-00589</v>
      </c>
      <c r="B590" t="str">
        <v>L0379</v>
      </c>
      <c r="C590" t="str">
        <v>SOCIAL_ENGAGE</v>
      </c>
      <c r="D590">
        <v>45744</v>
      </c>
      <c r="E590" t="str">
        <v>PHONE</v>
      </c>
      <c r="F590" t="str">
        <v>C004</v>
      </c>
      <c r="G590" t="str">
        <v>Video: Customer Testimonial</v>
      </c>
      <c r="H590" t="str">
        <v>CONVERTED</v>
      </c>
      <c r="I590">
        <v>0</v>
      </c>
      <c r="J590" t="str">
        <v>DESKTOP</v>
      </c>
      <c r="K590" t="str">
        <v>https://example.com/pricing</v>
      </c>
      <c r="L590" t="str">
        <v/>
      </c>
      <c r="M590">
        <v>0</v>
      </c>
      <c r="N590" t="str">
        <v>NONE</v>
      </c>
    </row>
    <row r="591" spans="1:14">
      <c r="A591" t="str">
        <v>INT-00590</v>
      </c>
      <c r="B591" t="str">
        <v>L0405</v>
      </c>
      <c r="C591" t="str">
        <v>WEBSITE_VISIT</v>
      </c>
      <c r="D591">
        <v>45742</v>
      </c>
      <c r="E591" t="str">
        <v>UNKNOWN</v>
      </c>
      <c r="F591" t="str">
        <v>C010</v>
      </c>
      <c r="G591" t="str">
        <v>Webinar: Advanced Analytics Deep Dive</v>
      </c>
      <c r="H591" t="str">
        <v>CONVERTED</v>
      </c>
      <c r="I591">
        <v>2396</v>
      </c>
      <c r="J591" t="str">
        <v>UNKNOWN</v>
      </c>
      <c r="K591" t="str">
        <v>N/A</v>
      </c>
      <c r="L591" t="str">
        <v/>
      </c>
      <c r="M591">
        <v>39.9</v>
      </c>
      <c r="N591" t="str">
        <v>HIGH</v>
      </c>
    </row>
    <row r="592" spans="1:14">
      <c r="A592" t="str">
        <v>INT-00591</v>
      </c>
      <c r="B592" t="str">
        <v>L0039</v>
      </c>
      <c r="C592" t="str">
        <v>PRICING_PAGE_VIEW</v>
      </c>
      <c r="D592" t="str">
        <v/>
      </c>
      <c r="E592" t="str">
        <v>SMS</v>
      </c>
      <c r="F592" t="str">
        <v>N/A</v>
      </c>
      <c r="G592" t="str">
        <v>Demo: Live Product Walkthrough</v>
      </c>
      <c r="H592" t="str">
        <v>CLICKED</v>
      </c>
      <c r="I592">
        <v>493</v>
      </c>
      <c r="J592" t="str">
        <v>MOBILE</v>
      </c>
      <c r="K592" t="str">
        <v>https://example.com/contact</v>
      </c>
      <c r="L592" t="str">
        <v/>
      </c>
      <c r="M592">
        <v>8.1999999999999993</v>
      </c>
      <c r="N592" t="str">
        <v>HIGH</v>
      </c>
    </row>
    <row r="593" spans="1:14">
      <c r="A593" t="str">
        <v>INT-00592</v>
      </c>
      <c r="B593" t="str">
        <v>L0092</v>
      </c>
      <c r="C593" t="str">
        <v>BLOG_READ</v>
      </c>
      <c r="D593">
        <v>45873</v>
      </c>
      <c r="E593" t="str">
        <v>CHAT</v>
      </c>
      <c r="F593" t="str">
        <v>C001</v>
      </c>
      <c r="G593" t="str">
        <v>Social Post: Product Launch</v>
      </c>
      <c r="H593" t="str">
        <v>DOWNLOADED</v>
      </c>
      <c r="I593">
        <v>340</v>
      </c>
      <c r="J593" t="str">
        <v>TABLET</v>
      </c>
      <c r="K593" t="str">
        <v>https://example.com/about</v>
      </c>
      <c r="L593" t="str">
        <v/>
      </c>
      <c r="M593">
        <v>5.7</v>
      </c>
      <c r="N593" t="str">
        <v>HIGH</v>
      </c>
    </row>
    <row r="594" spans="1:14">
      <c r="A594" t="str">
        <v>INT-00593</v>
      </c>
      <c r="B594" t="str">
        <v>L0919</v>
      </c>
      <c r="C594" t="str">
        <v>SOCIAL_ENGAGE</v>
      </c>
      <c r="D594">
        <v>45786</v>
      </c>
      <c r="E594" t="str">
        <v>UNKNOWN</v>
      </c>
      <c r="F594" t="str">
        <v>C002</v>
      </c>
      <c r="G594" t="str">
        <v>Case Study: Smb Growth Story</v>
      </c>
      <c r="H594" t="str">
        <v>DOWNLOADED</v>
      </c>
      <c r="I594">
        <v>1165</v>
      </c>
      <c r="J594" t="str">
        <v>UNKNOWN</v>
      </c>
      <c r="K594" t="str">
        <v>N/A</v>
      </c>
      <c r="L594" t="str">
        <v/>
      </c>
      <c r="M594">
        <v>19.399999999999999</v>
      </c>
      <c r="N594" t="str">
        <v>HIGH</v>
      </c>
    </row>
    <row r="595" spans="1:14">
      <c r="A595" t="str">
        <v>INT-00594</v>
      </c>
      <c r="B595" t="str">
        <v>L0147</v>
      </c>
      <c r="C595" t="str">
        <v>CASE_STUDY_VIEW</v>
      </c>
      <c r="D595">
        <v>45862</v>
      </c>
      <c r="E595" t="str">
        <v>SMS</v>
      </c>
      <c r="F595" t="str">
        <v>C005</v>
      </c>
      <c r="G595" t="str">
        <v>Case Study: Smb Growth Story</v>
      </c>
      <c r="H595" t="str">
        <v>REPLIED</v>
      </c>
      <c r="I595">
        <v>0</v>
      </c>
      <c r="J595" t="str">
        <v>DESKTOP</v>
      </c>
      <c r="K595" t="str">
        <v>https://example.com/pricing</v>
      </c>
      <c r="L595" t="str">
        <v/>
      </c>
      <c r="M595">
        <v>0</v>
      </c>
      <c r="N595" t="str">
        <v>NONE</v>
      </c>
    </row>
    <row r="596" spans="1:14">
      <c r="A596" t="str">
        <v>INT-00595</v>
      </c>
      <c r="B596" t="str">
        <v>L0118</v>
      </c>
      <c r="C596" t="str">
        <v>REFERRAL_LINK_CLICK</v>
      </c>
      <c r="D596">
        <v>46018</v>
      </c>
      <c r="E596" t="str">
        <v>CHAT</v>
      </c>
      <c r="F596" t="str">
        <v>C009</v>
      </c>
      <c r="G596" t="str">
        <v>10 Lead Scoring Tips</v>
      </c>
      <c r="H596" t="str">
        <v>REPLIED</v>
      </c>
      <c r="I596">
        <v>1989</v>
      </c>
      <c r="J596" t="str">
        <v>MOBILE</v>
      </c>
      <c r="K596" t="str">
        <v>https://example.com/resources/ebooks</v>
      </c>
      <c r="L596" t="str">
        <v>Duplicate Entry</v>
      </c>
      <c r="M596">
        <v>33.200000000000003</v>
      </c>
      <c r="N596" t="str">
        <v>HIGH</v>
      </c>
    </row>
    <row r="597" spans="1:14">
      <c r="A597" t="str">
        <v>INT-00596</v>
      </c>
      <c r="B597" t="str">
        <v>L0831</v>
      </c>
      <c r="C597" t="str">
        <v>PRICING_PAGE_VIEW</v>
      </c>
      <c r="D597">
        <v>45877</v>
      </c>
      <c r="E597" t="str">
        <v>SMS</v>
      </c>
      <c r="F597" t="str">
        <v>C007</v>
      </c>
      <c r="G597" t="str">
        <v>Event Registration: Summit 2025</v>
      </c>
      <c r="H597" t="str">
        <v>NO_RESPONSE</v>
      </c>
      <c r="I597">
        <v>714</v>
      </c>
      <c r="J597" t="str">
        <v>MOBILE</v>
      </c>
      <c r="K597" t="str">
        <v>https://example.com/competitors</v>
      </c>
      <c r="L597" t="str">
        <v>Needs Sso/Saml</v>
      </c>
      <c r="M597">
        <v>11.9</v>
      </c>
      <c r="N597" t="str">
        <v>HIGH</v>
      </c>
    </row>
    <row r="598" spans="1:14">
      <c r="A598" t="str">
        <v>INT-00597</v>
      </c>
      <c r="B598" t="str">
        <v>L0289</v>
      </c>
      <c r="C598" t="str">
        <v>FREE_TRIAL_SIGNUP</v>
      </c>
      <c r="D598">
        <v>45791</v>
      </c>
      <c r="E598" t="str">
        <v>SOCIAL</v>
      </c>
      <c r="F598" t="str">
        <v>N/A</v>
      </c>
      <c r="G598" t="str">
        <v>Social Post: Product Launch</v>
      </c>
      <c r="H598" t="str">
        <v>OPENED</v>
      </c>
      <c r="I598">
        <v>1786</v>
      </c>
      <c r="J598" t="str">
        <v>MOBILE</v>
      </c>
      <c r="K598" t="str">
        <v>https://example.com/free-trial</v>
      </c>
      <c r="L598" t="str">
        <v/>
      </c>
      <c r="M598">
        <v>29.8</v>
      </c>
      <c r="N598" t="str">
        <v>HIGH</v>
      </c>
    </row>
    <row r="599" spans="1:14">
      <c r="A599" t="str">
        <v>INT-00598</v>
      </c>
      <c r="B599" t="str">
        <v>L0290</v>
      </c>
      <c r="C599" t="str">
        <v>WEBSITE_VISIT</v>
      </c>
      <c r="D599">
        <v>45821</v>
      </c>
      <c r="E599" t="str">
        <v>EMAIL</v>
      </c>
      <c r="F599" t="str">
        <v>C009</v>
      </c>
      <c r="G599" t="str">
        <v>Customer Success Story</v>
      </c>
      <c r="H599" t="str">
        <v>VIEWED</v>
      </c>
      <c r="I599">
        <v>1765</v>
      </c>
      <c r="J599" t="str">
        <v>MOBILE</v>
      </c>
      <c r="K599" t="str">
        <v>https://example.com/blog/reduce-cac</v>
      </c>
      <c r="L599" t="str">
        <v/>
      </c>
      <c r="M599">
        <v>29.4</v>
      </c>
      <c r="N599" t="str">
        <v>HIGH</v>
      </c>
    </row>
    <row r="600" spans="1:14">
      <c r="A600" t="str">
        <v>INT-00599</v>
      </c>
      <c r="B600" t="str">
        <v>L0262</v>
      </c>
      <c r="C600" t="str">
        <v>EMAIL_CLICK</v>
      </c>
      <c r="D600">
        <v>45820</v>
      </c>
      <c r="E600" t="str">
        <v>EMAIL</v>
      </c>
      <c r="F600" t="str">
        <v>C001</v>
      </c>
      <c r="G600" t="str">
        <v>Ultimate Guide To Crm</v>
      </c>
      <c r="H600" t="str">
        <v>CONVERTED</v>
      </c>
      <c r="I600">
        <v>545</v>
      </c>
      <c r="J600" t="str">
        <v>DESKTOP</v>
      </c>
      <c r="K600" t="str">
        <v>https://example.com/blog</v>
      </c>
      <c r="L600" t="str">
        <v/>
      </c>
      <c r="M600">
        <v>9.1</v>
      </c>
      <c r="N600" t="str">
        <v>HIGH</v>
      </c>
    </row>
    <row r="601" spans="1:14">
      <c r="A601" t="str">
        <v>INT-00600</v>
      </c>
      <c r="B601" t="str">
        <v>L0888</v>
      </c>
      <c r="C601" t="str">
        <v>CHATBOT_CONVO</v>
      </c>
      <c r="D601">
        <v>45821</v>
      </c>
      <c r="E601" t="str">
        <v>IN-PERSON</v>
      </c>
      <c r="F601" t="str">
        <v>C009</v>
      </c>
      <c r="G601" t="str">
        <v>Roi Calculator Landing Page</v>
      </c>
      <c r="H601" t="str">
        <v>VIEWED</v>
      </c>
      <c r="I601">
        <v>2155</v>
      </c>
      <c r="J601" t="str">
        <v>MOBILE</v>
      </c>
      <c r="K601" t="str">
        <v>https://example.com/pricing</v>
      </c>
      <c r="L601" t="str">
        <v/>
      </c>
      <c r="M601">
        <v>35.9</v>
      </c>
      <c r="N601" t="str">
        <v>HIGH</v>
      </c>
    </row>
    <row r="602" spans="1:14">
      <c r="A602" t="str">
        <v>INT-00601</v>
      </c>
      <c r="B602" t="str">
        <v>L0483</v>
      </c>
      <c r="C602" t="str">
        <v>EMAIL_CLICK</v>
      </c>
      <c r="D602">
        <v>45754</v>
      </c>
      <c r="E602" t="str">
        <v>PHONE</v>
      </c>
      <c r="F602" t="str">
        <v>C001</v>
      </c>
      <c r="G602" t="str">
        <v>Competitor Comparison Sheet</v>
      </c>
      <c r="H602" t="str">
        <v>CONVERTED</v>
      </c>
      <c r="I602">
        <v>2004</v>
      </c>
      <c r="J602" t="str">
        <v>MOBILE</v>
      </c>
      <c r="K602" t="str">
        <v>https://example.com/case-studies</v>
      </c>
      <c r="L602" t="str">
        <v/>
      </c>
      <c r="M602">
        <v>33.4</v>
      </c>
      <c r="N602" t="str">
        <v>HIGH</v>
      </c>
    </row>
    <row r="603" spans="1:14">
      <c r="A603" t="str">
        <v>INT-00602</v>
      </c>
      <c r="B603" t="str">
        <v>L0255</v>
      </c>
      <c r="C603" t="str">
        <v>WEBSITE_VISIT</v>
      </c>
      <c r="D603">
        <v>45731</v>
      </c>
      <c r="E603" t="str">
        <v>SOCIAL</v>
      </c>
      <c r="F603" t="str">
        <v>C004</v>
      </c>
      <c r="G603" t="str">
        <v>Ebook: Abm Playbook</v>
      </c>
      <c r="H603" t="str">
        <v>PARTIAL_VIEW</v>
      </c>
      <c r="I603">
        <v>1841</v>
      </c>
      <c r="J603" t="str">
        <v>MOBILE</v>
      </c>
      <c r="K603" t="str">
        <v>https://example.com/competitors</v>
      </c>
      <c r="L603" t="str">
        <v/>
      </c>
      <c r="M603">
        <v>30.7</v>
      </c>
      <c r="N603" t="str">
        <v>HIGH</v>
      </c>
    </row>
    <row r="604" spans="1:14">
      <c r="A604" t="str">
        <v>INT-00603</v>
      </c>
      <c r="B604" t="str">
        <v>L0445</v>
      </c>
      <c r="C604" t="str">
        <v>UNSUBSCRIBE</v>
      </c>
      <c r="D604">
        <v>45926</v>
      </c>
      <c r="E604" t="str">
        <v>IN-PERSON</v>
      </c>
      <c r="F604" t="str">
        <v>C002</v>
      </c>
      <c r="G604" t="str">
        <v>Crm Buyer'S Guide 2025</v>
      </c>
      <c r="H604" t="str">
        <v>BOUNCED</v>
      </c>
      <c r="I604">
        <v>1579</v>
      </c>
      <c r="J604" t="str">
        <v>MOBILE</v>
      </c>
      <c r="K604" t="str">
        <v>N/A</v>
      </c>
      <c r="L604" t="str">
        <v/>
      </c>
      <c r="M604">
        <v>26.3</v>
      </c>
      <c r="N604" t="str">
        <v>HIGH</v>
      </c>
    </row>
    <row r="605" spans="1:14">
      <c r="A605" t="str">
        <v>INT-00604</v>
      </c>
      <c r="B605" t="str">
        <v>L0469</v>
      </c>
      <c r="C605" t="str">
        <v>BLOG_READ</v>
      </c>
      <c r="D605">
        <v>45966</v>
      </c>
      <c r="E605" t="str">
        <v>SMS</v>
      </c>
      <c r="F605" t="str">
        <v>C005</v>
      </c>
      <c r="G605" t="str">
        <v>Social Post: Product Launch</v>
      </c>
      <c r="H605" t="str">
        <v>CLICKED</v>
      </c>
      <c r="I605">
        <v>301</v>
      </c>
      <c r="J605" t="str">
        <v>TABLET</v>
      </c>
      <c r="K605" t="str">
        <v>https://example.com/competitors</v>
      </c>
      <c r="L605" t="str">
        <v/>
      </c>
      <c r="M605">
        <v>5</v>
      </c>
      <c r="N605" t="str">
        <v>HIGH</v>
      </c>
    </row>
    <row r="606" spans="1:14">
      <c r="A606" t="str">
        <v>INT-00605</v>
      </c>
      <c r="B606" t="str">
        <v>L0653</v>
      </c>
      <c r="C606" t="str">
        <v>UNSUBSCRIBE</v>
      </c>
      <c r="D606">
        <v>46016</v>
      </c>
      <c r="E606" t="str">
        <v>CHAT</v>
      </c>
      <c r="F606" t="str">
        <v>C007</v>
      </c>
      <c r="G606" t="str">
        <v>Demo: Live Product Walkthrough</v>
      </c>
      <c r="H606" t="str">
        <v>REPLIED</v>
      </c>
      <c r="I606">
        <v>21</v>
      </c>
      <c r="J606" t="str">
        <v>DESKTOP</v>
      </c>
      <c r="K606" t="str">
        <v>https://example.com/integrations</v>
      </c>
      <c r="L606" t="str">
        <v/>
      </c>
      <c r="M606">
        <v>0.4</v>
      </c>
      <c r="N606" t="str">
        <v>LOW</v>
      </c>
    </row>
    <row r="607" spans="1:14">
      <c r="A607" t="str">
        <v>INT-00606</v>
      </c>
      <c r="B607" t="str">
        <v>L0665</v>
      </c>
      <c r="C607" t="str">
        <v>SOCIAL_ENGAGE</v>
      </c>
      <c r="D607">
        <v>45978</v>
      </c>
      <c r="E607" t="str">
        <v>SOCIAL</v>
      </c>
      <c r="F607" t="str">
        <v>N/A</v>
      </c>
      <c r="G607" t="str">
        <v>Competitor Comparison Sheet</v>
      </c>
      <c r="H607" t="str">
        <v>CLICKED</v>
      </c>
      <c r="I607">
        <v>1628</v>
      </c>
      <c r="J607" t="str">
        <v>MOBILE</v>
      </c>
      <c r="K607" t="str">
        <v>https://example.com/free-trial</v>
      </c>
      <c r="L607" t="str">
        <v/>
      </c>
      <c r="M607">
        <v>27.1</v>
      </c>
      <c r="N607" t="str">
        <v>HIGH</v>
      </c>
    </row>
    <row r="608" spans="1:14">
      <c r="A608" t="str">
        <v>INT-00607</v>
      </c>
      <c r="B608" t="str">
        <v>L0496</v>
      </c>
      <c r="C608" t="str">
        <v>SOCIAL_ENGAGE</v>
      </c>
      <c r="D608">
        <v>45816</v>
      </c>
      <c r="E608" t="str">
        <v>PHONE</v>
      </c>
      <c r="F608" t="str">
        <v>C001</v>
      </c>
      <c r="G608" t="str">
        <v>Free Trial Signup Page</v>
      </c>
      <c r="H608" t="str">
        <v>DOWNLOADED</v>
      </c>
      <c r="I608">
        <v>910</v>
      </c>
      <c r="J608" t="str">
        <v>TABLET</v>
      </c>
      <c r="K608" t="str">
        <v>https://example.com/free-trial</v>
      </c>
      <c r="L608" t="str">
        <v/>
      </c>
      <c r="M608">
        <v>15.2</v>
      </c>
      <c r="N608" t="str">
        <v>HIGH</v>
      </c>
    </row>
    <row r="609" spans="1:14">
      <c r="A609" t="str">
        <v>INT-00608</v>
      </c>
      <c r="B609" t="str">
        <v>L0327</v>
      </c>
      <c r="C609" t="str">
        <v>AD_CLICK</v>
      </c>
      <c r="D609">
        <v>45995</v>
      </c>
      <c r="E609" t="str">
        <v>IN-PERSON</v>
      </c>
      <c r="F609" t="str">
        <v>C001</v>
      </c>
      <c r="G609" t="str">
        <v>Webinar: Marketing Automation 101</v>
      </c>
      <c r="H609" t="str">
        <v>OPENED</v>
      </c>
      <c r="I609">
        <v>2217</v>
      </c>
      <c r="J609" t="str">
        <v>DESKTOP</v>
      </c>
      <c r="K609" t="str">
        <v>https://example.com/webinars</v>
      </c>
      <c r="L609" t="str">
        <v/>
      </c>
      <c r="M609">
        <v>37</v>
      </c>
      <c r="N609" t="str">
        <v>HIGH</v>
      </c>
    </row>
    <row r="610" spans="1:14">
      <c r="A610" t="str">
        <v>INT-00609</v>
      </c>
      <c r="B610" t="str">
        <v>L0139</v>
      </c>
      <c r="C610" t="str">
        <v>PHONE_CALL</v>
      </c>
      <c r="D610" t="str">
        <v/>
      </c>
      <c r="E610" t="str">
        <v>WEB</v>
      </c>
      <c r="F610" t="str">
        <v>C010</v>
      </c>
      <c r="G610" t="str">
        <v>Newsletter Issue #42</v>
      </c>
      <c r="H610" t="str">
        <v>VIEWED</v>
      </c>
      <c r="I610">
        <v>1499</v>
      </c>
      <c r="J610" t="str">
        <v>TABLET</v>
      </c>
      <c r="K610" t="str">
        <v>https://example.com/blog/reduce-cac</v>
      </c>
      <c r="L610" t="str">
        <v/>
      </c>
      <c r="M610">
        <v>25</v>
      </c>
      <c r="N610" t="str">
        <v>HIGH</v>
      </c>
    </row>
    <row r="611" spans="1:14">
      <c r="A611" t="str">
        <v>INT-00610</v>
      </c>
      <c r="B611" t="str">
        <v>L0283</v>
      </c>
      <c r="C611" t="str">
        <v>BLOG_READ</v>
      </c>
      <c r="D611">
        <v>45766</v>
      </c>
      <c r="E611" t="str">
        <v>IN-PERSON</v>
      </c>
      <c r="F611" t="str">
        <v>C009</v>
      </c>
      <c r="G611" t="str">
        <v>Webinar: Marketing Automation 101</v>
      </c>
      <c r="H611" t="str">
        <v>UNSUBSCRIBED</v>
      </c>
      <c r="I611">
        <v>1068</v>
      </c>
      <c r="J611" t="str">
        <v>DESKTOP</v>
      </c>
      <c r="K611" t="str">
        <v>https://example.com/integrations</v>
      </c>
      <c r="L611" t="str">
        <v/>
      </c>
      <c r="M611">
        <v>17.8</v>
      </c>
      <c r="N611" t="str">
        <v>HIGH</v>
      </c>
    </row>
    <row r="612" spans="1:14">
      <c r="A612" t="str">
        <v>INT-00611</v>
      </c>
      <c r="B612" t="str">
        <v>L0087</v>
      </c>
      <c r="C612" t="str">
        <v>EMAIL_OPEN</v>
      </c>
      <c r="D612">
        <v>45839</v>
      </c>
      <c r="E612" t="str">
        <v>IN-PERSON</v>
      </c>
      <c r="F612" t="str">
        <v>C007</v>
      </c>
      <c r="G612" t="str">
        <v>Competitor Comparison Sheet</v>
      </c>
      <c r="H612" t="str">
        <v>ENGAGED</v>
      </c>
      <c r="I612">
        <v>1449</v>
      </c>
      <c r="J612" t="str">
        <v>DESKTOP</v>
      </c>
      <c r="K612" t="str">
        <v>https://example.com/features</v>
      </c>
      <c r="L612" t="str">
        <v/>
      </c>
      <c r="M612">
        <v>24.2</v>
      </c>
      <c r="N612" t="str">
        <v>HIGH</v>
      </c>
    </row>
    <row r="613" spans="1:14">
      <c r="A613" t="str">
        <v>INT-00612</v>
      </c>
      <c r="B613" t="str">
        <v>L0974</v>
      </c>
      <c r="C613" t="str">
        <v>WEBSITE_VISIT</v>
      </c>
      <c r="D613">
        <v>45967</v>
      </c>
      <c r="E613" t="str">
        <v>UNKNOWN</v>
      </c>
      <c r="F613" t="str">
        <v>C003</v>
      </c>
      <c r="G613" t="str">
        <v>Partner Referral Landing Page</v>
      </c>
      <c r="H613" t="str">
        <v>PARTIAL_VIEW</v>
      </c>
      <c r="I613">
        <v>2264</v>
      </c>
      <c r="J613" t="str">
        <v>DESKTOP</v>
      </c>
      <c r="K613" t="str">
        <v>https://example.com/demo</v>
      </c>
      <c r="L613" t="str">
        <v/>
      </c>
      <c r="M613">
        <v>37.700000000000003</v>
      </c>
      <c r="N613" t="str">
        <v>HIGH</v>
      </c>
    </row>
    <row r="614" spans="1:14">
      <c r="A614" t="str">
        <v>INT-00613</v>
      </c>
      <c r="B614" t="str">
        <v>L0956</v>
      </c>
      <c r="C614" t="str">
        <v>CONTENT_DOWNLOAD</v>
      </c>
      <c r="D614">
        <v>45923</v>
      </c>
      <c r="E614" t="str">
        <v>WEB</v>
      </c>
      <c r="F614" t="str">
        <v>C007</v>
      </c>
      <c r="G614" t="str">
        <v>Webinar: Marketing Automation 101</v>
      </c>
      <c r="H614" t="str">
        <v>OPENED</v>
      </c>
      <c r="I614">
        <v>1384</v>
      </c>
      <c r="J614" t="str">
        <v>DESKTOP</v>
      </c>
      <c r="K614" t="str">
        <v>https://example.com/competitors</v>
      </c>
      <c r="L614" t="str">
        <v/>
      </c>
      <c r="M614">
        <v>23.1</v>
      </c>
      <c r="N614" t="str">
        <v>HIGH</v>
      </c>
    </row>
    <row r="615" spans="1:14">
      <c r="A615" t="str">
        <v>INT-00614</v>
      </c>
      <c r="B615" t="str">
        <v>L0062</v>
      </c>
      <c r="C615" t="str">
        <v>PHONE_CALL</v>
      </c>
      <c r="D615">
        <v>45699</v>
      </c>
      <c r="E615" t="str">
        <v>IN-PERSON</v>
      </c>
      <c r="F615" t="str">
        <v>C010</v>
      </c>
      <c r="G615" t="str">
        <v>Crm Buyer'S Guide 2025</v>
      </c>
      <c r="H615" t="str">
        <v>CONVERTED</v>
      </c>
      <c r="I615">
        <v>75</v>
      </c>
      <c r="J615" t="str">
        <v>DESKTOP</v>
      </c>
      <c r="K615" t="str">
        <v>https://example.com/resources/ebooks</v>
      </c>
      <c r="L615" t="str">
        <v/>
      </c>
      <c r="M615">
        <v>1.3</v>
      </c>
      <c r="N615" t="str">
        <v>MEDIUM</v>
      </c>
    </row>
    <row r="616" spans="1:14">
      <c r="A616" t="str">
        <v>INT-00615</v>
      </c>
      <c r="B616" t="str">
        <v>L0906</v>
      </c>
      <c r="C616" t="str">
        <v>PHONE_CALL</v>
      </c>
      <c r="D616">
        <v>45950</v>
      </c>
      <c r="E616" t="str">
        <v>IN-PERSON</v>
      </c>
      <c r="F616" t="str">
        <v>N/A</v>
      </c>
      <c r="G616" t="str">
        <v>Webinar: Advanced Analytics Deep Dive</v>
      </c>
      <c r="H616" t="str">
        <v>DOWNLOADED</v>
      </c>
      <c r="I616">
        <v>1734</v>
      </c>
      <c r="J616" t="str">
        <v>MOBILE</v>
      </c>
      <c r="K616" t="str">
        <v>https://example.com/roi-calculator</v>
      </c>
      <c r="L616" t="str">
        <v/>
      </c>
      <c r="M616">
        <v>28.9</v>
      </c>
      <c r="N616" t="str">
        <v>HIGH</v>
      </c>
    </row>
    <row r="617" spans="1:14">
      <c r="A617" t="str">
        <v>INT-00616</v>
      </c>
      <c r="B617" t="str">
        <v>L0384</v>
      </c>
      <c r="C617" t="str">
        <v>EMAIL_OPEN</v>
      </c>
      <c r="D617">
        <v>45761</v>
      </c>
      <c r="E617" t="str">
        <v>IN-PERSON</v>
      </c>
      <c r="F617" t="str">
        <v>C002</v>
      </c>
      <c r="G617" t="str">
        <v>Video: Platform Overview 3Min</v>
      </c>
      <c r="H617" t="str">
        <v>DOWNLOADED</v>
      </c>
      <c r="I617">
        <v>674</v>
      </c>
      <c r="J617" t="str">
        <v>MOBILE</v>
      </c>
      <c r="K617" t="str">
        <v>https://example.com/features</v>
      </c>
      <c r="L617" t="str">
        <v>Referred By Existing Customer</v>
      </c>
      <c r="M617">
        <v>11.2</v>
      </c>
      <c r="N617" t="str">
        <v>HIGH</v>
      </c>
    </row>
    <row r="618" spans="1:14">
      <c r="A618" t="str">
        <v>INT-00617</v>
      </c>
      <c r="B618" t="str">
        <v>L0483</v>
      </c>
      <c r="C618" t="str">
        <v>WEBINAR_ATTENDED</v>
      </c>
      <c r="D618" t="str">
        <v/>
      </c>
      <c r="E618" t="str">
        <v>PUSH_NOTIFICATION</v>
      </c>
      <c r="F618" t="str">
        <v>C008</v>
      </c>
      <c r="G618" t="str">
        <v>Case Study: Enterprise Win</v>
      </c>
      <c r="H618" t="str">
        <v>REPLIED</v>
      </c>
      <c r="I618">
        <v>2372</v>
      </c>
      <c r="J618" t="str">
        <v>DESKTOP</v>
      </c>
      <c r="K618" t="str">
        <v>https://example.com/free-trial</v>
      </c>
      <c r="L618" t="str">
        <v/>
      </c>
      <c r="M618">
        <v>39.5</v>
      </c>
      <c r="N618" t="str">
        <v>HIGH</v>
      </c>
    </row>
    <row r="619" spans="1:14">
      <c r="A619" t="str">
        <v>INT-00618</v>
      </c>
      <c r="B619" t="str">
        <v>L0618</v>
      </c>
      <c r="C619" t="str">
        <v>UNSUBSCRIBE</v>
      </c>
      <c r="D619">
        <v>45659</v>
      </c>
      <c r="E619" t="str">
        <v>PHONE</v>
      </c>
      <c r="F619" t="str">
        <v>N/A</v>
      </c>
      <c r="G619" t="str">
        <v>Video: Platform Overview 3Min</v>
      </c>
      <c r="H619" t="str">
        <v>DOWNLOADED</v>
      </c>
      <c r="I619">
        <v>165</v>
      </c>
      <c r="J619" t="str">
        <v>MOBILE</v>
      </c>
      <c r="K619" t="str">
        <v>https://example.com/pricing</v>
      </c>
      <c r="L619" t="str">
        <v/>
      </c>
      <c r="M619">
        <v>2.8</v>
      </c>
      <c r="N619" t="str">
        <v>MEDIUM</v>
      </c>
    </row>
    <row r="620" spans="1:14">
      <c r="A620" t="str">
        <v>INT-00619</v>
      </c>
      <c r="B620" t="str">
        <v>L0668</v>
      </c>
      <c r="C620" t="str">
        <v>DEMO_REQUEST</v>
      </c>
      <c r="D620">
        <v>45927</v>
      </c>
      <c r="E620" t="str">
        <v>PHONE</v>
      </c>
      <c r="F620" t="str">
        <v>N/A</v>
      </c>
      <c r="G620" t="str">
        <v>Blog: Abm Vs Demand Gen</v>
      </c>
      <c r="H620" t="str">
        <v>CLICKED</v>
      </c>
      <c r="I620">
        <v>2191</v>
      </c>
      <c r="J620" t="str">
        <v>MOBILE</v>
      </c>
      <c r="K620" t="str">
        <v>https://example.com/demo</v>
      </c>
      <c r="L620" t="str">
        <v/>
      </c>
      <c r="M620">
        <v>36.5</v>
      </c>
      <c r="N620" t="str">
        <v>HIGH</v>
      </c>
    </row>
    <row r="621" spans="1:14">
      <c r="A621" t="str">
        <v>INT-00620</v>
      </c>
      <c r="B621" t="str">
        <v>L0237</v>
      </c>
      <c r="C621" t="str">
        <v>WEBSITE_VISIT</v>
      </c>
      <c r="D621">
        <v>45904</v>
      </c>
      <c r="E621" t="str">
        <v>PHONE</v>
      </c>
      <c r="F621" t="str">
        <v>C003</v>
      </c>
      <c r="G621" t="str">
        <v>Ebook: Abm Playbook</v>
      </c>
      <c r="H621" t="str">
        <v>CLICKED</v>
      </c>
      <c r="I621">
        <v>851</v>
      </c>
      <c r="J621" t="str">
        <v>MOBILE</v>
      </c>
      <c r="K621" t="str">
        <v>https://example.com/resources/ebooks</v>
      </c>
      <c r="L621" t="str">
        <v/>
      </c>
      <c r="M621">
        <v>14.2</v>
      </c>
      <c r="N621" t="str">
        <v>HIGH</v>
      </c>
    </row>
    <row r="622" spans="1:14">
      <c r="A622" t="str">
        <v>INT-00621</v>
      </c>
      <c r="B622" t="str">
        <v>L0687</v>
      </c>
      <c r="C622" t="str">
        <v>FREE_TRIAL_SIGNUP</v>
      </c>
      <c r="D622">
        <v>45817</v>
      </c>
      <c r="E622" t="str">
        <v>EMAIL</v>
      </c>
      <c r="F622" t="str">
        <v>C002</v>
      </c>
      <c r="G622" t="str">
        <v>Retargeting Ad Creative A</v>
      </c>
      <c r="H622" t="str">
        <v>OPENED</v>
      </c>
      <c r="I622">
        <v>1022</v>
      </c>
      <c r="J622" t="str">
        <v>MOBILE</v>
      </c>
      <c r="K622" t="str">
        <v>https://example.com/features</v>
      </c>
      <c r="L622" t="str">
        <v/>
      </c>
      <c r="M622">
        <v>17</v>
      </c>
      <c r="N622" t="str">
        <v>HIGH</v>
      </c>
    </row>
    <row r="623" spans="1:14">
      <c r="A623" t="str">
        <v>INT-00622</v>
      </c>
      <c r="B623" t="str">
        <v>L0905</v>
      </c>
      <c r="C623" t="str">
        <v>FORM_SUBMIT</v>
      </c>
      <c r="D623">
        <v>45964</v>
      </c>
      <c r="E623" t="str">
        <v>IN-PERSON</v>
      </c>
      <c r="F623" t="str">
        <v>C009</v>
      </c>
      <c r="G623" t="str">
        <v>Video: Platform Overview 3Min</v>
      </c>
      <c r="H623" t="str">
        <v>OPENED</v>
      </c>
      <c r="I623">
        <v>1101</v>
      </c>
      <c r="J623" t="str">
        <v>MOBILE</v>
      </c>
      <c r="K623" t="str">
        <v>N/A</v>
      </c>
      <c r="L623" t="str">
        <v>Asked About Api Integrations</v>
      </c>
      <c r="M623">
        <v>18.399999999999999</v>
      </c>
      <c r="N623" t="str">
        <v>HIGH</v>
      </c>
    </row>
    <row r="624" spans="1:14">
      <c r="A624" t="str">
        <v>INT-00623</v>
      </c>
      <c r="B624" t="str">
        <v>L0834</v>
      </c>
      <c r="C624" t="str">
        <v>CASE_STUDY_VIEW</v>
      </c>
      <c r="D624">
        <v>45936</v>
      </c>
      <c r="E624" t="str">
        <v>UNKNOWN</v>
      </c>
      <c r="F624" t="str">
        <v>C005</v>
      </c>
      <c r="G624" t="str">
        <v>Template: Campaign Planning</v>
      </c>
      <c r="H624" t="str">
        <v>REGISTERED</v>
      </c>
      <c r="I624">
        <v>2146</v>
      </c>
      <c r="J624" t="str">
        <v>TABLET</v>
      </c>
      <c r="K624" t="str">
        <v>N/A</v>
      </c>
      <c r="L624" t="str">
        <v/>
      </c>
      <c r="M624">
        <v>35.799999999999997</v>
      </c>
      <c r="N624" t="str">
        <v>HIGH</v>
      </c>
    </row>
    <row r="625" spans="1:14">
      <c r="A625" t="str">
        <v>INT-00624</v>
      </c>
      <c r="B625" t="str">
        <v>L0369</v>
      </c>
      <c r="C625" t="str">
        <v>CASE_STUDY_VIEW</v>
      </c>
      <c r="D625">
        <v>45962</v>
      </c>
      <c r="E625" t="str">
        <v>SOCIAL</v>
      </c>
      <c r="F625" t="str">
        <v>C006</v>
      </c>
      <c r="G625" t="str">
        <v>Unknown</v>
      </c>
      <c r="H625" t="str">
        <v>ENGAGED</v>
      </c>
      <c r="I625">
        <v>1481</v>
      </c>
      <c r="J625" t="str">
        <v>DESKTOP</v>
      </c>
      <c r="K625" t="str">
        <v>https://example.com/pricing</v>
      </c>
      <c r="L625" t="str">
        <v/>
      </c>
      <c r="M625">
        <v>24.7</v>
      </c>
      <c r="N625" t="str">
        <v>HIGH</v>
      </c>
    </row>
    <row r="626" spans="1:14">
      <c r="A626" t="str">
        <v>INT-00625</v>
      </c>
      <c r="B626" t="str">
        <v>L0512</v>
      </c>
      <c r="C626" t="str">
        <v>BLOG_READ</v>
      </c>
      <c r="D626">
        <v>45677</v>
      </c>
      <c r="E626" t="str">
        <v>SMS</v>
      </c>
      <c r="F626" t="str">
        <v>C001</v>
      </c>
      <c r="G626" t="str">
        <v>Customer Success Story</v>
      </c>
      <c r="H626" t="str">
        <v>CONVERTED</v>
      </c>
      <c r="I626">
        <v>596</v>
      </c>
      <c r="J626" t="str">
        <v>MOBILE</v>
      </c>
      <c r="K626" t="str">
        <v>https://example.com/blog/reduce-cac</v>
      </c>
      <c r="L626" t="str">
        <v/>
      </c>
      <c r="M626">
        <v>9.9</v>
      </c>
      <c r="N626" t="str">
        <v>HIGH</v>
      </c>
    </row>
    <row r="627" spans="1:14">
      <c r="A627" t="str">
        <v>INT-00626</v>
      </c>
      <c r="B627" t="str">
        <v>L0785</v>
      </c>
      <c r="C627" t="str">
        <v>FORM_SUBMIT</v>
      </c>
      <c r="D627">
        <v>46008</v>
      </c>
      <c r="E627" t="str">
        <v>EMAIL</v>
      </c>
      <c r="F627" t="str">
        <v>C005</v>
      </c>
      <c r="G627" t="str">
        <v>Customer Success Story</v>
      </c>
      <c r="H627" t="str">
        <v>REGISTERED</v>
      </c>
      <c r="I627">
        <v>1538</v>
      </c>
      <c r="J627" t="str">
        <v>DESKTOP</v>
      </c>
      <c r="K627" t="str">
        <v>https://example.com/competitors</v>
      </c>
      <c r="L627" t="str">
        <v/>
      </c>
      <c r="M627">
        <v>25.6</v>
      </c>
      <c r="N627" t="str">
        <v>HIGH</v>
      </c>
    </row>
    <row r="628" spans="1:14">
      <c r="A628" t="str">
        <v>INT-00627</v>
      </c>
      <c r="B628" t="str">
        <v>L0271</v>
      </c>
      <c r="C628" t="str">
        <v>EMAIL_OPEN</v>
      </c>
      <c r="D628">
        <v>45698</v>
      </c>
      <c r="E628" t="str">
        <v>CHAT</v>
      </c>
      <c r="F628" t="str">
        <v>C001</v>
      </c>
      <c r="G628" t="str">
        <v>Case Study: Enterprise Win</v>
      </c>
      <c r="H628" t="str">
        <v>PARTIAL_VIEW</v>
      </c>
      <c r="I628">
        <v>821</v>
      </c>
      <c r="J628" t="str">
        <v>TABLET</v>
      </c>
      <c r="K628" t="str">
        <v>https://example.com/integrations</v>
      </c>
      <c r="L628" t="str">
        <v/>
      </c>
      <c r="M628">
        <v>13.7</v>
      </c>
      <c r="N628" t="str">
        <v>HIGH</v>
      </c>
    </row>
    <row r="629" spans="1:14">
      <c r="A629" t="str">
        <v>INT-00628</v>
      </c>
      <c r="B629" t="str">
        <v>L0870</v>
      </c>
      <c r="C629" t="str">
        <v>SOCIAL_ENGAGE</v>
      </c>
      <c r="D629">
        <v>45742</v>
      </c>
      <c r="E629" t="str">
        <v>CHAT</v>
      </c>
      <c r="F629" t="str">
        <v>C001</v>
      </c>
      <c r="G629" t="str">
        <v>Ultimate Guide To Crm</v>
      </c>
      <c r="H629" t="str">
        <v>REGISTERED</v>
      </c>
      <c r="I629">
        <v>0</v>
      </c>
      <c r="J629" t="str">
        <v>DESKTOP</v>
      </c>
      <c r="K629" t="str">
        <v>https://example.com/about</v>
      </c>
      <c r="L629" t="str">
        <v/>
      </c>
      <c r="M629">
        <v>0</v>
      </c>
      <c r="N629" t="str">
        <v>NONE</v>
      </c>
    </row>
    <row r="630" spans="1:14">
      <c r="A630" t="str">
        <v>INT-00629</v>
      </c>
      <c r="B630" t="str">
        <v>L0396</v>
      </c>
      <c r="C630" t="str">
        <v>FORM_SUBMIT</v>
      </c>
      <c r="D630">
        <v>45755</v>
      </c>
      <c r="E630" t="str">
        <v>WEB</v>
      </c>
      <c r="F630" t="str">
        <v>C007</v>
      </c>
      <c r="G630" t="str">
        <v>Webinar: Marketing Automation 101</v>
      </c>
      <c r="H630" t="str">
        <v>NO_RESPONSE</v>
      </c>
      <c r="I630">
        <v>0</v>
      </c>
      <c r="J630" t="str">
        <v>MOBILE</v>
      </c>
      <c r="K630" t="str">
        <v>https://example.com/resources/ebooks</v>
      </c>
      <c r="L630" t="str">
        <v/>
      </c>
      <c r="M630">
        <v>0</v>
      </c>
      <c r="N630" t="str">
        <v>NONE</v>
      </c>
    </row>
    <row r="631" spans="1:14">
      <c r="A631" t="str">
        <v>INT-00630</v>
      </c>
      <c r="B631" t="str">
        <v>L0008</v>
      </c>
      <c r="C631" t="str">
        <v>EMAIL_CLICK</v>
      </c>
      <c r="D631">
        <v>46006</v>
      </c>
      <c r="E631" t="str">
        <v>WEB</v>
      </c>
      <c r="F631" t="str">
        <v>C010</v>
      </c>
      <c r="G631" t="str">
        <v>Crm Buyer'S Guide 2025</v>
      </c>
      <c r="H631" t="str">
        <v>NO_RESPONSE</v>
      </c>
      <c r="I631">
        <v>1027</v>
      </c>
      <c r="J631" t="str">
        <v>DESKTOP</v>
      </c>
      <c r="K631" t="str">
        <v>https://example.com/integrations</v>
      </c>
      <c r="L631" t="str">
        <v/>
      </c>
      <c r="M631">
        <v>17.100000000000001</v>
      </c>
      <c r="N631" t="str">
        <v>HIGH</v>
      </c>
    </row>
    <row r="632" spans="1:14">
      <c r="A632" t="str">
        <v>INT-00631</v>
      </c>
      <c r="B632" t="str">
        <v>L0619</v>
      </c>
      <c r="C632" t="str">
        <v>FREE_TRIAL_SIGNUP</v>
      </c>
      <c r="D632">
        <v>45809</v>
      </c>
      <c r="E632" t="str">
        <v>IN-PERSON</v>
      </c>
      <c r="F632" t="str">
        <v>C002</v>
      </c>
      <c r="G632" t="str">
        <v>Ultimate Guide To Crm</v>
      </c>
      <c r="H632" t="str">
        <v>OPENED</v>
      </c>
      <c r="I632">
        <v>1365</v>
      </c>
      <c r="J632" t="str">
        <v>MOBILE</v>
      </c>
      <c r="K632" t="str">
        <v>N/A</v>
      </c>
      <c r="L632" t="str">
        <v/>
      </c>
      <c r="M632">
        <v>22.8</v>
      </c>
      <c r="N632" t="str">
        <v>HIGH</v>
      </c>
    </row>
    <row r="633" spans="1:14">
      <c r="A633" t="str">
        <v>INT-00632</v>
      </c>
      <c r="B633" t="str">
        <v>L0239</v>
      </c>
      <c r="C633" t="str">
        <v>CASE_STUDY_VIEW</v>
      </c>
      <c r="D633">
        <v>45846</v>
      </c>
      <c r="E633" t="str">
        <v>PHONE</v>
      </c>
      <c r="F633" t="str">
        <v>C010</v>
      </c>
      <c r="G633" t="str">
        <v>Case Study: Smb Growth Story</v>
      </c>
      <c r="H633" t="str">
        <v>BOUNCED</v>
      </c>
      <c r="I633">
        <v>1773</v>
      </c>
      <c r="J633" t="str">
        <v>TABLET</v>
      </c>
      <c r="K633" t="str">
        <v>https://example.com/blog</v>
      </c>
      <c r="L633" t="str">
        <v/>
      </c>
      <c r="M633">
        <v>29.6</v>
      </c>
      <c r="N633" t="str">
        <v>HIGH</v>
      </c>
    </row>
    <row r="634" spans="1:14">
      <c r="A634" t="str">
        <v>INT-00633</v>
      </c>
      <c r="B634" t="str">
        <v>L0113</v>
      </c>
      <c r="C634" t="str">
        <v>DEMO_REQUEST</v>
      </c>
      <c r="D634">
        <v>45662</v>
      </c>
      <c r="E634" t="str">
        <v>PUSH_NOTIFICATION</v>
      </c>
      <c r="F634" t="str">
        <v>C003</v>
      </c>
      <c r="G634" t="str">
        <v>Unknown</v>
      </c>
      <c r="H634" t="str">
        <v>OPENED</v>
      </c>
      <c r="I634">
        <v>1964</v>
      </c>
      <c r="J634" t="str">
        <v>MOBILE</v>
      </c>
      <c r="K634" t="str">
        <v>https://example.com/demo</v>
      </c>
      <c r="L634" t="str">
        <v/>
      </c>
      <c r="M634">
        <v>32.700000000000003</v>
      </c>
      <c r="N634" t="str">
        <v>HIGH</v>
      </c>
    </row>
    <row r="635" spans="1:14">
      <c r="A635" t="str">
        <v>INT-00634</v>
      </c>
      <c r="B635" t="str">
        <v>L0335</v>
      </c>
      <c r="C635" t="str">
        <v>BLOG_READ</v>
      </c>
      <c r="D635">
        <v>45726</v>
      </c>
      <c r="E635" t="str">
        <v>SMS</v>
      </c>
      <c r="F635" t="str">
        <v>C003</v>
      </c>
      <c r="G635" t="str">
        <v>Customer Success Story</v>
      </c>
      <c r="H635" t="str">
        <v>UNSUBSCRIBED</v>
      </c>
      <c r="I635">
        <v>1806</v>
      </c>
      <c r="J635" t="str">
        <v>MOBILE</v>
      </c>
      <c r="K635" t="str">
        <v>https://example.com/features</v>
      </c>
      <c r="L635" t="str">
        <v>Timeline: Q4</v>
      </c>
      <c r="M635">
        <v>30.1</v>
      </c>
      <c r="N635" t="str">
        <v>HIGH</v>
      </c>
    </row>
    <row r="636" spans="1:14">
      <c r="A636" t="str">
        <v>INT-00635</v>
      </c>
      <c r="B636" t="str">
        <v>L0594</v>
      </c>
      <c r="C636" t="str">
        <v>EMAIL_OPEN</v>
      </c>
      <c r="D636">
        <v>45704</v>
      </c>
      <c r="E636" t="str">
        <v>PHONE</v>
      </c>
      <c r="F636" t="str">
        <v>C004</v>
      </c>
      <c r="G636" t="str">
        <v>Ebook: Abm Playbook</v>
      </c>
      <c r="H636" t="str">
        <v>VIEWED</v>
      </c>
      <c r="I636">
        <v>2023</v>
      </c>
      <c r="J636" t="str">
        <v>DESKTOP</v>
      </c>
      <c r="K636" t="str">
        <v>https://example.com/blog</v>
      </c>
      <c r="L636" t="str">
        <v/>
      </c>
      <c r="M636">
        <v>33.700000000000003</v>
      </c>
      <c r="N636" t="str">
        <v>HIGH</v>
      </c>
    </row>
    <row r="637" spans="1:14">
      <c r="A637" t="str">
        <v>INT-00636</v>
      </c>
      <c r="B637" t="str">
        <v>L0125</v>
      </c>
      <c r="C637" t="str">
        <v>CONTENT_DOWNLOAD</v>
      </c>
      <c r="D637">
        <v>45920</v>
      </c>
      <c r="E637" t="str">
        <v>PUSH_NOTIFICATION</v>
      </c>
      <c r="F637" t="str">
        <v>C009</v>
      </c>
      <c r="G637" t="str">
        <v>Whitepaper: State Of Gtm 2025</v>
      </c>
      <c r="H637" t="str">
        <v>OPENED</v>
      </c>
      <c r="I637">
        <v>2271</v>
      </c>
      <c r="J637" t="str">
        <v>TABLET</v>
      </c>
      <c r="K637" t="str">
        <v>https://example.com/case-studies</v>
      </c>
      <c r="L637" t="str">
        <v/>
      </c>
      <c r="M637">
        <v>37.9</v>
      </c>
      <c r="N637" t="str">
        <v>HIGH</v>
      </c>
    </row>
    <row r="638" spans="1:14">
      <c r="A638" t="str">
        <v>INT-00637</v>
      </c>
      <c r="B638" t="str">
        <v>L0109</v>
      </c>
      <c r="C638" t="str">
        <v>CONTENT_DOWNLOAD</v>
      </c>
      <c r="D638">
        <v>45691</v>
      </c>
      <c r="E638" t="str">
        <v>EMAIL</v>
      </c>
      <c r="F638" t="str">
        <v>C005</v>
      </c>
      <c r="G638" t="str">
        <v>Pricing Page</v>
      </c>
      <c r="H638" t="str">
        <v>NO_RESPONSE</v>
      </c>
      <c r="I638">
        <v>646</v>
      </c>
      <c r="J638" t="str">
        <v>UNKNOWN</v>
      </c>
      <c r="K638" t="str">
        <v>N/A</v>
      </c>
      <c r="L638" t="str">
        <v/>
      </c>
      <c r="M638">
        <v>10.8</v>
      </c>
      <c r="N638" t="str">
        <v>HIGH</v>
      </c>
    </row>
    <row r="639" spans="1:14">
      <c r="A639" t="str">
        <v>INT-00638</v>
      </c>
      <c r="B639" t="str">
        <v>L0374</v>
      </c>
      <c r="C639" t="str">
        <v>UNSUBSCRIBE</v>
      </c>
      <c r="D639">
        <v>45853</v>
      </c>
      <c r="E639" t="str">
        <v>SOCIAL</v>
      </c>
      <c r="F639" t="str">
        <v>C002</v>
      </c>
      <c r="G639" t="str">
        <v>Free Trial Signup Page</v>
      </c>
      <c r="H639" t="str">
        <v>BOUNCED</v>
      </c>
      <c r="I639">
        <v>0</v>
      </c>
      <c r="J639" t="str">
        <v>MOBILE</v>
      </c>
      <c r="K639" t="str">
        <v>https://example.com/about</v>
      </c>
      <c r="L639" t="str">
        <v>Follow Up Needed</v>
      </c>
      <c r="M639">
        <v>0</v>
      </c>
      <c r="N639" t="str">
        <v>NONE</v>
      </c>
    </row>
    <row r="640" spans="1:14">
      <c r="A640" t="str">
        <v>INT-00639</v>
      </c>
      <c r="B640" t="str">
        <v>L0699</v>
      </c>
      <c r="C640" t="str">
        <v>SOCIAL_ENGAGE</v>
      </c>
      <c r="D640">
        <v>45818</v>
      </c>
      <c r="E640" t="str">
        <v>PHONE</v>
      </c>
      <c r="F640" t="str">
        <v>N/A</v>
      </c>
      <c r="G640" t="str">
        <v>Roi Calculator Landing Page</v>
      </c>
      <c r="H640" t="str">
        <v>DOWNLOADED</v>
      </c>
      <c r="I640">
        <v>23</v>
      </c>
      <c r="J640" t="str">
        <v>TABLET</v>
      </c>
      <c r="K640" t="str">
        <v>https://example.com/about</v>
      </c>
      <c r="L640" t="str">
        <v>Spoke With Decision Maker</v>
      </c>
      <c r="M640">
        <v>0.4</v>
      </c>
      <c r="N640" t="str">
        <v>LOW</v>
      </c>
    </row>
    <row r="641" spans="1:14">
      <c r="A641" t="str">
        <v>INT-00640</v>
      </c>
      <c r="B641" t="str">
        <v>L0666</v>
      </c>
      <c r="C641" t="str">
        <v>AD_CLICK</v>
      </c>
      <c r="D641">
        <v>45882</v>
      </c>
      <c r="E641" t="str">
        <v>EMAIL</v>
      </c>
      <c r="F641" t="str">
        <v>C008</v>
      </c>
      <c r="G641" t="str">
        <v>Crm Buyer'S Guide 2025</v>
      </c>
      <c r="H641" t="str">
        <v>OPENED</v>
      </c>
      <c r="I641">
        <v>0</v>
      </c>
      <c r="J641" t="str">
        <v>DESKTOP</v>
      </c>
      <c r="K641" t="str">
        <v>https://example.com/demo</v>
      </c>
      <c r="L641" t="str">
        <v/>
      </c>
      <c r="M641">
        <v>0</v>
      </c>
      <c r="N641" t="str">
        <v>NONE</v>
      </c>
    </row>
    <row r="642" spans="1:14">
      <c r="A642" t="str">
        <v>INT-00641</v>
      </c>
      <c r="B642" t="str">
        <v>L0689</v>
      </c>
      <c r="C642" t="str">
        <v>WEBSITE_VISIT</v>
      </c>
      <c r="D642">
        <v>45908</v>
      </c>
      <c r="E642" t="str">
        <v>EMAIL</v>
      </c>
      <c r="F642" t="str">
        <v>N/A</v>
      </c>
      <c r="G642" t="str">
        <v>Unknown</v>
      </c>
      <c r="H642" t="str">
        <v>BOUNCED</v>
      </c>
      <c r="I642">
        <v>362</v>
      </c>
      <c r="J642" t="str">
        <v>MOBILE</v>
      </c>
      <c r="K642" t="str">
        <v>https://example.com/webinars</v>
      </c>
      <c r="L642" t="str">
        <v>Competitor Evaluation In Progress</v>
      </c>
      <c r="M642">
        <v>6</v>
      </c>
      <c r="N642" t="str">
        <v>HIGH</v>
      </c>
    </row>
    <row r="643" spans="1:14">
      <c r="A643" t="str">
        <v>INT-00642</v>
      </c>
      <c r="B643" t="str">
        <v>L0988</v>
      </c>
      <c r="C643" t="str">
        <v>CONTENT_DOWNLOAD</v>
      </c>
      <c r="D643">
        <v>45850</v>
      </c>
      <c r="E643" t="str">
        <v>CHAT</v>
      </c>
      <c r="F643" t="str">
        <v>C005</v>
      </c>
      <c r="G643" t="str">
        <v>Ultimate Guide To Crm</v>
      </c>
      <c r="H643" t="str">
        <v>OPENED</v>
      </c>
      <c r="I643">
        <v>0</v>
      </c>
      <c r="J643" t="str">
        <v>DESKTOP</v>
      </c>
      <c r="K643" t="str">
        <v>https://example.com/integrations</v>
      </c>
      <c r="L643" t="str">
        <v/>
      </c>
      <c r="M643">
        <v>0</v>
      </c>
      <c r="N643" t="str">
        <v>NONE</v>
      </c>
    </row>
    <row r="644" spans="1:14">
      <c r="A644" t="str">
        <v>INT-00643</v>
      </c>
      <c r="B644" t="str">
        <v>L0133</v>
      </c>
      <c r="C644" t="str">
        <v>BLOG_READ</v>
      </c>
      <c r="D644">
        <v>45680</v>
      </c>
      <c r="E644" t="str">
        <v>CHAT</v>
      </c>
      <c r="F644" t="str">
        <v>C009</v>
      </c>
      <c r="G644" t="str">
        <v>Ebook: Abm Playbook</v>
      </c>
      <c r="H644" t="str">
        <v>PARTIAL_VIEW</v>
      </c>
      <c r="I644">
        <v>506</v>
      </c>
      <c r="J644" t="str">
        <v>MOBILE</v>
      </c>
      <c r="K644" t="str">
        <v>https://example.com/about</v>
      </c>
      <c r="L644" t="str">
        <v/>
      </c>
      <c r="M644">
        <v>8.4</v>
      </c>
      <c r="N644" t="str">
        <v>HIGH</v>
      </c>
    </row>
    <row r="645" spans="1:14">
      <c r="A645" t="str">
        <v>INT-00644</v>
      </c>
      <c r="B645" t="str">
        <v>L0781</v>
      </c>
      <c r="C645" t="str">
        <v>VIDEO_WATCH</v>
      </c>
      <c r="D645">
        <v>45984</v>
      </c>
      <c r="E645" t="str">
        <v>EMAIL</v>
      </c>
      <c r="F645" t="str">
        <v>C002</v>
      </c>
      <c r="G645" t="str">
        <v>Newsletter Issue #44</v>
      </c>
      <c r="H645" t="str">
        <v>PARTIAL_VIEW</v>
      </c>
      <c r="I645">
        <v>1301</v>
      </c>
      <c r="J645" t="str">
        <v>UNKNOWN</v>
      </c>
      <c r="K645" t="str">
        <v>https://example.com/roi-calculator</v>
      </c>
      <c r="L645" t="str">
        <v/>
      </c>
      <c r="M645">
        <v>21.7</v>
      </c>
      <c r="N645" t="str">
        <v>HIGH</v>
      </c>
    </row>
    <row r="646" spans="1:14">
      <c r="A646" t="str">
        <v>INT-00645</v>
      </c>
      <c r="B646" t="str">
        <v>L0148</v>
      </c>
      <c r="C646" t="str">
        <v>DEMO_REQUEST</v>
      </c>
      <c r="D646">
        <v>45905</v>
      </c>
      <c r="E646" t="str">
        <v>WEB</v>
      </c>
      <c r="F646" t="str">
        <v>C004</v>
      </c>
      <c r="G646" t="str">
        <v>Roi Calculator Landing Page</v>
      </c>
      <c r="H646" t="str">
        <v>BOUNCED</v>
      </c>
      <c r="I646">
        <v>1206</v>
      </c>
      <c r="J646" t="str">
        <v>MOBILE</v>
      </c>
      <c r="K646" t="str">
        <v>https://example.com/blog/reduce-cac</v>
      </c>
      <c r="L646" t="str">
        <v/>
      </c>
      <c r="M646">
        <v>20.100000000000001</v>
      </c>
      <c r="N646" t="str">
        <v>HIGH</v>
      </c>
    </row>
    <row r="647" spans="1:14">
      <c r="A647" t="str">
        <v>INT-00646</v>
      </c>
      <c r="B647" t="str">
        <v>L0433</v>
      </c>
      <c r="C647" t="str">
        <v>UNSUBSCRIBE</v>
      </c>
      <c r="D647">
        <v>45840</v>
      </c>
      <c r="E647" t="str">
        <v>SOCIAL</v>
      </c>
      <c r="F647" t="str">
        <v>C009</v>
      </c>
      <c r="G647" t="str">
        <v>Webinar: Advanced Analytics Deep Dive</v>
      </c>
      <c r="H647" t="str">
        <v>CONVERTED</v>
      </c>
      <c r="I647">
        <v>1387</v>
      </c>
      <c r="J647" t="str">
        <v>DESKTOP</v>
      </c>
      <c r="K647" t="str">
        <v>https://example.com/resources/ebooks</v>
      </c>
      <c r="L647" t="str">
        <v/>
      </c>
      <c r="M647">
        <v>23.1</v>
      </c>
      <c r="N647" t="str">
        <v>HIGH</v>
      </c>
    </row>
    <row r="648" spans="1:14">
      <c r="A648" t="str">
        <v>INT-00647</v>
      </c>
      <c r="B648" t="str">
        <v>L0942</v>
      </c>
      <c r="C648" t="str">
        <v>VIDEO_WATCH</v>
      </c>
      <c r="D648">
        <v>45813</v>
      </c>
      <c r="E648" t="str">
        <v>EMAIL</v>
      </c>
      <c r="F648" t="str">
        <v>N/A</v>
      </c>
      <c r="G648" t="str">
        <v>Case Study: Mid-Market Win</v>
      </c>
      <c r="H648" t="str">
        <v>NO_RESPONSE</v>
      </c>
      <c r="I648">
        <v>1333</v>
      </c>
      <c r="J648" t="str">
        <v>TABLET</v>
      </c>
      <c r="K648" t="str">
        <v>https://example.com/contact</v>
      </c>
      <c r="L648" t="str">
        <v>Churned From Competitor</v>
      </c>
      <c r="M648">
        <v>22.2</v>
      </c>
      <c r="N648" t="str">
        <v>HIGH</v>
      </c>
    </row>
    <row r="649" spans="1:14">
      <c r="A649" t="str">
        <v>INT-00648</v>
      </c>
      <c r="B649" t="str">
        <v>L0771</v>
      </c>
      <c r="C649" t="str">
        <v>REFERRAL_LINK_CLICK</v>
      </c>
      <c r="D649">
        <v>45809</v>
      </c>
      <c r="E649" t="str">
        <v>CHAT</v>
      </c>
      <c r="F649" t="str">
        <v>C001</v>
      </c>
      <c r="G649" t="str">
        <v>Event Registration: Summit 2025</v>
      </c>
      <c r="H649" t="str">
        <v>BOUNCED</v>
      </c>
      <c r="I649">
        <v>426</v>
      </c>
      <c r="J649" t="str">
        <v>MOBILE</v>
      </c>
      <c r="K649" t="str">
        <v>https://example.com/free-trial</v>
      </c>
      <c r="L649" t="str">
        <v/>
      </c>
      <c r="M649">
        <v>7.1</v>
      </c>
      <c r="N649" t="str">
        <v>HIGH</v>
      </c>
    </row>
    <row r="650" spans="1:14">
      <c r="A650" t="str">
        <v>INT-00649</v>
      </c>
      <c r="B650" t="str">
        <v>L0951</v>
      </c>
      <c r="C650" t="str">
        <v>FREE_TRIAL_SIGNUP</v>
      </c>
      <c r="D650">
        <v>45768</v>
      </c>
      <c r="E650" t="str">
        <v>PUSH_NOTIFICATION</v>
      </c>
      <c r="F650" t="str">
        <v>C005</v>
      </c>
      <c r="G650" t="str">
        <v>Template: Campaign Planning</v>
      </c>
      <c r="H650" t="str">
        <v>NO_RESPONSE</v>
      </c>
      <c r="I650">
        <v>994</v>
      </c>
      <c r="J650" t="str">
        <v>DESKTOP</v>
      </c>
      <c r="K650" t="str">
        <v>https://example.com/case-studies</v>
      </c>
      <c r="L650" t="str">
        <v/>
      </c>
      <c r="M650">
        <v>16.600000000000001</v>
      </c>
      <c r="N650" t="str">
        <v>HIGH</v>
      </c>
    </row>
    <row r="651" spans="1:14">
      <c r="A651" t="str">
        <v>INT-00650</v>
      </c>
      <c r="B651" t="str">
        <v>L0013</v>
      </c>
      <c r="C651" t="str">
        <v>CHATBOT_CONVO</v>
      </c>
      <c r="D651">
        <v>45963</v>
      </c>
      <c r="E651" t="str">
        <v>SMS</v>
      </c>
      <c r="F651" t="str">
        <v>C008</v>
      </c>
      <c r="G651" t="str">
        <v>Unknown</v>
      </c>
      <c r="H651" t="str">
        <v>CLICKED</v>
      </c>
      <c r="I651">
        <v>1318</v>
      </c>
      <c r="J651" t="str">
        <v>MOBILE</v>
      </c>
      <c r="K651" t="str">
        <v>https://example.com/roi-calculator</v>
      </c>
      <c r="L651" t="str">
        <v>Attended 2+ Webinars</v>
      </c>
      <c r="M651">
        <v>22</v>
      </c>
      <c r="N651" t="str">
        <v>HIGH</v>
      </c>
    </row>
    <row r="652" spans="1:14">
      <c r="A652" t="str">
        <v>INT-00651</v>
      </c>
      <c r="B652" t="str">
        <v>L0820</v>
      </c>
      <c r="C652" t="str">
        <v>BLOG_READ</v>
      </c>
      <c r="D652">
        <v>45666</v>
      </c>
      <c r="E652" t="str">
        <v>WEB</v>
      </c>
      <c r="F652" t="str">
        <v>N/A</v>
      </c>
      <c r="G652" t="str">
        <v>Event Registration: Summit 2025</v>
      </c>
      <c r="H652" t="str">
        <v>BOUNCED</v>
      </c>
      <c r="I652">
        <v>1142</v>
      </c>
      <c r="J652" t="str">
        <v>DESKTOP</v>
      </c>
      <c r="K652" t="str">
        <v>https://example.com/features</v>
      </c>
      <c r="L652" t="str">
        <v/>
      </c>
      <c r="M652">
        <v>19</v>
      </c>
      <c r="N652" t="str">
        <v>HIGH</v>
      </c>
    </row>
    <row r="653" spans="1:14">
      <c r="A653" t="str">
        <v>INT-00652</v>
      </c>
      <c r="B653" t="str">
        <v>L0858</v>
      </c>
      <c r="C653" t="str">
        <v>CHATBOT_CONVO</v>
      </c>
      <c r="D653">
        <v>45800</v>
      </c>
      <c r="E653" t="str">
        <v>SOCIAL</v>
      </c>
      <c r="F653" t="str">
        <v>C006</v>
      </c>
      <c r="G653" t="str">
        <v>Guide: Email Deliverability</v>
      </c>
      <c r="H653" t="str">
        <v>ENGAGED</v>
      </c>
      <c r="I653">
        <v>1960</v>
      </c>
      <c r="J653" t="str">
        <v>DESKTOP</v>
      </c>
      <c r="K653" t="str">
        <v>https://example.com/case-studies</v>
      </c>
      <c r="L653" t="str">
        <v/>
      </c>
      <c r="M653">
        <v>32.700000000000003</v>
      </c>
      <c r="N653" t="str">
        <v>HIGH</v>
      </c>
    </row>
    <row r="654" spans="1:14">
      <c r="A654" t="str">
        <v>INT-00653</v>
      </c>
      <c r="B654" t="str">
        <v>L0515</v>
      </c>
      <c r="C654" t="str">
        <v>BLOG_READ</v>
      </c>
      <c r="D654">
        <v>45835</v>
      </c>
      <c r="E654" t="str">
        <v>SOCIAL</v>
      </c>
      <c r="F654" t="str">
        <v>C002</v>
      </c>
      <c r="G654" t="str">
        <v>Guide: Email Deliverability</v>
      </c>
      <c r="H654" t="str">
        <v>OPENED</v>
      </c>
      <c r="I654">
        <v>202</v>
      </c>
      <c r="J654" t="str">
        <v>TABLET</v>
      </c>
      <c r="K654" t="str">
        <v>https://example.com/pricing</v>
      </c>
      <c r="L654" t="str">
        <v/>
      </c>
      <c r="M654">
        <v>3.4</v>
      </c>
      <c r="N654" t="str">
        <v>MEDIUM</v>
      </c>
    </row>
    <row r="655" spans="1:14">
      <c r="A655" t="str">
        <v>INT-00654</v>
      </c>
      <c r="B655" t="str">
        <v>L0220</v>
      </c>
      <c r="C655" t="str">
        <v>CHATBOT_CONVO</v>
      </c>
      <c r="D655" t="str">
        <v/>
      </c>
      <c r="E655" t="str">
        <v>UNKNOWN</v>
      </c>
      <c r="F655" t="str">
        <v>C002</v>
      </c>
      <c r="G655" t="str">
        <v>Unknown</v>
      </c>
      <c r="H655" t="str">
        <v>IGNORED</v>
      </c>
      <c r="I655">
        <v>2284</v>
      </c>
      <c r="J655" t="str">
        <v>DESKTOP</v>
      </c>
      <c r="K655" t="str">
        <v>N/A</v>
      </c>
      <c r="L655" t="str">
        <v/>
      </c>
      <c r="M655">
        <v>38.1</v>
      </c>
      <c r="N655" t="str">
        <v>HIGH</v>
      </c>
    </row>
    <row r="656" spans="1:14">
      <c r="A656" t="str">
        <v>INT-00655</v>
      </c>
      <c r="B656" t="str">
        <v>L0019</v>
      </c>
      <c r="C656" t="str">
        <v>BLOG_READ</v>
      </c>
      <c r="D656">
        <v>45735</v>
      </c>
      <c r="E656" t="str">
        <v>EMAIL</v>
      </c>
      <c r="F656" t="str">
        <v>C006</v>
      </c>
      <c r="G656" t="str">
        <v>Webinar: Advanced Analytics Deep Dive</v>
      </c>
      <c r="H656" t="str">
        <v>CLICKED</v>
      </c>
      <c r="I656">
        <v>1981</v>
      </c>
      <c r="J656" t="str">
        <v>DESKTOP</v>
      </c>
      <c r="K656" t="str">
        <v>https://example.com/resources/ebooks</v>
      </c>
      <c r="L656" t="str">
        <v/>
      </c>
      <c r="M656">
        <v>33</v>
      </c>
      <c r="N656" t="str">
        <v>HIGH</v>
      </c>
    </row>
    <row r="657" spans="1:14">
      <c r="A657" t="str">
        <v>INT-00656</v>
      </c>
      <c r="B657" t="str">
        <v>L0544</v>
      </c>
      <c r="C657" t="str">
        <v>DEMO_REQUEST</v>
      </c>
      <c r="D657">
        <v>45729</v>
      </c>
      <c r="E657" t="str">
        <v>CHAT</v>
      </c>
      <c r="F657" t="str">
        <v>C009</v>
      </c>
      <c r="G657" t="str">
        <v>Roi Calculator Landing Page</v>
      </c>
      <c r="H657" t="str">
        <v>OPENED</v>
      </c>
      <c r="I657">
        <v>707</v>
      </c>
      <c r="J657" t="str">
        <v>UNKNOWN</v>
      </c>
      <c r="K657" t="str">
        <v>https://example.com/blog/reduce-cac</v>
      </c>
      <c r="L657" t="str">
        <v/>
      </c>
      <c r="M657">
        <v>11.8</v>
      </c>
      <c r="N657" t="str">
        <v>HIGH</v>
      </c>
    </row>
    <row r="658" spans="1:14">
      <c r="A658" t="str">
        <v>INT-00657</v>
      </c>
      <c r="B658" t="str">
        <v>L0651</v>
      </c>
      <c r="C658" t="str">
        <v>EMAIL_CLICK</v>
      </c>
      <c r="D658">
        <v>45836</v>
      </c>
      <c r="E658" t="str">
        <v>SOCIAL</v>
      </c>
      <c r="F658" t="str">
        <v>C001</v>
      </c>
      <c r="G658" t="str">
        <v>Blog: 5 Metrics Every Cmo Needs</v>
      </c>
      <c r="H658" t="str">
        <v>DOWNLOADED</v>
      </c>
      <c r="I658">
        <v>2103</v>
      </c>
      <c r="J658" t="str">
        <v>DESKTOP</v>
      </c>
      <c r="K658" t="str">
        <v>https://example.com/demo</v>
      </c>
      <c r="L658" t="str">
        <v>Wants To Talk To Reference Customer</v>
      </c>
      <c r="M658">
        <v>35.1</v>
      </c>
      <c r="N658" t="str">
        <v>HIGH</v>
      </c>
    </row>
    <row r="659" spans="1:14">
      <c r="A659" t="str">
        <v>INT-00658</v>
      </c>
      <c r="B659" t="str">
        <v>L0754</v>
      </c>
      <c r="C659" t="str">
        <v>BLOG_READ</v>
      </c>
      <c r="D659">
        <v>45855</v>
      </c>
      <c r="E659" t="str">
        <v>UNKNOWN</v>
      </c>
      <c r="F659" t="str">
        <v>C004</v>
      </c>
      <c r="G659" t="str">
        <v>Case Study: Enterprise Win</v>
      </c>
      <c r="H659" t="str">
        <v>NO_RESPONSE</v>
      </c>
      <c r="I659">
        <v>0</v>
      </c>
      <c r="J659" t="str">
        <v>DESKTOP</v>
      </c>
      <c r="K659" t="str">
        <v>https://example.com/case-studies</v>
      </c>
      <c r="L659" t="str">
        <v/>
      </c>
      <c r="M659">
        <v>0</v>
      </c>
      <c r="N659" t="str">
        <v>NONE</v>
      </c>
    </row>
    <row r="660" spans="1:14">
      <c r="A660" t="str">
        <v>INT-00659</v>
      </c>
      <c r="B660" t="str">
        <v>L0597</v>
      </c>
      <c r="C660" t="str">
        <v>CONTENT_DOWNLOAD</v>
      </c>
      <c r="D660">
        <v>45905</v>
      </c>
      <c r="E660" t="str">
        <v>UNKNOWN</v>
      </c>
      <c r="F660" t="str">
        <v>C003</v>
      </c>
      <c r="G660" t="str">
        <v>Free Trial Signup Page</v>
      </c>
      <c r="H660" t="str">
        <v>ENGAGED</v>
      </c>
      <c r="I660">
        <v>762</v>
      </c>
      <c r="J660" t="str">
        <v>UNKNOWN</v>
      </c>
      <c r="K660" t="str">
        <v>https://example.com/roi-calculator</v>
      </c>
      <c r="L660" t="str">
        <v/>
      </c>
      <c r="M660">
        <v>12.7</v>
      </c>
      <c r="N660" t="str">
        <v>HIGH</v>
      </c>
    </row>
    <row r="661" spans="1:14">
      <c r="A661" t="str">
        <v>INT-00660</v>
      </c>
      <c r="B661" t="str">
        <v>L0141</v>
      </c>
      <c r="C661" t="str">
        <v>FORM_SUBMIT</v>
      </c>
      <c r="D661" t="str">
        <v/>
      </c>
      <c r="E661" t="str">
        <v>PUSH_NOTIFICATION</v>
      </c>
      <c r="F661" t="str">
        <v>N/A</v>
      </c>
      <c r="G661" t="str">
        <v>Free Trial Signup Page</v>
      </c>
      <c r="H661" t="str">
        <v>VIEWED</v>
      </c>
      <c r="I661">
        <v>1759</v>
      </c>
      <c r="J661" t="str">
        <v>MOBILE</v>
      </c>
      <c r="K661" t="str">
        <v>https://example.com/competitors</v>
      </c>
      <c r="L661" t="str">
        <v/>
      </c>
      <c r="M661">
        <v>29.3</v>
      </c>
      <c r="N661" t="str">
        <v>HIGH</v>
      </c>
    </row>
    <row r="662" spans="1:14">
      <c r="A662" t="str">
        <v>INT-00661</v>
      </c>
      <c r="B662" t="str">
        <v>L0472</v>
      </c>
      <c r="C662" t="str">
        <v>VIDEO_WATCH</v>
      </c>
      <c r="D662">
        <v>45780</v>
      </c>
      <c r="E662" t="str">
        <v>SOCIAL</v>
      </c>
      <c r="F662" t="str">
        <v>C005</v>
      </c>
      <c r="G662" t="str">
        <v>Competitor Comparison Sheet</v>
      </c>
      <c r="H662" t="str">
        <v>CONVERTED</v>
      </c>
      <c r="I662">
        <v>2028</v>
      </c>
      <c r="J662" t="str">
        <v>TABLET</v>
      </c>
      <c r="K662" t="str">
        <v>https://example.com/resources/ebooks</v>
      </c>
      <c r="L662" t="str">
        <v/>
      </c>
      <c r="M662">
        <v>33.799999999999997</v>
      </c>
      <c r="N662" t="str">
        <v>HIGH</v>
      </c>
    </row>
    <row r="663" spans="1:14">
      <c r="A663" t="str">
        <v>INT-00662</v>
      </c>
      <c r="B663" t="str">
        <v>L0667</v>
      </c>
      <c r="C663" t="str">
        <v>CHATBOT_CONVO</v>
      </c>
      <c r="D663">
        <v>45897</v>
      </c>
      <c r="E663" t="str">
        <v>SOCIAL</v>
      </c>
      <c r="F663" t="str">
        <v>C003</v>
      </c>
      <c r="G663" t="str">
        <v>Webinar: Marketing Automation 101</v>
      </c>
      <c r="H663" t="str">
        <v>CONVERTED</v>
      </c>
      <c r="I663">
        <v>621</v>
      </c>
      <c r="J663" t="str">
        <v>DESKTOP</v>
      </c>
      <c r="K663" t="str">
        <v>https://example.com/demo</v>
      </c>
      <c r="L663" t="str">
        <v/>
      </c>
      <c r="M663">
        <v>10.4</v>
      </c>
      <c r="N663" t="str">
        <v>HIGH</v>
      </c>
    </row>
    <row r="664" spans="1:14">
      <c r="A664" t="str">
        <v>INT-00663</v>
      </c>
      <c r="B664" t="str">
        <v>L0036</v>
      </c>
      <c r="C664" t="str">
        <v>SOCIAL_ENGAGE</v>
      </c>
      <c r="D664">
        <v>45878</v>
      </c>
      <c r="E664" t="str">
        <v>WEB</v>
      </c>
      <c r="F664" t="str">
        <v>C006</v>
      </c>
      <c r="G664" t="str">
        <v>Demo: Live Product Walkthrough</v>
      </c>
      <c r="H664" t="str">
        <v>BOUNCED</v>
      </c>
      <c r="I664">
        <v>0</v>
      </c>
      <c r="J664" t="str">
        <v>DESKTOP</v>
      </c>
      <c r="K664" t="str">
        <v>https://example.com/features</v>
      </c>
      <c r="L664" t="str">
        <v/>
      </c>
      <c r="M664">
        <v>0</v>
      </c>
      <c r="N664" t="str">
        <v>NONE</v>
      </c>
    </row>
    <row r="665" spans="1:14">
      <c r="A665" t="str">
        <v>INT-00664</v>
      </c>
      <c r="B665" t="str">
        <v>L0052</v>
      </c>
      <c r="C665" t="str">
        <v>REFERRAL_LINK_CLICK</v>
      </c>
      <c r="D665">
        <v>45935</v>
      </c>
      <c r="E665" t="str">
        <v>PUSH_NOTIFICATION</v>
      </c>
      <c r="F665" t="str">
        <v>N/A</v>
      </c>
      <c r="G665" t="str">
        <v>Chatbot: Pricing Inquiry</v>
      </c>
      <c r="H665" t="str">
        <v>ENGAGED</v>
      </c>
      <c r="I665">
        <v>11</v>
      </c>
      <c r="J665" t="str">
        <v>DESKTOP</v>
      </c>
      <c r="K665" t="str">
        <v>https://example.com/blog</v>
      </c>
      <c r="L665" t="str">
        <v/>
      </c>
      <c r="M665">
        <v>0.2</v>
      </c>
      <c r="N665" t="str">
        <v>LOW</v>
      </c>
    </row>
    <row r="666" spans="1:14">
      <c r="A666" t="str">
        <v>INT-00665</v>
      </c>
      <c r="B666" t="str">
        <v>L0869</v>
      </c>
      <c r="C666" t="str">
        <v>BLOG_READ</v>
      </c>
      <c r="D666">
        <v>45885</v>
      </c>
      <c r="E666" t="str">
        <v>SMS</v>
      </c>
      <c r="F666" t="str">
        <v>N/A</v>
      </c>
      <c r="G666" t="str">
        <v>Newsletter Issue #42</v>
      </c>
      <c r="H666" t="str">
        <v>OPENED</v>
      </c>
      <c r="I666">
        <v>749</v>
      </c>
      <c r="J666" t="str">
        <v>MOBILE</v>
      </c>
      <c r="K666" t="str">
        <v>https://example.com/free-trial</v>
      </c>
      <c r="L666" t="str">
        <v/>
      </c>
      <c r="M666">
        <v>12.5</v>
      </c>
      <c r="N666" t="str">
        <v>HIGH</v>
      </c>
    </row>
    <row r="667" spans="1:14">
      <c r="A667" t="str">
        <v>INT-00666</v>
      </c>
      <c r="B667" t="str">
        <v>L0357</v>
      </c>
      <c r="C667" t="str">
        <v>CHATBOT_CONVO</v>
      </c>
      <c r="D667">
        <v>45924</v>
      </c>
      <c r="E667" t="str">
        <v>SMS</v>
      </c>
      <c r="F667" t="str">
        <v>C002</v>
      </c>
      <c r="G667" t="str">
        <v>Template: Campaign Planning</v>
      </c>
      <c r="H667" t="str">
        <v>CONVERTED</v>
      </c>
      <c r="I667">
        <v>295</v>
      </c>
      <c r="J667" t="str">
        <v>MOBILE</v>
      </c>
      <c r="K667" t="str">
        <v>https://example.com/pricing</v>
      </c>
      <c r="L667" t="str">
        <v/>
      </c>
      <c r="M667">
        <v>4.9000000000000004</v>
      </c>
      <c r="N667" t="str">
        <v>MEDIUM</v>
      </c>
    </row>
    <row r="668" spans="1:14">
      <c r="A668" t="str">
        <v>INT-00667</v>
      </c>
      <c r="B668" t="str">
        <v>L0246</v>
      </c>
      <c r="C668" t="str">
        <v>CONTENT_DOWNLOAD</v>
      </c>
      <c r="D668">
        <v>45982</v>
      </c>
      <c r="E668" t="str">
        <v>EMAIL</v>
      </c>
      <c r="F668" t="str">
        <v>C004</v>
      </c>
      <c r="G668" t="str">
        <v>Free Trial Signup Page</v>
      </c>
      <c r="H668" t="str">
        <v>CLICKED</v>
      </c>
      <c r="I668">
        <v>0</v>
      </c>
      <c r="J668" t="str">
        <v>MOBILE</v>
      </c>
      <c r="K668" t="str">
        <v>https://example.com/integrations</v>
      </c>
      <c r="L668" t="str">
        <v/>
      </c>
      <c r="M668">
        <v>0</v>
      </c>
      <c r="N668" t="str">
        <v>NONE</v>
      </c>
    </row>
    <row r="669" spans="1:14">
      <c r="A669" t="str">
        <v>INT-00668</v>
      </c>
      <c r="B669" t="str">
        <v>L0969</v>
      </c>
      <c r="C669" t="str">
        <v>BLOG_READ</v>
      </c>
      <c r="D669">
        <v>45744</v>
      </c>
      <c r="E669" t="str">
        <v>SOCIAL</v>
      </c>
      <c r="F669" t="str">
        <v>C007</v>
      </c>
      <c r="G669" t="str">
        <v>Ultimate Guide To Crm</v>
      </c>
      <c r="H669" t="str">
        <v>REPLIED</v>
      </c>
      <c r="I669">
        <v>1184</v>
      </c>
      <c r="J669" t="str">
        <v>MOBILE</v>
      </c>
      <c r="K669" t="str">
        <v>https://example.com/webinars</v>
      </c>
      <c r="L669" t="str">
        <v/>
      </c>
      <c r="M669">
        <v>19.7</v>
      </c>
      <c r="N669" t="str">
        <v>HIGH</v>
      </c>
    </row>
    <row r="670" spans="1:14">
      <c r="A670" t="str">
        <v>INT-00669</v>
      </c>
      <c r="B670" t="str">
        <v>L0843</v>
      </c>
      <c r="C670" t="str">
        <v>VIDEO_WATCH</v>
      </c>
      <c r="D670">
        <v>45775</v>
      </c>
      <c r="E670" t="str">
        <v>WEB</v>
      </c>
      <c r="F670" t="str">
        <v>C001</v>
      </c>
      <c r="G670" t="str">
        <v>Unknown</v>
      </c>
      <c r="H670" t="str">
        <v>CONVERTED</v>
      </c>
      <c r="I670">
        <v>2148</v>
      </c>
      <c r="J670" t="str">
        <v>UNKNOWN</v>
      </c>
      <c r="K670" t="str">
        <v>N/A</v>
      </c>
      <c r="L670" t="str">
        <v>Downloaded 3+ Resources</v>
      </c>
      <c r="M670">
        <v>35.799999999999997</v>
      </c>
      <c r="N670" t="str">
        <v>HIGH</v>
      </c>
    </row>
    <row r="671" spans="1:14">
      <c r="A671" t="str">
        <v>INT-00670</v>
      </c>
      <c r="B671" t="str">
        <v>L0312</v>
      </c>
      <c r="C671" t="str">
        <v>WEBINAR_ATTENDED</v>
      </c>
      <c r="D671">
        <v>45696</v>
      </c>
      <c r="E671" t="str">
        <v>IN-PERSON</v>
      </c>
      <c r="F671" t="str">
        <v>C001</v>
      </c>
      <c r="G671" t="str">
        <v>Unknown</v>
      </c>
      <c r="H671" t="str">
        <v>UNSUBSCRIBED</v>
      </c>
      <c r="I671">
        <v>1803</v>
      </c>
      <c r="J671" t="str">
        <v>MOBILE</v>
      </c>
      <c r="K671" t="str">
        <v>https://example.com/free-trial</v>
      </c>
      <c r="L671" t="str">
        <v/>
      </c>
      <c r="M671">
        <v>30.1</v>
      </c>
      <c r="N671" t="str">
        <v>HIGH</v>
      </c>
    </row>
    <row r="672" spans="1:14">
      <c r="A672" t="str">
        <v>INT-00671</v>
      </c>
      <c r="B672" t="str">
        <v>L0174</v>
      </c>
      <c r="C672" t="str">
        <v>EMAIL_CLICK</v>
      </c>
      <c r="D672">
        <v>45702</v>
      </c>
      <c r="E672" t="str">
        <v>UNKNOWN</v>
      </c>
      <c r="F672" t="str">
        <v>C009</v>
      </c>
      <c r="G672" t="str">
        <v>Competitor Comparison Sheet</v>
      </c>
      <c r="H672" t="str">
        <v>VIEWED</v>
      </c>
      <c r="I672">
        <v>224</v>
      </c>
      <c r="J672" t="str">
        <v>MOBILE</v>
      </c>
      <c r="K672" t="str">
        <v>https://example.com/pricing</v>
      </c>
      <c r="L672" t="str">
        <v/>
      </c>
      <c r="M672">
        <v>3.7</v>
      </c>
      <c r="N672" t="str">
        <v>MEDIUM</v>
      </c>
    </row>
    <row r="673" spans="1:14">
      <c r="A673" t="str">
        <v>INT-00672</v>
      </c>
      <c r="B673" t="str">
        <v>L0830</v>
      </c>
      <c r="C673" t="str">
        <v>CASE_STUDY_VIEW</v>
      </c>
      <c r="D673">
        <v>45700</v>
      </c>
      <c r="E673" t="str">
        <v>WEB</v>
      </c>
      <c r="F673" t="str">
        <v>C010</v>
      </c>
      <c r="G673" t="str">
        <v>Newsletter Issue #42</v>
      </c>
      <c r="H673" t="str">
        <v>BOUNCED</v>
      </c>
      <c r="I673">
        <v>2228</v>
      </c>
      <c r="J673" t="str">
        <v>UNKNOWN</v>
      </c>
      <c r="K673" t="str">
        <v>https://example.com/about</v>
      </c>
      <c r="L673" t="str">
        <v/>
      </c>
      <c r="M673">
        <v>37.1</v>
      </c>
      <c r="N673" t="str">
        <v>HIGH</v>
      </c>
    </row>
    <row r="674" spans="1:14">
      <c r="A674" t="str">
        <v>INT-00673</v>
      </c>
      <c r="B674" t="str">
        <v>L0558</v>
      </c>
      <c r="C674" t="str">
        <v>PRICING_PAGE_VIEW</v>
      </c>
      <c r="D674">
        <v>45765</v>
      </c>
      <c r="E674" t="str">
        <v>EMAIL</v>
      </c>
      <c r="F674" t="str">
        <v>C004</v>
      </c>
      <c r="G674" t="str">
        <v>Blog: Abm Vs Demand Gen</v>
      </c>
      <c r="H674" t="str">
        <v>BOUNCED</v>
      </c>
      <c r="I674">
        <v>1795</v>
      </c>
      <c r="J674" t="str">
        <v>TABLET</v>
      </c>
      <c r="K674" t="str">
        <v>N/A</v>
      </c>
      <c r="L674" t="str">
        <v/>
      </c>
      <c r="M674">
        <v>29.9</v>
      </c>
      <c r="N674" t="str">
        <v>HIGH</v>
      </c>
    </row>
    <row r="675" spans="1:14">
      <c r="A675" t="str">
        <v>INT-00674</v>
      </c>
      <c r="B675" t="str">
        <v>L0229</v>
      </c>
      <c r="C675" t="str">
        <v>AD_CLICK</v>
      </c>
      <c r="D675">
        <v>45679</v>
      </c>
      <c r="E675" t="str">
        <v>SOCIAL</v>
      </c>
      <c r="F675" t="str">
        <v>C010</v>
      </c>
      <c r="G675" t="str">
        <v>Social Post: Product Launch</v>
      </c>
      <c r="H675" t="str">
        <v>OPENED</v>
      </c>
      <c r="I675">
        <v>1503</v>
      </c>
      <c r="J675" t="str">
        <v>UNKNOWN</v>
      </c>
      <c r="K675" t="str">
        <v>https://example.com/features</v>
      </c>
      <c r="L675" t="str">
        <v>Needs Sso/Saml</v>
      </c>
      <c r="M675">
        <v>25.1</v>
      </c>
      <c r="N675" t="str">
        <v>HIGH</v>
      </c>
    </row>
    <row r="676" spans="1:14">
      <c r="A676" t="str">
        <v>INT-00675</v>
      </c>
      <c r="B676" t="str">
        <v>L0904</v>
      </c>
      <c r="C676" t="str">
        <v>EMAIL_OPEN</v>
      </c>
      <c r="D676" t="str">
        <v/>
      </c>
      <c r="E676" t="str">
        <v>SOCIAL</v>
      </c>
      <c r="F676" t="str">
        <v>C006</v>
      </c>
      <c r="G676" t="str">
        <v>Event Registration: Summit 2025</v>
      </c>
      <c r="H676" t="str">
        <v>BOUNCED</v>
      </c>
      <c r="I676">
        <v>2127</v>
      </c>
      <c r="J676" t="str">
        <v>MOBILE</v>
      </c>
      <c r="K676" t="str">
        <v>https://example.com/free-trial</v>
      </c>
      <c r="L676" t="str">
        <v/>
      </c>
      <c r="M676">
        <v>35.5</v>
      </c>
      <c r="N676" t="str">
        <v>HIGH</v>
      </c>
    </row>
    <row r="677" spans="1:14">
      <c r="A677" t="str">
        <v>INT-00676</v>
      </c>
      <c r="B677" t="str">
        <v>L0566</v>
      </c>
      <c r="C677" t="str">
        <v>VIDEO_WATCH</v>
      </c>
      <c r="D677">
        <v>45713</v>
      </c>
      <c r="E677" t="str">
        <v>IN-PERSON</v>
      </c>
      <c r="F677" t="str">
        <v>C001</v>
      </c>
      <c r="G677" t="str">
        <v>Unknown</v>
      </c>
      <c r="H677" t="str">
        <v>OPENED</v>
      </c>
      <c r="I677">
        <v>954</v>
      </c>
      <c r="J677" t="str">
        <v>MOBILE</v>
      </c>
      <c r="K677" t="str">
        <v>https://example.com/integrations</v>
      </c>
      <c r="L677" t="str">
        <v>Budget Confirmed</v>
      </c>
      <c r="M677">
        <v>15.9</v>
      </c>
      <c r="N677" t="str">
        <v>HIGH</v>
      </c>
    </row>
    <row r="678" spans="1:14">
      <c r="A678" t="str">
        <v>INT-00677</v>
      </c>
      <c r="B678" t="str">
        <v>L0747</v>
      </c>
      <c r="C678" t="str">
        <v>UNSUBSCRIBE</v>
      </c>
      <c r="D678">
        <v>45885</v>
      </c>
      <c r="E678" t="str">
        <v>SMS</v>
      </c>
      <c r="F678" t="str">
        <v>C009</v>
      </c>
      <c r="G678" t="str">
        <v>Pricing Page</v>
      </c>
      <c r="H678" t="str">
        <v>IGNORED</v>
      </c>
      <c r="I678">
        <v>1453</v>
      </c>
      <c r="J678" t="str">
        <v>TABLET</v>
      </c>
      <c r="K678" t="str">
        <v>N/A</v>
      </c>
      <c r="L678" t="str">
        <v>Proposal Under Review</v>
      </c>
      <c r="M678">
        <v>24.2</v>
      </c>
      <c r="N678" t="str">
        <v>HIGH</v>
      </c>
    </row>
    <row r="679" spans="1:14">
      <c r="A679" t="str">
        <v>INT-00678</v>
      </c>
      <c r="B679" t="str">
        <v>L0437</v>
      </c>
      <c r="C679" t="str">
        <v>BLOG_READ</v>
      </c>
      <c r="D679">
        <v>45836</v>
      </c>
      <c r="E679" t="str">
        <v>UNKNOWN</v>
      </c>
      <c r="F679" t="str">
        <v>C004</v>
      </c>
      <c r="G679" t="str">
        <v>Free Trial Signup Page</v>
      </c>
      <c r="H679" t="str">
        <v>NO_RESPONSE</v>
      </c>
      <c r="I679">
        <v>0</v>
      </c>
      <c r="J679" t="str">
        <v>DESKTOP</v>
      </c>
      <c r="K679" t="str">
        <v>https://example.com/roi-calculator</v>
      </c>
      <c r="L679" t="str">
        <v/>
      </c>
      <c r="M679">
        <v>0</v>
      </c>
      <c r="N679" t="str">
        <v>NONE</v>
      </c>
    </row>
    <row r="680" spans="1:14">
      <c r="A680" t="str">
        <v>INT-00679</v>
      </c>
      <c r="B680" t="str">
        <v>L0698</v>
      </c>
      <c r="C680" t="str">
        <v>UNSUBSCRIBE</v>
      </c>
      <c r="D680">
        <v>45983</v>
      </c>
      <c r="E680" t="str">
        <v>PUSH_NOTIFICATION</v>
      </c>
      <c r="F680" t="str">
        <v>C007</v>
      </c>
      <c r="G680" t="str">
        <v>Free Trial Signup Page</v>
      </c>
      <c r="H680" t="str">
        <v>NO_RESPONSE</v>
      </c>
      <c r="I680">
        <v>374</v>
      </c>
      <c r="J680" t="str">
        <v>MOBILE</v>
      </c>
      <c r="K680" t="str">
        <v>https://example.com/pricing</v>
      </c>
      <c r="L680" t="str">
        <v/>
      </c>
      <c r="M680">
        <v>6.2</v>
      </c>
      <c r="N680" t="str">
        <v>HIGH</v>
      </c>
    </row>
    <row r="681" spans="1:14">
      <c r="A681" t="str">
        <v>INT-00680</v>
      </c>
      <c r="B681" t="str">
        <v>L0071</v>
      </c>
      <c r="C681" t="str">
        <v>VIDEO_WATCH</v>
      </c>
      <c r="D681">
        <v>45692</v>
      </c>
      <c r="E681" t="str">
        <v>SMS</v>
      </c>
      <c r="F681" t="str">
        <v>C006</v>
      </c>
      <c r="G681" t="str">
        <v>Chatbot: Pricing Inquiry</v>
      </c>
      <c r="H681" t="str">
        <v>NO_RESPONSE</v>
      </c>
      <c r="I681">
        <v>1006</v>
      </c>
      <c r="J681" t="str">
        <v>MOBILE</v>
      </c>
      <c r="K681" t="str">
        <v>https://example.com/free-trial</v>
      </c>
      <c r="L681" t="str">
        <v/>
      </c>
      <c r="M681">
        <v>16.8</v>
      </c>
      <c r="N681" t="str">
        <v>HIGH</v>
      </c>
    </row>
    <row r="682" spans="1:14">
      <c r="A682" t="str">
        <v>INT-00681</v>
      </c>
      <c r="B682" t="str">
        <v>L0862</v>
      </c>
      <c r="C682" t="str">
        <v>WEBINAR_ATTENDED</v>
      </c>
      <c r="D682">
        <v>45665</v>
      </c>
      <c r="E682" t="str">
        <v>IN-PERSON</v>
      </c>
      <c r="F682" t="str">
        <v>C008</v>
      </c>
      <c r="G682" t="str">
        <v>Product Demo Video</v>
      </c>
      <c r="H682" t="str">
        <v>BOUNCED</v>
      </c>
      <c r="I682">
        <v>0</v>
      </c>
      <c r="J682" t="str">
        <v>TABLET</v>
      </c>
      <c r="K682" t="str">
        <v>N/A</v>
      </c>
      <c r="L682" t="str">
        <v/>
      </c>
      <c r="M682">
        <v>0</v>
      </c>
      <c r="N682" t="str">
        <v>NONE</v>
      </c>
    </row>
    <row r="683" spans="1:14">
      <c r="A683" t="str">
        <v>INT-00682</v>
      </c>
      <c r="B683" t="str">
        <v>L0668</v>
      </c>
      <c r="C683" t="str">
        <v>WEBINAR_ATTENDED</v>
      </c>
      <c r="D683" t="str">
        <v/>
      </c>
      <c r="E683" t="str">
        <v>WEB</v>
      </c>
      <c r="F683" t="str">
        <v>N/A</v>
      </c>
      <c r="G683" t="str">
        <v>Unknown</v>
      </c>
      <c r="H683" t="str">
        <v>OPENED</v>
      </c>
      <c r="I683">
        <v>0</v>
      </c>
      <c r="J683" t="str">
        <v>DESKTOP</v>
      </c>
      <c r="K683" t="str">
        <v>https://example.com/pricing</v>
      </c>
      <c r="L683" t="str">
        <v/>
      </c>
      <c r="M683">
        <v>0</v>
      </c>
      <c r="N683" t="str">
        <v>NONE</v>
      </c>
    </row>
    <row r="684" spans="1:14">
      <c r="A684" t="str">
        <v>INT-00683</v>
      </c>
      <c r="B684" t="str">
        <v>L0942</v>
      </c>
      <c r="C684" t="str">
        <v>FORM_SUBMIT</v>
      </c>
      <c r="D684">
        <v>45673</v>
      </c>
      <c r="E684" t="str">
        <v>WEB</v>
      </c>
      <c r="F684" t="str">
        <v>N/A</v>
      </c>
      <c r="G684" t="str">
        <v>Webinar: Marketing Automation 101</v>
      </c>
      <c r="H684" t="str">
        <v>OPENED</v>
      </c>
      <c r="I684">
        <v>1110</v>
      </c>
      <c r="J684" t="str">
        <v>MOBILE</v>
      </c>
      <c r="K684" t="str">
        <v>https://example.com/features</v>
      </c>
      <c r="L684" t="str">
        <v/>
      </c>
      <c r="M684">
        <v>18.5</v>
      </c>
      <c r="N684" t="str">
        <v>HIGH</v>
      </c>
    </row>
    <row r="685" spans="1:14">
      <c r="A685" t="str">
        <v>INT-00684</v>
      </c>
      <c r="B685" t="str">
        <v>L0442</v>
      </c>
      <c r="C685" t="str">
        <v>PRICING_PAGE_VIEW</v>
      </c>
      <c r="D685">
        <v>45877</v>
      </c>
      <c r="E685" t="str">
        <v>WEB</v>
      </c>
      <c r="F685" t="str">
        <v>C006</v>
      </c>
      <c r="G685" t="str">
        <v>Event Registration: Summit 2025</v>
      </c>
      <c r="H685" t="str">
        <v>CLICKED</v>
      </c>
      <c r="I685">
        <v>1348</v>
      </c>
      <c r="J685" t="str">
        <v>MOBILE</v>
      </c>
      <c r="K685" t="str">
        <v>https://example.com/pricing</v>
      </c>
      <c r="L685" t="str">
        <v/>
      </c>
      <c r="M685">
        <v>22.5</v>
      </c>
      <c r="N685" t="str">
        <v>HIGH</v>
      </c>
    </row>
    <row r="686" spans="1:14">
      <c r="A686" t="str">
        <v>INT-00685</v>
      </c>
      <c r="B686" t="str">
        <v>L0025</v>
      </c>
      <c r="C686" t="str">
        <v>CONTENT_DOWNLOAD</v>
      </c>
      <c r="D686">
        <v>45760</v>
      </c>
      <c r="E686" t="str">
        <v>UNKNOWN</v>
      </c>
      <c r="F686" t="str">
        <v>C008</v>
      </c>
      <c r="G686" t="str">
        <v>Whitepaper: State Of Gtm 2025</v>
      </c>
      <c r="H686" t="str">
        <v>VIEWED</v>
      </c>
      <c r="I686">
        <v>0</v>
      </c>
      <c r="J686" t="str">
        <v>MOBILE</v>
      </c>
      <c r="K686" t="str">
        <v>https://example.com/webinars</v>
      </c>
      <c r="L686" t="str">
        <v/>
      </c>
      <c r="M686">
        <v>0</v>
      </c>
      <c r="N686" t="str">
        <v>NONE</v>
      </c>
    </row>
    <row r="687" spans="1:14">
      <c r="A687" t="str">
        <v>INT-00686</v>
      </c>
      <c r="B687" t="str">
        <v>L0766</v>
      </c>
      <c r="C687" t="str">
        <v>VIDEO_WATCH</v>
      </c>
      <c r="D687" t="str">
        <v/>
      </c>
      <c r="E687" t="str">
        <v>PHONE</v>
      </c>
      <c r="F687" t="str">
        <v>C008</v>
      </c>
      <c r="G687" t="str">
        <v>Unknown</v>
      </c>
      <c r="H687" t="str">
        <v>CLICKED</v>
      </c>
      <c r="I687">
        <v>95</v>
      </c>
      <c r="J687" t="str">
        <v>TABLET</v>
      </c>
      <c r="K687" t="str">
        <v>https://example.com/integrations</v>
      </c>
      <c r="L687" t="str">
        <v/>
      </c>
      <c r="M687">
        <v>1.6</v>
      </c>
      <c r="N687" t="str">
        <v>MEDIUM</v>
      </c>
    </row>
    <row r="688" spans="1:14">
      <c r="A688" t="str">
        <v>INT-00687</v>
      </c>
      <c r="B688" t="str">
        <v>L0719</v>
      </c>
      <c r="C688" t="str">
        <v>CONTENT_DOWNLOAD</v>
      </c>
      <c r="D688" t="str">
        <v/>
      </c>
      <c r="E688" t="str">
        <v>IN-PERSON</v>
      </c>
      <c r="F688" t="str">
        <v>C002</v>
      </c>
      <c r="G688" t="str">
        <v>Ultimate Guide To Crm</v>
      </c>
      <c r="H688" t="str">
        <v>CLICKED</v>
      </c>
      <c r="I688">
        <v>1700</v>
      </c>
      <c r="J688" t="str">
        <v>MOBILE</v>
      </c>
      <c r="K688" t="str">
        <v>https://example.com/about</v>
      </c>
      <c r="L688" t="str">
        <v/>
      </c>
      <c r="M688">
        <v>28.3</v>
      </c>
      <c r="N688" t="str">
        <v>HIGH</v>
      </c>
    </row>
    <row r="689" spans="1:14">
      <c r="A689" t="str">
        <v>INT-00688</v>
      </c>
      <c r="B689" t="str">
        <v>L0446</v>
      </c>
      <c r="C689" t="str">
        <v>CONTENT_DOWNLOAD</v>
      </c>
      <c r="D689">
        <v>45893</v>
      </c>
      <c r="E689" t="str">
        <v>PUSH_NOTIFICATION</v>
      </c>
      <c r="F689" t="str">
        <v>N/A</v>
      </c>
      <c r="G689" t="str">
        <v>Unknown</v>
      </c>
      <c r="H689" t="str">
        <v>NO_RESPONSE</v>
      </c>
      <c r="I689">
        <v>0</v>
      </c>
      <c r="J689" t="str">
        <v>MOBILE</v>
      </c>
      <c r="K689" t="str">
        <v>https://example.com/about</v>
      </c>
      <c r="L689" t="str">
        <v/>
      </c>
      <c r="M689">
        <v>0</v>
      </c>
      <c r="N689" t="str">
        <v>NONE</v>
      </c>
    </row>
    <row r="690" spans="1:14">
      <c r="A690" t="str">
        <v>INT-00689</v>
      </c>
      <c r="B690" t="str">
        <v>L0190</v>
      </c>
      <c r="C690" t="str">
        <v>EMAIL_OPEN</v>
      </c>
      <c r="D690">
        <v>45779</v>
      </c>
      <c r="E690" t="str">
        <v>SMS</v>
      </c>
      <c r="F690" t="str">
        <v>C006</v>
      </c>
      <c r="G690" t="str">
        <v>Case Study: Enterprise Win</v>
      </c>
      <c r="H690" t="str">
        <v>PARTIAL_VIEW</v>
      </c>
      <c r="I690">
        <v>1337</v>
      </c>
      <c r="J690" t="str">
        <v>MOBILE</v>
      </c>
      <c r="K690" t="str">
        <v>N/A</v>
      </c>
      <c r="L690" t="str">
        <v/>
      </c>
      <c r="M690">
        <v>22.3</v>
      </c>
      <c r="N690" t="str">
        <v>HIGH</v>
      </c>
    </row>
    <row r="691" spans="1:14">
      <c r="A691" t="str">
        <v>INT-00690</v>
      </c>
      <c r="B691" t="str">
        <v>L0288</v>
      </c>
      <c r="C691" t="str">
        <v>EMAIL_OPEN</v>
      </c>
      <c r="D691">
        <v>45718</v>
      </c>
      <c r="E691" t="str">
        <v>WEB</v>
      </c>
      <c r="F691" t="str">
        <v>N/A</v>
      </c>
      <c r="G691" t="str">
        <v>Video: Platform Overview 3Min</v>
      </c>
      <c r="H691" t="str">
        <v>BOUNCED</v>
      </c>
      <c r="I691">
        <v>1297</v>
      </c>
      <c r="J691" t="str">
        <v>DESKTOP</v>
      </c>
      <c r="K691" t="str">
        <v>https://example.com/demo</v>
      </c>
      <c r="L691" t="str">
        <v/>
      </c>
      <c r="M691">
        <v>21.6</v>
      </c>
      <c r="N691" t="str">
        <v>HIGH</v>
      </c>
    </row>
    <row r="692" spans="1:14">
      <c r="A692" t="str">
        <v>INT-00691</v>
      </c>
      <c r="B692" t="str">
        <v>L0037</v>
      </c>
      <c r="C692" t="str">
        <v>EMAIL_OPEN</v>
      </c>
      <c r="D692">
        <v>45805</v>
      </c>
      <c r="E692" t="str">
        <v>SMS</v>
      </c>
      <c r="F692" t="str">
        <v>C002</v>
      </c>
      <c r="G692" t="str">
        <v>Partner Referral Landing Page</v>
      </c>
      <c r="H692" t="str">
        <v>PARTIAL_VIEW</v>
      </c>
      <c r="I692">
        <v>0</v>
      </c>
      <c r="J692" t="str">
        <v>DESKTOP</v>
      </c>
      <c r="K692" t="str">
        <v>N/A</v>
      </c>
      <c r="L692" t="str">
        <v>Engaged But No Budget</v>
      </c>
      <c r="M692">
        <v>0</v>
      </c>
      <c r="N692" t="str">
        <v>NONE</v>
      </c>
    </row>
    <row r="693" spans="1:14">
      <c r="A693" t="str">
        <v>INT-00692</v>
      </c>
      <c r="B693" t="str">
        <v>L0491</v>
      </c>
      <c r="C693" t="str">
        <v>EMAIL_OPEN</v>
      </c>
      <c r="D693">
        <v>45803</v>
      </c>
      <c r="E693" t="str">
        <v>UNKNOWN</v>
      </c>
      <c r="F693" t="str">
        <v>C005</v>
      </c>
      <c r="G693" t="str">
        <v>Template: Campaign Planning</v>
      </c>
      <c r="H693" t="str">
        <v>UNSUBSCRIBED</v>
      </c>
      <c r="I693">
        <v>1057</v>
      </c>
      <c r="J693" t="str">
        <v>DESKTOP</v>
      </c>
      <c r="K693" t="str">
        <v>https://example.com/demo</v>
      </c>
      <c r="L693" t="str">
        <v>Timeline: Q3</v>
      </c>
      <c r="M693">
        <v>17.600000000000001</v>
      </c>
      <c r="N693" t="str">
        <v>HIGH</v>
      </c>
    </row>
    <row r="694" spans="1:14">
      <c r="A694" t="str">
        <v>INT-00693</v>
      </c>
      <c r="B694" t="str">
        <v>L0039</v>
      </c>
      <c r="C694" t="str">
        <v>EMAIL_OPEN</v>
      </c>
      <c r="D694">
        <v>45847</v>
      </c>
      <c r="E694" t="str">
        <v>PHONE</v>
      </c>
      <c r="F694" t="str">
        <v>C005</v>
      </c>
      <c r="G694" t="str">
        <v>Webinar: Lead Scoring Best Practices</v>
      </c>
      <c r="H694" t="str">
        <v>OPENED</v>
      </c>
      <c r="I694">
        <v>867</v>
      </c>
      <c r="J694" t="str">
        <v>UNKNOWN</v>
      </c>
      <c r="K694" t="str">
        <v>N/A</v>
      </c>
      <c r="L694" t="str">
        <v/>
      </c>
      <c r="M694">
        <v>14.5</v>
      </c>
      <c r="N694" t="str">
        <v>HIGH</v>
      </c>
    </row>
    <row r="695" spans="1:14">
      <c r="A695" t="str">
        <v>INT-00694</v>
      </c>
      <c r="B695" t="str">
        <v>L0360</v>
      </c>
      <c r="C695" t="str">
        <v>WEBSITE_VISIT</v>
      </c>
      <c r="D695">
        <v>45667</v>
      </c>
      <c r="E695" t="str">
        <v>IN-PERSON</v>
      </c>
      <c r="F695" t="str">
        <v>C010</v>
      </c>
      <c r="G695" t="str">
        <v>Ebook: Abm Playbook</v>
      </c>
      <c r="H695" t="str">
        <v>PARTIAL_VIEW</v>
      </c>
      <c r="I695">
        <v>1743</v>
      </c>
      <c r="J695" t="str">
        <v>MOBILE</v>
      </c>
      <c r="K695" t="str">
        <v>https://example.com/integrations</v>
      </c>
      <c r="L695" t="str">
        <v/>
      </c>
      <c r="M695">
        <v>29.1</v>
      </c>
      <c r="N695" t="str">
        <v>HIGH</v>
      </c>
    </row>
    <row r="696" spans="1:14">
      <c r="A696" t="str">
        <v>INT-00695</v>
      </c>
      <c r="B696" t="str">
        <v>L0062</v>
      </c>
      <c r="C696" t="str">
        <v>EMAIL_CLICK</v>
      </c>
      <c r="D696">
        <v>45902</v>
      </c>
      <c r="E696" t="str">
        <v>PUSH_NOTIFICATION</v>
      </c>
      <c r="F696" t="str">
        <v>C008</v>
      </c>
      <c r="G696" t="str">
        <v>Chatbot: Pricing Inquiry</v>
      </c>
      <c r="H696" t="str">
        <v>NO_RESPONSE</v>
      </c>
      <c r="I696">
        <v>0</v>
      </c>
      <c r="J696" t="str">
        <v>MOBILE</v>
      </c>
      <c r="K696" t="str">
        <v>https://example.com/case-studies</v>
      </c>
      <c r="L696" t="str">
        <v/>
      </c>
      <c r="M696">
        <v>0</v>
      </c>
      <c r="N696" t="str">
        <v>NONE</v>
      </c>
    </row>
    <row r="697" spans="1:14">
      <c r="A697" t="str">
        <v>INT-00696</v>
      </c>
      <c r="B697" t="str">
        <v>L0914</v>
      </c>
      <c r="C697" t="str">
        <v>EMAIL_CLICK</v>
      </c>
      <c r="D697">
        <v>45850</v>
      </c>
      <c r="E697" t="str">
        <v>WEB</v>
      </c>
      <c r="F697" t="str">
        <v>N/A</v>
      </c>
      <c r="G697" t="str">
        <v>Case Study: Smb Growth Story</v>
      </c>
      <c r="H697" t="str">
        <v>CLICKED</v>
      </c>
      <c r="I697">
        <v>484</v>
      </c>
      <c r="J697" t="str">
        <v>UNKNOWN</v>
      </c>
      <c r="K697" t="str">
        <v>https://example.com/pricing</v>
      </c>
      <c r="L697" t="str">
        <v/>
      </c>
      <c r="M697">
        <v>8.1</v>
      </c>
      <c r="N697" t="str">
        <v>HIGH</v>
      </c>
    </row>
    <row r="698" spans="1:14">
      <c r="A698" t="str">
        <v>INT-00697</v>
      </c>
      <c r="B698" t="str">
        <v>L0024</v>
      </c>
      <c r="C698" t="str">
        <v>CONTENT_DOWNLOAD</v>
      </c>
      <c r="D698">
        <v>45809</v>
      </c>
      <c r="E698" t="str">
        <v>CHAT</v>
      </c>
      <c r="F698" t="str">
        <v>C002</v>
      </c>
      <c r="G698" t="str">
        <v>Case Study: Mid-Market Win</v>
      </c>
      <c r="H698" t="str">
        <v>REPLIED</v>
      </c>
      <c r="I698">
        <v>0</v>
      </c>
      <c r="J698" t="str">
        <v>MOBILE</v>
      </c>
      <c r="K698" t="str">
        <v>https://example.com/about</v>
      </c>
      <c r="L698" t="str">
        <v/>
      </c>
      <c r="M698">
        <v>0</v>
      </c>
      <c r="N698" t="str">
        <v>NONE</v>
      </c>
    </row>
    <row r="699" spans="1:14">
      <c r="A699" t="str">
        <v>INT-00698</v>
      </c>
      <c r="B699" t="str">
        <v>L0824</v>
      </c>
      <c r="C699" t="str">
        <v>CHATBOT_CONVO</v>
      </c>
      <c r="D699">
        <v>46013</v>
      </c>
      <c r="E699" t="str">
        <v>CHAT</v>
      </c>
      <c r="F699" t="str">
        <v>C004</v>
      </c>
      <c r="G699" t="str">
        <v>Webinar: Marketing Automation 101</v>
      </c>
      <c r="H699" t="str">
        <v>BOUNCED</v>
      </c>
      <c r="I699">
        <v>0</v>
      </c>
      <c r="J699" t="str">
        <v>TABLET</v>
      </c>
      <c r="K699" t="str">
        <v>https://example.com/webinars</v>
      </c>
      <c r="L699" t="str">
        <v/>
      </c>
      <c r="M699">
        <v>0</v>
      </c>
      <c r="N699" t="str">
        <v>NONE</v>
      </c>
    </row>
    <row r="700" spans="1:14">
      <c r="A700" t="str">
        <v>INT-00699</v>
      </c>
      <c r="B700" t="str">
        <v>L0125</v>
      </c>
      <c r="C700" t="str">
        <v>PRICING_PAGE_VIEW</v>
      </c>
      <c r="D700">
        <v>45871</v>
      </c>
      <c r="E700" t="str">
        <v>WEB</v>
      </c>
      <c r="F700" t="str">
        <v>C006</v>
      </c>
      <c r="G700" t="str">
        <v>Partner Referral Landing Page</v>
      </c>
      <c r="H700" t="str">
        <v>OPENED</v>
      </c>
      <c r="I700">
        <v>0</v>
      </c>
      <c r="J700" t="str">
        <v>MOBILE</v>
      </c>
      <c r="K700" t="str">
        <v>https://example.com/about</v>
      </c>
      <c r="L700" t="str">
        <v/>
      </c>
      <c r="M700">
        <v>0</v>
      </c>
      <c r="N700" t="str">
        <v>NONE</v>
      </c>
    </row>
    <row r="701" spans="1:14">
      <c r="A701" t="str">
        <v>INT-00700</v>
      </c>
      <c r="B701" t="str">
        <v>L0285</v>
      </c>
      <c r="C701" t="str">
        <v>FORM_SUBMIT</v>
      </c>
      <c r="D701">
        <v>45789</v>
      </c>
      <c r="E701" t="str">
        <v>UNKNOWN</v>
      </c>
      <c r="F701" t="str">
        <v>N/A</v>
      </c>
      <c r="G701" t="str">
        <v>Demo: Live Product Walkthrough</v>
      </c>
      <c r="H701" t="str">
        <v>CLICKED</v>
      </c>
      <c r="I701">
        <v>740</v>
      </c>
      <c r="J701" t="str">
        <v>TABLET</v>
      </c>
      <c r="K701" t="str">
        <v>https://example.com/features</v>
      </c>
      <c r="L701" t="str">
        <v>Previously Lost — Back In Funnel</v>
      </c>
      <c r="M701">
        <v>12.3</v>
      </c>
      <c r="N701" t="str">
        <v>HIGH</v>
      </c>
    </row>
    <row r="702" spans="1:14">
      <c r="A702" t="str">
        <v>INT-00701</v>
      </c>
      <c r="B702" t="str">
        <v>L0556</v>
      </c>
      <c r="C702" t="str">
        <v>WEBINAR_ATTENDED</v>
      </c>
      <c r="D702">
        <v>45716</v>
      </c>
      <c r="E702" t="str">
        <v>EMAIL</v>
      </c>
      <c r="F702" t="str">
        <v>N/A</v>
      </c>
      <c r="G702" t="str">
        <v>Newsletter Issue #43</v>
      </c>
      <c r="H702" t="str">
        <v>PARTIAL_VIEW</v>
      </c>
      <c r="I702">
        <v>523</v>
      </c>
      <c r="J702" t="str">
        <v>TABLET</v>
      </c>
      <c r="K702" t="str">
        <v>https://example.com/about</v>
      </c>
      <c r="L702" t="str">
        <v/>
      </c>
      <c r="M702">
        <v>8.6999999999999993</v>
      </c>
      <c r="N702" t="str">
        <v>HIGH</v>
      </c>
    </row>
    <row r="703" spans="1:14">
      <c r="A703" t="str">
        <v>INT-00702</v>
      </c>
      <c r="B703" t="str">
        <v>L0956</v>
      </c>
      <c r="C703" t="str">
        <v>VIDEO_WATCH</v>
      </c>
      <c r="D703">
        <v>45997</v>
      </c>
      <c r="E703" t="str">
        <v>UNKNOWN</v>
      </c>
      <c r="F703" t="str">
        <v>C010</v>
      </c>
      <c r="G703" t="str">
        <v>Webinar: Lead Scoring Best Practices</v>
      </c>
      <c r="H703" t="str">
        <v>NO_RESPONSE</v>
      </c>
      <c r="I703">
        <v>2356</v>
      </c>
      <c r="J703" t="str">
        <v>DESKTOP</v>
      </c>
      <c r="K703" t="str">
        <v>https://example.com/about</v>
      </c>
      <c r="L703" t="str">
        <v/>
      </c>
      <c r="M703">
        <v>39.299999999999997</v>
      </c>
      <c r="N703" t="str">
        <v>HIGH</v>
      </c>
    </row>
    <row r="704" spans="1:14">
      <c r="A704" t="str">
        <v>INT-00703</v>
      </c>
      <c r="B704" t="str">
        <v>L0307</v>
      </c>
      <c r="C704" t="str">
        <v>PHONE_CALL</v>
      </c>
      <c r="D704">
        <v>45940</v>
      </c>
      <c r="E704" t="str">
        <v>EMAIL</v>
      </c>
      <c r="F704" t="str">
        <v>C001</v>
      </c>
      <c r="G704" t="str">
        <v>Ultimate Guide To Crm</v>
      </c>
      <c r="H704" t="str">
        <v>CONVERTED</v>
      </c>
      <c r="I704">
        <v>1394</v>
      </c>
      <c r="J704" t="str">
        <v>MOBILE</v>
      </c>
      <c r="K704" t="str">
        <v>https://example.com/about</v>
      </c>
      <c r="L704" t="str">
        <v/>
      </c>
      <c r="M704">
        <v>23.2</v>
      </c>
      <c r="N704" t="str">
        <v>HIGH</v>
      </c>
    </row>
    <row r="705" spans="1:14">
      <c r="A705" t="str">
        <v>INT-00704</v>
      </c>
      <c r="B705" t="str">
        <v>L0241</v>
      </c>
      <c r="C705" t="str">
        <v>UNSUBSCRIBE</v>
      </c>
      <c r="D705">
        <v>45935</v>
      </c>
      <c r="E705" t="str">
        <v>SMS</v>
      </c>
      <c r="F705" t="str">
        <v>N/A</v>
      </c>
      <c r="G705" t="str">
        <v>Retargeting Ad Creative A</v>
      </c>
      <c r="H705" t="str">
        <v>DOWNLOADED</v>
      </c>
      <c r="I705">
        <v>2063</v>
      </c>
      <c r="J705" t="str">
        <v>MOBILE</v>
      </c>
      <c r="K705" t="str">
        <v>N/A</v>
      </c>
      <c r="L705" t="str">
        <v>Asked About Api Integrations</v>
      </c>
      <c r="M705">
        <v>34.4</v>
      </c>
      <c r="N705" t="str">
        <v>HIGH</v>
      </c>
    </row>
    <row r="706" spans="1:14">
      <c r="A706" t="str">
        <v>INT-00705</v>
      </c>
      <c r="B706" t="str">
        <v>L0770</v>
      </c>
      <c r="C706" t="str">
        <v>DEMO_REQUEST</v>
      </c>
      <c r="D706">
        <v>45982</v>
      </c>
      <c r="E706" t="str">
        <v>PUSH_NOTIFICATION</v>
      </c>
      <c r="F706" t="str">
        <v>N/A</v>
      </c>
      <c r="G706" t="str">
        <v>Guide: Email Deliverability</v>
      </c>
      <c r="H706" t="str">
        <v>CLICKED</v>
      </c>
      <c r="I706">
        <v>2346</v>
      </c>
      <c r="J706" t="str">
        <v>MOBILE</v>
      </c>
      <c r="K706" t="str">
        <v>https://example.com/free-trial</v>
      </c>
      <c r="L706" t="str">
        <v/>
      </c>
      <c r="M706">
        <v>39.1</v>
      </c>
      <c r="N706" t="str">
        <v>HIGH</v>
      </c>
    </row>
    <row r="707" spans="1:14">
      <c r="A707" t="str">
        <v>INT-00706</v>
      </c>
      <c r="B707" t="str">
        <v>L0047</v>
      </c>
      <c r="C707" t="str">
        <v>CONTENT_DOWNLOAD</v>
      </c>
      <c r="D707">
        <v>45728</v>
      </c>
      <c r="E707" t="str">
        <v>WEB</v>
      </c>
      <c r="F707" t="str">
        <v>C010</v>
      </c>
      <c r="G707" t="str">
        <v>Webinar: Marketing Automation 101</v>
      </c>
      <c r="H707" t="str">
        <v>PARTIAL_VIEW</v>
      </c>
      <c r="I707">
        <v>505</v>
      </c>
      <c r="J707" t="str">
        <v>MOBILE</v>
      </c>
      <c r="K707" t="str">
        <v>https://example.com/resources/ebooks</v>
      </c>
      <c r="L707" t="str">
        <v/>
      </c>
      <c r="M707">
        <v>8.4</v>
      </c>
      <c r="N707" t="str">
        <v>HIGH</v>
      </c>
    </row>
    <row r="708" spans="1:14">
      <c r="A708" t="str">
        <v>INT-00707</v>
      </c>
      <c r="B708" t="str">
        <v>L0586</v>
      </c>
      <c r="C708" t="str">
        <v>SOCIAL_ENGAGE</v>
      </c>
      <c r="D708">
        <v>45864</v>
      </c>
      <c r="E708" t="str">
        <v>CHAT</v>
      </c>
      <c r="F708" t="str">
        <v>C007</v>
      </c>
      <c r="G708" t="str">
        <v>Template: Campaign Planning</v>
      </c>
      <c r="H708" t="str">
        <v>NO_RESPONSE</v>
      </c>
      <c r="I708">
        <v>237</v>
      </c>
      <c r="J708" t="str">
        <v>DESKTOP</v>
      </c>
      <c r="K708" t="str">
        <v>https://example.com/blog/reduce-cac</v>
      </c>
      <c r="L708" t="str">
        <v/>
      </c>
      <c r="M708">
        <v>4</v>
      </c>
      <c r="N708" t="str">
        <v>MEDIUM</v>
      </c>
    </row>
    <row r="709" spans="1:14">
      <c r="A709" t="str">
        <v>INT-00708</v>
      </c>
      <c r="B709" t="str">
        <v>L0616</v>
      </c>
      <c r="C709" t="str">
        <v>WEBINAR_ATTENDED</v>
      </c>
      <c r="D709">
        <v>45729</v>
      </c>
      <c r="E709" t="str">
        <v>SOCIAL</v>
      </c>
      <c r="F709" t="str">
        <v>C003</v>
      </c>
      <c r="G709" t="str">
        <v>Chatbot: Pricing Inquiry</v>
      </c>
      <c r="H709" t="str">
        <v>OPENED</v>
      </c>
      <c r="I709">
        <v>865</v>
      </c>
      <c r="J709" t="str">
        <v>MOBILE</v>
      </c>
      <c r="K709" t="str">
        <v>N/A</v>
      </c>
      <c r="L709" t="str">
        <v/>
      </c>
      <c r="M709">
        <v>14.4</v>
      </c>
      <c r="N709" t="str">
        <v>HIGH</v>
      </c>
    </row>
    <row r="710" spans="1:14">
      <c r="A710" t="str">
        <v>INT-00709</v>
      </c>
      <c r="B710" t="str">
        <v>L0594</v>
      </c>
      <c r="C710" t="str">
        <v>CHATBOT_CONVO</v>
      </c>
      <c r="D710">
        <v>45674</v>
      </c>
      <c r="E710" t="str">
        <v>UNKNOWN</v>
      </c>
      <c r="F710" t="str">
        <v>C006</v>
      </c>
      <c r="G710" t="str">
        <v>Video: Customer Testimonial</v>
      </c>
      <c r="H710" t="str">
        <v>NO_RESPONSE</v>
      </c>
      <c r="I710">
        <v>1307</v>
      </c>
      <c r="J710" t="str">
        <v>DESKTOP</v>
      </c>
      <c r="K710" t="str">
        <v>https://example.com/case-studies</v>
      </c>
      <c r="L710" t="str">
        <v>Proposal Under Review</v>
      </c>
      <c r="M710">
        <v>21.8</v>
      </c>
      <c r="N710" t="str">
        <v>HIGH</v>
      </c>
    </row>
    <row r="711" spans="1:14">
      <c r="A711" t="str">
        <v>INT-00710</v>
      </c>
      <c r="B711" t="str">
        <v>L0867</v>
      </c>
      <c r="C711" t="str">
        <v>FREE_TRIAL_SIGNUP</v>
      </c>
      <c r="D711">
        <v>45773</v>
      </c>
      <c r="E711" t="str">
        <v>UNKNOWN</v>
      </c>
      <c r="F711" t="str">
        <v>C010</v>
      </c>
      <c r="G711" t="str">
        <v>Video: Customer Testimonial</v>
      </c>
      <c r="H711" t="str">
        <v>CONVERTED</v>
      </c>
      <c r="I711">
        <v>0</v>
      </c>
      <c r="J711" t="str">
        <v>UNKNOWN</v>
      </c>
      <c r="K711" t="str">
        <v>https://example.com/about</v>
      </c>
      <c r="L711" t="str">
        <v/>
      </c>
      <c r="M711">
        <v>0</v>
      </c>
      <c r="N711" t="str">
        <v>NONE</v>
      </c>
    </row>
    <row r="712" spans="1:14">
      <c r="A712" t="str">
        <v>INT-00711</v>
      </c>
      <c r="B712" t="str">
        <v>L0489</v>
      </c>
      <c r="C712" t="str">
        <v>CHATBOT_CONVO</v>
      </c>
      <c r="D712">
        <v>45697</v>
      </c>
      <c r="E712" t="str">
        <v>EMAIL</v>
      </c>
      <c r="F712" t="str">
        <v>C006</v>
      </c>
      <c r="G712" t="str">
        <v>Blog: Abm Vs Demand Gen</v>
      </c>
      <c r="H712" t="str">
        <v>PARTIAL_VIEW</v>
      </c>
      <c r="I712">
        <v>229</v>
      </c>
      <c r="J712" t="str">
        <v>MOBILE</v>
      </c>
      <c r="K712" t="str">
        <v>https://example.com/blog</v>
      </c>
      <c r="L712" t="str">
        <v/>
      </c>
      <c r="M712">
        <v>3.8</v>
      </c>
      <c r="N712" t="str">
        <v>MEDIUM</v>
      </c>
    </row>
    <row r="713" spans="1:14">
      <c r="A713" t="str">
        <v>INT-00712</v>
      </c>
      <c r="B713" t="str">
        <v>L0768</v>
      </c>
      <c r="C713" t="str">
        <v>EMAIL_OPEN</v>
      </c>
      <c r="D713">
        <v>45820</v>
      </c>
      <c r="E713" t="str">
        <v>PHONE</v>
      </c>
      <c r="F713" t="str">
        <v>C005</v>
      </c>
      <c r="G713" t="str">
        <v>Retargeting Ad Creative A</v>
      </c>
      <c r="H713" t="str">
        <v>CLICKED</v>
      </c>
      <c r="I713">
        <v>2207</v>
      </c>
      <c r="J713" t="str">
        <v>UNKNOWN</v>
      </c>
      <c r="K713" t="str">
        <v>N/A</v>
      </c>
      <c r="L713" t="str">
        <v/>
      </c>
      <c r="M713">
        <v>36.799999999999997</v>
      </c>
      <c r="N713" t="str">
        <v>HIGH</v>
      </c>
    </row>
    <row r="714" spans="1:14">
      <c r="A714" t="str">
        <v>INT-00713</v>
      </c>
      <c r="B714" t="str">
        <v>L0136</v>
      </c>
      <c r="C714" t="str">
        <v>FORM_SUBMIT</v>
      </c>
      <c r="D714">
        <v>45968</v>
      </c>
      <c r="E714" t="str">
        <v>IN-PERSON</v>
      </c>
      <c r="F714" t="str">
        <v>C005</v>
      </c>
      <c r="G714" t="str">
        <v>Social Post: Product Launch</v>
      </c>
      <c r="H714" t="str">
        <v>NO_RESPONSE</v>
      </c>
      <c r="I714">
        <v>1465</v>
      </c>
      <c r="J714" t="str">
        <v>UNKNOWN</v>
      </c>
      <c r="K714" t="str">
        <v>https://example.com/integrations</v>
      </c>
      <c r="L714" t="str">
        <v/>
      </c>
      <c r="M714">
        <v>24.4</v>
      </c>
      <c r="N714" t="str">
        <v>HIGH</v>
      </c>
    </row>
    <row r="715" spans="1:14">
      <c r="A715" t="str">
        <v>INT-00714</v>
      </c>
      <c r="B715" t="str">
        <v>L0671</v>
      </c>
      <c r="C715" t="str">
        <v>CHATBOT_CONVO</v>
      </c>
      <c r="D715">
        <v>45975</v>
      </c>
      <c r="E715" t="str">
        <v>SOCIAL</v>
      </c>
      <c r="F715" t="str">
        <v>C004</v>
      </c>
      <c r="G715" t="str">
        <v>Chatbot: Pricing Inquiry</v>
      </c>
      <c r="H715" t="str">
        <v>NO_RESPONSE</v>
      </c>
      <c r="I715">
        <v>755</v>
      </c>
      <c r="J715" t="str">
        <v>DESKTOP</v>
      </c>
      <c r="K715" t="str">
        <v>https://example.com/integrations</v>
      </c>
      <c r="L715" t="str">
        <v>Downloaded 3+ Resources</v>
      </c>
      <c r="M715">
        <v>12.6</v>
      </c>
      <c r="N715" t="str">
        <v>HIGH</v>
      </c>
    </row>
    <row r="716" spans="1:14">
      <c r="A716" t="str">
        <v>INT-00715</v>
      </c>
      <c r="B716" t="str">
        <v>L0921</v>
      </c>
      <c r="C716" t="str">
        <v>CONTENT_DOWNLOAD</v>
      </c>
      <c r="D716">
        <v>45679</v>
      </c>
      <c r="E716" t="str">
        <v>CHAT</v>
      </c>
      <c r="F716" t="str">
        <v>C003</v>
      </c>
      <c r="G716" t="str">
        <v>Guide: Email Deliverability</v>
      </c>
      <c r="H716" t="str">
        <v>NO_RESPONSE</v>
      </c>
      <c r="I716">
        <v>2165</v>
      </c>
      <c r="J716" t="str">
        <v>DESKTOP</v>
      </c>
      <c r="K716" t="str">
        <v>https://example.com/resources/ebooks</v>
      </c>
      <c r="L716" t="str">
        <v/>
      </c>
      <c r="M716">
        <v>36.1</v>
      </c>
      <c r="N716" t="str">
        <v>HIGH</v>
      </c>
    </row>
    <row r="717" spans="1:14">
      <c r="A717" t="str">
        <v>INT-00716</v>
      </c>
      <c r="B717" t="str">
        <v>L0586</v>
      </c>
      <c r="C717" t="str">
        <v>CONTENT_DOWNLOAD</v>
      </c>
      <c r="D717">
        <v>45916</v>
      </c>
      <c r="E717" t="str">
        <v>EMAIL</v>
      </c>
      <c r="F717" t="str">
        <v>N/A</v>
      </c>
      <c r="G717" t="str">
        <v>Unknown</v>
      </c>
      <c r="H717" t="str">
        <v>OPENED</v>
      </c>
      <c r="I717">
        <v>648</v>
      </c>
      <c r="J717" t="str">
        <v>DESKTOP</v>
      </c>
      <c r="K717" t="str">
        <v>https://example.com/competitors</v>
      </c>
      <c r="L717" t="str">
        <v/>
      </c>
      <c r="M717">
        <v>10.8</v>
      </c>
      <c r="N717" t="str">
        <v>HIGH</v>
      </c>
    </row>
    <row r="718" spans="1:14">
      <c r="A718" t="str">
        <v>INT-00717</v>
      </c>
      <c r="B718" t="str">
        <v>L0024</v>
      </c>
      <c r="C718" t="str">
        <v>DEMO_REQUEST</v>
      </c>
      <c r="D718">
        <v>45864</v>
      </c>
      <c r="E718" t="str">
        <v>SMS</v>
      </c>
      <c r="F718" t="str">
        <v>C009</v>
      </c>
      <c r="G718" t="str">
        <v>Crm Buyer'S Guide 2025</v>
      </c>
      <c r="H718" t="str">
        <v>OPENED</v>
      </c>
      <c r="I718">
        <v>1906</v>
      </c>
      <c r="J718" t="str">
        <v>MOBILE</v>
      </c>
      <c r="K718" t="str">
        <v>https://example.com/features</v>
      </c>
      <c r="L718" t="str">
        <v/>
      </c>
      <c r="M718">
        <v>31.8</v>
      </c>
      <c r="N718" t="str">
        <v>HIGH</v>
      </c>
    </row>
    <row r="719" spans="1:14">
      <c r="A719" t="str">
        <v>INT-00718</v>
      </c>
      <c r="B719" t="str">
        <v>L0177</v>
      </c>
      <c r="C719" t="str">
        <v>FREE_TRIAL_SIGNUP</v>
      </c>
      <c r="D719">
        <v>45957</v>
      </c>
      <c r="E719" t="str">
        <v>UNKNOWN</v>
      </c>
      <c r="F719" t="str">
        <v>C005</v>
      </c>
      <c r="G719" t="str">
        <v>Customer Success Story</v>
      </c>
      <c r="H719" t="str">
        <v>NO_RESPONSE</v>
      </c>
      <c r="I719">
        <v>234</v>
      </c>
      <c r="J719" t="str">
        <v>MOBILE</v>
      </c>
      <c r="K719" t="str">
        <v>https://example.com/demo</v>
      </c>
      <c r="L719" t="str">
        <v/>
      </c>
      <c r="M719">
        <v>3.9</v>
      </c>
      <c r="N719" t="str">
        <v>MEDIUM</v>
      </c>
    </row>
    <row r="720" spans="1:14">
      <c r="A720" t="str">
        <v>INT-00719</v>
      </c>
      <c r="B720" t="str">
        <v>L0822</v>
      </c>
      <c r="C720" t="str">
        <v>EMAIL_CLICK</v>
      </c>
      <c r="D720">
        <v>45763</v>
      </c>
      <c r="E720" t="str">
        <v>IN-PERSON</v>
      </c>
      <c r="F720" t="str">
        <v>N/A</v>
      </c>
      <c r="G720" t="str">
        <v>Webinar: Lead Scoring Best Practices</v>
      </c>
      <c r="H720" t="str">
        <v>CONVERTED</v>
      </c>
      <c r="I720">
        <v>574</v>
      </c>
      <c r="J720" t="str">
        <v>TABLET</v>
      </c>
      <c r="K720" t="str">
        <v>N/A</v>
      </c>
      <c r="L720" t="str">
        <v/>
      </c>
      <c r="M720">
        <v>9.6</v>
      </c>
      <c r="N720" t="str">
        <v>HIGH</v>
      </c>
    </row>
    <row r="721" spans="1:14">
      <c r="A721" t="str">
        <v>INT-00720</v>
      </c>
      <c r="B721" t="str">
        <v>L0295</v>
      </c>
      <c r="C721" t="str">
        <v>PRICING_PAGE_VIEW</v>
      </c>
      <c r="D721">
        <v>45934</v>
      </c>
      <c r="E721" t="str">
        <v>CHAT</v>
      </c>
      <c r="F721" t="str">
        <v>C004</v>
      </c>
      <c r="G721" t="str">
        <v>Template: Campaign Planning</v>
      </c>
      <c r="H721" t="str">
        <v>OPENED</v>
      </c>
      <c r="I721">
        <v>1931</v>
      </c>
      <c r="J721" t="str">
        <v>MOBILE</v>
      </c>
      <c r="K721" t="str">
        <v>https://example.com/integrations</v>
      </c>
      <c r="L721" t="str">
        <v/>
      </c>
      <c r="M721">
        <v>32.200000000000003</v>
      </c>
      <c r="N721" t="str">
        <v>HIGH</v>
      </c>
    </row>
    <row r="722" spans="1:14">
      <c r="A722" t="str">
        <v>INT-00721</v>
      </c>
      <c r="B722" t="str">
        <v>L0353</v>
      </c>
      <c r="C722" t="str">
        <v>EMAIL_OPEN</v>
      </c>
      <c r="D722">
        <v>45933</v>
      </c>
      <c r="E722" t="str">
        <v>PHONE</v>
      </c>
      <c r="F722" t="str">
        <v>C007</v>
      </c>
      <c r="G722" t="str">
        <v>Guide: Email Deliverability</v>
      </c>
      <c r="H722" t="str">
        <v>VIEWED</v>
      </c>
      <c r="I722">
        <v>0</v>
      </c>
      <c r="J722" t="str">
        <v>DESKTOP</v>
      </c>
      <c r="K722" t="str">
        <v>N/A</v>
      </c>
      <c r="L722" t="str">
        <v/>
      </c>
      <c r="M722">
        <v>0</v>
      </c>
      <c r="N722" t="str">
        <v>NONE</v>
      </c>
    </row>
    <row r="723" spans="1:14">
      <c r="A723" t="str">
        <v>INT-00722</v>
      </c>
      <c r="B723" t="str">
        <v>L0055</v>
      </c>
      <c r="C723" t="str">
        <v>CHATBOT_CONVO</v>
      </c>
      <c r="D723">
        <v>45674</v>
      </c>
      <c r="E723" t="str">
        <v>EMAIL</v>
      </c>
      <c r="F723" t="str">
        <v>C004</v>
      </c>
      <c r="G723" t="str">
        <v>Free Trial Signup Page</v>
      </c>
      <c r="H723" t="str">
        <v>NO_RESPONSE</v>
      </c>
      <c r="I723">
        <v>1264</v>
      </c>
      <c r="J723" t="str">
        <v>DESKTOP</v>
      </c>
      <c r="K723" t="str">
        <v>https://example.com/pricing</v>
      </c>
      <c r="L723" t="str">
        <v/>
      </c>
      <c r="M723">
        <v>21.1</v>
      </c>
      <c r="N723" t="str">
        <v>HIGH</v>
      </c>
    </row>
    <row r="724" spans="1:14">
      <c r="A724" t="str">
        <v>INT-00723</v>
      </c>
      <c r="B724" t="str">
        <v>L0970</v>
      </c>
      <c r="C724" t="str">
        <v>BLOG_READ</v>
      </c>
      <c r="D724">
        <v>45753</v>
      </c>
      <c r="E724" t="str">
        <v>CHAT</v>
      </c>
      <c r="F724" t="str">
        <v>C010</v>
      </c>
      <c r="G724" t="str">
        <v>Competitor Comparison Sheet</v>
      </c>
      <c r="H724" t="str">
        <v>NO_RESPONSE</v>
      </c>
      <c r="I724">
        <v>1155</v>
      </c>
      <c r="J724" t="str">
        <v>MOBILE</v>
      </c>
      <c r="K724" t="str">
        <v>N/A</v>
      </c>
      <c r="L724" t="str">
        <v>Gatekeeper — Need Executive Sponsor</v>
      </c>
      <c r="M724">
        <v>19.3</v>
      </c>
      <c r="N724" t="str">
        <v>HIGH</v>
      </c>
    </row>
    <row r="725" spans="1:14">
      <c r="A725" t="str">
        <v>INT-00724</v>
      </c>
      <c r="B725" t="str">
        <v>L0389</v>
      </c>
      <c r="C725" t="str">
        <v>FREE_TRIAL_SIGNUP</v>
      </c>
      <c r="D725">
        <v>45828</v>
      </c>
      <c r="E725" t="str">
        <v>SMS</v>
      </c>
      <c r="F725" t="str">
        <v>C002</v>
      </c>
      <c r="G725" t="str">
        <v>Whitepaper: State Of Gtm 2025</v>
      </c>
      <c r="H725" t="str">
        <v>BOUNCED</v>
      </c>
      <c r="I725">
        <v>2347</v>
      </c>
      <c r="J725" t="str">
        <v>UNKNOWN</v>
      </c>
      <c r="K725" t="str">
        <v>https://example.com/competitors</v>
      </c>
      <c r="L725" t="str">
        <v/>
      </c>
      <c r="M725">
        <v>39.1</v>
      </c>
      <c r="N725" t="str">
        <v>HIGH</v>
      </c>
    </row>
    <row r="726" spans="1:14">
      <c r="A726" t="str">
        <v>INT-00725</v>
      </c>
      <c r="B726" t="str">
        <v>L0041</v>
      </c>
      <c r="C726" t="str">
        <v>DEMO_REQUEST</v>
      </c>
      <c r="D726">
        <v>45706</v>
      </c>
      <c r="E726" t="str">
        <v>WEB</v>
      </c>
      <c r="F726" t="str">
        <v>C009</v>
      </c>
      <c r="G726" t="str">
        <v>Webinar: Lead Scoring Best Practices</v>
      </c>
      <c r="H726" t="str">
        <v>CLICKED</v>
      </c>
      <c r="I726">
        <v>1080</v>
      </c>
      <c r="J726" t="str">
        <v>MOBILE</v>
      </c>
      <c r="K726" t="str">
        <v>https://example.com/blog</v>
      </c>
      <c r="L726" t="str">
        <v/>
      </c>
      <c r="M726">
        <v>18</v>
      </c>
      <c r="N726" t="str">
        <v>HIGH</v>
      </c>
    </row>
    <row r="727" spans="1:14">
      <c r="A727" t="str">
        <v>INT-00726</v>
      </c>
      <c r="B727" t="str">
        <v>L0099</v>
      </c>
      <c r="C727" t="str">
        <v>EMAIL_CLICK</v>
      </c>
      <c r="D727">
        <v>45683</v>
      </c>
      <c r="E727" t="str">
        <v>SOCIAL</v>
      </c>
      <c r="F727" t="str">
        <v>C004</v>
      </c>
      <c r="G727" t="str">
        <v>Ultimate Guide To Crm</v>
      </c>
      <c r="H727" t="str">
        <v>CLICKED</v>
      </c>
      <c r="I727">
        <v>246</v>
      </c>
      <c r="J727" t="str">
        <v>UNKNOWN</v>
      </c>
      <c r="K727" t="str">
        <v>https://example.com/demo</v>
      </c>
      <c r="L727" t="str">
        <v/>
      </c>
      <c r="M727">
        <v>4.0999999999999996</v>
      </c>
      <c r="N727" t="str">
        <v>MEDIUM</v>
      </c>
    </row>
    <row r="728" spans="1:14">
      <c r="A728" t="str">
        <v>INT-00727</v>
      </c>
      <c r="B728" t="str">
        <v>L0443</v>
      </c>
      <c r="C728" t="str">
        <v>FREE_TRIAL_SIGNUP</v>
      </c>
      <c r="D728">
        <v>45939</v>
      </c>
      <c r="E728" t="str">
        <v>WEB</v>
      </c>
      <c r="F728" t="str">
        <v>C004</v>
      </c>
      <c r="G728" t="str">
        <v>Ultimate Guide To Crm</v>
      </c>
      <c r="H728" t="str">
        <v>NO_RESPONSE</v>
      </c>
      <c r="I728">
        <v>2287</v>
      </c>
      <c r="J728" t="str">
        <v>DESKTOP</v>
      </c>
      <c r="K728" t="str">
        <v>https://example.com/free-trial</v>
      </c>
      <c r="L728" t="str">
        <v/>
      </c>
      <c r="M728">
        <v>38.1</v>
      </c>
      <c r="N728" t="str">
        <v>HIGH</v>
      </c>
    </row>
    <row r="729" spans="1:14">
      <c r="A729" t="str">
        <v>INT-00728</v>
      </c>
      <c r="B729" t="str">
        <v>L0366</v>
      </c>
      <c r="C729" t="str">
        <v>UNSUBSCRIBE</v>
      </c>
      <c r="D729">
        <v>46001</v>
      </c>
      <c r="E729" t="str">
        <v>WEB</v>
      </c>
      <c r="F729" t="str">
        <v>C009</v>
      </c>
      <c r="G729" t="str">
        <v>Demo: Live Product Walkthrough</v>
      </c>
      <c r="H729" t="str">
        <v>NO_RESPONSE</v>
      </c>
      <c r="I729">
        <v>1944</v>
      </c>
      <c r="J729" t="str">
        <v>MOBILE</v>
      </c>
      <c r="K729" t="str">
        <v>https://example.com/contact</v>
      </c>
      <c r="L729" t="str">
        <v/>
      </c>
      <c r="M729">
        <v>32.4</v>
      </c>
      <c r="N729" t="str">
        <v>HIGH</v>
      </c>
    </row>
    <row r="730" spans="1:14">
      <c r="A730" t="str">
        <v>INT-00729</v>
      </c>
      <c r="B730" t="str">
        <v>L0564</v>
      </c>
      <c r="C730" t="str">
        <v>CASE_STUDY_VIEW</v>
      </c>
      <c r="D730">
        <v>45681</v>
      </c>
      <c r="E730" t="str">
        <v>SOCIAL</v>
      </c>
      <c r="F730" t="str">
        <v>C001</v>
      </c>
      <c r="G730" t="str">
        <v>Competitor Comparison Sheet</v>
      </c>
      <c r="H730" t="str">
        <v>PARTIAL_VIEW</v>
      </c>
      <c r="I730">
        <v>562</v>
      </c>
      <c r="J730" t="str">
        <v>DESKTOP</v>
      </c>
      <c r="K730" t="str">
        <v>https://example.com/blog/reduce-cac</v>
      </c>
      <c r="L730" t="str">
        <v/>
      </c>
      <c r="M730">
        <v>9.4</v>
      </c>
      <c r="N730" t="str">
        <v>HIGH</v>
      </c>
    </row>
    <row r="731" spans="1:14">
      <c r="A731" t="str">
        <v>INT-00730</v>
      </c>
      <c r="B731" t="str">
        <v>L0590</v>
      </c>
      <c r="C731" t="str">
        <v>WEBINAR_ATTENDED</v>
      </c>
      <c r="D731">
        <v>45844</v>
      </c>
      <c r="E731" t="str">
        <v>PHONE</v>
      </c>
      <c r="F731" t="str">
        <v>C001</v>
      </c>
      <c r="G731" t="str">
        <v>Chatbot: Pricing Inquiry</v>
      </c>
      <c r="H731" t="str">
        <v>UNSUBSCRIBED</v>
      </c>
      <c r="I731">
        <v>1741</v>
      </c>
      <c r="J731" t="str">
        <v>MOBILE</v>
      </c>
      <c r="K731" t="str">
        <v>https://example.com/demo</v>
      </c>
      <c r="L731" t="str">
        <v/>
      </c>
      <c r="M731">
        <v>29</v>
      </c>
      <c r="N731" t="str">
        <v>HIGH</v>
      </c>
    </row>
    <row r="732" spans="1:14">
      <c r="A732" t="str">
        <v>INT-00731</v>
      </c>
      <c r="B732" t="str">
        <v>L0285</v>
      </c>
      <c r="C732" t="str">
        <v>REFERRAL_LINK_CLICK</v>
      </c>
      <c r="D732">
        <v>45971</v>
      </c>
      <c r="E732" t="str">
        <v>PUSH_NOTIFICATION</v>
      </c>
      <c r="F732" t="str">
        <v>N/A</v>
      </c>
      <c r="G732" t="str">
        <v>Demo: Live Product Walkthrough</v>
      </c>
      <c r="H732" t="str">
        <v>ENGAGED</v>
      </c>
      <c r="I732">
        <v>591</v>
      </c>
      <c r="J732" t="str">
        <v>DESKTOP</v>
      </c>
      <c r="K732" t="str">
        <v>N/A</v>
      </c>
      <c r="L732" t="str">
        <v/>
      </c>
      <c r="M732">
        <v>9.9</v>
      </c>
      <c r="N732" t="str">
        <v>HIGH</v>
      </c>
    </row>
    <row r="733" spans="1:14">
      <c r="A733" t="str">
        <v>INT-00732</v>
      </c>
      <c r="B733" t="str">
        <v>L0781</v>
      </c>
      <c r="C733" t="str">
        <v>VIDEO_WATCH</v>
      </c>
      <c r="D733">
        <v>45771</v>
      </c>
      <c r="E733" t="str">
        <v>IN-PERSON</v>
      </c>
      <c r="F733" t="str">
        <v>N/A</v>
      </c>
      <c r="G733" t="str">
        <v>Unknown</v>
      </c>
      <c r="H733" t="str">
        <v>OPENED</v>
      </c>
      <c r="I733">
        <v>327</v>
      </c>
      <c r="J733" t="str">
        <v>MOBILE</v>
      </c>
      <c r="K733" t="str">
        <v>N/A</v>
      </c>
      <c r="L733" t="str">
        <v/>
      </c>
      <c r="M733">
        <v>5.5</v>
      </c>
      <c r="N733" t="str">
        <v>HIGH</v>
      </c>
    </row>
    <row r="734" spans="1:14">
      <c r="A734" t="str">
        <v>INT-00733</v>
      </c>
      <c r="B734" t="str">
        <v>L0454</v>
      </c>
      <c r="C734" t="str">
        <v>WEBSITE_VISIT</v>
      </c>
      <c r="D734">
        <v>45878</v>
      </c>
      <c r="E734" t="str">
        <v>IN-PERSON</v>
      </c>
      <c r="F734" t="str">
        <v>N/A</v>
      </c>
      <c r="G734" t="str">
        <v>Unknown</v>
      </c>
      <c r="H734" t="str">
        <v>OPENED</v>
      </c>
      <c r="I734">
        <v>344</v>
      </c>
      <c r="J734" t="str">
        <v>DESKTOP</v>
      </c>
      <c r="K734" t="str">
        <v>https://example.com/features</v>
      </c>
      <c r="L734" t="str">
        <v>Legal Review Pending</v>
      </c>
      <c r="M734">
        <v>5.7</v>
      </c>
      <c r="N734" t="str">
        <v>HIGH</v>
      </c>
    </row>
    <row r="735" spans="1:14">
      <c r="A735" t="str">
        <v>INT-00734</v>
      </c>
      <c r="B735" t="str">
        <v>L0722</v>
      </c>
      <c r="C735" t="str">
        <v>REFERRAL_LINK_CLICK</v>
      </c>
      <c r="D735">
        <v>45736</v>
      </c>
      <c r="E735" t="str">
        <v>CHAT</v>
      </c>
      <c r="F735" t="str">
        <v>C010</v>
      </c>
      <c r="G735" t="str">
        <v>Blog: 5 Metrics Every Cmo Needs</v>
      </c>
      <c r="H735" t="str">
        <v>IGNORED</v>
      </c>
      <c r="I735">
        <v>1156</v>
      </c>
      <c r="J735" t="str">
        <v>MOBILE</v>
      </c>
      <c r="K735" t="str">
        <v>https://example.com/integrations</v>
      </c>
      <c r="L735" t="str">
        <v/>
      </c>
      <c r="M735">
        <v>19.3</v>
      </c>
      <c r="N735" t="str">
        <v>HIGH</v>
      </c>
    </row>
    <row r="736" spans="1:14">
      <c r="A736" t="str">
        <v>INT-00735</v>
      </c>
      <c r="B736" t="str">
        <v>L0077</v>
      </c>
      <c r="C736" t="str">
        <v>FREE_TRIAL_SIGNUP</v>
      </c>
      <c r="D736">
        <v>45717</v>
      </c>
      <c r="E736" t="str">
        <v>PHONE</v>
      </c>
      <c r="F736" t="str">
        <v>C001</v>
      </c>
      <c r="G736" t="str">
        <v>Newsletter Issue #44</v>
      </c>
      <c r="H736" t="str">
        <v>BOUNCED</v>
      </c>
      <c r="I736">
        <v>35</v>
      </c>
      <c r="J736" t="str">
        <v>MOBILE</v>
      </c>
      <c r="K736" t="str">
        <v>https://example.com/case-studies</v>
      </c>
      <c r="L736" t="str">
        <v/>
      </c>
      <c r="M736">
        <v>0.6</v>
      </c>
      <c r="N736" t="str">
        <v>LOW</v>
      </c>
    </row>
    <row r="737" spans="1:14">
      <c r="A737" t="str">
        <v>INT-00736</v>
      </c>
      <c r="B737" t="str">
        <v>L0138</v>
      </c>
      <c r="C737" t="str">
        <v>CASE_STUDY_VIEW</v>
      </c>
      <c r="D737">
        <v>45785</v>
      </c>
      <c r="E737" t="str">
        <v>UNKNOWN</v>
      </c>
      <c r="F737" t="str">
        <v>N/A</v>
      </c>
      <c r="G737" t="str">
        <v>Newsletter Issue #43</v>
      </c>
      <c r="H737" t="str">
        <v>BOUNCED</v>
      </c>
      <c r="I737">
        <v>0</v>
      </c>
      <c r="J737" t="str">
        <v>MOBILE</v>
      </c>
      <c r="K737" t="str">
        <v>https://example.com/competitors</v>
      </c>
      <c r="L737" t="str">
        <v/>
      </c>
      <c r="M737">
        <v>0</v>
      </c>
      <c r="N737" t="str">
        <v>NONE</v>
      </c>
    </row>
    <row r="738" spans="1:14">
      <c r="A738" t="str">
        <v>INT-00737</v>
      </c>
      <c r="B738" t="str">
        <v>L0542</v>
      </c>
      <c r="C738" t="str">
        <v>EMAIL_CLICK</v>
      </c>
      <c r="D738">
        <v>45846</v>
      </c>
      <c r="E738" t="str">
        <v>UNKNOWN</v>
      </c>
      <c r="F738" t="str">
        <v>C006</v>
      </c>
      <c r="G738" t="str">
        <v>Event Registration: Summit 2025</v>
      </c>
      <c r="H738" t="str">
        <v>OPENED</v>
      </c>
      <c r="I738">
        <v>0</v>
      </c>
      <c r="J738" t="str">
        <v>TABLET</v>
      </c>
      <c r="K738" t="str">
        <v>https://example.com/blog</v>
      </c>
      <c r="L738" t="str">
        <v/>
      </c>
      <c r="M738">
        <v>0</v>
      </c>
      <c r="N738" t="str">
        <v>NONE</v>
      </c>
    </row>
    <row r="739" spans="1:14">
      <c r="A739" t="str">
        <v>INT-00738</v>
      </c>
      <c r="B739" t="str">
        <v>L0065</v>
      </c>
      <c r="C739" t="str">
        <v>FREE_TRIAL_SIGNUP</v>
      </c>
      <c r="D739">
        <v>45712</v>
      </c>
      <c r="E739" t="str">
        <v>PHONE</v>
      </c>
      <c r="F739" t="str">
        <v>C009</v>
      </c>
      <c r="G739" t="str">
        <v>Partner Referral Landing Page</v>
      </c>
      <c r="H739" t="str">
        <v>UNSUBSCRIBED</v>
      </c>
      <c r="I739">
        <v>925</v>
      </c>
      <c r="J739" t="str">
        <v>DESKTOP</v>
      </c>
      <c r="K739" t="str">
        <v>https://example.com/contact</v>
      </c>
      <c r="L739" t="str">
        <v/>
      </c>
      <c r="M739">
        <v>15.4</v>
      </c>
      <c r="N739" t="str">
        <v>HIGH</v>
      </c>
    </row>
    <row r="740" spans="1:14">
      <c r="A740" t="str">
        <v>INT-00739</v>
      </c>
      <c r="B740" t="str">
        <v>L0712</v>
      </c>
      <c r="C740" t="str">
        <v>EMAIL_OPEN</v>
      </c>
      <c r="D740">
        <v>45994</v>
      </c>
      <c r="E740" t="str">
        <v>PUSH_NOTIFICATION</v>
      </c>
      <c r="F740" t="str">
        <v>N/A</v>
      </c>
      <c r="G740" t="str">
        <v>Webinar: Lead Scoring Best Practices</v>
      </c>
      <c r="H740" t="str">
        <v>REPLIED</v>
      </c>
      <c r="I740">
        <v>380</v>
      </c>
      <c r="J740" t="str">
        <v>MOBILE</v>
      </c>
      <c r="K740" t="str">
        <v>https://example.com/blog</v>
      </c>
      <c r="L740" t="str">
        <v/>
      </c>
      <c r="M740">
        <v>6.3</v>
      </c>
      <c r="N740" t="str">
        <v>HIGH</v>
      </c>
    </row>
    <row r="741" spans="1:14">
      <c r="A741" t="str">
        <v>INT-00740</v>
      </c>
      <c r="B741" t="str">
        <v>L0029</v>
      </c>
      <c r="C741" t="str">
        <v>AD_CLICK</v>
      </c>
      <c r="D741">
        <v>45748</v>
      </c>
      <c r="E741" t="str">
        <v>WEB</v>
      </c>
      <c r="F741" t="str">
        <v>C002</v>
      </c>
      <c r="G741" t="str">
        <v>Blog: Abm Vs Demand Gen</v>
      </c>
      <c r="H741" t="str">
        <v>REGISTERED</v>
      </c>
      <c r="I741">
        <v>969</v>
      </c>
      <c r="J741" t="str">
        <v>DESKTOP</v>
      </c>
      <c r="K741" t="str">
        <v>N/A</v>
      </c>
      <c r="L741" t="str">
        <v/>
      </c>
      <c r="M741">
        <v>16.2</v>
      </c>
      <c r="N741" t="str">
        <v>HIGH</v>
      </c>
    </row>
    <row r="742" spans="1:14">
      <c r="A742" t="str">
        <v>INT-00741</v>
      </c>
      <c r="B742" t="str">
        <v>L0675</v>
      </c>
      <c r="C742" t="str">
        <v>EMAIL_OPEN</v>
      </c>
      <c r="D742">
        <v>45661</v>
      </c>
      <c r="E742" t="str">
        <v>PUSH_NOTIFICATION</v>
      </c>
      <c r="F742" t="str">
        <v>C005</v>
      </c>
      <c r="G742" t="str">
        <v>Ultimate Guide To Crm</v>
      </c>
      <c r="H742" t="str">
        <v>DOWNLOADED</v>
      </c>
      <c r="I742">
        <v>317</v>
      </c>
      <c r="J742" t="str">
        <v>MOBILE</v>
      </c>
      <c r="K742" t="str">
        <v>https://example.com/demo</v>
      </c>
      <c r="L742" t="str">
        <v/>
      </c>
      <c r="M742">
        <v>5.3</v>
      </c>
      <c r="N742" t="str">
        <v>HIGH</v>
      </c>
    </row>
    <row r="743" spans="1:14">
      <c r="A743" t="str">
        <v>INT-00742</v>
      </c>
      <c r="B743" t="str">
        <v>L0942</v>
      </c>
      <c r="C743" t="str">
        <v>REFERRAL_LINK_CLICK</v>
      </c>
      <c r="D743">
        <v>46013</v>
      </c>
      <c r="E743" t="str">
        <v>SOCIAL</v>
      </c>
      <c r="F743" t="str">
        <v>C001</v>
      </c>
      <c r="G743" t="str">
        <v>Ultimate Guide To Crm</v>
      </c>
      <c r="H743" t="str">
        <v>CLICKED</v>
      </c>
      <c r="I743">
        <v>0</v>
      </c>
      <c r="J743" t="str">
        <v>MOBILE</v>
      </c>
      <c r="K743" t="str">
        <v>https://example.com/roi-calculator</v>
      </c>
      <c r="L743" t="str">
        <v/>
      </c>
      <c r="M743">
        <v>0</v>
      </c>
      <c r="N743" t="str">
        <v>NONE</v>
      </c>
    </row>
    <row r="744" spans="1:14">
      <c r="A744" t="str">
        <v>INT-00743</v>
      </c>
      <c r="B744" t="str">
        <v>L0867</v>
      </c>
      <c r="C744" t="str">
        <v>VIDEO_WATCH</v>
      </c>
      <c r="D744">
        <v>45840</v>
      </c>
      <c r="E744" t="str">
        <v>WEB</v>
      </c>
      <c r="F744" t="str">
        <v>N/A</v>
      </c>
      <c r="G744" t="str">
        <v>Event Registration: Summit 2025</v>
      </c>
      <c r="H744" t="str">
        <v>PARTIAL_VIEW</v>
      </c>
      <c r="I744">
        <v>0</v>
      </c>
      <c r="J744" t="str">
        <v>TABLET</v>
      </c>
      <c r="K744" t="str">
        <v>https://example.com/contact</v>
      </c>
      <c r="L744" t="str">
        <v/>
      </c>
      <c r="M744">
        <v>0</v>
      </c>
      <c r="N744" t="str">
        <v>NONE</v>
      </c>
    </row>
    <row r="745" spans="1:14">
      <c r="A745" t="str">
        <v>INT-00744</v>
      </c>
      <c r="B745" t="str">
        <v>L0740</v>
      </c>
      <c r="C745" t="str">
        <v>EMAIL_OPEN</v>
      </c>
      <c r="D745">
        <v>45872</v>
      </c>
      <c r="E745" t="str">
        <v>EMAIL</v>
      </c>
      <c r="F745" t="str">
        <v>C009</v>
      </c>
      <c r="G745" t="str">
        <v>Crm Buyer'S Guide 2025</v>
      </c>
      <c r="H745" t="str">
        <v>OPENED</v>
      </c>
      <c r="I745">
        <v>0</v>
      </c>
      <c r="J745" t="str">
        <v>UNKNOWN</v>
      </c>
      <c r="K745" t="str">
        <v>https://example.com/integrations</v>
      </c>
      <c r="L745" t="str">
        <v>Needs Approval From Cfo</v>
      </c>
      <c r="M745">
        <v>0</v>
      </c>
      <c r="N745" t="str">
        <v>NONE</v>
      </c>
    </row>
    <row r="746" spans="1:14">
      <c r="A746" t="str">
        <v>INT-00745</v>
      </c>
      <c r="B746" t="str">
        <v>L0765</v>
      </c>
      <c r="C746" t="str">
        <v>DEMO_REQUEST</v>
      </c>
      <c r="D746">
        <v>45995</v>
      </c>
      <c r="E746" t="str">
        <v>SMS</v>
      </c>
      <c r="F746" t="str">
        <v>C006</v>
      </c>
      <c r="G746" t="str">
        <v>Video: Customer Testimonial</v>
      </c>
      <c r="H746" t="str">
        <v>CLICKED</v>
      </c>
      <c r="I746">
        <v>621</v>
      </c>
      <c r="J746" t="str">
        <v>MOBILE</v>
      </c>
      <c r="K746" t="str">
        <v>https://example.com/roi-calculator</v>
      </c>
      <c r="L746" t="str">
        <v/>
      </c>
      <c r="M746">
        <v>10.4</v>
      </c>
      <c r="N746" t="str">
        <v>HIGH</v>
      </c>
    </row>
    <row r="747" spans="1:14">
      <c r="A747" t="str">
        <v>INT-00746</v>
      </c>
      <c r="B747" t="str">
        <v>L0196</v>
      </c>
      <c r="C747" t="str">
        <v>AD_CLICK</v>
      </c>
      <c r="D747">
        <v>45803</v>
      </c>
      <c r="E747" t="str">
        <v>UNKNOWN</v>
      </c>
      <c r="F747" t="str">
        <v>C008</v>
      </c>
      <c r="G747" t="str">
        <v>Case Study: Mid-Market Win</v>
      </c>
      <c r="H747" t="str">
        <v>CLICKED</v>
      </c>
      <c r="I747">
        <v>206</v>
      </c>
      <c r="J747" t="str">
        <v>UNKNOWN</v>
      </c>
      <c r="K747" t="str">
        <v>https://example.com/about</v>
      </c>
      <c r="L747" t="str">
        <v/>
      </c>
      <c r="M747">
        <v>3.4</v>
      </c>
      <c r="N747" t="str">
        <v>MEDIUM</v>
      </c>
    </row>
    <row r="748" spans="1:14">
      <c r="A748" t="str">
        <v>INT-00747</v>
      </c>
      <c r="B748" t="str">
        <v>L0863</v>
      </c>
      <c r="C748" t="str">
        <v>UNSUBSCRIBE</v>
      </c>
      <c r="D748">
        <v>45727</v>
      </c>
      <c r="E748" t="str">
        <v>IN-PERSON</v>
      </c>
      <c r="F748" t="str">
        <v>C006</v>
      </c>
      <c r="G748" t="str">
        <v>Ultimate Guide To Crm</v>
      </c>
      <c r="H748" t="str">
        <v>CLICKED</v>
      </c>
      <c r="I748">
        <v>738</v>
      </c>
      <c r="J748" t="str">
        <v>UNKNOWN</v>
      </c>
      <c r="K748" t="str">
        <v>https://example.com/roi-calculator</v>
      </c>
      <c r="L748" t="str">
        <v/>
      </c>
      <c r="M748">
        <v>12.3</v>
      </c>
      <c r="N748" t="str">
        <v>HIGH</v>
      </c>
    </row>
    <row r="749" spans="1:14">
      <c r="A749" t="str">
        <v>INT-00748</v>
      </c>
      <c r="B749" t="str">
        <v>L0776</v>
      </c>
      <c r="C749" t="str">
        <v>EMAIL_OPEN</v>
      </c>
      <c r="D749">
        <v>45799</v>
      </c>
      <c r="E749" t="str">
        <v>UNKNOWN</v>
      </c>
      <c r="F749" t="str">
        <v>N/A</v>
      </c>
      <c r="G749" t="str">
        <v>Demo: Live Product Walkthrough</v>
      </c>
      <c r="H749" t="str">
        <v>CLICKED</v>
      </c>
      <c r="I749">
        <v>2018</v>
      </c>
      <c r="J749" t="str">
        <v>UNKNOWN</v>
      </c>
      <c r="K749" t="str">
        <v>https://example.com/about</v>
      </c>
      <c r="L749" t="str">
        <v/>
      </c>
      <c r="M749">
        <v>33.6</v>
      </c>
      <c r="N749" t="str">
        <v>HIGH</v>
      </c>
    </row>
    <row r="750" spans="1:14">
      <c r="A750" t="str">
        <v>INT-00749</v>
      </c>
      <c r="B750" t="str">
        <v>L0757</v>
      </c>
      <c r="C750" t="str">
        <v>PHONE_CALL</v>
      </c>
      <c r="D750">
        <v>45873</v>
      </c>
      <c r="E750" t="str">
        <v>UNKNOWN</v>
      </c>
      <c r="F750" t="str">
        <v>C002</v>
      </c>
      <c r="G750" t="str">
        <v>Partner Referral Landing Page</v>
      </c>
      <c r="H750" t="str">
        <v>DOWNLOADED</v>
      </c>
      <c r="I750">
        <v>400</v>
      </c>
      <c r="J750" t="str">
        <v>DESKTOP</v>
      </c>
      <c r="K750" t="str">
        <v>https://example.com/demo</v>
      </c>
      <c r="L750" t="str">
        <v/>
      </c>
      <c r="M750">
        <v>6.7</v>
      </c>
      <c r="N750" t="str">
        <v>HIGH</v>
      </c>
    </row>
    <row r="751" spans="1:14">
      <c r="A751" t="str">
        <v>INT-00750</v>
      </c>
      <c r="B751" t="str">
        <v>L0570</v>
      </c>
      <c r="C751" t="str">
        <v>EMAIL_OPEN</v>
      </c>
      <c r="D751">
        <v>45946</v>
      </c>
      <c r="E751" t="str">
        <v>PUSH_NOTIFICATION</v>
      </c>
      <c r="F751" t="str">
        <v>N/A</v>
      </c>
      <c r="G751" t="str">
        <v>Chatbot: Pricing Inquiry</v>
      </c>
      <c r="H751" t="str">
        <v>UNSUBSCRIBED</v>
      </c>
      <c r="I751">
        <v>175</v>
      </c>
      <c r="J751" t="str">
        <v>MOBILE</v>
      </c>
      <c r="K751" t="str">
        <v>https://example.com/webinars</v>
      </c>
      <c r="L751" t="str">
        <v/>
      </c>
      <c r="M751">
        <v>2.9</v>
      </c>
      <c r="N751" t="str">
        <v>MEDIUM</v>
      </c>
    </row>
    <row r="752" spans="1:14">
      <c r="A752" t="str">
        <v>INT-00751</v>
      </c>
      <c r="B752" t="str">
        <v>L0756</v>
      </c>
      <c r="C752" t="str">
        <v>PRICING_PAGE_VIEW</v>
      </c>
      <c r="D752">
        <v>45810</v>
      </c>
      <c r="E752" t="str">
        <v>SOCIAL</v>
      </c>
      <c r="F752" t="str">
        <v>C005</v>
      </c>
      <c r="G752" t="str">
        <v>Retargeting Ad Creative A</v>
      </c>
      <c r="H752" t="str">
        <v>BOUNCED</v>
      </c>
      <c r="I752">
        <v>1145</v>
      </c>
      <c r="J752" t="str">
        <v>MOBILE</v>
      </c>
      <c r="K752" t="str">
        <v>https://example.com/demo</v>
      </c>
      <c r="L752" t="str">
        <v/>
      </c>
      <c r="M752">
        <v>19.100000000000001</v>
      </c>
      <c r="N752" t="str">
        <v>HIGH</v>
      </c>
    </row>
    <row r="753" spans="1:14">
      <c r="A753" t="str">
        <v>INT-00752</v>
      </c>
      <c r="B753" t="str">
        <v>L0267</v>
      </c>
      <c r="C753" t="str">
        <v>BLOG_READ</v>
      </c>
      <c r="D753">
        <v>45854</v>
      </c>
      <c r="E753" t="str">
        <v>UNKNOWN</v>
      </c>
      <c r="F753" t="str">
        <v>N/A</v>
      </c>
      <c r="G753" t="str">
        <v>Crm Buyer'S Guide 2025</v>
      </c>
      <c r="H753" t="str">
        <v>VIEWED</v>
      </c>
      <c r="I753">
        <v>1422</v>
      </c>
      <c r="J753" t="str">
        <v>DESKTOP</v>
      </c>
      <c r="K753" t="str">
        <v>https://example.com/blog/reduce-cac</v>
      </c>
      <c r="L753" t="str">
        <v/>
      </c>
      <c r="M753">
        <v>23.7</v>
      </c>
      <c r="N753" t="str">
        <v>HIGH</v>
      </c>
    </row>
    <row r="754" spans="1:14">
      <c r="A754" t="str">
        <v>INT-00753</v>
      </c>
      <c r="B754" t="str">
        <v>L0127</v>
      </c>
      <c r="C754" t="str">
        <v>WEBINAR_ATTENDED</v>
      </c>
      <c r="D754">
        <v>45922</v>
      </c>
      <c r="E754" t="str">
        <v>CHAT</v>
      </c>
      <c r="F754" t="str">
        <v>N/A</v>
      </c>
      <c r="G754" t="str">
        <v>Competitor Comparison Sheet</v>
      </c>
      <c r="H754" t="str">
        <v>CLICKED</v>
      </c>
      <c r="I754">
        <v>1822</v>
      </c>
      <c r="J754" t="str">
        <v>DESKTOP</v>
      </c>
      <c r="K754" t="str">
        <v>https://example.com/features</v>
      </c>
      <c r="L754" t="str">
        <v/>
      </c>
      <c r="M754">
        <v>30.4</v>
      </c>
      <c r="N754" t="str">
        <v>HIGH</v>
      </c>
    </row>
    <row r="755" spans="1:14">
      <c r="A755" t="str">
        <v>INT-00754</v>
      </c>
      <c r="B755" t="str">
        <v>L0065</v>
      </c>
      <c r="C755" t="str">
        <v>SOCIAL_ENGAGE</v>
      </c>
      <c r="D755">
        <v>45978</v>
      </c>
      <c r="E755" t="str">
        <v>WEB</v>
      </c>
      <c r="F755" t="str">
        <v>C005</v>
      </c>
      <c r="G755" t="str">
        <v>Ebook: Abm Playbook</v>
      </c>
      <c r="H755" t="str">
        <v>PARTIAL_VIEW</v>
      </c>
      <c r="I755">
        <v>25</v>
      </c>
      <c r="J755" t="str">
        <v>MOBILE</v>
      </c>
      <c r="K755" t="str">
        <v>https://example.com/roi-calculator</v>
      </c>
      <c r="L755" t="str">
        <v/>
      </c>
      <c r="M755">
        <v>0.4</v>
      </c>
      <c r="N755" t="str">
        <v>LOW</v>
      </c>
    </row>
    <row r="756" spans="1:14">
      <c r="A756" t="str">
        <v>INT-00755</v>
      </c>
      <c r="B756" t="str">
        <v>L0081</v>
      </c>
      <c r="C756" t="str">
        <v>SOCIAL_ENGAGE</v>
      </c>
      <c r="D756">
        <v>45671</v>
      </c>
      <c r="E756" t="str">
        <v>IN-PERSON</v>
      </c>
      <c r="F756" t="str">
        <v>C002</v>
      </c>
      <c r="G756" t="str">
        <v>Newsletter Issue #44</v>
      </c>
      <c r="H756" t="str">
        <v>ENGAGED</v>
      </c>
      <c r="I756">
        <v>2365</v>
      </c>
      <c r="J756" t="str">
        <v>MOBILE</v>
      </c>
      <c r="K756" t="str">
        <v>https://example.com/resources/ebooks</v>
      </c>
      <c r="L756" t="str">
        <v/>
      </c>
      <c r="M756">
        <v>39.4</v>
      </c>
      <c r="N756" t="str">
        <v>HIGH</v>
      </c>
    </row>
    <row r="757" spans="1:14">
      <c r="A757" t="str">
        <v>INT-00756</v>
      </c>
      <c r="B757" t="str">
        <v>L0232</v>
      </c>
      <c r="C757" t="str">
        <v>CASE_STUDY_VIEW</v>
      </c>
      <c r="D757">
        <v>45882</v>
      </c>
      <c r="E757" t="str">
        <v>CHAT</v>
      </c>
      <c r="F757" t="str">
        <v>N/A</v>
      </c>
      <c r="G757" t="str">
        <v>Webinar: Marketing Automation 101</v>
      </c>
      <c r="H757" t="str">
        <v>CONVERTED</v>
      </c>
      <c r="I757">
        <v>0</v>
      </c>
      <c r="J757" t="str">
        <v>TABLET</v>
      </c>
      <c r="K757" t="str">
        <v>https://example.com/case-studies</v>
      </c>
      <c r="L757" t="str">
        <v/>
      </c>
      <c r="M757">
        <v>0</v>
      </c>
      <c r="N757" t="str">
        <v>NONE</v>
      </c>
    </row>
    <row r="758" spans="1:14">
      <c r="A758" t="str">
        <v>INT-00757</v>
      </c>
      <c r="B758" t="str">
        <v>L0803</v>
      </c>
      <c r="C758" t="str">
        <v>EMAIL_CLICK</v>
      </c>
      <c r="D758">
        <v>45683</v>
      </c>
      <c r="E758" t="str">
        <v>IN-PERSON</v>
      </c>
      <c r="F758" t="str">
        <v>C007</v>
      </c>
      <c r="G758" t="str">
        <v>Ultimate Guide To Crm</v>
      </c>
      <c r="H758" t="str">
        <v>BOUNCED</v>
      </c>
      <c r="I758">
        <v>1875</v>
      </c>
      <c r="J758" t="str">
        <v>UNKNOWN</v>
      </c>
      <c r="K758" t="str">
        <v>https://example.com/case-studies</v>
      </c>
      <c r="L758" t="str">
        <v/>
      </c>
      <c r="M758">
        <v>31.3</v>
      </c>
      <c r="N758" t="str">
        <v>HIGH</v>
      </c>
    </row>
    <row r="759" spans="1:14">
      <c r="A759" t="str">
        <v>INT-00758</v>
      </c>
      <c r="B759" t="str">
        <v>L0550</v>
      </c>
      <c r="C759" t="str">
        <v>UNSUBSCRIBE</v>
      </c>
      <c r="D759" t="str">
        <v/>
      </c>
      <c r="E759" t="str">
        <v>CHAT</v>
      </c>
      <c r="F759" t="str">
        <v>C008</v>
      </c>
      <c r="G759" t="str">
        <v>Unknown</v>
      </c>
      <c r="H759" t="str">
        <v>REPLIED</v>
      </c>
      <c r="I759">
        <v>1166</v>
      </c>
      <c r="J759" t="str">
        <v>UNKNOWN</v>
      </c>
      <c r="K759" t="str">
        <v>https://example.com/blog</v>
      </c>
      <c r="L759" t="str">
        <v/>
      </c>
      <c r="M759">
        <v>19.399999999999999</v>
      </c>
      <c r="N759" t="str">
        <v>HIGH</v>
      </c>
    </row>
    <row r="760" spans="1:14">
      <c r="A760" t="str">
        <v>INT-00759</v>
      </c>
      <c r="B760" t="str">
        <v>L0106</v>
      </c>
      <c r="C760" t="str">
        <v>PHONE_CALL</v>
      </c>
      <c r="D760">
        <v>45885</v>
      </c>
      <c r="E760" t="str">
        <v>UNKNOWN</v>
      </c>
      <c r="F760" t="str">
        <v>C001</v>
      </c>
      <c r="G760" t="str">
        <v>Template: Campaign Planning</v>
      </c>
      <c r="H760" t="str">
        <v>CLICKED</v>
      </c>
      <c r="I760">
        <v>381</v>
      </c>
      <c r="J760" t="str">
        <v>DESKTOP</v>
      </c>
      <c r="K760" t="str">
        <v>https://example.com/webinars</v>
      </c>
      <c r="L760" t="str">
        <v/>
      </c>
      <c r="M760">
        <v>6.4</v>
      </c>
      <c r="N760" t="str">
        <v>HIGH</v>
      </c>
    </row>
    <row r="761" spans="1:14">
      <c r="A761" t="str">
        <v>INT-00760</v>
      </c>
      <c r="B761" t="str">
        <v>L0182</v>
      </c>
      <c r="C761" t="str">
        <v>PRICING_PAGE_VIEW</v>
      </c>
      <c r="D761">
        <v>45796</v>
      </c>
      <c r="E761" t="str">
        <v>WEB</v>
      </c>
      <c r="F761" t="str">
        <v>C005</v>
      </c>
      <c r="G761" t="str">
        <v>Free Trial Signup Page</v>
      </c>
      <c r="H761" t="str">
        <v>OPENED</v>
      </c>
      <c r="I761">
        <v>621</v>
      </c>
      <c r="J761" t="str">
        <v>MOBILE</v>
      </c>
      <c r="K761" t="str">
        <v>https://example.com/blog</v>
      </c>
      <c r="L761" t="str">
        <v/>
      </c>
      <c r="M761">
        <v>10.4</v>
      </c>
      <c r="N761" t="str">
        <v>HIGH</v>
      </c>
    </row>
    <row r="762" spans="1:14">
      <c r="A762" t="str">
        <v>INT-00761</v>
      </c>
      <c r="B762" t="str">
        <v>L0975</v>
      </c>
      <c r="C762" t="str">
        <v>WEBSITE_VISIT</v>
      </c>
      <c r="D762">
        <v>45946</v>
      </c>
      <c r="E762" t="str">
        <v>IN-PERSON</v>
      </c>
      <c r="F762" t="str">
        <v>C004</v>
      </c>
      <c r="G762" t="str">
        <v>Customer Success Story</v>
      </c>
      <c r="H762" t="str">
        <v>CLICKED</v>
      </c>
      <c r="I762">
        <v>1902</v>
      </c>
      <c r="J762" t="str">
        <v>TABLET</v>
      </c>
      <c r="K762" t="str">
        <v>https://example.com/demo</v>
      </c>
      <c r="L762" t="str">
        <v/>
      </c>
      <c r="M762">
        <v>31.7</v>
      </c>
      <c r="N762" t="str">
        <v>HIGH</v>
      </c>
    </row>
    <row r="763" spans="1:14">
      <c r="A763" t="str">
        <v>INT-00762</v>
      </c>
      <c r="B763" t="str">
        <v>L0695</v>
      </c>
      <c r="C763" t="str">
        <v>PRICING_PAGE_VIEW</v>
      </c>
      <c r="D763">
        <v>45986</v>
      </c>
      <c r="E763" t="str">
        <v>EMAIL</v>
      </c>
      <c r="F763" t="str">
        <v>C006</v>
      </c>
      <c r="G763" t="str">
        <v>Crm Buyer'S Guide 2025</v>
      </c>
      <c r="H763" t="str">
        <v>OPENED</v>
      </c>
      <c r="I763">
        <v>1176</v>
      </c>
      <c r="J763" t="str">
        <v>MOBILE</v>
      </c>
      <c r="K763" t="str">
        <v>https://example.com/roi-calculator</v>
      </c>
      <c r="L763" t="str">
        <v/>
      </c>
      <c r="M763">
        <v>19.600000000000001</v>
      </c>
      <c r="N763" t="str">
        <v>HIGH</v>
      </c>
    </row>
    <row r="764" spans="1:14">
      <c r="A764" t="str">
        <v>INT-00763</v>
      </c>
      <c r="B764" t="str">
        <v>L0868</v>
      </c>
      <c r="C764" t="str">
        <v>PHONE_CALL</v>
      </c>
      <c r="D764">
        <v>45901</v>
      </c>
      <c r="E764" t="str">
        <v>EMAIL</v>
      </c>
      <c r="F764" t="str">
        <v>C003</v>
      </c>
      <c r="G764" t="str">
        <v>Pricing Page</v>
      </c>
      <c r="H764" t="str">
        <v>IGNORED</v>
      </c>
      <c r="I764">
        <v>531</v>
      </c>
      <c r="J764" t="str">
        <v>DESKTOP</v>
      </c>
      <c r="K764" t="str">
        <v>N/A</v>
      </c>
      <c r="L764" t="str">
        <v/>
      </c>
      <c r="M764">
        <v>8.9</v>
      </c>
      <c r="N764" t="str">
        <v>HIGH</v>
      </c>
    </row>
    <row r="765" spans="1:14">
      <c r="A765" t="str">
        <v>INT-00764</v>
      </c>
      <c r="B765" t="str">
        <v>L0099</v>
      </c>
      <c r="C765" t="str">
        <v>BLOG_READ</v>
      </c>
      <c r="D765" t="str">
        <v/>
      </c>
      <c r="E765" t="str">
        <v>IN-PERSON</v>
      </c>
      <c r="F765" t="str">
        <v>C009</v>
      </c>
      <c r="G765" t="str">
        <v>10 Lead Scoring Tips</v>
      </c>
      <c r="H765" t="str">
        <v>VIEWED</v>
      </c>
      <c r="I765">
        <v>160</v>
      </c>
      <c r="J765" t="str">
        <v>DESKTOP</v>
      </c>
      <c r="K765" t="str">
        <v>https://example.com/roi-calculator</v>
      </c>
      <c r="L765" t="str">
        <v/>
      </c>
      <c r="M765">
        <v>2.7</v>
      </c>
      <c r="N765" t="str">
        <v>MEDIUM</v>
      </c>
    </row>
    <row r="766" spans="1:14">
      <c r="A766" t="str">
        <v>INT-00765</v>
      </c>
      <c r="B766" t="str">
        <v>L0173</v>
      </c>
      <c r="C766" t="str">
        <v>VIDEO_WATCH</v>
      </c>
      <c r="D766" t="str">
        <v/>
      </c>
      <c r="E766" t="str">
        <v>SMS</v>
      </c>
      <c r="F766" t="str">
        <v>C007</v>
      </c>
      <c r="G766" t="str">
        <v>Newsletter Issue #43</v>
      </c>
      <c r="H766" t="str">
        <v>BOUNCED</v>
      </c>
      <c r="I766">
        <v>0</v>
      </c>
      <c r="J766" t="str">
        <v>UNKNOWN</v>
      </c>
      <c r="K766" t="str">
        <v>https://example.com/integrations</v>
      </c>
      <c r="L766" t="str">
        <v/>
      </c>
      <c r="M766">
        <v>0</v>
      </c>
      <c r="N766" t="str">
        <v>NONE</v>
      </c>
    </row>
    <row r="767" spans="1:14">
      <c r="A767" t="str">
        <v>INT-00766</v>
      </c>
      <c r="B767" t="str">
        <v>L0907</v>
      </c>
      <c r="C767" t="str">
        <v>UNSUBSCRIBE</v>
      </c>
      <c r="D767">
        <v>45812</v>
      </c>
      <c r="E767" t="str">
        <v>CHAT</v>
      </c>
      <c r="F767" t="str">
        <v>C008</v>
      </c>
      <c r="G767" t="str">
        <v>Blog: 5 Metrics Every Cmo Needs</v>
      </c>
      <c r="H767" t="str">
        <v>NO_RESPONSE</v>
      </c>
      <c r="I767">
        <v>0</v>
      </c>
      <c r="J767" t="str">
        <v>MOBILE</v>
      </c>
      <c r="K767" t="str">
        <v>https://example.com/resources/ebooks</v>
      </c>
      <c r="L767" t="str">
        <v/>
      </c>
      <c r="M767">
        <v>0</v>
      </c>
      <c r="N767" t="str">
        <v>NONE</v>
      </c>
    </row>
    <row r="768" spans="1:14">
      <c r="A768" t="str">
        <v>INT-00767</v>
      </c>
      <c r="B768" t="str">
        <v>L0416</v>
      </c>
      <c r="C768" t="str">
        <v>UNSUBSCRIBE</v>
      </c>
      <c r="D768">
        <v>45826</v>
      </c>
      <c r="E768" t="str">
        <v>CHAT</v>
      </c>
      <c r="F768" t="str">
        <v>N/A</v>
      </c>
      <c r="G768" t="str">
        <v>Customer Success Story</v>
      </c>
      <c r="H768" t="str">
        <v>OPENED</v>
      </c>
      <c r="I768">
        <v>225</v>
      </c>
      <c r="J768" t="str">
        <v>MOBILE</v>
      </c>
      <c r="K768" t="str">
        <v>https://example.com/blog</v>
      </c>
      <c r="L768" t="str">
        <v/>
      </c>
      <c r="M768">
        <v>3.8</v>
      </c>
      <c r="N768" t="str">
        <v>MEDIUM</v>
      </c>
    </row>
    <row r="769" spans="1:14">
      <c r="A769" t="str">
        <v>INT-00768</v>
      </c>
      <c r="B769" t="str">
        <v>L0883</v>
      </c>
      <c r="C769" t="str">
        <v>FORM_SUBMIT</v>
      </c>
      <c r="D769">
        <v>45752</v>
      </c>
      <c r="E769" t="str">
        <v>UNKNOWN</v>
      </c>
      <c r="F769" t="str">
        <v>C001</v>
      </c>
      <c r="G769" t="str">
        <v>Ebook: Abm Playbook</v>
      </c>
      <c r="H769" t="str">
        <v>DOWNLOADED</v>
      </c>
      <c r="I769">
        <v>1133</v>
      </c>
      <c r="J769" t="str">
        <v>UNKNOWN</v>
      </c>
      <c r="K769" t="str">
        <v>https://example.com/demo</v>
      </c>
      <c r="L769" t="str">
        <v/>
      </c>
      <c r="M769">
        <v>18.899999999999999</v>
      </c>
      <c r="N769" t="str">
        <v>HIGH</v>
      </c>
    </row>
    <row r="770" spans="1:14">
      <c r="A770" t="str">
        <v>INT-00769</v>
      </c>
      <c r="B770" t="str">
        <v>L0968</v>
      </c>
      <c r="C770" t="str">
        <v>UNSUBSCRIBE</v>
      </c>
      <c r="D770" t="str">
        <v/>
      </c>
      <c r="E770" t="str">
        <v>SMS</v>
      </c>
      <c r="F770" t="str">
        <v>C005</v>
      </c>
      <c r="G770" t="str">
        <v>Crm Buyer'S Guide 2025</v>
      </c>
      <c r="H770" t="str">
        <v>CLICKED</v>
      </c>
      <c r="I770">
        <v>1899</v>
      </c>
      <c r="J770" t="str">
        <v>TABLET</v>
      </c>
      <c r="K770" t="str">
        <v>N/A</v>
      </c>
      <c r="L770" t="str">
        <v/>
      </c>
      <c r="M770">
        <v>31.7</v>
      </c>
      <c r="N770" t="str">
        <v>HIGH</v>
      </c>
    </row>
    <row r="771" spans="1:14">
      <c r="A771" t="str">
        <v>INT-00770</v>
      </c>
      <c r="B771" t="str">
        <v>L0100</v>
      </c>
      <c r="C771" t="str">
        <v>AD_CLICK</v>
      </c>
      <c r="D771">
        <v>45768</v>
      </c>
      <c r="E771" t="str">
        <v>PHONE</v>
      </c>
      <c r="F771" t="str">
        <v>C002</v>
      </c>
      <c r="G771" t="str">
        <v>Roi Calculator Landing Page</v>
      </c>
      <c r="H771" t="str">
        <v>CLICKED</v>
      </c>
      <c r="I771">
        <v>1793</v>
      </c>
      <c r="J771" t="str">
        <v>DESKTOP</v>
      </c>
      <c r="K771" t="str">
        <v>https://example.com/integrations</v>
      </c>
      <c r="L771" t="str">
        <v/>
      </c>
      <c r="M771">
        <v>29.9</v>
      </c>
      <c r="N771" t="str">
        <v>HIGH</v>
      </c>
    </row>
    <row r="772" spans="1:14">
      <c r="A772" t="str">
        <v>INT-00771</v>
      </c>
      <c r="B772" t="str">
        <v>L0528</v>
      </c>
      <c r="C772" t="str">
        <v>DEMO_REQUEST</v>
      </c>
      <c r="D772">
        <v>45775</v>
      </c>
      <c r="E772" t="str">
        <v>PUSH_NOTIFICATION</v>
      </c>
      <c r="F772" t="str">
        <v>N/A</v>
      </c>
      <c r="G772" t="str">
        <v>Ultimate Guide To Crm</v>
      </c>
      <c r="H772" t="str">
        <v>ENGAGED</v>
      </c>
      <c r="I772">
        <v>26</v>
      </c>
      <c r="J772" t="str">
        <v>TABLET</v>
      </c>
      <c r="K772" t="str">
        <v>https://example.com/competitors</v>
      </c>
      <c r="L772" t="str">
        <v>Gatekeeper — Need Executive Sponsor</v>
      </c>
      <c r="M772">
        <v>0.4</v>
      </c>
      <c r="N772" t="str">
        <v>LOW</v>
      </c>
    </row>
    <row r="773" spans="1:14">
      <c r="A773" t="str">
        <v>INT-00772</v>
      </c>
      <c r="B773" t="str">
        <v>L0832</v>
      </c>
      <c r="C773" t="str">
        <v>CONTENT_DOWNLOAD</v>
      </c>
      <c r="D773">
        <v>46005</v>
      </c>
      <c r="E773" t="str">
        <v>EMAIL</v>
      </c>
      <c r="F773" t="str">
        <v>N/A</v>
      </c>
      <c r="G773" t="str">
        <v>Unknown</v>
      </c>
      <c r="H773" t="str">
        <v>CLICKED</v>
      </c>
      <c r="I773">
        <v>2036</v>
      </c>
      <c r="J773" t="str">
        <v>DESKTOP</v>
      </c>
      <c r="K773" t="str">
        <v>https://example.com/roi-calculator</v>
      </c>
      <c r="L773" t="str">
        <v/>
      </c>
      <c r="M773">
        <v>33.9</v>
      </c>
      <c r="N773" t="str">
        <v>HIGH</v>
      </c>
    </row>
    <row r="774" spans="1:14">
      <c r="A774" t="str">
        <v>INT-00773</v>
      </c>
      <c r="B774" t="str">
        <v>L0883</v>
      </c>
      <c r="C774" t="str">
        <v>REFERRAL_LINK_CLICK</v>
      </c>
      <c r="D774">
        <v>45881</v>
      </c>
      <c r="E774" t="str">
        <v>SMS</v>
      </c>
      <c r="F774" t="str">
        <v>N/A</v>
      </c>
      <c r="G774" t="str">
        <v>Ultimate Guide To Crm</v>
      </c>
      <c r="H774" t="str">
        <v>NO_RESPONSE</v>
      </c>
      <c r="I774">
        <v>211</v>
      </c>
      <c r="J774" t="str">
        <v>DESKTOP</v>
      </c>
      <c r="K774" t="str">
        <v>https://example.com/integrations</v>
      </c>
      <c r="L774" t="str">
        <v/>
      </c>
      <c r="M774">
        <v>3.5</v>
      </c>
      <c r="N774" t="str">
        <v>MEDIUM</v>
      </c>
    </row>
    <row r="775" spans="1:14">
      <c r="A775" t="str">
        <v>INT-00774</v>
      </c>
      <c r="B775" t="str">
        <v>L0842</v>
      </c>
      <c r="C775" t="str">
        <v>DEMO_REQUEST</v>
      </c>
      <c r="D775" t="str">
        <v/>
      </c>
      <c r="E775" t="str">
        <v>IN-PERSON</v>
      </c>
      <c r="F775" t="str">
        <v>C001</v>
      </c>
      <c r="G775" t="str">
        <v>Blog: How To Reduce Cac</v>
      </c>
      <c r="H775" t="str">
        <v>CONVERTED</v>
      </c>
      <c r="I775">
        <v>2366</v>
      </c>
      <c r="J775" t="str">
        <v>DESKTOP</v>
      </c>
      <c r="K775" t="str">
        <v>https://example.com/webinars</v>
      </c>
      <c r="L775" t="str">
        <v/>
      </c>
      <c r="M775">
        <v>39.4</v>
      </c>
      <c r="N775" t="str">
        <v>HIGH</v>
      </c>
    </row>
    <row r="776" spans="1:14">
      <c r="A776" t="str">
        <v>INT-00775</v>
      </c>
      <c r="B776" t="str">
        <v>L0436</v>
      </c>
      <c r="C776" t="str">
        <v>DEMO_REQUEST</v>
      </c>
      <c r="D776">
        <v>45748</v>
      </c>
      <c r="E776" t="str">
        <v>PUSH_NOTIFICATION</v>
      </c>
      <c r="F776" t="str">
        <v>N/A</v>
      </c>
      <c r="G776" t="str">
        <v>Roi Calculator Landing Page</v>
      </c>
      <c r="H776" t="str">
        <v>IGNORED</v>
      </c>
      <c r="I776">
        <v>207</v>
      </c>
      <c r="J776" t="str">
        <v>MOBILE</v>
      </c>
      <c r="K776" t="str">
        <v>https://example.com/demo</v>
      </c>
      <c r="L776" t="str">
        <v/>
      </c>
      <c r="M776">
        <v>3.5</v>
      </c>
      <c r="N776" t="str">
        <v>MEDIUM</v>
      </c>
    </row>
    <row r="777" spans="1:14">
      <c r="A777" t="str">
        <v>INT-00776</v>
      </c>
      <c r="B777" t="str">
        <v>L0974</v>
      </c>
      <c r="C777" t="str">
        <v>CONTENT_DOWNLOAD</v>
      </c>
      <c r="D777">
        <v>45818</v>
      </c>
      <c r="E777" t="str">
        <v>IN-PERSON</v>
      </c>
      <c r="F777" t="str">
        <v>C004</v>
      </c>
      <c r="G777" t="str">
        <v>Unknown</v>
      </c>
      <c r="H777" t="str">
        <v>VIEWED</v>
      </c>
      <c r="I777">
        <v>2222</v>
      </c>
      <c r="J777" t="str">
        <v>UNKNOWN</v>
      </c>
      <c r="K777" t="str">
        <v>https://example.com/webinars</v>
      </c>
      <c r="L777" t="str">
        <v/>
      </c>
      <c r="M777">
        <v>37</v>
      </c>
      <c r="N777" t="str">
        <v>HIGH</v>
      </c>
    </row>
    <row r="778" spans="1:14">
      <c r="A778" t="str">
        <v>INT-00777</v>
      </c>
      <c r="B778" t="str">
        <v>L0025</v>
      </c>
      <c r="C778" t="str">
        <v>FORM_SUBMIT</v>
      </c>
      <c r="D778">
        <v>45733</v>
      </c>
      <c r="E778" t="str">
        <v>PHONE</v>
      </c>
      <c r="F778" t="str">
        <v>N/A</v>
      </c>
      <c r="G778" t="str">
        <v>Ultimate Guide To Crm</v>
      </c>
      <c r="H778" t="str">
        <v>BOUNCED</v>
      </c>
      <c r="I778">
        <v>1292</v>
      </c>
      <c r="J778" t="str">
        <v>TABLET</v>
      </c>
      <c r="K778" t="str">
        <v>https://example.com/webinars</v>
      </c>
      <c r="L778" t="str">
        <v>Gatekeeper — Need Executive Sponsor</v>
      </c>
      <c r="M778">
        <v>21.5</v>
      </c>
      <c r="N778" t="str">
        <v>HIGH</v>
      </c>
    </row>
    <row r="779" spans="1:14">
      <c r="A779" t="str">
        <v>INT-00778</v>
      </c>
      <c r="B779" t="str">
        <v>L0144</v>
      </c>
      <c r="C779" t="str">
        <v>PHONE_CALL</v>
      </c>
      <c r="D779">
        <v>45835</v>
      </c>
      <c r="E779" t="str">
        <v>PHONE</v>
      </c>
      <c r="F779" t="str">
        <v>C001</v>
      </c>
      <c r="G779" t="str">
        <v>Whitepaper: State Of Gtm 2025</v>
      </c>
      <c r="H779" t="str">
        <v>REGISTERED</v>
      </c>
      <c r="I779">
        <v>1038</v>
      </c>
      <c r="J779" t="str">
        <v>MOBILE</v>
      </c>
      <c r="K779" t="str">
        <v>https://example.com/blog/reduce-cac</v>
      </c>
      <c r="L779" t="str">
        <v>Switching From Hubspot</v>
      </c>
      <c r="M779">
        <v>17.3</v>
      </c>
      <c r="N779" t="str">
        <v>HIGH</v>
      </c>
    </row>
    <row r="780" spans="1:14">
      <c r="A780" t="str">
        <v>INT-00779</v>
      </c>
      <c r="B780" t="str">
        <v>L0567</v>
      </c>
      <c r="C780" t="str">
        <v>PHONE_CALL</v>
      </c>
      <c r="D780">
        <v>45809</v>
      </c>
      <c r="E780" t="str">
        <v>UNKNOWN</v>
      </c>
      <c r="F780" t="str">
        <v>C006</v>
      </c>
      <c r="G780" t="str">
        <v>Whitepaper: State Of Gtm 2025</v>
      </c>
      <c r="H780" t="str">
        <v>REGISTERED</v>
      </c>
      <c r="I780">
        <v>496</v>
      </c>
      <c r="J780" t="str">
        <v>MOBILE</v>
      </c>
      <c r="K780" t="str">
        <v>https://example.com/about</v>
      </c>
      <c r="L780" t="str">
        <v>Follow Up Needed</v>
      </c>
      <c r="M780">
        <v>8.3000000000000007</v>
      </c>
      <c r="N780" t="str">
        <v>HIGH</v>
      </c>
    </row>
    <row r="781" spans="1:14">
      <c r="A781" t="str">
        <v>INT-00780</v>
      </c>
      <c r="B781" t="str">
        <v>L0368</v>
      </c>
      <c r="C781" t="str">
        <v>BLOG_READ</v>
      </c>
      <c r="D781">
        <v>45781</v>
      </c>
      <c r="E781" t="str">
        <v>WEB</v>
      </c>
      <c r="F781" t="str">
        <v>C001</v>
      </c>
      <c r="G781" t="str">
        <v>Ultimate Guide To Crm</v>
      </c>
      <c r="H781" t="str">
        <v>CONVERTED</v>
      </c>
      <c r="I781">
        <v>173</v>
      </c>
      <c r="J781" t="str">
        <v>TABLET</v>
      </c>
      <c r="K781" t="str">
        <v>https://example.com/blog</v>
      </c>
      <c r="L781" t="str">
        <v>Churned From Competitor</v>
      </c>
      <c r="M781">
        <v>2.9</v>
      </c>
      <c r="N781" t="str">
        <v>MEDIUM</v>
      </c>
    </row>
    <row r="782" spans="1:14">
      <c r="A782" t="str">
        <v>INT-00781</v>
      </c>
      <c r="B782" t="str">
        <v>L0595</v>
      </c>
      <c r="C782" t="str">
        <v>CASE_STUDY_VIEW</v>
      </c>
      <c r="D782">
        <v>45754</v>
      </c>
      <c r="E782" t="str">
        <v>UNKNOWN</v>
      </c>
      <c r="F782" t="str">
        <v>N/A</v>
      </c>
      <c r="G782" t="str">
        <v>Ebook: Abm Playbook</v>
      </c>
      <c r="H782" t="str">
        <v>CONVERTED</v>
      </c>
      <c r="I782">
        <v>598</v>
      </c>
      <c r="J782" t="str">
        <v>DESKTOP</v>
      </c>
      <c r="K782" t="str">
        <v>N/A</v>
      </c>
      <c r="L782" t="str">
        <v/>
      </c>
      <c r="M782">
        <v>10</v>
      </c>
      <c r="N782" t="str">
        <v>HIGH</v>
      </c>
    </row>
    <row r="783" spans="1:14">
      <c r="A783" t="str">
        <v>INT-00782</v>
      </c>
      <c r="B783" t="str">
        <v>L0940</v>
      </c>
      <c r="C783" t="str">
        <v>PRICING_PAGE_VIEW</v>
      </c>
      <c r="D783">
        <v>45764</v>
      </c>
      <c r="E783" t="str">
        <v>CHAT</v>
      </c>
      <c r="F783" t="str">
        <v>C010</v>
      </c>
      <c r="G783" t="str">
        <v>Customer Success Story</v>
      </c>
      <c r="H783" t="str">
        <v>CLICKED</v>
      </c>
      <c r="I783">
        <v>620</v>
      </c>
      <c r="J783" t="str">
        <v>DESKTOP</v>
      </c>
      <c r="K783" t="str">
        <v>https://example.com/blog</v>
      </c>
      <c r="L783" t="str">
        <v/>
      </c>
      <c r="M783">
        <v>10.3</v>
      </c>
      <c r="N783" t="str">
        <v>HIGH</v>
      </c>
    </row>
    <row r="784" spans="1:14">
      <c r="A784" t="str">
        <v>INT-00783</v>
      </c>
      <c r="B784" t="str">
        <v>L0209</v>
      </c>
      <c r="C784" t="str">
        <v>CASE_STUDY_VIEW</v>
      </c>
      <c r="D784" t="str">
        <v/>
      </c>
      <c r="E784" t="str">
        <v>EMAIL</v>
      </c>
      <c r="F784" t="str">
        <v>C006</v>
      </c>
      <c r="G784" t="str">
        <v>Video: Customer Testimonial</v>
      </c>
      <c r="H784" t="str">
        <v>REGISTERED</v>
      </c>
      <c r="I784">
        <v>188</v>
      </c>
      <c r="J784" t="str">
        <v>MOBILE</v>
      </c>
      <c r="K784" t="str">
        <v>https://example.com/blog/reduce-cac</v>
      </c>
      <c r="L784" t="str">
        <v/>
      </c>
      <c r="M784">
        <v>3.1</v>
      </c>
      <c r="N784" t="str">
        <v>MEDIUM</v>
      </c>
    </row>
    <row r="785" spans="1:14">
      <c r="A785" t="str">
        <v>INT-00784</v>
      </c>
      <c r="B785" t="str">
        <v>L0850</v>
      </c>
      <c r="C785" t="str">
        <v>AD_CLICK</v>
      </c>
      <c r="D785">
        <v>45763</v>
      </c>
      <c r="E785" t="str">
        <v>SOCIAL</v>
      </c>
      <c r="F785" t="str">
        <v>C010</v>
      </c>
      <c r="G785" t="str">
        <v>Partner Referral Landing Page</v>
      </c>
      <c r="H785" t="str">
        <v>CLICKED</v>
      </c>
      <c r="I785">
        <v>0</v>
      </c>
      <c r="J785" t="str">
        <v>DESKTOP</v>
      </c>
      <c r="K785" t="str">
        <v>https://example.com/integrations</v>
      </c>
      <c r="L785" t="str">
        <v/>
      </c>
      <c r="M785">
        <v>0</v>
      </c>
      <c r="N785" t="str">
        <v>NONE</v>
      </c>
    </row>
    <row r="786" spans="1:14">
      <c r="A786" t="str">
        <v>INT-00785</v>
      </c>
      <c r="B786" t="str">
        <v>L0834</v>
      </c>
      <c r="C786" t="str">
        <v>EMAIL_CLICK</v>
      </c>
      <c r="D786">
        <v>45851</v>
      </c>
      <c r="E786" t="str">
        <v>SMS</v>
      </c>
      <c r="F786" t="str">
        <v>C005</v>
      </c>
      <c r="G786" t="str">
        <v>Customer Success Story</v>
      </c>
      <c r="H786" t="str">
        <v>CLICKED</v>
      </c>
      <c r="I786">
        <v>1754</v>
      </c>
      <c r="J786" t="str">
        <v>UNKNOWN</v>
      </c>
      <c r="K786" t="str">
        <v>https://example.com/free-trial</v>
      </c>
      <c r="L786" t="str">
        <v>Timeline: Q4</v>
      </c>
      <c r="M786">
        <v>29.2</v>
      </c>
      <c r="N786" t="str">
        <v>HIGH</v>
      </c>
    </row>
    <row r="787" spans="1:14">
      <c r="A787" t="str">
        <v>INT-00786</v>
      </c>
      <c r="B787" t="str">
        <v>L0923</v>
      </c>
      <c r="C787" t="str">
        <v>BLOG_READ</v>
      </c>
      <c r="D787">
        <v>46011</v>
      </c>
      <c r="E787" t="str">
        <v>UNKNOWN</v>
      </c>
      <c r="F787" t="str">
        <v>C005</v>
      </c>
      <c r="G787" t="str">
        <v>Case Study: Smb Growth Story</v>
      </c>
      <c r="H787" t="str">
        <v>CLICKED</v>
      </c>
      <c r="I787">
        <v>483</v>
      </c>
      <c r="J787" t="str">
        <v>UNKNOWN</v>
      </c>
      <c r="K787" t="str">
        <v>https://example.com/demo</v>
      </c>
      <c r="L787" t="str">
        <v/>
      </c>
      <c r="M787">
        <v>8.1</v>
      </c>
      <c r="N787" t="str">
        <v>HIGH</v>
      </c>
    </row>
    <row r="788" spans="1:14">
      <c r="A788" t="str">
        <v>INT-00787</v>
      </c>
      <c r="B788" t="str">
        <v>L0598</v>
      </c>
      <c r="C788" t="str">
        <v>CONTENT_DOWNLOAD</v>
      </c>
      <c r="D788">
        <v>45790</v>
      </c>
      <c r="E788" t="str">
        <v>PUSH_NOTIFICATION</v>
      </c>
      <c r="F788" t="str">
        <v>C004</v>
      </c>
      <c r="G788" t="str">
        <v>Webinar: Marketing Automation 101</v>
      </c>
      <c r="H788" t="str">
        <v>DOWNLOADED</v>
      </c>
      <c r="I788">
        <v>2258</v>
      </c>
      <c r="J788" t="str">
        <v>DESKTOP</v>
      </c>
      <c r="K788" t="str">
        <v>N/A</v>
      </c>
      <c r="L788" t="str">
        <v/>
      </c>
      <c r="M788">
        <v>37.6</v>
      </c>
      <c r="N788" t="str">
        <v>HIGH</v>
      </c>
    </row>
    <row r="789" spans="1:14">
      <c r="A789" t="str">
        <v>INT-00788</v>
      </c>
      <c r="B789" t="str">
        <v>L0800</v>
      </c>
      <c r="C789" t="str">
        <v>WEBINAR_ATTENDED</v>
      </c>
      <c r="D789">
        <v>45986</v>
      </c>
      <c r="E789" t="str">
        <v>EMAIL</v>
      </c>
      <c r="F789" t="str">
        <v>C003</v>
      </c>
      <c r="G789" t="str">
        <v>Customer Success Story</v>
      </c>
      <c r="H789" t="str">
        <v>OPENED</v>
      </c>
      <c r="I789">
        <v>863</v>
      </c>
      <c r="J789" t="str">
        <v>TABLET</v>
      </c>
      <c r="K789" t="str">
        <v>https://example.com/contact</v>
      </c>
      <c r="L789" t="str">
        <v/>
      </c>
      <c r="M789">
        <v>14.4</v>
      </c>
      <c r="N789" t="str">
        <v>HIGH</v>
      </c>
    </row>
    <row r="790" spans="1:14">
      <c r="A790" t="str">
        <v>INT-00789</v>
      </c>
      <c r="B790" t="str">
        <v>L0538</v>
      </c>
      <c r="C790" t="str">
        <v>CASE_STUDY_VIEW</v>
      </c>
      <c r="D790">
        <v>45710</v>
      </c>
      <c r="E790" t="str">
        <v>SMS</v>
      </c>
      <c r="F790" t="str">
        <v>C007</v>
      </c>
      <c r="G790" t="str">
        <v>Ultimate Guide To Crm</v>
      </c>
      <c r="H790" t="str">
        <v>NO_RESPONSE</v>
      </c>
      <c r="I790">
        <v>0</v>
      </c>
      <c r="J790" t="str">
        <v>DESKTOP</v>
      </c>
      <c r="K790" t="str">
        <v>https://example.com/demo</v>
      </c>
      <c r="L790" t="str">
        <v/>
      </c>
      <c r="M790">
        <v>0</v>
      </c>
      <c r="N790" t="str">
        <v>NONE</v>
      </c>
    </row>
    <row r="791" spans="1:14">
      <c r="A791" t="str">
        <v>INT-00790</v>
      </c>
      <c r="B791" t="str">
        <v>L0675</v>
      </c>
      <c r="C791" t="str">
        <v>WEBSITE_VISIT</v>
      </c>
      <c r="D791">
        <v>45778</v>
      </c>
      <c r="E791" t="str">
        <v>EMAIL</v>
      </c>
      <c r="F791" t="str">
        <v>N/A</v>
      </c>
      <c r="G791" t="str">
        <v>Partner Referral Landing Page</v>
      </c>
      <c r="H791" t="str">
        <v>ENGAGED</v>
      </c>
      <c r="I791">
        <v>2240</v>
      </c>
      <c r="J791" t="str">
        <v>MOBILE</v>
      </c>
      <c r="K791" t="str">
        <v>https://example.com/roi-calculator</v>
      </c>
      <c r="L791" t="str">
        <v/>
      </c>
      <c r="M791">
        <v>37.299999999999997</v>
      </c>
      <c r="N791" t="str">
        <v>HIGH</v>
      </c>
    </row>
    <row r="792" spans="1:14">
      <c r="A792" t="str">
        <v>INT-00791</v>
      </c>
      <c r="B792" t="str">
        <v>L0311</v>
      </c>
      <c r="C792" t="str">
        <v>CHATBOT_CONVO</v>
      </c>
      <c r="D792" t="str">
        <v/>
      </c>
      <c r="E792" t="str">
        <v>IN-PERSON</v>
      </c>
      <c r="F792" t="str">
        <v>N/A</v>
      </c>
      <c r="G792" t="str">
        <v>Ebook: Abm Playbook</v>
      </c>
      <c r="H792" t="str">
        <v>OPENED</v>
      </c>
      <c r="I792">
        <v>0</v>
      </c>
      <c r="J792" t="str">
        <v>MOBILE</v>
      </c>
      <c r="K792" t="str">
        <v>N/A</v>
      </c>
      <c r="L792" t="str">
        <v/>
      </c>
      <c r="M792">
        <v>0</v>
      </c>
      <c r="N792" t="str">
        <v>NONE</v>
      </c>
    </row>
    <row r="793" spans="1:14">
      <c r="A793" t="str">
        <v>INT-00792</v>
      </c>
      <c r="B793" t="str">
        <v>L0752</v>
      </c>
      <c r="C793" t="str">
        <v>PHONE_CALL</v>
      </c>
      <c r="D793">
        <v>45845</v>
      </c>
      <c r="E793" t="str">
        <v>CHAT</v>
      </c>
      <c r="F793" t="str">
        <v>C009</v>
      </c>
      <c r="G793" t="str">
        <v>Crm Buyer'S Guide 2025</v>
      </c>
      <c r="H793" t="str">
        <v>UNSUBSCRIBED</v>
      </c>
      <c r="I793">
        <v>1991</v>
      </c>
      <c r="J793" t="str">
        <v>TABLET</v>
      </c>
      <c r="K793" t="str">
        <v>N/A</v>
      </c>
      <c r="L793" t="str">
        <v>Attended 2+ Webinars</v>
      </c>
      <c r="M793">
        <v>33.200000000000003</v>
      </c>
      <c r="N793" t="str">
        <v>HIGH</v>
      </c>
    </row>
    <row r="794" spans="1:14">
      <c r="A794" t="str">
        <v>INT-00793</v>
      </c>
      <c r="B794" t="str">
        <v>L0794</v>
      </c>
      <c r="C794" t="str">
        <v>PHONE_CALL</v>
      </c>
      <c r="D794">
        <v>45723</v>
      </c>
      <c r="E794" t="str">
        <v>SOCIAL</v>
      </c>
      <c r="F794" t="str">
        <v>C001</v>
      </c>
      <c r="G794" t="str">
        <v>Ultimate Guide To Crm</v>
      </c>
      <c r="H794" t="str">
        <v>BOUNCED</v>
      </c>
      <c r="I794">
        <v>0</v>
      </c>
      <c r="J794" t="str">
        <v>DESKTOP</v>
      </c>
      <c r="K794" t="str">
        <v>https://example.com/pricing</v>
      </c>
      <c r="L794" t="str">
        <v/>
      </c>
      <c r="M794">
        <v>0</v>
      </c>
      <c r="N794" t="str">
        <v>NONE</v>
      </c>
    </row>
    <row r="795" spans="1:14">
      <c r="A795" t="str">
        <v>INT-00794</v>
      </c>
      <c r="B795" t="str">
        <v>L0302</v>
      </c>
      <c r="C795" t="str">
        <v>CHATBOT_CONVO</v>
      </c>
      <c r="D795">
        <v>45983</v>
      </c>
      <c r="E795" t="str">
        <v>CHAT</v>
      </c>
      <c r="F795" t="str">
        <v>C006</v>
      </c>
      <c r="G795" t="str">
        <v>Webinar: Marketing Automation 101</v>
      </c>
      <c r="H795" t="str">
        <v>VIEWED</v>
      </c>
      <c r="I795">
        <v>1625</v>
      </c>
      <c r="J795" t="str">
        <v>MOBILE</v>
      </c>
      <c r="K795" t="str">
        <v>https://example.com/case-studies</v>
      </c>
      <c r="L795" t="str">
        <v>Security Review Required</v>
      </c>
      <c r="M795">
        <v>27.1</v>
      </c>
      <c r="N795" t="str">
        <v>HIGH</v>
      </c>
    </row>
    <row r="796" spans="1:14">
      <c r="A796" t="str">
        <v>INT-00795</v>
      </c>
      <c r="B796" t="str">
        <v>L0677</v>
      </c>
      <c r="C796" t="str">
        <v>CASE_STUDY_VIEW</v>
      </c>
      <c r="D796">
        <v>45988</v>
      </c>
      <c r="E796" t="str">
        <v>CHAT</v>
      </c>
      <c r="F796" t="str">
        <v>C004</v>
      </c>
      <c r="G796" t="str">
        <v>Video: Platform Overview 3Min</v>
      </c>
      <c r="H796" t="str">
        <v>BOUNCED</v>
      </c>
      <c r="I796">
        <v>715</v>
      </c>
      <c r="J796" t="str">
        <v>MOBILE</v>
      </c>
      <c r="K796" t="str">
        <v>https://example.com/blog/reduce-cac</v>
      </c>
      <c r="L796" t="str">
        <v/>
      </c>
      <c r="M796">
        <v>11.9</v>
      </c>
      <c r="N796" t="str">
        <v>HIGH</v>
      </c>
    </row>
    <row r="797" spans="1:14">
      <c r="A797" t="str">
        <v>INT-00796</v>
      </c>
      <c r="B797" t="str">
        <v>L0558</v>
      </c>
      <c r="C797" t="str">
        <v>PRICING_PAGE_VIEW</v>
      </c>
      <c r="D797">
        <v>45670</v>
      </c>
      <c r="E797" t="str">
        <v>UNKNOWN</v>
      </c>
      <c r="F797" t="str">
        <v>C007</v>
      </c>
      <c r="G797" t="str">
        <v>Demo: Live Product Walkthrough</v>
      </c>
      <c r="H797" t="str">
        <v>CONVERTED</v>
      </c>
      <c r="I797">
        <v>262</v>
      </c>
      <c r="J797" t="str">
        <v>MOBILE</v>
      </c>
      <c r="K797" t="str">
        <v>N/A</v>
      </c>
      <c r="L797" t="str">
        <v/>
      </c>
      <c r="M797">
        <v>4.4000000000000004</v>
      </c>
      <c r="N797" t="str">
        <v>MEDIUM</v>
      </c>
    </row>
    <row r="798" spans="1:14">
      <c r="A798" t="str">
        <v>INT-00797</v>
      </c>
      <c r="B798" t="str">
        <v>L0320</v>
      </c>
      <c r="C798" t="str">
        <v>VIDEO_WATCH</v>
      </c>
      <c r="D798">
        <v>45814</v>
      </c>
      <c r="E798" t="str">
        <v>IN-PERSON</v>
      </c>
      <c r="F798" t="str">
        <v>N/A</v>
      </c>
      <c r="G798" t="str">
        <v>Social Post: Product Launch</v>
      </c>
      <c r="H798" t="str">
        <v>OPENED</v>
      </c>
      <c r="I798">
        <v>98</v>
      </c>
      <c r="J798" t="str">
        <v>MOBILE</v>
      </c>
      <c r="K798" t="str">
        <v>N/A</v>
      </c>
      <c r="L798" t="str">
        <v/>
      </c>
      <c r="M798">
        <v>1.6</v>
      </c>
      <c r="N798" t="str">
        <v>MEDIUM</v>
      </c>
    </row>
    <row r="799" spans="1:14">
      <c r="A799" t="str">
        <v>INT-00798</v>
      </c>
      <c r="B799" t="str">
        <v>L0694</v>
      </c>
      <c r="C799" t="str">
        <v>SOCIAL_ENGAGE</v>
      </c>
      <c r="D799">
        <v>45737</v>
      </c>
      <c r="E799" t="str">
        <v>PHONE</v>
      </c>
      <c r="F799" t="str">
        <v>C002</v>
      </c>
      <c r="G799" t="str">
        <v>Webinar: Lead Scoring Best Practices</v>
      </c>
      <c r="H799" t="str">
        <v>CLICKED</v>
      </c>
      <c r="I799">
        <v>891</v>
      </c>
      <c r="J799" t="str">
        <v>MOBILE</v>
      </c>
      <c r="K799" t="str">
        <v>https://example.com/demo</v>
      </c>
      <c r="L799" t="str">
        <v/>
      </c>
      <c r="M799">
        <v>14.9</v>
      </c>
      <c r="N799" t="str">
        <v>HIGH</v>
      </c>
    </row>
    <row r="800" spans="1:14">
      <c r="A800" t="str">
        <v>INT-00799</v>
      </c>
      <c r="B800" t="str">
        <v>L0544</v>
      </c>
      <c r="C800" t="str">
        <v>WEBINAR_ATTENDED</v>
      </c>
      <c r="D800">
        <v>45992</v>
      </c>
      <c r="E800" t="str">
        <v>SMS</v>
      </c>
      <c r="F800" t="str">
        <v>C009</v>
      </c>
      <c r="G800" t="str">
        <v>Webinar: Advanced Analytics Deep Dive</v>
      </c>
      <c r="H800" t="str">
        <v>PARTIAL_VIEW</v>
      </c>
      <c r="I800">
        <v>1057</v>
      </c>
      <c r="J800" t="str">
        <v>MOBILE</v>
      </c>
      <c r="K800" t="str">
        <v>N/A</v>
      </c>
      <c r="L800" t="str">
        <v/>
      </c>
      <c r="M800">
        <v>17.600000000000001</v>
      </c>
      <c r="N800" t="str">
        <v>HIGH</v>
      </c>
    </row>
    <row r="801" spans="1:14">
      <c r="A801" t="str">
        <v>INT-00800</v>
      </c>
      <c r="B801" t="str">
        <v>L0046</v>
      </c>
      <c r="C801" t="str">
        <v>AD_CLICK</v>
      </c>
      <c r="D801">
        <v>45795</v>
      </c>
      <c r="E801" t="str">
        <v>SOCIAL</v>
      </c>
      <c r="F801" t="str">
        <v>C004</v>
      </c>
      <c r="G801" t="str">
        <v>Newsletter Issue #44</v>
      </c>
      <c r="H801" t="str">
        <v>CLICKED</v>
      </c>
      <c r="I801">
        <v>1306</v>
      </c>
      <c r="J801" t="str">
        <v>MOBILE</v>
      </c>
      <c r="K801" t="str">
        <v>https://example.com/roi-calculator</v>
      </c>
      <c r="L801" t="str">
        <v/>
      </c>
      <c r="M801">
        <v>21.8</v>
      </c>
      <c r="N801" t="str">
        <v>HIGH</v>
      </c>
    </row>
    <row r="802" spans="1:14">
      <c r="A802" t="str">
        <v>INT-00801</v>
      </c>
      <c r="B802" t="str">
        <v>L0469</v>
      </c>
      <c r="C802" t="str">
        <v>UNSUBSCRIBE</v>
      </c>
      <c r="D802">
        <v>45729</v>
      </c>
      <c r="E802" t="str">
        <v>EMAIL</v>
      </c>
      <c r="F802" t="str">
        <v>C003</v>
      </c>
      <c r="G802" t="str">
        <v>Webinar: Marketing Automation 101</v>
      </c>
      <c r="H802" t="str">
        <v>REGISTERED</v>
      </c>
      <c r="I802">
        <v>0</v>
      </c>
      <c r="J802" t="str">
        <v>MOBILE</v>
      </c>
      <c r="K802" t="str">
        <v>https://example.com/pricing</v>
      </c>
      <c r="L802" t="str">
        <v/>
      </c>
      <c r="M802">
        <v>0</v>
      </c>
      <c r="N802" t="str">
        <v>NONE</v>
      </c>
    </row>
    <row r="803" spans="1:14">
      <c r="A803" t="str">
        <v>INT-00802</v>
      </c>
      <c r="B803" t="str">
        <v>L0433</v>
      </c>
      <c r="C803" t="str">
        <v>BLOG_READ</v>
      </c>
      <c r="D803">
        <v>45779</v>
      </c>
      <c r="E803" t="str">
        <v>PHONE</v>
      </c>
      <c r="F803" t="str">
        <v>N/A</v>
      </c>
      <c r="G803" t="str">
        <v>Ultimate Guide To Crm</v>
      </c>
      <c r="H803" t="str">
        <v>CONVERTED</v>
      </c>
      <c r="I803">
        <v>1246</v>
      </c>
      <c r="J803" t="str">
        <v>TABLET</v>
      </c>
      <c r="K803" t="str">
        <v>https://example.com/pricing</v>
      </c>
      <c r="L803" t="str">
        <v/>
      </c>
      <c r="M803">
        <v>20.8</v>
      </c>
      <c r="N803" t="str">
        <v>HIGH</v>
      </c>
    </row>
    <row r="804" spans="1:14">
      <c r="A804" t="str">
        <v>INT-00803</v>
      </c>
      <c r="B804" t="str">
        <v>L0743</v>
      </c>
      <c r="C804" t="str">
        <v>PRICING_PAGE_VIEW</v>
      </c>
      <c r="D804" t="str">
        <v/>
      </c>
      <c r="E804" t="str">
        <v>PUSH_NOTIFICATION</v>
      </c>
      <c r="F804" t="str">
        <v>C004</v>
      </c>
      <c r="G804" t="str">
        <v>Blog: Abm Vs Demand Gen</v>
      </c>
      <c r="H804" t="str">
        <v>VIEWED</v>
      </c>
      <c r="I804">
        <v>1372</v>
      </c>
      <c r="J804" t="str">
        <v>TABLET</v>
      </c>
      <c r="K804" t="str">
        <v>N/A</v>
      </c>
      <c r="L804" t="str">
        <v/>
      </c>
      <c r="M804">
        <v>22.9</v>
      </c>
      <c r="N804" t="str">
        <v>HIGH</v>
      </c>
    </row>
    <row r="805" spans="1:14">
      <c r="A805" t="str">
        <v>INT-00804</v>
      </c>
      <c r="B805" t="str">
        <v>L0429</v>
      </c>
      <c r="C805" t="str">
        <v>BLOG_READ</v>
      </c>
      <c r="D805">
        <v>45917</v>
      </c>
      <c r="E805" t="str">
        <v>IN-PERSON</v>
      </c>
      <c r="F805" t="str">
        <v>C001</v>
      </c>
      <c r="G805" t="str">
        <v>Retargeting Ad Creative A</v>
      </c>
      <c r="H805" t="str">
        <v>PARTIAL_VIEW</v>
      </c>
      <c r="I805">
        <v>0</v>
      </c>
      <c r="J805" t="str">
        <v>UNKNOWN</v>
      </c>
      <c r="K805" t="str">
        <v>N/A</v>
      </c>
      <c r="L805" t="str">
        <v/>
      </c>
      <c r="M805">
        <v>0</v>
      </c>
      <c r="N805" t="str">
        <v>NONE</v>
      </c>
    </row>
    <row r="806" spans="1:14">
      <c r="A806" t="str">
        <v>INT-00805</v>
      </c>
      <c r="B806" t="str">
        <v>L0652</v>
      </c>
      <c r="C806" t="str">
        <v>EMAIL_CLICK</v>
      </c>
      <c r="D806">
        <v>46006</v>
      </c>
      <c r="E806" t="str">
        <v>SOCIAL</v>
      </c>
      <c r="F806" t="str">
        <v>N/A</v>
      </c>
      <c r="G806" t="str">
        <v>Product Demo Video</v>
      </c>
      <c r="H806" t="str">
        <v>NO_RESPONSE</v>
      </c>
      <c r="I806">
        <v>492</v>
      </c>
      <c r="J806" t="str">
        <v>MOBILE</v>
      </c>
      <c r="K806" t="str">
        <v>https://example.com/integrations</v>
      </c>
      <c r="L806" t="str">
        <v/>
      </c>
      <c r="M806">
        <v>8.1999999999999993</v>
      </c>
      <c r="N806" t="str">
        <v>HIGH</v>
      </c>
    </row>
    <row r="807" spans="1:14">
      <c r="A807" t="str">
        <v>INT-00806</v>
      </c>
      <c r="B807" t="str">
        <v>L0141</v>
      </c>
      <c r="C807" t="str">
        <v>DEMO_REQUEST</v>
      </c>
      <c r="D807">
        <v>45939</v>
      </c>
      <c r="E807" t="str">
        <v>UNKNOWN</v>
      </c>
      <c r="F807" t="str">
        <v>C005</v>
      </c>
      <c r="G807" t="str">
        <v>Newsletter Issue #43</v>
      </c>
      <c r="H807" t="str">
        <v>REGISTERED</v>
      </c>
      <c r="I807">
        <v>2037</v>
      </c>
      <c r="J807" t="str">
        <v>MOBILE</v>
      </c>
      <c r="K807" t="str">
        <v>https://example.com/webinars</v>
      </c>
      <c r="L807" t="str">
        <v/>
      </c>
      <c r="M807">
        <v>34</v>
      </c>
      <c r="N807" t="str">
        <v>HIGH</v>
      </c>
    </row>
    <row r="808" spans="1:14">
      <c r="A808" t="str">
        <v>INT-00807</v>
      </c>
      <c r="B808" t="str">
        <v>L0740</v>
      </c>
      <c r="C808" t="str">
        <v>AD_CLICK</v>
      </c>
      <c r="D808" t="str">
        <v/>
      </c>
      <c r="E808" t="str">
        <v>SMS</v>
      </c>
      <c r="F808" t="str">
        <v>C010</v>
      </c>
      <c r="G808" t="str">
        <v>Guide: Email Deliverability</v>
      </c>
      <c r="H808" t="str">
        <v>CLICKED</v>
      </c>
      <c r="I808">
        <v>134</v>
      </c>
      <c r="J808" t="str">
        <v>MOBILE</v>
      </c>
      <c r="K808" t="str">
        <v>https://example.com/features</v>
      </c>
      <c r="L808" t="str">
        <v/>
      </c>
      <c r="M808">
        <v>2.2000000000000002</v>
      </c>
      <c r="N808" t="str">
        <v>MEDIUM</v>
      </c>
    </row>
    <row r="809" spans="1:14">
      <c r="A809" t="str">
        <v>INT-00808</v>
      </c>
      <c r="B809" t="str">
        <v>L0944</v>
      </c>
      <c r="C809" t="str">
        <v>UNSUBSCRIBE</v>
      </c>
      <c r="D809">
        <v>45800</v>
      </c>
      <c r="E809" t="str">
        <v>CHAT</v>
      </c>
      <c r="F809" t="str">
        <v>C005</v>
      </c>
      <c r="G809" t="str">
        <v>Ultimate Guide To Crm</v>
      </c>
      <c r="H809" t="str">
        <v>NO_RESPONSE</v>
      </c>
      <c r="I809">
        <v>0</v>
      </c>
      <c r="J809" t="str">
        <v>MOBILE</v>
      </c>
      <c r="K809" t="str">
        <v>N/A</v>
      </c>
      <c r="L809" t="str">
        <v/>
      </c>
      <c r="M809">
        <v>0</v>
      </c>
      <c r="N809" t="str">
        <v>NONE</v>
      </c>
    </row>
    <row r="810" spans="1:14">
      <c r="A810" t="str">
        <v>INT-00809</v>
      </c>
      <c r="B810" t="str">
        <v>L0994</v>
      </c>
      <c r="C810" t="str">
        <v>FORM_SUBMIT</v>
      </c>
      <c r="D810">
        <v>45950</v>
      </c>
      <c r="E810" t="str">
        <v>PUSH_NOTIFICATION</v>
      </c>
      <c r="F810" t="str">
        <v>C008</v>
      </c>
      <c r="G810" t="str">
        <v>Demo: Live Product Walkthrough</v>
      </c>
      <c r="H810" t="str">
        <v>CONVERTED</v>
      </c>
      <c r="I810">
        <v>1753</v>
      </c>
      <c r="J810" t="str">
        <v>UNKNOWN</v>
      </c>
      <c r="K810" t="str">
        <v>https://example.com/resources/ebooks</v>
      </c>
      <c r="L810" t="str">
        <v/>
      </c>
      <c r="M810">
        <v>29.2</v>
      </c>
      <c r="N810" t="str">
        <v>HIGH</v>
      </c>
    </row>
    <row r="811" spans="1:14">
      <c r="A811" t="str">
        <v>INT-00810</v>
      </c>
      <c r="B811" t="str">
        <v>L0352</v>
      </c>
      <c r="C811" t="str">
        <v>FREE_TRIAL_SIGNUP</v>
      </c>
      <c r="D811">
        <v>45725</v>
      </c>
      <c r="E811" t="str">
        <v>PHONE</v>
      </c>
      <c r="F811" t="str">
        <v>C009</v>
      </c>
      <c r="G811" t="str">
        <v>Template: Campaign Planning</v>
      </c>
      <c r="H811" t="str">
        <v>OPENED</v>
      </c>
      <c r="I811">
        <v>734</v>
      </c>
      <c r="J811" t="str">
        <v>DESKTOP</v>
      </c>
      <c r="K811" t="str">
        <v>https://example.com/demo</v>
      </c>
      <c r="L811" t="str">
        <v>Switching From Salesforce</v>
      </c>
      <c r="M811">
        <v>12.2</v>
      </c>
      <c r="N811" t="str">
        <v>HIGH</v>
      </c>
    </row>
    <row r="812" spans="1:14">
      <c r="A812" t="str">
        <v>INT-00811</v>
      </c>
      <c r="B812" t="str">
        <v>L0166</v>
      </c>
      <c r="C812" t="str">
        <v>WEBSITE_VISIT</v>
      </c>
      <c r="D812">
        <v>45854</v>
      </c>
      <c r="E812" t="str">
        <v>SMS</v>
      </c>
      <c r="F812" t="str">
        <v>C005</v>
      </c>
      <c r="G812" t="str">
        <v>10 Lead Scoring Tips</v>
      </c>
      <c r="H812" t="str">
        <v>CLICKED</v>
      </c>
      <c r="I812">
        <v>408</v>
      </c>
      <c r="J812" t="str">
        <v>UNKNOWN</v>
      </c>
      <c r="K812" t="str">
        <v>https://example.com/about</v>
      </c>
      <c r="L812" t="str">
        <v/>
      </c>
      <c r="M812">
        <v>6.8</v>
      </c>
      <c r="N812" t="str">
        <v>HIGH</v>
      </c>
    </row>
    <row r="813" spans="1:14">
      <c r="A813" t="str">
        <v>INT-00812</v>
      </c>
      <c r="B813" t="str">
        <v>L0530</v>
      </c>
      <c r="C813" t="str">
        <v>WEBSITE_VISIT</v>
      </c>
      <c r="D813">
        <v>45765</v>
      </c>
      <c r="E813" t="str">
        <v>CHAT</v>
      </c>
      <c r="F813" t="str">
        <v>N/A</v>
      </c>
      <c r="G813" t="str">
        <v>Unknown</v>
      </c>
      <c r="H813" t="str">
        <v>VIEWED</v>
      </c>
      <c r="I813">
        <v>972</v>
      </c>
      <c r="J813" t="str">
        <v>DESKTOP</v>
      </c>
      <c r="K813" t="str">
        <v>https://example.com/resources/ebooks</v>
      </c>
      <c r="L813" t="str">
        <v/>
      </c>
      <c r="M813">
        <v>16.2</v>
      </c>
      <c r="N813" t="str">
        <v>HIGH</v>
      </c>
    </row>
    <row r="814" spans="1:14">
      <c r="A814" t="str">
        <v>INT-00813</v>
      </c>
      <c r="B814" t="str">
        <v>L0855</v>
      </c>
      <c r="C814" t="str">
        <v>PHONE_CALL</v>
      </c>
      <c r="D814">
        <v>45947</v>
      </c>
      <c r="E814" t="str">
        <v>CHAT</v>
      </c>
      <c r="F814" t="str">
        <v>C003</v>
      </c>
      <c r="G814" t="str">
        <v>Ebook: Abm Playbook</v>
      </c>
      <c r="H814" t="str">
        <v>UNSUBSCRIBED</v>
      </c>
      <c r="I814">
        <v>1038</v>
      </c>
      <c r="J814" t="str">
        <v>MOBILE</v>
      </c>
      <c r="K814" t="str">
        <v>N/A</v>
      </c>
      <c r="L814" t="str">
        <v/>
      </c>
      <c r="M814">
        <v>17.3</v>
      </c>
      <c r="N814" t="str">
        <v>HIGH</v>
      </c>
    </row>
    <row r="815" spans="1:14">
      <c r="A815" t="str">
        <v>INT-00814</v>
      </c>
      <c r="B815" t="str">
        <v>L0192</v>
      </c>
      <c r="C815" t="str">
        <v>PRICING_PAGE_VIEW</v>
      </c>
      <c r="D815">
        <v>45841</v>
      </c>
      <c r="E815" t="str">
        <v>EMAIL</v>
      </c>
      <c r="F815" t="str">
        <v>C004</v>
      </c>
      <c r="G815" t="str">
        <v>Case Study: Smb Growth Story</v>
      </c>
      <c r="H815" t="str">
        <v>OPENED</v>
      </c>
      <c r="I815">
        <v>1103</v>
      </c>
      <c r="J815" t="str">
        <v>DESKTOP</v>
      </c>
      <c r="K815" t="str">
        <v>N/A</v>
      </c>
      <c r="L815" t="str">
        <v>Timeline: Q4</v>
      </c>
      <c r="M815">
        <v>18.399999999999999</v>
      </c>
      <c r="N815" t="str">
        <v>HIGH</v>
      </c>
    </row>
    <row r="816" spans="1:14">
      <c r="A816" t="str">
        <v>INT-00815</v>
      </c>
      <c r="B816" t="str">
        <v>L0206</v>
      </c>
      <c r="C816" t="str">
        <v>CHATBOT_CONVO</v>
      </c>
      <c r="D816">
        <v>45711</v>
      </c>
      <c r="E816" t="str">
        <v>PHONE</v>
      </c>
      <c r="F816" t="str">
        <v>N/A</v>
      </c>
      <c r="G816" t="str">
        <v>Crm Buyer'S Guide 2025</v>
      </c>
      <c r="H816" t="str">
        <v>DOWNLOADED</v>
      </c>
      <c r="I816">
        <v>1973</v>
      </c>
      <c r="J816" t="str">
        <v>TABLET</v>
      </c>
      <c r="K816" t="str">
        <v>https://example.com/blog</v>
      </c>
      <c r="L816" t="str">
        <v>Procurement Involved</v>
      </c>
      <c r="M816">
        <v>32.9</v>
      </c>
      <c r="N816" t="str">
        <v>HIGH</v>
      </c>
    </row>
    <row r="817" spans="1:14">
      <c r="A817" t="str">
        <v>INT-00816</v>
      </c>
      <c r="B817" t="str">
        <v>L0033</v>
      </c>
      <c r="C817" t="str">
        <v>EMAIL_OPEN</v>
      </c>
      <c r="D817">
        <v>45743</v>
      </c>
      <c r="E817" t="str">
        <v>CHAT</v>
      </c>
      <c r="F817" t="str">
        <v>C007</v>
      </c>
      <c r="G817" t="str">
        <v>Retargeting Ad Creative A</v>
      </c>
      <c r="H817" t="str">
        <v>PARTIAL_VIEW</v>
      </c>
      <c r="I817">
        <v>151</v>
      </c>
      <c r="J817" t="str">
        <v>DESKTOP</v>
      </c>
      <c r="K817" t="str">
        <v>https://example.com/competitors</v>
      </c>
      <c r="L817" t="str">
        <v>Follow Up Needed</v>
      </c>
      <c r="M817">
        <v>2.5</v>
      </c>
      <c r="N817" t="str">
        <v>MEDIUM</v>
      </c>
    </row>
    <row r="818" spans="1:14">
      <c r="A818" t="str">
        <v>INT-00817</v>
      </c>
      <c r="B818" t="str">
        <v>L0802</v>
      </c>
      <c r="C818" t="str">
        <v>EMAIL_OPEN</v>
      </c>
      <c r="D818">
        <v>45689</v>
      </c>
      <c r="E818" t="str">
        <v>EMAIL</v>
      </c>
      <c r="F818" t="str">
        <v>C010</v>
      </c>
      <c r="G818" t="str">
        <v>Webinar: Marketing Automation 101</v>
      </c>
      <c r="H818" t="str">
        <v>CLICKED</v>
      </c>
      <c r="I818">
        <v>1326</v>
      </c>
      <c r="J818" t="str">
        <v>UNKNOWN</v>
      </c>
      <c r="K818" t="str">
        <v>https://example.com/integrations</v>
      </c>
      <c r="L818" t="str">
        <v/>
      </c>
      <c r="M818">
        <v>22.1</v>
      </c>
      <c r="N818" t="str">
        <v>HIGH</v>
      </c>
    </row>
    <row r="819" spans="1:14">
      <c r="A819" t="str">
        <v>INT-00818</v>
      </c>
      <c r="B819" t="str">
        <v>L0958</v>
      </c>
      <c r="C819" t="str">
        <v>VIDEO_WATCH</v>
      </c>
      <c r="D819">
        <v>45661</v>
      </c>
      <c r="E819" t="str">
        <v>IN-PERSON</v>
      </c>
      <c r="F819" t="str">
        <v>C009</v>
      </c>
      <c r="G819" t="str">
        <v>Social Post: Product Launch</v>
      </c>
      <c r="H819" t="str">
        <v>PARTIAL_VIEW</v>
      </c>
      <c r="I819">
        <v>2013</v>
      </c>
      <c r="J819" t="str">
        <v>UNKNOWN</v>
      </c>
      <c r="K819" t="str">
        <v>https://example.com/webinars</v>
      </c>
      <c r="L819" t="str">
        <v/>
      </c>
      <c r="M819">
        <v>33.6</v>
      </c>
      <c r="N819" t="str">
        <v>HIGH</v>
      </c>
    </row>
    <row r="820" spans="1:14">
      <c r="A820" t="str">
        <v>INT-00819</v>
      </c>
      <c r="B820" t="str">
        <v>L0005</v>
      </c>
      <c r="C820" t="str">
        <v>UNSUBSCRIBE</v>
      </c>
      <c r="D820">
        <v>45743</v>
      </c>
      <c r="E820" t="str">
        <v>PUSH_NOTIFICATION</v>
      </c>
      <c r="F820" t="str">
        <v>C003</v>
      </c>
      <c r="G820" t="str">
        <v>Chatbot: Pricing Inquiry</v>
      </c>
      <c r="H820" t="str">
        <v>CONVERTED</v>
      </c>
      <c r="I820">
        <v>2340</v>
      </c>
      <c r="J820" t="str">
        <v>MOBILE</v>
      </c>
      <c r="K820" t="str">
        <v>N/A</v>
      </c>
      <c r="L820" t="str">
        <v/>
      </c>
      <c r="M820">
        <v>39</v>
      </c>
      <c r="N820" t="str">
        <v>HIGH</v>
      </c>
    </row>
    <row r="821" spans="1:14">
      <c r="A821" t="str">
        <v>INT-00820</v>
      </c>
      <c r="B821" t="str">
        <v>L0845</v>
      </c>
      <c r="C821" t="str">
        <v>WEBINAR_ATTENDED</v>
      </c>
      <c r="D821" t="str">
        <v/>
      </c>
      <c r="E821" t="str">
        <v>UNKNOWN</v>
      </c>
      <c r="F821" t="str">
        <v>C004</v>
      </c>
      <c r="G821" t="str">
        <v>Pricing Page</v>
      </c>
      <c r="H821" t="str">
        <v>CONVERTED</v>
      </c>
      <c r="I821">
        <v>1628</v>
      </c>
      <c r="J821" t="str">
        <v>UNKNOWN</v>
      </c>
      <c r="K821" t="str">
        <v>https://example.com/roi-calculator</v>
      </c>
      <c r="L821" t="str">
        <v/>
      </c>
      <c r="M821">
        <v>27.1</v>
      </c>
      <c r="N821" t="str">
        <v>HIGH</v>
      </c>
    </row>
    <row r="822" spans="1:14">
      <c r="A822" t="str">
        <v>INT-00821</v>
      </c>
      <c r="B822" t="str">
        <v>L0109</v>
      </c>
      <c r="C822" t="str">
        <v>EMAIL_OPEN</v>
      </c>
      <c r="D822">
        <v>45678</v>
      </c>
      <c r="E822" t="str">
        <v>IN-PERSON</v>
      </c>
      <c r="F822" t="str">
        <v>N/A</v>
      </c>
      <c r="G822" t="str">
        <v>Video: Platform Overview 3Min</v>
      </c>
      <c r="H822" t="str">
        <v>NO_RESPONSE</v>
      </c>
      <c r="I822">
        <v>486</v>
      </c>
      <c r="J822" t="str">
        <v>MOBILE</v>
      </c>
      <c r="K822" t="str">
        <v>https://example.com/blog/reduce-cac</v>
      </c>
      <c r="L822" t="str">
        <v/>
      </c>
      <c r="M822">
        <v>8.1</v>
      </c>
      <c r="N822" t="str">
        <v>HIGH</v>
      </c>
    </row>
    <row r="823" spans="1:14">
      <c r="A823" t="str">
        <v>INT-00822</v>
      </c>
      <c r="B823" t="str">
        <v>L0935</v>
      </c>
      <c r="C823" t="str">
        <v>DEMO_REQUEST</v>
      </c>
      <c r="D823" t="str">
        <v/>
      </c>
      <c r="E823" t="str">
        <v>WEB</v>
      </c>
      <c r="F823" t="str">
        <v>C006</v>
      </c>
      <c r="G823" t="str">
        <v>10 Lead Scoring Tips</v>
      </c>
      <c r="H823" t="str">
        <v>OPENED</v>
      </c>
      <c r="I823">
        <v>724</v>
      </c>
      <c r="J823" t="str">
        <v>MOBILE</v>
      </c>
      <c r="K823" t="str">
        <v>N/A</v>
      </c>
      <c r="L823" t="str">
        <v/>
      </c>
      <c r="M823">
        <v>12.1</v>
      </c>
      <c r="N823" t="str">
        <v>HIGH</v>
      </c>
    </row>
    <row r="824" spans="1:14">
      <c r="A824" t="str">
        <v>INT-00823</v>
      </c>
      <c r="B824" t="str">
        <v>L0930</v>
      </c>
      <c r="C824" t="str">
        <v>AD_CLICK</v>
      </c>
      <c r="D824">
        <v>45804</v>
      </c>
      <c r="E824" t="str">
        <v>SMS</v>
      </c>
      <c r="F824" t="str">
        <v>N/A</v>
      </c>
      <c r="G824" t="str">
        <v>Partner Referral Landing Page</v>
      </c>
      <c r="H824" t="str">
        <v>NO_RESPONSE</v>
      </c>
      <c r="I824">
        <v>1389</v>
      </c>
      <c r="J824" t="str">
        <v>MOBILE</v>
      </c>
      <c r="K824" t="str">
        <v>https://example.com/competitors</v>
      </c>
      <c r="L824" t="str">
        <v/>
      </c>
      <c r="M824">
        <v>23.2</v>
      </c>
      <c r="N824" t="str">
        <v>HIGH</v>
      </c>
    </row>
    <row r="825" spans="1:14">
      <c r="A825" t="str">
        <v>INT-00824</v>
      </c>
      <c r="B825" t="str">
        <v>L0937</v>
      </c>
      <c r="C825" t="str">
        <v>FORM_SUBMIT</v>
      </c>
      <c r="D825">
        <v>45815</v>
      </c>
      <c r="E825" t="str">
        <v>PHONE</v>
      </c>
      <c r="F825" t="str">
        <v>C008</v>
      </c>
      <c r="G825" t="str">
        <v>Case Study: Mid-Market Win</v>
      </c>
      <c r="H825" t="str">
        <v>CONVERTED</v>
      </c>
      <c r="I825">
        <v>328</v>
      </c>
      <c r="J825" t="str">
        <v>DESKTOP</v>
      </c>
      <c r="K825" t="str">
        <v>https://example.com/competitors</v>
      </c>
      <c r="L825" t="str">
        <v>Security Review Required</v>
      </c>
      <c r="M825">
        <v>5.5</v>
      </c>
      <c r="N825" t="str">
        <v>HIGH</v>
      </c>
    </row>
    <row r="826" spans="1:14">
      <c r="A826" t="str">
        <v>INT-00825</v>
      </c>
      <c r="B826" t="str">
        <v>L0383</v>
      </c>
      <c r="C826" t="str">
        <v>VIDEO_WATCH</v>
      </c>
      <c r="D826">
        <v>45815</v>
      </c>
      <c r="E826" t="str">
        <v>PUSH_NOTIFICATION</v>
      </c>
      <c r="F826" t="str">
        <v>C009</v>
      </c>
      <c r="G826" t="str">
        <v>Unknown</v>
      </c>
      <c r="H826" t="str">
        <v>NO_RESPONSE</v>
      </c>
      <c r="I826">
        <v>1474</v>
      </c>
      <c r="J826" t="str">
        <v>DESKTOP</v>
      </c>
      <c r="K826" t="str">
        <v>N/A</v>
      </c>
      <c r="L826" t="str">
        <v/>
      </c>
      <c r="M826">
        <v>24.6</v>
      </c>
      <c r="N826" t="str">
        <v>HIGH</v>
      </c>
    </row>
    <row r="827" spans="1:14">
      <c r="A827" t="str">
        <v>INT-00826</v>
      </c>
      <c r="B827" t="str">
        <v>L0325</v>
      </c>
      <c r="C827" t="str">
        <v>PRICING_PAGE_VIEW</v>
      </c>
      <c r="D827">
        <v>45718</v>
      </c>
      <c r="E827" t="str">
        <v>SOCIAL</v>
      </c>
      <c r="F827" t="str">
        <v>N/A</v>
      </c>
      <c r="G827" t="str">
        <v>Product Demo Video</v>
      </c>
      <c r="H827" t="str">
        <v>CONVERTED</v>
      </c>
      <c r="I827">
        <v>1326</v>
      </c>
      <c r="J827" t="str">
        <v>MOBILE</v>
      </c>
      <c r="K827" t="str">
        <v>N/A</v>
      </c>
      <c r="L827" t="str">
        <v/>
      </c>
      <c r="M827">
        <v>22.1</v>
      </c>
      <c r="N827" t="str">
        <v>HIGH</v>
      </c>
    </row>
    <row r="828" spans="1:14">
      <c r="A828" t="str">
        <v>INT-00827</v>
      </c>
      <c r="B828" t="str">
        <v>L0861</v>
      </c>
      <c r="C828" t="str">
        <v>UNSUBSCRIBE</v>
      </c>
      <c r="D828">
        <v>45749</v>
      </c>
      <c r="E828" t="str">
        <v>UNKNOWN</v>
      </c>
      <c r="F828" t="str">
        <v>C002</v>
      </c>
      <c r="G828" t="str">
        <v>Video: Platform Overview 3Min</v>
      </c>
      <c r="H828" t="str">
        <v>REPLIED</v>
      </c>
      <c r="I828">
        <v>86</v>
      </c>
      <c r="J828" t="str">
        <v>DESKTOP</v>
      </c>
      <c r="K828" t="str">
        <v>https://example.com/contact</v>
      </c>
      <c r="L828" t="str">
        <v/>
      </c>
      <c r="M828">
        <v>1.4</v>
      </c>
      <c r="N828" t="str">
        <v>MEDIUM</v>
      </c>
    </row>
    <row r="829" spans="1:14">
      <c r="A829" t="str">
        <v>INT-00828</v>
      </c>
      <c r="B829" t="str">
        <v>L0138</v>
      </c>
      <c r="C829" t="str">
        <v>CASE_STUDY_VIEW</v>
      </c>
      <c r="D829">
        <v>45892</v>
      </c>
      <c r="E829" t="str">
        <v>SOCIAL</v>
      </c>
      <c r="F829" t="str">
        <v>C005</v>
      </c>
      <c r="G829" t="str">
        <v>Retargeting Ad Creative A</v>
      </c>
      <c r="H829" t="str">
        <v>ENGAGED</v>
      </c>
      <c r="I829">
        <v>598</v>
      </c>
      <c r="J829" t="str">
        <v>DESKTOP</v>
      </c>
      <c r="K829" t="str">
        <v>https://example.com/features</v>
      </c>
      <c r="L829" t="str">
        <v/>
      </c>
      <c r="M829">
        <v>10</v>
      </c>
      <c r="N829" t="str">
        <v>HIGH</v>
      </c>
    </row>
    <row r="830" spans="1:14">
      <c r="A830" t="str">
        <v>INT-00829</v>
      </c>
      <c r="B830" t="str">
        <v>L0468</v>
      </c>
      <c r="C830" t="str">
        <v>PHONE_CALL</v>
      </c>
      <c r="D830">
        <v>45892</v>
      </c>
      <c r="E830" t="str">
        <v>SMS</v>
      </c>
      <c r="F830" t="str">
        <v>N/A</v>
      </c>
      <c r="G830" t="str">
        <v>Retargeting Ad Creative A</v>
      </c>
      <c r="H830" t="str">
        <v>PARTIAL_VIEW</v>
      </c>
      <c r="I830">
        <v>1211</v>
      </c>
      <c r="J830" t="str">
        <v>MOBILE</v>
      </c>
      <c r="K830" t="str">
        <v>N/A</v>
      </c>
      <c r="L830" t="str">
        <v/>
      </c>
      <c r="M830">
        <v>20.2</v>
      </c>
      <c r="N830" t="str">
        <v>HIGH</v>
      </c>
    </row>
    <row r="831" spans="1:14">
      <c r="A831" t="str">
        <v>INT-00830</v>
      </c>
      <c r="B831" t="str">
        <v>L0652</v>
      </c>
      <c r="C831" t="str">
        <v>CASE_STUDY_VIEW</v>
      </c>
      <c r="D831">
        <v>46000</v>
      </c>
      <c r="E831" t="str">
        <v>SMS</v>
      </c>
      <c r="F831" t="str">
        <v>C008</v>
      </c>
      <c r="G831" t="str">
        <v>Ebook: Abm Playbook</v>
      </c>
      <c r="H831" t="str">
        <v>OPENED</v>
      </c>
      <c r="I831">
        <v>2091</v>
      </c>
      <c r="J831" t="str">
        <v>TABLET</v>
      </c>
      <c r="K831" t="str">
        <v>https://example.com/features</v>
      </c>
      <c r="L831" t="str">
        <v/>
      </c>
      <c r="M831">
        <v>34.9</v>
      </c>
      <c r="N831" t="str">
        <v>HIGH</v>
      </c>
    </row>
    <row r="832" spans="1:14">
      <c r="A832" t="str">
        <v>INT-00831</v>
      </c>
      <c r="B832" t="str">
        <v>L0815</v>
      </c>
      <c r="C832" t="str">
        <v>EMAIL_OPEN</v>
      </c>
      <c r="D832">
        <v>45987</v>
      </c>
      <c r="E832" t="str">
        <v>PUSH_NOTIFICATION</v>
      </c>
      <c r="F832" t="str">
        <v>C002</v>
      </c>
      <c r="G832" t="str">
        <v>Crm Buyer'S Guide 2025</v>
      </c>
      <c r="H832" t="str">
        <v>CLICKED</v>
      </c>
      <c r="I832">
        <v>1814</v>
      </c>
      <c r="J832" t="str">
        <v>MOBILE</v>
      </c>
      <c r="K832" t="str">
        <v>https://example.com/features</v>
      </c>
      <c r="L832" t="str">
        <v/>
      </c>
      <c r="M832">
        <v>30.2</v>
      </c>
      <c r="N832" t="str">
        <v>HIGH</v>
      </c>
    </row>
    <row r="833" spans="1:14">
      <c r="A833" t="str">
        <v>INT-00832</v>
      </c>
      <c r="B833" t="str">
        <v>L0178</v>
      </c>
      <c r="C833" t="str">
        <v>CASE_STUDY_VIEW</v>
      </c>
      <c r="D833">
        <v>45949</v>
      </c>
      <c r="E833" t="str">
        <v>SOCIAL</v>
      </c>
      <c r="F833" t="str">
        <v>C002</v>
      </c>
      <c r="G833" t="str">
        <v>Blog: 5 Metrics Every Cmo Needs</v>
      </c>
      <c r="H833" t="str">
        <v>BOUNCED</v>
      </c>
      <c r="I833">
        <v>499</v>
      </c>
      <c r="J833" t="str">
        <v>MOBILE</v>
      </c>
      <c r="K833" t="str">
        <v>N/A</v>
      </c>
      <c r="L833" t="str">
        <v/>
      </c>
      <c r="M833">
        <v>8.3000000000000007</v>
      </c>
      <c r="N833" t="str">
        <v>HIGH</v>
      </c>
    </row>
    <row r="834" spans="1:14">
      <c r="A834" t="str">
        <v>INT-00833</v>
      </c>
      <c r="B834" t="str">
        <v>L0365</v>
      </c>
      <c r="C834" t="str">
        <v>PHONE_CALL</v>
      </c>
      <c r="D834">
        <v>45946</v>
      </c>
      <c r="E834" t="str">
        <v>UNKNOWN</v>
      </c>
      <c r="F834" t="str">
        <v>C001</v>
      </c>
      <c r="G834" t="str">
        <v>Competitor Comparison Sheet</v>
      </c>
      <c r="H834" t="str">
        <v>NO_RESPONSE</v>
      </c>
      <c r="I834">
        <v>295</v>
      </c>
      <c r="J834" t="str">
        <v>DESKTOP</v>
      </c>
      <c r="K834" t="str">
        <v>https://example.com/integrations</v>
      </c>
      <c r="L834" t="str">
        <v/>
      </c>
      <c r="M834">
        <v>4.9000000000000004</v>
      </c>
      <c r="N834" t="str">
        <v>MEDIUM</v>
      </c>
    </row>
    <row r="835" spans="1:14">
      <c r="A835" t="str">
        <v>INT-00834</v>
      </c>
      <c r="B835" t="str">
        <v>L0481</v>
      </c>
      <c r="C835" t="str">
        <v>PRICING_PAGE_VIEW</v>
      </c>
      <c r="D835">
        <v>45700</v>
      </c>
      <c r="E835" t="str">
        <v>UNKNOWN</v>
      </c>
      <c r="F835" t="str">
        <v>C009</v>
      </c>
      <c r="G835" t="str">
        <v>Newsletter Issue #44</v>
      </c>
      <c r="H835" t="str">
        <v>ENGAGED</v>
      </c>
      <c r="I835">
        <v>1439</v>
      </c>
      <c r="J835" t="str">
        <v>DESKTOP</v>
      </c>
      <c r="K835" t="str">
        <v>https://example.com/blog</v>
      </c>
      <c r="L835" t="str">
        <v/>
      </c>
      <c r="M835">
        <v>24</v>
      </c>
      <c r="N835" t="str">
        <v>HIGH</v>
      </c>
    </row>
    <row r="836" spans="1:14">
      <c r="A836" t="str">
        <v>INT-00835</v>
      </c>
      <c r="B836" t="str">
        <v>L0667</v>
      </c>
      <c r="C836" t="str">
        <v>WEBSITE_VISIT</v>
      </c>
      <c r="D836">
        <v>45757</v>
      </c>
      <c r="E836" t="str">
        <v>SOCIAL</v>
      </c>
      <c r="F836" t="str">
        <v>C005</v>
      </c>
      <c r="G836" t="str">
        <v>Social Post: Product Launch</v>
      </c>
      <c r="H836" t="str">
        <v>CLICKED</v>
      </c>
      <c r="I836">
        <v>1917</v>
      </c>
      <c r="J836" t="str">
        <v>DESKTOP</v>
      </c>
      <c r="K836" t="str">
        <v>N/A</v>
      </c>
      <c r="L836" t="str">
        <v/>
      </c>
      <c r="M836">
        <v>32</v>
      </c>
      <c r="N836" t="str">
        <v>HIGH</v>
      </c>
    </row>
    <row r="837" spans="1:14">
      <c r="A837" t="str">
        <v>INT-00836</v>
      </c>
      <c r="B837" t="str">
        <v>L0425</v>
      </c>
      <c r="C837" t="str">
        <v>REFERRAL_LINK_CLICK</v>
      </c>
      <c r="D837">
        <v>45712</v>
      </c>
      <c r="E837" t="str">
        <v>SOCIAL</v>
      </c>
      <c r="F837" t="str">
        <v>C010</v>
      </c>
      <c r="G837" t="str">
        <v>Chatbot: Pricing Inquiry</v>
      </c>
      <c r="H837" t="str">
        <v>CLICKED</v>
      </c>
      <c r="I837">
        <v>980</v>
      </c>
      <c r="J837" t="str">
        <v>UNKNOWN</v>
      </c>
      <c r="K837" t="str">
        <v>N/A</v>
      </c>
      <c r="L837" t="str">
        <v/>
      </c>
      <c r="M837">
        <v>16.3</v>
      </c>
      <c r="N837" t="str">
        <v>HIGH</v>
      </c>
    </row>
    <row r="838" spans="1:14">
      <c r="A838" t="str">
        <v>INT-00837</v>
      </c>
      <c r="B838" t="str">
        <v>L0803</v>
      </c>
      <c r="C838" t="str">
        <v>FREE_TRIAL_SIGNUP</v>
      </c>
      <c r="D838">
        <v>45828</v>
      </c>
      <c r="E838" t="str">
        <v>EMAIL</v>
      </c>
      <c r="F838" t="str">
        <v>N/A</v>
      </c>
      <c r="G838" t="str">
        <v>Guide: Email Deliverability</v>
      </c>
      <c r="H838" t="str">
        <v>REGISTERED</v>
      </c>
      <c r="I838">
        <v>508</v>
      </c>
      <c r="J838" t="str">
        <v>MOBILE</v>
      </c>
      <c r="K838" t="str">
        <v>N/A</v>
      </c>
      <c r="L838" t="str">
        <v/>
      </c>
      <c r="M838">
        <v>8.5</v>
      </c>
      <c r="N838" t="str">
        <v>HIGH</v>
      </c>
    </row>
    <row r="839" spans="1:14">
      <c r="A839" t="str">
        <v>INT-00838</v>
      </c>
      <c r="B839" t="str">
        <v>L0653</v>
      </c>
      <c r="C839" t="str">
        <v>EMAIL_CLICK</v>
      </c>
      <c r="D839">
        <v>45729</v>
      </c>
      <c r="E839" t="str">
        <v>PHONE</v>
      </c>
      <c r="F839" t="str">
        <v>N/A</v>
      </c>
      <c r="G839" t="str">
        <v>Ebook: Abm Playbook</v>
      </c>
      <c r="H839" t="str">
        <v>CONVERTED</v>
      </c>
      <c r="I839">
        <v>2095</v>
      </c>
      <c r="J839" t="str">
        <v>DESKTOP</v>
      </c>
      <c r="K839" t="str">
        <v>https://example.com/integrations</v>
      </c>
      <c r="L839" t="str">
        <v/>
      </c>
      <c r="M839">
        <v>34.9</v>
      </c>
      <c r="N839" t="str">
        <v>HIGH</v>
      </c>
    </row>
    <row r="840" spans="1:14">
      <c r="A840" t="str">
        <v>INT-00839</v>
      </c>
      <c r="B840" t="str">
        <v>L0787</v>
      </c>
      <c r="C840" t="str">
        <v>CHATBOT_CONVO</v>
      </c>
      <c r="D840">
        <v>45919</v>
      </c>
      <c r="E840" t="str">
        <v>SOCIAL</v>
      </c>
      <c r="F840" t="str">
        <v>N/A</v>
      </c>
      <c r="G840" t="str">
        <v>Webinar: Lead Scoring Best Practices</v>
      </c>
      <c r="H840" t="str">
        <v>BOUNCED</v>
      </c>
      <c r="I840">
        <v>215</v>
      </c>
      <c r="J840" t="str">
        <v>MOBILE</v>
      </c>
      <c r="K840" t="str">
        <v>https://example.com/demo</v>
      </c>
      <c r="L840" t="str">
        <v/>
      </c>
      <c r="M840">
        <v>3.6</v>
      </c>
      <c r="N840" t="str">
        <v>MEDIUM</v>
      </c>
    </row>
    <row r="841" spans="1:14">
      <c r="A841" t="str">
        <v>INT-00840</v>
      </c>
      <c r="B841" t="str">
        <v>L0029</v>
      </c>
      <c r="C841" t="str">
        <v>SOCIAL_ENGAGE</v>
      </c>
      <c r="D841" t="str">
        <v/>
      </c>
      <c r="E841" t="str">
        <v>PHONE</v>
      </c>
      <c r="F841" t="str">
        <v>N/A</v>
      </c>
      <c r="G841" t="str">
        <v>Crm Buyer'S Guide 2025</v>
      </c>
      <c r="H841" t="str">
        <v>BOUNCED</v>
      </c>
      <c r="I841">
        <v>536</v>
      </c>
      <c r="J841" t="str">
        <v>DESKTOP</v>
      </c>
      <c r="K841" t="str">
        <v>https://example.com/free-trial</v>
      </c>
      <c r="L841" t="str">
        <v/>
      </c>
      <c r="M841">
        <v>8.9</v>
      </c>
      <c r="N841" t="str">
        <v>HIGH</v>
      </c>
    </row>
    <row r="842" spans="1:14">
      <c r="A842" t="str">
        <v>INT-00841</v>
      </c>
      <c r="B842" t="str">
        <v>L0415</v>
      </c>
      <c r="C842" t="str">
        <v>WEBSITE_VISIT</v>
      </c>
      <c r="D842">
        <v>46013</v>
      </c>
      <c r="E842" t="str">
        <v>UNKNOWN</v>
      </c>
      <c r="F842" t="str">
        <v>C004</v>
      </c>
      <c r="G842" t="str">
        <v>Blog: How To Reduce Cac</v>
      </c>
      <c r="H842" t="str">
        <v>CLICKED</v>
      </c>
      <c r="I842">
        <v>629</v>
      </c>
      <c r="J842" t="str">
        <v>DESKTOP</v>
      </c>
      <c r="K842" t="str">
        <v>N/A</v>
      </c>
      <c r="L842" t="str">
        <v/>
      </c>
      <c r="M842">
        <v>10.5</v>
      </c>
      <c r="N842" t="str">
        <v>HIGH</v>
      </c>
    </row>
    <row r="843" spans="1:14">
      <c r="A843" t="str">
        <v>INT-00842</v>
      </c>
      <c r="B843" t="str">
        <v>L0054</v>
      </c>
      <c r="C843" t="str">
        <v>DEMO_REQUEST</v>
      </c>
      <c r="D843">
        <v>45673</v>
      </c>
      <c r="E843" t="str">
        <v>IN-PERSON</v>
      </c>
      <c r="F843" t="str">
        <v>C010</v>
      </c>
      <c r="G843" t="str">
        <v>Newsletter Issue #43</v>
      </c>
      <c r="H843" t="str">
        <v>BOUNCED</v>
      </c>
      <c r="I843">
        <v>2121</v>
      </c>
      <c r="J843" t="str">
        <v>MOBILE</v>
      </c>
      <c r="K843" t="str">
        <v>N/A</v>
      </c>
      <c r="L843" t="str">
        <v/>
      </c>
      <c r="M843">
        <v>35.4</v>
      </c>
      <c r="N843" t="str">
        <v>HIGH</v>
      </c>
    </row>
    <row r="844" spans="1:14">
      <c r="A844" t="str">
        <v>INT-00843</v>
      </c>
      <c r="B844" t="str">
        <v>L0167</v>
      </c>
      <c r="C844" t="str">
        <v>VIDEO_WATCH</v>
      </c>
      <c r="D844">
        <v>45767</v>
      </c>
      <c r="E844" t="str">
        <v>SMS</v>
      </c>
      <c r="F844" t="str">
        <v>C010</v>
      </c>
      <c r="G844" t="str">
        <v>Template: Campaign Planning</v>
      </c>
      <c r="H844" t="str">
        <v>CLICKED</v>
      </c>
      <c r="I844">
        <v>1595</v>
      </c>
      <c r="J844" t="str">
        <v>DESKTOP</v>
      </c>
      <c r="K844" t="str">
        <v>https://example.com/case-studies</v>
      </c>
      <c r="L844" t="str">
        <v/>
      </c>
      <c r="M844">
        <v>26.6</v>
      </c>
      <c r="N844" t="str">
        <v>HIGH</v>
      </c>
    </row>
    <row r="845" spans="1:14">
      <c r="A845" t="str">
        <v>INT-00844</v>
      </c>
      <c r="B845" t="str">
        <v>L0308</v>
      </c>
      <c r="C845" t="str">
        <v>FORM_SUBMIT</v>
      </c>
      <c r="D845">
        <v>45716</v>
      </c>
      <c r="E845" t="str">
        <v>PUSH_NOTIFICATION</v>
      </c>
      <c r="F845" t="str">
        <v>N/A</v>
      </c>
      <c r="G845" t="str">
        <v>Crm Buyer'S Guide 2025</v>
      </c>
      <c r="H845" t="str">
        <v>DOWNLOADED</v>
      </c>
      <c r="I845">
        <v>2079</v>
      </c>
      <c r="J845" t="str">
        <v>UNKNOWN</v>
      </c>
      <c r="K845" t="str">
        <v>N/A</v>
      </c>
      <c r="L845" t="str">
        <v/>
      </c>
      <c r="M845">
        <v>34.700000000000003</v>
      </c>
      <c r="N845" t="str">
        <v>HIGH</v>
      </c>
    </row>
    <row r="846" spans="1:14">
      <c r="A846" t="str">
        <v>INT-00845</v>
      </c>
      <c r="B846" t="str">
        <v>L0912</v>
      </c>
      <c r="C846" t="str">
        <v>PRICING_PAGE_VIEW</v>
      </c>
      <c r="D846">
        <v>45729</v>
      </c>
      <c r="E846" t="str">
        <v>UNKNOWN</v>
      </c>
      <c r="F846" t="str">
        <v>C003</v>
      </c>
      <c r="G846" t="str">
        <v>Crm Buyer'S Guide 2025</v>
      </c>
      <c r="H846" t="str">
        <v>CONVERTED</v>
      </c>
      <c r="I846">
        <v>1444</v>
      </c>
      <c r="J846" t="str">
        <v>MOBILE</v>
      </c>
      <c r="K846" t="str">
        <v>https://example.com/integrations</v>
      </c>
      <c r="L846" t="str">
        <v/>
      </c>
      <c r="M846">
        <v>24.1</v>
      </c>
      <c r="N846" t="str">
        <v>HIGH</v>
      </c>
    </row>
    <row r="847" spans="1:14">
      <c r="A847" t="str">
        <v>INT-00846</v>
      </c>
      <c r="B847" t="str">
        <v>L0592</v>
      </c>
      <c r="C847" t="str">
        <v>CONTENT_DOWNLOAD</v>
      </c>
      <c r="D847">
        <v>45792</v>
      </c>
      <c r="E847" t="str">
        <v>UNKNOWN</v>
      </c>
      <c r="F847" t="str">
        <v>C009</v>
      </c>
      <c r="G847" t="str">
        <v>Case Study: Mid-Market Win</v>
      </c>
      <c r="H847" t="str">
        <v>CONVERTED</v>
      </c>
      <c r="I847">
        <v>1360</v>
      </c>
      <c r="J847" t="str">
        <v>TABLET</v>
      </c>
      <c r="K847" t="str">
        <v>https://example.com/free-trial</v>
      </c>
      <c r="L847" t="str">
        <v/>
      </c>
      <c r="M847">
        <v>22.7</v>
      </c>
      <c r="N847" t="str">
        <v>HIGH</v>
      </c>
    </row>
    <row r="848" spans="1:14">
      <c r="A848" t="str">
        <v>INT-00847</v>
      </c>
      <c r="B848" t="str">
        <v>L0073</v>
      </c>
      <c r="C848" t="str">
        <v>FREE_TRIAL_SIGNUP</v>
      </c>
      <c r="D848">
        <v>45750</v>
      </c>
      <c r="E848" t="str">
        <v>UNKNOWN</v>
      </c>
      <c r="F848" t="str">
        <v>N/A</v>
      </c>
      <c r="G848" t="str">
        <v>Free Trial Signup Page</v>
      </c>
      <c r="H848" t="str">
        <v>BOUNCED</v>
      </c>
      <c r="I848">
        <v>2030</v>
      </c>
      <c r="J848" t="str">
        <v>UNKNOWN</v>
      </c>
      <c r="K848" t="str">
        <v>https://example.com/roi-calculator</v>
      </c>
      <c r="L848" t="str">
        <v/>
      </c>
      <c r="M848">
        <v>33.799999999999997</v>
      </c>
      <c r="N848" t="str">
        <v>HIGH</v>
      </c>
    </row>
    <row r="849" spans="1:14">
      <c r="A849" t="str">
        <v>INT-00848</v>
      </c>
      <c r="B849" t="str">
        <v>L0632</v>
      </c>
      <c r="C849" t="str">
        <v>REFERRAL_LINK_CLICK</v>
      </c>
      <c r="D849">
        <v>45716</v>
      </c>
      <c r="E849" t="str">
        <v>CHAT</v>
      </c>
      <c r="F849" t="str">
        <v>C007</v>
      </c>
      <c r="G849" t="str">
        <v>Case Study: Smb Growth Story</v>
      </c>
      <c r="H849" t="str">
        <v>BOUNCED</v>
      </c>
      <c r="I849">
        <v>0</v>
      </c>
      <c r="J849" t="str">
        <v>MOBILE</v>
      </c>
      <c r="K849" t="str">
        <v>https://example.com/pricing</v>
      </c>
      <c r="L849" t="str">
        <v/>
      </c>
      <c r="M849">
        <v>0</v>
      </c>
      <c r="N849" t="str">
        <v>NONE</v>
      </c>
    </row>
    <row r="850" spans="1:14">
      <c r="A850" t="str">
        <v>INT-00849</v>
      </c>
      <c r="B850" t="str">
        <v>L0805</v>
      </c>
      <c r="C850" t="str">
        <v>EMAIL_OPEN</v>
      </c>
      <c r="D850">
        <v>45914</v>
      </c>
      <c r="E850" t="str">
        <v>PHONE</v>
      </c>
      <c r="F850" t="str">
        <v>N/A</v>
      </c>
      <c r="G850" t="str">
        <v>Ultimate Guide To Crm</v>
      </c>
      <c r="H850" t="str">
        <v>UNSUBSCRIBED</v>
      </c>
      <c r="I850">
        <v>2140</v>
      </c>
      <c r="J850" t="str">
        <v>DESKTOP</v>
      </c>
      <c r="K850" t="str">
        <v>N/A</v>
      </c>
      <c r="L850" t="str">
        <v>Follow Up Needed</v>
      </c>
      <c r="M850">
        <v>35.700000000000003</v>
      </c>
      <c r="N850" t="str">
        <v>HIGH</v>
      </c>
    </row>
    <row r="851" spans="1:14">
      <c r="A851" t="str">
        <v>INT-00850</v>
      </c>
      <c r="B851" t="str">
        <v>L0360</v>
      </c>
      <c r="C851" t="str">
        <v>EMAIL_CLICK</v>
      </c>
      <c r="D851">
        <v>45816</v>
      </c>
      <c r="E851" t="str">
        <v>IN-PERSON</v>
      </c>
      <c r="F851" t="str">
        <v>N/A</v>
      </c>
      <c r="G851" t="str">
        <v>Roi Calculator Landing Page</v>
      </c>
      <c r="H851" t="str">
        <v>PARTIAL_VIEW</v>
      </c>
      <c r="I851">
        <v>1730</v>
      </c>
      <c r="J851" t="str">
        <v>TABLET</v>
      </c>
      <c r="K851" t="str">
        <v>https://example.com/case-studies</v>
      </c>
      <c r="L851" t="str">
        <v/>
      </c>
      <c r="M851">
        <v>28.8</v>
      </c>
      <c r="N851" t="str">
        <v>HIGH</v>
      </c>
    </row>
    <row r="852" spans="1:14">
      <c r="A852" t="str">
        <v>INT-00851</v>
      </c>
      <c r="B852" t="str">
        <v>L0003</v>
      </c>
      <c r="C852" t="str">
        <v>CONTENT_DOWNLOAD</v>
      </c>
      <c r="D852">
        <v>45896</v>
      </c>
      <c r="E852" t="str">
        <v>CHAT</v>
      </c>
      <c r="F852" t="str">
        <v>C010</v>
      </c>
      <c r="G852" t="str">
        <v>Free Trial Signup Page</v>
      </c>
      <c r="H852" t="str">
        <v>DOWNLOADED</v>
      </c>
      <c r="I852">
        <v>1918</v>
      </c>
      <c r="J852" t="str">
        <v>DESKTOP</v>
      </c>
      <c r="K852" t="str">
        <v>https://example.com/pricing</v>
      </c>
      <c r="L852" t="str">
        <v/>
      </c>
      <c r="M852">
        <v>32</v>
      </c>
      <c r="N852" t="str">
        <v>HIGH</v>
      </c>
    </row>
    <row r="853" spans="1:14">
      <c r="A853" t="str">
        <v>INT-00852</v>
      </c>
      <c r="B853" t="str">
        <v>L0701</v>
      </c>
      <c r="C853" t="str">
        <v>WEBSITE_VISIT</v>
      </c>
      <c r="D853">
        <v>45879</v>
      </c>
      <c r="E853" t="str">
        <v>PUSH_NOTIFICATION</v>
      </c>
      <c r="F853" t="str">
        <v>N/A</v>
      </c>
      <c r="G853" t="str">
        <v>Blog: 5 Metrics Every Cmo Needs</v>
      </c>
      <c r="H853" t="str">
        <v>NO_RESPONSE</v>
      </c>
      <c r="I853">
        <v>1621</v>
      </c>
      <c r="J853" t="str">
        <v>MOBILE</v>
      </c>
      <c r="K853" t="str">
        <v>https://example.com/demo</v>
      </c>
      <c r="L853" t="str">
        <v/>
      </c>
      <c r="M853">
        <v>27</v>
      </c>
      <c r="N853" t="str">
        <v>HIGH</v>
      </c>
    </row>
    <row r="854" spans="1:14">
      <c r="A854" t="str">
        <v>INT-00853</v>
      </c>
      <c r="B854" t="str">
        <v>L0200</v>
      </c>
      <c r="C854" t="str">
        <v>EMAIL_CLICK</v>
      </c>
      <c r="D854">
        <v>45814</v>
      </c>
      <c r="E854" t="str">
        <v>PUSH_NOTIFICATION</v>
      </c>
      <c r="F854" t="str">
        <v>C005</v>
      </c>
      <c r="G854" t="str">
        <v>Free Trial Signup Page</v>
      </c>
      <c r="H854" t="str">
        <v>DOWNLOADED</v>
      </c>
      <c r="I854">
        <v>110</v>
      </c>
      <c r="J854" t="str">
        <v>MOBILE</v>
      </c>
      <c r="K854" t="str">
        <v>https://example.com/integrations</v>
      </c>
      <c r="L854" t="str">
        <v/>
      </c>
      <c r="M854">
        <v>1.8</v>
      </c>
      <c r="N854" t="str">
        <v>MEDIUM</v>
      </c>
    </row>
    <row r="855" spans="1:14">
      <c r="A855" t="str">
        <v>INT-00854</v>
      </c>
      <c r="B855" t="str">
        <v>L0198</v>
      </c>
      <c r="C855" t="str">
        <v>VIDEO_WATCH</v>
      </c>
      <c r="D855">
        <v>45971</v>
      </c>
      <c r="E855" t="str">
        <v>SOCIAL</v>
      </c>
      <c r="F855" t="str">
        <v>N/A</v>
      </c>
      <c r="G855" t="str">
        <v>Social Post: Product Launch</v>
      </c>
      <c r="H855" t="str">
        <v>OPENED</v>
      </c>
      <c r="I855">
        <v>474</v>
      </c>
      <c r="J855" t="str">
        <v>DESKTOP</v>
      </c>
      <c r="K855" t="str">
        <v>https://example.com/pricing</v>
      </c>
      <c r="L855" t="str">
        <v/>
      </c>
      <c r="M855">
        <v>7.9</v>
      </c>
      <c r="N855" t="str">
        <v>HIGH</v>
      </c>
    </row>
    <row r="856" spans="1:14">
      <c r="A856" t="str">
        <v>INT-00855</v>
      </c>
      <c r="B856" t="str">
        <v>L0277</v>
      </c>
      <c r="C856" t="str">
        <v>CONTENT_DOWNLOAD</v>
      </c>
      <c r="D856">
        <v>45955</v>
      </c>
      <c r="E856" t="str">
        <v>UNKNOWN</v>
      </c>
      <c r="F856" t="str">
        <v>N/A</v>
      </c>
      <c r="G856" t="str">
        <v>Blog: 5 Metrics Every Cmo Needs</v>
      </c>
      <c r="H856" t="str">
        <v>DOWNLOADED</v>
      </c>
      <c r="I856">
        <v>832</v>
      </c>
      <c r="J856" t="str">
        <v>MOBILE</v>
      </c>
      <c r="K856" t="str">
        <v>https://example.com/about</v>
      </c>
      <c r="L856" t="str">
        <v>Downloaded 3+ Resources</v>
      </c>
      <c r="M856">
        <v>13.9</v>
      </c>
      <c r="N856" t="str">
        <v>HIGH</v>
      </c>
    </row>
    <row r="857" spans="1:14">
      <c r="A857" t="str">
        <v>INT-00856</v>
      </c>
      <c r="B857" t="str">
        <v>L0971</v>
      </c>
      <c r="C857" t="str">
        <v>VIDEO_WATCH</v>
      </c>
      <c r="D857">
        <v>45884</v>
      </c>
      <c r="E857" t="str">
        <v>PUSH_NOTIFICATION</v>
      </c>
      <c r="F857" t="str">
        <v>C002</v>
      </c>
      <c r="G857" t="str">
        <v>Webinar: Advanced Analytics Deep Dive</v>
      </c>
      <c r="H857" t="str">
        <v>BOUNCED</v>
      </c>
      <c r="I857">
        <v>939</v>
      </c>
      <c r="J857" t="str">
        <v>DESKTOP</v>
      </c>
      <c r="K857" t="str">
        <v>https://example.com/competitors</v>
      </c>
      <c r="L857" t="str">
        <v/>
      </c>
      <c r="M857">
        <v>15.7</v>
      </c>
      <c r="N857" t="str">
        <v>HIGH</v>
      </c>
    </row>
    <row r="858" spans="1:14">
      <c r="A858" t="str">
        <v>INT-00857</v>
      </c>
      <c r="B858" t="str">
        <v>L0006</v>
      </c>
      <c r="C858" t="str">
        <v>FREE_TRIAL_SIGNUP</v>
      </c>
      <c r="D858">
        <v>45830</v>
      </c>
      <c r="E858" t="str">
        <v>WEB</v>
      </c>
      <c r="F858" t="str">
        <v>C009</v>
      </c>
      <c r="G858" t="str">
        <v>Ebook: Abm Playbook</v>
      </c>
      <c r="H858" t="str">
        <v>UNSUBSCRIBED</v>
      </c>
      <c r="I858">
        <v>0</v>
      </c>
      <c r="J858" t="str">
        <v>MOBILE</v>
      </c>
      <c r="K858" t="str">
        <v>https://example.com/pricing</v>
      </c>
      <c r="L858" t="str">
        <v/>
      </c>
      <c r="M858">
        <v>0</v>
      </c>
      <c r="N858" t="str">
        <v>NONE</v>
      </c>
    </row>
    <row r="859" spans="1:14">
      <c r="A859" t="str">
        <v>INT-00858</v>
      </c>
      <c r="B859" t="str">
        <v>L0092</v>
      </c>
      <c r="C859" t="str">
        <v>FREE_TRIAL_SIGNUP</v>
      </c>
      <c r="D859">
        <v>45874</v>
      </c>
      <c r="E859" t="str">
        <v>EMAIL</v>
      </c>
      <c r="F859" t="str">
        <v>C008</v>
      </c>
      <c r="G859" t="str">
        <v>Webinar: Advanced Analytics Deep Dive</v>
      </c>
      <c r="H859" t="str">
        <v>OPENED</v>
      </c>
      <c r="I859">
        <v>0</v>
      </c>
      <c r="J859" t="str">
        <v>TABLET</v>
      </c>
      <c r="K859" t="str">
        <v>https://example.com/blog</v>
      </c>
      <c r="L859" t="str">
        <v/>
      </c>
      <c r="M859">
        <v>0</v>
      </c>
      <c r="N859" t="str">
        <v>NONE</v>
      </c>
    </row>
    <row r="860" spans="1:14">
      <c r="A860" t="str">
        <v>INT-00859</v>
      </c>
      <c r="B860" t="str">
        <v>L0975</v>
      </c>
      <c r="C860" t="str">
        <v>UNSUBSCRIBE</v>
      </c>
      <c r="D860">
        <v>45864</v>
      </c>
      <c r="E860" t="str">
        <v>CHAT</v>
      </c>
      <c r="F860" t="str">
        <v>N/A</v>
      </c>
      <c r="G860" t="str">
        <v>Webinar: Lead Scoring Best Practices</v>
      </c>
      <c r="H860" t="str">
        <v>CONVERTED</v>
      </c>
      <c r="I860">
        <v>42</v>
      </c>
      <c r="J860" t="str">
        <v>DESKTOP</v>
      </c>
      <c r="K860" t="str">
        <v>https://example.com/integrations</v>
      </c>
      <c r="L860" t="str">
        <v>Pricing Discussion Ongoing</v>
      </c>
      <c r="M860">
        <v>0.7</v>
      </c>
      <c r="N860" t="str">
        <v>LOW</v>
      </c>
    </row>
    <row r="861" spans="1:14">
      <c r="A861" t="str">
        <v>INT-00860</v>
      </c>
      <c r="B861" t="str">
        <v>L0241</v>
      </c>
      <c r="C861" t="str">
        <v>DEMO_REQUEST</v>
      </c>
      <c r="D861">
        <v>45689</v>
      </c>
      <c r="E861" t="str">
        <v>WEB</v>
      </c>
      <c r="F861" t="str">
        <v>C007</v>
      </c>
      <c r="G861" t="str">
        <v>Case Study: Smb Growth Story</v>
      </c>
      <c r="H861" t="str">
        <v>IGNORED</v>
      </c>
      <c r="I861">
        <v>1248</v>
      </c>
      <c r="J861" t="str">
        <v>MOBILE</v>
      </c>
      <c r="K861" t="str">
        <v>https://example.com/blog</v>
      </c>
      <c r="L861" t="str">
        <v/>
      </c>
      <c r="M861">
        <v>20.8</v>
      </c>
      <c r="N861" t="str">
        <v>HIGH</v>
      </c>
    </row>
    <row r="862" spans="1:14">
      <c r="A862" t="str">
        <v>INT-00861</v>
      </c>
      <c r="B862" t="str">
        <v>L0658</v>
      </c>
      <c r="C862" t="str">
        <v>REFERRAL_LINK_CLICK</v>
      </c>
      <c r="D862">
        <v>45850</v>
      </c>
      <c r="E862" t="str">
        <v>UNKNOWN</v>
      </c>
      <c r="F862" t="str">
        <v>C008</v>
      </c>
      <c r="G862" t="str">
        <v>Customer Success Story</v>
      </c>
      <c r="H862" t="str">
        <v>NO_RESPONSE</v>
      </c>
      <c r="I862">
        <v>0</v>
      </c>
      <c r="J862" t="str">
        <v>DESKTOP</v>
      </c>
      <c r="K862" t="str">
        <v>N/A</v>
      </c>
      <c r="L862" t="str">
        <v/>
      </c>
      <c r="M862">
        <v>0</v>
      </c>
      <c r="N862" t="str">
        <v>NONE</v>
      </c>
    </row>
    <row r="863" spans="1:14">
      <c r="A863" t="str">
        <v>INT-00862</v>
      </c>
      <c r="B863" t="str">
        <v>L0309</v>
      </c>
      <c r="C863" t="str">
        <v>EMAIL_CLICK</v>
      </c>
      <c r="D863">
        <v>45809</v>
      </c>
      <c r="E863" t="str">
        <v>CHAT</v>
      </c>
      <c r="F863" t="str">
        <v>C009</v>
      </c>
      <c r="G863" t="str">
        <v>Event Registration: Summit 2025</v>
      </c>
      <c r="H863" t="str">
        <v>CLICKED</v>
      </c>
      <c r="I863">
        <v>0</v>
      </c>
      <c r="J863" t="str">
        <v>MOBILE</v>
      </c>
      <c r="K863" t="str">
        <v>https://example.com/contact</v>
      </c>
      <c r="L863" t="str">
        <v/>
      </c>
      <c r="M863">
        <v>0</v>
      </c>
      <c r="N863" t="str">
        <v>NONE</v>
      </c>
    </row>
    <row r="864" spans="1:14">
      <c r="A864" t="str">
        <v>INT-00863</v>
      </c>
      <c r="B864" t="str">
        <v>L0627</v>
      </c>
      <c r="C864" t="str">
        <v>AD_CLICK</v>
      </c>
      <c r="D864">
        <v>45863</v>
      </c>
      <c r="E864" t="str">
        <v>PUSH_NOTIFICATION</v>
      </c>
      <c r="F864" t="str">
        <v>C003</v>
      </c>
      <c r="G864" t="str">
        <v>Whitepaper: State Of Gtm 2025</v>
      </c>
      <c r="H864" t="str">
        <v>NO_RESPONSE</v>
      </c>
      <c r="I864">
        <v>98</v>
      </c>
      <c r="J864" t="str">
        <v>MOBILE</v>
      </c>
      <c r="K864" t="str">
        <v>https://example.com/case-studies</v>
      </c>
      <c r="L864" t="str">
        <v/>
      </c>
      <c r="M864">
        <v>1.6</v>
      </c>
      <c r="N864" t="str">
        <v>MEDIUM</v>
      </c>
    </row>
    <row r="865" spans="1:14">
      <c r="A865" t="str">
        <v>INT-00864</v>
      </c>
      <c r="B865" t="str">
        <v>L0974</v>
      </c>
      <c r="C865" t="str">
        <v>REFERRAL_LINK_CLICK</v>
      </c>
      <c r="D865">
        <v>45877</v>
      </c>
      <c r="E865" t="str">
        <v>UNKNOWN</v>
      </c>
      <c r="F865" t="str">
        <v>C001</v>
      </c>
      <c r="G865" t="str">
        <v>Event Registration: Summit 2025</v>
      </c>
      <c r="H865" t="str">
        <v>REGISTERED</v>
      </c>
      <c r="I865">
        <v>1216</v>
      </c>
      <c r="J865" t="str">
        <v>MOBILE</v>
      </c>
      <c r="K865" t="str">
        <v>N/A</v>
      </c>
      <c r="L865" t="str">
        <v/>
      </c>
      <c r="M865">
        <v>20.3</v>
      </c>
      <c r="N865" t="str">
        <v>HIGH</v>
      </c>
    </row>
    <row r="866" spans="1:14">
      <c r="A866" t="str">
        <v>INT-00865</v>
      </c>
      <c r="B866" t="str">
        <v>L0974</v>
      </c>
      <c r="C866" t="str">
        <v>CHATBOT_CONVO</v>
      </c>
      <c r="D866">
        <v>45709</v>
      </c>
      <c r="E866" t="str">
        <v>CHAT</v>
      </c>
      <c r="F866" t="str">
        <v>C003</v>
      </c>
      <c r="G866" t="str">
        <v>Crm Buyer'S Guide 2025</v>
      </c>
      <c r="H866" t="str">
        <v>REGISTERED</v>
      </c>
      <c r="I866">
        <v>0</v>
      </c>
      <c r="J866" t="str">
        <v>DESKTOP</v>
      </c>
      <c r="K866" t="str">
        <v>https://example.com/roi-calculator</v>
      </c>
      <c r="L866" t="str">
        <v/>
      </c>
      <c r="M866">
        <v>0</v>
      </c>
      <c r="N866" t="str">
        <v>NONE</v>
      </c>
    </row>
    <row r="867" spans="1:14">
      <c r="A867" t="str">
        <v>INT-00866</v>
      </c>
      <c r="B867" t="str">
        <v>L0889</v>
      </c>
      <c r="C867" t="str">
        <v>EMAIL_OPEN</v>
      </c>
      <c r="D867">
        <v>45671</v>
      </c>
      <c r="E867" t="str">
        <v>CHAT</v>
      </c>
      <c r="F867" t="str">
        <v>C002</v>
      </c>
      <c r="G867" t="str">
        <v>Video: Platform Overview 3Min</v>
      </c>
      <c r="H867" t="str">
        <v>CLICKED</v>
      </c>
      <c r="I867">
        <v>0</v>
      </c>
      <c r="J867" t="str">
        <v>MOBILE</v>
      </c>
      <c r="K867" t="str">
        <v>N/A</v>
      </c>
      <c r="L867" t="str">
        <v>Downloaded 3+ Resources</v>
      </c>
      <c r="M867">
        <v>0</v>
      </c>
      <c r="N867" t="str">
        <v>NONE</v>
      </c>
    </row>
    <row r="868" spans="1:14">
      <c r="A868" t="str">
        <v>INT-00867</v>
      </c>
      <c r="B868" t="str">
        <v>L0061</v>
      </c>
      <c r="C868" t="str">
        <v>DEMO_REQUEST</v>
      </c>
      <c r="D868">
        <v>45891</v>
      </c>
      <c r="E868" t="str">
        <v>SMS</v>
      </c>
      <c r="F868" t="str">
        <v>N/A</v>
      </c>
      <c r="G868" t="str">
        <v>Guide: Email Deliverability</v>
      </c>
      <c r="H868" t="str">
        <v>BOUNCED</v>
      </c>
      <c r="I868">
        <v>833</v>
      </c>
      <c r="J868" t="str">
        <v>MOBILE</v>
      </c>
      <c r="K868" t="str">
        <v>https://example.com/demo</v>
      </c>
      <c r="L868" t="str">
        <v/>
      </c>
      <c r="M868">
        <v>13.9</v>
      </c>
      <c r="N868" t="str">
        <v>HIGH</v>
      </c>
    </row>
    <row r="869" spans="1:14">
      <c r="A869" t="str">
        <v>INT-00868</v>
      </c>
      <c r="B869" t="str">
        <v>L0292</v>
      </c>
      <c r="C869" t="str">
        <v>SOCIAL_ENGAGE</v>
      </c>
      <c r="D869">
        <v>45950</v>
      </c>
      <c r="E869" t="str">
        <v>CHAT</v>
      </c>
      <c r="F869" t="str">
        <v>N/A</v>
      </c>
      <c r="G869" t="str">
        <v>Roi Calculator Landing Page</v>
      </c>
      <c r="H869" t="str">
        <v>DOWNLOADED</v>
      </c>
      <c r="I869">
        <v>1724</v>
      </c>
      <c r="J869" t="str">
        <v>DESKTOP</v>
      </c>
      <c r="K869" t="str">
        <v>https://example.com/resources/ebooks</v>
      </c>
      <c r="L869" t="str">
        <v/>
      </c>
      <c r="M869">
        <v>28.7</v>
      </c>
      <c r="N869" t="str">
        <v>HIGH</v>
      </c>
    </row>
    <row r="870" spans="1:14">
      <c r="A870" t="str">
        <v>INT-00869</v>
      </c>
      <c r="B870" t="str">
        <v>L0884</v>
      </c>
      <c r="C870" t="str">
        <v>PHONE_CALL</v>
      </c>
      <c r="D870">
        <v>45922</v>
      </c>
      <c r="E870" t="str">
        <v>UNKNOWN</v>
      </c>
      <c r="F870" t="str">
        <v>C008</v>
      </c>
      <c r="G870" t="str">
        <v>Unknown</v>
      </c>
      <c r="H870" t="str">
        <v>VIEWED</v>
      </c>
      <c r="I870">
        <v>1924</v>
      </c>
      <c r="J870" t="str">
        <v>MOBILE</v>
      </c>
      <c r="K870" t="str">
        <v>https://example.com/pricing</v>
      </c>
      <c r="L870" t="str">
        <v/>
      </c>
      <c r="M870">
        <v>32.1</v>
      </c>
      <c r="N870" t="str">
        <v>HIGH</v>
      </c>
    </row>
    <row r="871" spans="1:14">
      <c r="A871" t="str">
        <v>INT-00870</v>
      </c>
      <c r="B871" t="str">
        <v>L0929</v>
      </c>
      <c r="C871" t="str">
        <v>PHONE_CALL</v>
      </c>
      <c r="D871">
        <v>45762</v>
      </c>
      <c r="E871" t="str">
        <v>PHONE</v>
      </c>
      <c r="F871" t="str">
        <v>C010</v>
      </c>
      <c r="G871" t="str">
        <v>Video: Platform Overview 3Min</v>
      </c>
      <c r="H871" t="str">
        <v>VIEWED</v>
      </c>
      <c r="I871">
        <v>2206</v>
      </c>
      <c r="J871" t="str">
        <v>DESKTOP</v>
      </c>
      <c r="K871" t="str">
        <v>https://example.com/competitors</v>
      </c>
      <c r="L871" t="str">
        <v/>
      </c>
      <c r="M871">
        <v>36.799999999999997</v>
      </c>
      <c r="N871" t="str">
        <v>HIGH</v>
      </c>
    </row>
    <row r="872" spans="1:14">
      <c r="A872" t="str">
        <v>INT-00871</v>
      </c>
      <c r="B872" t="str">
        <v>L0458</v>
      </c>
      <c r="C872" t="str">
        <v>DEMO_REQUEST</v>
      </c>
      <c r="D872">
        <v>45739</v>
      </c>
      <c r="E872" t="str">
        <v>SOCIAL</v>
      </c>
      <c r="F872" t="str">
        <v>C001</v>
      </c>
      <c r="G872" t="str">
        <v>10 Lead Scoring Tips</v>
      </c>
      <c r="H872" t="str">
        <v>OPENED</v>
      </c>
      <c r="I872">
        <v>268</v>
      </c>
      <c r="J872" t="str">
        <v>UNKNOWN</v>
      </c>
      <c r="K872" t="str">
        <v>https://example.com/about</v>
      </c>
      <c r="L872" t="str">
        <v/>
      </c>
      <c r="M872">
        <v>4.5</v>
      </c>
      <c r="N872" t="str">
        <v>MEDIUM</v>
      </c>
    </row>
    <row r="873" spans="1:14">
      <c r="A873" t="str">
        <v>INT-00872</v>
      </c>
      <c r="B873" t="str">
        <v>L0341</v>
      </c>
      <c r="C873" t="str">
        <v>PRICING_PAGE_VIEW</v>
      </c>
      <c r="D873">
        <v>45661</v>
      </c>
      <c r="E873" t="str">
        <v>UNKNOWN</v>
      </c>
      <c r="F873" t="str">
        <v>C004</v>
      </c>
      <c r="G873" t="str">
        <v>Free Trial Signup Page</v>
      </c>
      <c r="H873" t="str">
        <v>OPENED</v>
      </c>
      <c r="I873">
        <v>623</v>
      </c>
      <c r="J873" t="str">
        <v>DESKTOP</v>
      </c>
      <c r="K873" t="str">
        <v>https://example.com/blog/reduce-cac</v>
      </c>
      <c r="L873" t="str">
        <v>Needs Approval From Cfo</v>
      </c>
      <c r="M873">
        <v>10.4</v>
      </c>
      <c r="N873" t="str">
        <v>HIGH</v>
      </c>
    </row>
    <row r="874" spans="1:14">
      <c r="A874" t="str">
        <v>INT-00873</v>
      </c>
      <c r="B874" t="str">
        <v>L0392</v>
      </c>
      <c r="C874" t="str">
        <v>SOCIAL_ENGAGE</v>
      </c>
      <c r="D874">
        <v>45903</v>
      </c>
      <c r="E874" t="str">
        <v>SOCIAL</v>
      </c>
      <c r="F874" t="str">
        <v>C001</v>
      </c>
      <c r="G874" t="str">
        <v>Unknown</v>
      </c>
      <c r="H874" t="str">
        <v>DOWNLOADED</v>
      </c>
      <c r="I874">
        <v>750</v>
      </c>
      <c r="J874" t="str">
        <v>UNKNOWN</v>
      </c>
      <c r="K874" t="str">
        <v>https://example.com/roi-calculator</v>
      </c>
      <c r="L874" t="str">
        <v/>
      </c>
      <c r="M874">
        <v>12.5</v>
      </c>
      <c r="N874" t="str">
        <v>HIGH</v>
      </c>
    </row>
    <row r="875" spans="1:14">
      <c r="A875" t="str">
        <v>INT-00874</v>
      </c>
      <c r="B875" t="str">
        <v>L0624</v>
      </c>
      <c r="C875" t="str">
        <v>FREE_TRIAL_SIGNUP</v>
      </c>
      <c r="D875">
        <v>45709</v>
      </c>
      <c r="E875" t="str">
        <v>SOCIAL</v>
      </c>
      <c r="F875" t="str">
        <v>C008</v>
      </c>
      <c r="G875" t="str">
        <v>Case Study: Enterprise Win</v>
      </c>
      <c r="H875" t="str">
        <v>CLICKED</v>
      </c>
      <c r="I875">
        <v>232</v>
      </c>
      <c r="J875" t="str">
        <v>DESKTOP</v>
      </c>
      <c r="K875" t="str">
        <v>https://example.com/about</v>
      </c>
      <c r="L875" t="str">
        <v/>
      </c>
      <c r="M875">
        <v>3.9</v>
      </c>
      <c r="N875" t="str">
        <v>MEDIUM</v>
      </c>
    </row>
    <row r="876" spans="1:14">
      <c r="A876" t="str">
        <v>INT-00875</v>
      </c>
      <c r="B876" t="str">
        <v>L0172</v>
      </c>
      <c r="C876" t="str">
        <v>FREE_TRIAL_SIGNUP</v>
      </c>
      <c r="D876">
        <v>45769</v>
      </c>
      <c r="E876" t="str">
        <v>WEB</v>
      </c>
      <c r="F876" t="str">
        <v>C006</v>
      </c>
      <c r="G876" t="str">
        <v>Ultimate Guide To Crm</v>
      </c>
      <c r="H876" t="str">
        <v>CLICKED</v>
      </c>
      <c r="I876">
        <v>1924</v>
      </c>
      <c r="J876" t="str">
        <v>MOBILE</v>
      </c>
      <c r="K876" t="str">
        <v>https://example.com/blog/reduce-cac</v>
      </c>
      <c r="L876" t="str">
        <v/>
      </c>
      <c r="M876">
        <v>32.1</v>
      </c>
      <c r="N876" t="str">
        <v>HIGH</v>
      </c>
    </row>
    <row r="877" spans="1:14">
      <c r="A877" t="str">
        <v>INT-00876</v>
      </c>
      <c r="B877" t="str">
        <v>L0121</v>
      </c>
      <c r="C877" t="str">
        <v>UNSUBSCRIBE</v>
      </c>
      <c r="D877">
        <v>45933</v>
      </c>
      <c r="E877" t="str">
        <v>PHONE</v>
      </c>
      <c r="F877" t="str">
        <v>C002</v>
      </c>
      <c r="G877" t="str">
        <v>Demo: Live Product Walkthrough</v>
      </c>
      <c r="H877" t="str">
        <v>NO_RESPONSE</v>
      </c>
      <c r="I877">
        <v>0</v>
      </c>
      <c r="J877" t="str">
        <v>TABLET</v>
      </c>
      <c r="K877" t="str">
        <v>https://example.com/roi-calculator</v>
      </c>
      <c r="L877" t="str">
        <v/>
      </c>
      <c r="M877">
        <v>0</v>
      </c>
      <c r="N877" t="str">
        <v>NONE</v>
      </c>
    </row>
    <row r="878" spans="1:14">
      <c r="A878" t="str">
        <v>INT-00877</v>
      </c>
      <c r="B878" t="str">
        <v>L0823</v>
      </c>
      <c r="C878" t="str">
        <v>EMAIL_OPEN</v>
      </c>
      <c r="D878" t="str">
        <v/>
      </c>
      <c r="E878" t="str">
        <v>CHAT</v>
      </c>
      <c r="F878" t="str">
        <v>C010</v>
      </c>
      <c r="G878" t="str">
        <v>Roi Calculator Landing Page</v>
      </c>
      <c r="H878" t="str">
        <v>NO_RESPONSE</v>
      </c>
      <c r="I878">
        <v>1253</v>
      </c>
      <c r="J878" t="str">
        <v>UNKNOWN</v>
      </c>
      <c r="K878" t="str">
        <v>https://example.com/demo</v>
      </c>
      <c r="L878" t="str">
        <v/>
      </c>
      <c r="M878">
        <v>20.9</v>
      </c>
      <c r="N878" t="str">
        <v>HIGH</v>
      </c>
    </row>
    <row r="879" spans="1:14">
      <c r="A879" t="str">
        <v>INT-00878</v>
      </c>
      <c r="B879" t="str">
        <v>L0789</v>
      </c>
      <c r="C879" t="str">
        <v>FORM_SUBMIT</v>
      </c>
      <c r="D879">
        <v>45903</v>
      </c>
      <c r="E879" t="str">
        <v>PHONE</v>
      </c>
      <c r="F879" t="str">
        <v>C002</v>
      </c>
      <c r="G879" t="str">
        <v>Newsletter Issue #42</v>
      </c>
      <c r="H879" t="str">
        <v>CLICKED</v>
      </c>
      <c r="I879">
        <v>640</v>
      </c>
      <c r="J879" t="str">
        <v>MOBILE</v>
      </c>
      <c r="K879" t="str">
        <v>N/A</v>
      </c>
      <c r="L879" t="str">
        <v/>
      </c>
      <c r="M879">
        <v>10.7</v>
      </c>
      <c r="N879" t="str">
        <v>HIGH</v>
      </c>
    </row>
    <row r="880" spans="1:14">
      <c r="A880" t="str">
        <v>INT-00879</v>
      </c>
      <c r="B880" t="str">
        <v>L0096</v>
      </c>
      <c r="C880" t="str">
        <v>REFERRAL_LINK_CLICK</v>
      </c>
      <c r="D880">
        <v>45708</v>
      </c>
      <c r="E880" t="str">
        <v>PUSH_NOTIFICATION</v>
      </c>
      <c r="F880" t="str">
        <v>C003</v>
      </c>
      <c r="G880" t="str">
        <v>Template: Campaign Planning</v>
      </c>
      <c r="H880" t="str">
        <v>OPENED</v>
      </c>
      <c r="I880">
        <v>225</v>
      </c>
      <c r="J880" t="str">
        <v>DESKTOP</v>
      </c>
      <c r="K880" t="str">
        <v>https://example.com/demo</v>
      </c>
      <c r="L880" t="str">
        <v/>
      </c>
      <c r="M880">
        <v>3.8</v>
      </c>
      <c r="N880" t="str">
        <v>MEDIUM</v>
      </c>
    </row>
    <row r="881" spans="1:14">
      <c r="A881" t="str">
        <v>INT-00880</v>
      </c>
      <c r="B881" t="str">
        <v>L0437</v>
      </c>
      <c r="C881" t="str">
        <v>FREE_TRIAL_SIGNUP</v>
      </c>
      <c r="D881" t="str">
        <v/>
      </c>
      <c r="E881" t="str">
        <v>CHAT</v>
      </c>
      <c r="F881" t="str">
        <v>C009</v>
      </c>
      <c r="G881" t="str">
        <v>Product Demo Video</v>
      </c>
      <c r="H881" t="str">
        <v>PARTIAL_VIEW</v>
      </c>
      <c r="I881">
        <v>1196</v>
      </c>
      <c r="J881" t="str">
        <v>UNKNOWN</v>
      </c>
      <c r="K881" t="str">
        <v>https://example.com/blog/reduce-cac</v>
      </c>
      <c r="L881" t="str">
        <v/>
      </c>
      <c r="M881">
        <v>19.899999999999999</v>
      </c>
      <c r="N881" t="str">
        <v>HIGH</v>
      </c>
    </row>
    <row r="882" spans="1:14">
      <c r="A882" t="str">
        <v>INT-00881</v>
      </c>
      <c r="B882" t="str">
        <v>L0655</v>
      </c>
      <c r="C882" t="str">
        <v>SOCIAL_ENGAGE</v>
      </c>
      <c r="D882">
        <v>45842</v>
      </c>
      <c r="E882" t="str">
        <v>WEB</v>
      </c>
      <c r="F882" t="str">
        <v>C008</v>
      </c>
      <c r="G882" t="str">
        <v>Webinar: Lead Scoring Best Practices</v>
      </c>
      <c r="H882" t="str">
        <v>CONVERTED</v>
      </c>
      <c r="I882">
        <v>1142</v>
      </c>
      <c r="J882" t="str">
        <v>MOBILE</v>
      </c>
      <c r="K882" t="str">
        <v>https://example.com/pricing</v>
      </c>
      <c r="L882" t="str">
        <v/>
      </c>
      <c r="M882">
        <v>19</v>
      </c>
      <c r="N882" t="str">
        <v>HIGH</v>
      </c>
    </row>
    <row r="883" spans="1:14">
      <c r="A883" t="str">
        <v>INT-00882</v>
      </c>
      <c r="B883" t="str">
        <v>L0887</v>
      </c>
      <c r="C883" t="str">
        <v>CHATBOT_CONVO</v>
      </c>
      <c r="D883" t="str">
        <v/>
      </c>
      <c r="E883" t="str">
        <v>EMAIL</v>
      </c>
      <c r="F883" t="str">
        <v>C006</v>
      </c>
      <c r="G883" t="str">
        <v>Unknown</v>
      </c>
      <c r="H883" t="str">
        <v>NO_RESPONSE</v>
      </c>
      <c r="I883">
        <v>2273</v>
      </c>
      <c r="J883" t="str">
        <v>MOBILE</v>
      </c>
      <c r="K883" t="str">
        <v>https://example.com/about</v>
      </c>
      <c r="L883" t="str">
        <v/>
      </c>
      <c r="M883">
        <v>37.9</v>
      </c>
      <c r="N883" t="str">
        <v>HIGH</v>
      </c>
    </row>
    <row r="884" spans="1:14">
      <c r="A884" t="str">
        <v>INT-00883</v>
      </c>
      <c r="B884" t="str">
        <v>L0012</v>
      </c>
      <c r="C884" t="str">
        <v>DEMO_REQUEST</v>
      </c>
      <c r="D884">
        <v>45885</v>
      </c>
      <c r="E884" t="str">
        <v>PUSH_NOTIFICATION</v>
      </c>
      <c r="F884" t="str">
        <v>N/A</v>
      </c>
      <c r="G884" t="str">
        <v>Crm Buyer'S Guide 2025</v>
      </c>
      <c r="H884" t="str">
        <v>NO_RESPONSE</v>
      </c>
      <c r="I884">
        <v>1986</v>
      </c>
      <c r="J884" t="str">
        <v>MOBILE</v>
      </c>
      <c r="K884" t="str">
        <v>https://example.com/features</v>
      </c>
      <c r="L884" t="str">
        <v/>
      </c>
      <c r="M884">
        <v>33.1</v>
      </c>
      <c r="N884" t="str">
        <v>HIGH</v>
      </c>
    </row>
    <row r="885" spans="1:14">
      <c r="A885" t="str">
        <v>INT-00884</v>
      </c>
      <c r="B885" t="str">
        <v>L0035</v>
      </c>
      <c r="C885" t="str">
        <v>WEBINAR_ATTENDED</v>
      </c>
      <c r="D885" t="str">
        <v/>
      </c>
      <c r="E885" t="str">
        <v>EMAIL</v>
      </c>
      <c r="F885" t="str">
        <v>C006</v>
      </c>
      <c r="G885" t="str">
        <v>Product Demo Video</v>
      </c>
      <c r="H885" t="str">
        <v>NO_RESPONSE</v>
      </c>
      <c r="I885">
        <v>1697</v>
      </c>
      <c r="J885" t="str">
        <v>DESKTOP</v>
      </c>
      <c r="K885" t="str">
        <v>N/A</v>
      </c>
      <c r="L885" t="str">
        <v/>
      </c>
      <c r="M885">
        <v>28.3</v>
      </c>
      <c r="N885" t="str">
        <v>HIGH</v>
      </c>
    </row>
    <row r="886" spans="1:14">
      <c r="A886" t="str">
        <v>INT-00885</v>
      </c>
      <c r="B886" t="str">
        <v>L0572</v>
      </c>
      <c r="C886" t="str">
        <v>CASE_STUDY_VIEW</v>
      </c>
      <c r="D886">
        <v>45738</v>
      </c>
      <c r="E886" t="str">
        <v>PHONE</v>
      </c>
      <c r="F886" t="str">
        <v>C010</v>
      </c>
      <c r="G886" t="str">
        <v>Partner Referral Landing Page</v>
      </c>
      <c r="H886" t="str">
        <v>BOUNCED</v>
      </c>
      <c r="I886">
        <v>1720</v>
      </c>
      <c r="J886" t="str">
        <v>TABLET</v>
      </c>
      <c r="K886" t="str">
        <v>https://example.com/case-studies</v>
      </c>
      <c r="L886" t="str">
        <v/>
      </c>
      <c r="M886">
        <v>28.7</v>
      </c>
      <c r="N886" t="str">
        <v>HIGH</v>
      </c>
    </row>
    <row r="887" spans="1:14">
      <c r="A887" t="str">
        <v>INT-00886</v>
      </c>
      <c r="B887" t="str">
        <v>L0604</v>
      </c>
      <c r="C887" t="str">
        <v>REFERRAL_LINK_CLICK</v>
      </c>
      <c r="D887">
        <v>45907</v>
      </c>
      <c r="E887" t="str">
        <v>WEB</v>
      </c>
      <c r="F887" t="str">
        <v>C006</v>
      </c>
      <c r="G887" t="str">
        <v>Product Demo Video</v>
      </c>
      <c r="H887" t="str">
        <v>CLICKED</v>
      </c>
      <c r="I887">
        <v>341</v>
      </c>
      <c r="J887" t="str">
        <v>DESKTOP</v>
      </c>
      <c r="K887" t="str">
        <v>https://example.com/resources/ebooks</v>
      </c>
      <c r="L887" t="str">
        <v/>
      </c>
      <c r="M887">
        <v>5.7</v>
      </c>
      <c r="N887" t="str">
        <v>HIGH</v>
      </c>
    </row>
    <row r="888" spans="1:14">
      <c r="A888" t="str">
        <v>INT-00887</v>
      </c>
      <c r="B888" t="str">
        <v>L0830</v>
      </c>
      <c r="C888" t="str">
        <v>FORM_SUBMIT</v>
      </c>
      <c r="D888">
        <v>45797</v>
      </c>
      <c r="E888" t="str">
        <v>WEB</v>
      </c>
      <c r="F888" t="str">
        <v>C003</v>
      </c>
      <c r="G888" t="str">
        <v>Blog: Abm Vs Demand Gen</v>
      </c>
      <c r="H888" t="str">
        <v>NO_RESPONSE</v>
      </c>
      <c r="I888">
        <v>1942</v>
      </c>
      <c r="J888" t="str">
        <v>DESKTOP</v>
      </c>
      <c r="K888" t="str">
        <v>N/A</v>
      </c>
      <c r="L888" t="str">
        <v/>
      </c>
      <c r="M888">
        <v>32.4</v>
      </c>
      <c r="N888" t="str">
        <v>HIGH</v>
      </c>
    </row>
    <row r="889" spans="1:14">
      <c r="A889" t="str">
        <v>INT-00888</v>
      </c>
      <c r="B889" t="str">
        <v>L0314</v>
      </c>
      <c r="C889" t="str">
        <v>REFERRAL_LINK_CLICK</v>
      </c>
      <c r="D889">
        <v>45855</v>
      </c>
      <c r="E889" t="str">
        <v>WEB</v>
      </c>
      <c r="F889" t="str">
        <v>C004</v>
      </c>
      <c r="G889" t="str">
        <v>Case Study: Smb Growth Story</v>
      </c>
      <c r="H889" t="str">
        <v>NO_RESPONSE</v>
      </c>
      <c r="I889">
        <v>816</v>
      </c>
      <c r="J889" t="str">
        <v>TABLET</v>
      </c>
      <c r="K889" t="str">
        <v>https://example.com/about</v>
      </c>
      <c r="L889" t="str">
        <v/>
      </c>
      <c r="M889">
        <v>13.6</v>
      </c>
      <c r="N889" t="str">
        <v>HIGH</v>
      </c>
    </row>
    <row r="890" spans="1:14">
      <c r="A890" t="str">
        <v>INT-00889</v>
      </c>
      <c r="B890" t="str">
        <v>L0187</v>
      </c>
      <c r="C890" t="str">
        <v>EMAIL_CLICK</v>
      </c>
      <c r="D890">
        <v>45962</v>
      </c>
      <c r="E890" t="str">
        <v>WEB</v>
      </c>
      <c r="F890" t="str">
        <v>C002</v>
      </c>
      <c r="G890" t="str">
        <v>Event Registration: Summit 2025</v>
      </c>
      <c r="H890" t="str">
        <v>BOUNCED</v>
      </c>
      <c r="I890">
        <v>1957</v>
      </c>
      <c r="J890" t="str">
        <v>DESKTOP</v>
      </c>
      <c r="K890" t="str">
        <v>https://example.com/demo</v>
      </c>
      <c r="L890" t="str">
        <v/>
      </c>
      <c r="M890">
        <v>32.6</v>
      </c>
      <c r="N890" t="str">
        <v>HIGH</v>
      </c>
    </row>
    <row r="891" spans="1:14">
      <c r="A891" t="str">
        <v>INT-00890</v>
      </c>
      <c r="B891" t="str">
        <v>L0103</v>
      </c>
      <c r="C891" t="str">
        <v>FREE_TRIAL_SIGNUP</v>
      </c>
      <c r="D891">
        <v>45695</v>
      </c>
      <c r="E891" t="str">
        <v>SMS</v>
      </c>
      <c r="F891" t="str">
        <v>C009</v>
      </c>
      <c r="G891" t="str">
        <v>Case Study: Smb Growth Story</v>
      </c>
      <c r="H891" t="str">
        <v>UNSUBSCRIBED</v>
      </c>
      <c r="I891">
        <v>1020</v>
      </c>
      <c r="J891" t="str">
        <v>MOBILE</v>
      </c>
      <c r="K891" t="str">
        <v>https://example.com/free-trial</v>
      </c>
      <c r="L891" t="str">
        <v/>
      </c>
      <c r="M891">
        <v>17</v>
      </c>
      <c r="N891" t="str">
        <v>HIGH</v>
      </c>
    </row>
    <row r="892" spans="1:14">
      <c r="A892" t="str">
        <v>INT-00891</v>
      </c>
      <c r="B892" t="str">
        <v>L0015</v>
      </c>
      <c r="C892" t="str">
        <v>PHONE_CALL</v>
      </c>
      <c r="D892">
        <v>45946</v>
      </c>
      <c r="E892" t="str">
        <v>SOCIAL</v>
      </c>
      <c r="F892" t="str">
        <v>C002</v>
      </c>
      <c r="G892" t="str">
        <v>Webinar: Lead Scoring Best Practices</v>
      </c>
      <c r="H892" t="str">
        <v>IGNORED</v>
      </c>
      <c r="I892">
        <v>1312</v>
      </c>
      <c r="J892" t="str">
        <v>MOBILE</v>
      </c>
      <c r="K892" t="str">
        <v>https://example.com/contact</v>
      </c>
      <c r="L892" t="str">
        <v/>
      </c>
      <c r="M892">
        <v>21.9</v>
      </c>
      <c r="N892" t="str">
        <v>HIGH</v>
      </c>
    </row>
    <row r="893" spans="1:14">
      <c r="A893" t="str">
        <v>INT-00892</v>
      </c>
      <c r="B893" t="str">
        <v>L0241</v>
      </c>
      <c r="C893" t="str">
        <v>DEMO_REQUEST</v>
      </c>
      <c r="D893">
        <v>45712</v>
      </c>
      <c r="E893" t="str">
        <v>SOCIAL</v>
      </c>
      <c r="F893" t="str">
        <v>C010</v>
      </c>
      <c r="G893" t="str">
        <v>Webinar: Advanced Analytics Deep Dive</v>
      </c>
      <c r="H893" t="str">
        <v>OPENED</v>
      </c>
      <c r="I893">
        <v>2362</v>
      </c>
      <c r="J893" t="str">
        <v>MOBILE</v>
      </c>
      <c r="K893" t="str">
        <v>https://example.com/integrations</v>
      </c>
      <c r="L893" t="str">
        <v/>
      </c>
      <c r="M893">
        <v>39.4</v>
      </c>
      <c r="N893" t="str">
        <v>HIGH</v>
      </c>
    </row>
    <row r="894" spans="1:14">
      <c r="A894" t="str">
        <v>INT-00893</v>
      </c>
      <c r="B894" t="str">
        <v>L0170</v>
      </c>
      <c r="C894" t="str">
        <v>PRICING_PAGE_VIEW</v>
      </c>
      <c r="D894" t="str">
        <v/>
      </c>
      <c r="E894" t="str">
        <v>SOCIAL</v>
      </c>
      <c r="F894" t="str">
        <v>C004</v>
      </c>
      <c r="G894" t="str">
        <v>Case Study: Smb Growth Story</v>
      </c>
      <c r="H894" t="str">
        <v>OPENED</v>
      </c>
      <c r="I894">
        <v>0</v>
      </c>
      <c r="J894" t="str">
        <v>TABLET</v>
      </c>
      <c r="K894" t="str">
        <v>https://example.com/integrations</v>
      </c>
      <c r="L894" t="str">
        <v/>
      </c>
      <c r="M894">
        <v>0</v>
      </c>
      <c r="N894" t="str">
        <v>NONE</v>
      </c>
    </row>
    <row r="895" spans="1:14">
      <c r="A895" t="str">
        <v>INT-00894</v>
      </c>
      <c r="B895" t="str">
        <v>L0738</v>
      </c>
      <c r="C895" t="str">
        <v>PHONE_CALL</v>
      </c>
      <c r="D895" t="str">
        <v/>
      </c>
      <c r="E895" t="str">
        <v>PHONE</v>
      </c>
      <c r="F895" t="str">
        <v>N/A</v>
      </c>
      <c r="G895" t="str">
        <v>Unknown</v>
      </c>
      <c r="H895" t="str">
        <v>DOWNLOADED</v>
      </c>
      <c r="I895">
        <v>1201</v>
      </c>
      <c r="J895" t="str">
        <v>DESKTOP</v>
      </c>
      <c r="K895" t="str">
        <v>N/A</v>
      </c>
      <c r="L895" t="str">
        <v/>
      </c>
      <c r="M895">
        <v>20</v>
      </c>
      <c r="N895" t="str">
        <v>HIGH</v>
      </c>
    </row>
    <row r="896" spans="1:14">
      <c r="A896" t="str">
        <v>INT-00895</v>
      </c>
      <c r="B896" t="str">
        <v>L0555</v>
      </c>
      <c r="C896" t="str">
        <v>WEBSITE_VISIT</v>
      </c>
      <c r="D896">
        <v>45728</v>
      </c>
      <c r="E896" t="str">
        <v>UNKNOWN</v>
      </c>
      <c r="F896" t="str">
        <v>C006</v>
      </c>
      <c r="G896" t="str">
        <v>Unknown</v>
      </c>
      <c r="H896" t="str">
        <v>BOUNCED</v>
      </c>
      <c r="I896">
        <v>2364</v>
      </c>
      <c r="J896" t="str">
        <v>TABLET</v>
      </c>
      <c r="K896" t="str">
        <v>N/A</v>
      </c>
      <c r="L896" t="str">
        <v>Churned From Competitor</v>
      </c>
      <c r="M896">
        <v>39.4</v>
      </c>
      <c r="N896" t="str">
        <v>HIGH</v>
      </c>
    </row>
    <row r="897" spans="1:14">
      <c r="A897" t="str">
        <v>INT-00896</v>
      </c>
      <c r="B897" t="str">
        <v>L0898</v>
      </c>
      <c r="C897" t="str">
        <v>BLOG_READ</v>
      </c>
      <c r="D897">
        <v>45973</v>
      </c>
      <c r="E897" t="str">
        <v>IN-PERSON</v>
      </c>
      <c r="F897" t="str">
        <v>C008</v>
      </c>
      <c r="G897" t="str">
        <v>Free Trial Signup Page</v>
      </c>
      <c r="H897" t="str">
        <v>OPENED</v>
      </c>
      <c r="I897">
        <v>0</v>
      </c>
      <c r="J897" t="str">
        <v>DESKTOP</v>
      </c>
      <c r="K897" t="str">
        <v>https://example.com/blog</v>
      </c>
      <c r="L897" t="str">
        <v/>
      </c>
      <c r="M897">
        <v>0</v>
      </c>
      <c r="N897" t="str">
        <v>NONE</v>
      </c>
    </row>
    <row r="898" spans="1:14">
      <c r="A898" t="str">
        <v>INT-00897</v>
      </c>
      <c r="B898" t="str">
        <v>L0137</v>
      </c>
      <c r="C898" t="str">
        <v>AD_CLICK</v>
      </c>
      <c r="D898">
        <v>45843</v>
      </c>
      <c r="E898" t="str">
        <v>UNKNOWN</v>
      </c>
      <c r="F898" t="str">
        <v>C004</v>
      </c>
      <c r="G898" t="str">
        <v>Case Study: Enterprise Win</v>
      </c>
      <c r="H898" t="str">
        <v>CLICKED</v>
      </c>
      <c r="I898">
        <v>1531</v>
      </c>
      <c r="J898" t="str">
        <v>DESKTOP</v>
      </c>
      <c r="K898" t="str">
        <v>https://example.com/blog/reduce-cac</v>
      </c>
      <c r="L898" t="str">
        <v>Duplicate Entry</v>
      </c>
      <c r="M898">
        <v>25.5</v>
      </c>
      <c r="N898" t="str">
        <v>HIGH</v>
      </c>
    </row>
    <row r="899" spans="1:14">
      <c r="A899" t="str">
        <v>INT-00898</v>
      </c>
      <c r="B899" t="str">
        <v>L0871</v>
      </c>
      <c r="C899" t="str">
        <v>WEBSITE_VISIT</v>
      </c>
      <c r="D899">
        <v>45893</v>
      </c>
      <c r="E899" t="str">
        <v>EMAIL</v>
      </c>
      <c r="F899" t="str">
        <v>N/A</v>
      </c>
      <c r="G899" t="str">
        <v>Free Trial Signup Page</v>
      </c>
      <c r="H899" t="str">
        <v>CLICKED</v>
      </c>
      <c r="I899">
        <v>393</v>
      </c>
      <c r="J899" t="str">
        <v>UNKNOWN</v>
      </c>
      <c r="K899" t="str">
        <v>N/A</v>
      </c>
      <c r="L899" t="str">
        <v/>
      </c>
      <c r="M899">
        <v>6.6</v>
      </c>
      <c r="N899" t="str">
        <v>HIGH</v>
      </c>
    </row>
    <row r="900" spans="1:14">
      <c r="A900" t="str">
        <v>INT-00899</v>
      </c>
      <c r="B900" t="str">
        <v>L0346</v>
      </c>
      <c r="C900" t="str">
        <v>BLOG_READ</v>
      </c>
      <c r="D900">
        <v>46009</v>
      </c>
      <c r="E900" t="str">
        <v>IN-PERSON</v>
      </c>
      <c r="F900" t="str">
        <v>N/A</v>
      </c>
      <c r="G900" t="str">
        <v>Video: Customer Testimonial</v>
      </c>
      <c r="H900" t="str">
        <v>REGISTERED</v>
      </c>
      <c r="I900">
        <v>370</v>
      </c>
      <c r="J900" t="str">
        <v>TABLET</v>
      </c>
      <c r="K900" t="str">
        <v>N/A</v>
      </c>
      <c r="L900" t="str">
        <v/>
      </c>
      <c r="M900">
        <v>6.2</v>
      </c>
      <c r="N900" t="str">
        <v>HIGH</v>
      </c>
    </row>
    <row r="901" spans="1:14">
      <c r="A901" t="str">
        <v>INT-00900</v>
      </c>
      <c r="B901" t="str">
        <v>L0602</v>
      </c>
      <c r="C901" t="str">
        <v>PHONE_CALL</v>
      </c>
      <c r="D901">
        <v>45901</v>
      </c>
      <c r="E901" t="str">
        <v>UNKNOWN</v>
      </c>
      <c r="F901" t="str">
        <v>N/A</v>
      </c>
      <c r="G901" t="str">
        <v>Chatbot: Pricing Inquiry</v>
      </c>
      <c r="H901" t="str">
        <v>ENGAGED</v>
      </c>
      <c r="I901">
        <v>2213</v>
      </c>
      <c r="J901" t="str">
        <v>DESKTOP</v>
      </c>
      <c r="K901" t="str">
        <v>N/A</v>
      </c>
      <c r="L901" t="str">
        <v/>
      </c>
      <c r="M901">
        <v>36.9</v>
      </c>
      <c r="N901" t="str">
        <v>HIGH</v>
      </c>
    </row>
    <row r="902" spans="1:14">
      <c r="A902" t="str">
        <v>INT-00901</v>
      </c>
      <c r="B902" t="str">
        <v>L0078</v>
      </c>
      <c r="C902" t="str">
        <v>AD_CLICK</v>
      </c>
      <c r="D902">
        <v>45737</v>
      </c>
      <c r="E902" t="str">
        <v>UNKNOWN</v>
      </c>
      <c r="F902" t="str">
        <v>N/A</v>
      </c>
      <c r="G902" t="str">
        <v>Newsletter Issue #42</v>
      </c>
      <c r="H902" t="str">
        <v>CONVERTED</v>
      </c>
      <c r="I902">
        <v>1601</v>
      </c>
      <c r="J902" t="str">
        <v>UNKNOWN</v>
      </c>
      <c r="K902" t="str">
        <v>N/A</v>
      </c>
      <c r="L902" t="str">
        <v/>
      </c>
      <c r="M902">
        <v>26.7</v>
      </c>
      <c r="N902" t="str">
        <v>HIGH</v>
      </c>
    </row>
    <row r="903" spans="1:14">
      <c r="A903" t="str">
        <v>INT-00902</v>
      </c>
      <c r="B903" t="str">
        <v>L0373</v>
      </c>
      <c r="C903" t="str">
        <v>REFERRAL_LINK_CLICK</v>
      </c>
      <c r="D903">
        <v>45977</v>
      </c>
      <c r="E903" t="str">
        <v>UNKNOWN</v>
      </c>
      <c r="F903" t="str">
        <v>N/A</v>
      </c>
      <c r="G903" t="str">
        <v>Blog: 5 Metrics Every Cmo Needs</v>
      </c>
      <c r="H903" t="str">
        <v>REPLIED</v>
      </c>
      <c r="I903">
        <v>1363</v>
      </c>
      <c r="J903" t="str">
        <v>MOBILE</v>
      </c>
      <c r="K903" t="str">
        <v>https://example.com/webinars</v>
      </c>
      <c r="L903" t="str">
        <v/>
      </c>
      <c r="M903">
        <v>22.7</v>
      </c>
      <c r="N903" t="str">
        <v>HIGH</v>
      </c>
    </row>
    <row r="904" spans="1:14">
      <c r="A904" t="str">
        <v>INT-00903</v>
      </c>
      <c r="B904" t="str">
        <v>L0950</v>
      </c>
      <c r="C904" t="str">
        <v>FORM_SUBMIT</v>
      </c>
      <c r="D904">
        <v>45721</v>
      </c>
      <c r="E904" t="str">
        <v>EMAIL</v>
      </c>
      <c r="F904" t="str">
        <v>C009</v>
      </c>
      <c r="G904" t="str">
        <v>Free Trial Signup Page</v>
      </c>
      <c r="H904" t="str">
        <v>OPENED</v>
      </c>
      <c r="I904">
        <v>1673</v>
      </c>
      <c r="J904" t="str">
        <v>TABLET</v>
      </c>
      <c r="K904" t="str">
        <v>https://example.com/about</v>
      </c>
      <c r="L904" t="str">
        <v/>
      </c>
      <c r="M904">
        <v>27.9</v>
      </c>
      <c r="N904" t="str">
        <v>HIGH</v>
      </c>
    </row>
    <row r="905" spans="1:14">
      <c r="A905" t="str">
        <v>INT-00904</v>
      </c>
      <c r="B905" t="str">
        <v>L0135</v>
      </c>
      <c r="C905" t="str">
        <v>PRICING_PAGE_VIEW</v>
      </c>
      <c r="D905">
        <v>46004</v>
      </c>
      <c r="E905" t="str">
        <v>WEB</v>
      </c>
      <c r="F905" t="str">
        <v>C004</v>
      </c>
      <c r="G905" t="str">
        <v>Unknown</v>
      </c>
      <c r="H905" t="str">
        <v>CLICKED</v>
      </c>
      <c r="I905">
        <v>2292</v>
      </c>
      <c r="J905" t="str">
        <v>DESKTOP</v>
      </c>
      <c r="K905" t="str">
        <v>https://example.com/roi-calculator</v>
      </c>
      <c r="L905" t="str">
        <v>Churned From Competitor</v>
      </c>
      <c r="M905">
        <v>38.200000000000003</v>
      </c>
      <c r="N905" t="str">
        <v>HIGH</v>
      </c>
    </row>
    <row r="906" spans="1:14">
      <c r="A906" t="str">
        <v>INT-00905</v>
      </c>
      <c r="B906" t="str">
        <v>L0584</v>
      </c>
      <c r="C906" t="str">
        <v>PRICING_PAGE_VIEW</v>
      </c>
      <c r="D906">
        <v>45767</v>
      </c>
      <c r="E906" t="str">
        <v>SMS</v>
      </c>
      <c r="F906" t="str">
        <v>C005</v>
      </c>
      <c r="G906" t="str">
        <v>Chatbot: Pricing Inquiry</v>
      </c>
      <c r="H906" t="str">
        <v>BOUNCED</v>
      </c>
      <c r="I906">
        <v>0</v>
      </c>
      <c r="J906" t="str">
        <v>DESKTOP</v>
      </c>
      <c r="K906" t="str">
        <v>N/A</v>
      </c>
      <c r="L906" t="str">
        <v/>
      </c>
      <c r="M906">
        <v>0</v>
      </c>
      <c r="N906" t="str">
        <v>NONE</v>
      </c>
    </row>
    <row r="907" spans="1:14">
      <c r="A907" t="str">
        <v>INT-00906</v>
      </c>
      <c r="B907" t="str">
        <v>L0738</v>
      </c>
      <c r="C907" t="str">
        <v>WEBSITE_VISIT</v>
      </c>
      <c r="D907">
        <v>45701</v>
      </c>
      <c r="E907" t="str">
        <v>WEB</v>
      </c>
      <c r="F907" t="str">
        <v>C010</v>
      </c>
      <c r="G907" t="str">
        <v>Unknown</v>
      </c>
      <c r="H907" t="str">
        <v>NO_RESPONSE</v>
      </c>
      <c r="I907">
        <v>1256</v>
      </c>
      <c r="J907" t="str">
        <v>MOBILE</v>
      </c>
      <c r="K907" t="str">
        <v>N/A</v>
      </c>
      <c r="L907" t="str">
        <v/>
      </c>
      <c r="M907">
        <v>20.9</v>
      </c>
      <c r="N907" t="str">
        <v>HIGH</v>
      </c>
    </row>
    <row r="908" spans="1:14">
      <c r="A908" t="str">
        <v>INT-00907</v>
      </c>
      <c r="B908" t="str">
        <v>L0718</v>
      </c>
      <c r="C908" t="str">
        <v>CHATBOT_CONVO</v>
      </c>
      <c r="D908">
        <v>45713</v>
      </c>
      <c r="E908" t="str">
        <v>EMAIL</v>
      </c>
      <c r="F908" t="str">
        <v>C004</v>
      </c>
      <c r="G908" t="str">
        <v>Video: Customer Testimonial</v>
      </c>
      <c r="H908" t="str">
        <v>BOUNCED</v>
      </c>
      <c r="I908">
        <v>54</v>
      </c>
      <c r="J908" t="str">
        <v>UNKNOWN</v>
      </c>
      <c r="K908" t="str">
        <v>https://example.com/roi-calculator</v>
      </c>
      <c r="L908" t="str">
        <v/>
      </c>
      <c r="M908">
        <v>0.9</v>
      </c>
      <c r="N908" t="str">
        <v>LOW</v>
      </c>
    </row>
    <row r="909" spans="1:14">
      <c r="A909" t="str">
        <v>INT-00908</v>
      </c>
      <c r="B909" t="str">
        <v>L0667</v>
      </c>
      <c r="C909" t="str">
        <v>FREE_TRIAL_SIGNUP</v>
      </c>
      <c r="D909">
        <v>45727</v>
      </c>
      <c r="E909" t="str">
        <v>SMS</v>
      </c>
      <c r="F909" t="str">
        <v>C001</v>
      </c>
      <c r="G909" t="str">
        <v>Crm Buyer'S Guide 2025</v>
      </c>
      <c r="H909" t="str">
        <v>OPENED</v>
      </c>
      <c r="I909">
        <v>303</v>
      </c>
      <c r="J909" t="str">
        <v>MOBILE</v>
      </c>
      <c r="K909" t="str">
        <v>https://example.com/free-trial</v>
      </c>
      <c r="L909" t="str">
        <v/>
      </c>
      <c r="M909">
        <v>5.0999999999999996</v>
      </c>
      <c r="N909" t="str">
        <v>HIGH</v>
      </c>
    </row>
    <row r="910" spans="1:14">
      <c r="A910" t="str">
        <v>INT-00909</v>
      </c>
      <c r="B910" t="str">
        <v>L0561</v>
      </c>
      <c r="C910" t="str">
        <v>PHONE_CALL</v>
      </c>
      <c r="D910">
        <v>45952</v>
      </c>
      <c r="E910" t="str">
        <v>UNKNOWN</v>
      </c>
      <c r="F910" t="str">
        <v>C001</v>
      </c>
      <c r="G910" t="str">
        <v>Unknown</v>
      </c>
      <c r="H910" t="str">
        <v>PARTIAL_VIEW</v>
      </c>
      <c r="I910">
        <v>2128</v>
      </c>
      <c r="J910" t="str">
        <v>DESKTOP</v>
      </c>
      <c r="K910" t="str">
        <v>https://example.com/pricing</v>
      </c>
      <c r="L910" t="str">
        <v/>
      </c>
      <c r="M910">
        <v>35.5</v>
      </c>
      <c r="N910" t="str">
        <v>HIGH</v>
      </c>
    </row>
    <row r="911" spans="1:14">
      <c r="A911" t="str">
        <v>INT-00910</v>
      </c>
      <c r="B911" t="str">
        <v>L0094</v>
      </c>
      <c r="C911" t="str">
        <v>UNSUBSCRIBE</v>
      </c>
      <c r="D911">
        <v>45873</v>
      </c>
      <c r="E911" t="str">
        <v>PHONE</v>
      </c>
      <c r="F911" t="str">
        <v>C010</v>
      </c>
      <c r="G911" t="str">
        <v>Competitor Comparison Sheet</v>
      </c>
      <c r="H911" t="str">
        <v>REGISTERED</v>
      </c>
      <c r="I911">
        <v>108</v>
      </c>
      <c r="J911" t="str">
        <v>TABLET</v>
      </c>
      <c r="K911" t="str">
        <v>https://example.com/competitors</v>
      </c>
      <c r="L911" t="str">
        <v/>
      </c>
      <c r="M911">
        <v>1.8</v>
      </c>
      <c r="N911" t="str">
        <v>MEDIUM</v>
      </c>
    </row>
    <row r="912" spans="1:14">
      <c r="A912" t="str">
        <v>INT-00911</v>
      </c>
      <c r="B912" t="str">
        <v>L0520</v>
      </c>
      <c r="C912" t="str">
        <v>FREE_TRIAL_SIGNUP</v>
      </c>
      <c r="D912">
        <v>45922</v>
      </c>
      <c r="E912" t="str">
        <v>IN-PERSON</v>
      </c>
      <c r="F912" t="str">
        <v>C005</v>
      </c>
      <c r="G912" t="str">
        <v>Newsletter Issue #44</v>
      </c>
      <c r="H912" t="str">
        <v>OPENED</v>
      </c>
      <c r="I912">
        <v>860</v>
      </c>
      <c r="J912" t="str">
        <v>MOBILE</v>
      </c>
      <c r="K912" t="str">
        <v>https://example.com/resources/ebooks</v>
      </c>
      <c r="L912" t="str">
        <v/>
      </c>
      <c r="M912">
        <v>14.3</v>
      </c>
      <c r="N912" t="str">
        <v>HIGH</v>
      </c>
    </row>
    <row r="913" spans="1:14">
      <c r="A913" t="str">
        <v>INT-00912</v>
      </c>
      <c r="B913" t="str">
        <v>L0861</v>
      </c>
      <c r="C913" t="str">
        <v>WEBINAR_ATTENDED</v>
      </c>
      <c r="D913">
        <v>46014</v>
      </c>
      <c r="E913" t="str">
        <v>IN-PERSON</v>
      </c>
      <c r="F913" t="str">
        <v>C008</v>
      </c>
      <c r="G913" t="str">
        <v>Video: Customer Testimonial</v>
      </c>
      <c r="H913" t="str">
        <v>REGISTERED</v>
      </c>
      <c r="I913">
        <v>919</v>
      </c>
      <c r="J913" t="str">
        <v>DESKTOP</v>
      </c>
      <c r="K913" t="str">
        <v>https://example.com/pricing</v>
      </c>
      <c r="L913" t="str">
        <v>Security Review Required</v>
      </c>
      <c r="M913">
        <v>15.3</v>
      </c>
      <c r="N913" t="str">
        <v>HIGH</v>
      </c>
    </row>
    <row r="914" spans="1:14">
      <c r="A914" t="str">
        <v>INT-00913</v>
      </c>
      <c r="B914" t="str">
        <v>L0057</v>
      </c>
      <c r="C914" t="str">
        <v>AD_CLICK</v>
      </c>
      <c r="D914">
        <v>45910</v>
      </c>
      <c r="E914" t="str">
        <v>PUSH_NOTIFICATION</v>
      </c>
      <c r="F914" t="str">
        <v>C004</v>
      </c>
      <c r="G914" t="str">
        <v>10 Lead Scoring Tips</v>
      </c>
      <c r="H914" t="str">
        <v>NO_RESPONSE</v>
      </c>
      <c r="I914">
        <v>1923</v>
      </c>
      <c r="J914" t="str">
        <v>DESKTOP</v>
      </c>
      <c r="K914" t="str">
        <v>N/A</v>
      </c>
      <c r="L914" t="str">
        <v/>
      </c>
      <c r="M914">
        <v>32.1</v>
      </c>
      <c r="N914" t="str">
        <v>HIGH</v>
      </c>
    </row>
    <row r="915" spans="1:14">
      <c r="A915" t="str">
        <v>INT-00914</v>
      </c>
      <c r="B915" t="str">
        <v>L0790</v>
      </c>
      <c r="C915" t="str">
        <v>FORM_SUBMIT</v>
      </c>
      <c r="D915">
        <v>45783</v>
      </c>
      <c r="E915" t="str">
        <v>WEB</v>
      </c>
      <c r="F915" t="str">
        <v>C009</v>
      </c>
      <c r="G915" t="str">
        <v>Whitepaper: State Of Gtm 2025</v>
      </c>
      <c r="H915" t="str">
        <v>DOWNLOADED</v>
      </c>
      <c r="I915">
        <v>137</v>
      </c>
      <c r="J915" t="str">
        <v>DESKTOP</v>
      </c>
      <c r="K915" t="str">
        <v>N/A</v>
      </c>
      <c r="L915" t="str">
        <v/>
      </c>
      <c r="M915">
        <v>2.2999999999999998</v>
      </c>
      <c r="N915" t="str">
        <v>MEDIUM</v>
      </c>
    </row>
    <row r="916" spans="1:14">
      <c r="A916" t="str">
        <v>INT-00915</v>
      </c>
      <c r="B916" t="str">
        <v>L0484</v>
      </c>
      <c r="C916" t="str">
        <v>DEMO_REQUEST</v>
      </c>
      <c r="D916">
        <v>45933</v>
      </c>
      <c r="E916" t="str">
        <v>PUSH_NOTIFICATION</v>
      </c>
      <c r="F916" t="str">
        <v>N/A</v>
      </c>
      <c r="G916" t="str">
        <v>Newsletter Issue #42</v>
      </c>
      <c r="H916" t="str">
        <v>CONVERTED</v>
      </c>
      <c r="I916">
        <v>0</v>
      </c>
      <c r="J916" t="str">
        <v>DESKTOP</v>
      </c>
      <c r="K916" t="str">
        <v>https://example.com/blog</v>
      </c>
      <c r="L916" t="str">
        <v/>
      </c>
      <c r="M916">
        <v>0</v>
      </c>
      <c r="N916" t="str">
        <v>NONE</v>
      </c>
    </row>
    <row r="917" spans="1:14">
      <c r="A917" t="str">
        <v>INT-00916</v>
      </c>
      <c r="B917" t="str">
        <v>L0452</v>
      </c>
      <c r="C917" t="str">
        <v>CONTENT_DOWNLOAD</v>
      </c>
      <c r="D917">
        <v>45749</v>
      </c>
      <c r="E917" t="str">
        <v>WEB</v>
      </c>
      <c r="F917" t="str">
        <v>N/A</v>
      </c>
      <c r="G917" t="str">
        <v>Free Trial Signup Page</v>
      </c>
      <c r="H917" t="str">
        <v>CONVERTED</v>
      </c>
      <c r="I917">
        <v>0</v>
      </c>
      <c r="J917" t="str">
        <v>MOBILE</v>
      </c>
      <c r="K917" t="str">
        <v>N/A</v>
      </c>
      <c r="L917" t="str">
        <v/>
      </c>
      <c r="M917">
        <v>0</v>
      </c>
      <c r="N917" t="str">
        <v>NONE</v>
      </c>
    </row>
    <row r="918" spans="1:14">
      <c r="A918" t="str">
        <v>INT-00917</v>
      </c>
      <c r="B918" t="str">
        <v>L0806</v>
      </c>
      <c r="C918" t="str">
        <v>BLOG_READ</v>
      </c>
      <c r="D918" t="str">
        <v/>
      </c>
      <c r="E918" t="str">
        <v>WEB</v>
      </c>
      <c r="F918" t="str">
        <v>N/A</v>
      </c>
      <c r="G918" t="str">
        <v>Newsletter Issue #43</v>
      </c>
      <c r="H918" t="str">
        <v>PARTIAL_VIEW</v>
      </c>
      <c r="I918">
        <v>0</v>
      </c>
      <c r="J918" t="str">
        <v>UNKNOWN</v>
      </c>
      <c r="K918" t="str">
        <v>N/A</v>
      </c>
      <c r="L918" t="str">
        <v/>
      </c>
      <c r="M918">
        <v>0</v>
      </c>
      <c r="N918" t="str">
        <v>NONE</v>
      </c>
    </row>
    <row r="919" spans="1:14">
      <c r="A919" t="str">
        <v>INT-00918</v>
      </c>
      <c r="B919" t="str">
        <v>L0095</v>
      </c>
      <c r="C919" t="str">
        <v>REFERRAL_LINK_CLICK</v>
      </c>
      <c r="D919">
        <v>45828</v>
      </c>
      <c r="E919" t="str">
        <v>UNKNOWN</v>
      </c>
      <c r="F919" t="str">
        <v>C003</v>
      </c>
      <c r="G919" t="str">
        <v>Crm Buyer'S Guide 2025</v>
      </c>
      <c r="H919" t="str">
        <v>CLICKED</v>
      </c>
      <c r="I919">
        <v>1074</v>
      </c>
      <c r="J919" t="str">
        <v>MOBILE</v>
      </c>
      <c r="K919" t="str">
        <v>https://example.com/roi-calculator</v>
      </c>
      <c r="L919" t="str">
        <v/>
      </c>
      <c r="M919">
        <v>17.899999999999999</v>
      </c>
      <c r="N919" t="str">
        <v>HIGH</v>
      </c>
    </row>
    <row r="920" spans="1:14">
      <c r="A920" t="str">
        <v>INT-00919</v>
      </c>
      <c r="B920" t="str">
        <v>L0887</v>
      </c>
      <c r="C920" t="str">
        <v>CHATBOT_CONVO</v>
      </c>
      <c r="D920">
        <v>45841</v>
      </c>
      <c r="E920" t="str">
        <v>IN-PERSON</v>
      </c>
      <c r="F920" t="str">
        <v>C010</v>
      </c>
      <c r="G920" t="str">
        <v>Webinar: Marketing Automation 101</v>
      </c>
      <c r="H920" t="str">
        <v>OPENED</v>
      </c>
      <c r="I920">
        <v>925</v>
      </c>
      <c r="J920" t="str">
        <v>MOBILE</v>
      </c>
      <c r="K920" t="str">
        <v>https://example.com/demo</v>
      </c>
      <c r="L920" t="str">
        <v>High Intent</v>
      </c>
      <c r="M920">
        <v>15.4</v>
      </c>
      <c r="N920" t="str">
        <v>HIGH</v>
      </c>
    </row>
    <row r="921" spans="1:14">
      <c r="A921" t="str">
        <v>INT-00920</v>
      </c>
      <c r="B921" t="str">
        <v>L0471</v>
      </c>
      <c r="C921" t="str">
        <v>CASE_STUDY_VIEW</v>
      </c>
      <c r="D921">
        <v>45741</v>
      </c>
      <c r="E921" t="str">
        <v>PHONE</v>
      </c>
      <c r="F921" t="str">
        <v>C002</v>
      </c>
      <c r="G921" t="str">
        <v>Newsletter Issue #42</v>
      </c>
      <c r="H921" t="str">
        <v>OPENED</v>
      </c>
      <c r="I921">
        <v>698</v>
      </c>
      <c r="J921" t="str">
        <v>MOBILE</v>
      </c>
      <c r="K921" t="str">
        <v>https://example.com/free-trial</v>
      </c>
      <c r="L921" t="str">
        <v/>
      </c>
      <c r="M921">
        <v>11.6</v>
      </c>
      <c r="N921" t="str">
        <v>HIGH</v>
      </c>
    </row>
    <row r="922" spans="1:14">
      <c r="A922" t="str">
        <v>INT-00921</v>
      </c>
      <c r="B922" t="str">
        <v>L0019</v>
      </c>
      <c r="C922" t="str">
        <v>EMAIL_CLICK</v>
      </c>
      <c r="D922">
        <v>45871</v>
      </c>
      <c r="E922" t="str">
        <v>WEB</v>
      </c>
      <c r="F922" t="str">
        <v>C001</v>
      </c>
      <c r="G922" t="str">
        <v>Ultimate Guide To Crm</v>
      </c>
      <c r="H922" t="str">
        <v>BOUNCED</v>
      </c>
      <c r="I922">
        <v>375</v>
      </c>
      <c r="J922" t="str">
        <v>DESKTOP</v>
      </c>
      <c r="K922" t="str">
        <v>https://example.com/features</v>
      </c>
      <c r="L922" t="str">
        <v>Pricing Discussion Ongoing</v>
      </c>
      <c r="M922">
        <v>6.3</v>
      </c>
      <c r="N922" t="str">
        <v>HIGH</v>
      </c>
    </row>
    <row r="923" spans="1:14">
      <c r="A923" t="str">
        <v>INT-00922</v>
      </c>
      <c r="B923" t="str">
        <v>L0398</v>
      </c>
      <c r="C923" t="str">
        <v>CASE_STUDY_VIEW</v>
      </c>
      <c r="D923">
        <v>45999</v>
      </c>
      <c r="E923" t="str">
        <v>CHAT</v>
      </c>
      <c r="F923" t="str">
        <v>C001</v>
      </c>
      <c r="G923" t="str">
        <v>Webinar: Lead Scoring Best Practices</v>
      </c>
      <c r="H923" t="str">
        <v>CONVERTED</v>
      </c>
      <c r="I923">
        <v>0</v>
      </c>
      <c r="J923" t="str">
        <v>MOBILE</v>
      </c>
      <c r="K923" t="str">
        <v>https://example.com/webinars</v>
      </c>
      <c r="L923" t="str">
        <v>Timeline: Q3</v>
      </c>
      <c r="M923">
        <v>0</v>
      </c>
      <c r="N923" t="str">
        <v>NONE</v>
      </c>
    </row>
    <row r="924" spans="1:14">
      <c r="A924" t="str">
        <v>INT-00923</v>
      </c>
      <c r="B924" t="str">
        <v>L0374</v>
      </c>
      <c r="C924" t="str">
        <v>EMAIL_OPEN</v>
      </c>
      <c r="D924">
        <v>45948</v>
      </c>
      <c r="E924" t="str">
        <v>EMAIL</v>
      </c>
      <c r="F924" t="str">
        <v>C007</v>
      </c>
      <c r="G924" t="str">
        <v>Free Trial Signup Page</v>
      </c>
      <c r="H924" t="str">
        <v>NO_RESPONSE</v>
      </c>
      <c r="I924">
        <v>1440</v>
      </c>
      <c r="J924" t="str">
        <v>TABLET</v>
      </c>
      <c r="K924" t="str">
        <v>https://example.com/contact</v>
      </c>
      <c r="L924" t="str">
        <v/>
      </c>
      <c r="M924">
        <v>24</v>
      </c>
      <c r="N924" t="str">
        <v>HIGH</v>
      </c>
    </row>
    <row r="925" spans="1:14">
      <c r="A925" t="str">
        <v>INT-00924</v>
      </c>
      <c r="B925" t="str">
        <v>L0372</v>
      </c>
      <c r="C925" t="str">
        <v>EMAIL_OPEN</v>
      </c>
      <c r="D925">
        <v>45861</v>
      </c>
      <c r="E925" t="str">
        <v>WEB</v>
      </c>
      <c r="F925" t="str">
        <v>C007</v>
      </c>
      <c r="G925" t="str">
        <v>Blog: How To Reduce Cac</v>
      </c>
      <c r="H925" t="str">
        <v>IGNORED</v>
      </c>
      <c r="I925">
        <v>149</v>
      </c>
      <c r="J925" t="str">
        <v>UNKNOWN</v>
      </c>
      <c r="K925" t="str">
        <v>https://example.com/pricing</v>
      </c>
      <c r="L925" t="str">
        <v/>
      </c>
      <c r="M925">
        <v>2.5</v>
      </c>
      <c r="N925" t="str">
        <v>MEDIUM</v>
      </c>
    </row>
    <row r="926" spans="1:14">
      <c r="A926" t="str">
        <v>INT-00925</v>
      </c>
      <c r="B926" t="str">
        <v>L0961</v>
      </c>
      <c r="C926" t="str">
        <v>EMAIL_CLICK</v>
      </c>
      <c r="D926">
        <v>45669</v>
      </c>
      <c r="E926" t="str">
        <v>PUSH_NOTIFICATION</v>
      </c>
      <c r="F926" t="str">
        <v>C002</v>
      </c>
      <c r="G926" t="str">
        <v>Chatbot: Pricing Inquiry</v>
      </c>
      <c r="H926" t="str">
        <v>CONVERTED</v>
      </c>
      <c r="I926">
        <v>517</v>
      </c>
      <c r="J926" t="str">
        <v>DESKTOP</v>
      </c>
      <c r="K926" t="str">
        <v>https://example.com/pricing</v>
      </c>
      <c r="L926" t="str">
        <v/>
      </c>
      <c r="M926">
        <v>8.6</v>
      </c>
      <c r="N926" t="str">
        <v>HIGH</v>
      </c>
    </row>
    <row r="927" spans="1:14">
      <c r="A927" t="str">
        <v>INT-00926</v>
      </c>
      <c r="B927" t="str">
        <v>L0208</v>
      </c>
      <c r="C927" t="str">
        <v>EMAIL_OPEN</v>
      </c>
      <c r="D927">
        <v>45957</v>
      </c>
      <c r="E927" t="str">
        <v>UNKNOWN</v>
      </c>
      <c r="F927" t="str">
        <v>C003</v>
      </c>
      <c r="G927" t="str">
        <v>Retargeting Ad Creative A</v>
      </c>
      <c r="H927" t="str">
        <v>OPENED</v>
      </c>
      <c r="I927">
        <v>385</v>
      </c>
      <c r="J927" t="str">
        <v>DESKTOP</v>
      </c>
      <c r="K927" t="str">
        <v>https://example.com/free-trial</v>
      </c>
      <c r="L927" t="str">
        <v/>
      </c>
      <c r="M927">
        <v>6.4</v>
      </c>
      <c r="N927" t="str">
        <v>HIGH</v>
      </c>
    </row>
    <row r="928" spans="1:14">
      <c r="A928" t="str">
        <v>INT-00927</v>
      </c>
      <c r="B928" t="str">
        <v>L0647</v>
      </c>
      <c r="C928" t="str">
        <v>FREE_TRIAL_SIGNUP</v>
      </c>
      <c r="D928">
        <v>45816</v>
      </c>
      <c r="E928" t="str">
        <v>SOCIAL</v>
      </c>
      <c r="F928" t="str">
        <v>C010</v>
      </c>
      <c r="G928" t="str">
        <v>Roi Calculator Landing Page</v>
      </c>
      <c r="H928" t="str">
        <v>ENGAGED</v>
      </c>
      <c r="I928">
        <v>925</v>
      </c>
      <c r="J928" t="str">
        <v>DESKTOP</v>
      </c>
      <c r="K928" t="str">
        <v>N/A</v>
      </c>
      <c r="L928" t="str">
        <v/>
      </c>
      <c r="M928">
        <v>15.4</v>
      </c>
      <c r="N928" t="str">
        <v>HIGH</v>
      </c>
    </row>
    <row r="929" spans="1:14">
      <c r="A929" t="str">
        <v>INT-00928</v>
      </c>
      <c r="B929" t="str">
        <v>L0371</v>
      </c>
      <c r="C929" t="str">
        <v>CHATBOT_CONVO</v>
      </c>
      <c r="D929">
        <v>45767</v>
      </c>
      <c r="E929" t="str">
        <v>WEB</v>
      </c>
      <c r="F929" t="str">
        <v>C010</v>
      </c>
      <c r="G929" t="str">
        <v>Event Registration: Summit 2025</v>
      </c>
      <c r="H929" t="str">
        <v>PARTIAL_VIEW</v>
      </c>
      <c r="I929">
        <v>50</v>
      </c>
      <c r="J929" t="str">
        <v>DESKTOP</v>
      </c>
      <c r="K929" t="str">
        <v>N/A</v>
      </c>
      <c r="L929" t="str">
        <v/>
      </c>
      <c r="M929">
        <v>0.8</v>
      </c>
      <c r="N929" t="str">
        <v>LOW</v>
      </c>
    </row>
    <row r="930" spans="1:14">
      <c r="A930" t="str">
        <v>INT-00929</v>
      </c>
      <c r="B930" t="str">
        <v>L0402</v>
      </c>
      <c r="C930" t="str">
        <v>WEBSITE_VISIT</v>
      </c>
      <c r="D930">
        <v>45881</v>
      </c>
      <c r="E930" t="str">
        <v>EMAIL</v>
      </c>
      <c r="F930" t="str">
        <v>C002</v>
      </c>
      <c r="G930" t="str">
        <v>Partner Referral Landing Page</v>
      </c>
      <c r="H930" t="str">
        <v>CLICKED</v>
      </c>
      <c r="I930">
        <v>499</v>
      </c>
      <c r="J930" t="str">
        <v>TABLET</v>
      </c>
      <c r="K930" t="str">
        <v>https://example.com/roi-calculator</v>
      </c>
      <c r="L930" t="str">
        <v/>
      </c>
      <c r="M930">
        <v>8.3000000000000007</v>
      </c>
      <c r="N930" t="str">
        <v>HIGH</v>
      </c>
    </row>
    <row r="931" spans="1:14">
      <c r="A931" t="str">
        <v>INT-00930</v>
      </c>
      <c r="B931" t="str">
        <v>L0989</v>
      </c>
      <c r="C931" t="str">
        <v>REFERRAL_LINK_CLICK</v>
      </c>
      <c r="D931">
        <v>45766</v>
      </c>
      <c r="E931" t="str">
        <v>SOCIAL</v>
      </c>
      <c r="F931" t="str">
        <v>N/A</v>
      </c>
      <c r="G931" t="str">
        <v>Case Study: Smb Growth Story</v>
      </c>
      <c r="H931" t="str">
        <v>PARTIAL_VIEW</v>
      </c>
      <c r="I931">
        <v>2095</v>
      </c>
      <c r="J931" t="str">
        <v>DESKTOP</v>
      </c>
      <c r="K931" t="str">
        <v>https://example.com/features</v>
      </c>
      <c r="L931" t="str">
        <v/>
      </c>
      <c r="M931">
        <v>34.9</v>
      </c>
      <c r="N931" t="str">
        <v>HIGH</v>
      </c>
    </row>
    <row r="932" spans="1:14">
      <c r="A932" t="str">
        <v>INT-00931</v>
      </c>
      <c r="B932" t="str">
        <v>L0761</v>
      </c>
      <c r="C932" t="str">
        <v>DEMO_REQUEST</v>
      </c>
      <c r="D932">
        <v>45661</v>
      </c>
      <c r="E932" t="str">
        <v>IN-PERSON</v>
      </c>
      <c r="F932" t="str">
        <v>C002</v>
      </c>
      <c r="G932" t="str">
        <v>Crm Buyer'S Guide 2025</v>
      </c>
      <c r="H932" t="str">
        <v>VIEWED</v>
      </c>
      <c r="I932">
        <v>11</v>
      </c>
      <c r="J932" t="str">
        <v>MOBILE</v>
      </c>
      <c r="K932" t="str">
        <v>https://example.com/roi-calculator</v>
      </c>
      <c r="L932" t="str">
        <v/>
      </c>
      <c r="M932">
        <v>0.2</v>
      </c>
      <c r="N932" t="str">
        <v>LOW</v>
      </c>
    </row>
    <row r="933" spans="1:14">
      <c r="A933" t="str">
        <v>INT-00932</v>
      </c>
      <c r="B933" t="str">
        <v>L0108</v>
      </c>
      <c r="C933" t="str">
        <v>CASE_STUDY_VIEW</v>
      </c>
      <c r="D933">
        <v>45931</v>
      </c>
      <c r="E933" t="str">
        <v>CHAT</v>
      </c>
      <c r="F933" t="str">
        <v>N/A</v>
      </c>
      <c r="G933" t="str">
        <v>Crm Buyer'S Guide 2025</v>
      </c>
      <c r="H933" t="str">
        <v>CLICKED</v>
      </c>
      <c r="I933">
        <v>1996</v>
      </c>
      <c r="J933" t="str">
        <v>UNKNOWN</v>
      </c>
      <c r="K933" t="str">
        <v>https://example.com/demo</v>
      </c>
      <c r="L933" t="str">
        <v/>
      </c>
      <c r="M933">
        <v>33.299999999999997</v>
      </c>
      <c r="N933" t="str">
        <v>HIGH</v>
      </c>
    </row>
    <row r="934" spans="1:14">
      <c r="A934" t="str">
        <v>INT-00933</v>
      </c>
      <c r="B934" t="str">
        <v>L0352</v>
      </c>
      <c r="C934" t="str">
        <v>EMAIL_CLICK</v>
      </c>
      <c r="D934">
        <v>46010</v>
      </c>
      <c r="E934" t="str">
        <v>WEB</v>
      </c>
      <c r="F934" t="str">
        <v>C007</v>
      </c>
      <c r="G934" t="str">
        <v>Webinar: Lead Scoring Best Practices</v>
      </c>
      <c r="H934" t="str">
        <v>CONVERTED</v>
      </c>
      <c r="I934">
        <v>88</v>
      </c>
      <c r="J934" t="str">
        <v>TABLET</v>
      </c>
      <c r="K934" t="str">
        <v>https://example.com/roi-calculator</v>
      </c>
      <c r="L934" t="str">
        <v>Procurement Involved</v>
      </c>
      <c r="M934">
        <v>1.5</v>
      </c>
      <c r="N934" t="str">
        <v>MEDIUM</v>
      </c>
    </row>
    <row r="935" spans="1:14">
      <c r="A935" t="str">
        <v>INT-00934</v>
      </c>
      <c r="B935" t="str">
        <v>L0664</v>
      </c>
      <c r="C935" t="str">
        <v>WEBSITE_VISIT</v>
      </c>
      <c r="D935">
        <v>45982</v>
      </c>
      <c r="E935" t="str">
        <v>IN-PERSON</v>
      </c>
      <c r="F935" t="str">
        <v>N/A</v>
      </c>
      <c r="G935" t="str">
        <v>Retargeting Ad Creative A</v>
      </c>
      <c r="H935" t="str">
        <v>REGISTERED</v>
      </c>
      <c r="I935">
        <v>1769</v>
      </c>
      <c r="J935" t="str">
        <v>UNKNOWN</v>
      </c>
      <c r="K935" t="str">
        <v>https://example.com/competitors</v>
      </c>
      <c r="L935" t="str">
        <v/>
      </c>
      <c r="M935">
        <v>29.5</v>
      </c>
      <c r="N935" t="str">
        <v>HIGH</v>
      </c>
    </row>
    <row r="936" spans="1:14">
      <c r="A936" t="str">
        <v>INT-00935</v>
      </c>
      <c r="B936" t="str">
        <v>L0762</v>
      </c>
      <c r="C936" t="str">
        <v>REFERRAL_LINK_CLICK</v>
      </c>
      <c r="D936">
        <v>45977</v>
      </c>
      <c r="E936" t="str">
        <v>UNKNOWN</v>
      </c>
      <c r="F936" t="str">
        <v>C003</v>
      </c>
      <c r="G936" t="str">
        <v>Ultimate Guide To Crm</v>
      </c>
      <c r="H936" t="str">
        <v>VIEWED</v>
      </c>
      <c r="I936">
        <v>1056</v>
      </c>
      <c r="J936" t="str">
        <v>MOBILE</v>
      </c>
      <c r="K936" t="str">
        <v>N/A</v>
      </c>
      <c r="L936" t="str">
        <v>Follow Up Needed</v>
      </c>
      <c r="M936">
        <v>17.600000000000001</v>
      </c>
      <c r="N936" t="str">
        <v>HIGH</v>
      </c>
    </row>
    <row r="937" spans="1:14">
      <c r="A937" t="str">
        <v>INT-00936</v>
      </c>
      <c r="B937" t="str">
        <v>L0849</v>
      </c>
      <c r="C937" t="str">
        <v>WEBINAR_ATTENDED</v>
      </c>
      <c r="D937">
        <v>45972</v>
      </c>
      <c r="E937" t="str">
        <v>SOCIAL</v>
      </c>
      <c r="F937" t="str">
        <v>C005</v>
      </c>
      <c r="G937" t="str">
        <v>Case Study: Mid-Market Win</v>
      </c>
      <c r="H937" t="str">
        <v>OPENED</v>
      </c>
      <c r="I937">
        <v>365</v>
      </c>
      <c r="J937" t="str">
        <v>TABLET</v>
      </c>
      <c r="K937" t="str">
        <v>https://example.com/features</v>
      </c>
      <c r="L937" t="str">
        <v/>
      </c>
      <c r="M937">
        <v>6.1</v>
      </c>
      <c r="N937" t="str">
        <v>HIGH</v>
      </c>
    </row>
    <row r="938" spans="1:14">
      <c r="A938" t="str">
        <v>INT-00937</v>
      </c>
      <c r="B938" t="str">
        <v>L0740</v>
      </c>
      <c r="C938" t="str">
        <v>VIDEO_WATCH</v>
      </c>
      <c r="D938">
        <v>45873</v>
      </c>
      <c r="E938" t="str">
        <v>PUSH_NOTIFICATION</v>
      </c>
      <c r="F938" t="str">
        <v>C010</v>
      </c>
      <c r="G938" t="str">
        <v>Blog: Abm Vs Demand Gen</v>
      </c>
      <c r="H938" t="str">
        <v>NO_RESPONSE</v>
      </c>
      <c r="I938">
        <v>266</v>
      </c>
      <c r="J938" t="str">
        <v>UNKNOWN</v>
      </c>
      <c r="K938" t="str">
        <v>https://example.com/blog</v>
      </c>
      <c r="L938" t="str">
        <v/>
      </c>
      <c r="M938">
        <v>4.4000000000000004</v>
      </c>
      <c r="N938" t="str">
        <v>MEDIUM</v>
      </c>
    </row>
    <row r="939" spans="1:14">
      <c r="A939" t="str">
        <v>INT-00938</v>
      </c>
      <c r="B939" t="str">
        <v>L0364</v>
      </c>
      <c r="C939" t="str">
        <v>EMAIL_OPEN</v>
      </c>
      <c r="D939">
        <v>45659</v>
      </c>
      <c r="E939" t="str">
        <v>WEB</v>
      </c>
      <c r="F939" t="str">
        <v>N/A</v>
      </c>
      <c r="G939" t="str">
        <v>Crm Buyer'S Guide 2025</v>
      </c>
      <c r="H939" t="str">
        <v>CLICKED</v>
      </c>
      <c r="I939">
        <v>1436</v>
      </c>
      <c r="J939" t="str">
        <v>UNKNOWN</v>
      </c>
      <c r="K939" t="str">
        <v>N/A</v>
      </c>
      <c r="L939" t="str">
        <v/>
      </c>
      <c r="M939">
        <v>23.9</v>
      </c>
      <c r="N939" t="str">
        <v>HIGH</v>
      </c>
    </row>
    <row r="940" spans="1:14">
      <c r="A940" t="str">
        <v>INT-00939</v>
      </c>
      <c r="B940" t="str">
        <v>L0323</v>
      </c>
      <c r="C940" t="str">
        <v>SOCIAL_ENGAGE</v>
      </c>
      <c r="D940">
        <v>45782</v>
      </c>
      <c r="E940" t="str">
        <v>UNKNOWN</v>
      </c>
      <c r="F940" t="str">
        <v>C008</v>
      </c>
      <c r="G940" t="str">
        <v>Blog: How To Reduce Cac</v>
      </c>
      <c r="H940" t="str">
        <v>OPENED</v>
      </c>
      <c r="I940">
        <v>1693</v>
      </c>
      <c r="J940" t="str">
        <v>DESKTOP</v>
      </c>
      <c r="K940" t="str">
        <v>https://example.com/blog/reduce-cac</v>
      </c>
      <c r="L940" t="str">
        <v>High Intent</v>
      </c>
      <c r="M940">
        <v>28.2</v>
      </c>
      <c r="N940" t="str">
        <v>HIGH</v>
      </c>
    </row>
    <row r="941" spans="1:14">
      <c r="A941" t="str">
        <v>INT-00940</v>
      </c>
      <c r="B941" t="str">
        <v>L0026</v>
      </c>
      <c r="C941" t="str">
        <v>PRICING_PAGE_VIEW</v>
      </c>
      <c r="D941">
        <v>45725</v>
      </c>
      <c r="E941" t="str">
        <v>PHONE</v>
      </c>
      <c r="F941" t="str">
        <v>C001</v>
      </c>
      <c r="G941" t="str">
        <v>Unknown</v>
      </c>
      <c r="H941" t="str">
        <v>CONVERTED</v>
      </c>
      <c r="I941">
        <v>1766</v>
      </c>
      <c r="J941" t="str">
        <v>DESKTOP</v>
      </c>
      <c r="K941" t="str">
        <v>https://example.com/features</v>
      </c>
      <c r="L941" t="str">
        <v/>
      </c>
      <c r="M941">
        <v>29.4</v>
      </c>
      <c r="N941" t="str">
        <v>HIGH</v>
      </c>
    </row>
    <row r="942" spans="1:14">
      <c r="A942" t="str">
        <v>INT-00941</v>
      </c>
      <c r="B942" t="str">
        <v>L0155</v>
      </c>
      <c r="C942" t="str">
        <v>REFERRAL_LINK_CLICK</v>
      </c>
      <c r="D942">
        <v>45672</v>
      </c>
      <c r="E942" t="str">
        <v>PHONE</v>
      </c>
      <c r="F942" t="str">
        <v>C002</v>
      </c>
      <c r="G942" t="str">
        <v>Case Study: Mid-Market Win</v>
      </c>
      <c r="H942" t="str">
        <v>CLICKED</v>
      </c>
      <c r="I942">
        <v>55</v>
      </c>
      <c r="J942" t="str">
        <v>MOBILE</v>
      </c>
      <c r="K942" t="str">
        <v>https://example.com/webinars</v>
      </c>
      <c r="L942" t="str">
        <v/>
      </c>
      <c r="M942">
        <v>0.9</v>
      </c>
      <c r="N942" t="str">
        <v>LOW</v>
      </c>
    </row>
    <row r="943" spans="1:14">
      <c r="A943" t="str">
        <v>INT-00942</v>
      </c>
      <c r="B943" t="str">
        <v>L0344</v>
      </c>
      <c r="C943" t="str">
        <v>CONTENT_DOWNLOAD</v>
      </c>
      <c r="D943">
        <v>45769</v>
      </c>
      <c r="E943" t="str">
        <v>PUSH_NOTIFICATION</v>
      </c>
      <c r="F943" t="str">
        <v>C002</v>
      </c>
      <c r="G943" t="str">
        <v>Customer Success Story</v>
      </c>
      <c r="H943" t="str">
        <v>REPLIED</v>
      </c>
      <c r="I943">
        <v>1846</v>
      </c>
      <c r="J943" t="str">
        <v>MOBILE</v>
      </c>
      <c r="K943" t="str">
        <v>https://example.com/webinars</v>
      </c>
      <c r="L943" t="str">
        <v/>
      </c>
      <c r="M943">
        <v>30.8</v>
      </c>
      <c r="N943" t="str">
        <v>HIGH</v>
      </c>
    </row>
    <row r="944" spans="1:14">
      <c r="A944" t="str">
        <v>INT-00943</v>
      </c>
      <c r="B944" t="str">
        <v>L0560</v>
      </c>
      <c r="C944" t="str">
        <v>EMAIL_OPEN</v>
      </c>
      <c r="D944">
        <v>45818</v>
      </c>
      <c r="E944" t="str">
        <v>EMAIL</v>
      </c>
      <c r="F944" t="str">
        <v>C008</v>
      </c>
      <c r="G944" t="str">
        <v>Case Study: Smb Growth Story</v>
      </c>
      <c r="H944" t="str">
        <v>REPLIED</v>
      </c>
      <c r="I944">
        <v>397</v>
      </c>
      <c r="J944" t="str">
        <v>DESKTOP</v>
      </c>
      <c r="K944" t="str">
        <v>https://example.com/contact</v>
      </c>
      <c r="L944" t="str">
        <v/>
      </c>
      <c r="M944">
        <v>6.6</v>
      </c>
      <c r="N944" t="str">
        <v>HIGH</v>
      </c>
    </row>
    <row r="945" spans="1:14">
      <c r="A945" t="str">
        <v>INT-00944</v>
      </c>
      <c r="B945" t="str">
        <v>L0460</v>
      </c>
      <c r="C945" t="str">
        <v>CASE_STUDY_VIEW</v>
      </c>
      <c r="D945" t="str">
        <v/>
      </c>
      <c r="E945" t="str">
        <v>UNKNOWN</v>
      </c>
      <c r="F945" t="str">
        <v>C009</v>
      </c>
      <c r="G945" t="str">
        <v>Social Post: Product Launch</v>
      </c>
      <c r="H945" t="str">
        <v>DOWNLOADED</v>
      </c>
      <c r="I945">
        <v>468</v>
      </c>
      <c r="J945" t="str">
        <v>MOBILE</v>
      </c>
      <c r="K945" t="str">
        <v>https://example.com/free-trial</v>
      </c>
      <c r="L945" t="str">
        <v/>
      </c>
      <c r="M945">
        <v>7.8</v>
      </c>
      <c r="N945" t="str">
        <v>HIGH</v>
      </c>
    </row>
    <row r="946" spans="1:14">
      <c r="A946" t="str">
        <v>INT-00945</v>
      </c>
      <c r="B946" t="str">
        <v>L0217</v>
      </c>
      <c r="C946" t="str">
        <v>BLOG_READ</v>
      </c>
      <c r="D946">
        <v>46004</v>
      </c>
      <c r="E946" t="str">
        <v>SMS</v>
      </c>
      <c r="F946" t="str">
        <v>N/A</v>
      </c>
      <c r="G946" t="str">
        <v>Webinar: Marketing Automation 101</v>
      </c>
      <c r="H946" t="str">
        <v>OPENED</v>
      </c>
      <c r="I946">
        <v>2227</v>
      </c>
      <c r="J946" t="str">
        <v>MOBILE</v>
      </c>
      <c r="K946" t="str">
        <v>https://example.com/pricing</v>
      </c>
      <c r="L946" t="str">
        <v/>
      </c>
      <c r="M946">
        <v>37.1</v>
      </c>
      <c r="N946" t="str">
        <v>HIGH</v>
      </c>
    </row>
    <row r="947" spans="1:14">
      <c r="A947" t="str">
        <v>INT-00946</v>
      </c>
      <c r="B947" t="str">
        <v>L0677</v>
      </c>
      <c r="C947" t="str">
        <v>FORM_SUBMIT</v>
      </c>
      <c r="D947">
        <v>45693</v>
      </c>
      <c r="E947" t="str">
        <v>UNKNOWN</v>
      </c>
      <c r="F947" t="str">
        <v>C001</v>
      </c>
      <c r="G947" t="str">
        <v>Blog: 5 Metrics Every Cmo Needs</v>
      </c>
      <c r="H947" t="str">
        <v>NO_RESPONSE</v>
      </c>
      <c r="I947">
        <v>1677</v>
      </c>
      <c r="J947" t="str">
        <v>MOBILE</v>
      </c>
      <c r="K947" t="str">
        <v>https://example.com/roi-calculator</v>
      </c>
      <c r="L947" t="str">
        <v/>
      </c>
      <c r="M947">
        <v>28</v>
      </c>
      <c r="N947" t="str">
        <v>HIGH</v>
      </c>
    </row>
    <row r="948" spans="1:14">
      <c r="A948" t="str">
        <v>INT-00947</v>
      </c>
      <c r="B948" t="str">
        <v>L0569</v>
      </c>
      <c r="C948" t="str">
        <v>AD_CLICK</v>
      </c>
      <c r="D948">
        <v>45727</v>
      </c>
      <c r="E948" t="str">
        <v>EMAIL</v>
      </c>
      <c r="F948" t="str">
        <v>C009</v>
      </c>
      <c r="G948" t="str">
        <v>Newsletter Issue #44</v>
      </c>
      <c r="H948" t="str">
        <v>UNSUBSCRIBED</v>
      </c>
      <c r="I948">
        <v>0</v>
      </c>
      <c r="J948" t="str">
        <v>DESKTOP</v>
      </c>
      <c r="K948" t="str">
        <v>https://example.com/blog/reduce-cac</v>
      </c>
      <c r="L948" t="str">
        <v/>
      </c>
      <c r="M948">
        <v>0</v>
      </c>
      <c r="N948" t="str">
        <v>NONE</v>
      </c>
    </row>
    <row r="949" spans="1:14">
      <c r="A949" t="str">
        <v>INT-00948</v>
      </c>
      <c r="B949" t="str">
        <v>L0907</v>
      </c>
      <c r="C949" t="str">
        <v>CONTENT_DOWNLOAD</v>
      </c>
      <c r="D949">
        <v>45949</v>
      </c>
      <c r="E949" t="str">
        <v>SMS</v>
      </c>
      <c r="F949" t="str">
        <v>C003</v>
      </c>
      <c r="G949" t="str">
        <v>Webinar: Advanced Analytics Deep Dive</v>
      </c>
      <c r="H949" t="str">
        <v>BOUNCED</v>
      </c>
      <c r="I949">
        <v>2379</v>
      </c>
      <c r="J949" t="str">
        <v>DESKTOP</v>
      </c>
      <c r="K949" t="str">
        <v>https://example.com/webinars</v>
      </c>
      <c r="L949" t="str">
        <v/>
      </c>
      <c r="M949">
        <v>39.700000000000003</v>
      </c>
      <c r="N949" t="str">
        <v>HIGH</v>
      </c>
    </row>
    <row r="950" spans="1:14">
      <c r="A950" t="str">
        <v>INT-00949</v>
      </c>
      <c r="B950" t="str">
        <v>L0123</v>
      </c>
      <c r="C950" t="str">
        <v>EMAIL_OPEN</v>
      </c>
      <c r="D950">
        <v>45829</v>
      </c>
      <c r="E950" t="str">
        <v>PHONE</v>
      </c>
      <c r="F950" t="str">
        <v>N/A</v>
      </c>
      <c r="G950" t="str">
        <v>Webinar: Marketing Automation 101</v>
      </c>
      <c r="H950" t="str">
        <v>REPLIED</v>
      </c>
      <c r="I950">
        <v>630</v>
      </c>
      <c r="J950" t="str">
        <v>UNKNOWN</v>
      </c>
      <c r="K950" t="str">
        <v>https://example.com/integrations</v>
      </c>
      <c r="L950" t="str">
        <v/>
      </c>
      <c r="M950">
        <v>10.5</v>
      </c>
      <c r="N950" t="str">
        <v>HIGH</v>
      </c>
    </row>
    <row r="951" spans="1:14">
      <c r="A951" t="str">
        <v>INT-00950</v>
      </c>
      <c r="B951" t="str">
        <v>L0253</v>
      </c>
      <c r="C951" t="str">
        <v>WEBSITE_VISIT</v>
      </c>
      <c r="D951">
        <v>45989</v>
      </c>
      <c r="E951" t="str">
        <v>UNKNOWN</v>
      </c>
      <c r="F951" t="str">
        <v>C009</v>
      </c>
      <c r="G951" t="str">
        <v>Video: Customer Testimonial</v>
      </c>
      <c r="H951" t="str">
        <v>IGNORED</v>
      </c>
      <c r="I951">
        <v>485</v>
      </c>
      <c r="J951" t="str">
        <v>MOBILE</v>
      </c>
      <c r="K951" t="str">
        <v>https://example.com/case-studies</v>
      </c>
      <c r="L951" t="str">
        <v/>
      </c>
      <c r="M951">
        <v>8.1</v>
      </c>
      <c r="N951" t="str">
        <v>HIGH</v>
      </c>
    </row>
    <row r="952" spans="1:14">
      <c r="A952" t="str">
        <v>INT-00951</v>
      </c>
      <c r="B952" t="str">
        <v>L0577</v>
      </c>
      <c r="C952" t="str">
        <v>AD_CLICK</v>
      </c>
      <c r="D952">
        <v>45682</v>
      </c>
      <c r="E952" t="str">
        <v>PHONE</v>
      </c>
      <c r="F952" t="str">
        <v>C003</v>
      </c>
      <c r="G952" t="str">
        <v>Unknown</v>
      </c>
      <c r="H952" t="str">
        <v>PARTIAL_VIEW</v>
      </c>
      <c r="I952">
        <v>177</v>
      </c>
      <c r="J952" t="str">
        <v>UNKNOWN</v>
      </c>
      <c r="K952" t="str">
        <v>https://example.com/free-trial</v>
      </c>
      <c r="L952" t="str">
        <v>Churned From Competitor</v>
      </c>
      <c r="M952">
        <v>3</v>
      </c>
      <c r="N952" t="str">
        <v>MEDIUM</v>
      </c>
    </row>
    <row r="953" spans="1:14">
      <c r="A953" t="str">
        <v>INT-00952</v>
      </c>
      <c r="B953" t="str">
        <v>L0501</v>
      </c>
      <c r="C953" t="str">
        <v>WEBINAR_ATTENDED</v>
      </c>
      <c r="D953">
        <v>46013</v>
      </c>
      <c r="E953" t="str">
        <v>IN-PERSON</v>
      </c>
      <c r="F953" t="str">
        <v>C004</v>
      </c>
      <c r="G953" t="str">
        <v>Roi Calculator Landing Page</v>
      </c>
      <c r="H953" t="str">
        <v>ENGAGED</v>
      </c>
      <c r="I953">
        <v>2162</v>
      </c>
      <c r="J953" t="str">
        <v>UNKNOWN</v>
      </c>
      <c r="K953" t="str">
        <v>https://example.com/pricing</v>
      </c>
      <c r="L953" t="str">
        <v/>
      </c>
      <c r="M953">
        <v>36</v>
      </c>
      <c r="N953" t="str">
        <v>HIGH</v>
      </c>
    </row>
    <row r="954" spans="1:14">
      <c r="A954" t="str">
        <v>INT-00953</v>
      </c>
      <c r="B954" t="str">
        <v>L0442</v>
      </c>
      <c r="C954" t="str">
        <v>CASE_STUDY_VIEW</v>
      </c>
      <c r="D954">
        <v>45857</v>
      </c>
      <c r="E954" t="str">
        <v>WEB</v>
      </c>
      <c r="F954" t="str">
        <v>N/A</v>
      </c>
      <c r="G954" t="str">
        <v>Product Demo Video</v>
      </c>
      <c r="H954" t="str">
        <v>OPENED</v>
      </c>
      <c r="I954">
        <v>506</v>
      </c>
      <c r="J954" t="str">
        <v>DESKTOP</v>
      </c>
      <c r="K954" t="str">
        <v>https://example.com/integrations</v>
      </c>
      <c r="L954" t="str">
        <v>Needs Sso/Saml</v>
      </c>
      <c r="M954">
        <v>8.4</v>
      </c>
      <c r="N954" t="str">
        <v>HIGH</v>
      </c>
    </row>
    <row r="955" spans="1:14">
      <c r="A955" t="str">
        <v>INT-00954</v>
      </c>
      <c r="B955" t="str">
        <v>L0903</v>
      </c>
      <c r="C955" t="str">
        <v>EMAIL_CLICK</v>
      </c>
      <c r="D955">
        <v>45677</v>
      </c>
      <c r="E955" t="str">
        <v>PHONE</v>
      </c>
      <c r="F955" t="str">
        <v>C008</v>
      </c>
      <c r="G955" t="str">
        <v>Retargeting Ad Creative A</v>
      </c>
      <c r="H955" t="str">
        <v>NO_RESPONSE</v>
      </c>
      <c r="I955">
        <v>1139</v>
      </c>
      <c r="J955" t="str">
        <v>DESKTOP</v>
      </c>
      <c r="K955" t="str">
        <v>https://example.com/competitors</v>
      </c>
      <c r="L955" t="str">
        <v/>
      </c>
      <c r="M955">
        <v>19</v>
      </c>
      <c r="N955" t="str">
        <v>HIGH</v>
      </c>
    </row>
    <row r="956" spans="1:14">
      <c r="A956" t="str">
        <v>INT-00955</v>
      </c>
      <c r="B956" t="str">
        <v>L0120</v>
      </c>
      <c r="C956" t="str">
        <v>UNSUBSCRIBE</v>
      </c>
      <c r="D956">
        <v>45915</v>
      </c>
      <c r="E956" t="str">
        <v>UNKNOWN</v>
      </c>
      <c r="F956" t="str">
        <v>C007</v>
      </c>
      <c r="G956" t="str">
        <v>Guide: Email Deliverability</v>
      </c>
      <c r="H956" t="str">
        <v>REGISTERED</v>
      </c>
      <c r="I956">
        <v>1253</v>
      </c>
      <c r="J956" t="str">
        <v>TABLET</v>
      </c>
      <c r="K956" t="str">
        <v>https://example.com/case-studies</v>
      </c>
      <c r="L956" t="str">
        <v/>
      </c>
      <c r="M956">
        <v>20.9</v>
      </c>
      <c r="N956" t="str">
        <v>HIGH</v>
      </c>
    </row>
    <row r="957" spans="1:14">
      <c r="A957" t="str">
        <v>INT-00956</v>
      </c>
      <c r="B957" t="str">
        <v>L0948</v>
      </c>
      <c r="C957" t="str">
        <v>CASE_STUDY_VIEW</v>
      </c>
      <c r="D957">
        <v>45822</v>
      </c>
      <c r="E957" t="str">
        <v>IN-PERSON</v>
      </c>
      <c r="F957" t="str">
        <v>C007</v>
      </c>
      <c r="G957" t="str">
        <v>Event Registration: Summit 2025</v>
      </c>
      <c r="H957" t="str">
        <v>CLICKED</v>
      </c>
      <c r="I957">
        <v>672</v>
      </c>
      <c r="J957" t="str">
        <v>DESKTOP</v>
      </c>
      <c r="K957" t="str">
        <v>https://example.com/roi-calculator</v>
      </c>
      <c r="L957" t="str">
        <v/>
      </c>
      <c r="M957">
        <v>11.2</v>
      </c>
      <c r="N957" t="str">
        <v>HIGH</v>
      </c>
    </row>
    <row r="958" spans="1:14">
      <c r="A958" t="str">
        <v>INT-00957</v>
      </c>
      <c r="B958" t="str">
        <v>L0419</v>
      </c>
      <c r="C958" t="str">
        <v>WEBINAR_ATTENDED</v>
      </c>
      <c r="D958">
        <v>45876</v>
      </c>
      <c r="E958" t="str">
        <v>WEB</v>
      </c>
      <c r="F958" t="str">
        <v>C005</v>
      </c>
      <c r="G958" t="str">
        <v>Newsletter Issue #42</v>
      </c>
      <c r="H958" t="str">
        <v>CONVERTED</v>
      </c>
      <c r="I958">
        <v>783</v>
      </c>
      <c r="J958" t="str">
        <v>DESKTOP</v>
      </c>
      <c r="K958" t="str">
        <v>https://example.com/demo</v>
      </c>
      <c r="L958" t="str">
        <v>Previously Lost — Back In Funnel</v>
      </c>
      <c r="M958">
        <v>13.1</v>
      </c>
      <c r="N958" t="str">
        <v>HIGH</v>
      </c>
    </row>
    <row r="959" spans="1:14">
      <c r="A959" t="str">
        <v>INT-00958</v>
      </c>
      <c r="B959" t="str">
        <v>L0042</v>
      </c>
      <c r="C959" t="str">
        <v>CONTENT_DOWNLOAD</v>
      </c>
      <c r="D959">
        <v>45830</v>
      </c>
      <c r="E959" t="str">
        <v>UNKNOWN</v>
      </c>
      <c r="F959" t="str">
        <v>C002</v>
      </c>
      <c r="G959" t="str">
        <v>Newsletter Issue #44</v>
      </c>
      <c r="H959" t="str">
        <v>BOUNCED</v>
      </c>
      <c r="I959">
        <v>1265</v>
      </c>
      <c r="J959" t="str">
        <v>TABLET</v>
      </c>
      <c r="K959" t="str">
        <v>https://example.com/pricing</v>
      </c>
      <c r="L959" t="str">
        <v/>
      </c>
      <c r="M959">
        <v>21.1</v>
      </c>
      <c r="N959" t="str">
        <v>HIGH</v>
      </c>
    </row>
    <row r="960" spans="1:14">
      <c r="A960" t="str">
        <v>INT-00959</v>
      </c>
      <c r="B960" t="str">
        <v>L0407</v>
      </c>
      <c r="C960" t="str">
        <v>PHONE_CALL</v>
      </c>
      <c r="D960">
        <v>45752</v>
      </c>
      <c r="E960" t="str">
        <v>SMS</v>
      </c>
      <c r="F960" t="str">
        <v>N/A</v>
      </c>
      <c r="G960" t="str">
        <v>Demo: Live Product Walkthrough</v>
      </c>
      <c r="H960" t="str">
        <v>BOUNCED</v>
      </c>
      <c r="I960">
        <v>2244</v>
      </c>
      <c r="J960" t="str">
        <v>DESKTOP</v>
      </c>
      <c r="K960" t="str">
        <v>https://example.com/competitors</v>
      </c>
      <c r="L960" t="str">
        <v>Sent Proposal</v>
      </c>
      <c r="M960">
        <v>37.4</v>
      </c>
      <c r="N960" t="str">
        <v>HIGH</v>
      </c>
    </row>
    <row r="961" spans="1:14">
      <c r="A961" t="str">
        <v>INT-00960</v>
      </c>
      <c r="B961" t="str">
        <v>L0830</v>
      </c>
      <c r="C961" t="str">
        <v>VIDEO_WATCH</v>
      </c>
      <c r="D961">
        <v>45934</v>
      </c>
      <c r="E961" t="str">
        <v>IN-PERSON</v>
      </c>
      <c r="F961" t="str">
        <v>N/A</v>
      </c>
      <c r="G961" t="str">
        <v>Ultimate Guide To Crm</v>
      </c>
      <c r="H961" t="str">
        <v>DOWNLOADED</v>
      </c>
      <c r="I961">
        <v>765</v>
      </c>
      <c r="J961" t="str">
        <v>TABLET</v>
      </c>
      <c r="K961" t="str">
        <v>https://example.com/competitors</v>
      </c>
      <c r="L961" t="str">
        <v/>
      </c>
      <c r="M961">
        <v>12.8</v>
      </c>
      <c r="N961" t="str">
        <v>HIGH</v>
      </c>
    </row>
    <row r="962" spans="1:14">
      <c r="A962" t="str">
        <v>INT-00961</v>
      </c>
      <c r="B962" t="str">
        <v>L0453</v>
      </c>
      <c r="C962" t="str">
        <v>DEMO_REQUEST</v>
      </c>
      <c r="D962">
        <v>45762</v>
      </c>
      <c r="E962" t="str">
        <v>SOCIAL</v>
      </c>
      <c r="F962" t="str">
        <v>C009</v>
      </c>
      <c r="G962" t="str">
        <v>10 Lead Scoring Tips</v>
      </c>
      <c r="H962" t="str">
        <v>BOUNCED</v>
      </c>
      <c r="I962">
        <v>311</v>
      </c>
      <c r="J962" t="str">
        <v>MOBILE</v>
      </c>
      <c r="K962" t="str">
        <v>https://example.com/about</v>
      </c>
      <c r="L962" t="str">
        <v/>
      </c>
      <c r="M962">
        <v>5.2</v>
      </c>
      <c r="N962" t="str">
        <v>HIGH</v>
      </c>
    </row>
    <row r="963" spans="1:14">
      <c r="A963" t="str">
        <v>INT-00962</v>
      </c>
      <c r="B963" t="str">
        <v>L0077</v>
      </c>
      <c r="C963" t="str">
        <v>WEBINAR_ATTENDED</v>
      </c>
      <c r="D963">
        <v>45977</v>
      </c>
      <c r="E963" t="str">
        <v>PUSH_NOTIFICATION</v>
      </c>
      <c r="F963" t="str">
        <v>C002</v>
      </c>
      <c r="G963" t="str">
        <v>Template: Campaign Planning</v>
      </c>
      <c r="H963" t="str">
        <v>NO_RESPONSE</v>
      </c>
      <c r="I963">
        <v>1698</v>
      </c>
      <c r="J963" t="str">
        <v>MOBILE</v>
      </c>
      <c r="K963" t="str">
        <v>https://example.com/blog/reduce-cac</v>
      </c>
      <c r="L963" t="str">
        <v/>
      </c>
      <c r="M963">
        <v>28.3</v>
      </c>
      <c r="N963" t="str">
        <v>HIGH</v>
      </c>
    </row>
    <row r="964" spans="1:14">
      <c r="A964" t="str">
        <v>INT-00963</v>
      </c>
      <c r="B964" t="str">
        <v>L0294</v>
      </c>
      <c r="C964" t="str">
        <v>CHATBOT_CONVO</v>
      </c>
      <c r="D964">
        <v>45717</v>
      </c>
      <c r="E964" t="str">
        <v>CHAT</v>
      </c>
      <c r="F964" t="str">
        <v>C004</v>
      </c>
      <c r="G964" t="str">
        <v>Newsletter Issue #44</v>
      </c>
      <c r="H964" t="str">
        <v>BOUNCED</v>
      </c>
      <c r="I964">
        <v>940</v>
      </c>
      <c r="J964" t="str">
        <v>UNKNOWN</v>
      </c>
      <c r="K964" t="str">
        <v>https://example.com/features</v>
      </c>
      <c r="L964" t="str">
        <v/>
      </c>
      <c r="M964">
        <v>15.7</v>
      </c>
      <c r="N964" t="str">
        <v>HIGH</v>
      </c>
    </row>
    <row r="965" spans="1:14">
      <c r="A965" t="str">
        <v>INT-00964</v>
      </c>
      <c r="B965" t="str">
        <v>L0845</v>
      </c>
      <c r="C965" t="str">
        <v>CONTENT_DOWNLOAD</v>
      </c>
      <c r="D965">
        <v>45866</v>
      </c>
      <c r="E965" t="str">
        <v>PHONE</v>
      </c>
      <c r="F965" t="str">
        <v>C008</v>
      </c>
      <c r="G965" t="str">
        <v>Customer Success Story</v>
      </c>
      <c r="H965" t="str">
        <v>BOUNCED</v>
      </c>
      <c r="I965">
        <v>1626</v>
      </c>
      <c r="J965" t="str">
        <v>MOBILE</v>
      </c>
      <c r="K965" t="str">
        <v>N/A</v>
      </c>
      <c r="L965" t="str">
        <v/>
      </c>
      <c r="M965">
        <v>27.1</v>
      </c>
      <c r="N965" t="str">
        <v>HIGH</v>
      </c>
    </row>
    <row r="966" spans="1:14">
      <c r="A966" t="str">
        <v>INT-00965</v>
      </c>
      <c r="B966" t="str">
        <v>L0181</v>
      </c>
      <c r="C966" t="str">
        <v>FORM_SUBMIT</v>
      </c>
      <c r="D966">
        <v>45890</v>
      </c>
      <c r="E966" t="str">
        <v>UNKNOWN</v>
      </c>
      <c r="F966" t="str">
        <v>C001</v>
      </c>
      <c r="G966" t="str">
        <v>Ultimate Guide To Crm</v>
      </c>
      <c r="H966" t="str">
        <v>DOWNLOADED</v>
      </c>
      <c r="I966">
        <v>2143</v>
      </c>
      <c r="J966" t="str">
        <v>DESKTOP</v>
      </c>
      <c r="K966" t="str">
        <v>https://example.com/about</v>
      </c>
      <c r="L966" t="str">
        <v/>
      </c>
      <c r="M966">
        <v>35.700000000000003</v>
      </c>
      <c r="N966" t="str">
        <v>HIGH</v>
      </c>
    </row>
    <row r="967" spans="1:14">
      <c r="A967" t="str">
        <v>INT-00966</v>
      </c>
      <c r="B967" t="str">
        <v>L0200</v>
      </c>
      <c r="C967" t="str">
        <v>EMAIL_OPEN</v>
      </c>
      <c r="D967">
        <v>45922</v>
      </c>
      <c r="E967" t="str">
        <v>PHONE</v>
      </c>
      <c r="F967" t="str">
        <v>C008</v>
      </c>
      <c r="G967" t="str">
        <v>Demo: Live Product Walkthrough</v>
      </c>
      <c r="H967" t="str">
        <v>NO_RESPONSE</v>
      </c>
      <c r="I967">
        <v>429</v>
      </c>
      <c r="J967" t="str">
        <v>DESKTOP</v>
      </c>
      <c r="K967" t="str">
        <v>https://example.com/blog</v>
      </c>
      <c r="L967" t="str">
        <v/>
      </c>
      <c r="M967">
        <v>7.2</v>
      </c>
      <c r="N967" t="str">
        <v>HIGH</v>
      </c>
    </row>
    <row r="968" spans="1:14">
      <c r="A968" t="str">
        <v>INT-00967</v>
      </c>
      <c r="B968" t="str">
        <v>L0011</v>
      </c>
      <c r="C968" t="str">
        <v>PHONE_CALL</v>
      </c>
      <c r="D968">
        <v>45679</v>
      </c>
      <c r="E968" t="str">
        <v>UNKNOWN</v>
      </c>
      <c r="F968" t="str">
        <v>C005</v>
      </c>
      <c r="G968" t="str">
        <v>Product Demo Video</v>
      </c>
      <c r="H968" t="str">
        <v>VIEWED</v>
      </c>
      <c r="I968">
        <v>157</v>
      </c>
      <c r="J968" t="str">
        <v>DESKTOP</v>
      </c>
      <c r="K968" t="str">
        <v>https://example.com/resources/ebooks</v>
      </c>
      <c r="L968" t="str">
        <v/>
      </c>
      <c r="M968">
        <v>2.6</v>
      </c>
      <c r="N968" t="str">
        <v>MEDIUM</v>
      </c>
    </row>
    <row r="969" spans="1:14">
      <c r="A969" t="str">
        <v>INT-00968</v>
      </c>
      <c r="B969" t="str">
        <v>L0971</v>
      </c>
      <c r="C969" t="str">
        <v>FORM_SUBMIT</v>
      </c>
      <c r="D969">
        <v>45734</v>
      </c>
      <c r="E969" t="str">
        <v>IN-PERSON</v>
      </c>
      <c r="F969" t="str">
        <v>N/A</v>
      </c>
      <c r="G969" t="str">
        <v>Pricing Page</v>
      </c>
      <c r="H969" t="str">
        <v>CLICKED</v>
      </c>
      <c r="I969">
        <v>0</v>
      </c>
      <c r="J969" t="str">
        <v>TABLET</v>
      </c>
      <c r="K969" t="str">
        <v>https://example.com/about</v>
      </c>
      <c r="L969" t="str">
        <v/>
      </c>
      <c r="M969">
        <v>0</v>
      </c>
      <c r="N969" t="str">
        <v>NONE</v>
      </c>
    </row>
    <row r="970" spans="1:14">
      <c r="A970" t="str">
        <v>INT-00969</v>
      </c>
      <c r="B970" t="str">
        <v>L0035</v>
      </c>
      <c r="C970" t="str">
        <v>AD_CLICK</v>
      </c>
      <c r="D970">
        <v>45772</v>
      </c>
      <c r="E970" t="str">
        <v>UNKNOWN</v>
      </c>
      <c r="F970" t="str">
        <v>C007</v>
      </c>
      <c r="G970" t="str">
        <v>Customer Success Story</v>
      </c>
      <c r="H970" t="str">
        <v>BOUNCED</v>
      </c>
      <c r="I970">
        <v>802</v>
      </c>
      <c r="J970" t="str">
        <v>DESKTOP</v>
      </c>
      <c r="K970" t="str">
        <v>N/A</v>
      </c>
      <c r="L970" t="str">
        <v>Switching From Hubspot</v>
      </c>
      <c r="M970">
        <v>13.4</v>
      </c>
      <c r="N970" t="str">
        <v>HIGH</v>
      </c>
    </row>
    <row r="971" spans="1:14">
      <c r="A971" t="str">
        <v>INT-00970</v>
      </c>
      <c r="B971" t="str">
        <v>L0933</v>
      </c>
      <c r="C971" t="str">
        <v>WEBSITE_VISIT</v>
      </c>
      <c r="D971">
        <v>45954</v>
      </c>
      <c r="E971" t="str">
        <v>SOCIAL</v>
      </c>
      <c r="F971" t="str">
        <v>C009</v>
      </c>
      <c r="G971" t="str">
        <v>Ultimate Guide To Crm</v>
      </c>
      <c r="H971" t="str">
        <v>NO_RESPONSE</v>
      </c>
      <c r="I971">
        <v>941</v>
      </c>
      <c r="J971" t="str">
        <v>DESKTOP</v>
      </c>
      <c r="K971" t="str">
        <v>N/A</v>
      </c>
      <c r="L971" t="str">
        <v/>
      </c>
      <c r="M971">
        <v>15.7</v>
      </c>
      <c r="N971" t="str">
        <v>HIGH</v>
      </c>
    </row>
    <row r="972" spans="1:14">
      <c r="A972" t="str">
        <v>INT-00971</v>
      </c>
      <c r="B972" t="str">
        <v>L0236</v>
      </c>
      <c r="C972" t="str">
        <v>DEMO_REQUEST</v>
      </c>
      <c r="D972">
        <v>45964</v>
      </c>
      <c r="E972" t="str">
        <v>CHAT</v>
      </c>
      <c r="F972" t="str">
        <v>C005</v>
      </c>
      <c r="G972" t="str">
        <v>Case Study: Mid-Market Win</v>
      </c>
      <c r="H972" t="str">
        <v>CLICKED</v>
      </c>
      <c r="I972">
        <v>760</v>
      </c>
      <c r="J972" t="str">
        <v>MOBILE</v>
      </c>
      <c r="K972" t="str">
        <v>https://example.com/free-trial</v>
      </c>
      <c r="L972" t="str">
        <v/>
      </c>
      <c r="M972">
        <v>12.7</v>
      </c>
      <c r="N972" t="str">
        <v>HIGH</v>
      </c>
    </row>
    <row r="973" spans="1:14">
      <c r="A973" t="str">
        <v>INT-00972</v>
      </c>
      <c r="B973" t="str">
        <v>L0998</v>
      </c>
      <c r="C973" t="str">
        <v>SOCIAL_ENGAGE</v>
      </c>
      <c r="D973">
        <v>45695</v>
      </c>
      <c r="E973" t="str">
        <v>SOCIAL</v>
      </c>
      <c r="F973" t="str">
        <v>N/A</v>
      </c>
      <c r="G973" t="str">
        <v>Guide: Email Deliverability</v>
      </c>
      <c r="H973" t="str">
        <v>BOUNCED</v>
      </c>
      <c r="I973">
        <v>0</v>
      </c>
      <c r="J973" t="str">
        <v>MOBILE</v>
      </c>
      <c r="K973" t="str">
        <v>N/A</v>
      </c>
      <c r="L973" t="str">
        <v/>
      </c>
      <c r="M973">
        <v>0</v>
      </c>
      <c r="N973" t="str">
        <v>NONE</v>
      </c>
    </row>
    <row r="974" spans="1:14">
      <c r="A974" t="str">
        <v>INT-00973</v>
      </c>
      <c r="B974" t="str">
        <v>L0800</v>
      </c>
      <c r="C974" t="str">
        <v>PRICING_PAGE_VIEW</v>
      </c>
      <c r="D974">
        <v>45700</v>
      </c>
      <c r="E974" t="str">
        <v>PHONE</v>
      </c>
      <c r="F974" t="str">
        <v>C004</v>
      </c>
      <c r="G974" t="str">
        <v>Crm Buyer'S Guide 2025</v>
      </c>
      <c r="H974" t="str">
        <v>DOWNLOADED</v>
      </c>
      <c r="I974">
        <v>2066</v>
      </c>
      <c r="J974" t="str">
        <v>MOBILE</v>
      </c>
      <c r="K974" t="str">
        <v>https://example.com/contact</v>
      </c>
      <c r="L974" t="str">
        <v>Wrong Contact</v>
      </c>
      <c r="M974">
        <v>34.4</v>
      </c>
      <c r="N974" t="str">
        <v>HIGH</v>
      </c>
    </row>
    <row r="975" spans="1:14">
      <c r="A975" t="str">
        <v>INT-00974</v>
      </c>
      <c r="B975" t="str">
        <v>L0091</v>
      </c>
      <c r="C975" t="str">
        <v>WEBINAR_ATTENDED</v>
      </c>
      <c r="D975">
        <v>45702</v>
      </c>
      <c r="E975" t="str">
        <v>EMAIL</v>
      </c>
      <c r="F975" t="str">
        <v>N/A</v>
      </c>
      <c r="G975" t="str">
        <v>Newsletter Issue #43</v>
      </c>
      <c r="H975" t="str">
        <v>ENGAGED</v>
      </c>
      <c r="I975">
        <v>300</v>
      </c>
      <c r="J975" t="str">
        <v>MOBILE</v>
      </c>
      <c r="K975" t="str">
        <v>N/A</v>
      </c>
      <c r="L975" t="str">
        <v/>
      </c>
      <c r="M975">
        <v>5</v>
      </c>
      <c r="N975" t="str">
        <v>HIGH</v>
      </c>
    </row>
    <row r="976" spans="1:14">
      <c r="A976" t="str">
        <v>INT-00975</v>
      </c>
      <c r="B976" t="str">
        <v>L0014</v>
      </c>
      <c r="C976" t="str">
        <v>WEBSITE_VISIT</v>
      </c>
      <c r="D976">
        <v>45797</v>
      </c>
      <c r="E976" t="str">
        <v>EMAIL</v>
      </c>
      <c r="F976" t="str">
        <v>C008</v>
      </c>
      <c r="G976" t="str">
        <v>Pricing Page</v>
      </c>
      <c r="H976" t="str">
        <v>CLICKED</v>
      </c>
      <c r="I976">
        <v>1030</v>
      </c>
      <c r="J976" t="str">
        <v>MOBILE</v>
      </c>
      <c r="K976" t="str">
        <v>N/A</v>
      </c>
      <c r="L976" t="str">
        <v>Enterprise Deal — Multi-Seat</v>
      </c>
      <c r="M976">
        <v>17.2</v>
      </c>
      <c r="N976" t="str">
        <v>HIGH</v>
      </c>
    </row>
    <row r="977" spans="1:14">
      <c r="A977" t="str">
        <v>INT-00976</v>
      </c>
      <c r="B977" t="str">
        <v>L0712</v>
      </c>
      <c r="C977" t="str">
        <v>EMAIL_OPEN</v>
      </c>
      <c r="D977">
        <v>45702</v>
      </c>
      <c r="E977" t="str">
        <v>IN-PERSON</v>
      </c>
      <c r="F977" t="str">
        <v>C009</v>
      </c>
      <c r="G977" t="str">
        <v>Product Demo Video</v>
      </c>
      <c r="H977" t="str">
        <v>DOWNLOADED</v>
      </c>
      <c r="I977">
        <v>999</v>
      </c>
      <c r="J977" t="str">
        <v>MOBILE</v>
      </c>
      <c r="K977" t="str">
        <v>https://example.com/demo</v>
      </c>
      <c r="L977" t="str">
        <v/>
      </c>
      <c r="M977">
        <v>16.7</v>
      </c>
      <c r="N977" t="str">
        <v>HIGH</v>
      </c>
    </row>
    <row r="978" spans="1:14">
      <c r="A978" t="str">
        <v>INT-00977</v>
      </c>
      <c r="B978" t="str">
        <v>L0617</v>
      </c>
      <c r="C978" t="str">
        <v>FREE_TRIAL_SIGNUP</v>
      </c>
      <c r="D978">
        <v>45980</v>
      </c>
      <c r="E978" t="str">
        <v>SOCIAL</v>
      </c>
      <c r="F978" t="str">
        <v>N/A</v>
      </c>
      <c r="G978" t="str">
        <v>Roi Calculator Landing Page</v>
      </c>
      <c r="H978" t="str">
        <v>NO_RESPONSE</v>
      </c>
      <c r="I978">
        <v>638</v>
      </c>
      <c r="J978" t="str">
        <v>MOBILE</v>
      </c>
      <c r="K978" t="str">
        <v>N/A</v>
      </c>
      <c r="L978" t="str">
        <v/>
      </c>
      <c r="M978">
        <v>10.6</v>
      </c>
      <c r="N978" t="str">
        <v>HIGH</v>
      </c>
    </row>
    <row r="979" spans="1:14">
      <c r="A979" t="str">
        <v>INT-00978</v>
      </c>
      <c r="B979" t="str">
        <v>L0530</v>
      </c>
      <c r="C979" t="str">
        <v>EMAIL_CLICK</v>
      </c>
      <c r="D979">
        <v>45942</v>
      </c>
      <c r="E979" t="str">
        <v>SOCIAL</v>
      </c>
      <c r="F979" t="str">
        <v>C010</v>
      </c>
      <c r="G979" t="str">
        <v>Event Registration: Summit 2025</v>
      </c>
      <c r="H979" t="str">
        <v>ENGAGED</v>
      </c>
      <c r="I979">
        <v>1730</v>
      </c>
      <c r="J979" t="str">
        <v>DESKTOP</v>
      </c>
      <c r="K979" t="str">
        <v>N/A</v>
      </c>
      <c r="L979" t="str">
        <v/>
      </c>
      <c r="M979">
        <v>28.8</v>
      </c>
      <c r="N979" t="str">
        <v>HIGH</v>
      </c>
    </row>
    <row r="980" spans="1:14">
      <c r="A980" t="str">
        <v>INT-00979</v>
      </c>
      <c r="B980" t="str">
        <v>L0249</v>
      </c>
      <c r="C980" t="str">
        <v>BLOG_READ</v>
      </c>
      <c r="D980">
        <v>45875</v>
      </c>
      <c r="E980" t="str">
        <v>SMS</v>
      </c>
      <c r="F980" t="str">
        <v>C005</v>
      </c>
      <c r="G980" t="str">
        <v>Demo: Live Product Walkthrough</v>
      </c>
      <c r="H980" t="str">
        <v>CLICKED</v>
      </c>
      <c r="I980">
        <v>0</v>
      </c>
      <c r="J980" t="str">
        <v>DESKTOP</v>
      </c>
      <c r="K980" t="str">
        <v>https://example.com/blog/reduce-cac</v>
      </c>
      <c r="L980" t="str">
        <v/>
      </c>
      <c r="M980">
        <v>0</v>
      </c>
      <c r="N980" t="str">
        <v>NONE</v>
      </c>
    </row>
    <row r="981" spans="1:14">
      <c r="A981" t="str">
        <v>INT-00980</v>
      </c>
      <c r="B981" t="str">
        <v>L0819</v>
      </c>
      <c r="C981" t="str">
        <v>UNSUBSCRIBE</v>
      </c>
      <c r="D981">
        <v>45724</v>
      </c>
      <c r="E981" t="str">
        <v>EMAIL</v>
      </c>
      <c r="F981" t="str">
        <v>N/A</v>
      </c>
      <c r="G981" t="str">
        <v>Blog: 5 Metrics Every Cmo Needs</v>
      </c>
      <c r="H981" t="str">
        <v>CONVERTED</v>
      </c>
      <c r="I981">
        <v>267</v>
      </c>
      <c r="J981" t="str">
        <v>DESKTOP</v>
      </c>
      <c r="K981" t="str">
        <v>https://example.com/pricing</v>
      </c>
      <c r="L981" t="str">
        <v/>
      </c>
      <c r="M981">
        <v>4.5</v>
      </c>
      <c r="N981" t="str">
        <v>MEDIUM</v>
      </c>
    </row>
    <row r="982" spans="1:14">
      <c r="A982" t="str">
        <v>INT-00981</v>
      </c>
      <c r="B982" t="str">
        <v>L0504</v>
      </c>
      <c r="C982" t="str">
        <v>EMAIL_OPEN</v>
      </c>
      <c r="D982">
        <v>45800</v>
      </c>
      <c r="E982" t="str">
        <v>EMAIL</v>
      </c>
      <c r="F982" t="str">
        <v>C003</v>
      </c>
      <c r="G982" t="str">
        <v>Unknown</v>
      </c>
      <c r="H982" t="str">
        <v>PARTIAL_VIEW</v>
      </c>
      <c r="I982">
        <v>1048</v>
      </c>
      <c r="J982" t="str">
        <v>UNKNOWN</v>
      </c>
      <c r="K982" t="str">
        <v>N/A</v>
      </c>
      <c r="L982" t="str">
        <v/>
      </c>
      <c r="M982">
        <v>17.5</v>
      </c>
      <c r="N982" t="str">
        <v>HIGH</v>
      </c>
    </row>
    <row r="983" spans="1:14">
      <c r="A983" t="str">
        <v>INT-00982</v>
      </c>
      <c r="B983" t="str">
        <v>L0909</v>
      </c>
      <c r="C983" t="str">
        <v>REFERRAL_LINK_CLICK</v>
      </c>
      <c r="D983">
        <v>45907</v>
      </c>
      <c r="E983" t="str">
        <v>UNKNOWN</v>
      </c>
      <c r="F983" t="str">
        <v>C007</v>
      </c>
      <c r="G983" t="str">
        <v>Blog: How To Reduce Cac</v>
      </c>
      <c r="H983" t="str">
        <v>NO_RESPONSE</v>
      </c>
      <c r="I983">
        <v>1262</v>
      </c>
      <c r="J983" t="str">
        <v>MOBILE</v>
      </c>
      <c r="K983" t="str">
        <v>https://example.com/integrations</v>
      </c>
      <c r="L983" t="str">
        <v/>
      </c>
      <c r="M983">
        <v>21</v>
      </c>
      <c r="N983" t="str">
        <v>HIGH</v>
      </c>
    </row>
    <row r="984" spans="1:14">
      <c r="A984" t="str">
        <v>INT-00983</v>
      </c>
      <c r="B984" t="str">
        <v>L0220</v>
      </c>
      <c r="C984" t="str">
        <v>AD_CLICK</v>
      </c>
      <c r="D984">
        <v>45979</v>
      </c>
      <c r="E984" t="str">
        <v>CHAT</v>
      </c>
      <c r="F984" t="str">
        <v>N/A</v>
      </c>
      <c r="G984" t="str">
        <v>Product Demo Video</v>
      </c>
      <c r="H984" t="str">
        <v>CONVERTED</v>
      </c>
      <c r="I984">
        <v>535</v>
      </c>
      <c r="J984" t="str">
        <v>MOBILE</v>
      </c>
      <c r="K984" t="str">
        <v>N/A</v>
      </c>
      <c r="L984" t="str">
        <v/>
      </c>
      <c r="M984">
        <v>8.9</v>
      </c>
      <c r="N984" t="str">
        <v>HIGH</v>
      </c>
    </row>
    <row r="985" spans="1:14">
      <c r="A985" t="str">
        <v>INT-00984</v>
      </c>
      <c r="B985" t="str">
        <v>L0026</v>
      </c>
      <c r="C985" t="str">
        <v>VIDEO_WATCH</v>
      </c>
      <c r="D985">
        <v>45767</v>
      </c>
      <c r="E985" t="str">
        <v>SMS</v>
      </c>
      <c r="F985" t="str">
        <v>N/A</v>
      </c>
      <c r="G985" t="str">
        <v>Chatbot: Pricing Inquiry</v>
      </c>
      <c r="H985" t="str">
        <v>BOUNCED</v>
      </c>
      <c r="I985">
        <v>0</v>
      </c>
      <c r="J985" t="str">
        <v>TABLET</v>
      </c>
      <c r="K985" t="str">
        <v>https://example.com/competitors</v>
      </c>
      <c r="L985" t="str">
        <v/>
      </c>
      <c r="M985">
        <v>0</v>
      </c>
      <c r="N985" t="str">
        <v>NONE</v>
      </c>
    </row>
    <row r="986" spans="1:14">
      <c r="A986" t="str">
        <v>INT-00985</v>
      </c>
      <c r="B986" t="str">
        <v>L0881</v>
      </c>
      <c r="C986" t="str">
        <v>PRICING_PAGE_VIEW</v>
      </c>
      <c r="D986" t="str">
        <v/>
      </c>
      <c r="E986" t="str">
        <v>PHONE</v>
      </c>
      <c r="F986" t="str">
        <v>N/A</v>
      </c>
      <c r="G986" t="str">
        <v>Guide: Email Deliverability</v>
      </c>
      <c r="H986" t="str">
        <v>NO_RESPONSE</v>
      </c>
      <c r="I986">
        <v>0</v>
      </c>
      <c r="J986" t="str">
        <v>MOBILE</v>
      </c>
      <c r="K986" t="str">
        <v>https://example.com/pricing</v>
      </c>
      <c r="L986" t="str">
        <v/>
      </c>
      <c r="M986">
        <v>0</v>
      </c>
      <c r="N986" t="str">
        <v>NONE</v>
      </c>
    </row>
    <row r="987" spans="1:14">
      <c r="A987" t="str">
        <v>INT-00986</v>
      </c>
      <c r="B987" t="str">
        <v>L0660</v>
      </c>
      <c r="C987" t="str">
        <v>WEBINAR_ATTENDED</v>
      </c>
      <c r="D987">
        <v>45851</v>
      </c>
      <c r="E987" t="str">
        <v>PUSH_NOTIFICATION</v>
      </c>
      <c r="F987" t="str">
        <v>C004</v>
      </c>
      <c r="G987" t="str">
        <v>Newsletter Issue #43</v>
      </c>
      <c r="H987" t="str">
        <v>CONVERTED</v>
      </c>
      <c r="I987">
        <v>1524</v>
      </c>
      <c r="J987" t="str">
        <v>MOBILE</v>
      </c>
      <c r="K987" t="str">
        <v>https://example.com/blog/reduce-cac</v>
      </c>
      <c r="L987" t="str">
        <v/>
      </c>
      <c r="M987">
        <v>25.4</v>
      </c>
      <c r="N987" t="str">
        <v>HIGH</v>
      </c>
    </row>
    <row r="988" spans="1:14">
      <c r="A988" t="str">
        <v>INT-00987</v>
      </c>
      <c r="B988" t="str">
        <v>L0520</v>
      </c>
      <c r="C988" t="str">
        <v>DEMO_REQUEST</v>
      </c>
      <c r="D988">
        <v>45824</v>
      </c>
      <c r="E988" t="str">
        <v>CHAT</v>
      </c>
      <c r="F988" t="str">
        <v>C008</v>
      </c>
      <c r="G988" t="str">
        <v>Case Study: Mid-Market Win</v>
      </c>
      <c r="H988" t="str">
        <v>PARTIAL_VIEW</v>
      </c>
      <c r="I988">
        <v>2308</v>
      </c>
      <c r="J988" t="str">
        <v>MOBILE</v>
      </c>
      <c r="K988" t="str">
        <v>https://example.com/demo</v>
      </c>
      <c r="L988" t="str">
        <v/>
      </c>
      <c r="M988">
        <v>38.5</v>
      </c>
      <c r="N988" t="str">
        <v>HIGH</v>
      </c>
    </row>
    <row r="989" spans="1:14">
      <c r="A989" t="str">
        <v>INT-00988</v>
      </c>
      <c r="B989" t="str">
        <v>L0348</v>
      </c>
      <c r="C989" t="str">
        <v>PHONE_CALL</v>
      </c>
      <c r="D989">
        <v>45706</v>
      </c>
      <c r="E989" t="str">
        <v>PUSH_NOTIFICATION</v>
      </c>
      <c r="F989" t="str">
        <v>N/A</v>
      </c>
      <c r="G989" t="str">
        <v>Demo: Live Product Walkthrough</v>
      </c>
      <c r="H989" t="str">
        <v>NO_RESPONSE</v>
      </c>
      <c r="I989">
        <v>1197</v>
      </c>
      <c r="J989" t="str">
        <v>UNKNOWN</v>
      </c>
      <c r="K989" t="str">
        <v>N/A</v>
      </c>
      <c r="L989" t="str">
        <v/>
      </c>
      <c r="M989">
        <v>20</v>
      </c>
      <c r="N989" t="str">
        <v>HIGH</v>
      </c>
    </row>
    <row r="990" spans="1:14">
      <c r="A990" t="str">
        <v>INT-00989</v>
      </c>
      <c r="B990" t="str">
        <v>L0926</v>
      </c>
      <c r="C990" t="str">
        <v>WEBSITE_VISIT</v>
      </c>
      <c r="D990">
        <v>45943</v>
      </c>
      <c r="E990" t="str">
        <v>EMAIL</v>
      </c>
      <c r="F990" t="str">
        <v>C005</v>
      </c>
      <c r="G990" t="str">
        <v>Blog: How To Reduce Cac</v>
      </c>
      <c r="H990" t="str">
        <v>REPLIED</v>
      </c>
      <c r="I990">
        <v>20</v>
      </c>
      <c r="J990" t="str">
        <v>MOBILE</v>
      </c>
      <c r="K990" t="str">
        <v>https://example.com/blog</v>
      </c>
      <c r="L990" t="str">
        <v/>
      </c>
      <c r="M990">
        <v>0.3</v>
      </c>
      <c r="N990" t="str">
        <v>LOW</v>
      </c>
    </row>
    <row r="991" spans="1:14">
      <c r="A991" t="str">
        <v>INT-00990</v>
      </c>
      <c r="B991" t="str">
        <v>L0400</v>
      </c>
      <c r="C991" t="str">
        <v>CHATBOT_CONVO</v>
      </c>
      <c r="D991">
        <v>45720</v>
      </c>
      <c r="E991" t="str">
        <v>IN-PERSON</v>
      </c>
      <c r="F991" t="str">
        <v>N/A</v>
      </c>
      <c r="G991" t="str">
        <v>Unknown</v>
      </c>
      <c r="H991" t="str">
        <v>DOWNLOADED</v>
      </c>
      <c r="I991">
        <v>2277</v>
      </c>
      <c r="J991" t="str">
        <v>MOBILE</v>
      </c>
      <c r="K991" t="str">
        <v>https://example.com/blog/reduce-cac</v>
      </c>
      <c r="L991" t="str">
        <v/>
      </c>
      <c r="M991">
        <v>38</v>
      </c>
      <c r="N991" t="str">
        <v>HIGH</v>
      </c>
    </row>
    <row r="992" spans="1:14">
      <c r="A992" t="str">
        <v>INT-00991</v>
      </c>
      <c r="B992" t="str">
        <v>L0778</v>
      </c>
      <c r="C992" t="str">
        <v>EMAIL_CLICK</v>
      </c>
      <c r="D992">
        <v>45762</v>
      </c>
      <c r="E992" t="str">
        <v>UNKNOWN</v>
      </c>
      <c r="F992" t="str">
        <v>C007</v>
      </c>
      <c r="G992" t="str">
        <v>Free Trial Signup Page</v>
      </c>
      <c r="H992" t="str">
        <v>NO_RESPONSE</v>
      </c>
      <c r="I992">
        <v>1198</v>
      </c>
      <c r="J992" t="str">
        <v>DESKTOP</v>
      </c>
      <c r="K992" t="str">
        <v>https://example.com/contact</v>
      </c>
      <c r="L992" t="str">
        <v/>
      </c>
      <c r="M992">
        <v>20</v>
      </c>
      <c r="N992" t="str">
        <v>HIGH</v>
      </c>
    </row>
    <row r="993" spans="1:14">
      <c r="A993" t="str">
        <v>INT-00992</v>
      </c>
      <c r="B993" t="str">
        <v>L0521</v>
      </c>
      <c r="C993" t="str">
        <v>AD_CLICK</v>
      </c>
      <c r="D993">
        <v>45667</v>
      </c>
      <c r="E993" t="str">
        <v>SOCIAL</v>
      </c>
      <c r="F993" t="str">
        <v>C008</v>
      </c>
      <c r="G993" t="str">
        <v>Newsletter Issue #44</v>
      </c>
      <c r="H993" t="str">
        <v>BOUNCED</v>
      </c>
      <c r="I993">
        <v>1793</v>
      </c>
      <c r="J993" t="str">
        <v>DESKTOP</v>
      </c>
      <c r="K993" t="str">
        <v>N/A</v>
      </c>
      <c r="L993" t="str">
        <v/>
      </c>
      <c r="M993">
        <v>29.9</v>
      </c>
      <c r="N993" t="str">
        <v>HIGH</v>
      </c>
    </row>
    <row r="994" spans="1:14">
      <c r="A994" t="str">
        <v>INT-00993</v>
      </c>
      <c r="B994" t="str">
        <v>L0525</v>
      </c>
      <c r="C994" t="str">
        <v>VIDEO_WATCH</v>
      </c>
      <c r="D994">
        <v>45836</v>
      </c>
      <c r="E994" t="str">
        <v>WEB</v>
      </c>
      <c r="F994" t="str">
        <v>C001</v>
      </c>
      <c r="G994" t="str">
        <v>Unknown</v>
      </c>
      <c r="H994" t="str">
        <v>CLICKED</v>
      </c>
      <c r="I994">
        <v>419</v>
      </c>
      <c r="J994" t="str">
        <v>DESKTOP</v>
      </c>
      <c r="K994" t="str">
        <v>https://example.com/pricing</v>
      </c>
      <c r="L994" t="str">
        <v/>
      </c>
      <c r="M994">
        <v>7</v>
      </c>
      <c r="N994" t="str">
        <v>HIGH</v>
      </c>
    </row>
    <row r="995" spans="1:14">
      <c r="A995" t="str">
        <v>INT-00994</v>
      </c>
      <c r="B995" t="str">
        <v>L0004</v>
      </c>
      <c r="C995" t="str">
        <v>REFERRAL_LINK_CLICK</v>
      </c>
      <c r="D995">
        <v>46015</v>
      </c>
      <c r="E995" t="str">
        <v>IN-PERSON</v>
      </c>
      <c r="F995" t="str">
        <v>C004</v>
      </c>
      <c r="G995" t="str">
        <v>Free Trial Signup Page</v>
      </c>
      <c r="H995" t="str">
        <v>CONVERTED</v>
      </c>
      <c r="I995">
        <v>0</v>
      </c>
      <c r="J995" t="str">
        <v>MOBILE</v>
      </c>
      <c r="K995" t="str">
        <v>https://example.com/demo</v>
      </c>
      <c r="L995" t="str">
        <v/>
      </c>
      <c r="M995">
        <v>0</v>
      </c>
      <c r="N995" t="str">
        <v>NONE</v>
      </c>
    </row>
    <row r="996" spans="1:14">
      <c r="A996" t="str">
        <v>INT-00995</v>
      </c>
      <c r="B996" t="str">
        <v>L0171</v>
      </c>
      <c r="C996" t="str">
        <v>FREE_TRIAL_SIGNUP</v>
      </c>
      <c r="D996">
        <v>45827</v>
      </c>
      <c r="E996" t="str">
        <v>PHONE</v>
      </c>
      <c r="F996" t="str">
        <v>C003</v>
      </c>
      <c r="G996" t="str">
        <v>Webinar: Advanced Analytics Deep Dive</v>
      </c>
      <c r="H996" t="str">
        <v>PARTIAL_VIEW</v>
      </c>
      <c r="I996">
        <v>0</v>
      </c>
      <c r="J996" t="str">
        <v>DESKTOP</v>
      </c>
      <c r="K996" t="str">
        <v>https://example.com/blog</v>
      </c>
      <c r="L996" t="str">
        <v/>
      </c>
      <c r="M996">
        <v>0</v>
      </c>
      <c r="N996" t="str">
        <v>NONE</v>
      </c>
    </row>
    <row r="997" spans="1:14">
      <c r="A997" t="str">
        <v>INT-00996</v>
      </c>
      <c r="B997" t="str">
        <v>L0374</v>
      </c>
      <c r="C997" t="str">
        <v>CONTENT_DOWNLOAD</v>
      </c>
      <c r="D997">
        <v>45913</v>
      </c>
      <c r="E997" t="str">
        <v>SOCIAL</v>
      </c>
      <c r="F997" t="str">
        <v>N/A</v>
      </c>
      <c r="G997" t="str">
        <v>Ebook: Abm Playbook</v>
      </c>
      <c r="H997" t="str">
        <v>DOWNLOADED</v>
      </c>
      <c r="I997">
        <v>0</v>
      </c>
      <c r="J997" t="str">
        <v>DESKTOP</v>
      </c>
      <c r="K997" t="str">
        <v>N/A</v>
      </c>
      <c r="L997" t="str">
        <v/>
      </c>
      <c r="M997">
        <v>0</v>
      </c>
      <c r="N997" t="str">
        <v>NONE</v>
      </c>
    </row>
    <row r="998" spans="1:14">
      <c r="A998" t="str">
        <v>INT-00997</v>
      </c>
      <c r="B998" t="str">
        <v>L0773</v>
      </c>
      <c r="C998" t="str">
        <v>EMAIL_OPEN</v>
      </c>
      <c r="D998">
        <v>45840</v>
      </c>
      <c r="E998" t="str">
        <v>PHONE</v>
      </c>
      <c r="F998" t="str">
        <v>C006</v>
      </c>
      <c r="G998" t="str">
        <v>Guide: Email Deliverability</v>
      </c>
      <c r="H998" t="str">
        <v>REGISTERED</v>
      </c>
      <c r="I998">
        <v>1165</v>
      </c>
      <c r="J998" t="str">
        <v>MOBILE</v>
      </c>
      <c r="K998" t="str">
        <v>https://example.com/demo</v>
      </c>
      <c r="L998" t="str">
        <v/>
      </c>
      <c r="M998">
        <v>19.399999999999999</v>
      </c>
      <c r="N998" t="str">
        <v>HIGH</v>
      </c>
    </row>
    <row r="999" spans="1:14">
      <c r="A999" t="str">
        <v>INT-00998</v>
      </c>
      <c r="B999" t="str">
        <v>L0007</v>
      </c>
      <c r="C999" t="str">
        <v>BLOG_READ</v>
      </c>
      <c r="D999" t="str">
        <v/>
      </c>
      <c r="E999" t="str">
        <v>CHAT</v>
      </c>
      <c r="F999" t="str">
        <v>C007</v>
      </c>
      <c r="G999" t="str">
        <v>Whitepaper: State Of Gtm 2025</v>
      </c>
      <c r="H999" t="str">
        <v>CLICKED</v>
      </c>
      <c r="I999">
        <v>276</v>
      </c>
      <c r="J999" t="str">
        <v>DESKTOP</v>
      </c>
      <c r="K999" t="str">
        <v>https://example.com/integrations</v>
      </c>
      <c r="L999" t="str">
        <v/>
      </c>
      <c r="M999">
        <v>4.5999999999999996</v>
      </c>
      <c r="N999" t="str">
        <v>MEDIUM</v>
      </c>
    </row>
    <row r="1000" spans="1:14">
      <c r="A1000" t="str">
        <v>INT-00999</v>
      </c>
      <c r="B1000" t="str">
        <v>L0082</v>
      </c>
      <c r="C1000" t="str">
        <v>SOCIAL_ENGAGE</v>
      </c>
      <c r="D1000">
        <v>45683</v>
      </c>
      <c r="E1000" t="str">
        <v>PUSH_NOTIFICATION</v>
      </c>
      <c r="F1000" t="str">
        <v>C003</v>
      </c>
      <c r="G1000" t="str">
        <v>Retargeting Ad Creative A</v>
      </c>
      <c r="H1000" t="str">
        <v>NO_RESPONSE</v>
      </c>
      <c r="I1000">
        <v>1545</v>
      </c>
      <c r="J1000" t="str">
        <v>DESKTOP</v>
      </c>
      <c r="K1000" t="str">
        <v>N/A</v>
      </c>
      <c r="L1000" t="str">
        <v/>
      </c>
      <c r="M1000">
        <v>25.8</v>
      </c>
      <c r="N1000" t="str">
        <v>HIGH</v>
      </c>
    </row>
    <row r="1001" spans="1:14">
      <c r="A1001" t="str">
        <v>INT-01000</v>
      </c>
      <c r="B1001" t="str">
        <v>L0094</v>
      </c>
      <c r="C1001" t="str">
        <v>PHONE_CALL</v>
      </c>
      <c r="D1001">
        <v>45755</v>
      </c>
      <c r="E1001" t="str">
        <v>UNKNOWN</v>
      </c>
      <c r="F1001" t="str">
        <v>N/A</v>
      </c>
      <c r="G1001" t="str">
        <v>Blog: 5 Metrics Every Cmo Needs</v>
      </c>
      <c r="H1001" t="str">
        <v>PARTIAL_VIEW</v>
      </c>
      <c r="I1001">
        <v>1852</v>
      </c>
      <c r="J1001" t="str">
        <v>UNKNOWN</v>
      </c>
      <c r="K1001" t="str">
        <v>N/A</v>
      </c>
      <c r="L1001" t="str">
        <v/>
      </c>
      <c r="M1001">
        <v>30.9</v>
      </c>
      <c r="N1001" t="str">
        <v>HIGH</v>
      </c>
    </row>
    <row r="1002" spans="1:14">
      <c r="A1002" t="str">
        <v>INT-01001</v>
      </c>
      <c r="B1002" t="str">
        <v>L0812</v>
      </c>
      <c r="C1002" t="str">
        <v>FORM_SUBMIT</v>
      </c>
      <c r="D1002">
        <v>45670</v>
      </c>
      <c r="E1002" t="str">
        <v>IN-PERSON</v>
      </c>
      <c r="F1002" t="str">
        <v>C004</v>
      </c>
      <c r="G1002" t="str">
        <v>Social Post: Product Launch</v>
      </c>
      <c r="H1002" t="str">
        <v>NO_RESPONSE</v>
      </c>
      <c r="I1002">
        <v>1714</v>
      </c>
      <c r="J1002" t="str">
        <v>DESKTOP</v>
      </c>
      <c r="K1002" t="str">
        <v>https://example.com/blog</v>
      </c>
      <c r="L1002" t="str">
        <v/>
      </c>
      <c r="M1002">
        <v>28.6</v>
      </c>
      <c r="N1002" t="str">
        <v>HIGH</v>
      </c>
    </row>
    <row r="1003" spans="1:14">
      <c r="A1003" t="str">
        <v>INT-01002</v>
      </c>
      <c r="B1003" t="str">
        <v>L0892</v>
      </c>
      <c r="C1003" t="str">
        <v>PHONE_CALL</v>
      </c>
      <c r="D1003">
        <v>45971</v>
      </c>
      <c r="E1003" t="str">
        <v>SMS</v>
      </c>
      <c r="F1003" t="str">
        <v>N/A</v>
      </c>
      <c r="G1003" t="str">
        <v>Crm Buyer'S Guide 2025</v>
      </c>
      <c r="H1003" t="str">
        <v>CLICKED</v>
      </c>
      <c r="I1003">
        <v>1547</v>
      </c>
      <c r="J1003" t="str">
        <v>DESKTOP</v>
      </c>
      <c r="K1003" t="str">
        <v>N/A</v>
      </c>
      <c r="L1003" t="str">
        <v/>
      </c>
      <c r="M1003">
        <v>25.8</v>
      </c>
      <c r="N1003" t="str">
        <v>HIGH</v>
      </c>
    </row>
    <row r="1004" spans="1:14">
      <c r="A1004" t="str">
        <v>INT-01003</v>
      </c>
      <c r="B1004" t="str">
        <v>L0876</v>
      </c>
      <c r="C1004" t="str">
        <v>VIDEO_WATCH</v>
      </c>
      <c r="D1004">
        <v>45705</v>
      </c>
      <c r="E1004" t="str">
        <v>CHAT</v>
      </c>
      <c r="F1004" t="str">
        <v>N/A</v>
      </c>
      <c r="G1004" t="str">
        <v>Event Registration: Summit 2025</v>
      </c>
      <c r="H1004" t="str">
        <v>VIEWED</v>
      </c>
      <c r="I1004">
        <v>1184</v>
      </c>
      <c r="J1004" t="str">
        <v>MOBILE</v>
      </c>
      <c r="K1004" t="str">
        <v>https://example.com/features</v>
      </c>
      <c r="L1004" t="str">
        <v/>
      </c>
      <c r="M1004">
        <v>19.7</v>
      </c>
      <c r="N1004" t="str">
        <v>HIGH</v>
      </c>
    </row>
    <row r="1005" spans="1:14">
      <c r="A1005" t="str">
        <v>INT-01004</v>
      </c>
      <c r="B1005" t="str">
        <v>L0198</v>
      </c>
      <c r="C1005" t="str">
        <v>SOCIAL_ENGAGE</v>
      </c>
      <c r="D1005">
        <v>45794</v>
      </c>
      <c r="E1005" t="str">
        <v>CHAT</v>
      </c>
      <c r="F1005" t="str">
        <v>C005</v>
      </c>
      <c r="G1005" t="str">
        <v>Chatbot: Pricing Inquiry</v>
      </c>
      <c r="H1005" t="str">
        <v>CONVERTED</v>
      </c>
      <c r="I1005">
        <v>0</v>
      </c>
      <c r="J1005" t="str">
        <v>DESKTOP</v>
      </c>
      <c r="K1005" t="str">
        <v>https://example.com/case-studies</v>
      </c>
      <c r="L1005" t="str">
        <v/>
      </c>
      <c r="M1005">
        <v>0</v>
      </c>
      <c r="N1005" t="str">
        <v>NONE</v>
      </c>
    </row>
    <row r="1006" spans="1:14">
      <c r="A1006" t="str">
        <v>INT-01005</v>
      </c>
      <c r="B1006" t="str">
        <v>L0901</v>
      </c>
      <c r="C1006" t="str">
        <v>DEMO_REQUEST</v>
      </c>
      <c r="D1006">
        <v>45932</v>
      </c>
      <c r="E1006" t="str">
        <v>WEB</v>
      </c>
      <c r="F1006" t="str">
        <v>C003</v>
      </c>
      <c r="G1006" t="str">
        <v>Free Trial Signup Page</v>
      </c>
      <c r="H1006" t="str">
        <v>PARTIAL_VIEW</v>
      </c>
      <c r="I1006">
        <v>0</v>
      </c>
      <c r="J1006" t="str">
        <v>DESKTOP</v>
      </c>
      <c r="K1006" t="str">
        <v>https://example.com/features</v>
      </c>
      <c r="L1006" t="str">
        <v/>
      </c>
      <c r="M1006">
        <v>0</v>
      </c>
      <c r="N1006" t="str">
        <v>NONE</v>
      </c>
    </row>
    <row r="1007" spans="1:14">
      <c r="A1007" t="str">
        <v>INT-01006</v>
      </c>
      <c r="B1007" t="str">
        <v>L0967</v>
      </c>
      <c r="C1007" t="str">
        <v>EMAIL_CLICK</v>
      </c>
      <c r="D1007">
        <v>45714</v>
      </c>
      <c r="E1007" t="str">
        <v>SOCIAL</v>
      </c>
      <c r="F1007" t="str">
        <v>C005</v>
      </c>
      <c r="G1007" t="str">
        <v>Event Registration: Summit 2025</v>
      </c>
      <c r="H1007" t="str">
        <v>IGNORED</v>
      </c>
      <c r="I1007">
        <v>128</v>
      </c>
      <c r="J1007" t="str">
        <v>DESKTOP</v>
      </c>
      <c r="K1007" t="str">
        <v>N/A</v>
      </c>
      <c r="L1007" t="str">
        <v/>
      </c>
      <c r="M1007">
        <v>2.1</v>
      </c>
      <c r="N1007" t="str">
        <v>MEDIUM</v>
      </c>
    </row>
    <row r="1008" spans="1:14">
      <c r="A1008" t="str">
        <v>INT-01007</v>
      </c>
      <c r="B1008" t="str">
        <v>L0411</v>
      </c>
      <c r="C1008" t="str">
        <v>FORM_SUBMIT</v>
      </c>
      <c r="D1008">
        <v>45916</v>
      </c>
      <c r="E1008" t="str">
        <v>WEB</v>
      </c>
      <c r="F1008" t="str">
        <v>C004</v>
      </c>
      <c r="G1008" t="str">
        <v>Roi Calculator Landing Page</v>
      </c>
      <c r="H1008" t="str">
        <v>OPENED</v>
      </c>
      <c r="I1008">
        <v>1719</v>
      </c>
      <c r="J1008" t="str">
        <v>UNKNOWN</v>
      </c>
      <c r="K1008" t="str">
        <v>N/A</v>
      </c>
      <c r="L1008" t="str">
        <v/>
      </c>
      <c r="M1008">
        <v>28.7</v>
      </c>
      <c r="N1008" t="str">
        <v>HIGH</v>
      </c>
    </row>
    <row r="1009" spans="1:14">
      <c r="A1009" t="str">
        <v>INT-01008</v>
      </c>
      <c r="B1009" t="str">
        <v>L0999</v>
      </c>
      <c r="C1009" t="str">
        <v>WEBINAR_ATTENDED</v>
      </c>
      <c r="D1009">
        <v>45709</v>
      </c>
      <c r="E1009" t="str">
        <v>PUSH_NOTIFICATION</v>
      </c>
      <c r="F1009" t="str">
        <v>C006</v>
      </c>
      <c r="G1009" t="str">
        <v>Webinar: Marketing Automation 101</v>
      </c>
      <c r="H1009" t="str">
        <v>OPENED</v>
      </c>
      <c r="I1009">
        <v>0</v>
      </c>
      <c r="J1009" t="str">
        <v>MOBILE</v>
      </c>
      <c r="K1009" t="str">
        <v>https://example.com/contact</v>
      </c>
      <c r="L1009" t="str">
        <v/>
      </c>
      <c r="M1009">
        <v>0</v>
      </c>
      <c r="N1009" t="str">
        <v>NONE</v>
      </c>
    </row>
    <row r="1010" spans="1:14">
      <c r="A1010" t="str">
        <v>INT-01009</v>
      </c>
      <c r="B1010" t="str">
        <v>L0467</v>
      </c>
      <c r="C1010" t="str">
        <v>CHATBOT_CONVO</v>
      </c>
      <c r="D1010">
        <v>45889</v>
      </c>
      <c r="E1010" t="str">
        <v>PHONE</v>
      </c>
      <c r="F1010" t="str">
        <v>N/A</v>
      </c>
      <c r="G1010" t="str">
        <v>Crm Buyer'S Guide 2025</v>
      </c>
      <c r="H1010" t="str">
        <v>CONVERTED</v>
      </c>
      <c r="I1010">
        <v>829</v>
      </c>
      <c r="J1010" t="str">
        <v>MOBILE</v>
      </c>
      <c r="K1010" t="str">
        <v>https://example.com/resources/ebooks</v>
      </c>
      <c r="L1010" t="str">
        <v/>
      </c>
      <c r="M1010">
        <v>13.8</v>
      </c>
      <c r="N1010" t="str">
        <v>HIGH</v>
      </c>
    </row>
    <row r="1011" spans="1:14">
      <c r="A1011" t="str">
        <v>INT-01010</v>
      </c>
      <c r="B1011" t="str">
        <v>L0616</v>
      </c>
      <c r="C1011" t="str">
        <v>FORM_SUBMIT</v>
      </c>
      <c r="D1011">
        <v>45872</v>
      </c>
      <c r="E1011" t="str">
        <v>SMS</v>
      </c>
      <c r="F1011" t="str">
        <v>C007</v>
      </c>
      <c r="G1011" t="str">
        <v>Guide: Email Deliverability</v>
      </c>
      <c r="H1011" t="str">
        <v>IGNORED</v>
      </c>
      <c r="I1011">
        <v>1852</v>
      </c>
      <c r="J1011" t="str">
        <v>DESKTOP</v>
      </c>
      <c r="K1011" t="str">
        <v>https://example.com/case-studies</v>
      </c>
      <c r="L1011" t="str">
        <v/>
      </c>
      <c r="M1011">
        <v>30.9</v>
      </c>
      <c r="N1011" t="str">
        <v>HIGH</v>
      </c>
    </row>
    <row r="1012" spans="1:14">
      <c r="A1012" t="str">
        <v>INT-01011</v>
      </c>
      <c r="B1012" t="str">
        <v>L0031</v>
      </c>
      <c r="C1012" t="str">
        <v>REFERRAL_LINK_CLICK</v>
      </c>
      <c r="D1012">
        <v>45817</v>
      </c>
      <c r="E1012" t="str">
        <v>PUSH_NOTIFICATION</v>
      </c>
      <c r="F1012" t="str">
        <v>C001</v>
      </c>
      <c r="G1012" t="str">
        <v>Pricing Page</v>
      </c>
      <c r="H1012" t="str">
        <v>DOWNLOADED</v>
      </c>
      <c r="I1012">
        <v>1140</v>
      </c>
      <c r="J1012" t="str">
        <v>UNKNOWN</v>
      </c>
      <c r="K1012" t="str">
        <v>https://example.com/free-trial</v>
      </c>
      <c r="L1012" t="str">
        <v/>
      </c>
      <c r="M1012">
        <v>19</v>
      </c>
      <c r="N1012" t="str">
        <v>HIGH</v>
      </c>
    </row>
    <row r="1013" spans="1:14">
      <c r="A1013" t="str">
        <v>INT-01012</v>
      </c>
      <c r="B1013" t="str">
        <v>L0755</v>
      </c>
      <c r="C1013" t="str">
        <v>PHONE_CALL</v>
      </c>
      <c r="D1013">
        <v>45945</v>
      </c>
      <c r="E1013" t="str">
        <v>CHAT</v>
      </c>
      <c r="F1013" t="str">
        <v>C010</v>
      </c>
      <c r="G1013" t="str">
        <v>Social Post: Product Launch</v>
      </c>
      <c r="H1013" t="str">
        <v>CONVERTED</v>
      </c>
      <c r="I1013">
        <v>1594</v>
      </c>
      <c r="J1013" t="str">
        <v>DESKTOP</v>
      </c>
      <c r="K1013" t="str">
        <v>N/A</v>
      </c>
      <c r="L1013" t="str">
        <v/>
      </c>
      <c r="M1013">
        <v>26.6</v>
      </c>
      <c r="N1013" t="str">
        <v>HIGH</v>
      </c>
    </row>
    <row r="1014" spans="1:14">
      <c r="A1014" t="str">
        <v>INT-01013</v>
      </c>
      <c r="B1014" t="str">
        <v>L0560</v>
      </c>
      <c r="C1014" t="str">
        <v>PHONE_CALL</v>
      </c>
      <c r="D1014">
        <v>45920</v>
      </c>
      <c r="E1014" t="str">
        <v>SMS</v>
      </c>
      <c r="F1014" t="str">
        <v>C007</v>
      </c>
      <c r="G1014" t="str">
        <v>Ultimate Guide To Crm</v>
      </c>
      <c r="H1014" t="str">
        <v>VIEWED</v>
      </c>
      <c r="I1014">
        <v>2125</v>
      </c>
      <c r="J1014" t="str">
        <v>MOBILE</v>
      </c>
      <c r="K1014" t="str">
        <v>https://example.com/contact</v>
      </c>
      <c r="L1014" t="str">
        <v/>
      </c>
      <c r="M1014">
        <v>35.4</v>
      </c>
      <c r="N1014" t="str">
        <v>HIGH</v>
      </c>
    </row>
    <row r="1015" spans="1:14">
      <c r="A1015" t="str">
        <v>INT-01014</v>
      </c>
      <c r="B1015" t="str">
        <v>L0081</v>
      </c>
      <c r="C1015" t="str">
        <v>CONTENT_DOWNLOAD</v>
      </c>
      <c r="D1015">
        <v>45999</v>
      </c>
      <c r="E1015" t="str">
        <v>PHONE</v>
      </c>
      <c r="F1015" t="str">
        <v>C010</v>
      </c>
      <c r="G1015" t="str">
        <v>10 Lead Scoring Tips</v>
      </c>
      <c r="H1015" t="str">
        <v>NO_RESPONSE</v>
      </c>
      <c r="I1015">
        <v>1171</v>
      </c>
      <c r="J1015" t="str">
        <v>DESKTOP</v>
      </c>
      <c r="K1015" t="str">
        <v>https://example.com/demo</v>
      </c>
      <c r="L1015" t="str">
        <v/>
      </c>
      <c r="M1015">
        <v>19.5</v>
      </c>
      <c r="N1015" t="str">
        <v>HIGH</v>
      </c>
    </row>
    <row r="1016" spans="1:14">
      <c r="A1016" t="str">
        <v>INT-01015</v>
      </c>
      <c r="B1016" t="str">
        <v>L0809</v>
      </c>
      <c r="C1016" t="str">
        <v>DEMO_REQUEST</v>
      </c>
      <c r="D1016">
        <v>45783</v>
      </c>
      <c r="E1016" t="str">
        <v>CHAT</v>
      </c>
      <c r="F1016" t="str">
        <v>C001</v>
      </c>
      <c r="G1016" t="str">
        <v>Blog: Abm Vs Demand Gen</v>
      </c>
      <c r="H1016" t="str">
        <v>VIEWED</v>
      </c>
      <c r="I1016">
        <v>1119</v>
      </c>
      <c r="J1016" t="str">
        <v>UNKNOWN</v>
      </c>
      <c r="K1016" t="str">
        <v>https://example.com/resources/ebooks</v>
      </c>
      <c r="L1016" t="str">
        <v/>
      </c>
      <c r="M1016">
        <v>18.7</v>
      </c>
      <c r="N1016" t="str">
        <v>HIGH</v>
      </c>
    </row>
    <row r="1017" spans="1:14">
      <c r="A1017" t="str">
        <v>INT-01016</v>
      </c>
      <c r="B1017" t="str">
        <v>L0422</v>
      </c>
      <c r="C1017" t="str">
        <v>EMAIL_CLICK</v>
      </c>
      <c r="D1017">
        <v>45817</v>
      </c>
      <c r="E1017" t="str">
        <v>CHAT</v>
      </c>
      <c r="F1017" t="str">
        <v>N/A</v>
      </c>
      <c r="G1017" t="str">
        <v>Pricing Page</v>
      </c>
      <c r="H1017" t="str">
        <v>DOWNLOADED</v>
      </c>
      <c r="I1017">
        <v>227</v>
      </c>
      <c r="J1017" t="str">
        <v>MOBILE</v>
      </c>
      <c r="K1017" t="str">
        <v>https://example.com/integrations</v>
      </c>
      <c r="L1017" t="str">
        <v/>
      </c>
      <c r="M1017">
        <v>3.8</v>
      </c>
      <c r="N1017" t="str">
        <v>MEDIUM</v>
      </c>
    </row>
    <row r="1018" spans="1:14">
      <c r="A1018" t="str">
        <v>INT-01017</v>
      </c>
      <c r="B1018" t="str">
        <v>L0894</v>
      </c>
      <c r="C1018" t="str">
        <v>CASE_STUDY_VIEW</v>
      </c>
      <c r="D1018">
        <v>45697</v>
      </c>
      <c r="E1018" t="str">
        <v>CHAT</v>
      </c>
      <c r="F1018" t="str">
        <v>N/A</v>
      </c>
      <c r="G1018" t="str">
        <v>Ultimate Guide To Crm</v>
      </c>
      <c r="H1018" t="str">
        <v>ENGAGED</v>
      </c>
      <c r="I1018">
        <v>692</v>
      </c>
      <c r="J1018" t="str">
        <v>MOBILE</v>
      </c>
      <c r="K1018" t="str">
        <v>https://example.com/pricing</v>
      </c>
      <c r="L1018" t="str">
        <v/>
      </c>
      <c r="M1018">
        <v>11.5</v>
      </c>
      <c r="N1018" t="str">
        <v>HIGH</v>
      </c>
    </row>
    <row r="1019" spans="1:14">
      <c r="A1019" t="str">
        <v>INT-01018</v>
      </c>
      <c r="B1019" t="str">
        <v>L0424</v>
      </c>
      <c r="C1019" t="str">
        <v>PHONE_CALL</v>
      </c>
      <c r="D1019">
        <v>45953</v>
      </c>
      <c r="E1019" t="str">
        <v>WEB</v>
      </c>
      <c r="F1019" t="str">
        <v>N/A</v>
      </c>
      <c r="G1019" t="str">
        <v>Crm Buyer'S Guide 2025</v>
      </c>
      <c r="H1019" t="str">
        <v>DOWNLOADED</v>
      </c>
      <c r="I1019">
        <v>1527</v>
      </c>
      <c r="J1019" t="str">
        <v>MOBILE</v>
      </c>
      <c r="K1019" t="str">
        <v>N/A</v>
      </c>
      <c r="L1019" t="str">
        <v/>
      </c>
      <c r="M1019">
        <v>25.5</v>
      </c>
      <c r="N1019" t="str">
        <v>HIGH</v>
      </c>
    </row>
    <row r="1020" spans="1:14">
      <c r="A1020" t="str">
        <v>INT-01019</v>
      </c>
      <c r="B1020" t="str">
        <v>L0001</v>
      </c>
      <c r="C1020" t="str">
        <v>UNSUBSCRIBE</v>
      </c>
      <c r="D1020">
        <v>45809</v>
      </c>
      <c r="E1020" t="str">
        <v>WEB</v>
      </c>
      <c r="F1020" t="str">
        <v>C004</v>
      </c>
      <c r="G1020" t="str">
        <v>Ultimate Guide To Crm</v>
      </c>
      <c r="H1020" t="str">
        <v>BOUNCED</v>
      </c>
      <c r="I1020">
        <v>885</v>
      </c>
      <c r="J1020" t="str">
        <v>DESKTOP</v>
      </c>
      <c r="K1020" t="str">
        <v>https://example.com/webinars</v>
      </c>
      <c r="L1020" t="str">
        <v/>
      </c>
      <c r="M1020">
        <v>14.8</v>
      </c>
      <c r="N1020" t="str">
        <v>HIGH</v>
      </c>
    </row>
    <row r="1021" spans="1:14">
      <c r="A1021" t="str">
        <v>INT-01020</v>
      </c>
      <c r="B1021" t="str">
        <v>L0404</v>
      </c>
      <c r="C1021" t="str">
        <v>SOCIAL_ENGAGE</v>
      </c>
      <c r="D1021">
        <v>45892</v>
      </c>
      <c r="E1021" t="str">
        <v>UNKNOWN</v>
      </c>
      <c r="F1021" t="str">
        <v>C005</v>
      </c>
      <c r="G1021" t="str">
        <v>Video: Platform Overview 3Min</v>
      </c>
      <c r="H1021" t="str">
        <v>CLICKED</v>
      </c>
      <c r="I1021">
        <v>1965</v>
      </c>
      <c r="J1021" t="str">
        <v>MOBILE</v>
      </c>
      <c r="K1021" t="str">
        <v>https://example.com/blog/reduce-cac</v>
      </c>
      <c r="L1021" t="str">
        <v/>
      </c>
      <c r="M1021">
        <v>32.799999999999997</v>
      </c>
      <c r="N1021" t="str">
        <v>HIGH</v>
      </c>
    </row>
    <row r="1022" spans="1:14">
      <c r="A1022" t="str">
        <v>INT-01021</v>
      </c>
      <c r="B1022" t="str">
        <v>L0186</v>
      </c>
      <c r="C1022" t="str">
        <v>SOCIAL_ENGAGE</v>
      </c>
      <c r="D1022">
        <v>45893</v>
      </c>
      <c r="E1022" t="str">
        <v>UNKNOWN</v>
      </c>
      <c r="F1022" t="str">
        <v>C009</v>
      </c>
      <c r="G1022" t="str">
        <v>Video: Customer Testimonial</v>
      </c>
      <c r="H1022" t="str">
        <v>BOUNCED</v>
      </c>
      <c r="I1022">
        <v>955</v>
      </c>
      <c r="J1022" t="str">
        <v>TABLET</v>
      </c>
      <c r="K1022" t="str">
        <v>N/A</v>
      </c>
      <c r="L1022" t="str">
        <v/>
      </c>
      <c r="M1022">
        <v>15.9</v>
      </c>
      <c r="N1022" t="str">
        <v>HIGH</v>
      </c>
    </row>
    <row r="1023" spans="1:14">
      <c r="A1023" t="str">
        <v>INT-01022</v>
      </c>
      <c r="B1023" t="str">
        <v>L0811</v>
      </c>
      <c r="C1023" t="str">
        <v>PHONE_CALL</v>
      </c>
      <c r="D1023">
        <v>45664</v>
      </c>
      <c r="E1023" t="str">
        <v>WEB</v>
      </c>
      <c r="F1023" t="str">
        <v>N/A</v>
      </c>
      <c r="G1023" t="str">
        <v>Video: Customer Testimonial</v>
      </c>
      <c r="H1023" t="str">
        <v>VIEWED</v>
      </c>
      <c r="I1023">
        <v>2115</v>
      </c>
      <c r="J1023" t="str">
        <v>MOBILE</v>
      </c>
      <c r="K1023" t="str">
        <v>https://example.com/features</v>
      </c>
      <c r="L1023" t="str">
        <v>Demo Scheduled For Next Week</v>
      </c>
      <c r="M1023">
        <v>35.299999999999997</v>
      </c>
      <c r="N1023" t="str">
        <v>HIGH</v>
      </c>
    </row>
    <row r="1024" spans="1:14">
      <c r="A1024" t="str">
        <v>INT-01023</v>
      </c>
      <c r="B1024" t="str">
        <v>L0413</v>
      </c>
      <c r="C1024" t="str">
        <v>FORM_SUBMIT</v>
      </c>
      <c r="D1024">
        <v>45796</v>
      </c>
      <c r="E1024" t="str">
        <v>IN-PERSON</v>
      </c>
      <c r="F1024" t="str">
        <v>C008</v>
      </c>
      <c r="G1024" t="str">
        <v>Crm Buyer'S Guide 2025</v>
      </c>
      <c r="H1024" t="str">
        <v>NO_RESPONSE</v>
      </c>
      <c r="I1024">
        <v>1617</v>
      </c>
      <c r="J1024" t="str">
        <v>UNKNOWN</v>
      </c>
      <c r="K1024" t="str">
        <v>https://example.com/about</v>
      </c>
      <c r="L1024" t="str">
        <v/>
      </c>
      <c r="M1024">
        <v>27</v>
      </c>
      <c r="N1024" t="str">
        <v>HIGH</v>
      </c>
    </row>
    <row r="1025" spans="1:14">
      <c r="A1025" t="str">
        <v>INT-01024</v>
      </c>
      <c r="B1025" t="str">
        <v>L0823</v>
      </c>
      <c r="C1025" t="str">
        <v>DEMO_REQUEST</v>
      </c>
      <c r="D1025">
        <v>45951</v>
      </c>
      <c r="E1025" t="str">
        <v>PHONE</v>
      </c>
      <c r="F1025" t="str">
        <v>C005</v>
      </c>
      <c r="G1025" t="str">
        <v>Webinar: Marketing Automation 101</v>
      </c>
      <c r="H1025" t="str">
        <v>VIEWED</v>
      </c>
      <c r="I1025">
        <v>0</v>
      </c>
      <c r="J1025" t="str">
        <v>MOBILE</v>
      </c>
      <c r="K1025" t="str">
        <v>https://example.com/roi-calculator</v>
      </c>
      <c r="L1025" t="str">
        <v/>
      </c>
      <c r="M1025">
        <v>0</v>
      </c>
      <c r="N1025" t="str">
        <v>NONE</v>
      </c>
    </row>
    <row r="1026" spans="1:14">
      <c r="A1026" t="str">
        <v>INT-01025</v>
      </c>
      <c r="B1026" t="str">
        <v>L0927</v>
      </c>
      <c r="C1026" t="str">
        <v>PHONE_CALL</v>
      </c>
      <c r="D1026">
        <v>45711</v>
      </c>
      <c r="E1026" t="str">
        <v>WEB</v>
      </c>
      <c r="F1026" t="str">
        <v>C009</v>
      </c>
      <c r="G1026" t="str">
        <v>Newsletter Issue #43</v>
      </c>
      <c r="H1026" t="str">
        <v>PARTIAL_VIEW</v>
      </c>
      <c r="I1026">
        <v>2082</v>
      </c>
      <c r="J1026" t="str">
        <v>MOBILE</v>
      </c>
      <c r="K1026" t="str">
        <v>N/A</v>
      </c>
      <c r="L1026" t="str">
        <v>Follow Up Needed</v>
      </c>
      <c r="M1026">
        <v>34.700000000000003</v>
      </c>
      <c r="N1026" t="str">
        <v>HIGH</v>
      </c>
    </row>
    <row r="1027" spans="1:14">
      <c r="A1027" t="str">
        <v>INT-01026</v>
      </c>
      <c r="B1027" t="str">
        <v>L0809</v>
      </c>
      <c r="C1027" t="str">
        <v>FREE_TRIAL_SIGNUP</v>
      </c>
      <c r="D1027">
        <v>45669</v>
      </c>
      <c r="E1027" t="str">
        <v>SOCIAL</v>
      </c>
      <c r="F1027" t="str">
        <v>C007</v>
      </c>
      <c r="G1027" t="str">
        <v>Event Registration: Summit 2025</v>
      </c>
      <c r="H1027" t="str">
        <v>OPENED</v>
      </c>
      <c r="I1027">
        <v>1456</v>
      </c>
      <c r="J1027" t="str">
        <v>DESKTOP</v>
      </c>
      <c r="K1027" t="str">
        <v>N/A</v>
      </c>
      <c r="L1027" t="str">
        <v/>
      </c>
      <c r="M1027">
        <v>24.3</v>
      </c>
      <c r="N1027" t="str">
        <v>HIGH</v>
      </c>
    </row>
    <row r="1028" spans="1:14">
      <c r="A1028" t="str">
        <v>INT-01027</v>
      </c>
      <c r="B1028" t="str">
        <v>L0429</v>
      </c>
      <c r="C1028" t="str">
        <v>CASE_STUDY_VIEW</v>
      </c>
      <c r="D1028" t="str">
        <v/>
      </c>
      <c r="E1028" t="str">
        <v>EMAIL</v>
      </c>
      <c r="F1028" t="str">
        <v>C010</v>
      </c>
      <c r="G1028" t="str">
        <v>Pricing Page</v>
      </c>
      <c r="H1028" t="str">
        <v>PARTIAL_VIEW</v>
      </c>
      <c r="I1028">
        <v>369</v>
      </c>
      <c r="J1028" t="str">
        <v>UNKNOWN</v>
      </c>
      <c r="K1028" t="str">
        <v>https://example.com/resources/ebooks</v>
      </c>
      <c r="L1028" t="str">
        <v/>
      </c>
      <c r="M1028">
        <v>6.2</v>
      </c>
      <c r="N1028" t="str">
        <v>HIGH</v>
      </c>
    </row>
    <row r="1029" spans="1:14">
      <c r="A1029" t="str">
        <v>INT-01028</v>
      </c>
      <c r="B1029" t="str">
        <v>L0015</v>
      </c>
      <c r="C1029" t="str">
        <v>DEMO_REQUEST</v>
      </c>
      <c r="D1029">
        <v>45699</v>
      </c>
      <c r="E1029" t="str">
        <v>SMS</v>
      </c>
      <c r="F1029" t="str">
        <v>C008</v>
      </c>
      <c r="G1029" t="str">
        <v>Event Registration: Summit 2025</v>
      </c>
      <c r="H1029" t="str">
        <v>VIEWED</v>
      </c>
      <c r="I1029">
        <v>598</v>
      </c>
      <c r="J1029" t="str">
        <v>MOBILE</v>
      </c>
      <c r="K1029" t="str">
        <v>https://example.com/competitors</v>
      </c>
      <c r="L1029" t="str">
        <v/>
      </c>
      <c r="M1029">
        <v>10</v>
      </c>
      <c r="N1029" t="str">
        <v>HIGH</v>
      </c>
    </row>
    <row r="1030" spans="1:14">
      <c r="A1030" t="str">
        <v>INT-01029</v>
      </c>
      <c r="B1030" t="str">
        <v>L1000</v>
      </c>
      <c r="C1030" t="str">
        <v>REFERRAL_LINK_CLICK</v>
      </c>
      <c r="D1030">
        <v>45732</v>
      </c>
      <c r="E1030" t="str">
        <v>CHAT</v>
      </c>
      <c r="F1030" t="str">
        <v>N/A</v>
      </c>
      <c r="G1030" t="str">
        <v>Ultimate Guide To Crm</v>
      </c>
      <c r="H1030" t="str">
        <v>NO_RESPONSE</v>
      </c>
      <c r="I1030">
        <v>992</v>
      </c>
      <c r="J1030" t="str">
        <v>TABLET</v>
      </c>
      <c r="K1030" t="str">
        <v>https://example.com/contact</v>
      </c>
      <c r="L1030" t="str">
        <v/>
      </c>
      <c r="M1030">
        <v>16.5</v>
      </c>
      <c r="N1030" t="str">
        <v>HIGH</v>
      </c>
    </row>
    <row r="1031" spans="1:14">
      <c r="A1031" t="str">
        <v>INT-01030</v>
      </c>
      <c r="B1031" t="str">
        <v>L0447</v>
      </c>
      <c r="C1031" t="str">
        <v>REFERRAL_LINK_CLICK</v>
      </c>
      <c r="D1031">
        <v>45717</v>
      </c>
      <c r="E1031" t="str">
        <v>EMAIL</v>
      </c>
      <c r="F1031" t="str">
        <v>C009</v>
      </c>
      <c r="G1031" t="str">
        <v>Social Post: Product Launch</v>
      </c>
      <c r="H1031" t="str">
        <v>REPLIED</v>
      </c>
      <c r="I1031">
        <v>1836</v>
      </c>
      <c r="J1031" t="str">
        <v>DESKTOP</v>
      </c>
      <c r="K1031" t="str">
        <v>https://example.com/roi-calculator</v>
      </c>
      <c r="L1031" t="str">
        <v>Previously Lost — Back In Funnel</v>
      </c>
      <c r="M1031">
        <v>30.6</v>
      </c>
      <c r="N1031" t="str">
        <v>HIGH</v>
      </c>
    </row>
    <row r="1032" spans="1:14">
      <c r="A1032" t="str">
        <v>INT-01031</v>
      </c>
      <c r="B1032" t="str">
        <v>L0968</v>
      </c>
      <c r="C1032" t="str">
        <v>WEBSITE_VISIT</v>
      </c>
      <c r="D1032">
        <v>46016</v>
      </c>
      <c r="E1032" t="str">
        <v>PHONE</v>
      </c>
      <c r="F1032" t="str">
        <v>C001</v>
      </c>
      <c r="G1032" t="str">
        <v>Video: Customer Testimonial</v>
      </c>
      <c r="H1032" t="str">
        <v>NO_RESPONSE</v>
      </c>
      <c r="I1032">
        <v>0</v>
      </c>
      <c r="J1032" t="str">
        <v>TABLET</v>
      </c>
      <c r="K1032" t="str">
        <v>https://example.com/blog/reduce-cac</v>
      </c>
      <c r="L1032" t="str">
        <v/>
      </c>
      <c r="M1032">
        <v>0</v>
      </c>
      <c r="N1032" t="str">
        <v>NONE</v>
      </c>
    </row>
    <row r="1033" spans="1:14">
      <c r="A1033" t="str">
        <v>INT-01032</v>
      </c>
      <c r="B1033" t="str">
        <v>L0065</v>
      </c>
      <c r="C1033" t="str">
        <v>CASE_STUDY_VIEW</v>
      </c>
      <c r="D1033">
        <v>45877</v>
      </c>
      <c r="E1033" t="str">
        <v>PUSH_NOTIFICATION</v>
      </c>
      <c r="F1033" t="str">
        <v>C003</v>
      </c>
      <c r="G1033" t="str">
        <v>Video: Customer Testimonial</v>
      </c>
      <c r="H1033" t="str">
        <v>UNSUBSCRIBED</v>
      </c>
      <c r="I1033">
        <v>871</v>
      </c>
      <c r="J1033" t="str">
        <v>TABLET</v>
      </c>
      <c r="K1033" t="str">
        <v>https://example.com/competitors</v>
      </c>
      <c r="L1033" t="str">
        <v/>
      </c>
      <c r="M1033">
        <v>14.5</v>
      </c>
      <c r="N1033" t="str">
        <v>HIGH</v>
      </c>
    </row>
    <row r="1034" spans="1:14">
      <c r="A1034" t="str">
        <v>INT-01033</v>
      </c>
      <c r="B1034" t="str">
        <v>L0915</v>
      </c>
      <c r="C1034" t="str">
        <v>UNSUBSCRIBE</v>
      </c>
      <c r="D1034">
        <v>45862</v>
      </c>
      <c r="E1034" t="str">
        <v>EMAIL</v>
      </c>
      <c r="F1034" t="str">
        <v>C003</v>
      </c>
      <c r="G1034" t="str">
        <v>Roi Calculator Landing Page</v>
      </c>
      <c r="H1034" t="str">
        <v>ENGAGED</v>
      </c>
      <c r="I1034">
        <v>2221</v>
      </c>
      <c r="J1034" t="str">
        <v>TABLET</v>
      </c>
      <c r="K1034" t="str">
        <v>https://example.com/competitors</v>
      </c>
      <c r="L1034" t="str">
        <v/>
      </c>
      <c r="M1034">
        <v>37</v>
      </c>
      <c r="N1034" t="str">
        <v>HIGH</v>
      </c>
    </row>
    <row r="1035" spans="1:14">
      <c r="A1035" t="str">
        <v>INT-01034</v>
      </c>
      <c r="B1035" t="str">
        <v>L0178</v>
      </c>
      <c r="C1035" t="str">
        <v>SOCIAL_ENGAGE</v>
      </c>
      <c r="D1035">
        <v>45963</v>
      </c>
      <c r="E1035" t="str">
        <v>EMAIL</v>
      </c>
      <c r="F1035" t="str">
        <v>C010</v>
      </c>
      <c r="G1035" t="str">
        <v>Demo: Live Product Walkthrough</v>
      </c>
      <c r="H1035" t="str">
        <v>CLICKED</v>
      </c>
      <c r="I1035">
        <v>2092</v>
      </c>
      <c r="J1035" t="str">
        <v>DESKTOP</v>
      </c>
      <c r="K1035" t="str">
        <v>https://example.com/case-studies</v>
      </c>
      <c r="L1035" t="str">
        <v/>
      </c>
      <c r="M1035">
        <v>34.9</v>
      </c>
      <c r="N1035" t="str">
        <v>HIGH</v>
      </c>
    </row>
    <row r="1036" spans="1:14">
      <c r="A1036" t="str">
        <v>INT-01035</v>
      </c>
      <c r="B1036" t="str">
        <v>L0696</v>
      </c>
      <c r="C1036" t="str">
        <v>WEBINAR_ATTENDED</v>
      </c>
      <c r="D1036">
        <v>45758</v>
      </c>
      <c r="E1036" t="str">
        <v>SMS</v>
      </c>
      <c r="F1036" t="str">
        <v>C005</v>
      </c>
      <c r="G1036" t="str">
        <v>Competitor Comparison Sheet</v>
      </c>
      <c r="H1036" t="str">
        <v>IGNORED</v>
      </c>
      <c r="I1036">
        <v>1763</v>
      </c>
      <c r="J1036" t="str">
        <v>MOBILE</v>
      </c>
      <c r="K1036" t="str">
        <v>N/A</v>
      </c>
      <c r="L1036" t="str">
        <v/>
      </c>
      <c r="M1036">
        <v>29.4</v>
      </c>
      <c r="N1036" t="str">
        <v>HIGH</v>
      </c>
    </row>
    <row r="1037" spans="1:14">
      <c r="A1037" t="str">
        <v>INT-01036</v>
      </c>
      <c r="B1037" t="str">
        <v>L0433</v>
      </c>
      <c r="C1037" t="str">
        <v>AD_CLICK</v>
      </c>
      <c r="D1037">
        <v>45673</v>
      </c>
      <c r="E1037" t="str">
        <v>PUSH_NOTIFICATION</v>
      </c>
      <c r="F1037" t="str">
        <v>C009</v>
      </c>
      <c r="G1037" t="str">
        <v>Case Study: Enterprise Win</v>
      </c>
      <c r="H1037" t="str">
        <v>CLICKED</v>
      </c>
      <c r="I1037">
        <v>2078</v>
      </c>
      <c r="J1037" t="str">
        <v>UNKNOWN</v>
      </c>
      <c r="K1037" t="str">
        <v>N/A</v>
      </c>
      <c r="L1037" t="str">
        <v/>
      </c>
      <c r="M1037">
        <v>34.6</v>
      </c>
      <c r="N1037" t="str">
        <v>HIGH</v>
      </c>
    </row>
    <row r="1038" spans="1:14">
      <c r="A1038" t="str">
        <v>INT-01037</v>
      </c>
      <c r="B1038" t="str">
        <v>L0868</v>
      </c>
      <c r="C1038" t="str">
        <v>EMAIL_CLICK</v>
      </c>
      <c r="D1038">
        <v>45802</v>
      </c>
      <c r="E1038" t="str">
        <v>EMAIL</v>
      </c>
      <c r="F1038" t="str">
        <v>C008</v>
      </c>
      <c r="G1038" t="str">
        <v>Social Post: Product Launch</v>
      </c>
      <c r="H1038" t="str">
        <v>CLICKED</v>
      </c>
      <c r="I1038">
        <v>0</v>
      </c>
      <c r="J1038" t="str">
        <v>UNKNOWN</v>
      </c>
      <c r="K1038" t="str">
        <v>https://example.com/pricing</v>
      </c>
      <c r="L1038" t="str">
        <v/>
      </c>
      <c r="M1038">
        <v>0</v>
      </c>
      <c r="N1038" t="str">
        <v>NONE</v>
      </c>
    </row>
    <row r="1039" spans="1:14">
      <c r="A1039" t="str">
        <v>INT-01038</v>
      </c>
      <c r="B1039" t="str">
        <v>L0898</v>
      </c>
      <c r="C1039" t="str">
        <v>PHONE_CALL</v>
      </c>
      <c r="D1039">
        <v>45738</v>
      </c>
      <c r="E1039" t="str">
        <v>SOCIAL</v>
      </c>
      <c r="F1039" t="str">
        <v>C001</v>
      </c>
      <c r="G1039" t="str">
        <v>Webinar: Advanced Analytics Deep Dive</v>
      </c>
      <c r="H1039" t="str">
        <v>CONVERTED</v>
      </c>
      <c r="I1039">
        <v>1106</v>
      </c>
      <c r="J1039" t="str">
        <v>MOBILE</v>
      </c>
      <c r="K1039" t="str">
        <v>https://example.com/blog</v>
      </c>
      <c r="L1039" t="str">
        <v>High Intent</v>
      </c>
      <c r="M1039">
        <v>18.399999999999999</v>
      </c>
      <c r="N1039" t="str">
        <v>HIGH</v>
      </c>
    </row>
    <row r="1040" spans="1:14">
      <c r="A1040" t="str">
        <v>INT-01039</v>
      </c>
      <c r="B1040" t="str">
        <v>L0412</v>
      </c>
      <c r="C1040" t="str">
        <v>CASE_STUDY_VIEW</v>
      </c>
      <c r="D1040" t="str">
        <v/>
      </c>
      <c r="E1040" t="str">
        <v>SMS</v>
      </c>
      <c r="F1040" t="str">
        <v>N/A</v>
      </c>
      <c r="G1040" t="str">
        <v>Template: Campaign Planning</v>
      </c>
      <c r="H1040" t="str">
        <v>CONVERTED</v>
      </c>
      <c r="I1040">
        <v>0</v>
      </c>
      <c r="J1040" t="str">
        <v>UNKNOWN</v>
      </c>
      <c r="K1040" t="str">
        <v>https://example.com/pricing</v>
      </c>
      <c r="L1040" t="str">
        <v/>
      </c>
      <c r="M1040">
        <v>0</v>
      </c>
      <c r="N1040" t="str">
        <v>NONE</v>
      </c>
    </row>
    <row r="1041" spans="1:14">
      <c r="A1041" t="str">
        <v>INT-01040</v>
      </c>
      <c r="B1041" t="str">
        <v>L0655</v>
      </c>
      <c r="C1041" t="str">
        <v>SOCIAL_ENGAGE</v>
      </c>
      <c r="D1041">
        <v>45773</v>
      </c>
      <c r="E1041" t="str">
        <v>EMAIL</v>
      </c>
      <c r="F1041" t="str">
        <v>C004</v>
      </c>
      <c r="G1041" t="str">
        <v>Whitepaper: State Of Gtm 2025</v>
      </c>
      <c r="H1041" t="str">
        <v>IGNORED</v>
      </c>
      <c r="I1041">
        <v>1553</v>
      </c>
      <c r="J1041" t="str">
        <v>UNKNOWN</v>
      </c>
      <c r="K1041" t="str">
        <v>https://example.com/contact</v>
      </c>
      <c r="L1041" t="str">
        <v/>
      </c>
      <c r="M1041">
        <v>25.9</v>
      </c>
      <c r="N1041" t="str">
        <v>HIGH</v>
      </c>
    </row>
    <row r="1042" spans="1:14">
      <c r="A1042" t="str">
        <v>INT-01041</v>
      </c>
      <c r="B1042" t="str">
        <v>L0611</v>
      </c>
      <c r="C1042" t="str">
        <v>AD_CLICK</v>
      </c>
      <c r="D1042">
        <v>45734</v>
      </c>
      <c r="E1042" t="str">
        <v>EMAIL</v>
      </c>
      <c r="F1042" t="str">
        <v>N/A</v>
      </c>
      <c r="G1042" t="str">
        <v>Event Registration: Summit 2025</v>
      </c>
      <c r="H1042" t="str">
        <v>REPLIED</v>
      </c>
      <c r="I1042">
        <v>253</v>
      </c>
      <c r="J1042" t="str">
        <v>DESKTOP</v>
      </c>
      <c r="K1042" t="str">
        <v>https://example.com/webinars</v>
      </c>
      <c r="L1042" t="str">
        <v/>
      </c>
      <c r="M1042">
        <v>4.2</v>
      </c>
      <c r="N1042" t="str">
        <v>MEDIUM</v>
      </c>
    </row>
    <row r="1043" spans="1:14">
      <c r="A1043" t="str">
        <v>INT-01042</v>
      </c>
      <c r="B1043" t="str">
        <v>L0749</v>
      </c>
      <c r="C1043" t="str">
        <v>BLOG_READ</v>
      </c>
      <c r="D1043">
        <v>45942</v>
      </c>
      <c r="E1043" t="str">
        <v>EMAIL</v>
      </c>
      <c r="F1043" t="str">
        <v>C008</v>
      </c>
      <c r="G1043" t="str">
        <v>Unknown</v>
      </c>
      <c r="H1043" t="str">
        <v>CONVERTED</v>
      </c>
      <c r="I1043">
        <v>1404</v>
      </c>
      <c r="J1043" t="str">
        <v>DESKTOP</v>
      </c>
      <c r="K1043" t="str">
        <v>https://example.com/free-trial</v>
      </c>
      <c r="L1043" t="str">
        <v/>
      </c>
      <c r="M1043">
        <v>23.4</v>
      </c>
      <c r="N1043" t="str">
        <v>HIGH</v>
      </c>
    </row>
    <row r="1044" spans="1:14">
      <c r="A1044" t="str">
        <v>INT-01043</v>
      </c>
      <c r="B1044" t="str">
        <v>L0870</v>
      </c>
      <c r="C1044" t="str">
        <v>EMAIL_OPEN</v>
      </c>
      <c r="D1044">
        <v>45798</v>
      </c>
      <c r="E1044" t="str">
        <v>UNKNOWN</v>
      </c>
      <c r="F1044" t="str">
        <v>N/A</v>
      </c>
      <c r="G1044" t="str">
        <v>Free Trial Signup Page</v>
      </c>
      <c r="H1044" t="str">
        <v>DOWNLOADED</v>
      </c>
      <c r="I1044">
        <v>654</v>
      </c>
      <c r="J1044" t="str">
        <v>DESKTOP</v>
      </c>
      <c r="K1044" t="str">
        <v>https://example.com/resources/ebooks</v>
      </c>
      <c r="L1044" t="str">
        <v>Enterprise Deal — Multi-Seat</v>
      </c>
      <c r="M1044">
        <v>10.9</v>
      </c>
      <c r="N1044" t="str">
        <v>HIGH</v>
      </c>
    </row>
    <row r="1045" spans="1:14">
      <c r="A1045" t="str">
        <v>INT-01044</v>
      </c>
      <c r="B1045" t="str">
        <v>L0698</v>
      </c>
      <c r="C1045" t="str">
        <v>FORM_SUBMIT</v>
      </c>
      <c r="D1045">
        <v>45831</v>
      </c>
      <c r="E1045" t="str">
        <v>PHONE</v>
      </c>
      <c r="F1045" t="str">
        <v>N/A</v>
      </c>
      <c r="G1045" t="str">
        <v>Blog: 5 Metrics Every Cmo Needs</v>
      </c>
      <c r="H1045" t="str">
        <v>CLICKED</v>
      </c>
      <c r="I1045">
        <v>0</v>
      </c>
      <c r="J1045" t="str">
        <v>MOBILE</v>
      </c>
      <c r="K1045" t="str">
        <v>https://example.com/features</v>
      </c>
      <c r="L1045" t="str">
        <v/>
      </c>
      <c r="M1045">
        <v>0</v>
      </c>
      <c r="N1045" t="str">
        <v>NONE</v>
      </c>
    </row>
    <row r="1046" spans="1:14">
      <c r="A1046" t="str">
        <v>INT-01045</v>
      </c>
      <c r="B1046" t="str">
        <v>L0381</v>
      </c>
      <c r="C1046" t="str">
        <v>FORM_SUBMIT</v>
      </c>
      <c r="D1046">
        <v>46006</v>
      </c>
      <c r="E1046" t="str">
        <v>IN-PERSON</v>
      </c>
      <c r="F1046" t="str">
        <v>N/A</v>
      </c>
      <c r="G1046" t="str">
        <v>Newsletter Issue #42</v>
      </c>
      <c r="H1046" t="str">
        <v>CLICKED</v>
      </c>
      <c r="I1046">
        <v>942</v>
      </c>
      <c r="J1046" t="str">
        <v>DESKTOP</v>
      </c>
      <c r="K1046" t="str">
        <v>https://example.com/contact</v>
      </c>
      <c r="L1046" t="str">
        <v/>
      </c>
      <c r="M1046">
        <v>15.7</v>
      </c>
      <c r="N1046" t="str">
        <v>HIGH</v>
      </c>
    </row>
    <row r="1047" spans="1:14">
      <c r="A1047" t="str">
        <v>INT-01046</v>
      </c>
      <c r="B1047" t="str">
        <v>L0792</v>
      </c>
      <c r="C1047" t="str">
        <v>DEMO_REQUEST</v>
      </c>
      <c r="D1047">
        <v>45676</v>
      </c>
      <c r="E1047" t="str">
        <v>PUSH_NOTIFICATION</v>
      </c>
      <c r="F1047" t="str">
        <v>C006</v>
      </c>
      <c r="G1047" t="str">
        <v>Case Study: Enterprise Win</v>
      </c>
      <c r="H1047" t="str">
        <v>DOWNLOADED</v>
      </c>
      <c r="I1047">
        <v>1450</v>
      </c>
      <c r="J1047" t="str">
        <v>MOBILE</v>
      </c>
      <c r="K1047" t="str">
        <v>N/A</v>
      </c>
      <c r="L1047" t="str">
        <v/>
      </c>
      <c r="M1047">
        <v>24.2</v>
      </c>
      <c r="N1047" t="str">
        <v>HIGH</v>
      </c>
    </row>
    <row r="1048" spans="1:14">
      <c r="A1048" t="str">
        <v>INT-01047</v>
      </c>
      <c r="B1048" t="str">
        <v>L0944</v>
      </c>
      <c r="C1048" t="str">
        <v>WEBSITE_VISIT</v>
      </c>
      <c r="D1048">
        <v>45928</v>
      </c>
      <c r="E1048" t="str">
        <v>EMAIL</v>
      </c>
      <c r="F1048" t="str">
        <v>N/A</v>
      </c>
      <c r="G1048" t="str">
        <v>Ultimate Guide To Crm</v>
      </c>
      <c r="H1048" t="str">
        <v>IGNORED</v>
      </c>
      <c r="I1048">
        <v>2090</v>
      </c>
      <c r="J1048" t="str">
        <v>TABLET</v>
      </c>
      <c r="K1048" t="str">
        <v>https://example.com/demo</v>
      </c>
      <c r="L1048" t="str">
        <v/>
      </c>
      <c r="M1048">
        <v>34.799999999999997</v>
      </c>
      <c r="N1048" t="str">
        <v>HIGH</v>
      </c>
    </row>
    <row r="1049" spans="1:14">
      <c r="A1049" t="str">
        <v>INT-01048</v>
      </c>
      <c r="B1049" t="str">
        <v>L0204</v>
      </c>
      <c r="C1049" t="str">
        <v>EMAIL_OPEN</v>
      </c>
      <c r="D1049">
        <v>45706</v>
      </c>
      <c r="E1049" t="str">
        <v>SMS</v>
      </c>
      <c r="F1049" t="str">
        <v>C009</v>
      </c>
      <c r="G1049" t="str">
        <v>Template: Campaign Planning</v>
      </c>
      <c r="H1049" t="str">
        <v>CLICKED</v>
      </c>
      <c r="I1049">
        <v>2143</v>
      </c>
      <c r="J1049" t="str">
        <v>UNKNOWN</v>
      </c>
      <c r="K1049" t="str">
        <v>https://example.com/roi-calculator</v>
      </c>
      <c r="L1049" t="str">
        <v/>
      </c>
      <c r="M1049">
        <v>35.700000000000003</v>
      </c>
      <c r="N1049" t="str">
        <v>HIGH</v>
      </c>
    </row>
    <row r="1050" spans="1:14">
      <c r="A1050" t="str">
        <v>INT-01049</v>
      </c>
      <c r="B1050" t="str">
        <v>L0651</v>
      </c>
      <c r="C1050" t="str">
        <v>VIDEO_WATCH</v>
      </c>
      <c r="D1050">
        <v>45894</v>
      </c>
      <c r="E1050" t="str">
        <v>PHONE</v>
      </c>
      <c r="F1050" t="str">
        <v>C006</v>
      </c>
      <c r="G1050" t="str">
        <v>Video: Customer Testimonial</v>
      </c>
      <c r="H1050" t="str">
        <v>DOWNLOADED</v>
      </c>
      <c r="I1050">
        <v>1547</v>
      </c>
      <c r="J1050" t="str">
        <v>DESKTOP</v>
      </c>
      <c r="K1050" t="str">
        <v>N/A</v>
      </c>
      <c r="L1050" t="str">
        <v>Bad Email</v>
      </c>
      <c r="M1050">
        <v>25.8</v>
      </c>
      <c r="N1050" t="str">
        <v>HIGH</v>
      </c>
    </row>
    <row r="1051" spans="1:14">
      <c r="A1051" t="str">
        <v>INT-01050</v>
      </c>
      <c r="B1051" t="str">
        <v>L0935</v>
      </c>
      <c r="C1051" t="str">
        <v>WEBSITE_VISIT</v>
      </c>
      <c r="D1051">
        <v>45926</v>
      </c>
      <c r="E1051" t="str">
        <v>SMS</v>
      </c>
      <c r="F1051" t="str">
        <v>C009</v>
      </c>
      <c r="G1051" t="str">
        <v>Blog: Abm Vs Demand Gen</v>
      </c>
      <c r="H1051" t="str">
        <v>UNSUBSCRIBED</v>
      </c>
      <c r="I1051">
        <v>1347</v>
      </c>
      <c r="J1051" t="str">
        <v>DESKTOP</v>
      </c>
      <c r="K1051" t="str">
        <v>https://example.com/pricing</v>
      </c>
      <c r="L1051" t="str">
        <v/>
      </c>
      <c r="M1051">
        <v>22.5</v>
      </c>
      <c r="N1051" t="str">
        <v>HIGH</v>
      </c>
    </row>
    <row r="1052" spans="1:14">
      <c r="A1052" t="str">
        <v>INT-01051</v>
      </c>
      <c r="B1052" t="str">
        <v>L0033</v>
      </c>
      <c r="C1052" t="str">
        <v>FREE_TRIAL_SIGNUP</v>
      </c>
      <c r="D1052">
        <v>45880</v>
      </c>
      <c r="E1052" t="str">
        <v>PUSH_NOTIFICATION</v>
      </c>
      <c r="F1052" t="str">
        <v>C003</v>
      </c>
      <c r="G1052" t="str">
        <v>10 Lead Scoring Tips</v>
      </c>
      <c r="H1052" t="str">
        <v>REPLIED</v>
      </c>
      <c r="I1052">
        <v>2400</v>
      </c>
      <c r="J1052" t="str">
        <v>DESKTOP</v>
      </c>
      <c r="K1052" t="str">
        <v>N/A</v>
      </c>
      <c r="L1052" t="str">
        <v/>
      </c>
      <c r="M1052">
        <v>40</v>
      </c>
      <c r="N1052" t="str">
        <v>HIGH</v>
      </c>
    </row>
    <row r="1053" spans="1:14">
      <c r="A1053" t="str">
        <v>INT-01052</v>
      </c>
      <c r="B1053" t="str">
        <v>L0214</v>
      </c>
      <c r="C1053" t="str">
        <v>PRICING_PAGE_VIEW</v>
      </c>
      <c r="D1053" t="str">
        <v/>
      </c>
      <c r="E1053" t="str">
        <v>CHAT</v>
      </c>
      <c r="F1053" t="str">
        <v>C005</v>
      </c>
      <c r="G1053" t="str">
        <v>Unknown</v>
      </c>
      <c r="H1053" t="str">
        <v>REPLIED</v>
      </c>
      <c r="I1053">
        <v>2030</v>
      </c>
      <c r="J1053" t="str">
        <v>TABLET</v>
      </c>
      <c r="K1053" t="str">
        <v>https://example.com/demo</v>
      </c>
      <c r="L1053" t="str">
        <v/>
      </c>
      <c r="M1053">
        <v>33.799999999999997</v>
      </c>
      <c r="N1053" t="str">
        <v>HIGH</v>
      </c>
    </row>
    <row r="1054" spans="1:14">
      <c r="A1054" t="str">
        <v>INT-01053</v>
      </c>
      <c r="B1054" t="str">
        <v>L0153</v>
      </c>
      <c r="C1054" t="str">
        <v>CONTENT_DOWNLOAD</v>
      </c>
      <c r="D1054">
        <v>45804</v>
      </c>
      <c r="E1054" t="str">
        <v>UNKNOWN</v>
      </c>
      <c r="F1054" t="str">
        <v>C005</v>
      </c>
      <c r="G1054" t="str">
        <v>Ultimate Guide To Crm</v>
      </c>
      <c r="H1054" t="str">
        <v>CONVERTED</v>
      </c>
      <c r="I1054">
        <v>417</v>
      </c>
      <c r="J1054" t="str">
        <v>DESKTOP</v>
      </c>
      <c r="K1054" t="str">
        <v>N/A</v>
      </c>
      <c r="L1054" t="str">
        <v>Wants To Talk To Reference Customer</v>
      </c>
      <c r="M1054">
        <v>7</v>
      </c>
      <c r="N1054" t="str">
        <v>HIGH</v>
      </c>
    </row>
    <row r="1055" spans="1:14">
      <c r="A1055" t="str">
        <v>INT-01054</v>
      </c>
      <c r="B1055" t="str">
        <v>L0669</v>
      </c>
      <c r="C1055" t="str">
        <v>CASE_STUDY_VIEW</v>
      </c>
      <c r="D1055">
        <v>45661</v>
      </c>
      <c r="E1055" t="str">
        <v>EMAIL</v>
      </c>
      <c r="F1055" t="str">
        <v>C003</v>
      </c>
      <c r="G1055" t="str">
        <v>Roi Calculator Landing Page</v>
      </c>
      <c r="H1055" t="str">
        <v>NO_RESPONSE</v>
      </c>
      <c r="I1055">
        <v>1631</v>
      </c>
      <c r="J1055" t="str">
        <v>MOBILE</v>
      </c>
      <c r="K1055" t="str">
        <v>https://example.com/webinars</v>
      </c>
      <c r="L1055" t="str">
        <v/>
      </c>
      <c r="M1055">
        <v>27.2</v>
      </c>
      <c r="N1055" t="str">
        <v>HIGH</v>
      </c>
    </row>
    <row r="1056" spans="1:14">
      <c r="A1056" t="str">
        <v>INT-01055</v>
      </c>
      <c r="B1056" t="str">
        <v>L0994</v>
      </c>
      <c r="C1056" t="str">
        <v>FREE_TRIAL_SIGNUP</v>
      </c>
      <c r="D1056">
        <v>45858</v>
      </c>
      <c r="E1056" t="str">
        <v>UNKNOWN</v>
      </c>
      <c r="F1056" t="str">
        <v>N/A</v>
      </c>
      <c r="G1056" t="str">
        <v>Newsletter Issue #44</v>
      </c>
      <c r="H1056" t="str">
        <v>VIEWED</v>
      </c>
      <c r="I1056">
        <v>341</v>
      </c>
      <c r="J1056" t="str">
        <v>DESKTOP</v>
      </c>
      <c r="K1056" t="str">
        <v>https://example.com/roi-calculator</v>
      </c>
      <c r="L1056" t="str">
        <v/>
      </c>
      <c r="M1056">
        <v>5.7</v>
      </c>
      <c r="N1056" t="str">
        <v>HIGH</v>
      </c>
    </row>
    <row r="1057" spans="1:14">
      <c r="A1057" t="str">
        <v>INT-01056</v>
      </c>
      <c r="B1057" t="str">
        <v>L0431</v>
      </c>
      <c r="C1057" t="str">
        <v>DEMO_REQUEST</v>
      </c>
      <c r="D1057">
        <v>45673</v>
      </c>
      <c r="E1057" t="str">
        <v>PUSH_NOTIFICATION</v>
      </c>
      <c r="F1057" t="str">
        <v>C010</v>
      </c>
      <c r="G1057" t="str">
        <v>Newsletter Issue #42</v>
      </c>
      <c r="H1057" t="str">
        <v>UNSUBSCRIBED</v>
      </c>
      <c r="I1057">
        <v>1402</v>
      </c>
      <c r="J1057" t="str">
        <v>MOBILE</v>
      </c>
      <c r="K1057" t="str">
        <v>https://example.com/blog</v>
      </c>
      <c r="L1057" t="str">
        <v/>
      </c>
      <c r="M1057">
        <v>23.4</v>
      </c>
      <c r="N1057" t="str">
        <v>HIGH</v>
      </c>
    </row>
    <row r="1058" spans="1:14">
      <c r="A1058" t="str">
        <v>INT-01057</v>
      </c>
      <c r="B1058" t="str">
        <v>L0718</v>
      </c>
      <c r="C1058" t="str">
        <v>VIDEO_WATCH</v>
      </c>
      <c r="D1058" t="str">
        <v/>
      </c>
      <c r="E1058" t="str">
        <v>SOCIAL</v>
      </c>
      <c r="F1058" t="str">
        <v>C002</v>
      </c>
      <c r="G1058" t="str">
        <v>Customer Success Story</v>
      </c>
      <c r="H1058" t="str">
        <v>OPENED</v>
      </c>
      <c r="I1058">
        <v>311</v>
      </c>
      <c r="J1058" t="str">
        <v>DESKTOP</v>
      </c>
      <c r="K1058" t="str">
        <v>https://example.com/blog/reduce-cac</v>
      </c>
      <c r="L1058" t="str">
        <v/>
      </c>
      <c r="M1058">
        <v>5.2</v>
      </c>
      <c r="N1058" t="str">
        <v>HIGH</v>
      </c>
    </row>
    <row r="1059" spans="1:14">
      <c r="A1059" t="str">
        <v>INT-01058</v>
      </c>
      <c r="B1059" t="str">
        <v>L0538</v>
      </c>
      <c r="C1059" t="str">
        <v>WEBINAR_ATTENDED</v>
      </c>
      <c r="D1059">
        <v>45814</v>
      </c>
      <c r="E1059" t="str">
        <v>SMS</v>
      </c>
      <c r="F1059" t="str">
        <v>C001</v>
      </c>
      <c r="G1059" t="str">
        <v>Roi Calculator Landing Page</v>
      </c>
      <c r="H1059" t="str">
        <v>CLICKED</v>
      </c>
      <c r="I1059">
        <v>1212</v>
      </c>
      <c r="J1059" t="str">
        <v>DESKTOP</v>
      </c>
      <c r="K1059" t="str">
        <v>https://example.com/roi-calculator</v>
      </c>
      <c r="L1059" t="str">
        <v/>
      </c>
      <c r="M1059">
        <v>20.2</v>
      </c>
      <c r="N1059" t="str">
        <v>HIGH</v>
      </c>
    </row>
    <row r="1060" spans="1:14">
      <c r="A1060" t="str">
        <v>INT-01059</v>
      </c>
      <c r="B1060" t="str">
        <v>L0729</v>
      </c>
      <c r="C1060" t="str">
        <v>VIDEO_WATCH</v>
      </c>
      <c r="D1060">
        <v>45675</v>
      </c>
      <c r="E1060" t="str">
        <v>CHAT</v>
      </c>
      <c r="F1060" t="str">
        <v>C001</v>
      </c>
      <c r="G1060" t="str">
        <v>Retargeting Ad Creative A</v>
      </c>
      <c r="H1060" t="str">
        <v>VIEWED</v>
      </c>
      <c r="I1060">
        <v>966</v>
      </c>
      <c r="J1060" t="str">
        <v>MOBILE</v>
      </c>
      <c r="K1060" t="str">
        <v>https://example.com/roi-calculator</v>
      </c>
      <c r="L1060" t="str">
        <v/>
      </c>
      <c r="M1060">
        <v>16.100000000000001</v>
      </c>
      <c r="N1060" t="str">
        <v>HIGH</v>
      </c>
    </row>
    <row r="1061" spans="1:14">
      <c r="A1061" t="str">
        <v>INT-01060</v>
      </c>
      <c r="B1061" t="str">
        <v>L0218</v>
      </c>
      <c r="C1061" t="str">
        <v>WEBSITE_VISIT</v>
      </c>
      <c r="D1061">
        <v>45790</v>
      </c>
      <c r="E1061" t="str">
        <v>UNKNOWN</v>
      </c>
      <c r="F1061" t="str">
        <v>C005</v>
      </c>
      <c r="G1061" t="str">
        <v>Social Post: Product Launch</v>
      </c>
      <c r="H1061" t="str">
        <v>CONVERTED</v>
      </c>
      <c r="I1061">
        <v>0</v>
      </c>
      <c r="J1061" t="str">
        <v>DESKTOP</v>
      </c>
      <c r="K1061" t="str">
        <v>https://example.com/demo</v>
      </c>
      <c r="L1061" t="str">
        <v/>
      </c>
      <c r="M1061">
        <v>0</v>
      </c>
      <c r="N1061" t="str">
        <v>NONE</v>
      </c>
    </row>
    <row r="1062" spans="1:14">
      <c r="A1062" t="str">
        <v>INT-01061</v>
      </c>
      <c r="B1062" t="str">
        <v>L0063</v>
      </c>
      <c r="C1062" t="str">
        <v>SOCIAL_ENGAGE</v>
      </c>
      <c r="D1062">
        <v>45969</v>
      </c>
      <c r="E1062" t="str">
        <v>IN-PERSON</v>
      </c>
      <c r="F1062" t="str">
        <v>C008</v>
      </c>
      <c r="G1062" t="str">
        <v>Unknown</v>
      </c>
      <c r="H1062" t="str">
        <v>DOWNLOADED</v>
      </c>
      <c r="I1062">
        <v>676</v>
      </c>
      <c r="J1062" t="str">
        <v>DESKTOP</v>
      </c>
      <c r="K1062" t="str">
        <v>https://example.com/about</v>
      </c>
      <c r="L1062" t="str">
        <v/>
      </c>
      <c r="M1062">
        <v>11.3</v>
      </c>
      <c r="N1062" t="str">
        <v>HIGH</v>
      </c>
    </row>
    <row r="1063" spans="1:14">
      <c r="A1063" t="str">
        <v>INT-01062</v>
      </c>
      <c r="B1063" t="str">
        <v>L0121</v>
      </c>
      <c r="C1063" t="str">
        <v>EMAIL_OPEN</v>
      </c>
      <c r="D1063" t="str">
        <v/>
      </c>
      <c r="E1063" t="str">
        <v>WEB</v>
      </c>
      <c r="F1063" t="str">
        <v>N/A</v>
      </c>
      <c r="G1063" t="str">
        <v>Crm Buyer'S Guide 2025</v>
      </c>
      <c r="H1063" t="str">
        <v>VIEWED</v>
      </c>
      <c r="I1063">
        <v>1931</v>
      </c>
      <c r="J1063" t="str">
        <v>DESKTOP</v>
      </c>
      <c r="K1063" t="str">
        <v>N/A</v>
      </c>
      <c r="L1063" t="str">
        <v/>
      </c>
      <c r="M1063">
        <v>32.200000000000003</v>
      </c>
      <c r="N1063" t="str">
        <v>HIGH</v>
      </c>
    </row>
    <row r="1064" spans="1:14">
      <c r="A1064" t="str">
        <v>INT-01063</v>
      </c>
      <c r="B1064" t="str">
        <v>L0744</v>
      </c>
      <c r="C1064" t="str">
        <v>EMAIL_CLICK</v>
      </c>
      <c r="D1064">
        <v>45871</v>
      </c>
      <c r="E1064" t="str">
        <v>UNKNOWN</v>
      </c>
      <c r="F1064" t="str">
        <v>C006</v>
      </c>
      <c r="G1064" t="str">
        <v>Video: Platform Overview 3Min</v>
      </c>
      <c r="H1064" t="str">
        <v>REPLIED</v>
      </c>
      <c r="I1064">
        <v>1758</v>
      </c>
      <c r="J1064" t="str">
        <v>UNKNOWN</v>
      </c>
      <c r="K1064" t="str">
        <v>N/A</v>
      </c>
      <c r="L1064" t="str">
        <v/>
      </c>
      <c r="M1064">
        <v>29.3</v>
      </c>
      <c r="N1064" t="str">
        <v>HIGH</v>
      </c>
    </row>
    <row r="1065" spans="1:14">
      <c r="A1065" t="str">
        <v>INT-01064</v>
      </c>
      <c r="B1065" t="str">
        <v>L0466</v>
      </c>
      <c r="C1065" t="str">
        <v>BLOG_READ</v>
      </c>
      <c r="D1065">
        <v>45931</v>
      </c>
      <c r="E1065" t="str">
        <v>SOCIAL</v>
      </c>
      <c r="F1065" t="str">
        <v>N/A</v>
      </c>
      <c r="G1065" t="str">
        <v>Newsletter Issue #42</v>
      </c>
      <c r="H1065" t="str">
        <v>OPENED</v>
      </c>
      <c r="I1065">
        <v>1314</v>
      </c>
      <c r="J1065" t="str">
        <v>DESKTOP</v>
      </c>
      <c r="K1065" t="str">
        <v>https://example.com/pricing</v>
      </c>
      <c r="L1065" t="str">
        <v/>
      </c>
      <c r="M1065">
        <v>21.9</v>
      </c>
      <c r="N1065" t="str">
        <v>HIGH</v>
      </c>
    </row>
    <row r="1066" spans="1:14">
      <c r="A1066" t="str">
        <v>INT-01065</v>
      </c>
      <c r="B1066" t="str">
        <v>L0944</v>
      </c>
      <c r="C1066" t="str">
        <v>DEMO_REQUEST</v>
      </c>
      <c r="D1066">
        <v>45933</v>
      </c>
      <c r="E1066" t="str">
        <v>EMAIL</v>
      </c>
      <c r="F1066" t="str">
        <v>C010</v>
      </c>
      <c r="G1066" t="str">
        <v>Crm Buyer'S Guide 2025</v>
      </c>
      <c r="H1066" t="str">
        <v>CLICKED</v>
      </c>
      <c r="I1066">
        <v>1981</v>
      </c>
      <c r="J1066" t="str">
        <v>MOBILE</v>
      </c>
      <c r="K1066" t="str">
        <v>https://example.com/features</v>
      </c>
      <c r="L1066" t="str">
        <v/>
      </c>
      <c r="M1066">
        <v>33</v>
      </c>
      <c r="N1066" t="str">
        <v>HIGH</v>
      </c>
    </row>
    <row r="1067" spans="1:14">
      <c r="A1067" t="str">
        <v>INT-01066</v>
      </c>
      <c r="B1067" t="str">
        <v>L0874</v>
      </c>
      <c r="C1067" t="str">
        <v>FORM_SUBMIT</v>
      </c>
      <c r="D1067">
        <v>45772</v>
      </c>
      <c r="E1067" t="str">
        <v>EMAIL</v>
      </c>
      <c r="F1067" t="str">
        <v>C009</v>
      </c>
      <c r="G1067" t="str">
        <v>Ultimate Guide To Crm</v>
      </c>
      <c r="H1067" t="str">
        <v>NO_RESPONSE</v>
      </c>
      <c r="I1067">
        <v>879</v>
      </c>
      <c r="J1067" t="str">
        <v>TABLET</v>
      </c>
      <c r="K1067" t="str">
        <v>https://example.com/about</v>
      </c>
      <c r="L1067" t="str">
        <v/>
      </c>
      <c r="M1067">
        <v>14.7</v>
      </c>
      <c r="N1067" t="str">
        <v>HIGH</v>
      </c>
    </row>
    <row r="1068" spans="1:14">
      <c r="A1068" t="str">
        <v>INT-01067</v>
      </c>
      <c r="B1068" t="str">
        <v>L0026</v>
      </c>
      <c r="C1068" t="str">
        <v>DEMO_REQUEST</v>
      </c>
      <c r="D1068">
        <v>45906</v>
      </c>
      <c r="E1068" t="str">
        <v>EMAIL</v>
      </c>
      <c r="F1068" t="str">
        <v>N/A</v>
      </c>
      <c r="G1068" t="str">
        <v>Webinar: Lead Scoring Best Practices</v>
      </c>
      <c r="H1068" t="str">
        <v>PARTIAL_VIEW</v>
      </c>
      <c r="I1068">
        <v>0</v>
      </c>
      <c r="J1068" t="str">
        <v>DESKTOP</v>
      </c>
      <c r="K1068" t="str">
        <v>https://example.com/resources/ebooks</v>
      </c>
      <c r="L1068" t="str">
        <v/>
      </c>
      <c r="M1068">
        <v>0</v>
      </c>
      <c r="N1068" t="str">
        <v>NONE</v>
      </c>
    </row>
    <row r="1069" spans="1:14">
      <c r="A1069" t="str">
        <v>INT-01068</v>
      </c>
      <c r="B1069" t="str">
        <v>L0788</v>
      </c>
      <c r="C1069" t="str">
        <v>CHATBOT_CONVO</v>
      </c>
      <c r="D1069">
        <v>45792</v>
      </c>
      <c r="E1069" t="str">
        <v>PHONE</v>
      </c>
      <c r="F1069" t="str">
        <v>C004</v>
      </c>
      <c r="G1069" t="str">
        <v>Template: Campaign Planning</v>
      </c>
      <c r="H1069" t="str">
        <v>OPENED</v>
      </c>
      <c r="I1069">
        <v>369</v>
      </c>
      <c r="J1069" t="str">
        <v>MOBILE</v>
      </c>
      <c r="K1069" t="str">
        <v>https://example.com/free-trial</v>
      </c>
      <c r="L1069" t="str">
        <v/>
      </c>
      <c r="M1069">
        <v>6.2</v>
      </c>
      <c r="N1069" t="str">
        <v>HIGH</v>
      </c>
    </row>
    <row r="1070" spans="1:14">
      <c r="A1070" t="str">
        <v>INT-01069</v>
      </c>
      <c r="B1070" t="str">
        <v>L0350</v>
      </c>
      <c r="C1070" t="str">
        <v>EMAIL_CLICK</v>
      </c>
      <c r="D1070">
        <v>45743</v>
      </c>
      <c r="E1070" t="str">
        <v>SMS</v>
      </c>
      <c r="F1070" t="str">
        <v>C004</v>
      </c>
      <c r="G1070" t="str">
        <v>Roi Calculator Landing Page</v>
      </c>
      <c r="H1070" t="str">
        <v>REGISTERED</v>
      </c>
      <c r="I1070">
        <v>1432</v>
      </c>
      <c r="J1070" t="str">
        <v>MOBILE</v>
      </c>
      <c r="K1070" t="str">
        <v>https://example.com/webinars</v>
      </c>
      <c r="L1070" t="str">
        <v>Wrong Contact</v>
      </c>
      <c r="M1070">
        <v>23.9</v>
      </c>
      <c r="N1070" t="str">
        <v>HIGH</v>
      </c>
    </row>
    <row r="1071" spans="1:14">
      <c r="A1071" t="str">
        <v>INT-01070</v>
      </c>
      <c r="B1071" t="str">
        <v>L0398</v>
      </c>
      <c r="C1071" t="str">
        <v>WEBINAR_ATTENDED</v>
      </c>
      <c r="D1071">
        <v>45675</v>
      </c>
      <c r="E1071" t="str">
        <v>UNKNOWN</v>
      </c>
      <c r="F1071" t="str">
        <v>C001</v>
      </c>
      <c r="G1071" t="str">
        <v>Newsletter Issue #44</v>
      </c>
      <c r="H1071" t="str">
        <v>DOWNLOADED</v>
      </c>
      <c r="I1071">
        <v>56</v>
      </c>
      <c r="J1071" t="str">
        <v>MOBILE</v>
      </c>
      <c r="K1071" t="str">
        <v>N/A</v>
      </c>
      <c r="L1071" t="str">
        <v/>
      </c>
      <c r="M1071">
        <v>0.9</v>
      </c>
      <c r="N1071" t="str">
        <v>LOW</v>
      </c>
    </row>
    <row r="1072" spans="1:14">
      <c r="A1072" t="str">
        <v>INT-01071</v>
      </c>
      <c r="B1072" t="str">
        <v>L0902</v>
      </c>
      <c r="C1072" t="str">
        <v>VIDEO_WATCH</v>
      </c>
      <c r="D1072">
        <v>45741</v>
      </c>
      <c r="E1072" t="str">
        <v>PHONE</v>
      </c>
      <c r="F1072" t="str">
        <v>C009</v>
      </c>
      <c r="G1072" t="str">
        <v>Crm Buyer'S Guide 2025</v>
      </c>
      <c r="H1072" t="str">
        <v>NO_RESPONSE</v>
      </c>
      <c r="I1072">
        <v>951</v>
      </c>
      <c r="J1072" t="str">
        <v>DESKTOP</v>
      </c>
      <c r="K1072" t="str">
        <v>https://example.com/roi-calculator</v>
      </c>
      <c r="L1072" t="str">
        <v/>
      </c>
      <c r="M1072">
        <v>15.9</v>
      </c>
      <c r="N1072" t="str">
        <v>HIGH</v>
      </c>
    </row>
    <row r="1073" spans="1:14">
      <c r="A1073" t="str">
        <v>INT-01072</v>
      </c>
      <c r="B1073" t="str">
        <v>L0698</v>
      </c>
      <c r="C1073" t="str">
        <v>REFERRAL_LINK_CLICK</v>
      </c>
      <c r="D1073">
        <v>45874</v>
      </c>
      <c r="E1073" t="str">
        <v>EMAIL</v>
      </c>
      <c r="F1073" t="str">
        <v>C002</v>
      </c>
      <c r="G1073" t="str">
        <v>Blog: How To Reduce Cac</v>
      </c>
      <c r="H1073" t="str">
        <v>BOUNCED</v>
      </c>
      <c r="I1073">
        <v>0</v>
      </c>
      <c r="J1073" t="str">
        <v>DESKTOP</v>
      </c>
      <c r="K1073" t="str">
        <v>N/A</v>
      </c>
      <c r="L1073" t="str">
        <v/>
      </c>
      <c r="M1073">
        <v>0</v>
      </c>
      <c r="N1073" t="str">
        <v>NONE</v>
      </c>
    </row>
    <row r="1074" spans="1:14">
      <c r="A1074" t="str">
        <v>INT-01073</v>
      </c>
      <c r="B1074" t="str">
        <v>L0579</v>
      </c>
      <c r="C1074" t="str">
        <v>PHONE_CALL</v>
      </c>
      <c r="D1074">
        <v>45989</v>
      </c>
      <c r="E1074" t="str">
        <v>CHAT</v>
      </c>
      <c r="F1074" t="str">
        <v>C007</v>
      </c>
      <c r="G1074" t="str">
        <v>Template: Campaign Planning</v>
      </c>
      <c r="H1074" t="str">
        <v>ENGAGED</v>
      </c>
      <c r="I1074">
        <v>530</v>
      </c>
      <c r="J1074" t="str">
        <v>DESKTOP</v>
      </c>
      <c r="K1074" t="str">
        <v>https://example.com/integrations</v>
      </c>
      <c r="L1074" t="str">
        <v/>
      </c>
      <c r="M1074">
        <v>8.8000000000000007</v>
      </c>
      <c r="N1074" t="str">
        <v>HIGH</v>
      </c>
    </row>
    <row r="1075" spans="1:14">
      <c r="A1075" t="str">
        <v>INT-01074</v>
      </c>
      <c r="B1075" t="str">
        <v>L0429</v>
      </c>
      <c r="C1075" t="str">
        <v>CHATBOT_CONVO</v>
      </c>
      <c r="D1075">
        <v>45976</v>
      </c>
      <c r="E1075" t="str">
        <v>WEB</v>
      </c>
      <c r="F1075" t="str">
        <v>C002</v>
      </c>
      <c r="G1075" t="str">
        <v>Ultimate Guide To Crm</v>
      </c>
      <c r="H1075" t="str">
        <v>BOUNCED</v>
      </c>
      <c r="I1075">
        <v>1620</v>
      </c>
      <c r="J1075" t="str">
        <v>MOBILE</v>
      </c>
      <c r="K1075" t="str">
        <v>https://example.com/competitors</v>
      </c>
      <c r="L1075" t="str">
        <v/>
      </c>
      <c r="M1075">
        <v>27</v>
      </c>
      <c r="N1075" t="str">
        <v>HIGH</v>
      </c>
    </row>
    <row r="1076" spans="1:14">
      <c r="A1076" t="str">
        <v>INT-01075</v>
      </c>
      <c r="B1076" t="str">
        <v>L0444</v>
      </c>
      <c r="C1076" t="str">
        <v>DEMO_REQUEST</v>
      </c>
      <c r="D1076">
        <v>46018</v>
      </c>
      <c r="E1076" t="str">
        <v>PHONE</v>
      </c>
      <c r="F1076" t="str">
        <v>C002</v>
      </c>
      <c r="G1076" t="str">
        <v>Retargeting Ad Creative A</v>
      </c>
      <c r="H1076" t="str">
        <v>CONVERTED</v>
      </c>
      <c r="I1076">
        <v>1436</v>
      </c>
      <c r="J1076" t="str">
        <v>DESKTOP</v>
      </c>
      <c r="K1076" t="str">
        <v>https://example.com/features</v>
      </c>
      <c r="L1076" t="str">
        <v/>
      </c>
      <c r="M1076">
        <v>23.9</v>
      </c>
      <c r="N1076" t="str">
        <v>HIGH</v>
      </c>
    </row>
    <row r="1077" spans="1:14">
      <c r="A1077" t="str">
        <v>INT-01076</v>
      </c>
      <c r="B1077" t="str">
        <v>L0583</v>
      </c>
      <c r="C1077" t="str">
        <v>CONTENT_DOWNLOAD</v>
      </c>
      <c r="D1077">
        <v>45879</v>
      </c>
      <c r="E1077" t="str">
        <v>WEB</v>
      </c>
      <c r="F1077" t="str">
        <v>C006</v>
      </c>
      <c r="G1077" t="str">
        <v>Competitor Comparison Sheet</v>
      </c>
      <c r="H1077" t="str">
        <v>IGNORED</v>
      </c>
      <c r="I1077">
        <v>1558</v>
      </c>
      <c r="J1077" t="str">
        <v>MOBILE</v>
      </c>
      <c r="K1077" t="str">
        <v>https://example.com/pricing</v>
      </c>
      <c r="L1077" t="str">
        <v/>
      </c>
      <c r="M1077">
        <v>26</v>
      </c>
      <c r="N1077" t="str">
        <v>HIGH</v>
      </c>
    </row>
    <row r="1078" spans="1:14">
      <c r="A1078" t="str">
        <v>INT-01077</v>
      </c>
      <c r="B1078" t="str">
        <v>L0656</v>
      </c>
      <c r="C1078" t="str">
        <v>VIDEO_WATCH</v>
      </c>
      <c r="D1078">
        <v>45895</v>
      </c>
      <c r="E1078" t="str">
        <v>UNKNOWN</v>
      </c>
      <c r="F1078" t="str">
        <v>C004</v>
      </c>
      <c r="G1078" t="str">
        <v>Ultimate Guide To Crm</v>
      </c>
      <c r="H1078" t="str">
        <v>UNSUBSCRIBED</v>
      </c>
      <c r="I1078">
        <v>0</v>
      </c>
      <c r="J1078" t="str">
        <v>DESKTOP</v>
      </c>
      <c r="K1078" t="str">
        <v>https://example.com/roi-calculator</v>
      </c>
      <c r="L1078" t="str">
        <v>Not Interested</v>
      </c>
      <c r="M1078">
        <v>0</v>
      </c>
      <c r="N1078" t="str">
        <v>NONE</v>
      </c>
    </row>
    <row r="1079" spans="1:14">
      <c r="A1079" t="str">
        <v>INT-01078</v>
      </c>
      <c r="B1079" t="str">
        <v>L0998</v>
      </c>
      <c r="C1079" t="str">
        <v>FREE_TRIAL_SIGNUP</v>
      </c>
      <c r="D1079">
        <v>45977</v>
      </c>
      <c r="E1079" t="str">
        <v>UNKNOWN</v>
      </c>
      <c r="F1079" t="str">
        <v>C001</v>
      </c>
      <c r="G1079" t="str">
        <v>Webinar: Marketing Automation 101</v>
      </c>
      <c r="H1079" t="str">
        <v>REPLIED</v>
      </c>
      <c r="I1079">
        <v>72</v>
      </c>
      <c r="J1079" t="str">
        <v>DESKTOP</v>
      </c>
      <c r="K1079" t="str">
        <v>https://example.com/blog</v>
      </c>
      <c r="L1079" t="str">
        <v/>
      </c>
      <c r="M1079">
        <v>1.2</v>
      </c>
      <c r="N1079" t="str">
        <v>MEDIUM</v>
      </c>
    </row>
    <row r="1080" spans="1:14">
      <c r="A1080" t="str">
        <v>INT-01079</v>
      </c>
      <c r="B1080" t="str">
        <v>L0990</v>
      </c>
      <c r="C1080" t="str">
        <v>EMAIL_OPEN</v>
      </c>
      <c r="D1080">
        <v>45987</v>
      </c>
      <c r="E1080" t="str">
        <v>EMAIL</v>
      </c>
      <c r="F1080" t="str">
        <v>C006</v>
      </c>
      <c r="G1080" t="str">
        <v>Webinar: Marketing Automation 101</v>
      </c>
      <c r="H1080" t="str">
        <v>CLICKED</v>
      </c>
      <c r="I1080">
        <v>1559</v>
      </c>
      <c r="J1080" t="str">
        <v>DESKTOP</v>
      </c>
      <c r="K1080" t="str">
        <v>https://example.com/contact</v>
      </c>
      <c r="L1080" t="str">
        <v/>
      </c>
      <c r="M1080">
        <v>26</v>
      </c>
      <c r="N1080" t="str">
        <v>HIGH</v>
      </c>
    </row>
    <row r="1081" spans="1:14">
      <c r="A1081" t="str">
        <v>INT-01080</v>
      </c>
      <c r="B1081" t="str">
        <v>L0060</v>
      </c>
      <c r="C1081" t="str">
        <v>FREE_TRIAL_SIGNUP</v>
      </c>
      <c r="D1081">
        <v>45874</v>
      </c>
      <c r="E1081" t="str">
        <v>PHONE</v>
      </c>
      <c r="F1081" t="str">
        <v>N/A</v>
      </c>
      <c r="G1081" t="str">
        <v>Crm Buyer'S Guide 2025</v>
      </c>
      <c r="H1081" t="str">
        <v>CLICKED</v>
      </c>
      <c r="I1081">
        <v>0</v>
      </c>
      <c r="J1081" t="str">
        <v>DESKTOP</v>
      </c>
      <c r="K1081" t="str">
        <v>https://example.com/blog</v>
      </c>
      <c r="L1081" t="str">
        <v/>
      </c>
      <c r="M1081">
        <v>0</v>
      </c>
      <c r="N1081" t="str">
        <v>NONE</v>
      </c>
    </row>
    <row r="1082" spans="1:14">
      <c r="A1082" t="str">
        <v>INT-01081</v>
      </c>
      <c r="B1082" t="str">
        <v>L0658</v>
      </c>
      <c r="C1082" t="str">
        <v>CASE_STUDY_VIEW</v>
      </c>
      <c r="D1082">
        <v>45830</v>
      </c>
      <c r="E1082" t="str">
        <v>PUSH_NOTIFICATION</v>
      </c>
      <c r="F1082" t="str">
        <v>N/A</v>
      </c>
      <c r="G1082" t="str">
        <v>Newsletter Issue #42</v>
      </c>
      <c r="H1082" t="str">
        <v>ENGAGED</v>
      </c>
      <c r="I1082">
        <v>2071</v>
      </c>
      <c r="J1082" t="str">
        <v>UNKNOWN</v>
      </c>
      <c r="K1082" t="str">
        <v>https://example.com/blog/reduce-cac</v>
      </c>
      <c r="L1082" t="str">
        <v/>
      </c>
      <c r="M1082">
        <v>34.5</v>
      </c>
      <c r="N1082" t="str">
        <v>HIGH</v>
      </c>
    </row>
    <row r="1083" spans="1:14">
      <c r="A1083" t="str">
        <v>INT-01082</v>
      </c>
      <c r="B1083" t="str">
        <v>L0947</v>
      </c>
      <c r="C1083" t="str">
        <v>BLOG_READ</v>
      </c>
      <c r="D1083">
        <v>45952</v>
      </c>
      <c r="E1083" t="str">
        <v>UNKNOWN</v>
      </c>
      <c r="F1083" t="str">
        <v>C001</v>
      </c>
      <c r="G1083" t="str">
        <v>Template: Campaign Planning</v>
      </c>
      <c r="H1083" t="str">
        <v>DOWNLOADED</v>
      </c>
      <c r="I1083">
        <v>2087</v>
      </c>
      <c r="J1083" t="str">
        <v>DESKTOP</v>
      </c>
      <c r="K1083" t="str">
        <v>https://example.com/integrations</v>
      </c>
      <c r="L1083" t="str">
        <v/>
      </c>
      <c r="M1083">
        <v>34.799999999999997</v>
      </c>
      <c r="N1083" t="str">
        <v>HIGH</v>
      </c>
    </row>
    <row r="1084" spans="1:14">
      <c r="A1084" t="str">
        <v>INT-01083</v>
      </c>
      <c r="B1084" t="str">
        <v>L0747</v>
      </c>
      <c r="C1084" t="str">
        <v>SOCIAL_ENGAGE</v>
      </c>
      <c r="D1084">
        <v>45988</v>
      </c>
      <c r="E1084" t="str">
        <v>UNKNOWN</v>
      </c>
      <c r="F1084" t="str">
        <v>C004</v>
      </c>
      <c r="G1084" t="str">
        <v>Crm Buyer'S Guide 2025</v>
      </c>
      <c r="H1084" t="str">
        <v>OPENED</v>
      </c>
      <c r="I1084">
        <v>1442</v>
      </c>
      <c r="J1084" t="str">
        <v>DESKTOP</v>
      </c>
      <c r="K1084" t="str">
        <v>N/A</v>
      </c>
      <c r="L1084" t="str">
        <v/>
      </c>
      <c r="M1084">
        <v>24</v>
      </c>
      <c r="N1084" t="str">
        <v>HIGH</v>
      </c>
    </row>
    <row r="1085" spans="1:14">
      <c r="A1085" t="str">
        <v>INT-01084</v>
      </c>
      <c r="B1085" t="str">
        <v>L0954</v>
      </c>
      <c r="C1085" t="str">
        <v>WEBINAR_ATTENDED</v>
      </c>
      <c r="D1085">
        <v>45937</v>
      </c>
      <c r="E1085" t="str">
        <v>CHAT</v>
      </c>
      <c r="F1085" t="str">
        <v>C004</v>
      </c>
      <c r="G1085" t="str">
        <v>Event Registration: Summit 2025</v>
      </c>
      <c r="H1085" t="str">
        <v>CLICKED</v>
      </c>
      <c r="I1085">
        <v>2142</v>
      </c>
      <c r="J1085" t="str">
        <v>MOBILE</v>
      </c>
      <c r="K1085" t="str">
        <v>N/A</v>
      </c>
      <c r="L1085" t="str">
        <v/>
      </c>
      <c r="M1085">
        <v>35.700000000000003</v>
      </c>
      <c r="N1085" t="str">
        <v>HIGH</v>
      </c>
    </row>
    <row r="1086" spans="1:14">
      <c r="A1086" t="str">
        <v>INT-01085</v>
      </c>
      <c r="B1086" t="str">
        <v>L0942</v>
      </c>
      <c r="C1086" t="str">
        <v>BLOG_READ</v>
      </c>
      <c r="D1086">
        <v>45757</v>
      </c>
      <c r="E1086" t="str">
        <v>IN-PERSON</v>
      </c>
      <c r="F1086" t="str">
        <v>C003</v>
      </c>
      <c r="G1086" t="str">
        <v>Retargeting Ad Creative A</v>
      </c>
      <c r="H1086" t="str">
        <v>PARTIAL_VIEW</v>
      </c>
      <c r="I1086">
        <v>388</v>
      </c>
      <c r="J1086" t="str">
        <v>MOBILE</v>
      </c>
      <c r="K1086" t="str">
        <v>N/A</v>
      </c>
      <c r="L1086" t="str">
        <v/>
      </c>
      <c r="M1086">
        <v>6.5</v>
      </c>
      <c r="N1086" t="str">
        <v>HIGH</v>
      </c>
    </row>
    <row r="1087" spans="1:14">
      <c r="A1087" t="str">
        <v>INT-01086</v>
      </c>
      <c r="B1087" t="str">
        <v>L0097</v>
      </c>
      <c r="C1087" t="str">
        <v>AD_CLICK</v>
      </c>
      <c r="D1087">
        <v>46001</v>
      </c>
      <c r="E1087" t="str">
        <v>SOCIAL</v>
      </c>
      <c r="F1087" t="str">
        <v>C001</v>
      </c>
      <c r="G1087" t="str">
        <v>Video: Customer Testimonial</v>
      </c>
      <c r="H1087" t="str">
        <v>NO_RESPONSE</v>
      </c>
      <c r="I1087">
        <v>537</v>
      </c>
      <c r="J1087" t="str">
        <v>DESKTOP</v>
      </c>
      <c r="K1087" t="str">
        <v>https://example.com/free-trial</v>
      </c>
      <c r="L1087" t="str">
        <v/>
      </c>
      <c r="M1087">
        <v>9</v>
      </c>
      <c r="N1087" t="str">
        <v>HIGH</v>
      </c>
    </row>
    <row r="1088" spans="1:14">
      <c r="A1088" t="str">
        <v>INT-01087</v>
      </c>
      <c r="B1088" t="str">
        <v>L0541</v>
      </c>
      <c r="C1088" t="str">
        <v>DEMO_REQUEST</v>
      </c>
      <c r="D1088">
        <v>45916</v>
      </c>
      <c r="E1088" t="str">
        <v>EMAIL</v>
      </c>
      <c r="F1088" t="str">
        <v>C010</v>
      </c>
      <c r="G1088" t="str">
        <v>Competitor Comparison Sheet</v>
      </c>
      <c r="H1088" t="str">
        <v>OPENED</v>
      </c>
      <c r="I1088">
        <v>429</v>
      </c>
      <c r="J1088" t="str">
        <v>MOBILE</v>
      </c>
      <c r="K1088" t="str">
        <v>https://example.com/webinars</v>
      </c>
      <c r="L1088" t="str">
        <v/>
      </c>
      <c r="M1088">
        <v>7.2</v>
      </c>
      <c r="N1088" t="str">
        <v>HIGH</v>
      </c>
    </row>
    <row r="1089" spans="1:14">
      <c r="A1089" t="str">
        <v>INT-01088</v>
      </c>
      <c r="B1089" t="str">
        <v>L0604</v>
      </c>
      <c r="C1089" t="str">
        <v>EMAIL_OPEN</v>
      </c>
      <c r="D1089">
        <v>45817</v>
      </c>
      <c r="E1089" t="str">
        <v>IN-PERSON</v>
      </c>
      <c r="F1089" t="str">
        <v>N/A</v>
      </c>
      <c r="G1089" t="str">
        <v>Ebook: Abm Playbook</v>
      </c>
      <c r="H1089" t="str">
        <v>OPENED</v>
      </c>
      <c r="I1089">
        <v>0</v>
      </c>
      <c r="J1089" t="str">
        <v>MOBILE</v>
      </c>
      <c r="K1089" t="str">
        <v>https://example.com/free-trial</v>
      </c>
      <c r="L1089" t="str">
        <v/>
      </c>
      <c r="M1089">
        <v>0</v>
      </c>
      <c r="N1089" t="str">
        <v>NONE</v>
      </c>
    </row>
    <row r="1090" spans="1:14">
      <c r="A1090" t="str">
        <v>INT-01089</v>
      </c>
      <c r="B1090" t="str">
        <v>L0883</v>
      </c>
      <c r="C1090" t="str">
        <v>WEBSITE_VISIT</v>
      </c>
      <c r="D1090">
        <v>45693</v>
      </c>
      <c r="E1090" t="str">
        <v>PUSH_NOTIFICATION</v>
      </c>
      <c r="F1090" t="str">
        <v>N/A</v>
      </c>
      <c r="G1090" t="str">
        <v>Unknown</v>
      </c>
      <c r="H1090" t="str">
        <v>BOUNCED</v>
      </c>
      <c r="I1090">
        <v>1651</v>
      </c>
      <c r="J1090" t="str">
        <v>TABLET</v>
      </c>
      <c r="K1090" t="str">
        <v>https://example.com/about</v>
      </c>
      <c r="L1090" t="str">
        <v>Hot Lead — Fast Track</v>
      </c>
      <c r="M1090">
        <v>27.5</v>
      </c>
      <c r="N1090" t="str">
        <v>HIGH</v>
      </c>
    </row>
    <row r="1091" spans="1:14">
      <c r="A1091" t="str">
        <v>INT-01090</v>
      </c>
      <c r="B1091" t="str">
        <v>L0638</v>
      </c>
      <c r="C1091" t="str">
        <v>SOCIAL_ENGAGE</v>
      </c>
      <c r="D1091">
        <v>46000</v>
      </c>
      <c r="E1091" t="str">
        <v>SOCIAL</v>
      </c>
      <c r="F1091" t="str">
        <v>C008</v>
      </c>
      <c r="G1091" t="str">
        <v>Template: Campaign Planning</v>
      </c>
      <c r="H1091" t="str">
        <v>IGNORED</v>
      </c>
      <c r="I1091">
        <v>531</v>
      </c>
      <c r="J1091" t="str">
        <v>UNKNOWN</v>
      </c>
      <c r="K1091" t="str">
        <v>https://example.com/roi-calculator</v>
      </c>
      <c r="L1091" t="str">
        <v/>
      </c>
      <c r="M1091">
        <v>8.9</v>
      </c>
      <c r="N1091" t="str">
        <v>HIGH</v>
      </c>
    </row>
    <row r="1092" spans="1:14">
      <c r="A1092" t="str">
        <v>INT-01091</v>
      </c>
      <c r="B1092" t="str">
        <v>L0411</v>
      </c>
      <c r="C1092" t="str">
        <v>PHONE_CALL</v>
      </c>
      <c r="D1092">
        <v>45702</v>
      </c>
      <c r="E1092" t="str">
        <v>SMS</v>
      </c>
      <c r="F1092" t="str">
        <v>C003</v>
      </c>
      <c r="G1092" t="str">
        <v>Product Demo Video</v>
      </c>
      <c r="H1092" t="str">
        <v>CONVERTED</v>
      </c>
      <c r="I1092">
        <v>1892</v>
      </c>
      <c r="J1092" t="str">
        <v>MOBILE</v>
      </c>
      <c r="K1092" t="str">
        <v>https://example.com/contact</v>
      </c>
      <c r="L1092" t="str">
        <v/>
      </c>
      <c r="M1092">
        <v>31.5</v>
      </c>
      <c r="N1092" t="str">
        <v>HIGH</v>
      </c>
    </row>
    <row r="1093" spans="1:14">
      <c r="A1093" t="str">
        <v>INT-01092</v>
      </c>
      <c r="B1093" t="str">
        <v>L0673</v>
      </c>
      <c r="C1093" t="str">
        <v>WEBSITE_VISIT</v>
      </c>
      <c r="D1093">
        <v>45788</v>
      </c>
      <c r="E1093" t="str">
        <v>SOCIAL</v>
      </c>
      <c r="F1093" t="str">
        <v>N/A</v>
      </c>
      <c r="G1093" t="str">
        <v>Webinar: Lead Scoring Best Practices</v>
      </c>
      <c r="H1093" t="str">
        <v>OPENED</v>
      </c>
      <c r="I1093">
        <v>1342</v>
      </c>
      <c r="J1093" t="str">
        <v>DESKTOP</v>
      </c>
      <c r="K1093" t="str">
        <v>https://example.com/pricing</v>
      </c>
      <c r="L1093" t="str">
        <v/>
      </c>
      <c r="M1093">
        <v>22.4</v>
      </c>
      <c r="N1093" t="str">
        <v>HIGH</v>
      </c>
    </row>
    <row r="1094" spans="1:14">
      <c r="A1094" t="str">
        <v>INT-01093</v>
      </c>
      <c r="B1094" t="str">
        <v>L0906</v>
      </c>
      <c r="C1094" t="str">
        <v>SOCIAL_ENGAGE</v>
      </c>
      <c r="D1094">
        <v>45831</v>
      </c>
      <c r="E1094" t="str">
        <v>IN-PERSON</v>
      </c>
      <c r="F1094" t="str">
        <v>C001</v>
      </c>
      <c r="G1094" t="str">
        <v>Case Study: Mid-Market Win</v>
      </c>
      <c r="H1094" t="str">
        <v>CLICKED</v>
      </c>
      <c r="I1094">
        <v>2193</v>
      </c>
      <c r="J1094" t="str">
        <v>MOBILE</v>
      </c>
      <c r="K1094" t="str">
        <v>N/A</v>
      </c>
      <c r="L1094" t="str">
        <v/>
      </c>
      <c r="M1094">
        <v>36.6</v>
      </c>
      <c r="N1094" t="str">
        <v>HIGH</v>
      </c>
    </row>
    <row r="1095" spans="1:14">
      <c r="A1095" t="str">
        <v>INT-01094</v>
      </c>
      <c r="B1095" t="str">
        <v>L0232</v>
      </c>
      <c r="C1095" t="str">
        <v>PHONE_CALL</v>
      </c>
      <c r="D1095">
        <v>45694</v>
      </c>
      <c r="E1095" t="str">
        <v>CHAT</v>
      </c>
      <c r="F1095" t="str">
        <v>C007</v>
      </c>
      <c r="G1095" t="str">
        <v>10 Lead Scoring Tips</v>
      </c>
      <c r="H1095" t="str">
        <v>CONVERTED</v>
      </c>
      <c r="I1095">
        <v>965</v>
      </c>
      <c r="J1095" t="str">
        <v>TABLET</v>
      </c>
      <c r="K1095" t="str">
        <v>https://example.com/blog</v>
      </c>
      <c r="L1095" t="str">
        <v/>
      </c>
      <c r="M1095">
        <v>16.100000000000001</v>
      </c>
      <c r="N1095" t="str">
        <v>HIGH</v>
      </c>
    </row>
    <row r="1096" spans="1:14">
      <c r="A1096" t="str">
        <v>INT-01095</v>
      </c>
      <c r="B1096" t="str">
        <v>L0554</v>
      </c>
      <c r="C1096" t="str">
        <v>WEBSITE_VISIT</v>
      </c>
      <c r="D1096">
        <v>45725</v>
      </c>
      <c r="E1096" t="str">
        <v>PHONE</v>
      </c>
      <c r="F1096" t="str">
        <v>C003</v>
      </c>
      <c r="G1096" t="str">
        <v>Retargeting Ad Creative A</v>
      </c>
      <c r="H1096" t="str">
        <v>CLICKED</v>
      </c>
      <c r="I1096">
        <v>2219</v>
      </c>
      <c r="J1096" t="str">
        <v>MOBILE</v>
      </c>
      <c r="K1096" t="str">
        <v>https://example.com/case-studies</v>
      </c>
      <c r="L1096" t="str">
        <v/>
      </c>
      <c r="M1096">
        <v>37</v>
      </c>
      <c r="N1096" t="str">
        <v>HIGH</v>
      </c>
    </row>
    <row r="1097" spans="1:14">
      <c r="A1097" t="str">
        <v>INT-01096</v>
      </c>
      <c r="B1097" t="str">
        <v>L0016</v>
      </c>
      <c r="C1097" t="str">
        <v>FREE_TRIAL_SIGNUP</v>
      </c>
      <c r="D1097">
        <v>45834</v>
      </c>
      <c r="E1097" t="str">
        <v>SOCIAL</v>
      </c>
      <c r="F1097" t="str">
        <v>C005</v>
      </c>
      <c r="G1097" t="str">
        <v>Webinar: Marketing Automation 101</v>
      </c>
      <c r="H1097" t="str">
        <v>CONVERTED</v>
      </c>
      <c r="I1097">
        <v>1448</v>
      </c>
      <c r="J1097" t="str">
        <v>UNKNOWN</v>
      </c>
      <c r="K1097" t="str">
        <v>https://example.com/competitors</v>
      </c>
      <c r="L1097" t="str">
        <v/>
      </c>
      <c r="M1097">
        <v>24.1</v>
      </c>
      <c r="N1097" t="str">
        <v>HIGH</v>
      </c>
    </row>
    <row r="1098" spans="1:14">
      <c r="A1098" t="str">
        <v>INT-01097</v>
      </c>
      <c r="B1098" t="str">
        <v>L0269</v>
      </c>
      <c r="C1098" t="str">
        <v>EMAIL_CLICK</v>
      </c>
      <c r="D1098">
        <v>45951</v>
      </c>
      <c r="E1098" t="str">
        <v>WEB</v>
      </c>
      <c r="F1098" t="str">
        <v>C001</v>
      </c>
      <c r="G1098" t="str">
        <v>Webinar: Marketing Automation 101</v>
      </c>
      <c r="H1098" t="str">
        <v>NO_RESPONSE</v>
      </c>
      <c r="I1098">
        <v>1897</v>
      </c>
      <c r="J1098" t="str">
        <v>TABLET</v>
      </c>
      <c r="K1098" t="str">
        <v>https://example.com/pricing</v>
      </c>
      <c r="L1098" t="str">
        <v/>
      </c>
      <c r="M1098">
        <v>31.6</v>
      </c>
      <c r="N1098" t="str">
        <v>HIGH</v>
      </c>
    </row>
    <row r="1099" spans="1:14">
      <c r="A1099" t="str">
        <v>INT-01098</v>
      </c>
      <c r="B1099" t="str">
        <v>L0697</v>
      </c>
      <c r="C1099" t="str">
        <v>UNSUBSCRIBE</v>
      </c>
      <c r="D1099">
        <v>45743</v>
      </c>
      <c r="E1099" t="str">
        <v>SMS</v>
      </c>
      <c r="F1099" t="str">
        <v>C009</v>
      </c>
      <c r="G1099" t="str">
        <v>Newsletter Issue #43</v>
      </c>
      <c r="H1099" t="str">
        <v>OPENED</v>
      </c>
      <c r="I1099">
        <v>1028</v>
      </c>
      <c r="J1099" t="str">
        <v>UNKNOWN</v>
      </c>
      <c r="K1099" t="str">
        <v>N/A</v>
      </c>
      <c r="L1099" t="str">
        <v/>
      </c>
      <c r="M1099">
        <v>17.100000000000001</v>
      </c>
      <c r="N1099" t="str">
        <v>HIGH</v>
      </c>
    </row>
    <row r="1100" spans="1:14">
      <c r="A1100" t="str">
        <v>INT-01099</v>
      </c>
      <c r="B1100" t="str">
        <v>L0728</v>
      </c>
      <c r="C1100" t="str">
        <v>EMAIL_OPEN</v>
      </c>
      <c r="D1100">
        <v>45731</v>
      </c>
      <c r="E1100" t="str">
        <v>IN-PERSON</v>
      </c>
      <c r="F1100" t="str">
        <v>C002</v>
      </c>
      <c r="G1100" t="str">
        <v>Blog: How To Reduce Cac</v>
      </c>
      <c r="H1100" t="str">
        <v>PARTIAL_VIEW</v>
      </c>
      <c r="I1100">
        <v>2009</v>
      </c>
      <c r="J1100" t="str">
        <v>MOBILE</v>
      </c>
      <c r="K1100" t="str">
        <v>https://example.com/integrations</v>
      </c>
      <c r="L1100" t="str">
        <v/>
      </c>
      <c r="M1100">
        <v>33.5</v>
      </c>
      <c r="N1100" t="str">
        <v>HIGH</v>
      </c>
    </row>
    <row r="1101" spans="1:14">
      <c r="A1101" t="str">
        <v>INT-01100</v>
      </c>
      <c r="B1101" t="str">
        <v>L0514</v>
      </c>
      <c r="C1101" t="str">
        <v>CONTENT_DOWNLOAD</v>
      </c>
      <c r="D1101">
        <v>45931</v>
      </c>
      <c r="E1101" t="str">
        <v>SMS</v>
      </c>
      <c r="F1101" t="str">
        <v>C002</v>
      </c>
      <c r="G1101" t="str">
        <v>Blog: Abm Vs Demand Gen</v>
      </c>
      <c r="H1101" t="str">
        <v>NO_RESPONSE</v>
      </c>
      <c r="I1101">
        <v>2337</v>
      </c>
      <c r="J1101" t="str">
        <v>TABLET</v>
      </c>
      <c r="K1101" t="str">
        <v>https://example.com/pricing</v>
      </c>
      <c r="L1101" t="str">
        <v/>
      </c>
      <c r="M1101">
        <v>39</v>
      </c>
      <c r="N1101" t="str">
        <v>HIGH</v>
      </c>
    </row>
    <row r="1102" spans="1:14">
      <c r="A1102" t="str">
        <v>INT-01101</v>
      </c>
      <c r="B1102" t="str">
        <v>L0003</v>
      </c>
      <c r="C1102" t="str">
        <v>FREE_TRIAL_SIGNUP</v>
      </c>
      <c r="D1102">
        <v>45920</v>
      </c>
      <c r="E1102" t="str">
        <v>UNKNOWN</v>
      </c>
      <c r="F1102" t="str">
        <v>C003</v>
      </c>
      <c r="G1102" t="str">
        <v>Pricing Page</v>
      </c>
      <c r="H1102" t="str">
        <v>OPENED</v>
      </c>
      <c r="I1102">
        <v>1651</v>
      </c>
      <c r="J1102" t="str">
        <v>TABLET</v>
      </c>
      <c r="K1102" t="str">
        <v>https://example.com/case-studies</v>
      </c>
      <c r="L1102" t="str">
        <v/>
      </c>
      <c r="M1102">
        <v>27.5</v>
      </c>
      <c r="N1102" t="str">
        <v>HIGH</v>
      </c>
    </row>
    <row r="1103" spans="1:14">
      <c r="A1103" t="str">
        <v>INT-01102</v>
      </c>
      <c r="B1103" t="str">
        <v>L0783</v>
      </c>
      <c r="C1103" t="str">
        <v>FORM_SUBMIT</v>
      </c>
      <c r="D1103">
        <v>46001</v>
      </c>
      <c r="E1103" t="str">
        <v>EMAIL</v>
      </c>
      <c r="F1103" t="str">
        <v>C003</v>
      </c>
      <c r="G1103" t="str">
        <v>Ultimate Guide To Crm</v>
      </c>
      <c r="H1103" t="str">
        <v>ENGAGED</v>
      </c>
      <c r="I1103">
        <v>1034</v>
      </c>
      <c r="J1103" t="str">
        <v>UNKNOWN</v>
      </c>
      <c r="K1103" t="str">
        <v>https://example.com/resources/ebooks</v>
      </c>
      <c r="L1103" t="str">
        <v/>
      </c>
      <c r="M1103">
        <v>17.2</v>
      </c>
      <c r="N1103" t="str">
        <v>HIGH</v>
      </c>
    </row>
    <row r="1104" spans="1:14">
      <c r="A1104" t="str">
        <v>INT-01103</v>
      </c>
      <c r="B1104" t="str">
        <v>L0656</v>
      </c>
      <c r="C1104" t="str">
        <v>CONTENT_DOWNLOAD</v>
      </c>
      <c r="D1104">
        <v>45733</v>
      </c>
      <c r="E1104" t="str">
        <v>EMAIL</v>
      </c>
      <c r="F1104" t="str">
        <v>C003</v>
      </c>
      <c r="G1104" t="str">
        <v>Newsletter Issue #43</v>
      </c>
      <c r="H1104" t="str">
        <v>DOWNLOADED</v>
      </c>
      <c r="I1104">
        <v>1314</v>
      </c>
      <c r="J1104" t="str">
        <v>MOBILE</v>
      </c>
      <c r="K1104" t="str">
        <v>https://example.com/webinars</v>
      </c>
      <c r="L1104" t="str">
        <v/>
      </c>
      <c r="M1104">
        <v>21.9</v>
      </c>
      <c r="N1104" t="str">
        <v>HIGH</v>
      </c>
    </row>
    <row r="1105" spans="1:14">
      <c r="A1105" t="str">
        <v>INT-01104</v>
      </c>
      <c r="B1105" t="str">
        <v>L0045</v>
      </c>
      <c r="C1105" t="str">
        <v>EMAIL_OPEN</v>
      </c>
      <c r="D1105">
        <v>45827</v>
      </c>
      <c r="E1105" t="str">
        <v>IN-PERSON</v>
      </c>
      <c r="F1105" t="str">
        <v>C001</v>
      </c>
      <c r="G1105" t="str">
        <v>Whitepaper: State Of Gtm 2025</v>
      </c>
      <c r="H1105" t="str">
        <v>PARTIAL_VIEW</v>
      </c>
      <c r="I1105">
        <v>2262</v>
      </c>
      <c r="J1105" t="str">
        <v>MOBILE</v>
      </c>
      <c r="K1105" t="str">
        <v>https://example.com/pricing</v>
      </c>
      <c r="L1105" t="str">
        <v>Competitor Evaluation In Progress</v>
      </c>
      <c r="M1105">
        <v>37.700000000000003</v>
      </c>
      <c r="N1105" t="str">
        <v>HIGH</v>
      </c>
    </row>
    <row r="1106" spans="1:14">
      <c r="A1106" t="str">
        <v>INT-01105</v>
      </c>
      <c r="B1106" t="str">
        <v>L0001</v>
      </c>
      <c r="C1106" t="str">
        <v>EMAIL_OPEN</v>
      </c>
      <c r="D1106">
        <v>45762</v>
      </c>
      <c r="E1106" t="str">
        <v>IN-PERSON</v>
      </c>
      <c r="F1106" t="str">
        <v>C003</v>
      </c>
      <c r="G1106" t="str">
        <v>Unknown</v>
      </c>
      <c r="H1106" t="str">
        <v>OPENED</v>
      </c>
      <c r="I1106">
        <v>1965</v>
      </c>
      <c r="J1106" t="str">
        <v>DESKTOP</v>
      </c>
      <c r="K1106" t="str">
        <v>https://example.com/webinars</v>
      </c>
      <c r="L1106" t="str">
        <v/>
      </c>
      <c r="M1106">
        <v>32.799999999999997</v>
      </c>
      <c r="N1106" t="str">
        <v>HIGH</v>
      </c>
    </row>
    <row r="1107" spans="1:14">
      <c r="A1107" t="str">
        <v>INT-01106</v>
      </c>
      <c r="B1107" t="str">
        <v>L0672</v>
      </c>
      <c r="C1107" t="str">
        <v>REFERRAL_LINK_CLICK</v>
      </c>
      <c r="D1107">
        <v>45682</v>
      </c>
      <c r="E1107" t="str">
        <v>SOCIAL</v>
      </c>
      <c r="F1107" t="str">
        <v>C001</v>
      </c>
      <c r="G1107" t="str">
        <v>Webinar: Lead Scoring Best Practices</v>
      </c>
      <c r="H1107" t="str">
        <v>BOUNCED</v>
      </c>
      <c r="I1107">
        <v>0</v>
      </c>
      <c r="J1107" t="str">
        <v>MOBILE</v>
      </c>
      <c r="K1107" t="str">
        <v>https://example.com/blog/reduce-cac</v>
      </c>
      <c r="L1107" t="str">
        <v/>
      </c>
      <c r="M1107">
        <v>0</v>
      </c>
      <c r="N1107" t="str">
        <v>NONE</v>
      </c>
    </row>
    <row r="1108" spans="1:14">
      <c r="A1108" t="str">
        <v>INT-01107</v>
      </c>
      <c r="B1108" t="str">
        <v>L0435</v>
      </c>
      <c r="C1108" t="str">
        <v>PRICING_PAGE_VIEW</v>
      </c>
      <c r="D1108">
        <v>45723</v>
      </c>
      <c r="E1108" t="str">
        <v>PUSH_NOTIFICATION</v>
      </c>
      <c r="F1108" t="str">
        <v>C010</v>
      </c>
      <c r="G1108" t="str">
        <v>Webinar: Lead Scoring Best Practices</v>
      </c>
      <c r="H1108" t="str">
        <v>OPENED</v>
      </c>
      <c r="I1108">
        <v>1606</v>
      </c>
      <c r="J1108" t="str">
        <v>MOBILE</v>
      </c>
      <c r="K1108" t="str">
        <v>https://example.com/case-studies</v>
      </c>
      <c r="L1108" t="str">
        <v/>
      </c>
      <c r="M1108">
        <v>26.8</v>
      </c>
      <c r="N1108" t="str">
        <v>HIGH</v>
      </c>
    </row>
    <row r="1109" spans="1:14">
      <c r="A1109" t="str">
        <v>INT-01108</v>
      </c>
      <c r="B1109" t="str">
        <v>L0071</v>
      </c>
      <c r="C1109" t="str">
        <v>FORM_SUBMIT</v>
      </c>
      <c r="D1109">
        <v>45994</v>
      </c>
      <c r="E1109" t="str">
        <v>SMS</v>
      </c>
      <c r="F1109" t="str">
        <v>C009</v>
      </c>
      <c r="G1109" t="str">
        <v>Roi Calculator Landing Page</v>
      </c>
      <c r="H1109" t="str">
        <v>BOUNCED</v>
      </c>
      <c r="I1109">
        <v>0</v>
      </c>
      <c r="J1109" t="str">
        <v>DESKTOP</v>
      </c>
      <c r="K1109" t="str">
        <v>https://example.com/resources/ebooks</v>
      </c>
      <c r="L1109" t="str">
        <v/>
      </c>
      <c r="M1109">
        <v>0</v>
      </c>
      <c r="N1109" t="str">
        <v>NONE</v>
      </c>
    </row>
    <row r="1110" spans="1:14">
      <c r="A1110" t="str">
        <v>INT-01109</v>
      </c>
      <c r="B1110" t="str">
        <v>L0138</v>
      </c>
      <c r="C1110" t="str">
        <v>CASE_STUDY_VIEW</v>
      </c>
      <c r="D1110">
        <v>46011</v>
      </c>
      <c r="E1110" t="str">
        <v>PHONE</v>
      </c>
      <c r="F1110" t="str">
        <v>C003</v>
      </c>
      <c r="G1110" t="str">
        <v>Unknown</v>
      </c>
      <c r="H1110" t="str">
        <v>CLICKED</v>
      </c>
      <c r="I1110">
        <v>2206</v>
      </c>
      <c r="J1110" t="str">
        <v>TABLET</v>
      </c>
      <c r="K1110" t="str">
        <v>https://example.com/features</v>
      </c>
      <c r="L1110" t="str">
        <v/>
      </c>
      <c r="M1110">
        <v>36.799999999999997</v>
      </c>
      <c r="N1110" t="str">
        <v>HIGH</v>
      </c>
    </row>
    <row r="1111" spans="1:14">
      <c r="A1111" t="str">
        <v>INT-01110</v>
      </c>
      <c r="B1111" t="str">
        <v>L0721</v>
      </c>
      <c r="C1111" t="str">
        <v>UNSUBSCRIBE</v>
      </c>
      <c r="D1111">
        <v>45919</v>
      </c>
      <c r="E1111" t="str">
        <v>UNKNOWN</v>
      </c>
      <c r="F1111" t="str">
        <v>N/A</v>
      </c>
      <c r="G1111" t="str">
        <v>Unknown</v>
      </c>
      <c r="H1111" t="str">
        <v>CONVERTED</v>
      </c>
      <c r="I1111">
        <v>1106</v>
      </c>
      <c r="J1111" t="str">
        <v>DESKTOP</v>
      </c>
      <c r="K1111" t="str">
        <v>https://example.com/integrations</v>
      </c>
      <c r="L1111" t="str">
        <v/>
      </c>
      <c r="M1111">
        <v>18.399999999999999</v>
      </c>
      <c r="N1111" t="str">
        <v>HIGH</v>
      </c>
    </row>
    <row r="1112" spans="1:14">
      <c r="A1112" t="str">
        <v>INT-01111</v>
      </c>
      <c r="B1112" t="str">
        <v>L0091</v>
      </c>
      <c r="C1112" t="str">
        <v>EMAIL_OPEN</v>
      </c>
      <c r="D1112">
        <v>45999</v>
      </c>
      <c r="E1112" t="str">
        <v>SOCIAL</v>
      </c>
      <c r="F1112" t="str">
        <v>C006</v>
      </c>
      <c r="G1112" t="str">
        <v>Case Study: Smb Growth Story</v>
      </c>
      <c r="H1112" t="str">
        <v>PARTIAL_VIEW</v>
      </c>
      <c r="I1112">
        <v>1430</v>
      </c>
      <c r="J1112" t="str">
        <v>MOBILE</v>
      </c>
      <c r="K1112" t="str">
        <v>https://example.com/resources/ebooks</v>
      </c>
      <c r="L1112" t="str">
        <v/>
      </c>
      <c r="M1112">
        <v>23.8</v>
      </c>
      <c r="N1112" t="str">
        <v>HIGH</v>
      </c>
    </row>
    <row r="1113" spans="1:14">
      <c r="A1113" t="str">
        <v>INT-01112</v>
      </c>
      <c r="B1113" t="str">
        <v>L0666</v>
      </c>
      <c r="C1113" t="str">
        <v>WEBINAR_ATTENDED</v>
      </c>
      <c r="D1113">
        <v>45968</v>
      </c>
      <c r="E1113" t="str">
        <v>SMS</v>
      </c>
      <c r="F1113" t="str">
        <v>C009</v>
      </c>
      <c r="G1113" t="str">
        <v>Webinar: Marketing Automation 101</v>
      </c>
      <c r="H1113" t="str">
        <v>PARTIAL_VIEW</v>
      </c>
      <c r="I1113">
        <v>112</v>
      </c>
      <c r="J1113" t="str">
        <v>UNKNOWN</v>
      </c>
      <c r="K1113" t="str">
        <v>https://example.com/integrations</v>
      </c>
      <c r="L1113" t="str">
        <v/>
      </c>
      <c r="M1113">
        <v>1.9</v>
      </c>
      <c r="N1113" t="str">
        <v>MEDIUM</v>
      </c>
    </row>
    <row r="1114" spans="1:14">
      <c r="A1114" t="str">
        <v>INT-01113</v>
      </c>
      <c r="B1114" t="str">
        <v>L0569</v>
      </c>
      <c r="C1114" t="str">
        <v>CHATBOT_CONVO</v>
      </c>
      <c r="D1114">
        <v>45680</v>
      </c>
      <c r="E1114" t="str">
        <v>SMS</v>
      </c>
      <c r="F1114" t="str">
        <v>C003</v>
      </c>
      <c r="G1114" t="str">
        <v>Crm Buyer'S Guide 2025</v>
      </c>
      <c r="H1114" t="str">
        <v>CLICKED</v>
      </c>
      <c r="I1114">
        <v>0</v>
      </c>
      <c r="J1114" t="str">
        <v>DESKTOP</v>
      </c>
      <c r="K1114" t="str">
        <v>https://example.com/demo</v>
      </c>
      <c r="L1114" t="str">
        <v/>
      </c>
      <c r="M1114">
        <v>0</v>
      </c>
      <c r="N1114" t="str">
        <v>NONE</v>
      </c>
    </row>
    <row r="1115" spans="1:14">
      <c r="A1115" t="str">
        <v>INT-01114</v>
      </c>
      <c r="B1115" t="str">
        <v>L0059</v>
      </c>
      <c r="C1115" t="str">
        <v>AD_CLICK</v>
      </c>
      <c r="D1115">
        <v>45940</v>
      </c>
      <c r="E1115" t="str">
        <v>EMAIL</v>
      </c>
      <c r="F1115" t="str">
        <v>C007</v>
      </c>
      <c r="G1115" t="str">
        <v>Webinar: Lead Scoring Best Practices</v>
      </c>
      <c r="H1115" t="str">
        <v>OPENED</v>
      </c>
      <c r="I1115">
        <v>645</v>
      </c>
      <c r="J1115" t="str">
        <v>DESKTOP</v>
      </c>
      <c r="K1115" t="str">
        <v>https://example.com/demo</v>
      </c>
      <c r="L1115" t="str">
        <v/>
      </c>
      <c r="M1115">
        <v>10.8</v>
      </c>
      <c r="N1115" t="str">
        <v>HIGH</v>
      </c>
    </row>
    <row r="1116" spans="1:14">
      <c r="A1116" t="str">
        <v>INT-01115</v>
      </c>
      <c r="B1116" t="str">
        <v>L0611</v>
      </c>
      <c r="C1116" t="str">
        <v>BLOG_READ</v>
      </c>
      <c r="D1116">
        <v>45952</v>
      </c>
      <c r="E1116" t="str">
        <v>UNKNOWN</v>
      </c>
      <c r="F1116" t="str">
        <v>N/A</v>
      </c>
      <c r="G1116" t="str">
        <v>Webinar: Marketing Automation 101</v>
      </c>
      <c r="H1116" t="str">
        <v>REPLIED</v>
      </c>
      <c r="I1116">
        <v>1081</v>
      </c>
      <c r="J1116" t="str">
        <v>MOBILE</v>
      </c>
      <c r="K1116" t="str">
        <v>https://example.com/blog/reduce-cac</v>
      </c>
      <c r="L1116" t="str">
        <v/>
      </c>
      <c r="M1116">
        <v>18</v>
      </c>
      <c r="N1116" t="str">
        <v>HIGH</v>
      </c>
    </row>
    <row r="1117" spans="1:14">
      <c r="A1117" t="str">
        <v>INT-01116</v>
      </c>
      <c r="B1117" t="str">
        <v>L0576</v>
      </c>
      <c r="C1117" t="str">
        <v>CASE_STUDY_VIEW</v>
      </c>
      <c r="D1117">
        <v>45890</v>
      </c>
      <c r="E1117" t="str">
        <v>WEB</v>
      </c>
      <c r="F1117" t="str">
        <v>C009</v>
      </c>
      <c r="G1117" t="str">
        <v>Social Post: Product Launch</v>
      </c>
      <c r="H1117" t="str">
        <v>IGNORED</v>
      </c>
      <c r="I1117">
        <v>1235</v>
      </c>
      <c r="J1117" t="str">
        <v>MOBILE</v>
      </c>
      <c r="K1117" t="str">
        <v>N/A</v>
      </c>
      <c r="L1117" t="str">
        <v/>
      </c>
      <c r="M1117">
        <v>20.6</v>
      </c>
      <c r="N1117" t="str">
        <v>HIGH</v>
      </c>
    </row>
    <row r="1118" spans="1:14">
      <c r="A1118" t="str">
        <v>INT-01117</v>
      </c>
      <c r="B1118" t="str">
        <v>L0264</v>
      </c>
      <c r="C1118" t="str">
        <v>EMAIL_OPEN</v>
      </c>
      <c r="D1118">
        <v>45958</v>
      </c>
      <c r="E1118" t="str">
        <v>WEB</v>
      </c>
      <c r="F1118" t="str">
        <v>C007</v>
      </c>
      <c r="G1118" t="str">
        <v>Competitor Comparison Sheet</v>
      </c>
      <c r="H1118" t="str">
        <v>DOWNLOADED</v>
      </c>
      <c r="I1118">
        <v>2119</v>
      </c>
      <c r="J1118" t="str">
        <v>DESKTOP</v>
      </c>
      <c r="K1118" t="str">
        <v>https://example.com/blog</v>
      </c>
      <c r="L1118" t="str">
        <v/>
      </c>
      <c r="M1118">
        <v>35.299999999999997</v>
      </c>
      <c r="N1118" t="str">
        <v>HIGH</v>
      </c>
    </row>
    <row r="1119" spans="1:14">
      <c r="A1119" t="str">
        <v>INT-01118</v>
      </c>
      <c r="B1119" t="str">
        <v>L0861</v>
      </c>
      <c r="C1119" t="str">
        <v>EMAIL_OPEN</v>
      </c>
      <c r="D1119">
        <v>45891</v>
      </c>
      <c r="E1119" t="str">
        <v>WEB</v>
      </c>
      <c r="F1119" t="str">
        <v>C001</v>
      </c>
      <c r="G1119" t="str">
        <v>Roi Calculator Landing Page</v>
      </c>
      <c r="H1119" t="str">
        <v>DOWNLOADED</v>
      </c>
      <c r="I1119">
        <v>95</v>
      </c>
      <c r="J1119" t="str">
        <v>UNKNOWN</v>
      </c>
      <c r="K1119" t="str">
        <v>N/A</v>
      </c>
      <c r="L1119" t="str">
        <v/>
      </c>
      <c r="M1119">
        <v>1.6</v>
      </c>
      <c r="N1119" t="str">
        <v>MEDIUM</v>
      </c>
    </row>
    <row r="1120" spans="1:14">
      <c r="A1120" t="str">
        <v>INT-01119</v>
      </c>
      <c r="B1120" t="str">
        <v>L0083</v>
      </c>
      <c r="C1120" t="str">
        <v>PRICING_PAGE_VIEW</v>
      </c>
      <c r="D1120">
        <v>45805</v>
      </c>
      <c r="E1120" t="str">
        <v>SOCIAL</v>
      </c>
      <c r="F1120" t="str">
        <v>N/A</v>
      </c>
      <c r="G1120" t="str">
        <v>Event Registration: Summit 2025</v>
      </c>
      <c r="H1120" t="str">
        <v>BOUNCED</v>
      </c>
      <c r="I1120">
        <v>604</v>
      </c>
      <c r="J1120" t="str">
        <v>DESKTOP</v>
      </c>
      <c r="K1120" t="str">
        <v>https://example.com/demo</v>
      </c>
      <c r="L1120" t="str">
        <v/>
      </c>
      <c r="M1120">
        <v>10.1</v>
      </c>
      <c r="N1120" t="str">
        <v>HIGH</v>
      </c>
    </row>
    <row r="1121" spans="1:14">
      <c r="A1121" t="str">
        <v>INT-01120</v>
      </c>
      <c r="B1121" t="str">
        <v>L0353</v>
      </c>
      <c r="C1121" t="str">
        <v>AD_CLICK</v>
      </c>
      <c r="D1121">
        <v>45836</v>
      </c>
      <c r="E1121" t="str">
        <v>SMS</v>
      </c>
      <c r="F1121" t="str">
        <v>C007</v>
      </c>
      <c r="G1121" t="str">
        <v>Demo: Live Product Walkthrough</v>
      </c>
      <c r="H1121" t="str">
        <v>OPENED</v>
      </c>
      <c r="I1121">
        <v>2244</v>
      </c>
      <c r="J1121" t="str">
        <v>TABLET</v>
      </c>
      <c r="K1121" t="str">
        <v>https://example.com/competitors</v>
      </c>
      <c r="L1121" t="str">
        <v/>
      </c>
      <c r="M1121">
        <v>37.4</v>
      </c>
      <c r="N1121" t="str">
        <v>HIGH</v>
      </c>
    </row>
    <row r="1122" spans="1:14">
      <c r="A1122" t="str">
        <v>INT-01121</v>
      </c>
      <c r="B1122" t="str">
        <v>L0747</v>
      </c>
      <c r="C1122" t="str">
        <v>EMAIL_OPEN</v>
      </c>
      <c r="D1122" t="str">
        <v/>
      </c>
      <c r="E1122" t="str">
        <v>PHONE</v>
      </c>
      <c r="F1122" t="str">
        <v>N/A</v>
      </c>
      <c r="G1122" t="str">
        <v>Unknown</v>
      </c>
      <c r="H1122" t="str">
        <v>CONVERTED</v>
      </c>
      <c r="I1122">
        <v>0</v>
      </c>
      <c r="J1122" t="str">
        <v>TABLET</v>
      </c>
      <c r="K1122" t="str">
        <v>https://example.com/roi-calculator</v>
      </c>
      <c r="L1122" t="str">
        <v/>
      </c>
      <c r="M1122">
        <v>0</v>
      </c>
      <c r="N1122" t="str">
        <v>NONE</v>
      </c>
    </row>
    <row r="1123" spans="1:14">
      <c r="A1123" t="str">
        <v>INT-01122</v>
      </c>
      <c r="B1123" t="str">
        <v>L0280</v>
      </c>
      <c r="C1123" t="str">
        <v>VIDEO_WATCH</v>
      </c>
      <c r="D1123">
        <v>45951</v>
      </c>
      <c r="E1123" t="str">
        <v>PUSH_NOTIFICATION</v>
      </c>
      <c r="F1123" t="str">
        <v>C005</v>
      </c>
      <c r="G1123" t="str">
        <v>Guide: Email Deliverability</v>
      </c>
      <c r="H1123" t="str">
        <v>CONVERTED</v>
      </c>
      <c r="I1123">
        <v>0</v>
      </c>
      <c r="J1123" t="str">
        <v>MOBILE</v>
      </c>
      <c r="K1123" t="str">
        <v>https://example.com/blog</v>
      </c>
      <c r="L1123" t="str">
        <v/>
      </c>
      <c r="M1123">
        <v>0</v>
      </c>
      <c r="N1123" t="str">
        <v>NONE</v>
      </c>
    </row>
    <row r="1124" spans="1:14">
      <c r="A1124" t="str">
        <v>INT-01123</v>
      </c>
      <c r="B1124" t="str">
        <v>L0710</v>
      </c>
      <c r="C1124" t="str">
        <v>EMAIL_OPEN</v>
      </c>
      <c r="D1124">
        <v>45976</v>
      </c>
      <c r="E1124" t="str">
        <v>WEB</v>
      </c>
      <c r="F1124" t="str">
        <v>C005</v>
      </c>
      <c r="G1124" t="str">
        <v>Social Post: Product Launch</v>
      </c>
      <c r="H1124" t="str">
        <v>NO_RESPONSE</v>
      </c>
      <c r="I1124">
        <v>1475</v>
      </c>
      <c r="J1124" t="str">
        <v>MOBILE</v>
      </c>
      <c r="K1124" t="str">
        <v>N/A</v>
      </c>
      <c r="L1124" t="str">
        <v/>
      </c>
      <c r="M1124">
        <v>24.6</v>
      </c>
      <c r="N1124" t="str">
        <v>HIGH</v>
      </c>
    </row>
    <row r="1125" spans="1:14">
      <c r="A1125" t="str">
        <v>INT-01124</v>
      </c>
      <c r="B1125" t="str">
        <v>L0858</v>
      </c>
      <c r="C1125" t="str">
        <v>DEMO_REQUEST</v>
      </c>
      <c r="D1125">
        <v>45879</v>
      </c>
      <c r="E1125" t="str">
        <v>CHAT</v>
      </c>
      <c r="F1125" t="str">
        <v>C007</v>
      </c>
      <c r="G1125" t="str">
        <v>Newsletter Issue #43</v>
      </c>
      <c r="H1125" t="str">
        <v>PARTIAL_VIEW</v>
      </c>
      <c r="I1125">
        <v>2179</v>
      </c>
      <c r="J1125" t="str">
        <v>TABLET</v>
      </c>
      <c r="K1125" t="str">
        <v>https://example.com/integrations</v>
      </c>
      <c r="L1125" t="str">
        <v/>
      </c>
      <c r="M1125">
        <v>36.299999999999997</v>
      </c>
      <c r="N1125" t="str">
        <v>HIGH</v>
      </c>
    </row>
    <row r="1126" spans="1:14">
      <c r="A1126" t="str">
        <v>INT-01125</v>
      </c>
      <c r="B1126" t="str">
        <v>L0686</v>
      </c>
      <c r="C1126" t="str">
        <v>PHONE_CALL</v>
      </c>
      <c r="D1126">
        <v>45934</v>
      </c>
      <c r="E1126" t="str">
        <v>UNKNOWN</v>
      </c>
      <c r="F1126" t="str">
        <v>N/A</v>
      </c>
      <c r="G1126" t="str">
        <v>Roi Calculator Landing Page</v>
      </c>
      <c r="H1126" t="str">
        <v>CLICKED</v>
      </c>
      <c r="I1126">
        <v>1713</v>
      </c>
      <c r="J1126" t="str">
        <v>TABLET</v>
      </c>
      <c r="K1126" t="str">
        <v>https://example.com/about</v>
      </c>
      <c r="L1126" t="str">
        <v/>
      </c>
      <c r="M1126">
        <v>28.6</v>
      </c>
      <c r="N1126" t="str">
        <v>HIGH</v>
      </c>
    </row>
    <row r="1127" spans="1:14">
      <c r="A1127" t="str">
        <v>INT-01126</v>
      </c>
      <c r="B1127" t="str">
        <v>L0315</v>
      </c>
      <c r="C1127" t="str">
        <v>CASE_STUDY_VIEW</v>
      </c>
      <c r="D1127">
        <v>45705</v>
      </c>
      <c r="E1127" t="str">
        <v>EMAIL</v>
      </c>
      <c r="F1127" t="str">
        <v>C005</v>
      </c>
      <c r="G1127" t="str">
        <v>Blog: How To Reduce Cac</v>
      </c>
      <c r="H1127" t="str">
        <v>CLICKED</v>
      </c>
      <c r="I1127">
        <v>645</v>
      </c>
      <c r="J1127" t="str">
        <v>TABLET</v>
      </c>
      <c r="K1127" t="str">
        <v>https://example.com/pricing</v>
      </c>
      <c r="L1127" t="str">
        <v/>
      </c>
      <c r="M1127">
        <v>10.8</v>
      </c>
      <c r="N1127" t="str">
        <v>HIGH</v>
      </c>
    </row>
    <row r="1128" spans="1:14">
      <c r="A1128" t="str">
        <v>INT-01127</v>
      </c>
      <c r="B1128" t="str">
        <v>L0889</v>
      </c>
      <c r="C1128" t="str">
        <v>PRICING_PAGE_VIEW</v>
      </c>
      <c r="D1128">
        <v>45823</v>
      </c>
      <c r="E1128" t="str">
        <v>SOCIAL</v>
      </c>
      <c r="F1128" t="str">
        <v>C004</v>
      </c>
      <c r="G1128" t="str">
        <v>Template: Campaign Planning</v>
      </c>
      <c r="H1128" t="str">
        <v>DOWNLOADED</v>
      </c>
      <c r="I1128">
        <v>769</v>
      </c>
      <c r="J1128" t="str">
        <v>MOBILE</v>
      </c>
      <c r="K1128" t="str">
        <v>N/A</v>
      </c>
      <c r="L1128" t="str">
        <v/>
      </c>
      <c r="M1128">
        <v>12.8</v>
      </c>
      <c r="N1128" t="str">
        <v>HIGH</v>
      </c>
    </row>
    <row r="1129" spans="1:14">
      <c r="A1129" t="str">
        <v>INT-01128</v>
      </c>
      <c r="B1129" t="str">
        <v>L0981</v>
      </c>
      <c r="C1129" t="str">
        <v>SOCIAL_ENGAGE</v>
      </c>
      <c r="D1129">
        <v>45820</v>
      </c>
      <c r="E1129" t="str">
        <v>WEB</v>
      </c>
      <c r="F1129" t="str">
        <v>C006</v>
      </c>
      <c r="G1129" t="str">
        <v>Demo: Live Product Walkthrough</v>
      </c>
      <c r="H1129" t="str">
        <v>CLICKED</v>
      </c>
      <c r="I1129">
        <v>1576</v>
      </c>
      <c r="J1129" t="str">
        <v>MOBILE</v>
      </c>
      <c r="K1129" t="str">
        <v>https://example.com/blog</v>
      </c>
      <c r="L1129" t="str">
        <v>Churned From Competitor</v>
      </c>
      <c r="M1129">
        <v>26.3</v>
      </c>
      <c r="N1129" t="str">
        <v>HIGH</v>
      </c>
    </row>
    <row r="1130" spans="1:14">
      <c r="A1130" t="str">
        <v>INT-01129</v>
      </c>
      <c r="B1130" t="str">
        <v>L0781</v>
      </c>
      <c r="C1130" t="str">
        <v>FORM_SUBMIT</v>
      </c>
      <c r="D1130">
        <v>45916</v>
      </c>
      <c r="E1130" t="str">
        <v>IN-PERSON</v>
      </c>
      <c r="F1130" t="str">
        <v>C003</v>
      </c>
      <c r="G1130" t="str">
        <v>Video: Platform Overview 3Min</v>
      </c>
      <c r="H1130" t="str">
        <v>NO_RESPONSE</v>
      </c>
      <c r="I1130">
        <v>2092</v>
      </c>
      <c r="J1130" t="str">
        <v>MOBILE</v>
      </c>
      <c r="K1130" t="str">
        <v>https://example.com/case-studies</v>
      </c>
      <c r="L1130" t="str">
        <v/>
      </c>
      <c r="M1130">
        <v>34.9</v>
      </c>
      <c r="N1130" t="str">
        <v>HIGH</v>
      </c>
    </row>
    <row r="1131" spans="1:14">
      <c r="A1131" t="str">
        <v>INT-01130</v>
      </c>
      <c r="B1131" t="str">
        <v>L0053</v>
      </c>
      <c r="C1131" t="str">
        <v>EMAIL_OPEN</v>
      </c>
      <c r="D1131">
        <v>45817</v>
      </c>
      <c r="E1131" t="str">
        <v>CHAT</v>
      </c>
      <c r="F1131" t="str">
        <v>N/A</v>
      </c>
      <c r="G1131" t="str">
        <v>Newsletter Issue #44</v>
      </c>
      <c r="H1131" t="str">
        <v>IGNORED</v>
      </c>
      <c r="I1131">
        <v>980</v>
      </c>
      <c r="J1131" t="str">
        <v>UNKNOWN</v>
      </c>
      <c r="K1131" t="str">
        <v>N/A</v>
      </c>
      <c r="L1131" t="str">
        <v/>
      </c>
      <c r="M1131">
        <v>16.3</v>
      </c>
      <c r="N1131" t="str">
        <v>HIGH</v>
      </c>
    </row>
    <row r="1132" spans="1:14">
      <c r="A1132" t="str">
        <v>INT-01131</v>
      </c>
      <c r="B1132" t="str">
        <v>L0358</v>
      </c>
      <c r="C1132" t="str">
        <v>WEBSITE_VISIT</v>
      </c>
      <c r="D1132">
        <v>45982</v>
      </c>
      <c r="E1132" t="str">
        <v>IN-PERSON</v>
      </c>
      <c r="F1132" t="str">
        <v>C005</v>
      </c>
      <c r="G1132" t="str">
        <v>Retargeting Ad Creative A</v>
      </c>
      <c r="H1132" t="str">
        <v>BOUNCED</v>
      </c>
      <c r="I1132">
        <v>0</v>
      </c>
      <c r="J1132" t="str">
        <v>MOBILE</v>
      </c>
      <c r="K1132" t="str">
        <v>https://example.com/features</v>
      </c>
      <c r="L1132" t="str">
        <v/>
      </c>
      <c r="M1132">
        <v>0</v>
      </c>
      <c r="N1132" t="str">
        <v>NONE</v>
      </c>
    </row>
    <row r="1133" spans="1:14">
      <c r="A1133" t="str">
        <v>INT-01132</v>
      </c>
      <c r="B1133" t="str">
        <v>L0337</v>
      </c>
      <c r="C1133" t="str">
        <v>FREE_TRIAL_SIGNUP</v>
      </c>
      <c r="D1133">
        <v>45772</v>
      </c>
      <c r="E1133" t="str">
        <v>SOCIAL</v>
      </c>
      <c r="F1133" t="str">
        <v>C008</v>
      </c>
      <c r="G1133" t="str">
        <v>10 Lead Scoring Tips</v>
      </c>
      <c r="H1133" t="str">
        <v>CLICKED</v>
      </c>
      <c r="I1133">
        <v>1374</v>
      </c>
      <c r="J1133" t="str">
        <v>DESKTOP</v>
      </c>
      <c r="K1133" t="str">
        <v>https://example.com/case-studies</v>
      </c>
      <c r="L1133" t="str">
        <v/>
      </c>
      <c r="M1133">
        <v>22.9</v>
      </c>
      <c r="N1133" t="str">
        <v>HIGH</v>
      </c>
    </row>
    <row r="1134" spans="1:14">
      <c r="A1134" t="str">
        <v>INT-01133</v>
      </c>
      <c r="B1134" t="str">
        <v>L0536</v>
      </c>
      <c r="C1134" t="str">
        <v>EMAIL_CLICK</v>
      </c>
      <c r="D1134">
        <v>45965</v>
      </c>
      <c r="E1134" t="str">
        <v>SOCIAL</v>
      </c>
      <c r="F1134" t="str">
        <v>C009</v>
      </c>
      <c r="G1134" t="str">
        <v>Blog: Abm Vs Demand Gen</v>
      </c>
      <c r="H1134" t="str">
        <v>PARTIAL_VIEW</v>
      </c>
      <c r="I1134">
        <v>1429</v>
      </c>
      <c r="J1134" t="str">
        <v>UNKNOWN</v>
      </c>
      <c r="K1134" t="str">
        <v>https://example.com/pricing</v>
      </c>
      <c r="L1134" t="str">
        <v/>
      </c>
      <c r="M1134">
        <v>23.8</v>
      </c>
      <c r="N1134" t="str">
        <v>HIGH</v>
      </c>
    </row>
    <row r="1135" spans="1:14">
      <c r="A1135" t="str">
        <v>INT-01134</v>
      </c>
      <c r="B1135" t="str">
        <v>L0183</v>
      </c>
      <c r="C1135" t="str">
        <v>PRICING_PAGE_VIEW</v>
      </c>
      <c r="D1135">
        <v>45710</v>
      </c>
      <c r="E1135" t="str">
        <v>SOCIAL</v>
      </c>
      <c r="F1135" t="str">
        <v>C004</v>
      </c>
      <c r="G1135" t="str">
        <v>Ebook: Abm Playbook</v>
      </c>
      <c r="H1135" t="str">
        <v>NO_RESPONSE</v>
      </c>
      <c r="I1135">
        <v>0</v>
      </c>
      <c r="J1135" t="str">
        <v>DESKTOP</v>
      </c>
      <c r="K1135" t="str">
        <v>https://example.com/demo</v>
      </c>
      <c r="L1135" t="str">
        <v/>
      </c>
      <c r="M1135">
        <v>0</v>
      </c>
      <c r="N1135" t="str">
        <v>NONE</v>
      </c>
    </row>
    <row r="1136" spans="1:14">
      <c r="A1136" t="str">
        <v>INT-01135</v>
      </c>
      <c r="B1136" t="str">
        <v>L0985</v>
      </c>
      <c r="C1136" t="str">
        <v>UNSUBSCRIBE</v>
      </c>
      <c r="D1136">
        <v>45691</v>
      </c>
      <c r="E1136" t="str">
        <v>IN-PERSON</v>
      </c>
      <c r="F1136" t="str">
        <v>C001</v>
      </c>
      <c r="G1136" t="str">
        <v>Webinar: Marketing Automation 101</v>
      </c>
      <c r="H1136" t="str">
        <v>NO_RESPONSE</v>
      </c>
      <c r="I1136">
        <v>1811</v>
      </c>
      <c r="J1136" t="str">
        <v>MOBILE</v>
      </c>
      <c r="K1136" t="str">
        <v>https://example.com/features</v>
      </c>
      <c r="L1136" t="str">
        <v/>
      </c>
      <c r="M1136">
        <v>30.2</v>
      </c>
      <c r="N1136" t="str">
        <v>HIGH</v>
      </c>
    </row>
    <row r="1137" spans="1:14">
      <c r="A1137" t="str">
        <v>INT-01136</v>
      </c>
      <c r="B1137" t="str">
        <v>L0199</v>
      </c>
      <c r="C1137" t="str">
        <v>FORM_SUBMIT</v>
      </c>
      <c r="D1137" t="str">
        <v/>
      </c>
      <c r="E1137" t="str">
        <v>SOCIAL</v>
      </c>
      <c r="F1137" t="str">
        <v>C009</v>
      </c>
      <c r="G1137" t="str">
        <v>Ultimate Guide To Crm</v>
      </c>
      <c r="H1137" t="str">
        <v>PARTIAL_VIEW</v>
      </c>
      <c r="I1137">
        <v>1362</v>
      </c>
      <c r="J1137" t="str">
        <v>DESKTOP</v>
      </c>
      <c r="K1137" t="str">
        <v>https://example.com/resources/ebooks</v>
      </c>
      <c r="L1137" t="str">
        <v/>
      </c>
      <c r="M1137">
        <v>22.7</v>
      </c>
      <c r="N1137" t="str">
        <v>HIGH</v>
      </c>
    </row>
    <row r="1138" spans="1:14">
      <c r="A1138" t="str">
        <v>INT-01137</v>
      </c>
      <c r="B1138" t="str">
        <v>L0265</v>
      </c>
      <c r="C1138" t="str">
        <v>WEBINAR_ATTENDED</v>
      </c>
      <c r="D1138">
        <v>45955</v>
      </c>
      <c r="E1138" t="str">
        <v>SOCIAL</v>
      </c>
      <c r="F1138" t="str">
        <v>C008</v>
      </c>
      <c r="G1138" t="str">
        <v>Newsletter Issue #44</v>
      </c>
      <c r="H1138" t="str">
        <v>CLICKED</v>
      </c>
      <c r="I1138">
        <v>1255</v>
      </c>
      <c r="J1138" t="str">
        <v>MOBILE</v>
      </c>
      <c r="K1138" t="str">
        <v>https://example.com/roi-calculator</v>
      </c>
      <c r="L1138" t="str">
        <v/>
      </c>
      <c r="M1138">
        <v>20.9</v>
      </c>
      <c r="N1138" t="str">
        <v>HIGH</v>
      </c>
    </row>
    <row r="1139" spans="1:14">
      <c r="A1139" t="str">
        <v>INT-01138</v>
      </c>
      <c r="B1139" t="str">
        <v>L0530</v>
      </c>
      <c r="C1139" t="str">
        <v>PHONE_CALL</v>
      </c>
      <c r="D1139">
        <v>46008</v>
      </c>
      <c r="E1139" t="str">
        <v>CHAT</v>
      </c>
      <c r="F1139" t="str">
        <v>C002</v>
      </c>
      <c r="G1139" t="str">
        <v>Video: Platform Overview 3Min</v>
      </c>
      <c r="H1139" t="str">
        <v>BOUNCED</v>
      </c>
      <c r="I1139">
        <v>2159</v>
      </c>
      <c r="J1139" t="str">
        <v>DESKTOP</v>
      </c>
      <c r="K1139" t="str">
        <v>N/A</v>
      </c>
      <c r="L1139" t="str">
        <v/>
      </c>
      <c r="M1139">
        <v>36</v>
      </c>
      <c r="N1139" t="str">
        <v>HIGH</v>
      </c>
    </row>
    <row r="1140" spans="1:14">
      <c r="A1140" t="str">
        <v>INT-01139</v>
      </c>
      <c r="B1140" t="str">
        <v>L0393</v>
      </c>
      <c r="C1140" t="str">
        <v>CONTENT_DOWNLOAD</v>
      </c>
      <c r="D1140">
        <v>45825</v>
      </c>
      <c r="E1140" t="str">
        <v>PUSH_NOTIFICATION</v>
      </c>
      <c r="F1140" t="str">
        <v>C001</v>
      </c>
      <c r="G1140" t="str">
        <v>Unknown</v>
      </c>
      <c r="H1140" t="str">
        <v>NO_RESPONSE</v>
      </c>
      <c r="I1140">
        <v>1699</v>
      </c>
      <c r="J1140" t="str">
        <v>DESKTOP</v>
      </c>
      <c r="K1140" t="str">
        <v>https://example.com/integrations</v>
      </c>
      <c r="L1140" t="str">
        <v/>
      </c>
      <c r="M1140">
        <v>28.3</v>
      </c>
      <c r="N1140" t="str">
        <v>HIGH</v>
      </c>
    </row>
    <row r="1141" spans="1:14">
      <c r="A1141" t="str">
        <v>INT-01140</v>
      </c>
      <c r="B1141" t="str">
        <v>L0069</v>
      </c>
      <c r="C1141" t="str">
        <v>UNSUBSCRIBE</v>
      </c>
      <c r="D1141">
        <v>45954</v>
      </c>
      <c r="E1141" t="str">
        <v>EMAIL</v>
      </c>
      <c r="F1141" t="str">
        <v>N/A</v>
      </c>
      <c r="G1141" t="str">
        <v>Crm Buyer'S Guide 2025</v>
      </c>
      <c r="H1141" t="str">
        <v>PARTIAL_VIEW</v>
      </c>
      <c r="I1141">
        <v>268</v>
      </c>
      <c r="J1141" t="str">
        <v>MOBILE</v>
      </c>
      <c r="K1141" t="str">
        <v>https://example.com/competitors</v>
      </c>
      <c r="L1141" t="str">
        <v>Needs Approval From Cfo</v>
      </c>
      <c r="M1141">
        <v>4.5</v>
      </c>
      <c r="N1141" t="str">
        <v>MEDIUM</v>
      </c>
    </row>
    <row r="1142" spans="1:14">
      <c r="A1142" t="str">
        <v>INT-01141</v>
      </c>
      <c r="B1142" t="str">
        <v>L0714</v>
      </c>
      <c r="C1142" t="str">
        <v>REFERRAL_LINK_CLICK</v>
      </c>
      <c r="D1142">
        <v>45662</v>
      </c>
      <c r="E1142" t="str">
        <v>SMS</v>
      </c>
      <c r="F1142" t="str">
        <v>N/A</v>
      </c>
      <c r="G1142" t="str">
        <v>Unknown</v>
      </c>
      <c r="H1142" t="str">
        <v>NO_RESPONSE</v>
      </c>
      <c r="I1142">
        <v>1379</v>
      </c>
      <c r="J1142" t="str">
        <v>DESKTOP</v>
      </c>
      <c r="K1142" t="str">
        <v>https://example.com/blog</v>
      </c>
      <c r="L1142" t="str">
        <v/>
      </c>
      <c r="M1142">
        <v>23</v>
      </c>
      <c r="N1142" t="str">
        <v>HIGH</v>
      </c>
    </row>
    <row r="1143" spans="1:14">
      <c r="A1143" t="str">
        <v>INT-01142</v>
      </c>
      <c r="B1143" t="str">
        <v>L0992</v>
      </c>
      <c r="C1143" t="str">
        <v>SOCIAL_ENGAGE</v>
      </c>
      <c r="D1143">
        <v>45820</v>
      </c>
      <c r="E1143" t="str">
        <v>SMS</v>
      </c>
      <c r="F1143" t="str">
        <v>C002</v>
      </c>
      <c r="G1143" t="str">
        <v>Pricing Page</v>
      </c>
      <c r="H1143" t="str">
        <v>CLICKED</v>
      </c>
      <c r="I1143">
        <v>933</v>
      </c>
      <c r="J1143" t="str">
        <v>DESKTOP</v>
      </c>
      <c r="K1143" t="str">
        <v>N/A</v>
      </c>
      <c r="L1143" t="str">
        <v/>
      </c>
      <c r="M1143">
        <v>15.6</v>
      </c>
      <c r="N1143" t="str">
        <v>HIGH</v>
      </c>
    </row>
    <row r="1144" spans="1:14">
      <c r="A1144" t="str">
        <v>INT-01143</v>
      </c>
      <c r="B1144" t="str">
        <v>L0462</v>
      </c>
      <c r="C1144" t="str">
        <v>REFERRAL_LINK_CLICK</v>
      </c>
      <c r="D1144">
        <v>45923</v>
      </c>
      <c r="E1144" t="str">
        <v>PUSH_NOTIFICATION</v>
      </c>
      <c r="F1144" t="str">
        <v>C004</v>
      </c>
      <c r="G1144" t="str">
        <v>Webinar: Advanced Analytics Deep Dive</v>
      </c>
      <c r="H1144" t="str">
        <v>OPENED</v>
      </c>
      <c r="I1144">
        <v>449</v>
      </c>
      <c r="J1144" t="str">
        <v>MOBILE</v>
      </c>
      <c r="K1144" t="str">
        <v>https://example.com/contact</v>
      </c>
      <c r="L1144" t="str">
        <v/>
      </c>
      <c r="M1144">
        <v>7.5</v>
      </c>
      <c r="N1144" t="str">
        <v>HIGH</v>
      </c>
    </row>
    <row r="1145" spans="1:14">
      <c r="A1145" t="str">
        <v>INT-01144</v>
      </c>
      <c r="B1145" t="str">
        <v>L0268</v>
      </c>
      <c r="C1145" t="str">
        <v>CONTENT_DOWNLOAD</v>
      </c>
      <c r="D1145">
        <v>45723</v>
      </c>
      <c r="E1145" t="str">
        <v>WEB</v>
      </c>
      <c r="F1145" t="str">
        <v>N/A</v>
      </c>
      <c r="G1145" t="str">
        <v>Case Study: Smb Growth Story</v>
      </c>
      <c r="H1145" t="str">
        <v>NO_RESPONSE</v>
      </c>
      <c r="I1145">
        <v>744</v>
      </c>
      <c r="J1145" t="str">
        <v>UNKNOWN</v>
      </c>
      <c r="K1145" t="str">
        <v>https://example.com/blog</v>
      </c>
      <c r="L1145" t="str">
        <v/>
      </c>
      <c r="M1145">
        <v>12.4</v>
      </c>
      <c r="N1145" t="str">
        <v>HIGH</v>
      </c>
    </row>
    <row r="1146" spans="1:14">
      <c r="A1146" t="str">
        <v>INT-01145</v>
      </c>
      <c r="B1146" t="str">
        <v>L0512</v>
      </c>
      <c r="C1146" t="str">
        <v>EMAIL_CLICK</v>
      </c>
      <c r="D1146">
        <v>45844</v>
      </c>
      <c r="E1146" t="str">
        <v>UNKNOWN</v>
      </c>
      <c r="F1146" t="str">
        <v>N/A</v>
      </c>
      <c r="G1146" t="str">
        <v>Webinar: Lead Scoring Best Practices</v>
      </c>
      <c r="H1146" t="str">
        <v>REPLIED</v>
      </c>
      <c r="I1146">
        <v>1366</v>
      </c>
      <c r="J1146" t="str">
        <v>MOBILE</v>
      </c>
      <c r="K1146" t="str">
        <v>https://example.com/features</v>
      </c>
      <c r="L1146" t="str">
        <v/>
      </c>
      <c r="M1146">
        <v>22.8</v>
      </c>
      <c r="N1146" t="str">
        <v>HIGH</v>
      </c>
    </row>
    <row r="1147" spans="1:14">
      <c r="A1147" t="str">
        <v>INT-01146</v>
      </c>
      <c r="B1147" t="str">
        <v>L0527</v>
      </c>
      <c r="C1147" t="str">
        <v>AD_CLICK</v>
      </c>
      <c r="D1147">
        <v>45732</v>
      </c>
      <c r="E1147" t="str">
        <v>PUSH_NOTIFICATION</v>
      </c>
      <c r="F1147" t="str">
        <v>C001</v>
      </c>
      <c r="G1147" t="str">
        <v>Ebook: Abm Playbook</v>
      </c>
      <c r="H1147" t="str">
        <v>REGISTERED</v>
      </c>
      <c r="I1147">
        <v>0</v>
      </c>
      <c r="J1147" t="str">
        <v>TABLET</v>
      </c>
      <c r="K1147" t="str">
        <v>https://example.com/demo</v>
      </c>
      <c r="L1147" t="str">
        <v/>
      </c>
      <c r="M1147">
        <v>0</v>
      </c>
      <c r="N1147" t="str">
        <v>NONE</v>
      </c>
    </row>
    <row r="1148" spans="1:14">
      <c r="A1148" t="str">
        <v>INT-01147</v>
      </c>
      <c r="B1148" t="str">
        <v>L0762</v>
      </c>
      <c r="C1148" t="str">
        <v>EMAIL_CLICK</v>
      </c>
      <c r="D1148" t="str">
        <v/>
      </c>
      <c r="E1148" t="str">
        <v>CHAT</v>
      </c>
      <c r="F1148" t="str">
        <v>C001</v>
      </c>
      <c r="G1148" t="str">
        <v>Case Study: Mid-Market Win</v>
      </c>
      <c r="H1148" t="str">
        <v>OPENED</v>
      </c>
      <c r="I1148">
        <v>1218</v>
      </c>
      <c r="J1148" t="str">
        <v>TABLET</v>
      </c>
      <c r="K1148" t="str">
        <v>https://example.com/free-trial</v>
      </c>
      <c r="L1148" t="str">
        <v/>
      </c>
      <c r="M1148">
        <v>20.3</v>
      </c>
      <c r="N1148" t="str">
        <v>HIGH</v>
      </c>
    </row>
    <row r="1149" spans="1:14">
      <c r="A1149" t="str">
        <v>INT-01148</v>
      </c>
      <c r="B1149" t="str">
        <v>L0697</v>
      </c>
      <c r="C1149" t="str">
        <v>SOCIAL_ENGAGE</v>
      </c>
      <c r="D1149" t="str">
        <v/>
      </c>
      <c r="E1149" t="str">
        <v>SMS</v>
      </c>
      <c r="F1149" t="str">
        <v>N/A</v>
      </c>
      <c r="G1149" t="str">
        <v>Blog: 5 Metrics Every Cmo Needs</v>
      </c>
      <c r="H1149" t="str">
        <v>REGISTERED</v>
      </c>
      <c r="I1149">
        <v>1504</v>
      </c>
      <c r="J1149" t="str">
        <v>DESKTOP</v>
      </c>
      <c r="K1149" t="str">
        <v>https://example.com/about</v>
      </c>
      <c r="L1149" t="str">
        <v>Procurement Involved</v>
      </c>
      <c r="M1149">
        <v>25.1</v>
      </c>
      <c r="N1149" t="str">
        <v>HIGH</v>
      </c>
    </row>
    <row r="1150" spans="1:14">
      <c r="A1150" t="str">
        <v>INT-01149</v>
      </c>
      <c r="B1150" t="str">
        <v>L0654</v>
      </c>
      <c r="C1150" t="str">
        <v>WEBSITE_VISIT</v>
      </c>
      <c r="D1150">
        <v>45922</v>
      </c>
      <c r="E1150" t="str">
        <v>IN-PERSON</v>
      </c>
      <c r="F1150" t="str">
        <v>C001</v>
      </c>
      <c r="G1150" t="str">
        <v>Pricing Page</v>
      </c>
      <c r="H1150" t="str">
        <v>IGNORED</v>
      </c>
      <c r="I1150">
        <v>1477</v>
      </c>
      <c r="J1150" t="str">
        <v>DESKTOP</v>
      </c>
      <c r="K1150" t="str">
        <v>https://example.com/about</v>
      </c>
      <c r="L1150" t="str">
        <v/>
      </c>
      <c r="M1150">
        <v>24.6</v>
      </c>
      <c r="N1150" t="str">
        <v>HIGH</v>
      </c>
    </row>
    <row r="1151" spans="1:14">
      <c r="A1151" t="str">
        <v>INT-01150</v>
      </c>
      <c r="B1151" t="str">
        <v>L0980</v>
      </c>
      <c r="C1151" t="str">
        <v>VIDEO_WATCH</v>
      </c>
      <c r="D1151">
        <v>45836</v>
      </c>
      <c r="E1151" t="str">
        <v>WEB</v>
      </c>
      <c r="F1151" t="str">
        <v>C008</v>
      </c>
      <c r="G1151" t="str">
        <v>Blog: How To Reduce Cac</v>
      </c>
      <c r="H1151" t="str">
        <v>BOUNCED</v>
      </c>
      <c r="I1151">
        <v>1564</v>
      </c>
      <c r="J1151" t="str">
        <v>MOBILE</v>
      </c>
      <c r="K1151" t="str">
        <v>https://example.com/blog</v>
      </c>
      <c r="L1151" t="str">
        <v>Previously Lost — Back In Funnel</v>
      </c>
      <c r="M1151">
        <v>26.1</v>
      </c>
      <c r="N1151" t="str">
        <v>HIGH</v>
      </c>
    </row>
    <row r="1152" spans="1:14">
      <c r="A1152" t="str">
        <v>INT-01151</v>
      </c>
      <c r="B1152" t="str">
        <v>L0320</v>
      </c>
      <c r="C1152" t="str">
        <v>PHONE_CALL</v>
      </c>
      <c r="D1152">
        <v>45840</v>
      </c>
      <c r="E1152" t="str">
        <v>SMS</v>
      </c>
      <c r="F1152" t="str">
        <v>N/A</v>
      </c>
      <c r="G1152" t="str">
        <v>Ebook: Abm Playbook</v>
      </c>
      <c r="H1152" t="str">
        <v>CLICKED</v>
      </c>
      <c r="I1152">
        <v>1009</v>
      </c>
      <c r="J1152" t="str">
        <v>UNKNOWN</v>
      </c>
      <c r="K1152" t="str">
        <v>https://example.com/features</v>
      </c>
      <c r="L1152" t="str">
        <v/>
      </c>
      <c r="M1152">
        <v>16.8</v>
      </c>
      <c r="N1152" t="str">
        <v>HIGH</v>
      </c>
    </row>
    <row r="1153" spans="1:14">
      <c r="A1153" t="str">
        <v>INT-01152</v>
      </c>
      <c r="B1153" t="str">
        <v>L0158</v>
      </c>
      <c r="C1153" t="str">
        <v>UNSUBSCRIBE</v>
      </c>
      <c r="D1153">
        <v>45668</v>
      </c>
      <c r="E1153" t="str">
        <v>UNKNOWN</v>
      </c>
      <c r="F1153" t="str">
        <v>C006</v>
      </c>
      <c r="G1153" t="str">
        <v>Newsletter Issue #43</v>
      </c>
      <c r="H1153" t="str">
        <v>CLICKED</v>
      </c>
      <c r="I1153">
        <v>317</v>
      </c>
      <c r="J1153" t="str">
        <v>MOBILE</v>
      </c>
      <c r="K1153" t="str">
        <v>https://example.com/contact</v>
      </c>
      <c r="L1153" t="str">
        <v/>
      </c>
      <c r="M1153">
        <v>5.3</v>
      </c>
      <c r="N1153" t="str">
        <v>HIGH</v>
      </c>
    </row>
    <row r="1154" spans="1:14">
      <c r="A1154" t="str">
        <v>INT-01153</v>
      </c>
      <c r="B1154" t="str">
        <v>L0005</v>
      </c>
      <c r="C1154" t="str">
        <v>DEMO_REQUEST</v>
      </c>
      <c r="D1154">
        <v>45920</v>
      </c>
      <c r="E1154" t="str">
        <v>WEB</v>
      </c>
      <c r="F1154" t="str">
        <v>C008</v>
      </c>
      <c r="G1154" t="str">
        <v>Case Study: Smb Growth Story</v>
      </c>
      <c r="H1154" t="str">
        <v>PARTIAL_VIEW</v>
      </c>
      <c r="I1154">
        <v>807</v>
      </c>
      <c r="J1154" t="str">
        <v>TABLET</v>
      </c>
      <c r="K1154" t="str">
        <v>https://example.com/demo</v>
      </c>
      <c r="L1154" t="str">
        <v/>
      </c>
      <c r="M1154">
        <v>13.5</v>
      </c>
      <c r="N1154" t="str">
        <v>HIGH</v>
      </c>
    </row>
    <row r="1155" spans="1:14">
      <c r="A1155" t="str">
        <v>INT-01154</v>
      </c>
      <c r="B1155" t="str">
        <v>L0037</v>
      </c>
      <c r="C1155" t="str">
        <v>BLOG_READ</v>
      </c>
      <c r="D1155">
        <v>45926</v>
      </c>
      <c r="E1155" t="str">
        <v>PUSH_NOTIFICATION</v>
      </c>
      <c r="F1155" t="str">
        <v>C004</v>
      </c>
      <c r="G1155" t="str">
        <v>Newsletter Issue #42</v>
      </c>
      <c r="H1155" t="str">
        <v>IGNORED</v>
      </c>
      <c r="I1155">
        <v>1468</v>
      </c>
      <c r="J1155" t="str">
        <v>DESKTOP</v>
      </c>
      <c r="K1155" t="str">
        <v>https://example.com/contact</v>
      </c>
      <c r="L1155" t="str">
        <v/>
      </c>
      <c r="M1155">
        <v>24.5</v>
      </c>
      <c r="N1155" t="str">
        <v>HIGH</v>
      </c>
    </row>
    <row r="1156" spans="1:14">
      <c r="A1156" t="str">
        <v>INT-01155</v>
      </c>
      <c r="B1156" t="str">
        <v>L0605</v>
      </c>
      <c r="C1156" t="str">
        <v>PRICING_PAGE_VIEW</v>
      </c>
      <c r="D1156">
        <v>45734</v>
      </c>
      <c r="E1156" t="str">
        <v>SOCIAL</v>
      </c>
      <c r="F1156" t="str">
        <v>C004</v>
      </c>
      <c r="G1156" t="str">
        <v>Ultimate Guide To Crm</v>
      </c>
      <c r="H1156" t="str">
        <v>NO_RESPONSE</v>
      </c>
      <c r="I1156">
        <v>2173</v>
      </c>
      <c r="J1156" t="str">
        <v>DESKTOP</v>
      </c>
      <c r="K1156" t="str">
        <v>https://example.com/pricing</v>
      </c>
      <c r="L1156" t="str">
        <v/>
      </c>
      <c r="M1156">
        <v>36.200000000000003</v>
      </c>
      <c r="N1156" t="str">
        <v>HIGH</v>
      </c>
    </row>
    <row r="1157" spans="1:14">
      <c r="A1157" t="str">
        <v>INT-01156</v>
      </c>
      <c r="B1157" t="str">
        <v>L0045</v>
      </c>
      <c r="C1157" t="str">
        <v>REFERRAL_LINK_CLICK</v>
      </c>
      <c r="D1157">
        <v>45824</v>
      </c>
      <c r="E1157" t="str">
        <v>PUSH_NOTIFICATION</v>
      </c>
      <c r="F1157" t="str">
        <v>C004</v>
      </c>
      <c r="G1157" t="str">
        <v>Customer Success Story</v>
      </c>
      <c r="H1157" t="str">
        <v>VIEWED</v>
      </c>
      <c r="I1157">
        <v>0</v>
      </c>
      <c r="J1157" t="str">
        <v>DESKTOP</v>
      </c>
      <c r="K1157" t="str">
        <v>https://example.com/resources/ebooks</v>
      </c>
      <c r="L1157" t="str">
        <v/>
      </c>
      <c r="M1157">
        <v>0</v>
      </c>
      <c r="N1157" t="str">
        <v>NONE</v>
      </c>
    </row>
    <row r="1158" spans="1:14">
      <c r="A1158" t="str">
        <v>INT-01157</v>
      </c>
      <c r="B1158" t="str">
        <v>L0398</v>
      </c>
      <c r="C1158" t="str">
        <v>EMAIL_OPEN</v>
      </c>
      <c r="D1158">
        <v>45778</v>
      </c>
      <c r="E1158" t="str">
        <v>PHONE</v>
      </c>
      <c r="F1158" t="str">
        <v>C005</v>
      </c>
      <c r="G1158" t="str">
        <v>Webinar: Lead Scoring Best Practices</v>
      </c>
      <c r="H1158" t="str">
        <v>PARTIAL_VIEW</v>
      </c>
      <c r="I1158">
        <v>110</v>
      </c>
      <c r="J1158" t="str">
        <v>MOBILE</v>
      </c>
      <c r="K1158" t="str">
        <v>N/A</v>
      </c>
      <c r="L1158" t="str">
        <v/>
      </c>
      <c r="M1158">
        <v>1.8</v>
      </c>
      <c r="N1158" t="str">
        <v>MEDIUM</v>
      </c>
    </row>
    <row r="1159" spans="1:14">
      <c r="A1159" t="str">
        <v>INT-01158</v>
      </c>
      <c r="B1159" t="str">
        <v>L0016</v>
      </c>
      <c r="C1159" t="str">
        <v>CONTENT_DOWNLOAD</v>
      </c>
      <c r="D1159">
        <v>45850</v>
      </c>
      <c r="E1159" t="str">
        <v>UNKNOWN</v>
      </c>
      <c r="F1159" t="str">
        <v>C006</v>
      </c>
      <c r="G1159" t="str">
        <v>Unknown</v>
      </c>
      <c r="H1159" t="str">
        <v>CLICKED</v>
      </c>
      <c r="I1159">
        <v>162</v>
      </c>
      <c r="J1159" t="str">
        <v>DESKTOP</v>
      </c>
      <c r="K1159" t="str">
        <v>https://example.com/roi-calculator</v>
      </c>
      <c r="L1159" t="str">
        <v/>
      </c>
      <c r="M1159">
        <v>2.7</v>
      </c>
      <c r="N1159" t="str">
        <v>MEDIUM</v>
      </c>
    </row>
    <row r="1160" spans="1:14">
      <c r="A1160" t="str">
        <v>INT-01159</v>
      </c>
      <c r="B1160" t="str">
        <v>L0956</v>
      </c>
      <c r="C1160" t="str">
        <v>FORM_SUBMIT</v>
      </c>
      <c r="D1160">
        <v>45897</v>
      </c>
      <c r="E1160" t="str">
        <v>UNKNOWN</v>
      </c>
      <c r="F1160" t="str">
        <v>N/A</v>
      </c>
      <c r="G1160" t="str">
        <v>Blog: How To Reduce Cac</v>
      </c>
      <c r="H1160" t="str">
        <v>DOWNLOADED</v>
      </c>
      <c r="I1160">
        <v>1188</v>
      </c>
      <c r="J1160" t="str">
        <v>MOBILE</v>
      </c>
      <c r="K1160" t="str">
        <v>https://example.com/demo</v>
      </c>
      <c r="L1160" t="str">
        <v/>
      </c>
      <c r="M1160">
        <v>19.8</v>
      </c>
      <c r="N1160" t="str">
        <v>HIGH</v>
      </c>
    </row>
    <row r="1161" spans="1:14">
      <c r="A1161" t="str">
        <v>INT-01160</v>
      </c>
      <c r="B1161" t="str">
        <v>L0019</v>
      </c>
      <c r="C1161" t="str">
        <v>EMAIL_OPEN</v>
      </c>
      <c r="D1161">
        <v>45994</v>
      </c>
      <c r="E1161" t="str">
        <v>SMS</v>
      </c>
      <c r="F1161" t="str">
        <v>C002</v>
      </c>
      <c r="G1161" t="str">
        <v>10 Lead Scoring Tips</v>
      </c>
      <c r="H1161" t="str">
        <v>CLICKED</v>
      </c>
      <c r="I1161">
        <v>2311</v>
      </c>
      <c r="J1161" t="str">
        <v>MOBILE</v>
      </c>
      <c r="K1161" t="str">
        <v>https://example.com/case-studies</v>
      </c>
      <c r="L1161" t="str">
        <v/>
      </c>
      <c r="M1161">
        <v>38.5</v>
      </c>
      <c r="N1161" t="str">
        <v>HIGH</v>
      </c>
    </row>
    <row r="1162" spans="1:14">
      <c r="A1162" t="str">
        <v>INT-01161</v>
      </c>
      <c r="B1162" t="str">
        <v>L0253</v>
      </c>
      <c r="C1162" t="str">
        <v>FORM_SUBMIT</v>
      </c>
      <c r="D1162">
        <v>45827</v>
      </c>
      <c r="E1162" t="str">
        <v>EMAIL</v>
      </c>
      <c r="F1162" t="str">
        <v>N/A</v>
      </c>
      <c r="G1162" t="str">
        <v>Case Study: Enterprise Win</v>
      </c>
      <c r="H1162" t="str">
        <v>PARTIAL_VIEW</v>
      </c>
      <c r="I1162">
        <v>605</v>
      </c>
      <c r="J1162" t="str">
        <v>DESKTOP</v>
      </c>
      <c r="K1162" t="str">
        <v>https://example.com/resources/ebooks</v>
      </c>
      <c r="L1162" t="str">
        <v/>
      </c>
      <c r="M1162">
        <v>10.1</v>
      </c>
      <c r="N1162" t="str">
        <v>HIGH</v>
      </c>
    </row>
    <row r="1163" spans="1:14">
      <c r="A1163" t="str">
        <v>INT-01162</v>
      </c>
      <c r="B1163" t="str">
        <v>L0112</v>
      </c>
      <c r="C1163" t="str">
        <v>WEBSITE_VISIT</v>
      </c>
      <c r="D1163">
        <v>45753</v>
      </c>
      <c r="E1163" t="str">
        <v>IN-PERSON</v>
      </c>
      <c r="F1163" t="str">
        <v>C007</v>
      </c>
      <c r="G1163" t="str">
        <v>Whitepaper: State Of Gtm 2025</v>
      </c>
      <c r="H1163" t="str">
        <v>REPLIED</v>
      </c>
      <c r="I1163">
        <v>0</v>
      </c>
      <c r="J1163" t="str">
        <v>MOBILE</v>
      </c>
      <c r="K1163" t="str">
        <v>https://example.com/features</v>
      </c>
      <c r="L1163" t="str">
        <v/>
      </c>
      <c r="M1163">
        <v>0</v>
      </c>
      <c r="N1163" t="str">
        <v>NONE</v>
      </c>
    </row>
    <row r="1164" spans="1:14">
      <c r="A1164" t="str">
        <v>INT-01163</v>
      </c>
      <c r="B1164" t="str">
        <v>L0306</v>
      </c>
      <c r="C1164" t="str">
        <v>WEBSITE_VISIT</v>
      </c>
      <c r="D1164">
        <v>46011</v>
      </c>
      <c r="E1164" t="str">
        <v>WEB</v>
      </c>
      <c r="F1164" t="str">
        <v>C003</v>
      </c>
      <c r="G1164" t="str">
        <v>Retargeting Ad Creative A</v>
      </c>
      <c r="H1164" t="str">
        <v>ENGAGED</v>
      </c>
      <c r="I1164">
        <v>0</v>
      </c>
      <c r="J1164" t="str">
        <v>TABLET</v>
      </c>
      <c r="K1164" t="str">
        <v>https://example.com/resources/ebooks</v>
      </c>
      <c r="L1164" t="str">
        <v/>
      </c>
      <c r="M1164">
        <v>0</v>
      </c>
      <c r="N1164" t="str">
        <v>NONE</v>
      </c>
    </row>
    <row r="1165" spans="1:14">
      <c r="A1165" t="str">
        <v>INT-01164</v>
      </c>
      <c r="B1165" t="str">
        <v>L0058</v>
      </c>
      <c r="C1165" t="str">
        <v>EMAIL_OPEN</v>
      </c>
      <c r="D1165" t="str">
        <v/>
      </c>
      <c r="E1165" t="str">
        <v>SOCIAL</v>
      </c>
      <c r="F1165" t="str">
        <v>C003</v>
      </c>
      <c r="G1165" t="str">
        <v>Blog: Abm Vs Demand Gen</v>
      </c>
      <c r="H1165" t="str">
        <v>VIEWED</v>
      </c>
      <c r="I1165">
        <v>704</v>
      </c>
      <c r="J1165" t="str">
        <v>MOBILE</v>
      </c>
      <c r="K1165" t="str">
        <v>https://example.com/webinars</v>
      </c>
      <c r="L1165" t="str">
        <v/>
      </c>
      <c r="M1165">
        <v>11.7</v>
      </c>
      <c r="N1165" t="str">
        <v>HIGH</v>
      </c>
    </row>
    <row r="1166" spans="1:14">
      <c r="A1166" t="str">
        <v>INT-01165</v>
      </c>
      <c r="B1166" t="str">
        <v>L0242</v>
      </c>
      <c r="C1166" t="str">
        <v>CONTENT_DOWNLOAD</v>
      </c>
      <c r="D1166">
        <v>45957</v>
      </c>
      <c r="E1166" t="str">
        <v>IN-PERSON</v>
      </c>
      <c r="F1166" t="str">
        <v>C010</v>
      </c>
      <c r="G1166" t="str">
        <v>Webinar: Marketing Automation 101</v>
      </c>
      <c r="H1166" t="str">
        <v>NO_RESPONSE</v>
      </c>
      <c r="I1166">
        <v>1377</v>
      </c>
      <c r="J1166" t="str">
        <v>TABLET</v>
      </c>
      <c r="K1166" t="str">
        <v>https://example.com/webinars</v>
      </c>
      <c r="L1166" t="str">
        <v/>
      </c>
      <c r="M1166">
        <v>23</v>
      </c>
      <c r="N1166" t="str">
        <v>HIGH</v>
      </c>
    </row>
    <row r="1167" spans="1:14">
      <c r="A1167" t="str">
        <v>INT-01166</v>
      </c>
      <c r="B1167" t="str">
        <v>L0997</v>
      </c>
      <c r="C1167" t="str">
        <v>FORM_SUBMIT</v>
      </c>
      <c r="D1167">
        <v>45883</v>
      </c>
      <c r="E1167" t="str">
        <v>WEB</v>
      </c>
      <c r="F1167" t="str">
        <v>C010</v>
      </c>
      <c r="G1167" t="str">
        <v>Social Post: Product Launch</v>
      </c>
      <c r="H1167" t="str">
        <v>PARTIAL_VIEW</v>
      </c>
      <c r="I1167">
        <v>2130</v>
      </c>
      <c r="J1167" t="str">
        <v>TABLET</v>
      </c>
      <c r="K1167" t="str">
        <v>https://example.com/competitors</v>
      </c>
      <c r="L1167" t="str">
        <v/>
      </c>
      <c r="M1167">
        <v>35.5</v>
      </c>
      <c r="N1167" t="str">
        <v>HIGH</v>
      </c>
    </row>
    <row r="1168" spans="1:14">
      <c r="A1168" t="str">
        <v>INT-01167</v>
      </c>
      <c r="B1168" t="str">
        <v>L0820</v>
      </c>
      <c r="C1168" t="str">
        <v>FORM_SUBMIT</v>
      </c>
      <c r="D1168">
        <v>45925</v>
      </c>
      <c r="E1168" t="str">
        <v>SMS</v>
      </c>
      <c r="F1168" t="str">
        <v>C008</v>
      </c>
      <c r="G1168" t="str">
        <v>Webinar: Lead Scoring Best Practices</v>
      </c>
      <c r="H1168" t="str">
        <v>OPENED</v>
      </c>
      <c r="I1168">
        <v>885</v>
      </c>
      <c r="J1168" t="str">
        <v>DESKTOP</v>
      </c>
      <c r="K1168" t="str">
        <v>https://example.com/blog/reduce-cac</v>
      </c>
      <c r="L1168" t="str">
        <v/>
      </c>
      <c r="M1168">
        <v>14.8</v>
      </c>
      <c r="N1168" t="str">
        <v>HIGH</v>
      </c>
    </row>
    <row r="1169" spans="1:14">
      <c r="A1169" t="str">
        <v>INT-01168</v>
      </c>
      <c r="B1169" t="str">
        <v>L0004</v>
      </c>
      <c r="C1169" t="str">
        <v>PRICING_PAGE_VIEW</v>
      </c>
      <c r="D1169">
        <v>45976</v>
      </c>
      <c r="E1169" t="str">
        <v>EMAIL</v>
      </c>
      <c r="F1169" t="str">
        <v>C010</v>
      </c>
      <c r="G1169" t="str">
        <v>Roi Calculator Landing Page</v>
      </c>
      <c r="H1169" t="str">
        <v>OPENED</v>
      </c>
      <c r="I1169">
        <v>975</v>
      </c>
      <c r="J1169" t="str">
        <v>DESKTOP</v>
      </c>
      <c r="K1169" t="str">
        <v>https://example.com/demo</v>
      </c>
      <c r="L1169" t="str">
        <v/>
      </c>
      <c r="M1169">
        <v>16.3</v>
      </c>
      <c r="N1169" t="str">
        <v>HIGH</v>
      </c>
    </row>
    <row r="1170" spans="1:14">
      <c r="A1170" t="str">
        <v>INT-01169</v>
      </c>
      <c r="B1170" t="str">
        <v>L0972</v>
      </c>
      <c r="C1170" t="str">
        <v>WEBINAR_ATTENDED</v>
      </c>
      <c r="D1170">
        <v>46002</v>
      </c>
      <c r="E1170" t="str">
        <v>CHAT</v>
      </c>
      <c r="F1170" t="str">
        <v>C008</v>
      </c>
      <c r="G1170" t="str">
        <v>Pricing Page</v>
      </c>
      <c r="H1170" t="str">
        <v>CLICKED</v>
      </c>
      <c r="I1170">
        <v>0</v>
      </c>
      <c r="J1170" t="str">
        <v>TABLET</v>
      </c>
      <c r="K1170" t="str">
        <v>https://example.com/competitors</v>
      </c>
      <c r="L1170" t="str">
        <v/>
      </c>
      <c r="M1170">
        <v>0</v>
      </c>
      <c r="N1170" t="str">
        <v>NONE</v>
      </c>
    </row>
    <row r="1171" spans="1:14">
      <c r="A1171" t="str">
        <v>INT-01170</v>
      </c>
      <c r="B1171" t="str">
        <v>L0150</v>
      </c>
      <c r="C1171" t="str">
        <v>DEMO_REQUEST</v>
      </c>
      <c r="D1171">
        <v>45952</v>
      </c>
      <c r="E1171" t="str">
        <v>IN-PERSON</v>
      </c>
      <c r="F1171" t="str">
        <v>C010</v>
      </c>
      <c r="G1171" t="str">
        <v>Guide: Email Deliverability</v>
      </c>
      <c r="H1171" t="str">
        <v>NO_RESPONSE</v>
      </c>
      <c r="I1171">
        <v>1866</v>
      </c>
      <c r="J1171" t="str">
        <v>TABLET</v>
      </c>
      <c r="K1171" t="str">
        <v>N/A</v>
      </c>
      <c r="L1171" t="str">
        <v/>
      </c>
      <c r="M1171">
        <v>31.1</v>
      </c>
      <c r="N1171" t="str">
        <v>HIGH</v>
      </c>
    </row>
    <row r="1172" spans="1:14">
      <c r="A1172" t="str">
        <v>INT-01171</v>
      </c>
      <c r="B1172" t="str">
        <v>L0187</v>
      </c>
      <c r="C1172" t="str">
        <v>VIDEO_WATCH</v>
      </c>
      <c r="D1172">
        <v>45905</v>
      </c>
      <c r="E1172" t="str">
        <v>EMAIL</v>
      </c>
      <c r="F1172" t="str">
        <v>C005</v>
      </c>
      <c r="G1172" t="str">
        <v>Template: Campaign Planning</v>
      </c>
      <c r="H1172" t="str">
        <v>DOWNLOADED</v>
      </c>
      <c r="I1172">
        <v>681</v>
      </c>
      <c r="J1172" t="str">
        <v>MOBILE</v>
      </c>
      <c r="K1172" t="str">
        <v>https://example.com/webinars</v>
      </c>
      <c r="L1172" t="str">
        <v/>
      </c>
      <c r="M1172">
        <v>11.4</v>
      </c>
      <c r="N1172" t="str">
        <v>HIGH</v>
      </c>
    </row>
    <row r="1173" spans="1:14">
      <c r="A1173" t="str">
        <v>INT-01172</v>
      </c>
      <c r="B1173" t="str">
        <v>L0875</v>
      </c>
      <c r="C1173" t="str">
        <v>WEBINAR_ATTENDED</v>
      </c>
      <c r="D1173">
        <v>46017</v>
      </c>
      <c r="E1173" t="str">
        <v>EMAIL</v>
      </c>
      <c r="F1173" t="str">
        <v>C004</v>
      </c>
      <c r="G1173" t="str">
        <v>Demo: Live Product Walkthrough</v>
      </c>
      <c r="H1173" t="str">
        <v>IGNORED</v>
      </c>
      <c r="I1173">
        <v>672</v>
      </c>
      <c r="J1173" t="str">
        <v>TABLET</v>
      </c>
      <c r="K1173" t="str">
        <v>https://example.com/integrations</v>
      </c>
      <c r="L1173" t="str">
        <v/>
      </c>
      <c r="M1173">
        <v>11.2</v>
      </c>
      <c r="N1173" t="str">
        <v>HIGH</v>
      </c>
    </row>
    <row r="1174" spans="1:14">
      <c r="A1174" t="str">
        <v>INT-01173</v>
      </c>
      <c r="B1174" t="str">
        <v>L0029</v>
      </c>
      <c r="C1174" t="str">
        <v>FORM_SUBMIT</v>
      </c>
      <c r="D1174">
        <v>45962</v>
      </c>
      <c r="E1174" t="str">
        <v>UNKNOWN</v>
      </c>
      <c r="F1174" t="str">
        <v>C010</v>
      </c>
      <c r="G1174" t="str">
        <v>Retargeting Ad Creative A</v>
      </c>
      <c r="H1174" t="str">
        <v>CLICKED</v>
      </c>
      <c r="I1174">
        <v>395</v>
      </c>
      <c r="J1174" t="str">
        <v>TABLET</v>
      </c>
      <c r="K1174" t="str">
        <v>https://example.com/features</v>
      </c>
      <c r="L1174" t="str">
        <v>Timeline: Q4</v>
      </c>
      <c r="M1174">
        <v>6.6</v>
      </c>
      <c r="N1174" t="str">
        <v>HIGH</v>
      </c>
    </row>
    <row r="1175" spans="1:14">
      <c r="A1175" t="str">
        <v>INT-01174</v>
      </c>
      <c r="B1175" t="str">
        <v>L0347</v>
      </c>
      <c r="C1175" t="str">
        <v>WEBSITE_VISIT</v>
      </c>
      <c r="D1175">
        <v>45725</v>
      </c>
      <c r="E1175" t="str">
        <v>UNKNOWN</v>
      </c>
      <c r="F1175" t="str">
        <v>C006</v>
      </c>
      <c r="G1175" t="str">
        <v>Blog: 5 Metrics Every Cmo Needs</v>
      </c>
      <c r="H1175" t="str">
        <v>BOUNCED</v>
      </c>
      <c r="I1175">
        <v>2142</v>
      </c>
      <c r="J1175" t="str">
        <v>DESKTOP</v>
      </c>
      <c r="K1175" t="str">
        <v>https://example.com/pricing</v>
      </c>
      <c r="L1175" t="str">
        <v/>
      </c>
      <c r="M1175">
        <v>35.700000000000003</v>
      </c>
      <c r="N1175" t="str">
        <v>HIGH</v>
      </c>
    </row>
    <row r="1176" spans="1:14">
      <c r="A1176" t="str">
        <v>INT-01175</v>
      </c>
      <c r="B1176" t="str">
        <v>L0724</v>
      </c>
      <c r="C1176" t="str">
        <v>WEBINAR_ATTENDED</v>
      </c>
      <c r="D1176">
        <v>46012</v>
      </c>
      <c r="E1176" t="str">
        <v>PHONE</v>
      </c>
      <c r="F1176" t="str">
        <v>C001</v>
      </c>
      <c r="G1176" t="str">
        <v>Social Post: Product Launch</v>
      </c>
      <c r="H1176" t="str">
        <v>CLICKED</v>
      </c>
      <c r="I1176">
        <v>777</v>
      </c>
      <c r="J1176" t="str">
        <v>TABLET</v>
      </c>
      <c r="K1176" t="str">
        <v>N/A</v>
      </c>
      <c r="L1176" t="str">
        <v/>
      </c>
      <c r="M1176">
        <v>13</v>
      </c>
      <c r="N1176" t="str">
        <v>HIGH</v>
      </c>
    </row>
    <row r="1177" spans="1:14">
      <c r="A1177" t="str">
        <v>INT-01176</v>
      </c>
      <c r="B1177" t="str">
        <v>L0361</v>
      </c>
      <c r="C1177" t="str">
        <v>WEBINAR_ATTENDED</v>
      </c>
      <c r="D1177">
        <v>45927</v>
      </c>
      <c r="E1177" t="str">
        <v>UNKNOWN</v>
      </c>
      <c r="F1177" t="str">
        <v>N/A</v>
      </c>
      <c r="G1177" t="str">
        <v>Newsletter Issue #42</v>
      </c>
      <c r="H1177" t="str">
        <v>REGISTERED</v>
      </c>
      <c r="I1177">
        <v>1833</v>
      </c>
      <c r="J1177" t="str">
        <v>MOBILE</v>
      </c>
      <c r="K1177" t="str">
        <v>https://example.com/pricing</v>
      </c>
      <c r="L1177" t="str">
        <v/>
      </c>
      <c r="M1177">
        <v>30.6</v>
      </c>
      <c r="N1177" t="str">
        <v>HIGH</v>
      </c>
    </row>
    <row r="1178" spans="1:14">
      <c r="A1178" t="str">
        <v>INT-01177</v>
      </c>
      <c r="B1178" t="str">
        <v>L0640</v>
      </c>
      <c r="C1178" t="str">
        <v>EMAIL_CLICK</v>
      </c>
      <c r="D1178">
        <v>45931</v>
      </c>
      <c r="E1178" t="str">
        <v>PHONE</v>
      </c>
      <c r="F1178" t="str">
        <v>C004</v>
      </c>
      <c r="G1178" t="str">
        <v>10 Lead Scoring Tips</v>
      </c>
      <c r="H1178" t="str">
        <v>OPENED</v>
      </c>
      <c r="I1178">
        <v>1100</v>
      </c>
      <c r="J1178" t="str">
        <v>UNKNOWN</v>
      </c>
      <c r="K1178" t="str">
        <v>N/A</v>
      </c>
      <c r="L1178" t="str">
        <v/>
      </c>
      <c r="M1178">
        <v>18.3</v>
      </c>
      <c r="N1178" t="str">
        <v>HIGH</v>
      </c>
    </row>
    <row r="1179" spans="1:14">
      <c r="A1179" t="str">
        <v>INT-01178</v>
      </c>
      <c r="B1179" t="str">
        <v>L0585</v>
      </c>
      <c r="C1179" t="str">
        <v>FORM_SUBMIT</v>
      </c>
      <c r="D1179" t="str">
        <v/>
      </c>
      <c r="E1179" t="str">
        <v>PUSH_NOTIFICATION</v>
      </c>
      <c r="F1179" t="str">
        <v>C003</v>
      </c>
      <c r="G1179" t="str">
        <v>Webinar: Advanced Analytics Deep Dive</v>
      </c>
      <c r="H1179" t="str">
        <v>OPENED</v>
      </c>
      <c r="I1179">
        <v>531</v>
      </c>
      <c r="J1179" t="str">
        <v>TABLET</v>
      </c>
      <c r="K1179" t="str">
        <v>https://example.com/webinars</v>
      </c>
      <c r="L1179" t="str">
        <v/>
      </c>
      <c r="M1179">
        <v>8.9</v>
      </c>
      <c r="N1179" t="str">
        <v>HIGH</v>
      </c>
    </row>
    <row r="1180" spans="1:14">
      <c r="A1180" t="str">
        <v>INT-01179</v>
      </c>
      <c r="B1180" t="str">
        <v>L0698</v>
      </c>
      <c r="C1180" t="str">
        <v>WEBINAR_ATTENDED</v>
      </c>
      <c r="D1180" t="str">
        <v/>
      </c>
      <c r="E1180" t="str">
        <v>IN-PERSON</v>
      </c>
      <c r="F1180" t="str">
        <v>C001</v>
      </c>
      <c r="G1180" t="str">
        <v>Unknown</v>
      </c>
      <c r="H1180" t="str">
        <v>CLICKED</v>
      </c>
      <c r="I1180">
        <v>289</v>
      </c>
      <c r="J1180" t="str">
        <v>MOBILE</v>
      </c>
      <c r="K1180" t="str">
        <v>https://example.com/competitors</v>
      </c>
      <c r="L1180" t="str">
        <v/>
      </c>
      <c r="M1180">
        <v>4.8</v>
      </c>
      <c r="N1180" t="str">
        <v>MEDIUM</v>
      </c>
    </row>
    <row r="1181" spans="1:14">
      <c r="A1181" t="str">
        <v>INT-01180</v>
      </c>
      <c r="B1181" t="str">
        <v>L0311</v>
      </c>
      <c r="C1181" t="str">
        <v>PHONE_CALL</v>
      </c>
      <c r="D1181">
        <v>45860</v>
      </c>
      <c r="E1181" t="str">
        <v>CHAT</v>
      </c>
      <c r="F1181" t="str">
        <v>C005</v>
      </c>
      <c r="G1181" t="str">
        <v>Webinar: Lead Scoring Best Practices</v>
      </c>
      <c r="H1181" t="str">
        <v>NO_RESPONSE</v>
      </c>
      <c r="I1181">
        <v>1436</v>
      </c>
      <c r="J1181" t="str">
        <v>MOBILE</v>
      </c>
      <c r="K1181" t="str">
        <v>https://example.com/demo</v>
      </c>
      <c r="L1181" t="str">
        <v>Attended 2+ Webinars</v>
      </c>
      <c r="M1181">
        <v>23.9</v>
      </c>
      <c r="N1181" t="str">
        <v>HIGH</v>
      </c>
    </row>
    <row r="1182" spans="1:14">
      <c r="A1182" t="str">
        <v>INT-01181</v>
      </c>
      <c r="B1182" t="str">
        <v>L0256</v>
      </c>
      <c r="C1182" t="str">
        <v>BLOG_READ</v>
      </c>
      <c r="D1182">
        <v>45974</v>
      </c>
      <c r="E1182" t="str">
        <v>PHONE</v>
      </c>
      <c r="F1182" t="str">
        <v>C001</v>
      </c>
      <c r="G1182" t="str">
        <v>Unknown</v>
      </c>
      <c r="H1182" t="str">
        <v>BOUNCED</v>
      </c>
      <c r="I1182">
        <v>2343</v>
      </c>
      <c r="J1182" t="str">
        <v>MOBILE</v>
      </c>
      <c r="K1182" t="str">
        <v>https://example.com/resources/ebooks</v>
      </c>
      <c r="L1182" t="str">
        <v/>
      </c>
      <c r="M1182">
        <v>39.1</v>
      </c>
      <c r="N1182" t="str">
        <v>HIGH</v>
      </c>
    </row>
    <row r="1183" spans="1:14">
      <c r="A1183" t="str">
        <v>INT-01182</v>
      </c>
      <c r="B1183" t="str">
        <v>L0962</v>
      </c>
      <c r="C1183" t="str">
        <v>REFERRAL_LINK_CLICK</v>
      </c>
      <c r="D1183">
        <v>45681</v>
      </c>
      <c r="E1183" t="str">
        <v>WEB</v>
      </c>
      <c r="F1183" t="str">
        <v>C006</v>
      </c>
      <c r="G1183" t="str">
        <v>Blog: How To Reduce Cac</v>
      </c>
      <c r="H1183" t="str">
        <v>CONVERTED</v>
      </c>
      <c r="I1183">
        <v>1085</v>
      </c>
      <c r="J1183" t="str">
        <v>DESKTOP</v>
      </c>
      <c r="K1183" t="str">
        <v>https://example.com/case-studies</v>
      </c>
      <c r="L1183" t="str">
        <v/>
      </c>
      <c r="M1183">
        <v>18.100000000000001</v>
      </c>
      <c r="N1183" t="str">
        <v>HIGH</v>
      </c>
    </row>
    <row r="1184" spans="1:14">
      <c r="A1184" t="str">
        <v>INT-01183</v>
      </c>
      <c r="B1184" t="str">
        <v>L0764</v>
      </c>
      <c r="C1184" t="str">
        <v>FREE_TRIAL_SIGNUP</v>
      </c>
      <c r="D1184">
        <v>45820</v>
      </c>
      <c r="E1184" t="str">
        <v>UNKNOWN</v>
      </c>
      <c r="F1184" t="str">
        <v>C007</v>
      </c>
      <c r="G1184" t="str">
        <v>Competitor Comparison Sheet</v>
      </c>
      <c r="H1184" t="str">
        <v>BOUNCED</v>
      </c>
      <c r="I1184">
        <v>296</v>
      </c>
      <c r="J1184" t="str">
        <v>MOBILE</v>
      </c>
      <c r="K1184" t="str">
        <v>https://example.com/competitors</v>
      </c>
      <c r="L1184" t="str">
        <v/>
      </c>
      <c r="M1184">
        <v>4.9000000000000004</v>
      </c>
      <c r="N1184" t="str">
        <v>MEDIUM</v>
      </c>
    </row>
    <row r="1185" spans="1:14">
      <c r="A1185" t="str">
        <v>INT-01184</v>
      </c>
      <c r="B1185" t="str">
        <v>L0457</v>
      </c>
      <c r="C1185" t="str">
        <v>SOCIAL_ENGAGE</v>
      </c>
      <c r="D1185">
        <v>45901</v>
      </c>
      <c r="E1185" t="str">
        <v>UNKNOWN</v>
      </c>
      <c r="F1185" t="str">
        <v>N/A</v>
      </c>
      <c r="G1185" t="str">
        <v>Ultimate Guide To Crm</v>
      </c>
      <c r="H1185" t="str">
        <v>CLICKED</v>
      </c>
      <c r="I1185">
        <v>205</v>
      </c>
      <c r="J1185" t="str">
        <v>UNKNOWN</v>
      </c>
      <c r="K1185" t="str">
        <v>https://example.com/pricing</v>
      </c>
      <c r="L1185" t="str">
        <v/>
      </c>
      <c r="M1185">
        <v>3.4</v>
      </c>
      <c r="N1185" t="str">
        <v>MEDIUM</v>
      </c>
    </row>
    <row r="1186" spans="1:14">
      <c r="A1186" t="str">
        <v>INT-01185</v>
      </c>
      <c r="B1186" t="str">
        <v>L0496</v>
      </c>
      <c r="C1186" t="str">
        <v>EMAIL_OPEN</v>
      </c>
      <c r="D1186">
        <v>45865</v>
      </c>
      <c r="E1186" t="str">
        <v>SOCIAL</v>
      </c>
      <c r="F1186" t="str">
        <v>C003</v>
      </c>
      <c r="G1186" t="str">
        <v>Retargeting Ad Creative A</v>
      </c>
      <c r="H1186" t="str">
        <v>CLICKED</v>
      </c>
      <c r="I1186">
        <v>816</v>
      </c>
      <c r="J1186" t="str">
        <v>MOBILE</v>
      </c>
      <c r="K1186" t="str">
        <v>https://example.com/pricing</v>
      </c>
      <c r="L1186" t="str">
        <v/>
      </c>
      <c r="M1186">
        <v>13.6</v>
      </c>
      <c r="N1186" t="str">
        <v>HIGH</v>
      </c>
    </row>
    <row r="1187" spans="1:14">
      <c r="A1187" t="str">
        <v>INT-01186</v>
      </c>
      <c r="B1187" t="str">
        <v>L0278</v>
      </c>
      <c r="C1187" t="str">
        <v>REFERRAL_LINK_CLICK</v>
      </c>
      <c r="D1187">
        <v>45752</v>
      </c>
      <c r="E1187" t="str">
        <v>CHAT</v>
      </c>
      <c r="F1187" t="str">
        <v>N/A</v>
      </c>
      <c r="G1187" t="str">
        <v>Product Demo Video</v>
      </c>
      <c r="H1187" t="str">
        <v>NO_RESPONSE</v>
      </c>
      <c r="I1187">
        <v>1225</v>
      </c>
      <c r="J1187" t="str">
        <v>DESKTOP</v>
      </c>
      <c r="K1187" t="str">
        <v>https://example.com/free-trial</v>
      </c>
      <c r="L1187" t="str">
        <v/>
      </c>
      <c r="M1187">
        <v>20.399999999999999</v>
      </c>
      <c r="N1187" t="str">
        <v>HIGH</v>
      </c>
    </row>
    <row r="1188" spans="1:14">
      <c r="A1188" t="str">
        <v>INT-01187</v>
      </c>
      <c r="B1188" t="str">
        <v>L0354</v>
      </c>
      <c r="C1188" t="str">
        <v>WEBSITE_VISIT</v>
      </c>
      <c r="D1188">
        <v>46000</v>
      </c>
      <c r="E1188" t="str">
        <v>SOCIAL</v>
      </c>
      <c r="F1188" t="str">
        <v>N/A</v>
      </c>
      <c r="G1188" t="str">
        <v>Whitepaper: State Of Gtm 2025</v>
      </c>
      <c r="H1188" t="str">
        <v>CLICKED</v>
      </c>
      <c r="I1188">
        <v>1375</v>
      </c>
      <c r="J1188" t="str">
        <v>DESKTOP</v>
      </c>
      <c r="K1188" t="str">
        <v>https://example.com/competitors</v>
      </c>
      <c r="L1188" t="str">
        <v/>
      </c>
      <c r="M1188">
        <v>22.9</v>
      </c>
      <c r="N1188" t="str">
        <v>HIGH</v>
      </c>
    </row>
    <row r="1189" spans="1:14">
      <c r="A1189" t="str">
        <v>INT-01188</v>
      </c>
      <c r="B1189" t="str">
        <v>L0667</v>
      </c>
      <c r="C1189" t="str">
        <v>UNSUBSCRIBE</v>
      </c>
      <c r="D1189" t="str">
        <v/>
      </c>
      <c r="E1189" t="str">
        <v>UNKNOWN</v>
      </c>
      <c r="F1189" t="str">
        <v>C006</v>
      </c>
      <c r="G1189" t="str">
        <v>Newsletter Issue #43</v>
      </c>
      <c r="H1189" t="str">
        <v>NO_RESPONSE</v>
      </c>
      <c r="I1189">
        <v>322</v>
      </c>
      <c r="J1189" t="str">
        <v>MOBILE</v>
      </c>
      <c r="K1189" t="str">
        <v>https://example.com/webinars</v>
      </c>
      <c r="L1189" t="str">
        <v/>
      </c>
      <c r="M1189">
        <v>5.4</v>
      </c>
      <c r="N1189" t="str">
        <v>HIGH</v>
      </c>
    </row>
    <row r="1190" spans="1:14">
      <c r="A1190" t="str">
        <v>INT-01189</v>
      </c>
      <c r="B1190" t="str">
        <v>L0168</v>
      </c>
      <c r="C1190" t="str">
        <v>BLOG_READ</v>
      </c>
      <c r="D1190">
        <v>45847</v>
      </c>
      <c r="E1190" t="str">
        <v>SMS</v>
      </c>
      <c r="F1190" t="str">
        <v>C008</v>
      </c>
      <c r="G1190" t="str">
        <v>Retargeting Ad Creative A</v>
      </c>
      <c r="H1190" t="str">
        <v>BOUNCED</v>
      </c>
      <c r="I1190">
        <v>255</v>
      </c>
      <c r="J1190" t="str">
        <v>MOBILE</v>
      </c>
      <c r="K1190" t="str">
        <v>N/A</v>
      </c>
      <c r="L1190" t="str">
        <v/>
      </c>
      <c r="M1190">
        <v>4.3</v>
      </c>
      <c r="N1190" t="str">
        <v>MEDIUM</v>
      </c>
    </row>
    <row r="1191" spans="1:14">
      <c r="A1191" t="str">
        <v>INT-01190</v>
      </c>
      <c r="B1191" t="str">
        <v>L0685</v>
      </c>
      <c r="C1191" t="str">
        <v>FORM_SUBMIT</v>
      </c>
      <c r="D1191">
        <v>45733</v>
      </c>
      <c r="E1191" t="str">
        <v>CHAT</v>
      </c>
      <c r="F1191" t="str">
        <v>N/A</v>
      </c>
      <c r="G1191" t="str">
        <v>Newsletter Issue #42</v>
      </c>
      <c r="H1191" t="str">
        <v>CLICKED</v>
      </c>
      <c r="I1191">
        <v>125</v>
      </c>
      <c r="J1191" t="str">
        <v>MOBILE</v>
      </c>
      <c r="K1191" t="str">
        <v>N/A</v>
      </c>
      <c r="L1191" t="str">
        <v>Follow Up Needed</v>
      </c>
      <c r="M1191">
        <v>2.1</v>
      </c>
      <c r="N1191" t="str">
        <v>MEDIUM</v>
      </c>
    </row>
    <row r="1192" spans="1:14">
      <c r="A1192" t="str">
        <v>INT-01191</v>
      </c>
      <c r="B1192" t="str">
        <v>L0750</v>
      </c>
      <c r="C1192" t="str">
        <v>EMAIL_CLICK</v>
      </c>
      <c r="D1192">
        <v>45693</v>
      </c>
      <c r="E1192" t="str">
        <v>PHONE</v>
      </c>
      <c r="F1192" t="str">
        <v>C005</v>
      </c>
      <c r="G1192" t="str">
        <v>Unknown</v>
      </c>
      <c r="H1192" t="str">
        <v>NO_RESPONSE</v>
      </c>
      <c r="I1192">
        <v>0</v>
      </c>
      <c r="J1192" t="str">
        <v>DESKTOP</v>
      </c>
      <c r="K1192" t="str">
        <v>https://example.com/demo</v>
      </c>
      <c r="L1192" t="str">
        <v/>
      </c>
      <c r="M1192">
        <v>0</v>
      </c>
      <c r="N1192" t="str">
        <v>NONE</v>
      </c>
    </row>
    <row r="1193" spans="1:14">
      <c r="A1193" t="str">
        <v>INT-01192</v>
      </c>
      <c r="B1193" t="str">
        <v>L0966</v>
      </c>
      <c r="C1193" t="str">
        <v>WEBSITE_VISIT</v>
      </c>
      <c r="D1193">
        <v>46008</v>
      </c>
      <c r="E1193" t="str">
        <v>IN-PERSON</v>
      </c>
      <c r="F1193" t="str">
        <v>C005</v>
      </c>
      <c r="G1193" t="str">
        <v>Crm Buyer'S Guide 2025</v>
      </c>
      <c r="H1193" t="str">
        <v>BOUNCED</v>
      </c>
      <c r="I1193">
        <v>0</v>
      </c>
      <c r="J1193" t="str">
        <v>TABLET</v>
      </c>
      <c r="K1193" t="str">
        <v>https://example.com/about</v>
      </c>
      <c r="L1193" t="str">
        <v/>
      </c>
      <c r="M1193">
        <v>0</v>
      </c>
      <c r="N1193" t="str">
        <v>NONE</v>
      </c>
    </row>
    <row r="1194" spans="1:14">
      <c r="A1194" t="str">
        <v>INT-01193</v>
      </c>
      <c r="B1194" t="str">
        <v>L0847</v>
      </c>
      <c r="C1194" t="str">
        <v>EMAIL_OPEN</v>
      </c>
      <c r="D1194">
        <v>45993</v>
      </c>
      <c r="E1194" t="str">
        <v>CHAT</v>
      </c>
      <c r="F1194" t="str">
        <v>C003</v>
      </c>
      <c r="G1194" t="str">
        <v>Customer Success Story</v>
      </c>
      <c r="H1194" t="str">
        <v>NO_RESPONSE</v>
      </c>
      <c r="I1194">
        <v>0</v>
      </c>
      <c r="J1194" t="str">
        <v>UNKNOWN</v>
      </c>
      <c r="K1194" t="str">
        <v>https://example.com/pricing</v>
      </c>
      <c r="L1194" t="str">
        <v/>
      </c>
      <c r="M1194">
        <v>0</v>
      </c>
      <c r="N1194" t="str">
        <v>NONE</v>
      </c>
    </row>
    <row r="1195" spans="1:14">
      <c r="A1195" t="str">
        <v>INT-01194</v>
      </c>
      <c r="B1195" t="str">
        <v>L0032</v>
      </c>
      <c r="C1195" t="str">
        <v>DEMO_REQUEST</v>
      </c>
      <c r="D1195">
        <v>45748</v>
      </c>
      <c r="E1195" t="str">
        <v>PUSH_NOTIFICATION</v>
      </c>
      <c r="F1195" t="str">
        <v>C007</v>
      </c>
      <c r="G1195" t="str">
        <v>Retargeting Ad Creative A</v>
      </c>
      <c r="H1195" t="str">
        <v>CLICKED</v>
      </c>
      <c r="I1195">
        <v>353</v>
      </c>
      <c r="J1195" t="str">
        <v>MOBILE</v>
      </c>
      <c r="K1195" t="str">
        <v>https://example.com/blog/reduce-cac</v>
      </c>
      <c r="L1195" t="str">
        <v>Follow Up Needed</v>
      </c>
      <c r="M1195">
        <v>5.9</v>
      </c>
      <c r="N1195" t="str">
        <v>HIGH</v>
      </c>
    </row>
    <row r="1196" spans="1:14">
      <c r="A1196" t="str">
        <v>INT-01195</v>
      </c>
      <c r="B1196" t="str">
        <v>L0688</v>
      </c>
      <c r="C1196" t="str">
        <v>REFERRAL_LINK_CLICK</v>
      </c>
      <c r="D1196">
        <v>45750</v>
      </c>
      <c r="E1196" t="str">
        <v>EMAIL</v>
      </c>
      <c r="F1196" t="str">
        <v>N/A</v>
      </c>
      <c r="G1196" t="str">
        <v>Webinar: Advanced Analytics Deep Dive</v>
      </c>
      <c r="H1196" t="str">
        <v>UNSUBSCRIBED</v>
      </c>
      <c r="I1196">
        <v>891</v>
      </c>
      <c r="J1196" t="str">
        <v>DESKTOP</v>
      </c>
      <c r="K1196" t="str">
        <v>https://example.com/blog</v>
      </c>
      <c r="L1196" t="str">
        <v/>
      </c>
      <c r="M1196">
        <v>14.9</v>
      </c>
      <c r="N1196" t="str">
        <v>HIGH</v>
      </c>
    </row>
    <row r="1197" spans="1:14">
      <c r="A1197" t="str">
        <v>INT-01196</v>
      </c>
      <c r="B1197" t="str">
        <v>L0526</v>
      </c>
      <c r="C1197" t="str">
        <v>CHATBOT_CONVO</v>
      </c>
      <c r="D1197">
        <v>45670</v>
      </c>
      <c r="E1197" t="str">
        <v>CHAT</v>
      </c>
      <c r="F1197" t="str">
        <v>C001</v>
      </c>
      <c r="G1197" t="str">
        <v>Template: Campaign Planning</v>
      </c>
      <c r="H1197" t="str">
        <v>BOUNCED</v>
      </c>
      <c r="I1197">
        <v>1468</v>
      </c>
      <c r="J1197" t="str">
        <v>DESKTOP</v>
      </c>
      <c r="K1197" t="str">
        <v>https://example.com/case-studies</v>
      </c>
      <c r="L1197" t="str">
        <v/>
      </c>
      <c r="M1197">
        <v>24.5</v>
      </c>
      <c r="N1197" t="str">
        <v>HIGH</v>
      </c>
    </row>
    <row r="1198" spans="1:14">
      <c r="A1198" t="str">
        <v>INT-01197</v>
      </c>
      <c r="B1198" t="str">
        <v>L0272</v>
      </c>
      <c r="C1198" t="str">
        <v>PHONE_CALL</v>
      </c>
      <c r="D1198">
        <v>45699</v>
      </c>
      <c r="E1198" t="str">
        <v>CHAT</v>
      </c>
      <c r="F1198" t="str">
        <v>C001</v>
      </c>
      <c r="G1198" t="str">
        <v>Ultimate Guide To Crm</v>
      </c>
      <c r="H1198" t="str">
        <v>UNSUBSCRIBED</v>
      </c>
      <c r="I1198">
        <v>0</v>
      </c>
      <c r="J1198" t="str">
        <v>MOBILE</v>
      </c>
      <c r="K1198" t="str">
        <v>N/A</v>
      </c>
      <c r="L1198" t="str">
        <v/>
      </c>
      <c r="M1198">
        <v>0</v>
      </c>
      <c r="N1198" t="str">
        <v>NONE</v>
      </c>
    </row>
    <row r="1199" spans="1:14">
      <c r="A1199" t="str">
        <v>INT-01198</v>
      </c>
      <c r="B1199" t="str">
        <v>L0702</v>
      </c>
      <c r="C1199" t="str">
        <v>WEBSITE_VISIT</v>
      </c>
      <c r="D1199">
        <v>45765</v>
      </c>
      <c r="E1199" t="str">
        <v>CHAT</v>
      </c>
      <c r="F1199" t="str">
        <v>C002</v>
      </c>
      <c r="G1199" t="str">
        <v>Webinar: Marketing Automation 101</v>
      </c>
      <c r="H1199" t="str">
        <v>IGNORED</v>
      </c>
      <c r="I1199">
        <v>0</v>
      </c>
      <c r="J1199" t="str">
        <v>DESKTOP</v>
      </c>
      <c r="K1199" t="str">
        <v>https://example.com/competitors</v>
      </c>
      <c r="L1199" t="str">
        <v/>
      </c>
      <c r="M1199">
        <v>0</v>
      </c>
      <c r="N1199" t="str">
        <v>NONE</v>
      </c>
    </row>
    <row r="1200" spans="1:14">
      <c r="A1200" t="str">
        <v>INT-01199</v>
      </c>
      <c r="B1200" t="str">
        <v>L0743</v>
      </c>
      <c r="C1200" t="str">
        <v>CHATBOT_CONVO</v>
      </c>
      <c r="D1200">
        <v>45784</v>
      </c>
      <c r="E1200" t="str">
        <v>UNKNOWN</v>
      </c>
      <c r="F1200" t="str">
        <v>C006</v>
      </c>
      <c r="G1200" t="str">
        <v>Customer Success Story</v>
      </c>
      <c r="H1200" t="str">
        <v>REPLIED</v>
      </c>
      <c r="I1200">
        <v>0</v>
      </c>
      <c r="J1200" t="str">
        <v>DESKTOP</v>
      </c>
      <c r="K1200" t="str">
        <v>https://example.com/case-studies</v>
      </c>
      <c r="L1200" t="str">
        <v/>
      </c>
      <c r="M1200">
        <v>0</v>
      </c>
      <c r="N1200" t="str">
        <v>NONE</v>
      </c>
    </row>
    <row r="1201" spans="1:14">
      <c r="A1201" t="str">
        <v>INT-01200</v>
      </c>
      <c r="B1201" t="str">
        <v>L0432</v>
      </c>
      <c r="C1201" t="str">
        <v>CONTENT_DOWNLOAD</v>
      </c>
      <c r="D1201" t="str">
        <v/>
      </c>
      <c r="E1201" t="str">
        <v>SOCIAL</v>
      </c>
      <c r="F1201" t="str">
        <v>N/A</v>
      </c>
      <c r="G1201" t="str">
        <v>Case Study: Mid-Market Win</v>
      </c>
      <c r="H1201" t="str">
        <v>DOWNLOADED</v>
      </c>
      <c r="I1201">
        <v>1427</v>
      </c>
      <c r="J1201" t="str">
        <v>TABLET</v>
      </c>
      <c r="K1201" t="str">
        <v>https://example.com/case-studies</v>
      </c>
      <c r="L1201" t="str">
        <v/>
      </c>
      <c r="M1201">
        <v>23.8</v>
      </c>
      <c r="N1201" t="str">
        <v>HIGH</v>
      </c>
    </row>
    <row r="1202" spans="1:14">
      <c r="A1202" t="str">
        <v>INT-01201</v>
      </c>
      <c r="B1202" t="str">
        <v>L0037</v>
      </c>
      <c r="C1202" t="str">
        <v>CHATBOT_CONVO</v>
      </c>
      <c r="D1202">
        <v>45694</v>
      </c>
      <c r="E1202" t="str">
        <v>WEB</v>
      </c>
      <c r="F1202" t="str">
        <v>C001</v>
      </c>
      <c r="G1202" t="str">
        <v>Blog: Abm Vs Demand Gen</v>
      </c>
      <c r="H1202" t="str">
        <v>VIEWED</v>
      </c>
      <c r="I1202">
        <v>133</v>
      </c>
      <c r="J1202" t="str">
        <v>MOBILE</v>
      </c>
      <c r="K1202" t="str">
        <v>https://example.com/features</v>
      </c>
      <c r="L1202" t="str">
        <v/>
      </c>
      <c r="M1202">
        <v>2.2000000000000002</v>
      </c>
      <c r="N1202" t="str">
        <v>MEDIUM</v>
      </c>
    </row>
    <row r="1203" spans="1:14">
      <c r="A1203" t="str">
        <v>INT-01202</v>
      </c>
      <c r="B1203" t="str">
        <v>L0742</v>
      </c>
      <c r="C1203" t="str">
        <v>BLOG_READ</v>
      </c>
      <c r="D1203">
        <v>45675</v>
      </c>
      <c r="E1203" t="str">
        <v>IN-PERSON</v>
      </c>
      <c r="F1203" t="str">
        <v>C007</v>
      </c>
      <c r="G1203" t="str">
        <v>10 Lead Scoring Tips</v>
      </c>
      <c r="H1203" t="str">
        <v>NO_RESPONSE</v>
      </c>
      <c r="I1203">
        <v>528</v>
      </c>
      <c r="J1203" t="str">
        <v>UNKNOWN</v>
      </c>
      <c r="K1203" t="str">
        <v>https://example.com/contact</v>
      </c>
      <c r="L1203" t="str">
        <v/>
      </c>
      <c r="M1203">
        <v>8.8000000000000007</v>
      </c>
      <c r="N1203" t="str">
        <v>HIGH</v>
      </c>
    </row>
    <row r="1204" spans="1:14">
      <c r="A1204" t="str">
        <v>INT-01203</v>
      </c>
      <c r="B1204" t="str">
        <v>L0418</v>
      </c>
      <c r="C1204" t="str">
        <v>EMAIL_OPEN</v>
      </c>
      <c r="D1204">
        <v>45676</v>
      </c>
      <c r="E1204" t="str">
        <v>UNKNOWN</v>
      </c>
      <c r="F1204" t="str">
        <v>N/A</v>
      </c>
      <c r="G1204" t="str">
        <v>Ultimate Guide To Crm</v>
      </c>
      <c r="H1204" t="str">
        <v>ENGAGED</v>
      </c>
      <c r="I1204">
        <v>405</v>
      </c>
      <c r="J1204" t="str">
        <v>TABLET</v>
      </c>
      <c r="K1204" t="str">
        <v>https://example.com/demo</v>
      </c>
      <c r="L1204" t="str">
        <v>Follow Up Needed</v>
      </c>
      <c r="M1204">
        <v>6.8</v>
      </c>
      <c r="N1204" t="str">
        <v>HIGH</v>
      </c>
    </row>
    <row r="1205" spans="1:14">
      <c r="A1205" t="str">
        <v>INT-01204</v>
      </c>
      <c r="B1205" t="str">
        <v>L0626</v>
      </c>
      <c r="C1205" t="str">
        <v>FREE_TRIAL_SIGNUP</v>
      </c>
      <c r="D1205">
        <v>45743</v>
      </c>
      <c r="E1205" t="str">
        <v>UNKNOWN</v>
      </c>
      <c r="F1205" t="str">
        <v>C010</v>
      </c>
      <c r="G1205" t="str">
        <v>Blog: Abm Vs Demand Gen</v>
      </c>
      <c r="H1205" t="str">
        <v>NO_RESPONSE</v>
      </c>
      <c r="I1205">
        <v>0</v>
      </c>
      <c r="J1205" t="str">
        <v>DESKTOP</v>
      </c>
      <c r="K1205" t="str">
        <v>https://example.com/resources/ebooks</v>
      </c>
      <c r="L1205" t="str">
        <v/>
      </c>
      <c r="M1205">
        <v>0</v>
      </c>
      <c r="N1205" t="str">
        <v>NONE</v>
      </c>
    </row>
    <row r="1206" spans="1:14">
      <c r="A1206" t="str">
        <v>INT-01205</v>
      </c>
      <c r="B1206" t="str">
        <v>L0866</v>
      </c>
      <c r="C1206" t="str">
        <v>AD_CLICK</v>
      </c>
      <c r="D1206">
        <v>45917</v>
      </c>
      <c r="E1206" t="str">
        <v>CHAT</v>
      </c>
      <c r="F1206" t="str">
        <v>C005</v>
      </c>
      <c r="G1206" t="str">
        <v>Product Demo Video</v>
      </c>
      <c r="H1206" t="str">
        <v>IGNORED</v>
      </c>
      <c r="I1206">
        <v>1055</v>
      </c>
      <c r="J1206" t="str">
        <v>DESKTOP</v>
      </c>
      <c r="K1206" t="str">
        <v>https://example.com/resources/ebooks</v>
      </c>
      <c r="L1206" t="str">
        <v/>
      </c>
      <c r="M1206">
        <v>17.600000000000001</v>
      </c>
      <c r="N1206" t="str">
        <v>HIGH</v>
      </c>
    </row>
    <row r="1207" spans="1:14">
      <c r="A1207" t="str">
        <v>INT-01206</v>
      </c>
      <c r="B1207" t="str">
        <v>L0272</v>
      </c>
      <c r="C1207" t="str">
        <v>CASE_STUDY_VIEW</v>
      </c>
      <c r="D1207">
        <v>46002</v>
      </c>
      <c r="E1207" t="str">
        <v>EMAIL</v>
      </c>
      <c r="F1207" t="str">
        <v>C003</v>
      </c>
      <c r="G1207" t="str">
        <v>Video: Platform Overview 3Min</v>
      </c>
      <c r="H1207" t="str">
        <v>CLICKED</v>
      </c>
      <c r="I1207">
        <v>714</v>
      </c>
      <c r="J1207" t="str">
        <v>MOBILE</v>
      </c>
      <c r="K1207" t="str">
        <v>https://example.com/contact</v>
      </c>
      <c r="L1207" t="str">
        <v/>
      </c>
      <c r="M1207">
        <v>11.9</v>
      </c>
      <c r="N1207" t="str">
        <v>HIGH</v>
      </c>
    </row>
    <row r="1208" spans="1:14">
      <c r="A1208" t="str">
        <v>INT-01207</v>
      </c>
      <c r="B1208" t="str">
        <v>L0727</v>
      </c>
      <c r="C1208" t="str">
        <v>SOCIAL_ENGAGE</v>
      </c>
      <c r="D1208">
        <v>45865</v>
      </c>
      <c r="E1208" t="str">
        <v>CHAT</v>
      </c>
      <c r="F1208" t="str">
        <v>C005</v>
      </c>
      <c r="G1208" t="str">
        <v>Unknown</v>
      </c>
      <c r="H1208" t="str">
        <v>BOUNCED</v>
      </c>
      <c r="I1208">
        <v>156</v>
      </c>
      <c r="J1208" t="str">
        <v>UNKNOWN</v>
      </c>
      <c r="K1208" t="str">
        <v>https://example.com/blog/reduce-cac</v>
      </c>
      <c r="L1208" t="str">
        <v/>
      </c>
      <c r="M1208">
        <v>2.6</v>
      </c>
      <c r="N1208" t="str">
        <v>MEDIUM</v>
      </c>
    </row>
    <row r="1209" spans="1:14">
      <c r="A1209" t="str">
        <v>INT-01208</v>
      </c>
      <c r="B1209" t="str">
        <v>L0176</v>
      </c>
      <c r="C1209" t="str">
        <v>PRICING_PAGE_VIEW</v>
      </c>
      <c r="D1209">
        <v>45739</v>
      </c>
      <c r="E1209" t="str">
        <v>CHAT</v>
      </c>
      <c r="F1209" t="str">
        <v>C003</v>
      </c>
      <c r="G1209" t="str">
        <v>Social Post: Product Launch</v>
      </c>
      <c r="H1209" t="str">
        <v>REGISTERED</v>
      </c>
      <c r="I1209">
        <v>0</v>
      </c>
      <c r="J1209" t="str">
        <v>MOBILE</v>
      </c>
      <c r="K1209" t="str">
        <v>N/A</v>
      </c>
      <c r="L1209" t="str">
        <v/>
      </c>
      <c r="M1209">
        <v>0</v>
      </c>
      <c r="N1209" t="str">
        <v>NONE</v>
      </c>
    </row>
    <row r="1210" spans="1:14">
      <c r="A1210" t="str">
        <v>INT-01209</v>
      </c>
      <c r="B1210" t="str">
        <v>L0633</v>
      </c>
      <c r="C1210" t="str">
        <v>PHONE_CALL</v>
      </c>
      <c r="D1210">
        <v>45853</v>
      </c>
      <c r="E1210" t="str">
        <v>CHAT</v>
      </c>
      <c r="F1210" t="str">
        <v>C009</v>
      </c>
      <c r="G1210" t="str">
        <v>Product Demo Video</v>
      </c>
      <c r="H1210" t="str">
        <v>OPENED</v>
      </c>
      <c r="I1210">
        <v>2094</v>
      </c>
      <c r="J1210" t="str">
        <v>MOBILE</v>
      </c>
      <c r="K1210" t="str">
        <v>https://example.com/about</v>
      </c>
      <c r="L1210" t="str">
        <v/>
      </c>
      <c r="M1210">
        <v>34.9</v>
      </c>
      <c r="N1210" t="str">
        <v>HIGH</v>
      </c>
    </row>
    <row r="1211" spans="1:14">
      <c r="A1211" t="str">
        <v>INT-01210</v>
      </c>
      <c r="B1211" t="str">
        <v>L0516</v>
      </c>
      <c r="C1211" t="str">
        <v>CASE_STUDY_VIEW</v>
      </c>
      <c r="D1211">
        <v>45973</v>
      </c>
      <c r="E1211" t="str">
        <v>EMAIL</v>
      </c>
      <c r="F1211" t="str">
        <v>N/A</v>
      </c>
      <c r="G1211" t="str">
        <v>Newsletter Issue #42</v>
      </c>
      <c r="H1211" t="str">
        <v>REGISTERED</v>
      </c>
      <c r="I1211">
        <v>400</v>
      </c>
      <c r="J1211" t="str">
        <v>UNKNOWN</v>
      </c>
      <c r="K1211" t="str">
        <v>N/A</v>
      </c>
      <c r="L1211" t="str">
        <v/>
      </c>
      <c r="M1211">
        <v>6.7</v>
      </c>
      <c r="N1211" t="str">
        <v>HIGH</v>
      </c>
    </row>
    <row r="1212" spans="1:14">
      <c r="A1212" t="str">
        <v>INT-01211</v>
      </c>
      <c r="B1212" t="str">
        <v>L0057</v>
      </c>
      <c r="C1212" t="str">
        <v>PRICING_PAGE_VIEW</v>
      </c>
      <c r="D1212">
        <v>45773</v>
      </c>
      <c r="E1212" t="str">
        <v>CHAT</v>
      </c>
      <c r="F1212" t="str">
        <v>C007</v>
      </c>
      <c r="G1212" t="str">
        <v>Case Study: Enterprise Win</v>
      </c>
      <c r="H1212" t="str">
        <v>CLICKED</v>
      </c>
      <c r="I1212">
        <v>674</v>
      </c>
      <c r="J1212" t="str">
        <v>DESKTOP</v>
      </c>
      <c r="K1212" t="str">
        <v>https://example.com/blog/reduce-cac</v>
      </c>
      <c r="L1212" t="str">
        <v/>
      </c>
      <c r="M1212">
        <v>11.2</v>
      </c>
      <c r="N1212" t="str">
        <v>HIGH</v>
      </c>
    </row>
    <row r="1213" spans="1:14">
      <c r="A1213" t="str">
        <v>INT-01212</v>
      </c>
      <c r="B1213" t="str">
        <v>L0998</v>
      </c>
      <c r="C1213" t="str">
        <v>UNSUBSCRIBE</v>
      </c>
      <c r="D1213">
        <v>45832</v>
      </c>
      <c r="E1213" t="str">
        <v>WEB</v>
      </c>
      <c r="F1213" t="str">
        <v>N/A</v>
      </c>
      <c r="G1213" t="str">
        <v>Blog: How To Reduce Cac</v>
      </c>
      <c r="H1213" t="str">
        <v>OPENED</v>
      </c>
      <c r="I1213">
        <v>1646</v>
      </c>
      <c r="J1213" t="str">
        <v>DESKTOP</v>
      </c>
      <c r="K1213" t="str">
        <v>N/A</v>
      </c>
      <c r="L1213" t="str">
        <v/>
      </c>
      <c r="M1213">
        <v>27.4</v>
      </c>
      <c r="N1213" t="str">
        <v>HIGH</v>
      </c>
    </row>
    <row r="1214" spans="1:14">
      <c r="A1214" t="str">
        <v>INT-01213</v>
      </c>
      <c r="B1214" t="str">
        <v>L0429</v>
      </c>
      <c r="C1214" t="str">
        <v>PRICING_PAGE_VIEW</v>
      </c>
      <c r="D1214">
        <v>45691</v>
      </c>
      <c r="E1214" t="str">
        <v>EMAIL</v>
      </c>
      <c r="F1214" t="str">
        <v>C009</v>
      </c>
      <c r="G1214" t="str">
        <v>Social Post: Product Launch</v>
      </c>
      <c r="H1214" t="str">
        <v>OPENED</v>
      </c>
      <c r="I1214">
        <v>113</v>
      </c>
      <c r="J1214" t="str">
        <v>DESKTOP</v>
      </c>
      <c r="K1214" t="str">
        <v>https://example.com/webinars</v>
      </c>
      <c r="L1214" t="str">
        <v/>
      </c>
      <c r="M1214">
        <v>1.9</v>
      </c>
      <c r="N1214" t="str">
        <v>MEDIUM</v>
      </c>
    </row>
    <row r="1215" spans="1:14">
      <c r="A1215" t="str">
        <v>INT-01214</v>
      </c>
      <c r="B1215" t="str">
        <v>L0688</v>
      </c>
      <c r="C1215" t="str">
        <v>CHATBOT_CONVO</v>
      </c>
      <c r="D1215">
        <v>45876</v>
      </c>
      <c r="E1215" t="str">
        <v>UNKNOWN</v>
      </c>
      <c r="F1215" t="str">
        <v>C007</v>
      </c>
      <c r="G1215" t="str">
        <v>Crm Buyer'S Guide 2025</v>
      </c>
      <c r="H1215" t="str">
        <v>NO_RESPONSE</v>
      </c>
      <c r="I1215">
        <v>939</v>
      </c>
      <c r="J1215" t="str">
        <v>TABLET</v>
      </c>
      <c r="K1215" t="str">
        <v>https://example.com/free-trial</v>
      </c>
      <c r="L1215" t="str">
        <v/>
      </c>
      <c r="M1215">
        <v>15.7</v>
      </c>
      <c r="N1215" t="str">
        <v>HIGH</v>
      </c>
    </row>
    <row r="1216" spans="1:14">
      <c r="A1216" t="str">
        <v>INT-01215</v>
      </c>
      <c r="B1216" t="str">
        <v>L0610</v>
      </c>
      <c r="C1216" t="str">
        <v>FREE_TRIAL_SIGNUP</v>
      </c>
      <c r="D1216">
        <v>45670</v>
      </c>
      <c r="E1216" t="str">
        <v>CHAT</v>
      </c>
      <c r="F1216" t="str">
        <v>N/A</v>
      </c>
      <c r="G1216" t="str">
        <v>Video: Platform Overview 3Min</v>
      </c>
      <c r="H1216" t="str">
        <v>BOUNCED</v>
      </c>
      <c r="I1216">
        <v>1756</v>
      </c>
      <c r="J1216" t="str">
        <v>DESKTOP</v>
      </c>
      <c r="K1216" t="str">
        <v>https://example.com/integrations</v>
      </c>
      <c r="L1216" t="str">
        <v/>
      </c>
      <c r="M1216">
        <v>29.3</v>
      </c>
      <c r="N1216" t="str">
        <v>HIGH</v>
      </c>
    </row>
    <row r="1217" spans="1:14">
      <c r="A1217" t="str">
        <v>INT-01216</v>
      </c>
      <c r="B1217" t="str">
        <v>L0539</v>
      </c>
      <c r="C1217" t="str">
        <v>FREE_TRIAL_SIGNUP</v>
      </c>
      <c r="D1217" t="str">
        <v/>
      </c>
      <c r="E1217" t="str">
        <v>EMAIL</v>
      </c>
      <c r="F1217" t="str">
        <v>C006</v>
      </c>
      <c r="G1217" t="str">
        <v>Roi Calculator Landing Page</v>
      </c>
      <c r="H1217" t="str">
        <v>CONVERTED</v>
      </c>
      <c r="I1217">
        <v>2249</v>
      </c>
      <c r="J1217" t="str">
        <v>TABLET</v>
      </c>
      <c r="K1217" t="str">
        <v>https://example.com/demo</v>
      </c>
      <c r="L1217" t="str">
        <v/>
      </c>
      <c r="M1217">
        <v>37.5</v>
      </c>
      <c r="N1217" t="str">
        <v>HIGH</v>
      </c>
    </row>
    <row r="1218" spans="1:14">
      <c r="A1218" t="str">
        <v>INT-01217</v>
      </c>
      <c r="B1218" t="str">
        <v>L0637</v>
      </c>
      <c r="C1218" t="str">
        <v>WEBSITE_VISIT</v>
      </c>
      <c r="D1218">
        <v>46014</v>
      </c>
      <c r="E1218" t="str">
        <v>SMS</v>
      </c>
      <c r="F1218" t="str">
        <v>N/A</v>
      </c>
      <c r="G1218" t="str">
        <v>Demo: Live Product Walkthrough</v>
      </c>
      <c r="H1218" t="str">
        <v>CLICKED</v>
      </c>
      <c r="I1218">
        <v>0</v>
      </c>
      <c r="J1218" t="str">
        <v>UNKNOWN</v>
      </c>
      <c r="K1218" t="str">
        <v>https://example.com/competitors</v>
      </c>
      <c r="L1218" t="str">
        <v/>
      </c>
      <c r="M1218">
        <v>0</v>
      </c>
      <c r="N1218" t="str">
        <v>NONE</v>
      </c>
    </row>
    <row r="1219" spans="1:14">
      <c r="A1219" t="str">
        <v>INT-01218</v>
      </c>
      <c r="B1219" t="str">
        <v>L0320</v>
      </c>
      <c r="C1219" t="str">
        <v>AD_CLICK</v>
      </c>
      <c r="D1219">
        <v>45954</v>
      </c>
      <c r="E1219" t="str">
        <v>PHONE</v>
      </c>
      <c r="F1219" t="str">
        <v>N/A</v>
      </c>
      <c r="G1219" t="str">
        <v>Product Demo Video</v>
      </c>
      <c r="H1219" t="str">
        <v>PARTIAL_VIEW</v>
      </c>
      <c r="I1219">
        <v>0</v>
      </c>
      <c r="J1219" t="str">
        <v>TABLET</v>
      </c>
      <c r="K1219" t="str">
        <v>https://example.com/competitors</v>
      </c>
      <c r="L1219" t="str">
        <v>High Intent</v>
      </c>
      <c r="M1219">
        <v>0</v>
      </c>
      <c r="N1219" t="str">
        <v>NONE</v>
      </c>
    </row>
    <row r="1220" spans="1:14">
      <c r="A1220" t="str">
        <v>INT-01219</v>
      </c>
      <c r="B1220" t="str">
        <v>L0381</v>
      </c>
      <c r="C1220" t="str">
        <v>EMAIL_OPEN</v>
      </c>
      <c r="D1220">
        <v>45951</v>
      </c>
      <c r="E1220" t="str">
        <v>UNKNOWN</v>
      </c>
      <c r="F1220" t="str">
        <v>C010</v>
      </c>
      <c r="G1220" t="str">
        <v>10 Lead Scoring Tips</v>
      </c>
      <c r="H1220" t="str">
        <v>BOUNCED</v>
      </c>
      <c r="I1220">
        <v>2383</v>
      </c>
      <c r="J1220" t="str">
        <v>MOBILE</v>
      </c>
      <c r="K1220" t="str">
        <v>N/A</v>
      </c>
      <c r="L1220" t="str">
        <v/>
      </c>
      <c r="M1220">
        <v>39.700000000000003</v>
      </c>
      <c r="N1220" t="str">
        <v>HIGH</v>
      </c>
    </row>
    <row r="1221" spans="1:14">
      <c r="A1221" t="str">
        <v>INT-01220</v>
      </c>
      <c r="B1221" t="str">
        <v>L0920</v>
      </c>
      <c r="C1221" t="str">
        <v>UNSUBSCRIBE</v>
      </c>
      <c r="D1221">
        <v>45907</v>
      </c>
      <c r="E1221" t="str">
        <v>CHAT</v>
      </c>
      <c r="F1221" t="str">
        <v>C008</v>
      </c>
      <c r="G1221" t="str">
        <v>Unknown</v>
      </c>
      <c r="H1221" t="str">
        <v>REPLIED</v>
      </c>
      <c r="I1221">
        <v>973</v>
      </c>
      <c r="J1221" t="str">
        <v>MOBILE</v>
      </c>
      <c r="K1221" t="str">
        <v>https://example.com/blog/reduce-cac</v>
      </c>
      <c r="L1221" t="str">
        <v/>
      </c>
      <c r="M1221">
        <v>16.2</v>
      </c>
      <c r="N1221" t="str">
        <v>HIGH</v>
      </c>
    </row>
    <row r="1222" spans="1:14">
      <c r="A1222" t="str">
        <v>INT-01221</v>
      </c>
      <c r="B1222" t="str">
        <v>L0286</v>
      </c>
      <c r="C1222" t="str">
        <v>PRICING_PAGE_VIEW</v>
      </c>
      <c r="D1222">
        <v>45994</v>
      </c>
      <c r="E1222" t="str">
        <v>WEB</v>
      </c>
      <c r="F1222" t="str">
        <v>N/A</v>
      </c>
      <c r="G1222" t="str">
        <v>Guide: Email Deliverability</v>
      </c>
      <c r="H1222" t="str">
        <v>CLICKED</v>
      </c>
      <c r="I1222">
        <v>1524</v>
      </c>
      <c r="J1222" t="str">
        <v>DESKTOP</v>
      </c>
      <c r="K1222" t="str">
        <v>https://example.com/demo</v>
      </c>
      <c r="L1222" t="str">
        <v/>
      </c>
      <c r="M1222">
        <v>25.4</v>
      </c>
      <c r="N1222" t="str">
        <v>HIGH</v>
      </c>
    </row>
    <row r="1223" spans="1:14">
      <c r="A1223" t="str">
        <v>INT-01222</v>
      </c>
      <c r="B1223" t="str">
        <v>L0846</v>
      </c>
      <c r="C1223" t="str">
        <v>CHATBOT_CONVO</v>
      </c>
      <c r="D1223">
        <v>45771</v>
      </c>
      <c r="E1223" t="str">
        <v>WEB</v>
      </c>
      <c r="F1223" t="str">
        <v>C006</v>
      </c>
      <c r="G1223" t="str">
        <v>Blog: Abm Vs Demand Gen</v>
      </c>
      <c r="H1223" t="str">
        <v>UNSUBSCRIBED</v>
      </c>
      <c r="I1223">
        <v>544</v>
      </c>
      <c r="J1223" t="str">
        <v>MOBILE</v>
      </c>
      <c r="K1223" t="str">
        <v>https://example.com/demo</v>
      </c>
      <c r="L1223" t="str">
        <v/>
      </c>
      <c r="M1223">
        <v>9.1</v>
      </c>
      <c r="N1223" t="str">
        <v>HIGH</v>
      </c>
    </row>
    <row r="1224" spans="1:14">
      <c r="A1224" t="str">
        <v>INT-01223</v>
      </c>
      <c r="B1224" t="str">
        <v>L0734</v>
      </c>
      <c r="C1224" t="str">
        <v>PHONE_CALL</v>
      </c>
      <c r="D1224">
        <v>45913</v>
      </c>
      <c r="E1224" t="str">
        <v>EMAIL</v>
      </c>
      <c r="F1224" t="str">
        <v>C004</v>
      </c>
      <c r="G1224" t="str">
        <v>Crm Buyer'S Guide 2025</v>
      </c>
      <c r="H1224" t="str">
        <v>CLICKED</v>
      </c>
      <c r="I1224">
        <v>2033</v>
      </c>
      <c r="J1224" t="str">
        <v>UNKNOWN</v>
      </c>
      <c r="K1224" t="str">
        <v>N/A</v>
      </c>
      <c r="L1224" t="str">
        <v/>
      </c>
      <c r="M1224">
        <v>33.9</v>
      </c>
      <c r="N1224" t="str">
        <v>HIGH</v>
      </c>
    </row>
    <row r="1225" spans="1:14">
      <c r="A1225" t="str">
        <v>INT-01224</v>
      </c>
      <c r="B1225" t="str">
        <v>L0871</v>
      </c>
      <c r="C1225" t="str">
        <v>FORM_SUBMIT</v>
      </c>
      <c r="D1225">
        <v>45881</v>
      </c>
      <c r="E1225" t="str">
        <v>SOCIAL</v>
      </c>
      <c r="F1225" t="str">
        <v>N/A</v>
      </c>
      <c r="G1225" t="str">
        <v>Event Registration: Summit 2025</v>
      </c>
      <c r="H1225" t="str">
        <v>BOUNCED</v>
      </c>
      <c r="I1225">
        <v>1020</v>
      </c>
      <c r="J1225" t="str">
        <v>TABLET</v>
      </c>
      <c r="K1225" t="str">
        <v>N/A</v>
      </c>
      <c r="L1225" t="str">
        <v/>
      </c>
      <c r="M1225">
        <v>17</v>
      </c>
      <c r="N1225" t="str">
        <v>HIGH</v>
      </c>
    </row>
    <row r="1226" spans="1:14">
      <c r="A1226" t="str">
        <v>INT-01225</v>
      </c>
      <c r="B1226" t="str">
        <v>L0613</v>
      </c>
      <c r="C1226" t="str">
        <v>WEBSITE_VISIT</v>
      </c>
      <c r="D1226">
        <v>45904</v>
      </c>
      <c r="E1226" t="str">
        <v>WEB</v>
      </c>
      <c r="F1226" t="str">
        <v>C001</v>
      </c>
      <c r="G1226" t="str">
        <v>Webinar: Lead Scoring Best Practices</v>
      </c>
      <c r="H1226" t="str">
        <v>DOWNLOADED</v>
      </c>
      <c r="I1226">
        <v>0</v>
      </c>
      <c r="J1226" t="str">
        <v>DESKTOP</v>
      </c>
      <c r="K1226" t="str">
        <v>https://example.com/free-trial</v>
      </c>
      <c r="L1226" t="str">
        <v/>
      </c>
      <c r="M1226">
        <v>0</v>
      </c>
      <c r="N1226" t="str">
        <v>NONE</v>
      </c>
    </row>
    <row r="1227" spans="1:14">
      <c r="A1227" t="str">
        <v>INT-01226</v>
      </c>
      <c r="B1227" t="str">
        <v>L0092</v>
      </c>
      <c r="C1227" t="str">
        <v>REFERRAL_LINK_CLICK</v>
      </c>
      <c r="D1227" t="str">
        <v/>
      </c>
      <c r="E1227" t="str">
        <v>EMAIL</v>
      </c>
      <c r="F1227" t="str">
        <v>C004</v>
      </c>
      <c r="G1227" t="str">
        <v>Ebook: Abm Playbook</v>
      </c>
      <c r="H1227" t="str">
        <v>OPENED</v>
      </c>
      <c r="I1227">
        <v>2062</v>
      </c>
      <c r="J1227" t="str">
        <v>MOBILE</v>
      </c>
      <c r="K1227" t="str">
        <v>https://example.com/contact</v>
      </c>
      <c r="L1227" t="str">
        <v/>
      </c>
      <c r="M1227">
        <v>34.4</v>
      </c>
      <c r="N1227" t="str">
        <v>HIGH</v>
      </c>
    </row>
    <row r="1228" spans="1:14">
      <c r="A1228" t="str">
        <v>INT-01227</v>
      </c>
      <c r="B1228" t="str">
        <v>L0100</v>
      </c>
      <c r="C1228" t="str">
        <v>AD_CLICK</v>
      </c>
      <c r="D1228">
        <v>45677</v>
      </c>
      <c r="E1228" t="str">
        <v>PUSH_NOTIFICATION</v>
      </c>
      <c r="F1228" t="str">
        <v>C010</v>
      </c>
      <c r="G1228" t="str">
        <v>Crm Buyer'S Guide 2025</v>
      </c>
      <c r="H1228" t="str">
        <v>OPENED</v>
      </c>
      <c r="I1228">
        <v>2006</v>
      </c>
      <c r="J1228" t="str">
        <v>MOBILE</v>
      </c>
      <c r="K1228" t="str">
        <v>N/A</v>
      </c>
      <c r="L1228" t="str">
        <v/>
      </c>
      <c r="M1228">
        <v>33.4</v>
      </c>
      <c r="N1228" t="str">
        <v>HIGH</v>
      </c>
    </row>
    <row r="1229" spans="1:14">
      <c r="A1229" t="str">
        <v>INT-01228</v>
      </c>
      <c r="B1229" t="str">
        <v>L0363</v>
      </c>
      <c r="C1229" t="str">
        <v>EMAIL_CLICK</v>
      </c>
      <c r="D1229">
        <v>45841</v>
      </c>
      <c r="E1229" t="str">
        <v>SMS</v>
      </c>
      <c r="F1229" t="str">
        <v>C001</v>
      </c>
      <c r="G1229" t="str">
        <v>Case Study: Mid-Market Win</v>
      </c>
      <c r="H1229" t="str">
        <v>PARTIAL_VIEW</v>
      </c>
      <c r="I1229">
        <v>1282</v>
      </c>
      <c r="J1229" t="str">
        <v>TABLET</v>
      </c>
      <c r="K1229" t="str">
        <v>https://example.com/demo</v>
      </c>
      <c r="L1229" t="str">
        <v>Referred By Existing Customer</v>
      </c>
      <c r="M1229">
        <v>21.4</v>
      </c>
      <c r="N1229" t="str">
        <v>HIGH</v>
      </c>
    </row>
    <row r="1230" spans="1:14">
      <c r="A1230" t="str">
        <v>INT-01229</v>
      </c>
      <c r="B1230" t="str">
        <v>L0803</v>
      </c>
      <c r="C1230" t="str">
        <v>PRICING_PAGE_VIEW</v>
      </c>
      <c r="D1230">
        <v>45984</v>
      </c>
      <c r="E1230" t="str">
        <v>CHAT</v>
      </c>
      <c r="F1230" t="str">
        <v>N/A</v>
      </c>
      <c r="G1230" t="str">
        <v>Product Demo Video</v>
      </c>
      <c r="H1230" t="str">
        <v>CLICKED</v>
      </c>
      <c r="I1230">
        <v>581</v>
      </c>
      <c r="J1230" t="str">
        <v>MOBILE</v>
      </c>
      <c r="K1230" t="str">
        <v>https://example.com/webinars</v>
      </c>
      <c r="L1230" t="str">
        <v/>
      </c>
      <c r="M1230">
        <v>9.6999999999999993</v>
      </c>
      <c r="N1230" t="str">
        <v>HIGH</v>
      </c>
    </row>
    <row r="1231" spans="1:14">
      <c r="A1231" t="str">
        <v>INT-01230</v>
      </c>
      <c r="B1231" t="str">
        <v>L0707</v>
      </c>
      <c r="C1231" t="str">
        <v>REFERRAL_LINK_CLICK</v>
      </c>
      <c r="D1231">
        <v>45730</v>
      </c>
      <c r="E1231" t="str">
        <v>WEB</v>
      </c>
      <c r="F1231" t="str">
        <v>C001</v>
      </c>
      <c r="G1231" t="str">
        <v>Chatbot: Pricing Inquiry</v>
      </c>
      <c r="H1231" t="str">
        <v>REPLIED</v>
      </c>
      <c r="I1231">
        <v>157</v>
      </c>
      <c r="J1231" t="str">
        <v>MOBILE</v>
      </c>
      <c r="K1231" t="str">
        <v>https://example.com/roi-calculator</v>
      </c>
      <c r="L1231" t="str">
        <v>Wrong Contact</v>
      </c>
      <c r="M1231">
        <v>2.6</v>
      </c>
      <c r="N1231" t="str">
        <v>MEDIUM</v>
      </c>
    </row>
    <row r="1232" spans="1:14">
      <c r="A1232" t="str">
        <v>INT-01231</v>
      </c>
      <c r="B1232" t="str">
        <v>L0536</v>
      </c>
      <c r="C1232" t="str">
        <v>FREE_TRIAL_SIGNUP</v>
      </c>
      <c r="D1232">
        <v>45850</v>
      </c>
      <c r="E1232" t="str">
        <v>UNKNOWN</v>
      </c>
      <c r="F1232" t="str">
        <v>C006</v>
      </c>
      <c r="G1232" t="str">
        <v>Crm Buyer'S Guide 2025</v>
      </c>
      <c r="H1232" t="str">
        <v>VIEWED</v>
      </c>
      <c r="I1232">
        <v>2175</v>
      </c>
      <c r="J1232" t="str">
        <v>DESKTOP</v>
      </c>
      <c r="K1232" t="str">
        <v>https://example.com/integrations</v>
      </c>
      <c r="L1232" t="str">
        <v/>
      </c>
      <c r="M1232">
        <v>36.299999999999997</v>
      </c>
      <c r="N1232" t="str">
        <v>HIGH</v>
      </c>
    </row>
    <row r="1233" spans="1:14">
      <c r="A1233" t="str">
        <v>INT-01232</v>
      </c>
      <c r="B1233" t="str">
        <v>L0520</v>
      </c>
      <c r="C1233" t="str">
        <v>AD_CLICK</v>
      </c>
      <c r="D1233">
        <v>45805</v>
      </c>
      <c r="E1233" t="str">
        <v>SMS</v>
      </c>
      <c r="F1233" t="str">
        <v>C010</v>
      </c>
      <c r="G1233" t="str">
        <v>Free Trial Signup Page</v>
      </c>
      <c r="H1233" t="str">
        <v>PARTIAL_VIEW</v>
      </c>
      <c r="I1233">
        <v>2399</v>
      </c>
      <c r="J1233" t="str">
        <v>MOBILE</v>
      </c>
      <c r="K1233" t="str">
        <v>https://example.com/about</v>
      </c>
      <c r="L1233" t="str">
        <v/>
      </c>
      <c r="M1233">
        <v>40</v>
      </c>
      <c r="N1233" t="str">
        <v>HIGH</v>
      </c>
    </row>
    <row r="1234" spans="1:14">
      <c r="A1234" t="str">
        <v>INT-01233</v>
      </c>
      <c r="B1234" t="str">
        <v>L0898</v>
      </c>
      <c r="C1234" t="str">
        <v>CASE_STUDY_VIEW</v>
      </c>
      <c r="D1234">
        <v>45902</v>
      </c>
      <c r="E1234" t="str">
        <v>WEB</v>
      </c>
      <c r="F1234" t="str">
        <v>C004</v>
      </c>
      <c r="G1234" t="str">
        <v>Unknown</v>
      </c>
      <c r="H1234" t="str">
        <v>NO_RESPONSE</v>
      </c>
      <c r="I1234">
        <v>1684</v>
      </c>
      <c r="J1234" t="str">
        <v>DESKTOP</v>
      </c>
      <c r="K1234" t="str">
        <v>https://example.com/features</v>
      </c>
      <c r="L1234" t="str">
        <v/>
      </c>
      <c r="M1234">
        <v>28.1</v>
      </c>
      <c r="N1234" t="str">
        <v>HIGH</v>
      </c>
    </row>
    <row r="1235" spans="1:14">
      <c r="A1235" t="str">
        <v>INT-01234</v>
      </c>
      <c r="B1235" t="str">
        <v>L0230</v>
      </c>
      <c r="C1235" t="str">
        <v>VIDEO_WATCH</v>
      </c>
      <c r="D1235">
        <v>45769</v>
      </c>
      <c r="E1235" t="str">
        <v>PUSH_NOTIFICATION</v>
      </c>
      <c r="F1235" t="str">
        <v>N/A</v>
      </c>
      <c r="G1235" t="str">
        <v>Blog: Abm Vs Demand Gen</v>
      </c>
      <c r="H1235" t="str">
        <v>PARTIAL_VIEW</v>
      </c>
      <c r="I1235">
        <v>154</v>
      </c>
      <c r="J1235" t="str">
        <v>DESKTOP</v>
      </c>
      <c r="K1235" t="str">
        <v>https://example.com/demo</v>
      </c>
      <c r="L1235" t="str">
        <v/>
      </c>
      <c r="M1235">
        <v>2.6</v>
      </c>
      <c r="N1235" t="str">
        <v>MEDIUM</v>
      </c>
    </row>
    <row r="1236" spans="1:14">
      <c r="A1236" t="str">
        <v>INT-01235</v>
      </c>
      <c r="B1236" t="str">
        <v>L0449</v>
      </c>
      <c r="C1236" t="str">
        <v>CONTENT_DOWNLOAD</v>
      </c>
      <c r="D1236">
        <v>46006</v>
      </c>
      <c r="E1236" t="str">
        <v>SMS</v>
      </c>
      <c r="F1236" t="str">
        <v>C005</v>
      </c>
      <c r="G1236" t="str">
        <v>Blog: Abm Vs Demand Gen</v>
      </c>
      <c r="H1236" t="str">
        <v>OPENED</v>
      </c>
      <c r="I1236">
        <v>431</v>
      </c>
      <c r="J1236" t="str">
        <v>MOBILE</v>
      </c>
      <c r="K1236" t="str">
        <v>https://example.com/free-trial</v>
      </c>
      <c r="L1236" t="str">
        <v/>
      </c>
      <c r="M1236">
        <v>7.2</v>
      </c>
      <c r="N1236" t="str">
        <v>HIGH</v>
      </c>
    </row>
    <row r="1237" spans="1:14">
      <c r="A1237" t="str">
        <v>INT-01236</v>
      </c>
      <c r="B1237" t="str">
        <v>L0185</v>
      </c>
      <c r="C1237" t="str">
        <v>VIDEO_WATCH</v>
      </c>
      <c r="D1237">
        <v>45663</v>
      </c>
      <c r="E1237" t="str">
        <v>PHONE</v>
      </c>
      <c r="F1237" t="str">
        <v>C010</v>
      </c>
      <c r="G1237" t="str">
        <v>Pricing Page</v>
      </c>
      <c r="H1237" t="str">
        <v>BOUNCED</v>
      </c>
      <c r="I1237">
        <v>1403</v>
      </c>
      <c r="J1237" t="str">
        <v>MOBILE</v>
      </c>
      <c r="K1237" t="str">
        <v>https://example.com/free-trial</v>
      </c>
      <c r="L1237" t="str">
        <v/>
      </c>
      <c r="M1237">
        <v>23.4</v>
      </c>
      <c r="N1237" t="str">
        <v>HIGH</v>
      </c>
    </row>
    <row r="1238" spans="1:14">
      <c r="A1238" t="str">
        <v>INT-01237</v>
      </c>
      <c r="B1238" t="str">
        <v>L0742</v>
      </c>
      <c r="C1238" t="str">
        <v>FREE_TRIAL_SIGNUP</v>
      </c>
      <c r="D1238">
        <v>45714</v>
      </c>
      <c r="E1238" t="str">
        <v>WEB</v>
      </c>
      <c r="F1238" t="str">
        <v>C002</v>
      </c>
      <c r="G1238" t="str">
        <v>Template: Campaign Planning</v>
      </c>
      <c r="H1238" t="str">
        <v>CONVERTED</v>
      </c>
      <c r="I1238">
        <v>21</v>
      </c>
      <c r="J1238" t="str">
        <v>MOBILE</v>
      </c>
      <c r="K1238" t="str">
        <v>https://example.com/demo</v>
      </c>
      <c r="L1238" t="str">
        <v/>
      </c>
      <c r="M1238">
        <v>0.4</v>
      </c>
      <c r="N1238" t="str">
        <v>LOW</v>
      </c>
    </row>
    <row r="1239" spans="1:14">
      <c r="A1239" t="str">
        <v>INT-01238</v>
      </c>
      <c r="B1239" t="str">
        <v>L0091</v>
      </c>
      <c r="C1239" t="str">
        <v>EMAIL_OPEN</v>
      </c>
      <c r="D1239">
        <v>45866</v>
      </c>
      <c r="E1239" t="str">
        <v>PHONE</v>
      </c>
      <c r="F1239" t="str">
        <v>C009</v>
      </c>
      <c r="G1239" t="str">
        <v>Blog: Abm Vs Demand Gen</v>
      </c>
      <c r="H1239" t="str">
        <v>VIEWED</v>
      </c>
      <c r="I1239">
        <v>1274</v>
      </c>
      <c r="J1239" t="str">
        <v>MOBILE</v>
      </c>
      <c r="K1239" t="str">
        <v>https://example.com/blog</v>
      </c>
      <c r="L1239" t="str">
        <v/>
      </c>
      <c r="M1239">
        <v>21.2</v>
      </c>
      <c r="N1239" t="str">
        <v>HIGH</v>
      </c>
    </row>
    <row r="1240" spans="1:14">
      <c r="A1240" t="str">
        <v>INT-01239</v>
      </c>
      <c r="B1240" t="str">
        <v>L0370</v>
      </c>
      <c r="C1240" t="str">
        <v>PRICING_PAGE_VIEW</v>
      </c>
      <c r="D1240">
        <v>45937</v>
      </c>
      <c r="E1240" t="str">
        <v>IN-PERSON</v>
      </c>
      <c r="F1240" t="str">
        <v>C006</v>
      </c>
      <c r="G1240" t="str">
        <v>Newsletter Issue #44</v>
      </c>
      <c r="H1240" t="str">
        <v>NO_RESPONSE</v>
      </c>
      <c r="I1240">
        <v>173</v>
      </c>
      <c r="J1240" t="str">
        <v>DESKTOP</v>
      </c>
      <c r="K1240" t="str">
        <v>https://example.com/features</v>
      </c>
      <c r="L1240" t="str">
        <v/>
      </c>
      <c r="M1240">
        <v>2.9</v>
      </c>
      <c r="N1240" t="str">
        <v>MEDIUM</v>
      </c>
    </row>
    <row r="1241" spans="1:14">
      <c r="A1241" t="str">
        <v>INT-01240</v>
      </c>
      <c r="B1241" t="str">
        <v>L0642</v>
      </c>
      <c r="C1241" t="str">
        <v>CONTENT_DOWNLOAD</v>
      </c>
      <c r="D1241" t="str">
        <v/>
      </c>
      <c r="E1241" t="str">
        <v>SOCIAL</v>
      </c>
      <c r="F1241" t="str">
        <v>C010</v>
      </c>
      <c r="G1241" t="str">
        <v>Unknown</v>
      </c>
      <c r="H1241" t="str">
        <v>OPENED</v>
      </c>
      <c r="I1241">
        <v>816</v>
      </c>
      <c r="J1241" t="str">
        <v>TABLET</v>
      </c>
      <c r="K1241" t="str">
        <v>https://example.com/roi-calculator</v>
      </c>
      <c r="L1241" t="str">
        <v/>
      </c>
      <c r="M1241">
        <v>13.6</v>
      </c>
      <c r="N1241" t="str">
        <v>HIGH</v>
      </c>
    </row>
    <row r="1242" spans="1:14">
      <c r="A1242" t="str">
        <v>INT-01241</v>
      </c>
      <c r="B1242" t="str">
        <v>L0400</v>
      </c>
      <c r="C1242" t="str">
        <v>CASE_STUDY_VIEW</v>
      </c>
      <c r="D1242">
        <v>45904</v>
      </c>
      <c r="E1242" t="str">
        <v>SOCIAL</v>
      </c>
      <c r="F1242" t="str">
        <v>C005</v>
      </c>
      <c r="G1242" t="str">
        <v>Unknown</v>
      </c>
      <c r="H1242" t="str">
        <v>OPENED</v>
      </c>
      <c r="I1242">
        <v>565</v>
      </c>
      <c r="J1242" t="str">
        <v>DESKTOP</v>
      </c>
      <c r="K1242" t="str">
        <v>https://example.com/roi-calculator</v>
      </c>
      <c r="L1242" t="str">
        <v/>
      </c>
      <c r="M1242">
        <v>9.4</v>
      </c>
      <c r="N1242" t="str">
        <v>HIGH</v>
      </c>
    </row>
    <row r="1243" spans="1:14">
      <c r="A1243" t="str">
        <v>INT-01242</v>
      </c>
      <c r="B1243" t="str">
        <v>L0231</v>
      </c>
      <c r="C1243" t="str">
        <v>WEBSITE_VISIT</v>
      </c>
      <c r="D1243">
        <v>45999</v>
      </c>
      <c r="E1243" t="str">
        <v>EMAIL</v>
      </c>
      <c r="F1243" t="str">
        <v>C006</v>
      </c>
      <c r="G1243" t="str">
        <v>Customer Success Story</v>
      </c>
      <c r="H1243" t="str">
        <v>OPENED</v>
      </c>
      <c r="I1243">
        <v>1912</v>
      </c>
      <c r="J1243" t="str">
        <v>DESKTOP</v>
      </c>
      <c r="K1243" t="str">
        <v>https://example.com/case-studies</v>
      </c>
      <c r="L1243" t="str">
        <v/>
      </c>
      <c r="M1243">
        <v>31.9</v>
      </c>
      <c r="N1243" t="str">
        <v>HIGH</v>
      </c>
    </row>
    <row r="1244" spans="1:14">
      <c r="A1244" t="str">
        <v>INT-01243</v>
      </c>
      <c r="B1244" t="str">
        <v>L0816</v>
      </c>
      <c r="C1244" t="str">
        <v>DEMO_REQUEST</v>
      </c>
      <c r="D1244">
        <v>46007</v>
      </c>
      <c r="E1244" t="str">
        <v>IN-PERSON</v>
      </c>
      <c r="F1244" t="str">
        <v>C007</v>
      </c>
      <c r="G1244" t="str">
        <v>Crm Buyer'S Guide 2025</v>
      </c>
      <c r="H1244" t="str">
        <v>BOUNCED</v>
      </c>
      <c r="I1244">
        <v>2114</v>
      </c>
      <c r="J1244" t="str">
        <v>DESKTOP</v>
      </c>
      <c r="K1244" t="str">
        <v>https://example.com/contact</v>
      </c>
      <c r="L1244" t="str">
        <v/>
      </c>
      <c r="M1244">
        <v>35.200000000000003</v>
      </c>
      <c r="N1244" t="str">
        <v>HIGH</v>
      </c>
    </row>
    <row r="1245" spans="1:14">
      <c r="A1245" t="str">
        <v>INT-01244</v>
      </c>
      <c r="B1245" t="str">
        <v>L0245</v>
      </c>
      <c r="C1245" t="str">
        <v>DEMO_REQUEST</v>
      </c>
      <c r="D1245">
        <v>45694</v>
      </c>
      <c r="E1245" t="str">
        <v>SMS</v>
      </c>
      <c r="F1245" t="str">
        <v>C009</v>
      </c>
      <c r="G1245" t="str">
        <v>Ebook: Abm Playbook</v>
      </c>
      <c r="H1245" t="str">
        <v>CLICKED</v>
      </c>
      <c r="I1245">
        <v>1033</v>
      </c>
      <c r="J1245" t="str">
        <v>UNKNOWN</v>
      </c>
      <c r="K1245" t="str">
        <v>https://example.com/about</v>
      </c>
      <c r="L1245" t="str">
        <v/>
      </c>
      <c r="M1245">
        <v>17.2</v>
      </c>
      <c r="N1245" t="str">
        <v>HIGH</v>
      </c>
    </row>
    <row r="1246" spans="1:14">
      <c r="A1246" t="str">
        <v>INT-01245</v>
      </c>
      <c r="B1246" t="str">
        <v>L0521</v>
      </c>
      <c r="C1246" t="str">
        <v>WEBINAR_ATTENDED</v>
      </c>
      <c r="D1246">
        <v>45887</v>
      </c>
      <c r="E1246" t="str">
        <v>IN-PERSON</v>
      </c>
      <c r="F1246" t="str">
        <v>C002</v>
      </c>
      <c r="G1246" t="str">
        <v>Partner Referral Landing Page</v>
      </c>
      <c r="H1246" t="str">
        <v>BOUNCED</v>
      </c>
      <c r="I1246">
        <v>1262</v>
      </c>
      <c r="J1246" t="str">
        <v>MOBILE</v>
      </c>
      <c r="K1246" t="str">
        <v>https://example.com/blog</v>
      </c>
      <c r="L1246" t="str">
        <v>Timeline: Q4</v>
      </c>
      <c r="M1246">
        <v>21</v>
      </c>
      <c r="N1246" t="str">
        <v>HIGH</v>
      </c>
    </row>
    <row r="1247" spans="1:14">
      <c r="A1247" t="str">
        <v>INT-01246</v>
      </c>
      <c r="B1247" t="str">
        <v>L0228</v>
      </c>
      <c r="C1247" t="str">
        <v>PHONE_CALL</v>
      </c>
      <c r="D1247">
        <v>45684</v>
      </c>
      <c r="E1247" t="str">
        <v>SOCIAL</v>
      </c>
      <c r="F1247" t="str">
        <v>C010</v>
      </c>
      <c r="G1247" t="str">
        <v>Webinar: Advanced Analytics Deep Dive</v>
      </c>
      <c r="H1247" t="str">
        <v>CLICKED</v>
      </c>
      <c r="I1247">
        <v>230</v>
      </c>
      <c r="J1247" t="str">
        <v>MOBILE</v>
      </c>
      <c r="K1247" t="str">
        <v>N/A</v>
      </c>
      <c r="L1247" t="str">
        <v/>
      </c>
      <c r="M1247">
        <v>3.8</v>
      </c>
      <c r="N1247" t="str">
        <v>MEDIUM</v>
      </c>
    </row>
    <row r="1248" spans="1:14">
      <c r="A1248" t="str">
        <v>INT-01247</v>
      </c>
      <c r="B1248" t="str">
        <v>L0458</v>
      </c>
      <c r="C1248" t="str">
        <v>REFERRAL_LINK_CLICK</v>
      </c>
      <c r="D1248">
        <v>45659</v>
      </c>
      <c r="E1248" t="str">
        <v>UNKNOWN</v>
      </c>
      <c r="F1248" t="str">
        <v>C006</v>
      </c>
      <c r="G1248" t="str">
        <v>Customer Success Story</v>
      </c>
      <c r="H1248" t="str">
        <v>NO_RESPONSE</v>
      </c>
      <c r="I1248">
        <v>1574</v>
      </c>
      <c r="J1248" t="str">
        <v>DESKTOP</v>
      </c>
      <c r="K1248" t="str">
        <v>https://example.com/contact</v>
      </c>
      <c r="L1248" t="str">
        <v/>
      </c>
      <c r="M1248">
        <v>26.2</v>
      </c>
      <c r="N1248" t="str">
        <v>HIGH</v>
      </c>
    </row>
    <row r="1249" spans="1:14">
      <c r="A1249" t="str">
        <v>INT-01248</v>
      </c>
      <c r="B1249" t="str">
        <v>L0464</v>
      </c>
      <c r="C1249" t="str">
        <v>WEBINAR_ATTENDED</v>
      </c>
      <c r="D1249">
        <v>45841</v>
      </c>
      <c r="E1249" t="str">
        <v>SOCIAL</v>
      </c>
      <c r="F1249" t="str">
        <v>C003</v>
      </c>
      <c r="G1249" t="str">
        <v>Newsletter Issue #44</v>
      </c>
      <c r="H1249" t="str">
        <v>CONVERTED</v>
      </c>
      <c r="I1249">
        <v>1462</v>
      </c>
      <c r="J1249" t="str">
        <v>DESKTOP</v>
      </c>
      <c r="K1249" t="str">
        <v>https://example.com/competitors</v>
      </c>
      <c r="L1249" t="str">
        <v/>
      </c>
      <c r="M1249">
        <v>24.4</v>
      </c>
      <c r="N1249" t="str">
        <v>HIGH</v>
      </c>
    </row>
    <row r="1250" spans="1:14">
      <c r="A1250" t="str">
        <v>INT-01249</v>
      </c>
      <c r="B1250" t="str">
        <v>L0154</v>
      </c>
      <c r="C1250" t="str">
        <v>CASE_STUDY_VIEW</v>
      </c>
      <c r="D1250">
        <v>45861</v>
      </c>
      <c r="E1250" t="str">
        <v>EMAIL</v>
      </c>
      <c r="F1250" t="str">
        <v>N/A</v>
      </c>
      <c r="G1250" t="str">
        <v>Social Post: Product Launch</v>
      </c>
      <c r="H1250" t="str">
        <v>VIEWED</v>
      </c>
      <c r="I1250">
        <v>643</v>
      </c>
      <c r="J1250" t="str">
        <v>TABLET</v>
      </c>
      <c r="K1250" t="str">
        <v>https://example.com/contact</v>
      </c>
      <c r="L1250" t="str">
        <v/>
      </c>
      <c r="M1250">
        <v>10.7</v>
      </c>
      <c r="N1250" t="str">
        <v>HIGH</v>
      </c>
    </row>
    <row r="1251" spans="1:14">
      <c r="A1251" t="str">
        <v>INT-01250</v>
      </c>
      <c r="B1251" t="str">
        <v>L0559</v>
      </c>
      <c r="C1251" t="str">
        <v>CONTENT_DOWNLOAD</v>
      </c>
      <c r="D1251">
        <v>45906</v>
      </c>
      <c r="E1251" t="str">
        <v>PUSH_NOTIFICATION</v>
      </c>
      <c r="F1251" t="str">
        <v>C008</v>
      </c>
      <c r="G1251" t="str">
        <v>Case Study: Smb Growth Story</v>
      </c>
      <c r="H1251" t="str">
        <v>NO_RESPONSE</v>
      </c>
      <c r="I1251">
        <v>834</v>
      </c>
      <c r="J1251" t="str">
        <v>DESKTOP</v>
      </c>
      <c r="K1251" t="str">
        <v>https://example.com/roi-calculator</v>
      </c>
      <c r="L1251" t="str">
        <v>Procurement Involved</v>
      </c>
      <c r="M1251">
        <v>13.9</v>
      </c>
      <c r="N1251" t="str">
        <v>HIGH</v>
      </c>
    </row>
    <row r="1252" spans="1:14">
      <c r="A1252" t="str">
        <v>INT-01251</v>
      </c>
      <c r="B1252" t="str">
        <v>L0031</v>
      </c>
      <c r="C1252" t="str">
        <v>EMAIL_CLICK</v>
      </c>
      <c r="D1252">
        <v>45802</v>
      </c>
      <c r="E1252" t="str">
        <v>EMAIL</v>
      </c>
      <c r="F1252" t="str">
        <v>C010</v>
      </c>
      <c r="G1252" t="str">
        <v>Blog: 5 Metrics Every Cmo Needs</v>
      </c>
      <c r="H1252" t="str">
        <v>NO_RESPONSE</v>
      </c>
      <c r="I1252">
        <v>0</v>
      </c>
      <c r="J1252" t="str">
        <v>DESKTOP</v>
      </c>
      <c r="K1252" t="str">
        <v>https://example.com/demo</v>
      </c>
      <c r="L1252" t="str">
        <v/>
      </c>
      <c r="M1252">
        <v>0</v>
      </c>
      <c r="N1252" t="str">
        <v>NONE</v>
      </c>
    </row>
    <row r="1253" spans="1:14">
      <c r="A1253" t="str">
        <v>INT-01252</v>
      </c>
      <c r="B1253" t="str">
        <v>L0603</v>
      </c>
      <c r="C1253" t="str">
        <v>WEBSITE_VISIT</v>
      </c>
      <c r="D1253">
        <v>45978</v>
      </c>
      <c r="E1253" t="str">
        <v>UNKNOWN</v>
      </c>
      <c r="F1253" t="str">
        <v>C004</v>
      </c>
      <c r="G1253" t="str">
        <v>Chatbot: Pricing Inquiry</v>
      </c>
      <c r="H1253" t="str">
        <v>CLICKED</v>
      </c>
      <c r="I1253">
        <v>1750</v>
      </c>
      <c r="J1253" t="str">
        <v>MOBILE</v>
      </c>
      <c r="K1253" t="str">
        <v>N/A</v>
      </c>
      <c r="L1253" t="str">
        <v/>
      </c>
      <c r="M1253">
        <v>29.2</v>
      </c>
      <c r="N1253" t="str">
        <v>HIGH</v>
      </c>
    </row>
    <row r="1254" spans="1:14">
      <c r="A1254" t="str">
        <v>INT-01253</v>
      </c>
      <c r="B1254" t="str">
        <v>L0641</v>
      </c>
      <c r="C1254" t="str">
        <v>AD_CLICK</v>
      </c>
      <c r="D1254">
        <v>45885</v>
      </c>
      <c r="E1254" t="str">
        <v>IN-PERSON</v>
      </c>
      <c r="F1254" t="str">
        <v>C007</v>
      </c>
      <c r="G1254" t="str">
        <v>Chatbot: Pricing Inquiry</v>
      </c>
      <c r="H1254" t="str">
        <v>REPLIED</v>
      </c>
      <c r="I1254">
        <v>0</v>
      </c>
      <c r="J1254" t="str">
        <v>TABLET</v>
      </c>
      <c r="K1254" t="str">
        <v>https://example.com/features</v>
      </c>
      <c r="L1254" t="str">
        <v/>
      </c>
      <c r="M1254">
        <v>0</v>
      </c>
      <c r="N1254" t="str">
        <v>NONE</v>
      </c>
    </row>
    <row r="1255" spans="1:14">
      <c r="A1255" t="str">
        <v>INT-01254</v>
      </c>
      <c r="B1255" t="str">
        <v>L0483</v>
      </c>
      <c r="C1255" t="str">
        <v>BLOG_READ</v>
      </c>
      <c r="D1255">
        <v>45812</v>
      </c>
      <c r="E1255" t="str">
        <v>SOCIAL</v>
      </c>
      <c r="F1255" t="str">
        <v>C008</v>
      </c>
      <c r="G1255" t="str">
        <v>Social Post: Product Launch</v>
      </c>
      <c r="H1255" t="str">
        <v>CONVERTED</v>
      </c>
      <c r="I1255">
        <v>526</v>
      </c>
      <c r="J1255" t="str">
        <v>MOBILE</v>
      </c>
      <c r="K1255" t="str">
        <v>https://example.com/webinars</v>
      </c>
      <c r="L1255" t="str">
        <v/>
      </c>
      <c r="M1255">
        <v>8.8000000000000007</v>
      </c>
      <c r="N1255" t="str">
        <v>HIGH</v>
      </c>
    </row>
    <row r="1256" spans="1:14">
      <c r="A1256" t="str">
        <v>INT-01255</v>
      </c>
      <c r="B1256" t="str">
        <v>L0365</v>
      </c>
      <c r="C1256" t="str">
        <v>AD_CLICK</v>
      </c>
      <c r="D1256">
        <v>45849</v>
      </c>
      <c r="E1256" t="str">
        <v>WEB</v>
      </c>
      <c r="F1256" t="str">
        <v>C010</v>
      </c>
      <c r="G1256" t="str">
        <v>Newsletter Issue #42</v>
      </c>
      <c r="H1256" t="str">
        <v>CONVERTED</v>
      </c>
      <c r="I1256">
        <v>1485</v>
      </c>
      <c r="J1256" t="str">
        <v>DESKTOP</v>
      </c>
      <c r="K1256" t="str">
        <v>https://example.com/webinars</v>
      </c>
      <c r="L1256" t="str">
        <v/>
      </c>
      <c r="M1256">
        <v>24.8</v>
      </c>
      <c r="N1256" t="str">
        <v>HIGH</v>
      </c>
    </row>
    <row r="1257" spans="1:14">
      <c r="A1257" t="str">
        <v>INT-01256</v>
      </c>
      <c r="B1257" t="str">
        <v>L0780</v>
      </c>
      <c r="C1257" t="str">
        <v>DEMO_REQUEST</v>
      </c>
      <c r="D1257">
        <v>45778</v>
      </c>
      <c r="E1257" t="str">
        <v>SOCIAL</v>
      </c>
      <c r="F1257" t="str">
        <v>N/A</v>
      </c>
      <c r="G1257" t="str">
        <v>Partner Referral Landing Page</v>
      </c>
      <c r="H1257" t="str">
        <v>OPENED</v>
      </c>
      <c r="I1257">
        <v>2092</v>
      </c>
      <c r="J1257" t="str">
        <v>DESKTOP</v>
      </c>
      <c r="K1257" t="str">
        <v>https://example.com/contact</v>
      </c>
      <c r="L1257" t="str">
        <v/>
      </c>
      <c r="M1257">
        <v>34.9</v>
      </c>
      <c r="N1257" t="str">
        <v>HIGH</v>
      </c>
    </row>
    <row r="1258" spans="1:14">
      <c r="A1258" t="str">
        <v>INT-01257</v>
      </c>
      <c r="B1258" t="str">
        <v>L0370</v>
      </c>
      <c r="C1258" t="str">
        <v>CASE_STUDY_VIEW</v>
      </c>
      <c r="D1258">
        <v>45760</v>
      </c>
      <c r="E1258" t="str">
        <v>PUSH_NOTIFICATION</v>
      </c>
      <c r="F1258" t="str">
        <v>C005</v>
      </c>
      <c r="G1258" t="str">
        <v>Pricing Page</v>
      </c>
      <c r="H1258" t="str">
        <v>DOWNLOADED</v>
      </c>
      <c r="I1258">
        <v>2372</v>
      </c>
      <c r="J1258" t="str">
        <v>TABLET</v>
      </c>
      <c r="K1258" t="str">
        <v>N/A</v>
      </c>
      <c r="L1258" t="str">
        <v>Demo Scheduled For Next Week</v>
      </c>
      <c r="M1258">
        <v>39.5</v>
      </c>
      <c r="N1258" t="str">
        <v>HIGH</v>
      </c>
    </row>
    <row r="1259" spans="1:14">
      <c r="A1259" t="str">
        <v>INT-01258</v>
      </c>
      <c r="B1259" t="str">
        <v>L0907</v>
      </c>
      <c r="C1259" t="str">
        <v>DEMO_REQUEST</v>
      </c>
      <c r="D1259">
        <v>45850</v>
      </c>
      <c r="E1259" t="str">
        <v>IN-PERSON</v>
      </c>
      <c r="F1259" t="str">
        <v>N/A</v>
      </c>
      <c r="G1259" t="str">
        <v>Customer Success Story</v>
      </c>
      <c r="H1259" t="str">
        <v>CLICKED</v>
      </c>
      <c r="I1259">
        <v>48</v>
      </c>
      <c r="J1259" t="str">
        <v>DESKTOP</v>
      </c>
      <c r="K1259" t="str">
        <v>N/A</v>
      </c>
      <c r="L1259" t="str">
        <v/>
      </c>
      <c r="M1259">
        <v>0.8</v>
      </c>
      <c r="N1259" t="str">
        <v>LOW</v>
      </c>
    </row>
    <row r="1260" spans="1:14">
      <c r="A1260" t="str">
        <v>INT-01259</v>
      </c>
      <c r="B1260" t="str">
        <v>L0480</v>
      </c>
      <c r="C1260" t="str">
        <v>FORM_SUBMIT</v>
      </c>
      <c r="D1260">
        <v>45936</v>
      </c>
      <c r="E1260" t="str">
        <v>CHAT</v>
      </c>
      <c r="F1260" t="str">
        <v>C001</v>
      </c>
      <c r="G1260" t="str">
        <v>Social Post: Product Launch</v>
      </c>
      <c r="H1260" t="str">
        <v>PARTIAL_VIEW</v>
      </c>
      <c r="I1260">
        <v>2215</v>
      </c>
      <c r="J1260" t="str">
        <v>UNKNOWN</v>
      </c>
      <c r="K1260" t="str">
        <v>https://example.com/resources/ebooks</v>
      </c>
      <c r="L1260" t="str">
        <v/>
      </c>
      <c r="M1260">
        <v>36.9</v>
      </c>
      <c r="N1260" t="str">
        <v>HIGH</v>
      </c>
    </row>
    <row r="1261" spans="1:14">
      <c r="A1261" t="str">
        <v>INT-01260</v>
      </c>
      <c r="B1261" t="str">
        <v>L0532</v>
      </c>
      <c r="C1261" t="str">
        <v>SOCIAL_ENGAGE</v>
      </c>
      <c r="D1261">
        <v>45833</v>
      </c>
      <c r="E1261" t="str">
        <v>PUSH_NOTIFICATION</v>
      </c>
      <c r="F1261" t="str">
        <v>C009</v>
      </c>
      <c r="G1261" t="str">
        <v>Newsletter Issue #42</v>
      </c>
      <c r="H1261" t="str">
        <v>REPLIED</v>
      </c>
      <c r="I1261">
        <v>1094</v>
      </c>
      <c r="J1261" t="str">
        <v>TABLET</v>
      </c>
      <c r="K1261" t="str">
        <v>https://example.com/pricing</v>
      </c>
      <c r="L1261" t="str">
        <v/>
      </c>
      <c r="M1261">
        <v>18.2</v>
      </c>
      <c r="N1261" t="str">
        <v>HIGH</v>
      </c>
    </row>
    <row r="1262" spans="1:14">
      <c r="A1262" t="str">
        <v>INT-01261</v>
      </c>
      <c r="B1262" t="str">
        <v>L0597</v>
      </c>
      <c r="C1262" t="str">
        <v>CASE_STUDY_VIEW</v>
      </c>
      <c r="D1262">
        <v>45892</v>
      </c>
      <c r="E1262" t="str">
        <v>SOCIAL</v>
      </c>
      <c r="F1262" t="str">
        <v>C009</v>
      </c>
      <c r="G1262" t="str">
        <v>Event Registration: Summit 2025</v>
      </c>
      <c r="H1262" t="str">
        <v>NO_RESPONSE</v>
      </c>
      <c r="I1262">
        <v>726</v>
      </c>
      <c r="J1262" t="str">
        <v>TABLET</v>
      </c>
      <c r="K1262" t="str">
        <v>https://example.com/demo</v>
      </c>
      <c r="L1262" t="str">
        <v/>
      </c>
      <c r="M1262">
        <v>12.1</v>
      </c>
      <c r="N1262" t="str">
        <v>HIGH</v>
      </c>
    </row>
    <row r="1263" spans="1:14">
      <c r="A1263" t="str">
        <v>INT-01262</v>
      </c>
      <c r="B1263" t="str">
        <v>L0919</v>
      </c>
      <c r="C1263" t="str">
        <v>BLOG_READ</v>
      </c>
      <c r="D1263">
        <v>45925</v>
      </c>
      <c r="E1263" t="str">
        <v>EMAIL</v>
      </c>
      <c r="F1263" t="str">
        <v>C005</v>
      </c>
      <c r="G1263" t="str">
        <v>Template: Campaign Planning</v>
      </c>
      <c r="H1263" t="str">
        <v>VIEWED</v>
      </c>
      <c r="I1263">
        <v>2288</v>
      </c>
      <c r="J1263" t="str">
        <v>DESKTOP</v>
      </c>
      <c r="K1263" t="str">
        <v>https://example.com/demo</v>
      </c>
      <c r="L1263" t="str">
        <v>Switching From Hubspot</v>
      </c>
      <c r="M1263">
        <v>38.1</v>
      </c>
      <c r="N1263" t="str">
        <v>HIGH</v>
      </c>
    </row>
    <row r="1264" spans="1:14">
      <c r="A1264" t="str">
        <v>INT-01263</v>
      </c>
      <c r="B1264" t="str">
        <v>L0411</v>
      </c>
      <c r="C1264" t="str">
        <v>WEBINAR_ATTENDED</v>
      </c>
      <c r="D1264">
        <v>45799</v>
      </c>
      <c r="E1264" t="str">
        <v>WEB</v>
      </c>
      <c r="F1264" t="str">
        <v>C008</v>
      </c>
      <c r="G1264" t="str">
        <v>Pricing Page</v>
      </c>
      <c r="H1264" t="str">
        <v>NO_RESPONSE</v>
      </c>
      <c r="I1264">
        <v>1909</v>
      </c>
      <c r="J1264" t="str">
        <v>MOBILE</v>
      </c>
      <c r="K1264" t="str">
        <v>https://example.com/case-studies</v>
      </c>
      <c r="L1264" t="str">
        <v/>
      </c>
      <c r="M1264">
        <v>31.8</v>
      </c>
      <c r="N1264" t="str">
        <v>HIGH</v>
      </c>
    </row>
    <row r="1265" spans="1:14">
      <c r="A1265" t="str">
        <v>INT-01264</v>
      </c>
      <c r="B1265" t="str">
        <v>L0564</v>
      </c>
      <c r="C1265" t="str">
        <v>CHATBOT_CONVO</v>
      </c>
      <c r="D1265">
        <v>45903</v>
      </c>
      <c r="E1265" t="str">
        <v>PHONE</v>
      </c>
      <c r="F1265" t="str">
        <v>C007</v>
      </c>
      <c r="G1265" t="str">
        <v>Whitepaper: State Of Gtm 2025</v>
      </c>
      <c r="H1265" t="str">
        <v>CLICKED</v>
      </c>
      <c r="I1265">
        <v>645</v>
      </c>
      <c r="J1265" t="str">
        <v>DESKTOP</v>
      </c>
      <c r="K1265" t="str">
        <v>N/A</v>
      </c>
      <c r="L1265" t="str">
        <v/>
      </c>
      <c r="M1265">
        <v>10.8</v>
      </c>
      <c r="N1265" t="str">
        <v>HIGH</v>
      </c>
    </row>
    <row r="1266" spans="1:14">
      <c r="A1266" t="str">
        <v>INT-01265</v>
      </c>
      <c r="B1266" t="str">
        <v>L0955</v>
      </c>
      <c r="C1266" t="str">
        <v>CHATBOT_CONVO</v>
      </c>
      <c r="D1266">
        <v>45771</v>
      </c>
      <c r="E1266" t="str">
        <v>IN-PERSON</v>
      </c>
      <c r="F1266" t="str">
        <v>N/A</v>
      </c>
      <c r="G1266" t="str">
        <v>Case Study: Mid-Market Win</v>
      </c>
      <c r="H1266" t="str">
        <v>REGISTERED</v>
      </c>
      <c r="I1266">
        <v>0</v>
      </c>
      <c r="J1266" t="str">
        <v>DESKTOP</v>
      </c>
      <c r="K1266" t="str">
        <v>https://example.com/free-trial</v>
      </c>
      <c r="L1266" t="str">
        <v/>
      </c>
      <c r="M1266">
        <v>0</v>
      </c>
      <c r="N1266" t="str">
        <v>NONE</v>
      </c>
    </row>
    <row r="1267" spans="1:14">
      <c r="A1267" t="str">
        <v>INT-01266</v>
      </c>
      <c r="B1267" t="str">
        <v>L0583</v>
      </c>
      <c r="C1267" t="str">
        <v>VIDEO_WATCH</v>
      </c>
      <c r="D1267">
        <v>45852</v>
      </c>
      <c r="E1267" t="str">
        <v>CHAT</v>
      </c>
      <c r="F1267" t="str">
        <v>N/A</v>
      </c>
      <c r="G1267" t="str">
        <v>Whitepaper: State Of Gtm 2025</v>
      </c>
      <c r="H1267" t="str">
        <v>CLICKED</v>
      </c>
      <c r="I1267">
        <v>1629</v>
      </c>
      <c r="J1267" t="str">
        <v>DESKTOP</v>
      </c>
      <c r="K1267" t="str">
        <v>N/A</v>
      </c>
      <c r="L1267" t="str">
        <v/>
      </c>
      <c r="M1267">
        <v>27.2</v>
      </c>
      <c r="N1267" t="str">
        <v>HIGH</v>
      </c>
    </row>
    <row r="1268" spans="1:14">
      <c r="A1268" t="str">
        <v>INT-01267</v>
      </c>
      <c r="B1268" t="str">
        <v>L0592</v>
      </c>
      <c r="C1268" t="str">
        <v>FREE_TRIAL_SIGNUP</v>
      </c>
      <c r="D1268">
        <v>45882</v>
      </c>
      <c r="E1268" t="str">
        <v>WEB</v>
      </c>
      <c r="F1268" t="str">
        <v>N/A</v>
      </c>
      <c r="G1268" t="str">
        <v>Product Demo Video</v>
      </c>
      <c r="H1268" t="str">
        <v>VIEWED</v>
      </c>
      <c r="I1268">
        <v>0</v>
      </c>
      <c r="J1268" t="str">
        <v>UNKNOWN</v>
      </c>
      <c r="K1268" t="str">
        <v>N/A</v>
      </c>
      <c r="L1268" t="str">
        <v/>
      </c>
      <c r="M1268">
        <v>0</v>
      </c>
      <c r="N1268" t="str">
        <v>NONE</v>
      </c>
    </row>
    <row r="1269" spans="1:14">
      <c r="A1269" t="str">
        <v>INT-01268</v>
      </c>
      <c r="B1269" t="str">
        <v>L0645</v>
      </c>
      <c r="C1269" t="str">
        <v>CASE_STUDY_VIEW</v>
      </c>
      <c r="D1269">
        <v>45793</v>
      </c>
      <c r="E1269" t="str">
        <v>CHAT</v>
      </c>
      <c r="F1269" t="str">
        <v>N/A</v>
      </c>
      <c r="G1269" t="str">
        <v>Unknown</v>
      </c>
      <c r="H1269" t="str">
        <v>CLICKED</v>
      </c>
      <c r="I1269">
        <v>1870</v>
      </c>
      <c r="J1269" t="str">
        <v>MOBILE</v>
      </c>
      <c r="K1269" t="str">
        <v>https://example.com/roi-calculator</v>
      </c>
      <c r="L1269" t="str">
        <v/>
      </c>
      <c r="M1269">
        <v>31.2</v>
      </c>
      <c r="N1269" t="str">
        <v>HIGH</v>
      </c>
    </row>
    <row r="1270" spans="1:14">
      <c r="A1270" t="str">
        <v>INT-01269</v>
      </c>
      <c r="B1270" t="str">
        <v>L0095</v>
      </c>
      <c r="C1270" t="str">
        <v>CASE_STUDY_VIEW</v>
      </c>
      <c r="D1270">
        <v>45980</v>
      </c>
      <c r="E1270" t="str">
        <v>PHONE</v>
      </c>
      <c r="F1270" t="str">
        <v>C008</v>
      </c>
      <c r="G1270" t="str">
        <v>Ebook: Abm Playbook</v>
      </c>
      <c r="H1270" t="str">
        <v>IGNORED</v>
      </c>
      <c r="I1270">
        <v>1520</v>
      </c>
      <c r="J1270" t="str">
        <v>MOBILE</v>
      </c>
      <c r="K1270" t="str">
        <v>https://example.com/free-trial</v>
      </c>
      <c r="L1270" t="str">
        <v/>
      </c>
      <c r="M1270">
        <v>25.3</v>
      </c>
      <c r="N1270" t="str">
        <v>HIGH</v>
      </c>
    </row>
    <row r="1271" spans="1:14">
      <c r="A1271" t="str">
        <v>INT-01270</v>
      </c>
      <c r="B1271" t="str">
        <v>L0155</v>
      </c>
      <c r="C1271" t="str">
        <v>CASE_STUDY_VIEW</v>
      </c>
      <c r="D1271">
        <v>45683</v>
      </c>
      <c r="E1271" t="str">
        <v>SMS</v>
      </c>
      <c r="F1271" t="str">
        <v>C004</v>
      </c>
      <c r="G1271" t="str">
        <v>Retargeting Ad Creative A</v>
      </c>
      <c r="H1271" t="str">
        <v>NO_RESPONSE</v>
      </c>
      <c r="I1271">
        <v>0</v>
      </c>
      <c r="J1271" t="str">
        <v>MOBILE</v>
      </c>
      <c r="K1271" t="str">
        <v>https://example.com/contact</v>
      </c>
      <c r="L1271" t="str">
        <v/>
      </c>
      <c r="M1271">
        <v>0</v>
      </c>
      <c r="N1271" t="str">
        <v>NONE</v>
      </c>
    </row>
    <row r="1272" spans="1:14">
      <c r="A1272" t="str">
        <v>INT-01271</v>
      </c>
      <c r="B1272" t="str">
        <v>L0276</v>
      </c>
      <c r="C1272" t="str">
        <v>WEBSITE_VISIT</v>
      </c>
      <c r="D1272">
        <v>45896</v>
      </c>
      <c r="E1272" t="str">
        <v>UNKNOWN</v>
      </c>
      <c r="F1272" t="str">
        <v>C002</v>
      </c>
      <c r="G1272" t="str">
        <v>Product Demo Video</v>
      </c>
      <c r="H1272" t="str">
        <v>UNSUBSCRIBED</v>
      </c>
      <c r="I1272">
        <v>2124</v>
      </c>
      <c r="J1272" t="str">
        <v>MOBILE</v>
      </c>
      <c r="K1272" t="str">
        <v>https://example.com/webinars</v>
      </c>
      <c r="L1272" t="str">
        <v/>
      </c>
      <c r="M1272">
        <v>35.4</v>
      </c>
      <c r="N1272" t="str">
        <v>HIGH</v>
      </c>
    </row>
    <row r="1273" spans="1:14">
      <c r="A1273" t="str">
        <v>INT-01272</v>
      </c>
      <c r="B1273" t="str">
        <v>L0571</v>
      </c>
      <c r="C1273" t="str">
        <v>EMAIL_CLICK</v>
      </c>
      <c r="D1273">
        <v>45811</v>
      </c>
      <c r="E1273" t="str">
        <v>CHAT</v>
      </c>
      <c r="F1273" t="str">
        <v>C002</v>
      </c>
      <c r="G1273" t="str">
        <v>Ultimate Guide To Crm</v>
      </c>
      <c r="H1273" t="str">
        <v>BOUNCED</v>
      </c>
      <c r="I1273">
        <v>1783</v>
      </c>
      <c r="J1273" t="str">
        <v>MOBILE</v>
      </c>
      <c r="K1273" t="str">
        <v>N/A</v>
      </c>
      <c r="L1273" t="str">
        <v/>
      </c>
      <c r="M1273">
        <v>29.7</v>
      </c>
      <c r="N1273" t="str">
        <v>HIGH</v>
      </c>
    </row>
    <row r="1274" spans="1:14">
      <c r="A1274" t="str">
        <v>INT-01273</v>
      </c>
      <c r="B1274" t="str">
        <v>L0999</v>
      </c>
      <c r="C1274" t="str">
        <v>FREE_TRIAL_SIGNUP</v>
      </c>
      <c r="D1274">
        <v>45695</v>
      </c>
      <c r="E1274" t="str">
        <v>WEB</v>
      </c>
      <c r="F1274" t="str">
        <v>N/A</v>
      </c>
      <c r="G1274" t="str">
        <v>Video: Platform Overview 3Min</v>
      </c>
      <c r="H1274" t="str">
        <v>PARTIAL_VIEW</v>
      </c>
      <c r="I1274">
        <v>1283</v>
      </c>
      <c r="J1274" t="str">
        <v>TABLET</v>
      </c>
      <c r="K1274" t="str">
        <v>N/A</v>
      </c>
      <c r="L1274" t="str">
        <v/>
      </c>
      <c r="M1274">
        <v>21.4</v>
      </c>
      <c r="N1274" t="str">
        <v>HIGH</v>
      </c>
    </row>
    <row r="1275" spans="1:14">
      <c r="A1275" t="str">
        <v>INT-01274</v>
      </c>
      <c r="B1275" t="str">
        <v>L0410</v>
      </c>
      <c r="C1275" t="str">
        <v>UNSUBSCRIBE</v>
      </c>
      <c r="D1275">
        <v>45819</v>
      </c>
      <c r="E1275" t="str">
        <v>EMAIL</v>
      </c>
      <c r="F1275" t="str">
        <v>C004</v>
      </c>
      <c r="G1275" t="str">
        <v>Case Study: Smb Growth Story</v>
      </c>
      <c r="H1275" t="str">
        <v>ENGAGED</v>
      </c>
      <c r="I1275">
        <v>719</v>
      </c>
      <c r="J1275" t="str">
        <v>DESKTOP</v>
      </c>
      <c r="K1275" t="str">
        <v>https://example.com/demo</v>
      </c>
      <c r="L1275" t="str">
        <v/>
      </c>
      <c r="M1275">
        <v>12</v>
      </c>
      <c r="N1275" t="str">
        <v>HIGH</v>
      </c>
    </row>
    <row r="1276" spans="1:14">
      <c r="A1276" t="str">
        <v>INT-01275</v>
      </c>
      <c r="B1276" t="str">
        <v>L0346</v>
      </c>
      <c r="C1276" t="str">
        <v>CONTENT_DOWNLOAD</v>
      </c>
      <c r="D1276">
        <v>45880</v>
      </c>
      <c r="E1276" t="str">
        <v>UNKNOWN</v>
      </c>
      <c r="F1276" t="str">
        <v>C010</v>
      </c>
      <c r="G1276" t="str">
        <v>Product Demo Video</v>
      </c>
      <c r="H1276" t="str">
        <v>NO_RESPONSE</v>
      </c>
      <c r="I1276">
        <v>1470</v>
      </c>
      <c r="J1276" t="str">
        <v>DESKTOP</v>
      </c>
      <c r="K1276" t="str">
        <v>N/A</v>
      </c>
      <c r="L1276" t="str">
        <v/>
      </c>
      <c r="M1276">
        <v>24.5</v>
      </c>
      <c r="N1276" t="str">
        <v>HIGH</v>
      </c>
    </row>
    <row r="1277" spans="1:14">
      <c r="A1277" t="str">
        <v>INT-01276</v>
      </c>
      <c r="B1277" t="str">
        <v>L0239</v>
      </c>
      <c r="C1277" t="str">
        <v>EMAIL_CLICK</v>
      </c>
      <c r="D1277">
        <v>45870</v>
      </c>
      <c r="E1277" t="str">
        <v>PHONE</v>
      </c>
      <c r="F1277" t="str">
        <v>C007</v>
      </c>
      <c r="G1277" t="str">
        <v>Unknown</v>
      </c>
      <c r="H1277" t="str">
        <v>CONVERTED</v>
      </c>
      <c r="I1277">
        <v>1517</v>
      </c>
      <c r="J1277" t="str">
        <v>MOBILE</v>
      </c>
      <c r="K1277" t="str">
        <v>https://example.com/free-trial</v>
      </c>
      <c r="L1277" t="str">
        <v/>
      </c>
      <c r="M1277">
        <v>25.3</v>
      </c>
      <c r="N1277" t="str">
        <v>HIGH</v>
      </c>
    </row>
    <row r="1278" spans="1:14">
      <c r="A1278" t="str">
        <v>INT-01277</v>
      </c>
      <c r="B1278" t="str">
        <v>L0069</v>
      </c>
      <c r="C1278" t="str">
        <v>UNSUBSCRIBE</v>
      </c>
      <c r="D1278">
        <v>45758</v>
      </c>
      <c r="E1278" t="str">
        <v>PHONE</v>
      </c>
      <c r="F1278" t="str">
        <v>C006</v>
      </c>
      <c r="G1278" t="str">
        <v>Blog: 5 Metrics Every Cmo Needs</v>
      </c>
      <c r="H1278" t="str">
        <v>OPENED</v>
      </c>
      <c r="I1278">
        <v>793</v>
      </c>
      <c r="J1278" t="str">
        <v>DESKTOP</v>
      </c>
      <c r="K1278" t="str">
        <v>N/A</v>
      </c>
      <c r="L1278" t="str">
        <v/>
      </c>
      <c r="M1278">
        <v>13.2</v>
      </c>
      <c r="N1278" t="str">
        <v>HIGH</v>
      </c>
    </row>
    <row r="1279" spans="1:14">
      <c r="A1279" t="str">
        <v>INT-01278</v>
      </c>
      <c r="B1279" t="str">
        <v>L0528</v>
      </c>
      <c r="C1279" t="str">
        <v>FREE_TRIAL_SIGNUP</v>
      </c>
      <c r="D1279">
        <v>45761</v>
      </c>
      <c r="E1279" t="str">
        <v>IN-PERSON</v>
      </c>
      <c r="F1279" t="str">
        <v>C007</v>
      </c>
      <c r="G1279" t="str">
        <v>Newsletter Issue #43</v>
      </c>
      <c r="H1279" t="str">
        <v>CLICKED</v>
      </c>
      <c r="I1279">
        <v>1233</v>
      </c>
      <c r="J1279" t="str">
        <v>DESKTOP</v>
      </c>
      <c r="K1279" t="str">
        <v>https://example.com/features</v>
      </c>
      <c r="L1279" t="str">
        <v/>
      </c>
      <c r="M1279">
        <v>20.6</v>
      </c>
      <c r="N1279" t="str">
        <v>HIGH</v>
      </c>
    </row>
    <row r="1280" spans="1:14">
      <c r="A1280" t="str">
        <v>INT-01279</v>
      </c>
      <c r="B1280" t="str">
        <v>L0920</v>
      </c>
      <c r="C1280" t="str">
        <v>PRICING_PAGE_VIEW</v>
      </c>
      <c r="D1280">
        <v>45689</v>
      </c>
      <c r="E1280" t="str">
        <v>PUSH_NOTIFICATION</v>
      </c>
      <c r="F1280" t="str">
        <v>C007</v>
      </c>
      <c r="G1280" t="str">
        <v>Customer Success Story</v>
      </c>
      <c r="H1280" t="str">
        <v>NO_RESPONSE</v>
      </c>
      <c r="I1280">
        <v>0</v>
      </c>
      <c r="J1280" t="str">
        <v>MOBILE</v>
      </c>
      <c r="K1280" t="str">
        <v>N/A</v>
      </c>
      <c r="L1280" t="str">
        <v/>
      </c>
      <c r="M1280">
        <v>0</v>
      </c>
      <c r="N1280" t="str">
        <v>NONE</v>
      </c>
    </row>
    <row r="1281" spans="1:14">
      <c r="A1281" t="str">
        <v>INT-01280</v>
      </c>
      <c r="B1281" t="str">
        <v>L0579</v>
      </c>
      <c r="C1281" t="str">
        <v>WEBSITE_VISIT</v>
      </c>
      <c r="D1281">
        <v>45865</v>
      </c>
      <c r="E1281" t="str">
        <v>PUSH_NOTIFICATION</v>
      </c>
      <c r="F1281" t="str">
        <v>N/A</v>
      </c>
      <c r="G1281" t="str">
        <v>Crm Buyer'S Guide 2025</v>
      </c>
      <c r="H1281" t="str">
        <v>REPLIED</v>
      </c>
      <c r="I1281">
        <v>0</v>
      </c>
      <c r="J1281" t="str">
        <v>DESKTOP</v>
      </c>
      <c r="K1281" t="str">
        <v>https://example.com/features</v>
      </c>
      <c r="L1281" t="str">
        <v/>
      </c>
      <c r="M1281">
        <v>0</v>
      </c>
      <c r="N1281" t="str">
        <v>NONE</v>
      </c>
    </row>
    <row r="1282" spans="1:14">
      <c r="A1282" t="str">
        <v>INT-01281</v>
      </c>
      <c r="B1282" t="str">
        <v>L0625</v>
      </c>
      <c r="C1282" t="str">
        <v>REFERRAL_LINK_CLICK</v>
      </c>
      <c r="D1282">
        <v>45691</v>
      </c>
      <c r="E1282" t="str">
        <v>SMS</v>
      </c>
      <c r="F1282" t="str">
        <v>C003</v>
      </c>
      <c r="G1282" t="str">
        <v>Social Post: Product Launch</v>
      </c>
      <c r="H1282" t="str">
        <v>BOUNCED</v>
      </c>
      <c r="I1282">
        <v>873</v>
      </c>
      <c r="J1282" t="str">
        <v>DESKTOP</v>
      </c>
      <c r="K1282" t="str">
        <v>https://example.com/integrations</v>
      </c>
      <c r="L1282" t="str">
        <v>Follow Up Needed</v>
      </c>
      <c r="M1282">
        <v>14.6</v>
      </c>
      <c r="N1282" t="str">
        <v>HIGH</v>
      </c>
    </row>
    <row r="1283" spans="1:14">
      <c r="A1283" t="str">
        <v>INT-01282</v>
      </c>
      <c r="B1283" t="str">
        <v>L0680</v>
      </c>
      <c r="C1283" t="str">
        <v>CHATBOT_CONVO</v>
      </c>
      <c r="D1283">
        <v>45718</v>
      </c>
      <c r="E1283" t="str">
        <v>SMS</v>
      </c>
      <c r="F1283" t="str">
        <v>C010</v>
      </c>
      <c r="G1283" t="str">
        <v>Free Trial Signup Page</v>
      </c>
      <c r="H1283" t="str">
        <v>VIEWED</v>
      </c>
      <c r="I1283">
        <v>489</v>
      </c>
      <c r="J1283" t="str">
        <v>MOBILE</v>
      </c>
      <c r="K1283" t="str">
        <v>https://example.com/resources/ebooks</v>
      </c>
      <c r="L1283" t="str">
        <v/>
      </c>
      <c r="M1283">
        <v>8.1999999999999993</v>
      </c>
      <c r="N1283" t="str">
        <v>HIGH</v>
      </c>
    </row>
    <row r="1284" spans="1:14">
      <c r="A1284" t="str">
        <v>INT-01283</v>
      </c>
      <c r="B1284" t="str">
        <v>L0221</v>
      </c>
      <c r="C1284" t="str">
        <v>PHONE_CALL</v>
      </c>
      <c r="D1284">
        <v>45950</v>
      </c>
      <c r="E1284" t="str">
        <v>IN-PERSON</v>
      </c>
      <c r="F1284" t="str">
        <v>C004</v>
      </c>
      <c r="G1284" t="str">
        <v>Crm Buyer'S Guide 2025</v>
      </c>
      <c r="H1284" t="str">
        <v>NO_RESPONSE</v>
      </c>
      <c r="I1284">
        <v>170</v>
      </c>
      <c r="J1284" t="str">
        <v>MOBILE</v>
      </c>
      <c r="K1284" t="str">
        <v>https://example.com/blog</v>
      </c>
      <c r="L1284" t="str">
        <v/>
      </c>
      <c r="M1284">
        <v>2.8</v>
      </c>
      <c r="N1284" t="str">
        <v>MEDIUM</v>
      </c>
    </row>
    <row r="1285" spans="1:14">
      <c r="A1285" t="str">
        <v>INT-01284</v>
      </c>
      <c r="B1285" t="str">
        <v>L0800</v>
      </c>
      <c r="C1285" t="str">
        <v>FREE_TRIAL_SIGNUP</v>
      </c>
      <c r="D1285">
        <v>45973</v>
      </c>
      <c r="E1285" t="str">
        <v>SMS</v>
      </c>
      <c r="F1285" t="str">
        <v>C006</v>
      </c>
      <c r="G1285" t="str">
        <v>Partner Referral Landing Page</v>
      </c>
      <c r="H1285" t="str">
        <v>CONVERTED</v>
      </c>
      <c r="I1285">
        <v>325</v>
      </c>
      <c r="J1285" t="str">
        <v>MOBILE</v>
      </c>
      <c r="K1285" t="str">
        <v>N/A</v>
      </c>
      <c r="L1285" t="str">
        <v/>
      </c>
      <c r="M1285">
        <v>5.4</v>
      </c>
      <c r="N1285" t="str">
        <v>HIGH</v>
      </c>
    </row>
    <row r="1286" spans="1:14">
      <c r="A1286" t="str">
        <v>INT-01285</v>
      </c>
      <c r="B1286" t="str">
        <v>L0063</v>
      </c>
      <c r="C1286" t="str">
        <v>VIDEO_WATCH</v>
      </c>
      <c r="D1286">
        <v>45855</v>
      </c>
      <c r="E1286" t="str">
        <v>EMAIL</v>
      </c>
      <c r="F1286" t="str">
        <v>C004</v>
      </c>
      <c r="G1286" t="str">
        <v>10 Lead Scoring Tips</v>
      </c>
      <c r="H1286" t="str">
        <v>NO_RESPONSE</v>
      </c>
      <c r="I1286">
        <v>129</v>
      </c>
      <c r="J1286" t="str">
        <v>DESKTOP</v>
      </c>
      <c r="K1286" t="str">
        <v>https://example.com/integrations</v>
      </c>
      <c r="L1286" t="str">
        <v/>
      </c>
      <c r="M1286">
        <v>2.2000000000000002</v>
      </c>
      <c r="N1286" t="str">
        <v>MEDIUM</v>
      </c>
    </row>
    <row r="1287" spans="1:14">
      <c r="A1287" t="str">
        <v>INT-01286</v>
      </c>
      <c r="B1287" t="str">
        <v>L0714</v>
      </c>
      <c r="C1287" t="str">
        <v>DEMO_REQUEST</v>
      </c>
      <c r="D1287">
        <v>45901</v>
      </c>
      <c r="E1287" t="str">
        <v>EMAIL</v>
      </c>
      <c r="F1287" t="str">
        <v>N/A</v>
      </c>
      <c r="G1287" t="str">
        <v>Customer Success Story</v>
      </c>
      <c r="H1287" t="str">
        <v>CONVERTED</v>
      </c>
      <c r="I1287">
        <v>1126</v>
      </c>
      <c r="J1287" t="str">
        <v>TABLET</v>
      </c>
      <c r="K1287" t="str">
        <v>https://example.com/contact</v>
      </c>
      <c r="L1287" t="str">
        <v/>
      </c>
      <c r="M1287">
        <v>18.8</v>
      </c>
      <c r="N1287" t="str">
        <v>HIGH</v>
      </c>
    </row>
    <row r="1288" spans="1:14">
      <c r="A1288" t="str">
        <v>INT-01287</v>
      </c>
      <c r="B1288" t="str">
        <v>L0938</v>
      </c>
      <c r="C1288" t="str">
        <v>FORM_SUBMIT</v>
      </c>
      <c r="D1288">
        <v>45753</v>
      </c>
      <c r="E1288" t="str">
        <v>WEB</v>
      </c>
      <c r="F1288" t="str">
        <v>N/A</v>
      </c>
      <c r="G1288" t="str">
        <v>Webinar: Marketing Automation 101</v>
      </c>
      <c r="H1288" t="str">
        <v>CONVERTED</v>
      </c>
      <c r="I1288">
        <v>1412</v>
      </c>
      <c r="J1288" t="str">
        <v>TABLET</v>
      </c>
      <c r="K1288" t="str">
        <v>https://example.com/pricing</v>
      </c>
      <c r="L1288" t="str">
        <v/>
      </c>
      <c r="M1288">
        <v>23.5</v>
      </c>
      <c r="N1288" t="str">
        <v>HIGH</v>
      </c>
    </row>
    <row r="1289" spans="1:14">
      <c r="A1289" t="str">
        <v>INT-01288</v>
      </c>
      <c r="B1289" t="str">
        <v>L0647</v>
      </c>
      <c r="C1289" t="str">
        <v>BLOG_READ</v>
      </c>
      <c r="D1289">
        <v>45935</v>
      </c>
      <c r="E1289" t="str">
        <v>SMS</v>
      </c>
      <c r="F1289" t="str">
        <v>C002</v>
      </c>
      <c r="G1289" t="str">
        <v>Guide: Email Deliverability</v>
      </c>
      <c r="H1289" t="str">
        <v>CLICKED</v>
      </c>
      <c r="I1289">
        <v>444</v>
      </c>
      <c r="J1289" t="str">
        <v>DESKTOP</v>
      </c>
      <c r="K1289" t="str">
        <v>https://example.com/roi-calculator</v>
      </c>
      <c r="L1289" t="str">
        <v/>
      </c>
      <c r="M1289">
        <v>7.4</v>
      </c>
      <c r="N1289" t="str">
        <v>HIGH</v>
      </c>
    </row>
    <row r="1290" spans="1:14">
      <c r="A1290" t="str">
        <v>INT-01289</v>
      </c>
      <c r="B1290" t="str">
        <v>L0907</v>
      </c>
      <c r="C1290" t="str">
        <v>CASE_STUDY_VIEW</v>
      </c>
      <c r="D1290">
        <v>45677</v>
      </c>
      <c r="E1290" t="str">
        <v>EMAIL</v>
      </c>
      <c r="F1290" t="str">
        <v>C004</v>
      </c>
      <c r="G1290" t="str">
        <v>Blog: 5 Metrics Every Cmo Needs</v>
      </c>
      <c r="H1290" t="str">
        <v>NO_RESPONSE</v>
      </c>
      <c r="I1290">
        <v>0</v>
      </c>
      <c r="J1290" t="str">
        <v>DESKTOP</v>
      </c>
      <c r="K1290" t="str">
        <v>https://example.com/competitors</v>
      </c>
      <c r="L1290" t="str">
        <v/>
      </c>
      <c r="M1290">
        <v>0</v>
      </c>
      <c r="N1290" t="str">
        <v>NONE</v>
      </c>
    </row>
    <row r="1291" spans="1:14">
      <c r="A1291" t="str">
        <v>INT-01290</v>
      </c>
      <c r="B1291" t="str">
        <v>L0717</v>
      </c>
      <c r="C1291" t="str">
        <v>PRICING_PAGE_VIEW</v>
      </c>
      <c r="D1291">
        <v>45827</v>
      </c>
      <c r="E1291" t="str">
        <v>PHONE</v>
      </c>
      <c r="F1291" t="str">
        <v>C009</v>
      </c>
      <c r="G1291" t="str">
        <v>Free Trial Signup Page</v>
      </c>
      <c r="H1291" t="str">
        <v>OPENED</v>
      </c>
      <c r="I1291">
        <v>2337</v>
      </c>
      <c r="J1291" t="str">
        <v>DESKTOP</v>
      </c>
      <c r="K1291" t="str">
        <v>https://example.com/blog/reduce-cac</v>
      </c>
      <c r="L1291" t="str">
        <v/>
      </c>
      <c r="M1291">
        <v>39</v>
      </c>
      <c r="N1291" t="str">
        <v>HIGH</v>
      </c>
    </row>
    <row r="1292" spans="1:14">
      <c r="A1292" t="str">
        <v>INT-01291</v>
      </c>
      <c r="B1292" t="str">
        <v>L0533</v>
      </c>
      <c r="C1292" t="str">
        <v>EMAIL_OPEN</v>
      </c>
      <c r="D1292">
        <v>45699</v>
      </c>
      <c r="E1292" t="str">
        <v>PUSH_NOTIFICATION</v>
      </c>
      <c r="F1292" t="str">
        <v>C004</v>
      </c>
      <c r="G1292" t="str">
        <v>Video: Customer Testimonial</v>
      </c>
      <c r="H1292" t="str">
        <v>OPENED</v>
      </c>
      <c r="I1292">
        <v>1198</v>
      </c>
      <c r="J1292" t="str">
        <v>TABLET</v>
      </c>
      <c r="K1292" t="str">
        <v>https://example.com/demo</v>
      </c>
      <c r="L1292" t="str">
        <v/>
      </c>
      <c r="M1292">
        <v>20</v>
      </c>
      <c r="N1292" t="str">
        <v>HIGH</v>
      </c>
    </row>
    <row r="1293" spans="1:14">
      <c r="A1293" t="str">
        <v>INT-01292</v>
      </c>
      <c r="B1293" t="str">
        <v>L0647</v>
      </c>
      <c r="C1293" t="str">
        <v>REFERRAL_LINK_CLICK</v>
      </c>
      <c r="D1293">
        <v>45970</v>
      </c>
      <c r="E1293" t="str">
        <v>SMS</v>
      </c>
      <c r="F1293" t="str">
        <v>C008</v>
      </c>
      <c r="G1293" t="str">
        <v>Free Trial Signup Page</v>
      </c>
      <c r="H1293" t="str">
        <v>VIEWED</v>
      </c>
      <c r="I1293">
        <v>0</v>
      </c>
      <c r="J1293" t="str">
        <v>DESKTOP</v>
      </c>
      <c r="K1293" t="str">
        <v>https://example.com/competitors</v>
      </c>
      <c r="L1293" t="str">
        <v>Spoke With Decision Maker</v>
      </c>
      <c r="M1293">
        <v>0</v>
      </c>
      <c r="N1293" t="str">
        <v>NONE</v>
      </c>
    </row>
    <row r="1294" spans="1:14">
      <c r="A1294" t="str">
        <v>INT-01293</v>
      </c>
      <c r="B1294" t="str">
        <v>L0381</v>
      </c>
      <c r="C1294" t="str">
        <v>WEBINAR_ATTENDED</v>
      </c>
      <c r="D1294">
        <v>45987</v>
      </c>
      <c r="E1294" t="str">
        <v>EMAIL</v>
      </c>
      <c r="F1294" t="str">
        <v>C006</v>
      </c>
      <c r="G1294" t="str">
        <v>Newsletter Issue #42</v>
      </c>
      <c r="H1294" t="str">
        <v>DOWNLOADED</v>
      </c>
      <c r="I1294">
        <v>1411</v>
      </c>
      <c r="J1294" t="str">
        <v>MOBILE</v>
      </c>
      <c r="K1294" t="str">
        <v>https://example.com/webinars</v>
      </c>
      <c r="L1294" t="str">
        <v/>
      </c>
      <c r="M1294">
        <v>23.5</v>
      </c>
      <c r="N1294" t="str">
        <v>HIGH</v>
      </c>
    </row>
    <row r="1295" spans="1:14">
      <c r="A1295" t="str">
        <v>INT-01294</v>
      </c>
      <c r="B1295" t="str">
        <v>L0694</v>
      </c>
      <c r="C1295" t="str">
        <v>PRICING_PAGE_VIEW</v>
      </c>
      <c r="D1295">
        <v>45921</v>
      </c>
      <c r="E1295" t="str">
        <v>PUSH_NOTIFICATION</v>
      </c>
      <c r="F1295" t="str">
        <v>C009</v>
      </c>
      <c r="G1295" t="str">
        <v>Crm Buyer'S Guide 2025</v>
      </c>
      <c r="H1295" t="str">
        <v>PARTIAL_VIEW</v>
      </c>
      <c r="I1295">
        <v>2032</v>
      </c>
      <c r="J1295" t="str">
        <v>DESKTOP</v>
      </c>
      <c r="K1295" t="str">
        <v>https://example.com/about</v>
      </c>
      <c r="L1295" t="str">
        <v/>
      </c>
      <c r="M1295">
        <v>33.9</v>
      </c>
      <c r="N1295" t="str">
        <v>HIGH</v>
      </c>
    </row>
    <row r="1296" spans="1:14">
      <c r="A1296" t="str">
        <v>INT-01295</v>
      </c>
      <c r="B1296" t="str">
        <v>L0565</v>
      </c>
      <c r="C1296" t="str">
        <v>UNSUBSCRIBE</v>
      </c>
      <c r="D1296">
        <v>45820</v>
      </c>
      <c r="E1296" t="str">
        <v>WEB</v>
      </c>
      <c r="F1296" t="str">
        <v>N/A</v>
      </c>
      <c r="G1296" t="str">
        <v>Video: Platform Overview 3Min</v>
      </c>
      <c r="H1296" t="str">
        <v>OPENED</v>
      </c>
      <c r="I1296">
        <v>670</v>
      </c>
      <c r="J1296" t="str">
        <v>UNKNOWN</v>
      </c>
      <c r="K1296" t="str">
        <v>https://example.com/demo</v>
      </c>
      <c r="L1296" t="str">
        <v/>
      </c>
      <c r="M1296">
        <v>11.2</v>
      </c>
      <c r="N1296" t="str">
        <v>HIGH</v>
      </c>
    </row>
    <row r="1297" spans="1:14">
      <c r="A1297" t="str">
        <v>INT-01296</v>
      </c>
      <c r="B1297" t="str">
        <v>L0914</v>
      </c>
      <c r="C1297" t="str">
        <v>BLOG_READ</v>
      </c>
      <c r="D1297">
        <v>45894</v>
      </c>
      <c r="E1297" t="str">
        <v>UNKNOWN</v>
      </c>
      <c r="F1297" t="str">
        <v>N/A</v>
      </c>
      <c r="G1297" t="str">
        <v>Retargeting Ad Creative A</v>
      </c>
      <c r="H1297" t="str">
        <v>CONVERTED</v>
      </c>
      <c r="I1297">
        <v>0</v>
      </c>
      <c r="J1297" t="str">
        <v>DESKTOP</v>
      </c>
      <c r="K1297" t="str">
        <v>https://example.com/pricing</v>
      </c>
      <c r="L1297" t="str">
        <v/>
      </c>
      <c r="M1297">
        <v>0</v>
      </c>
      <c r="N1297" t="str">
        <v>NONE</v>
      </c>
    </row>
    <row r="1298" spans="1:14">
      <c r="A1298" t="str">
        <v>INT-01297</v>
      </c>
      <c r="B1298" t="str">
        <v>L0204</v>
      </c>
      <c r="C1298" t="str">
        <v>PRICING_PAGE_VIEW</v>
      </c>
      <c r="D1298">
        <v>45665</v>
      </c>
      <c r="E1298" t="str">
        <v>IN-PERSON</v>
      </c>
      <c r="F1298" t="str">
        <v>N/A</v>
      </c>
      <c r="G1298" t="str">
        <v>Crm Buyer'S Guide 2025</v>
      </c>
      <c r="H1298" t="str">
        <v>BOUNCED</v>
      </c>
      <c r="I1298">
        <v>1642</v>
      </c>
      <c r="J1298" t="str">
        <v>MOBILE</v>
      </c>
      <c r="K1298" t="str">
        <v>N/A</v>
      </c>
      <c r="L1298" t="str">
        <v/>
      </c>
      <c r="M1298">
        <v>27.4</v>
      </c>
      <c r="N1298" t="str">
        <v>HIGH</v>
      </c>
    </row>
    <row r="1299" spans="1:14">
      <c r="A1299" t="str">
        <v>INT-01298</v>
      </c>
      <c r="B1299" t="str">
        <v>L0640</v>
      </c>
      <c r="C1299" t="str">
        <v>REFERRAL_LINK_CLICK</v>
      </c>
      <c r="D1299">
        <v>45813</v>
      </c>
      <c r="E1299" t="str">
        <v>EMAIL</v>
      </c>
      <c r="F1299" t="str">
        <v>C009</v>
      </c>
      <c r="G1299" t="str">
        <v>Chatbot: Pricing Inquiry</v>
      </c>
      <c r="H1299" t="str">
        <v>CONVERTED</v>
      </c>
      <c r="I1299">
        <v>1554</v>
      </c>
      <c r="J1299" t="str">
        <v>MOBILE</v>
      </c>
      <c r="K1299" t="str">
        <v>https://example.com/demo</v>
      </c>
      <c r="L1299" t="str">
        <v/>
      </c>
      <c r="M1299">
        <v>25.9</v>
      </c>
      <c r="N1299" t="str">
        <v>HIGH</v>
      </c>
    </row>
    <row r="1300" spans="1:14">
      <c r="A1300" t="str">
        <v>INT-01299</v>
      </c>
      <c r="B1300" t="str">
        <v>L0194</v>
      </c>
      <c r="C1300" t="str">
        <v>CASE_STUDY_VIEW</v>
      </c>
      <c r="D1300">
        <v>45931</v>
      </c>
      <c r="E1300" t="str">
        <v>EMAIL</v>
      </c>
      <c r="F1300" t="str">
        <v>N/A</v>
      </c>
      <c r="G1300" t="str">
        <v>Demo: Live Product Walkthrough</v>
      </c>
      <c r="H1300" t="str">
        <v>CONVERTED</v>
      </c>
      <c r="I1300">
        <v>588</v>
      </c>
      <c r="J1300" t="str">
        <v>UNKNOWN</v>
      </c>
      <c r="K1300" t="str">
        <v>N/A</v>
      </c>
      <c r="L1300" t="str">
        <v/>
      </c>
      <c r="M1300">
        <v>9.8000000000000007</v>
      </c>
      <c r="N1300" t="str">
        <v>HIGH</v>
      </c>
    </row>
    <row r="1301" spans="1:14">
      <c r="A1301" t="str">
        <v>INT-01300</v>
      </c>
      <c r="B1301" t="str">
        <v>L0333</v>
      </c>
      <c r="C1301" t="str">
        <v>CHATBOT_CONVO</v>
      </c>
      <c r="D1301">
        <v>45767</v>
      </c>
      <c r="E1301" t="str">
        <v>PUSH_NOTIFICATION</v>
      </c>
      <c r="F1301" t="str">
        <v>C009</v>
      </c>
      <c r="G1301" t="str">
        <v>10 Lead Scoring Tips</v>
      </c>
      <c r="H1301" t="str">
        <v>REGISTERED</v>
      </c>
      <c r="I1301">
        <v>880</v>
      </c>
      <c r="J1301" t="str">
        <v>MOBILE</v>
      </c>
      <c r="K1301" t="str">
        <v>N/A</v>
      </c>
      <c r="L1301" t="str">
        <v/>
      </c>
      <c r="M1301">
        <v>14.7</v>
      </c>
      <c r="N1301" t="str">
        <v>HIGH</v>
      </c>
    </row>
    <row r="1302" spans="1:14">
      <c r="A1302" t="str">
        <v>INT-01301</v>
      </c>
      <c r="B1302" t="str">
        <v>L0085</v>
      </c>
      <c r="C1302" t="str">
        <v>WEBSITE_VISIT</v>
      </c>
      <c r="D1302" t="str">
        <v/>
      </c>
      <c r="E1302" t="str">
        <v>IN-PERSON</v>
      </c>
      <c r="F1302" t="str">
        <v>N/A</v>
      </c>
      <c r="G1302" t="str">
        <v>Unknown</v>
      </c>
      <c r="H1302" t="str">
        <v>CLICKED</v>
      </c>
      <c r="I1302">
        <v>1255</v>
      </c>
      <c r="J1302" t="str">
        <v>MOBILE</v>
      </c>
      <c r="K1302" t="str">
        <v>https://example.com/blog</v>
      </c>
      <c r="L1302" t="str">
        <v/>
      </c>
      <c r="M1302">
        <v>20.9</v>
      </c>
      <c r="N1302" t="str">
        <v>HIGH</v>
      </c>
    </row>
    <row r="1303" spans="1:14">
      <c r="A1303" t="str">
        <v>INT-01302</v>
      </c>
      <c r="B1303" t="str">
        <v>L0064</v>
      </c>
      <c r="C1303" t="str">
        <v>CHATBOT_CONVO</v>
      </c>
      <c r="D1303">
        <v>45887</v>
      </c>
      <c r="E1303" t="str">
        <v>EMAIL</v>
      </c>
      <c r="F1303" t="str">
        <v>N/A</v>
      </c>
      <c r="G1303" t="str">
        <v>Customer Success Story</v>
      </c>
      <c r="H1303" t="str">
        <v>REPLIED</v>
      </c>
      <c r="I1303">
        <v>1432</v>
      </c>
      <c r="J1303" t="str">
        <v>DESKTOP</v>
      </c>
      <c r="K1303" t="str">
        <v>https://example.com/case-studies</v>
      </c>
      <c r="L1303" t="str">
        <v/>
      </c>
      <c r="M1303">
        <v>23.9</v>
      </c>
      <c r="N1303" t="str">
        <v>HIGH</v>
      </c>
    </row>
    <row r="1304" spans="1:14">
      <c r="A1304" t="str">
        <v>INT-01303</v>
      </c>
      <c r="B1304" t="str">
        <v>L0015</v>
      </c>
      <c r="C1304" t="str">
        <v>CONTENT_DOWNLOAD</v>
      </c>
      <c r="D1304" t="str">
        <v/>
      </c>
      <c r="E1304" t="str">
        <v>EMAIL</v>
      </c>
      <c r="F1304" t="str">
        <v>C009</v>
      </c>
      <c r="G1304" t="str">
        <v>Webinar: Marketing Automation 101</v>
      </c>
      <c r="H1304" t="str">
        <v>ENGAGED</v>
      </c>
      <c r="I1304">
        <v>1585</v>
      </c>
      <c r="J1304" t="str">
        <v>DESKTOP</v>
      </c>
      <c r="K1304" t="str">
        <v>N/A</v>
      </c>
      <c r="L1304" t="str">
        <v/>
      </c>
      <c r="M1304">
        <v>26.4</v>
      </c>
      <c r="N1304" t="str">
        <v>HIGH</v>
      </c>
    </row>
    <row r="1305" spans="1:14">
      <c r="A1305" t="str">
        <v>INT-01304</v>
      </c>
      <c r="B1305" t="str">
        <v>L0003</v>
      </c>
      <c r="C1305" t="str">
        <v>EMAIL_OPEN</v>
      </c>
      <c r="D1305">
        <v>45927</v>
      </c>
      <c r="E1305" t="str">
        <v>PHONE</v>
      </c>
      <c r="F1305" t="str">
        <v>C005</v>
      </c>
      <c r="G1305" t="str">
        <v>Webinar: Marketing Automation 101</v>
      </c>
      <c r="H1305" t="str">
        <v>NO_RESPONSE</v>
      </c>
      <c r="I1305">
        <v>556</v>
      </c>
      <c r="J1305" t="str">
        <v>DESKTOP</v>
      </c>
      <c r="K1305" t="str">
        <v>https://example.com/free-trial</v>
      </c>
      <c r="L1305" t="str">
        <v/>
      </c>
      <c r="M1305">
        <v>9.3000000000000007</v>
      </c>
      <c r="N1305" t="str">
        <v>HIGH</v>
      </c>
    </row>
    <row r="1306" spans="1:14">
      <c r="A1306" t="str">
        <v>INT-01305</v>
      </c>
      <c r="B1306" t="str">
        <v>L0519</v>
      </c>
      <c r="C1306" t="str">
        <v>EMAIL_CLICK</v>
      </c>
      <c r="D1306" t="str">
        <v/>
      </c>
      <c r="E1306" t="str">
        <v>UNKNOWN</v>
      </c>
      <c r="F1306" t="str">
        <v>C010</v>
      </c>
      <c r="G1306" t="str">
        <v>Retargeting Ad Creative A</v>
      </c>
      <c r="H1306" t="str">
        <v>CONVERTED</v>
      </c>
      <c r="I1306">
        <v>1306</v>
      </c>
      <c r="J1306" t="str">
        <v>UNKNOWN</v>
      </c>
      <c r="K1306" t="str">
        <v>https://example.com/contact</v>
      </c>
      <c r="L1306" t="str">
        <v/>
      </c>
      <c r="M1306">
        <v>21.8</v>
      </c>
      <c r="N1306" t="str">
        <v>HIGH</v>
      </c>
    </row>
    <row r="1307" spans="1:14">
      <c r="A1307" t="str">
        <v>INT-01306</v>
      </c>
      <c r="B1307" t="str">
        <v>L0395</v>
      </c>
      <c r="C1307" t="str">
        <v>WEBSITE_VISIT</v>
      </c>
      <c r="D1307">
        <v>45822</v>
      </c>
      <c r="E1307" t="str">
        <v>EMAIL</v>
      </c>
      <c r="F1307" t="str">
        <v>C005</v>
      </c>
      <c r="G1307" t="str">
        <v>Social Post: Product Launch</v>
      </c>
      <c r="H1307" t="str">
        <v>CONVERTED</v>
      </c>
      <c r="I1307">
        <v>2313</v>
      </c>
      <c r="J1307" t="str">
        <v>MOBILE</v>
      </c>
      <c r="K1307" t="str">
        <v>N/A</v>
      </c>
      <c r="L1307" t="str">
        <v>High Intent</v>
      </c>
      <c r="M1307">
        <v>38.6</v>
      </c>
      <c r="N1307" t="str">
        <v>HIGH</v>
      </c>
    </row>
    <row r="1308" spans="1:14">
      <c r="A1308" t="str">
        <v>INT-01307</v>
      </c>
      <c r="B1308" t="str">
        <v>L0627</v>
      </c>
      <c r="C1308" t="str">
        <v>WEBINAR_ATTENDED</v>
      </c>
      <c r="D1308">
        <v>45699</v>
      </c>
      <c r="E1308" t="str">
        <v>WEB</v>
      </c>
      <c r="F1308" t="str">
        <v>C010</v>
      </c>
      <c r="G1308" t="str">
        <v>Newsletter Issue #44</v>
      </c>
      <c r="H1308" t="str">
        <v>CONVERTED</v>
      </c>
      <c r="I1308">
        <v>1769</v>
      </c>
      <c r="J1308" t="str">
        <v>MOBILE</v>
      </c>
      <c r="K1308" t="str">
        <v>https://example.com/case-studies</v>
      </c>
      <c r="L1308" t="str">
        <v>Timeline: Q4</v>
      </c>
      <c r="M1308">
        <v>29.5</v>
      </c>
      <c r="N1308" t="str">
        <v>HIGH</v>
      </c>
    </row>
    <row r="1309" spans="1:14">
      <c r="A1309" t="str">
        <v>INT-01308</v>
      </c>
      <c r="B1309" t="str">
        <v>L0528</v>
      </c>
      <c r="C1309" t="str">
        <v>WEBINAR_ATTENDED</v>
      </c>
      <c r="D1309">
        <v>45993</v>
      </c>
      <c r="E1309" t="str">
        <v>SMS</v>
      </c>
      <c r="F1309" t="str">
        <v>C007</v>
      </c>
      <c r="G1309" t="str">
        <v>Chatbot: Pricing Inquiry</v>
      </c>
      <c r="H1309" t="str">
        <v>NO_RESPONSE</v>
      </c>
      <c r="I1309">
        <v>0</v>
      </c>
      <c r="J1309" t="str">
        <v>DESKTOP</v>
      </c>
      <c r="K1309" t="str">
        <v>https://example.com/competitors</v>
      </c>
      <c r="L1309" t="str">
        <v/>
      </c>
      <c r="M1309">
        <v>0</v>
      </c>
      <c r="N1309" t="str">
        <v>NONE</v>
      </c>
    </row>
    <row r="1310" spans="1:14">
      <c r="A1310" t="str">
        <v>INT-01309</v>
      </c>
      <c r="B1310" t="str">
        <v>L0135</v>
      </c>
      <c r="C1310" t="str">
        <v>EMAIL_CLICK</v>
      </c>
      <c r="D1310">
        <v>45861</v>
      </c>
      <c r="E1310" t="str">
        <v>SMS</v>
      </c>
      <c r="F1310" t="str">
        <v>C005</v>
      </c>
      <c r="G1310" t="str">
        <v>Unknown</v>
      </c>
      <c r="H1310" t="str">
        <v>BOUNCED</v>
      </c>
      <c r="I1310">
        <v>250</v>
      </c>
      <c r="J1310" t="str">
        <v>DESKTOP</v>
      </c>
      <c r="K1310" t="str">
        <v>https://example.com/blog/reduce-cac</v>
      </c>
      <c r="L1310" t="str">
        <v>Bad Email</v>
      </c>
      <c r="M1310">
        <v>4.2</v>
      </c>
      <c r="N1310" t="str">
        <v>MEDIUM</v>
      </c>
    </row>
    <row r="1311" spans="1:14">
      <c r="A1311" t="str">
        <v>INT-01310</v>
      </c>
      <c r="B1311" t="str">
        <v>L0225</v>
      </c>
      <c r="C1311" t="str">
        <v>VIDEO_WATCH</v>
      </c>
      <c r="D1311" t="str">
        <v/>
      </c>
      <c r="E1311" t="str">
        <v>CHAT</v>
      </c>
      <c r="F1311" t="str">
        <v>C008</v>
      </c>
      <c r="G1311" t="str">
        <v>Crm Buyer'S Guide 2025</v>
      </c>
      <c r="H1311" t="str">
        <v>CLICKED</v>
      </c>
      <c r="I1311">
        <v>1513</v>
      </c>
      <c r="J1311" t="str">
        <v>DESKTOP</v>
      </c>
      <c r="K1311" t="str">
        <v>https://example.com/roi-calculator</v>
      </c>
      <c r="L1311" t="str">
        <v/>
      </c>
      <c r="M1311">
        <v>25.2</v>
      </c>
      <c r="N1311" t="str">
        <v>HIGH</v>
      </c>
    </row>
    <row r="1312" spans="1:14">
      <c r="A1312" t="str">
        <v>INT-01311</v>
      </c>
      <c r="B1312" t="str">
        <v>L0928</v>
      </c>
      <c r="C1312" t="str">
        <v>DEMO_REQUEST</v>
      </c>
      <c r="D1312">
        <v>45924</v>
      </c>
      <c r="E1312" t="str">
        <v>SMS</v>
      </c>
      <c r="F1312" t="str">
        <v>N/A</v>
      </c>
      <c r="G1312" t="str">
        <v>Customer Success Story</v>
      </c>
      <c r="H1312" t="str">
        <v>OPENED</v>
      </c>
      <c r="I1312">
        <v>410</v>
      </c>
      <c r="J1312" t="str">
        <v>UNKNOWN</v>
      </c>
      <c r="K1312" t="str">
        <v>https://example.com/contact</v>
      </c>
      <c r="L1312" t="str">
        <v/>
      </c>
      <c r="M1312">
        <v>6.8</v>
      </c>
      <c r="N1312" t="str">
        <v>HIGH</v>
      </c>
    </row>
    <row r="1313" spans="1:14">
      <c r="A1313" t="str">
        <v>INT-01312</v>
      </c>
      <c r="B1313" t="str">
        <v>L0403</v>
      </c>
      <c r="C1313" t="str">
        <v>UNSUBSCRIBE</v>
      </c>
      <c r="D1313">
        <v>45901</v>
      </c>
      <c r="E1313" t="str">
        <v>UNKNOWN</v>
      </c>
      <c r="F1313" t="str">
        <v>C008</v>
      </c>
      <c r="G1313" t="str">
        <v>Newsletter Issue #44</v>
      </c>
      <c r="H1313" t="str">
        <v>CONVERTED</v>
      </c>
      <c r="I1313">
        <v>231</v>
      </c>
      <c r="J1313" t="str">
        <v>UNKNOWN</v>
      </c>
      <c r="K1313" t="str">
        <v>https://example.com/free-trial</v>
      </c>
      <c r="L1313" t="str">
        <v/>
      </c>
      <c r="M1313">
        <v>3.9</v>
      </c>
      <c r="N1313" t="str">
        <v>MEDIUM</v>
      </c>
    </row>
    <row r="1314" spans="1:14">
      <c r="A1314" t="str">
        <v>INT-01313</v>
      </c>
      <c r="B1314" t="str">
        <v>L0881</v>
      </c>
      <c r="C1314" t="str">
        <v>VIDEO_WATCH</v>
      </c>
      <c r="D1314">
        <v>45962</v>
      </c>
      <c r="E1314" t="str">
        <v>PHONE</v>
      </c>
      <c r="F1314" t="str">
        <v>N/A</v>
      </c>
      <c r="G1314" t="str">
        <v>Case Study: Smb Growth Story</v>
      </c>
      <c r="H1314" t="str">
        <v>OPENED</v>
      </c>
      <c r="I1314">
        <v>1110</v>
      </c>
      <c r="J1314" t="str">
        <v>MOBILE</v>
      </c>
      <c r="K1314" t="str">
        <v>N/A</v>
      </c>
      <c r="L1314" t="str">
        <v/>
      </c>
      <c r="M1314">
        <v>18.5</v>
      </c>
      <c r="N1314" t="str">
        <v>HIGH</v>
      </c>
    </row>
    <row r="1315" spans="1:14">
      <c r="A1315" t="str">
        <v>INT-01314</v>
      </c>
      <c r="B1315" t="str">
        <v>L0447</v>
      </c>
      <c r="C1315" t="str">
        <v>PHONE_CALL</v>
      </c>
      <c r="D1315">
        <v>45727</v>
      </c>
      <c r="E1315" t="str">
        <v>CHAT</v>
      </c>
      <c r="F1315" t="str">
        <v>C008</v>
      </c>
      <c r="G1315" t="str">
        <v>Competitor Comparison Sheet</v>
      </c>
      <c r="H1315" t="str">
        <v>BOUNCED</v>
      </c>
      <c r="I1315">
        <v>0</v>
      </c>
      <c r="J1315" t="str">
        <v>MOBILE</v>
      </c>
      <c r="K1315" t="str">
        <v>N/A</v>
      </c>
      <c r="L1315" t="str">
        <v/>
      </c>
      <c r="M1315">
        <v>0</v>
      </c>
      <c r="N1315" t="str">
        <v>NONE</v>
      </c>
    </row>
    <row r="1316" spans="1:14">
      <c r="A1316" t="str">
        <v>INT-01315</v>
      </c>
      <c r="B1316" t="str">
        <v>L0294</v>
      </c>
      <c r="C1316" t="str">
        <v>EMAIL_CLICK</v>
      </c>
      <c r="D1316">
        <v>45827</v>
      </c>
      <c r="E1316" t="str">
        <v>EMAIL</v>
      </c>
      <c r="F1316" t="str">
        <v>C006</v>
      </c>
      <c r="G1316" t="str">
        <v>Webinar: Lead Scoring Best Practices</v>
      </c>
      <c r="H1316" t="str">
        <v>PARTIAL_VIEW</v>
      </c>
      <c r="I1316">
        <v>2087</v>
      </c>
      <c r="J1316" t="str">
        <v>DESKTOP</v>
      </c>
      <c r="K1316" t="str">
        <v>https://example.com/blog</v>
      </c>
      <c r="L1316" t="str">
        <v/>
      </c>
      <c r="M1316">
        <v>34.799999999999997</v>
      </c>
      <c r="N1316" t="str">
        <v>HIGH</v>
      </c>
    </row>
    <row r="1317" spans="1:14">
      <c r="A1317" t="str">
        <v>INT-01316</v>
      </c>
      <c r="B1317" t="str">
        <v>L0094</v>
      </c>
      <c r="C1317" t="str">
        <v>PRICING_PAGE_VIEW</v>
      </c>
      <c r="D1317">
        <v>45831</v>
      </c>
      <c r="E1317" t="str">
        <v>UNKNOWN</v>
      </c>
      <c r="F1317" t="str">
        <v>C006</v>
      </c>
      <c r="G1317" t="str">
        <v>Pricing Page</v>
      </c>
      <c r="H1317" t="str">
        <v>CLICKED</v>
      </c>
      <c r="I1317">
        <v>1013</v>
      </c>
      <c r="J1317" t="str">
        <v>DESKTOP</v>
      </c>
      <c r="K1317" t="str">
        <v>https://example.com/integrations</v>
      </c>
      <c r="L1317" t="str">
        <v/>
      </c>
      <c r="M1317">
        <v>16.899999999999999</v>
      </c>
      <c r="N1317" t="str">
        <v>HIGH</v>
      </c>
    </row>
    <row r="1318" spans="1:14">
      <c r="A1318" t="str">
        <v>INT-01317</v>
      </c>
      <c r="B1318" t="str">
        <v>L0099</v>
      </c>
      <c r="C1318" t="str">
        <v>CHATBOT_CONVO</v>
      </c>
      <c r="D1318">
        <v>45910</v>
      </c>
      <c r="E1318" t="str">
        <v>WEB</v>
      </c>
      <c r="F1318" t="str">
        <v>C005</v>
      </c>
      <c r="G1318" t="str">
        <v>Unknown</v>
      </c>
      <c r="H1318" t="str">
        <v>CONVERTED</v>
      </c>
      <c r="I1318">
        <v>705</v>
      </c>
      <c r="J1318" t="str">
        <v>DESKTOP</v>
      </c>
      <c r="K1318" t="str">
        <v>N/A</v>
      </c>
      <c r="L1318" t="str">
        <v>Not Interested</v>
      </c>
      <c r="M1318">
        <v>11.8</v>
      </c>
      <c r="N1318" t="str">
        <v>HIGH</v>
      </c>
    </row>
    <row r="1319" spans="1:14">
      <c r="A1319" t="str">
        <v>INT-01318</v>
      </c>
      <c r="B1319" t="str">
        <v>L0024</v>
      </c>
      <c r="C1319" t="str">
        <v>UNSUBSCRIBE</v>
      </c>
      <c r="D1319">
        <v>45709</v>
      </c>
      <c r="E1319" t="str">
        <v>CHAT</v>
      </c>
      <c r="F1319" t="str">
        <v>C003</v>
      </c>
      <c r="G1319" t="str">
        <v>Blog: 5 Metrics Every Cmo Needs</v>
      </c>
      <c r="H1319" t="str">
        <v>IGNORED</v>
      </c>
      <c r="I1319">
        <v>1002</v>
      </c>
      <c r="J1319" t="str">
        <v>TABLET</v>
      </c>
      <c r="K1319" t="str">
        <v>https://example.com/resources/ebooks</v>
      </c>
      <c r="L1319" t="str">
        <v>Engaged But No Budget</v>
      </c>
      <c r="M1319">
        <v>16.7</v>
      </c>
      <c r="N1319" t="str">
        <v>HIGH</v>
      </c>
    </row>
    <row r="1320" spans="1:14">
      <c r="A1320" t="str">
        <v>INT-01319</v>
      </c>
      <c r="B1320" t="str">
        <v>L0344</v>
      </c>
      <c r="C1320" t="str">
        <v>REFERRAL_LINK_CLICK</v>
      </c>
      <c r="D1320">
        <v>45696</v>
      </c>
      <c r="E1320" t="str">
        <v>WEB</v>
      </c>
      <c r="F1320" t="str">
        <v>C005</v>
      </c>
      <c r="G1320" t="str">
        <v>Case Study: Smb Growth Story</v>
      </c>
      <c r="H1320" t="str">
        <v>NO_RESPONSE</v>
      </c>
      <c r="I1320">
        <v>564</v>
      </c>
      <c r="J1320" t="str">
        <v>UNKNOWN</v>
      </c>
      <c r="K1320" t="str">
        <v>https://example.com/contact</v>
      </c>
      <c r="L1320" t="str">
        <v>High Intent</v>
      </c>
      <c r="M1320">
        <v>9.4</v>
      </c>
      <c r="N1320" t="str">
        <v>HIGH</v>
      </c>
    </row>
    <row r="1321" spans="1:14">
      <c r="A1321" t="str">
        <v>INT-01320</v>
      </c>
      <c r="B1321" t="str">
        <v>L0905</v>
      </c>
      <c r="C1321" t="str">
        <v>WEBSITE_VISIT</v>
      </c>
      <c r="D1321">
        <v>45696</v>
      </c>
      <c r="E1321" t="str">
        <v>EMAIL</v>
      </c>
      <c r="F1321" t="str">
        <v>C001</v>
      </c>
      <c r="G1321" t="str">
        <v>Whitepaper: State Of Gtm 2025</v>
      </c>
      <c r="H1321" t="str">
        <v>CONVERTED</v>
      </c>
      <c r="I1321">
        <v>1156</v>
      </c>
      <c r="J1321" t="str">
        <v>MOBILE</v>
      </c>
      <c r="K1321" t="str">
        <v>https://example.com/features</v>
      </c>
      <c r="L1321" t="str">
        <v/>
      </c>
      <c r="M1321">
        <v>19.3</v>
      </c>
      <c r="N1321" t="str">
        <v>HIGH</v>
      </c>
    </row>
    <row r="1322" spans="1:14">
      <c r="A1322" t="str">
        <v>INT-01321</v>
      </c>
      <c r="B1322" t="str">
        <v>L0190</v>
      </c>
      <c r="C1322" t="str">
        <v>EMAIL_CLICK</v>
      </c>
      <c r="D1322">
        <v>45890</v>
      </c>
      <c r="E1322" t="str">
        <v>IN-PERSON</v>
      </c>
      <c r="F1322" t="str">
        <v>C009</v>
      </c>
      <c r="G1322" t="str">
        <v>Crm Buyer'S Guide 2025</v>
      </c>
      <c r="H1322" t="str">
        <v>PARTIAL_VIEW</v>
      </c>
      <c r="I1322">
        <v>568</v>
      </c>
      <c r="J1322" t="str">
        <v>MOBILE</v>
      </c>
      <c r="K1322" t="str">
        <v>N/A</v>
      </c>
      <c r="L1322" t="str">
        <v/>
      </c>
      <c r="M1322">
        <v>9.5</v>
      </c>
      <c r="N1322" t="str">
        <v>HIGH</v>
      </c>
    </row>
    <row r="1323" spans="1:14">
      <c r="A1323" t="str">
        <v>INT-01322</v>
      </c>
      <c r="B1323" t="str">
        <v>L0025</v>
      </c>
      <c r="C1323" t="str">
        <v>FREE_TRIAL_SIGNUP</v>
      </c>
      <c r="D1323">
        <v>45681</v>
      </c>
      <c r="E1323" t="str">
        <v>PHONE</v>
      </c>
      <c r="F1323" t="str">
        <v>C010</v>
      </c>
      <c r="G1323" t="str">
        <v>Webinar: Lead Scoring Best Practices</v>
      </c>
      <c r="H1323" t="str">
        <v>OPENED</v>
      </c>
      <c r="I1323">
        <v>1940</v>
      </c>
      <c r="J1323" t="str">
        <v>DESKTOP</v>
      </c>
      <c r="K1323" t="str">
        <v>https://example.com/pricing</v>
      </c>
      <c r="L1323" t="str">
        <v/>
      </c>
      <c r="M1323">
        <v>32.299999999999997</v>
      </c>
      <c r="N1323" t="str">
        <v>HIGH</v>
      </c>
    </row>
    <row r="1324" spans="1:14">
      <c r="A1324" t="str">
        <v>INT-01323</v>
      </c>
      <c r="B1324" t="str">
        <v>L0531</v>
      </c>
      <c r="C1324" t="str">
        <v>SOCIAL_ENGAGE</v>
      </c>
      <c r="D1324">
        <v>45821</v>
      </c>
      <c r="E1324" t="str">
        <v>PUSH_NOTIFICATION</v>
      </c>
      <c r="F1324" t="str">
        <v>C010</v>
      </c>
      <c r="G1324" t="str">
        <v>Template: Campaign Planning</v>
      </c>
      <c r="H1324" t="str">
        <v>BOUNCED</v>
      </c>
      <c r="I1324">
        <v>321</v>
      </c>
      <c r="J1324" t="str">
        <v>DESKTOP</v>
      </c>
      <c r="K1324" t="str">
        <v>https://example.com/free-trial</v>
      </c>
      <c r="L1324" t="str">
        <v/>
      </c>
      <c r="M1324">
        <v>5.4</v>
      </c>
      <c r="N1324" t="str">
        <v>HIGH</v>
      </c>
    </row>
    <row r="1325" spans="1:14">
      <c r="A1325" t="str">
        <v>INT-01324</v>
      </c>
      <c r="B1325" t="str">
        <v>L0875</v>
      </c>
      <c r="C1325" t="str">
        <v>SOCIAL_ENGAGE</v>
      </c>
      <c r="D1325">
        <v>45797</v>
      </c>
      <c r="E1325" t="str">
        <v>SMS</v>
      </c>
      <c r="F1325" t="str">
        <v>C007</v>
      </c>
      <c r="G1325" t="str">
        <v>Blog: Abm Vs Demand Gen</v>
      </c>
      <c r="H1325" t="str">
        <v>DOWNLOADED</v>
      </c>
      <c r="I1325">
        <v>1653</v>
      </c>
      <c r="J1325" t="str">
        <v>TABLET</v>
      </c>
      <c r="K1325" t="str">
        <v>https://example.com/free-trial</v>
      </c>
      <c r="L1325" t="str">
        <v/>
      </c>
      <c r="M1325">
        <v>27.6</v>
      </c>
      <c r="N1325" t="str">
        <v>HIGH</v>
      </c>
    </row>
    <row r="1326" spans="1:14">
      <c r="A1326" t="str">
        <v>INT-01325</v>
      </c>
      <c r="B1326" t="str">
        <v>L0519</v>
      </c>
      <c r="C1326" t="str">
        <v>EMAIL_OPEN</v>
      </c>
      <c r="D1326">
        <v>45873</v>
      </c>
      <c r="E1326" t="str">
        <v>WEB</v>
      </c>
      <c r="F1326" t="str">
        <v>C010</v>
      </c>
      <c r="G1326" t="str">
        <v>Retargeting Ad Creative A</v>
      </c>
      <c r="H1326" t="str">
        <v>CONVERTED</v>
      </c>
      <c r="I1326">
        <v>1461</v>
      </c>
      <c r="J1326" t="str">
        <v>DESKTOP</v>
      </c>
      <c r="K1326" t="str">
        <v>https://example.com/webinars</v>
      </c>
      <c r="L1326" t="str">
        <v/>
      </c>
      <c r="M1326">
        <v>24.4</v>
      </c>
      <c r="N1326" t="str">
        <v>HIGH</v>
      </c>
    </row>
    <row r="1327" spans="1:14">
      <c r="A1327" t="str">
        <v>INT-01326</v>
      </c>
      <c r="B1327" t="str">
        <v>L0098</v>
      </c>
      <c r="C1327" t="str">
        <v>EMAIL_CLICK</v>
      </c>
      <c r="D1327">
        <v>45896</v>
      </c>
      <c r="E1327" t="str">
        <v>UNKNOWN</v>
      </c>
      <c r="F1327" t="str">
        <v>C001</v>
      </c>
      <c r="G1327" t="str">
        <v>Retargeting Ad Creative A</v>
      </c>
      <c r="H1327" t="str">
        <v>VIEWED</v>
      </c>
      <c r="I1327">
        <v>0</v>
      </c>
      <c r="J1327" t="str">
        <v>UNKNOWN</v>
      </c>
      <c r="K1327" t="str">
        <v>https://example.com/pricing</v>
      </c>
      <c r="L1327" t="str">
        <v/>
      </c>
      <c r="M1327">
        <v>0</v>
      </c>
      <c r="N1327" t="str">
        <v>NONE</v>
      </c>
    </row>
    <row r="1328" spans="1:14">
      <c r="A1328" t="str">
        <v>INT-01327</v>
      </c>
      <c r="B1328" t="str">
        <v>L0242</v>
      </c>
      <c r="C1328" t="str">
        <v>FREE_TRIAL_SIGNUP</v>
      </c>
      <c r="D1328">
        <v>45723</v>
      </c>
      <c r="E1328" t="str">
        <v>UNKNOWN</v>
      </c>
      <c r="F1328" t="str">
        <v>C009</v>
      </c>
      <c r="G1328" t="str">
        <v>Case Study: Enterprise Win</v>
      </c>
      <c r="H1328" t="str">
        <v>OPENED</v>
      </c>
      <c r="I1328">
        <v>872</v>
      </c>
      <c r="J1328" t="str">
        <v>MOBILE</v>
      </c>
      <c r="K1328" t="str">
        <v>https://example.com/competitors</v>
      </c>
      <c r="L1328" t="str">
        <v/>
      </c>
      <c r="M1328">
        <v>14.5</v>
      </c>
      <c r="N1328" t="str">
        <v>HIGH</v>
      </c>
    </row>
    <row r="1329" spans="1:14">
      <c r="A1329" t="str">
        <v>INT-01328</v>
      </c>
      <c r="B1329" t="str">
        <v>L0973</v>
      </c>
      <c r="C1329" t="str">
        <v>EMAIL_CLICK</v>
      </c>
      <c r="D1329">
        <v>45862</v>
      </c>
      <c r="E1329" t="str">
        <v>SMS</v>
      </c>
      <c r="F1329" t="str">
        <v>N/A</v>
      </c>
      <c r="G1329" t="str">
        <v>Guide: Email Deliverability</v>
      </c>
      <c r="H1329" t="str">
        <v>NO_RESPONSE</v>
      </c>
      <c r="I1329">
        <v>1695</v>
      </c>
      <c r="J1329" t="str">
        <v>DESKTOP</v>
      </c>
      <c r="K1329" t="str">
        <v>N/A</v>
      </c>
      <c r="L1329" t="str">
        <v>Spoke With Decision Maker</v>
      </c>
      <c r="M1329">
        <v>28.3</v>
      </c>
      <c r="N1329" t="str">
        <v>HIGH</v>
      </c>
    </row>
    <row r="1330" spans="1:14">
      <c r="A1330" t="str">
        <v>INT-01329</v>
      </c>
      <c r="B1330" t="str">
        <v>L0115</v>
      </c>
      <c r="C1330" t="str">
        <v>CASE_STUDY_VIEW</v>
      </c>
      <c r="D1330">
        <v>46010</v>
      </c>
      <c r="E1330" t="str">
        <v>PHONE</v>
      </c>
      <c r="F1330" t="str">
        <v>C002</v>
      </c>
      <c r="G1330" t="str">
        <v>Whitepaper: State Of Gtm 2025</v>
      </c>
      <c r="H1330" t="str">
        <v>CONVERTED</v>
      </c>
      <c r="I1330">
        <v>2235</v>
      </c>
      <c r="J1330" t="str">
        <v>MOBILE</v>
      </c>
      <c r="K1330" t="str">
        <v>https://example.com/resources/ebooks</v>
      </c>
      <c r="L1330" t="str">
        <v/>
      </c>
      <c r="M1330">
        <v>37.299999999999997</v>
      </c>
      <c r="N1330" t="str">
        <v>HIGH</v>
      </c>
    </row>
    <row r="1331" spans="1:14">
      <c r="A1331" t="str">
        <v>INT-01330</v>
      </c>
      <c r="B1331" t="str">
        <v>L0062</v>
      </c>
      <c r="C1331" t="str">
        <v>UNSUBSCRIBE</v>
      </c>
      <c r="D1331">
        <v>45699</v>
      </c>
      <c r="E1331" t="str">
        <v>SMS</v>
      </c>
      <c r="F1331" t="str">
        <v>C006</v>
      </c>
      <c r="G1331" t="str">
        <v>Unknown</v>
      </c>
      <c r="H1331" t="str">
        <v>OPENED</v>
      </c>
      <c r="I1331">
        <v>0</v>
      </c>
      <c r="J1331" t="str">
        <v>DESKTOP</v>
      </c>
      <c r="K1331" t="str">
        <v>https://example.com/features</v>
      </c>
      <c r="L1331" t="str">
        <v/>
      </c>
      <c r="M1331">
        <v>0</v>
      </c>
      <c r="N1331" t="str">
        <v>NONE</v>
      </c>
    </row>
    <row r="1332" spans="1:14">
      <c r="A1332" t="str">
        <v>INT-01331</v>
      </c>
      <c r="B1332" t="str">
        <v>L0413</v>
      </c>
      <c r="C1332" t="str">
        <v>REFERRAL_LINK_CLICK</v>
      </c>
      <c r="D1332">
        <v>45788</v>
      </c>
      <c r="E1332" t="str">
        <v>UNKNOWN</v>
      </c>
      <c r="F1332" t="str">
        <v>C009</v>
      </c>
      <c r="G1332" t="str">
        <v>Unknown</v>
      </c>
      <c r="H1332" t="str">
        <v>NO_RESPONSE</v>
      </c>
      <c r="I1332">
        <v>1544</v>
      </c>
      <c r="J1332" t="str">
        <v>DESKTOP</v>
      </c>
      <c r="K1332" t="str">
        <v>https://example.com/free-trial</v>
      </c>
      <c r="L1332" t="str">
        <v/>
      </c>
      <c r="M1332">
        <v>25.7</v>
      </c>
      <c r="N1332" t="str">
        <v>HIGH</v>
      </c>
    </row>
    <row r="1333" spans="1:14">
      <c r="A1333" t="str">
        <v>INT-01332</v>
      </c>
      <c r="B1333" t="str">
        <v>L0832</v>
      </c>
      <c r="C1333" t="str">
        <v>DEMO_REQUEST</v>
      </c>
      <c r="D1333">
        <v>45916</v>
      </c>
      <c r="E1333" t="str">
        <v>PHONE</v>
      </c>
      <c r="F1333" t="str">
        <v>C001</v>
      </c>
      <c r="G1333" t="str">
        <v>Unknown</v>
      </c>
      <c r="H1333" t="str">
        <v>CONVERTED</v>
      </c>
      <c r="I1333">
        <v>0</v>
      </c>
      <c r="J1333" t="str">
        <v>DESKTOP</v>
      </c>
      <c r="K1333" t="str">
        <v>N/A</v>
      </c>
      <c r="L1333" t="str">
        <v/>
      </c>
      <c r="M1333">
        <v>0</v>
      </c>
      <c r="N1333" t="str">
        <v>NONE</v>
      </c>
    </row>
    <row r="1334" spans="1:14">
      <c r="A1334" t="str">
        <v>INT-01333</v>
      </c>
      <c r="B1334" t="str">
        <v>L0070</v>
      </c>
      <c r="C1334" t="str">
        <v>UNSUBSCRIBE</v>
      </c>
      <c r="D1334">
        <v>45886</v>
      </c>
      <c r="E1334" t="str">
        <v>SOCIAL</v>
      </c>
      <c r="F1334" t="str">
        <v>N/A</v>
      </c>
      <c r="G1334" t="str">
        <v>Partner Referral Landing Page</v>
      </c>
      <c r="H1334" t="str">
        <v>REPLIED</v>
      </c>
      <c r="I1334">
        <v>0</v>
      </c>
      <c r="J1334" t="str">
        <v>MOBILE</v>
      </c>
      <c r="K1334" t="str">
        <v>N/A</v>
      </c>
      <c r="L1334" t="str">
        <v/>
      </c>
      <c r="M1334">
        <v>0</v>
      </c>
      <c r="N1334" t="str">
        <v>NONE</v>
      </c>
    </row>
    <row r="1335" spans="1:14">
      <c r="A1335" t="str">
        <v>INT-01334</v>
      </c>
      <c r="B1335" t="str">
        <v>L0793</v>
      </c>
      <c r="C1335" t="str">
        <v>PHONE_CALL</v>
      </c>
      <c r="D1335">
        <v>45725</v>
      </c>
      <c r="E1335" t="str">
        <v>PHONE</v>
      </c>
      <c r="F1335" t="str">
        <v>C004</v>
      </c>
      <c r="G1335" t="str">
        <v>Blog: Abm Vs Demand Gen</v>
      </c>
      <c r="H1335" t="str">
        <v>CLICKED</v>
      </c>
      <c r="I1335">
        <v>1666</v>
      </c>
      <c r="J1335" t="str">
        <v>DESKTOP</v>
      </c>
      <c r="K1335" t="str">
        <v>https://example.com/competitors</v>
      </c>
      <c r="L1335" t="str">
        <v/>
      </c>
      <c r="M1335">
        <v>27.8</v>
      </c>
      <c r="N1335" t="str">
        <v>HIGH</v>
      </c>
    </row>
    <row r="1336" spans="1:14">
      <c r="A1336" t="str">
        <v>INT-01335</v>
      </c>
      <c r="B1336" t="str">
        <v>L0294</v>
      </c>
      <c r="C1336" t="str">
        <v>CONTENT_DOWNLOAD</v>
      </c>
      <c r="D1336">
        <v>45864</v>
      </c>
      <c r="E1336" t="str">
        <v>UNKNOWN</v>
      </c>
      <c r="F1336" t="str">
        <v>C008</v>
      </c>
      <c r="G1336" t="str">
        <v>Whitepaper: State Of Gtm 2025</v>
      </c>
      <c r="H1336" t="str">
        <v>CONVERTED</v>
      </c>
      <c r="I1336">
        <v>314</v>
      </c>
      <c r="J1336" t="str">
        <v>MOBILE</v>
      </c>
      <c r="K1336" t="str">
        <v>https://example.com/blog/reduce-cac</v>
      </c>
      <c r="L1336" t="str">
        <v/>
      </c>
      <c r="M1336">
        <v>5.2</v>
      </c>
      <c r="N1336" t="str">
        <v>HIGH</v>
      </c>
    </row>
    <row r="1337" spans="1:14">
      <c r="A1337" t="str">
        <v>INT-01336</v>
      </c>
      <c r="B1337" t="str">
        <v>L0758</v>
      </c>
      <c r="C1337" t="str">
        <v>CHATBOT_CONVO</v>
      </c>
      <c r="D1337">
        <v>45969</v>
      </c>
      <c r="E1337" t="str">
        <v>PHONE</v>
      </c>
      <c r="F1337" t="str">
        <v>C008</v>
      </c>
      <c r="G1337" t="str">
        <v>Webinar: Lead Scoring Best Practices</v>
      </c>
      <c r="H1337" t="str">
        <v>NO_RESPONSE</v>
      </c>
      <c r="I1337">
        <v>1797</v>
      </c>
      <c r="J1337" t="str">
        <v>MOBILE</v>
      </c>
      <c r="K1337" t="str">
        <v>https://example.com/features</v>
      </c>
      <c r="L1337" t="str">
        <v/>
      </c>
      <c r="M1337">
        <v>30</v>
      </c>
      <c r="N1337" t="str">
        <v>HIGH</v>
      </c>
    </row>
    <row r="1338" spans="1:14">
      <c r="A1338" t="str">
        <v>INT-01337</v>
      </c>
      <c r="B1338" t="str">
        <v>L0129</v>
      </c>
      <c r="C1338" t="str">
        <v>CHATBOT_CONVO</v>
      </c>
      <c r="D1338">
        <v>45999</v>
      </c>
      <c r="E1338" t="str">
        <v>SMS</v>
      </c>
      <c r="F1338" t="str">
        <v>N/A</v>
      </c>
      <c r="G1338" t="str">
        <v>Webinar: Marketing Automation 101</v>
      </c>
      <c r="H1338" t="str">
        <v>BOUNCED</v>
      </c>
      <c r="I1338">
        <v>2132</v>
      </c>
      <c r="J1338" t="str">
        <v>MOBILE</v>
      </c>
      <c r="K1338" t="str">
        <v>https://example.com/integrations</v>
      </c>
      <c r="L1338" t="str">
        <v/>
      </c>
      <c r="M1338">
        <v>35.5</v>
      </c>
      <c r="N1338" t="str">
        <v>HIGH</v>
      </c>
    </row>
    <row r="1339" spans="1:14">
      <c r="A1339" t="str">
        <v>INT-01338</v>
      </c>
      <c r="B1339" t="str">
        <v>L0335</v>
      </c>
      <c r="C1339" t="str">
        <v>REFERRAL_LINK_CLICK</v>
      </c>
      <c r="D1339">
        <v>45773</v>
      </c>
      <c r="E1339" t="str">
        <v>PHONE</v>
      </c>
      <c r="F1339" t="str">
        <v>C005</v>
      </c>
      <c r="G1339" t="str">
        <v>Webinar: Advanced Analytics Deep Dive</v>
      </c>
      <c r="H1339" t="str">
        <v>IGNORED</v>
      </c>
      <c r="I1339">
        <v>1873</v>
      </c>
      <c r="J1339" t="str">
        <v>DESKTOP</v>
      </c>
      <c r="K1339" t="str">
        <v>https://example.com/pricing</v>
      </c>
      <c r="L1339" t="str">
        <v/>
      </c>
      <c r="M1339">
        <v>31.2</v>
      </c>
      <c r="N1339" t="str">
        <v>HIGH</v>
      </c>
    </row>
    <row r="1340" spans="1:14">
      <c r="A1340" t="str">
        <v>INT-01339</v>
      </c>
      <c r="B1340" t="str">
        <v>L0616</v>
      </c>
      <c r="C1340" t="str">
        <v>AD_CLICK</v>
      </c>
      <c r="D1340">
        <v>45884</v>
      </c>
      <c r="E1340" t="str">
        <v>SMS</v>
      </c>
      <c r="F1340" t="str">
        <v>C001</v>
      </c>
      <c r="G1340" t="str">
        <v>Partner Referral Landing Page</v>
      </c>
      <c r="H1340" t="str">
        <v>BOUNCED</v>
      </c>
      <c r="I1340">
        <v>1384</v>
      </c>
      <c r="J1340" t="str">
        <v>TABLET</v>
      </c>
      <c r="K1340" t="str">
        <v>https://example.com/pricing</v>
      </c>
      <c r="L1340" t="str">
        <v/>
      </c>
      <c r="M1340">
        <v>23.1</v>
      </c>
      <c r="N1340" t="str">
        <v>HIGH</v>
      </c>
    </row>
    <row r="1341" spans="1:14">
      <c r="A1341" t="str">
        <v>INT-01340</v>
      </c>
      <c r="B1341" t="str">
        <v>L0073</v>
      </c>
      <c r="C1341" t="str">
        <v>CHATBOT_CONVO</v>
      </c>
      <c r="D1341">
        <v>45781</v>
      </c>
      <c r="E1341" t="str">
        <v>WEB</v>
      </c>
      <c r="F1341" t="str">
        <v>C008</v>
      </c>
      <c r="G1341" t="str">
        <v>Competitor Comparison Sheet</v>
      </c>
      <c r="H1341" t="str">
        <v>UNSUBSCRIBED</v>
      </c>
      <c r="I1341">
        <v>447</v>
      </c>
      <c r="J1341" t="str">
        <v>DESKTOP</v>
      </c>
      <c r="K1341" t="str">
        <v>https://example.com/webinars</v>
      </c>
      <c r="L1341" t="str">
        <v/>
      </c>
      <c r="M1341">
        <v>7.5</v>
      </c>
      <c r="N1341" t="str">
        <v>HIGH</v>
      </c>
    </row>
    <row r="1342" spans="1:14">
      <c r="A1342" t="str">
        <v>INT-01341</v>
      </c>
      <c r="B1342" t="str">
        <v>L0568</v>
      </c>
      <c r="C1342" t="str">
        <v>FORM_SUBMIT</v>
      </c>
      <c r="D1342">
        <v>45996</v>
      </c>
      <c r="E1342" t="str">
        <v>SOCIAL</v>
      </c>
      <c r="F1342" t="str">
        <v>C001</v>
      </c>
      <c r="G1342" t="str">
        <v>Case Study: Smb Growth Story</v>
      </c>
      <c r="H1342" t="str">
        <v>UNSUBSCRIBED</v>
      </c>
      <c r="I1342">
        <v>668</v>
      </c>
      <c r="J1342" t="str">
        <v>UNKNOWN</v>
      </c>
      <c r="K1342" t="str">
        <v>https://example.com/case-studies</v>
      </c>
      <c r="L1342" t="str">
        <v/>
      </c>
      <c r="M1342">
        <v>11.1</v>
      </c>
      <c r="N1342" t="str">
        <v>HIGH</v>
      </c>
    </row>
    <row r="1343" spans="1:14">
      <c r="A1343" t="str">
        <v>INT-01342</v>
      </c>
      <c r="B1343" t="str">
        <v>L0296</v>
      </c>
      <c r="C1343" t="str">
        <v>CASE_STUDY_VIEW</v>
      </c>
      <c r="D1343">
        <v>45849</v>
      </c>
      <c r="E1343" t="str">
        <v>WEB</v>
      </c>
      <c r="F1343" t="str">
        <v>N/A</v>
      </c>
      <c r="G1343" t="str">
        <v>Video: Platform Overview 3Min</v>
      </c>
      <c r="H1343" t="str">
        <v>NO_RESPONSE</v>
      </c>
      <c r="I1343">
        <v>1107</v>
      </c>
      <c r="J1343" t="str">
        <v>TABLET</v>
      </c>
      <c r="K1343" t="str">
        <v>N/A</v>
      </c>
      <c r="L1343" t="str">
        <v/>
      </c>
      <c r="M1343">
        <v>18.5</v>
      </c>
      <c r="N1343" t="str">
        <v>HIGH</v>
      </c>
    </row>
    <row r="1344" spans="1:14">
      <c r="A1344" t="str">
        <v>INT-01343</v>
      </c>
      <c r="B1344" t="str">
        <v>L0518</v>
      </c>
      <c r="C1344" t="str">
        <v>BLOG_READ</v>
      </c>
      <c r="D1344">
        <v>45717</v>
      </c>
      <c r="E1344" t="str">
        <v>WEB</v>
      </c>
      <c r="F1344" t="str">
        <v>C003</v>
      </c>
      <c r="G1344" t="str">
        <v>Roi Calculator Landing Page</v>
      </c>
      <c r="H1344" t="str">
        <v>REPLIED</v>
      </c>
      <c r="I1344">
        <v>0</v>
      </c>
      <c r="J1344" t="str">
        <v>MOBILE</v>
      </c>
      <c r="K1344" t="str">
        <v>https://example.com/features</v>
      </c>
      <c r="L1344" t="str">
        <v/>
      </c>
      <c r="M1344">
        <v>0</v>
      </c>
      <c r="N1344" t="str">
        <v>NONE</v>
      </c>
    </row>
    <row r="1345" spans="1:14">
      <c r="A1345" t="str">
        <v>INT-01344</v>
      </c>
      <c r="B1345" t="str">
        <v>L0416</v>
      </c>
      <c r="C1345" t="str">
        <v>EMAIL_OPEN</v>
      </c>
      <c r="D1345">
        <v>45849</v>
      </c>
      <c r="E1345" t="str">
        <v>WEB</v>
      </c>
      <c r="F1345" t="str">
        <v>N/A</v>
      </c>
      <c r="G1345" t="str">
        <v>Roi Calculator Landing Page</v>
      </c>
      <c r="H1345" t="str">
        <v>CLICKED</v>
      </c>
      <c r="I1345">
        <v>440</v>
      </c>
      <c r="J1345" t="str">
        <v>TABLET</v>
      </c>
      <c r="K1345" t="str">
        <v>N/A</v>
      </c>
      <c r="L1345" t="str">
        <v/>
      </c>
      <c r="M1345">
        <v>7.3</v>
      </c>
      <c r="N1345" t="str">
        <v>HIGH</v>
      </c>
    </row>
    <row r="1346" spans="1:14">
      <c r="A1346" t="str">
        <v>INT-01345</v>
      </c>
      <c r="B1346" t="str">
        <v>L0049</v>
      </c>
      <c r="C1346" t="str">
        <v>CASE_STUDY_VIEW</v>
      </c>
      <c r="D1346">
        <v>45762</v>
      </c>
      <c r="E1346" t="str">
        <v>WEB</v>
      </c>
      <c r="F1346" t="str">
        <v>C006</v>
      </c>
      <c r="G1346" t="str">
        <v>10 Lead Scoring Tips</v>
      </c>
      <c r="H1346" t="str">
        <v>CLICKED</v>
      </c>
      <c r="I1346">
        <v>661</v>
      </c>
      <c r="J1346" t="str">
        <v>MOBILE</v>
      </c>
      <c r="K1346" t="str">
        <v>https://example.com/pricing</v>
      </c>
      <c r="L1346" t="str">
        <v/>
      </c>
      <c r="M1346">
        <v>11</v>
      </c>
      <c r="N1346" t="str">
        <v>HIGH</v>
      </c>
    </row>
    <row r="1347" spans="1:14">
      <c r="A1347" t="str">
        <v>INT-01346</v>
      </c>
      <c r="B1347" t="str">
        <v>L0738</v>
      </c>
      <c r="C1347" t="str">
        <v>REFERRAL_LINK_CLICK</v>
      </c>
      <c r="D1347">
        <v>45773</v>
      </c>
      <c r="E1347" t="str">
        <v>WEB</v>
      </c>
      <c r="F1347" t="str">
        <v>C001</v>
      </c>
      <c r="G1347" t="str">
        <v>Case Study: Smb Growth Story</v>
      </c>
      <c r="H1347" t="str">
        <v>NO_RESPONSE</v>
      </c>
      <c r="I1347">
        <v>0</v>
      </c>
      <c r="J1347" t="str">
        <v>UNKNOWN</v>
      </c>
      <c r="K1347" t="str">
        <v>https://example.com/demo</v>
      </c>
      <c r="L1347" t="str">
        <v/>
      </c>
      <c r="M1347">
        <v>0</v>
      </c>
      <c r="N1347" t="str">
        <v>NONE</v>
      </c>
    </row>
    <row r="1348" spans="1:14">
      <c r="A1348" t="str">
        <v>INT-01347</v>
      </c>
      <c r="B1348" t="str">
        <v>L0582</v>
      </c>
      <c r="C1348" t="str">
        <v>FORM_SUBMIT</v>
      </c>
      <c r="D1348">
        <v>45710</v>
      </c>
      <c r="E1348" t="str">
        <v>UNKNOWN</v>
      </c>
      <c r="F1348" t="str">
        <v>N/A</v>
      </c>
      <c r="G1348" t="str">
        <v>Chatbot: Pricing Inquiry</v>
      </c>
      <c r="H1348" t="str">
        <v>DOWNLOADED</v>
      </c>
      <c r="I1348">
        <v>1119</v>
      </c>
      <c r="J1348" t="str">
        <v>DESKTOP</v>
      </c>
      <c r="K1348" t="str">
        <v>https://example.com/blog</v>
      </c>
      <c r="L1348" t="str">
        <v/>
      </c>
      <c r="M1348">
        <v>18.7</v>
      </c>
      <c r="N1348" t="str">
        <v>HIGH</v>
      </c>
    </row>
    <row r="1349" spans="1:14">
      <c r="A1349" t="str">
        <v>INT-01348</v>
      </c>
      <c r="B1349" t="str">
        <v>L0407</v>
      </c>
      <c r="C1349" t="str">
        <v>DEMO_REQUEST</v>
      </c>
      <c r="D1349">
        <v>45780</v>
      </c>
      <c r="E1349" t="str">
        <v>WEB</v>
      </c>
      <c r="F1349" t="str">
        <v>N/A</v>
      </c>
      <c r="G1349" t="str">
        <v>Crm Buyer'S Guide 2025</v>
      </c>
      <c r="H1349" t="str">
        <v>OPENED</v>
      </c>
      <c r="I1349">
        <v>0</v>
      </c>
      <c r="J1349" t="str">
        <v>DESKTOP</v>
      </c>
      <c r="K1349" t="str">
        <v>https://example.com/webinars</v>
      </c>
      <c r="L1349" t="str">
        <v>Downloaded 3+ Resources</v>
      </c>
      <c r="M1349">
        <v>0</v>
      </c>
      <c r="N1349" t="str">
        <v>NONE</v>
      </c>
    </row>
    <row r="1350" spans="1:14">
      <c r="A1350" t="str">
        <v>INT-01349</v>
      </c>
      <c r="B1350" t="str">
        <v>L0385</v>
      </c>
      <c r="C1350" t="str">
        <v>CHATBOT_CONVO</v>
      </c>
      <c r="D1350">
        <v>45667</v>
      </c>
      <c r="E1350" t="str">
        <v>EMAIL</v>
      </c>
      <c r="F1350" t="str">
        <v>N/A</v>
      </c>
      <c r="G1350" t="str">
        <v>Video: Customer Testimonial</v>
      </c>
      <c r="H1350" t="str">
        <v>VIEWED</v>
      </c>
      <c r="I1350">
        <v>766</v>
      </c>
      <c r="J1350" t="str">
        <v>MOBILE</v>
      </c>
      <c r="K1350" t="str">
        <v>https://example.com/blog</v>
      </c>
      <c r="L1350" t="str">
        <v/>
      </c>
      <c r="M1350">
        <v>12.8</v>
      </c>
      <c r="N1350" t="str">
        <v>HIGH</v>
      </c>
    </row>
    <row r="1351" spans="1:14">
      <c r="A1351" t="str">
        <v>INT-01350</v>
      </c>
      <c r="B1351" t="str">
        <v>L0987</v>
      </c>
      <c r="C1351" t="str">
        <v>REFERRAL_LINK_CLICK</v>
      </c>
      <c r="D1351">
        <v>45708</v>
      </c>
      <c r="E1351" t="str">
        <v>CHAT</v>
      </c>
      <c r="F1351" t="str">
        <v>C008</v>
      </c>
      <c r="G1351" t="str">
        <v>Crm Buyer'S Guide 2025</v>
      </c>
      <c r="H1351" t="str">
        <v>OPENED</v>
      </c>
      <c r="I1351">
        <v>2364</v>
      </c>
      <c r="J1351" t="str">
        <v>MOBILE</v>
      </c>
      <c r="K1351" t="str">
        <v>https://example.com/pricing</v>
      </c>
      <c r="L1351" t="str">
        <v/>
      </c>
      <c r="M1351">
        <v>39.4</v>
      </c>
      <c r="N1351" t="str">
        <v>HIGH</v>
      </c>
    </row>
    <row r="1352" spans="1:14">
      <c r="A1352" t="str">
        <v>INT-01351</v>
      </c>
      <c r="B1352" t="str">
        <v>L0441</v>
      </c>
      <c r="C1352" t="str">
        <v>FORM_SUBMIT</v>
      </c>
      <c r="D1352">
        <v>45799</v>
      </c>
      <c r="E1352" t="str">
        <v>UNKNOWN</v>
      </c>
      <c r="F1352" t="str">
        <v>C004</v>
      </c>
      <c r="G1352" t="str">
        <v>Social Post: Product Launch</v>
      </c>
      <c r="H1352" t="str">
        <v>PARTIAL_VIEW</v>
      </c>
      <c r="I1352">
        <v>137</v>
      </c>
      <c r="J1352" t="str">
        <v>MOBILE</v>
      </c>
      <c r="K1352" t="str">
        <v>https://example.com/demo</v>
      </c>
      <c r="L1352" t="str">
        <v/>
      </c>
      <c r="M1352">
        <v>2.2999999999999998</v>
      </c>
      <c r="N1352" t="str">
        <v>MEDIUM</v>
      </c>
    </row>
    <row r="1353" spans="1:14">
      <c r="A1353" t="str">
        <v>INT-01352</v>
      </c>
      <c r="B1353" t="str">
        <v>L0223</v>
      </c>
      <c r="C1353" t="str">
        <v>EMAIL_CLICK</v>
      </c>
      <c r="D1353">
        <v>45672</v>
      </c>
      <c r="E1353" t="str">
        <v>CHAT</v>
      </c>
      <c r="F1353" t="str">
        <v>C003</v>
      </c>
      <c r="G1353" t="str">
        <v>Pricing Page</v>
      </c>
      <c r="H1353" t="str">
        <v>VIEWED</v>
      </c>
      <c r="I1353">
        <v>1042</v>
      </c>
      <c r="J1353" t="str">
        <v>DESKTOP</v>
      </c>
      <c r="K1353" t="str">
        <v>https://example.com/demo</v>
      </c>
      <c r="L1353" t="str">
        <v/>
      </c>
      <c r="M1353">
        <v>17.399999999999999</v>
      </c>
      <c r="N1353" t="str">
        <v>HIGH</v>
      </c>
    </row>
    <row r="1354" spans="1:14">
      <c r="A1354" t="str">
        <v>INT-01353</v>
      </c>
      <c r="B1354" t="str">
        <v>L0935</v>
      </c>
      <c r="C1354" t="str">
        <v>PHONE_CALL</v>
      </c>
      <c r="D1354">
        <v>46004</v>
      </c>
      <c r="E1354" t="str">
        <v>IN-PERSON</v>
      </c>
      <c r="F1354" t="str">
        <v>C005</v>
      </c>
      <c r="G1354" t="str">
        <v>Pricing Page</v>
      </c>
      <c r="H1354" t="str">
        <v>DOWNLOADED</v>
      </c>
      <c r="I1354">
        <v>138</v>
      </c>
      <c r="J1354" t="str">
        <v>DESKTOP</v>
      </c>
      <c r="K1354" t="str">
        <v>N/A</v>
      </c>
      <c r="L1354" t="str">
        <v/>
      </c>
      <c r="M1354">
        <v>2.2999999999999998</v>
      </c>
      <c r="N1354" t="str">
        <v>MEDIUM</v>
      </c>
    </row>
    <row r="1355" spans="1:14">
      <c r="A1355" t="str">
        <v>INT-01354</v>
      </c>
      <c r="B1355" t="str">
        <v>L0908</v>
      </c>
      <c r="C1355" t="str">
        <v>VIDEO_WATCH</v>
      </c>
      <c r="D1355">
        <v>45989</v>
      </c>
      <c r="E1355" t="str">
        <v>IN-PERSON</v>
      </c>
      <c r="F1355" t="str">
        <v>C008</v>
      </c>
      <c r="G1355" t="str">
        <v>Free Trial Signup Page</v>
      </c>
      <c r="H1355" t="str">
        <v>PARTIAL_VIEW</v>
      </c>
      <c r="I1355">
        <v>2116</v>
      </c>
      <c r="J1355" t="str">
        <v>DESKTOP</v>
      </c>
      <c r="K1355" t="str">
        <v>https://example.com/case-studies</v>
      </c>
      <c r="L1355" t="str">
        <v/>
      </c>
      <c r="M1355">
        <v>35.299999999999997</v>
      </c>
      <c r="N1355" t="str">
        <v>HIGH</v>
      </c>
    </row>
    <row r="1356" spans="1:14">
      <c r="A1356" t="str">
        <v>INT-01355</v>
      </c>
      <c r="B1356" t="str">
        <v>L0826</v>
      </c>
      <c r="C1356" t="str">
        <v>WEBINAR_ATTENDED</v>
      </c>
      <c r="D1356" t="str">
        <v/>
      </c>
      <c r="E1356" t="str">
        <v>PHONE</v>
      </c>
      <c r="F1356" t="str">
        <v>C003</v>
      </c>
      <c r="G1356" t="str">
        <v>Crm Buyer'S Guide 2025</v>
      </c>
      <c r="H1356" t="str">
        <v>VIEWED</v>
      </c>
      <c r="I1356">
        <v>2172</v>
      </c>
      <c r="J1356" t="str">
        <v>TABLET</v>
      </c>
      <c r="K1356" t="str">
        <v>https://example.com/blog</v>
      </c>
      <c r="L1356" t="str">
        <v/>
      </c>
      <c r="M1356">
        <v>36.200000000000003</v>
      </c>
      <c r="N1356" t="str">
        <v>HIGH</v>
      </c>
    </row>
    <row r="1357" spans="1:14">
      <c r="A1357" t="str">
        <v>INT-01356</v>
      </c>
      <c r="B1357" t="str">
        <v>L0169</v>
      </c>
      <c r="C1357" t="str">
        <v>WEBSITE_VISIT</v>
      </c>
      <c r="D1357">
        <v>45880</v>
      </c>
      <c r="E1357" t="str">
        <v>EMAIL</v>
      </c>
      <c r="F1357" t="str">
        <v>C005</v>
      </c>
      <c r="G1357" t="str">
        <v>Retargeting Ad Creative A</v>
      </c>
      <c r="H1357" t="str">
        <v>OPENED</v>
      </c>
      <c r="I1357">
        <v>125</v>
      </c>
      <c r="J1357" t="str">
        <v>DESKTOP</v>
      </c>
      <c r="K1357" t="str">
        <v>https://example.com/contact</v>
      </c>
      <c r="L1357" t="str">
        <v/>
      </c>
      <c r="M1357">
        <v>2.1</v>
      </c>
      <c r="N1357" t="str">
        <v>MEDIUM</v>
      </c>
    </row>
    <row r="1358" spans="1:14">
      <c r="A1358" t="str">
        <v>INT-01357</v>
      </c>
      <c r="B1358" t="str">
        <v>L0271</v>
      </c>
      <c r="C1358" t="str">
        <v>DEMO_REQUEST</v>
      </c>
      <c r="D1358">
        <v>45943</v>
      </c>
      <c r="E1358" t="str">
        <v>IN-PERSON</v>
      </c>
      <c r="F1358" t="str">
        <v>C005</v>
      </c>
      <c r="G1358" t="str">
        <v>Video: Customer Testimonial</v>
      </c>
      <c r="H1358" t="str">
        <v>CLICKED</v>
      </c>
      <c r="I1358">
        <v>452</v>
      </c>
      <c r="J1358" t="str">
        <v>MOBILE</v>
      </c>
      <c r="K1358" t="str">
        <v>https://example.com/competitors</v>
      </c>
      <c r="L1358" t="str">
        <v/>
      </c>
      <c r="M1358">
        <v>7.5</v>
      </c>
      <c r="N1358" t="str">
        <v>HIGH</v>
      </c>
    </row>
    <row r="1359" spans="1:14">
      <c r="A1359" t="str">
        <v>INT-01358</v>
      </c>
      <c r="B1359" t="str">
        <v>L0742</v>
      </c>
      <c r="C1359" t="str">
        <v>BLOG_READ</v>
      </c>
      <c r="D1359">
        <v>45971</v>
      </c>
      <c r="E1359" t="str">
        <v>WEB</v>
      </c>
      <c r="F1359" t="str">
        <v>C008</v>
      </c>
      <c r="G1359" t="str">
        <v>Crm Buyer'S Guide 2025</v>
      </c>
      <c r="H1359" t="str">
        <v>ENGAGED</v>
      </c>
      <c r="I1359">
        <v>2341</v>
      </c>
      <c r="J1359" t="str">
        <v>MOBILE</v>
      </c>
      <c r="K1359" t="str">
        <v>https://example.com/demo</v>
      </c>
      <c r="L1359" t="str">
        <v/>
      </c>
      <c r="M1359">
        <v>39</v>
      </c>
      <c r="N1359" t="str">
        <v>HIGH</v>
      </c>
    </row>
    <row r="1360" spans="1:14">
      <c r="A1360" t="str">
        <v>INT-01359</v>
      </c>
      <c r="B1360" t="str">
        <v>L0910</v>
      </c>
      <c r="C1360" t="str">
        <v>UNSUBSCRIBE</v>
      </c>
      <c r="D1360">
        <v>45841</v>
      </c>
      <c r="E1360" t="str">
        <v>UNKNOWN</v>
      </c>
      <c r="F1360" t="str">
        <v>C007</v>
      </c>
      <c r="G1360" t="str">
        <v>10 Lead Scoring Tips</v>
      </c>
      <c r="H1360" t="str">
        <v>NO_RESPONSE</v>
      </c>
      <c r="I1360">
        <v>1559</v>
      </c>
      <c r="J1360" t="str">
        <v>DESKTOP</v>
      </c>
      <c r="K1360" t="str">
        <v>https://example.com/demo</v>
      </c>
      <c r="L1360" t="str">
        <v/>
      </c>
      <c r="M1360">
        <v>26</v>
      </c>
      <c r="N1360" t="str">
        <v>HIGH</v>
      </c>
    </row>
    <row r="1361" spans="1:14">
      <c r="A1361" t="str">
        <v>INT-01360</v>
      </c>
      <c r="B1361" t="str">
        <v>L0626</v>
      </c>
      <c r="C1361" t="str">
        <v>REFERRAL_LINK_CLICK</v>
      </c>
      <c r="D1361">
        <v>45982</v>
      </c>
      <c r="E1361" t="str">
        <v>PHONE</v>
      </c>
      <c r="F1361" t="str">
        <v>C005</v>
      </c>
      <c r="G1361" t="str">
        <v>Retargeting Ad Creative A</v>
      </c>
      <c r="H1361" t="str">
        <v>BOUNCED</v>
      </c>
      <c r="I1361">
        <v>185</v>
      </c>
      <c r="J1361" t="str">
        <v>TABLET</v>
      </c>
      <c r="K1361" t="str">
        <v>https://example.com/free-trial</v>
      </c>
      <c r="L1361" t="str">
        <v/>
      </c>
      <c r="M1361">
        <v>3.1</v>
      </c>
      <c r="N1361" t="str">
        <v>MEDIUM</v>
      </c>
    </row>
    <row r="1362" spans="1:14">
      <c r="A1362" t="str">
        <v>INT-01361</v>
      </c>
      <c r="B1362" t="str">
        <v>L0888</v>
      </c>
      <c r="C1362" t="str">
        <v>EMAIL_OPEN</v>
      </c>
      <c r="D1362">
        <v>45975</v>
      </c>
      <c r="E1362" t="str">
        <v>CHAT</v>
      </c>
      <c r="F1362" t="str">
        <v>C001</v>
      </c>
      <c r="G1362" t="str">
        <v>Chatbot: Pricing Inquiry</v>
      </c>
      <c r="H1362" t="str">
        <v>OPENED</v>
      </c>
      <c r="I1362">
        <v>1696</v>
      </c>
      <c r="J1362" t="str">
        <v>MOBILE</v>
      </c>
      <c r="K1362" t="str">
        <v>https://example.com/contact</v>
      </c>
      <c r="L1362" t="str">
        <v/>
      </c>
      <c r="M1362">
        <v>28.3</v>
      </c>
      <c r="N1362" t="str">
        <v>HIGH</v>
      </c>
    </row>
    <row r="1363" spans="1:14">
      <c r="A1363" t="str">
        <v>INT-01362</v>
      </c>
      <c r="B1363" t="str">
        <v>L0838</v>
      </c>
      <c r="C1363" t="str">
        <v>WEBSITE_VISIT</v>
      </c>
      <c r="D1363">
        <v>45790</v>
      </c>
      <c r="E1363" t="str">
        <v>PUSH_NOTIFICATION</v>
      </c>
      <c r="F1363" t="str">
        <v>C005</v>
      </c>
      <c r="G1363" t="str">
        <v>Event Registration: Summit 2025</v>
      </c>
      <c r="H1363" t="str">
        <v>OPENED</v>
      </c>
      <c r="I1363">
        <v>1207</v>
      </c>
      <c r="J1363" t="str">
        <v>MOBILE</v>
      </c>
      <c r="K1363" t="str">
        <v>https://example.com/blog</v>
      </c>
      <c r="L1363" t="str">
        <v/>
      </c>
      <c r="M1363">
        <v>20.100000000000001</v>
      </c>
      <c r="N1363" t="str">
        <v>HIGH</v>
      </c>
    </row>
    <row r="1364" spans="1:14">
      <c r="A1364" t="str">
        <v>INT-01363</v>
      </c>
      <c r="B1364" t="str">
        <v>L0088</v>
      </c>
      <c r="C1364" t="str">
        <v>PRICING_PAGE_VIEW</v>
      </c>
      <c r="D1364">
        <v>45849</v>
      </c>
      <c r="E1364" t="str">
        <v>UNKNOWN</v>
      </c>
      <c r="F1364" t="str">
        <v>C007</v>
      </c>
      <c r="G1364" t="str">
        <v>Newsletter Issue #43</v>
      </c>
      <c r="H1364" t="str">
        <v>DOWNLOADED</v>
      </c>
      <c r="I1364">
        <v>1658</v>
      </c>
      <c r="J1364" t="str">
        <v>MOBILE</v>
      </c>
      <c r="K1364" t="str">
        <v>https://example.com/demo</v>
      </c>
      <c r="L1364" t="str">
        <v>Spoke With Decision Maker</v>
      </c>
      <c r="M1364">
        <v>27.6</v>
      </c>
      <c r="N1364" t="str">
        <v>HIGH</v>
      </c>
    </row>
    <row r="1365" spans="1:14">
      <c r="A1365" t="str">
        <v>INT-01364</v>
      </c>
      <c r="B1365" t="str">
        <v>L0079</v>
      </c>
      <c r="C1365" t="str">
        <v>AD_CLICK</v>
      </c>
      <c r="D1365">
        <v>45812</v>
      </c>
      <c r="E1365" t="str">
        <v>WEB</v>
      </c>
      <c r="F1365" t="str">
        <v>C006</v>
      </c>
      <c r="G1365" t="str">
        <v>Pricing Page</v>
      </c>
      <c r="H1365" t="str">
        <v>CONVERTED</v>
      </c>
      <c r="I1365">
        <v>2385</v>
      </c>
      <c r="J1365" t="str">
        <v>DESKTOP</v>
      </c>
      <c r="K1365" t="str">
        <v>https://example.com/roi-calculator</v>
      </c>
      <c r="L1365" t="str">
        <v/>
      </c>
      <c r="M1365">
        <v>39.799999999999997</v>
      </c>
      <c r="N1365" t="str">
        <v>HIGH</v>
      </c>
    </row>
    <row r="1366" spans="1:14">
      <c r="A1366" t="str">
        <v>INT-01365</v>
      </c>
      <c r="B1366" t="str">
        <v>L0967</v>
      </c>
      <c r="C1366" t="str">
        <v>WEBSITE_VISIT</v>
      </c>
      <c r="D1366">
        <v>45744</v>
      </c>
      <c r="E1366" t="str">
        <v>SMS</v>
      </c>
      <c r="F1366" t="str">
        <v>C003</v>
      </c>
      <c r="G1366" t="str">
        <v>Webinar: Advanced Analytics Deep Dive</v>
      </c>
      <c r="H1366" t="str">
        <v>ENGAGED</v>
      </c>
      <c r="I1366">
        <v>292</v>
      </c>
      <c r="J1366" t="str">
        <v>MOBILE</v>
      </c>
      <c r="K1366" t="str">
        <v>N/A</v>
      </c>
      <c r="L1366" t="str">
        <v/>
      </c>
      <c r="M1366">
        <v>4.9000000000000004</v>
      </c>
      <c r="N1366" t="str">
        <v>MEDIUM</v>
      </c>
    </row>
    <row r="1367" spans="1:14">
      <c r="A1367" t="str">
        <v>INT-01366</v>
      </c>
      <c r="B1367" t="str">
        <v>L0882</v>
      </c>
      <c r="C1367" t="str">
        <v>CHATBOT_CONVO</v>
      </c>
      <c r="D1367">
        <v>45841</v>
      </c>
      <c r="E1367" t="str">
        <v>IN-PERSON</v>
      </c>
      <c r="F1367" t="str">
        <v>C007</v>
      </c>
      <c r="G1367" t="str">
        <v>Case Study: Smb Growth Story</v>
      </c>
      <c r="H1367" t="str">
        <v>CONVERTED</v>
      </c>
      <c r="I1367">
        <v>657</v>
      </c>
      <c r="J1367" t="str">
        <v>DESKTOP</v>
      </c>
      <c r="K1367" t="str">
        <v>https://example.com/about</v>
      </c>
      <c r="L1367" t="str">
        <v/>
      </c>
      <c r="M1367">
        <v>11</v>
      </c>
      <c r="N1367" t="str">
        <v>HIGH</v>
      </c>
    </row>
    <row r="1368" spans="1:14">
      <c r="A1368" t="str">
        <v>INT-01367</v>
      </c>
      <c r="B1368" t="str">
        <v>L0952</v>
      </c>
      <c r="C1368" t="str">
        <v>FORM_SUBMIT</v>
      </c>
      <c r="D1368">
        <v>45928</v>
      </c>
      <c r="E1368" t="str">
        <v>SOCIAL</v>
      </c>
      <c r="F1368" t="str">
        <v>C007</v>
      </c>
      <c r="G1368" t="str">
        <v>Template: Campaign Planning</v>
      </c>
      <c r="H1368" t="str">
        <v>OPENED</v>
      </c>
      <c r="I1368">
        <v>2295</v>
      </c>
      <c r="J1368" t="str">
        <v>TABLET</v>
      </c>
      <c r="K1368" t="str">
        <v>https://example.com/contact</v>
      </c>
      <c r="L1368" t="str">
        <v/>
      </c>
      <c r="M1368">
        <v>38.299999999999997</v>
      </c>
      <c r="N1368" t="str">
        <v>HIGH</v>
      </c>
    </row>
    <row r="1369" spans="1:14">
      <c r="A1369" t="str">
        <v>INT-01368</v>
      </c>
      <c r="B1369" t="str">
        <v>L0290</v>
      </c>
      <c r="C1369" t="str">
        <v>EMAIL_OPEN</v>
      </c>
      <c r="D1369">
        <v>46018</v>
      </c>
      <c r="E1369" t="str">
        <v>UNKNOWN</v>
      </c>
      <c r="F1369" t="str">
        <v>C004</v>
      </c>
      <c r="G1369" t="str">
        <v>Guide: Email Deliverability</v>
      </c>
      <c r="H1369" t="str">
        <v>VIEWED</v>
      </c>
      <c r="I1369">
        <v>463</v>
      </c>
      <c r="J1369" t="str">
        <v>UNKNOWN</v>
      </c>
      <c r="K1369" t="str">
        <v>https://example.com/pricing</v>
      </c>
      <c r="L1369" t="str">
        <v/>
      </c>
      <c r="M1369">
        <v>7.7</v>
      </c>
      <c r="N1369" t="str">
        <v>HIGH</v>
      </c>
    </row>
    <row r="1370" spans="1:14">
      <c r="A1370" t="str">
        <v>INT-01369</v>
      </c>
      <c r="B1370" t="str">
        <v>L0399</v>
      </c>
      <c r="C1370" t="str">
        <v>SOCIAL_ENGAGE</v>
      </c>
      <c r="D1370">
        <v>45859</v>
      </c>
      <c r="E1370" t="str">
        <v>IN-PERSON</v>
      </c>
      <c r="F1370" t="str">
        <v>C001</v>
      </c>
      <c r="G1370" t="str">
        <v>Unknown</v>
      </c>
      <c r="H1370" t="str">
        <v>OPENED</v>
      </c>
      <c r="I1370">
        <v>1515</v>
      </c>
      <c r="J1370" t="str">
        <v>MOBILE</v>
      </c>
      <c r="K1370" t="str">
        <v>https://example.com/integrations</v>
      </c>
      <c r="L1370" t="str">
        <v/>
      </c>
      <c r="M1370">
        <v>25.3</v>
      </c>
      <c r="N1370" t="str">
        <v>HIGH</v>
      </c>
    </row>
    <row r="1371" spans="1:14">
      <c r="A1371" t="str">
        <v>INT-01370</v>
      </c>
      <c r="B1371" t="str">
        <v>L0026</v>
      </c>
      <c r="C1371" t="str">
        <v>EMAIL_OPEN</v>
      </c>
      <c r="D1371">
        <v>45732</v>
      </c>
      <c r="E1371" t="str">
        <v>PHONE</v>
      </c>
      <c r="F1371" t="str">
        <v>C001</v>
      </c>
      <c r="G1371" t="str">
        <v>Customer Success Story</v>
      </c>
      <c r="H1371" t="str">
        <v>NO_RESPONSE</v>
      </c>
      <c r="I1371">
        <v>67</v>
      </c>
      <c r="J1371" t="str">
        <v>TABLET</v>
      </c>
      <c r="K1371" t="str">
        <v>N/A</v>
      </c>
      <c r="L1371" t="str">
        <v/>
      </c>
      <c r="M1371">
        <v>1.1000000000000001</v>
      </c>
      <c r="N1371" t="str">
        <v>MEDIUM</v>
      </c>
    </row>
    <row r="1372" spans="1:14">
      <c r="A1372" t="str">
        <v>INT-01371</v>
      </c>
      <c r="B1372" t="str">
        <v>L0634</v>
      </c>
      <c r="C1372" t="str">
        <v>WEBSITE_VISIT</v>
      </c>
      <c r="D1372">
        <v>45755</v>
      </c>
      <c r="E1372" t="str">
        <v>CHAT</v>
      </c>
      <c r="F1372" t="str">
        <v>N/A</v>
      </c>
      <c r="G1372" t="str">
        <v>Case Study: Enterprise Win</v>
      </c>
      <c r="H1372" t="str">
        <v>REPLIED</v>
      </c>
      <c r="I1372">
        <v>0</v>
      </c>
      <c r="J1372" t="str">
        <v>MOBILE</v>
      </c>
      <c r="K1372" t="str">
        <v>https://example.com/free-trial</v>
      </c>
      <c r="L1372" t="str">
        <v/>
      </c>
      <c r="M1372">
        <v>0</v>
      </c>
      <c r="N1372" t="str">
        <v>NONE</v>
      </c>
    </row>
    <row r="1373" spans="1:14">
      <c r="A1373" t="str">
        <v>INT-01372</v>
      </c>
      <c r="B1373" t="str">
        <v>L0296</v>
      </c>
      <c r="C1373" t="str">
        <v>SOCIAL_ENGAGE</v>
      </c>
      <c r="D1373">
        <v>45896</v>
      </c>
      <c r="E1373" t="str">
        <v>SMS</v>
      </c>
      <c r="F1373" t="str">
        <v>C004</v>
      </c>
      <c r="G1373" t="str">
        <v>Crm Buyer'S Guide 2025</v>
      </c>
      <c r="H1373" t="str">
        <v>DOWNLOADED</v>
      </c>
      <c r="I1373">
        <v>1672</v>
      </c>
      <c r="J1373" t="str">
        <v>MOBILE</v>
      </c>
      <c r="K1373" t="str">
        <v>https://example.com/demo</v>
      </c>
      <c r="L1373" t="str">
        <v/>
      </c>
      <c r="M1373">
        <v>27.9</v>
      </c>
      <c r="N1373" t="str">
        <v>HIGH</v>
      </c>
    </row>
    <row r="1374" spans="1:14">
      <c r="A1374" t="str">
        <v>INT-01373</v>
      </c>
      <c r="B1374" t="str">
        <v>L0585</v>
      </c>
      <c r="C1374" t="str">
        <v>CONTENT_DOWNLOAD</v>
      </c>
      <c r="D1374">
        <v>45896</v>
      </c>
      <c r="E1374" t="str">
        <v>CHAT</v>
      </c>
      <c r="F1374" t="str">
        <v>N/A</v>
      </c>
      <c r="G1374" t="str">
        <v>Blog: How To Reduce Cac</v>
      </c>
      <c r="H1374" t="str">
        <v>CLICKED</v>
      </c>
      <c r="I1374">
        <v>1012</v>
      </c>
      <c r="J1374" t="str">
        <v>DESKTOP</v>
      </c>
      <c r="K1374" t="str">
        <v>https://example.com/pricing</v>
      </c>
      <c r="L1374" t="str">
        <v/>
      </c>
      <c r="M1374">
        <v>16.899999999999999</v>
      </c>
      <c r="N1374" t="str">
        <v>HIGH</v>
      </c>
    </row>
    <row r="1375" spans="1:14">
      <c r="A1375" t="str">
        <v>INT-01374</v>
      </c>
      <c r="B1375" t="str">
        <v>L0524</v>
      </c>
      <c r="C1375" t="str">
        <v>WEBINAR_ATTENDED</v>
      </c>
      <c r="D1375">
        <v>45778</v>
      </c>
      <c r="E1375" t="str">
        <v>PUSH_NOTIFICATION</v>
      </c>
      <c r="F1375" t="str">
        <v>C008</v>
      </c>
      <c r="G1375" t="str">
        <v>Competitor Comparison Sheet</v>
      </c>
      <c r="H1375" t="str">
        <v>OPENED</v>
      </c>
      <c r="I1375">
        <v>353</v>
      </c>
      <c r="J1375" t="str">
        <v>DESKTOP</v>
      </c>
      <c r="K1375" t="str">
        <v>https://example.com/blog</v>
      </c>
      <c r="L1375" t="str">
        <v/>
      </c>
      <c r="M1375">
        <v>5.9</v>
      </c>
      <c r="N1375" t="str">
        <v>HIGH</v>
      </c>
    </row>
    <row r="1376" spans="1:14">
      <c r="A1376" t="str">
        <v>INT-01375</v>
      </c>
      <c r="B1376" t="str">
        <v>L0108</v>
      </c>
      <c r="C1376" t="str">
        <v>CASE_STUDY_VIEW</v>
      </c>
      <c r="D1376">
        <v>45841</v>
      </c>
      <c r="E1376" t="str">
        <v>PUSH_NOTIFICATION</v>
      </c>
      <c r="F1376" t="str">
        <v>C009</v>
      </c>
      <c r="G1376" t="str">
        <v>Crm Buyer'S Guide 2025</v>
      </c>
      <c r="H1376" t="str">
        <v>OPENED</v>
      </c>
      <c r="I1376">
        <v>129</v>
      </c>
      <c r="J1376" t="str">
        <v>DESKTOP</v>
      </c>
      <c r="K1376" t="str">
        <v>N/A</v>
      </c>
      <c r="L1376" t="str">
        <v/>
      </c>
      <c r="M1376">
        <v>2.2000000000000002</v>
      </c>
      <c r="N1376" t="str">
        <v>MEDIUM</v>
      </c>
    </row>
    <row r="1377" spans="1:14">
      <c r="A1377" t="str">
        <v>INT-01376</v>
      </c>
      <c r="B1377" t="str">
        <v>L0064</v>
      </c>
      <c r="C1377" t="str">
        <v>DEMO_REQUEST</v>
      </c>
      <c r="D1377" t="str">
        <v/>
      </c>
      <c r="E1377" t="str">
        <v>SOCIAL</v>
      </c>
      <c r="F1377" t="str">
        <v>C004</v>
      </c>
      <c r="G1377" t="str">
        <v>Video: Platform Overview 3Min</v>
      </c>
      <c r="H1377" t="str">
        <v>NO_RESPONSE</v>
      </c>
      <c r="I1377">
        <v>603</v>
      </c>
      <c r="J1377" t="str">
        <v>TABLET</v>
      </c>
      <c r="K1377" t="str">
        <v>https://example.com/features</v>
      </c>
      <c r="L1377" t="str">
        <v/>
      </c>
      <c r="M1377">
        <v>10.1</v>
      </c>
      <c r="N1377" t="str">
        <v>HIGH</v>
      </c>
    </row>
    <row r="1378" spans="1:14">
      <c r="A1378" t="str">
        <v>INT-01377</v>
      </c>
      <c r="B1378" t="str">
        <v>L0131</v>
      </c>
      <c r="C1378" t="str">
        <v>WEBSITE_VISIT</v>
      </c>
      <c r="D1378">
        <v>45939</v>
      </c>
      <c r="E1378" t="str">
        <v>WEB</v>
      </c>
      <c r="F1378" t="str">
        <v>C007</v>
      </c>
      <c r="G1378" t="str">
        <v>Case Study: Mid-Market Win</v>
      </c>
      <c r="H1378" t="str">
        <v>ENGAGED</v>
      </c>
      <c r="I1378">
        <v>1986</v>
      </c>
      <c r="J1378" t="str">
        <v>MOBILE</v>
      </c>
      <c r="K1378" t="str">
        <v>https://example.com/webinars</v>
      </c>
      <c r="L1378" t="str">
        <v/>
      </c>
      <c r="M1378">
        <v>33.1</v>
      </c>
      <c r="N1378" t="str">
        <v>HIGH</v>
      </c>
    </row>
    <row r="1379" spans="1:14">
      <c r="A1379" t="str">
        <v>INT-01378</v>
      </c>
      <c r="B1379" t="str">
        <v>L0105</v>
      </c>
      <c r="C1379" t="str">
        <v>AD_CLICK</v>
      </c>
      <c r="D1379">
        <v>45816</v>
      </c>
      <c r="E1379" t="str">
        <v>WEB</v>
      </c>
      <c r="F1379" t="str">
        <v>C006</v>
      </c>
      <c r="G1379" t="str">
        <v>Roi Calculator Landing Page</v>
      </c>
      <c r="H1379" t="str">
        <v>NO_RESPONSE</v>
      </c>
      <c r="I1379">
        <v>0</v>
      </c>
      <c r="J1379" t="str">
        <v>DESKTOP</v>
      </c>
      <c r="K1379" t="str">
        <v>https://example.com/pricing</v>
      </c>
      <c r="L1379" t="str">
        <v/>
      </c>
      <c r="M1379">
        <v>0</v>
      </c>
      <c r="N1379" t="str">
        <v>NONE</v>
      </c>
    </row>
    <row r="1380" spans="1:14">
      <c r="A1380" t="str">
        <v>INT-01379</v>
      </c>
      <c r="B1380" t="str">
        <v>L0895</v>
      </c>
      <c r="C1380" t="str">
        <v>WEBSITE_VISIT</v>
      </c>
      <c r="D1380">
        <v>45878</v>
      </c>
      <c r="E1380" t="str">
        <v>PHONE</v>
      </c>
      <c r="F1380" t="str">
        <v>C002</v>
      </c>
      <c r="G1380" t="str">
        <v>Case Study: Enterprise Win</v>
      </c>
      <c r="H1380" t="str">
        <v>NO_RESPONSE</v>
      </c>
      <c r="I1380">
        <v>1388</v>
      </c>
      <c r="J1380" t="str">
        <v>DESKTOP</v>
      </c>
      <c r="K1380" t="str">
        <v>https://example.com/competitors</v>
      </c>
      <c r="L1380" t="str">
        <v>Procurement Involved</v>
      </c>
      <c r="M1380">
        <v>23.1</v>
      </c>
      <c r="N1380" t="str">
        <v>HIGH</v>
      </c>
    </row>
    <row r="1381" spans="1:14">
      <c r="A1381" t="str">
        <v>INT-01380</v>
      </c>
      <c r="B1381" t="str">
        <v>L0178</v>
      </c>
      <c r="C1381" t="str">
        <v>BLOG_READ</v>
      </c>
      <c r="D1381">
        <v>45956</v>
      </c>
      <c r="E1381" t="str">
        <v>PHONE</v>
      </c>
      <c r="F1381" t="str">
        <v>C002</v>
      </c>
      <c r="G1381" t="str">
        <v>Newsletter Issue #42</v>
      </c>
      <c r="H1381" t="str">
        <v>REGISTERED</v>
      </c>
      <c r="I1381">
        <v>1748</v>
      </c>
      <c r="J1381" t="str">
        <v>DESKTOP</v>
      </c>
      <c r="K1381" t="str">
        <v>https://example.com/integrations</v>
      </c>
      <c r="L1381" t="str">
        <v/>
      </c>
      <c r="M1381">
        <v>29.1</v>
      </c>
      <c r="N1381" t="str">
        <v>HIGH</v>
      </c>
    </row>
    <row r="1382" spans="1:14">
      <c r="A1382" t="str">
        <v>INT-01381</v>
      </c>
      <c r="B1382" t="str">
        <v>L0332</v>
      </c>
      <c r="C1382" t="str">
        <v>REFERRAL_LINK_CLICK</v>
      </c>
      <c r="D1382">
        <v>45943</v>
      </c>
      <c r="E1382" t="str">
        <v>CHAT</v>
      </c>
      <c r="F1382" t="str">
        <v>N/A</v>
      </c>
      <c r="G1382" t="str">
        <v>Partner Referral Landing Page</v>
      </c>
      <c r="H1382" t="str">
        <v>CONVERTED</v>
      </c>
      <c r="I1382">
        <v>0</v>
      </c>
      <c r="J1382" t="str">
        <v>DESKTOP</v>
      </c>
      <c r="K1382" t="str">
        <v>https://example.com/blog/reduce-cac</v>
      </c>
      <c r="L1382" t="str">
        <v/>
      </c>
      <c r="M1382">
        <v>0</v>
      </c>
      <c r="N1382" t="str">
        <v>NONE</v>
      </c>
    </row>
    <row r="1383" spans="1:14">
      <c r="A1383" t="str">
        <v>INT-01382</v>
      </c>
      <c r="B1383" t="str">
        <v>L0218</v>
      </c>
      <c r="C1383" t="str">
        <v>UNSUBSCRIBE</v>
      </c>
      <c r="D1383">
        <v>45962</v>
      </c>
      <c r="E1383" t="str">
        <v>CHAT</v>
      </c>
      <c r="F1383" t="str">
        <v>C003</v>
      </c>
      <c r="G1383" t="str">
        <v>Customer Success Story</v>
      </c>
      <c r="H1383" t="str">
        <v>NO_RESPONSE</v>
      </c>
      <c r="I1383">
        <v>2390</v>
      </c>
      <c r="J1383" t="str">
        <v>DESKTOP</v>
      </c>
      <c r="K1383" t="str">
        <v>N/A</v>
      </c>
      <c r="L1383" t="str">
        <v/>
      </c>
      <c r="M1383">
        <v>39.799999999999997</v>
      </c>
      <c r="N1383" t="str">
        <v>HIGH</v>
      </c>
    </row>
    <row r="1384" spans="1:14">
      <c r="A1384" t="str">
        <v>INT-01383</v>
      </c>
      <c r="B1384" t="str">
        <v>L0410</v>
      </c>
      <c r="C1384" t="str">
        <v>CONTENT_DOWNLOAD</v>
      </c>
      <c r="D1384">
        <v>45682</v>
      </c>
      <c r="E1384" t="str">
        <v>CHAT</v>
      </c>
      <c r="F1384" t="str">
        <v>C004</v>
      </c>
      <c r="G1384" t="str">
        <v>Template: Campaign Planning</v>
      </c>
      <c r="H1384" t="str">
        <v>OPENED</v>
      </c>
      <c r="I1384">
        <v>2086</v>
      </c>
      <c r="J1384" t="str">
        <v>UNKNOWN</v>
      </c>
      <c r="K1384" t="str">
        <v>https://example.com/blog/reduce-cac</v>
      </c>
      <c r="L1384" t="str">
        <v/>
      </c>
      <c r="M1384">
        <v>34.799999999999997</v>
      </c>
      <c r="N1384" t="str">
        <v>HIGH</v>
      </c>
    </row>
    <row r="1385" spans="1:14">
      <c r="A1385" t="str">
        <v>INT-01384</v>
      </c>
      <c r="B1385" t="str">
        <v>L0470</v>
      </c>
      <c r="C1385" t="str">
        <v>UNSUBSCRIBE</v>
      </c>
      <c r="D1385">
        <v>45859</v>
      </c>
      <c r="E1385" t="str">
        <v>PHONE</v>
      </c>
      <c r="F1385" t="str">
        <v>C006</v>
      </c>
      <c r="G1385" t="str">
        <v>Crm Buyer'S Guide 2025</v>
      </c>
      <c r="H1385" t="str">
        <v>BOUNCED</v>
      </c>
      <c r="I1385">
        <v>1555</v>
      </c>
      <c r="J1385" t="str">
        <v>MOBILE</v>
      </c>
      <c r="K1385" t="str">
        <v>https://example.com/pricing</v>
      </c>
      <c r="L1385" t="str">
        <v/>
      </c>
      <c r="M1385">
        <v>25.9</v>
      </c>
      <c r="N1385" t="str">
        <v>HIGH</v>
      </c>
    </row>
    <row r="1386" spans="1:14">
      <c r="A1386" t="str">
        <v>INT-01385</v>
      </c>
      <c r="B1386" t="str">
        <v>L0063</v>
      </c>
      <c r="C1386" t="str">
        <v>BLOG_READ</v>
      </c>
      <c r="D1386">
        <v>45760</v>
      </c>
      <c r="E1386" t="str">
        <v>SOCIAL</v>
      </c>
      <c r="F1386" t="str">
        <v>C005</v>
      </c>
      <c r="G1386" t="str">
        <v>Ultimate Guide To Crm</v>
      </c>
      <c r="H1386" t="str">
        <v>NO_RESPONSE</v>
      </c>
      <c r="I1386">
        <v>1426</v>
      </c>
      <c r="J1386" t="str">
        <v>DESKTOP</v>
      </c>
      <c r="K1386" t="str">
        <v>https://example.com/case-studies</v>
      </c>
      <c r="L1386" t="str">
        <v/>
      </c>
      <c r="M1386">
        <v>23.8</v>
      </c>
      <c r="N1386" t="str">
        <v>HIGH</v>
      </c>
    </row>
    <row r="1387" spans="1:14">
      <c r="A1387" t="str">
        <v>INT-01386</v>
      </c>
      <c r="B1387" t="str">
        <v>L0241</v>
      </c>
      <c r="C1387" t="str">
        <v>SOCIAL_ENGAGE</v>
      </c>
      <c r="D1387">
        <v>46000</v>
      </c>
      <c r="E1387" t="str">
        <v>SOCIAL</v>
      </c>
      <c r="F1387" t="str">
        <v>N/A</v>
      </c>
      <c r="G1387" t="str">
        <v>Newsletter Issue #44</v>
      </c>
      <c r="H1387" t="str">
        <v>VIEWED</v>
      </c>
      <c r="I1387">
        <v>427</v>
      </c>
      <c r="J1387" t="str">
        <v>MOBILE</v>
      </c>
      <c r="K1387" t="str">
        <v>https://example.com/resources/ebooks</v>
      </c>
      <c r="L1387" t="str">
        <v/>
      </c>
      <c r="M1387">
        <v>7.1</v>
      </c>
      <c r="N1387" t="str">
        <v>HIGH</v>
      </c>
    </row>
    <row r="1388" spans="1:14">
      <c r="A1388" t="str">
        <v>INT-01387</v>
      </c>
      <c r="B1388" t="str">
        <v>L0123</v>
      </c>
      <c r="C1388" t="str">
        <v>CHATBOT_CONVO</v>
      </c>
      <c r="D1388">
        <v>45800</v>
      </c>
      <c r="E1388" t="str">
        <v>SOCIAL</v>
      </c>
      <c r="F1388" t="str">
        <v>C003</v>
      </c>
      <c r="G1388" t="str">
        <v>Competitor Comparison Sheet</v>
      </c>
      <c r="H1388" t="str">
        <v>VIEWED</v>
      </c>
      <c r="I1388">
        <v>0</v>
      </c>
      <c r="J1388" t="str">
        <v>MOBILE</v>
      </c>
      <c r="K1388" t="str">
        <v>https://example.com/features</v>
      </c>
      <c r="L1388" t="str">
        <v/>
      </c>
      <c r="M1388">
        <v>0</v>
      </c>
      <c r="N1388" t="str">
        <v>NONE</v>
      </c>
    </row>
    <row r="1389" spans="1:14">
      <c r="A1389" t="str">
        <v>INT-01388</v>
      </c>
      <c r="B1389" t="str">
        <v>L0662</v>
      </c>
      <c r="C1389" t="str">
        <v>EMAIL_CLICK</v>
      </c>
      <c r="D1389">
        <v>45957</v>
      </c>
      <c r="E1389" t="str">
        <v>IN-PERSON</v>
      </c>
      <c r="F1389" t="str">
        <v>C004</v>
      </c>
      <c r="G1389" t="str">
        <v>Demo: Live Product Walkthrough</v>
      </c>
      <c r="H1389" t="str">
        <v>BOUNCED</v>
      </c>
      <c r="I1389">
        <v>2363</v>
      </c>
      <c r="J1389" t="str">
        <v>DESKTOP</v>
      </c>
      <c r="K1389" t="str">
        <v>https://example.com/contact</v>
      </c>
      <c r="L1389" t="str">
        <v/>
      </c>
      <c r="M1389">
        <v>39.4</v>
      </c>
      <c r="N1389" t="str">
        <v>HIGH</v>
      </c>
    </row>
    <row r="1390" spans="1:14">
      <c r="A1390" t="str">
        <v>INT-01389</v>
      </c>
      <c r="B1390" t="str">
        <v>L0209</v>
      </c>
      <c r="C1390" t="str">
        <v>EMAIL_CLICK</v>
      </c>
      <c r="D1390">
        <v>45690</v>
      </c>
      <c r="E1390" t="str">
        <v>PUSH_NOTIFICATION</v>
      </c>
      <c r="F1390" t="str">
        <v>C003</v>
      </c>
      <c r="G1390" t="str">
        <v>Crm Buyer'S Guide 2025</v>
      </c>
      <c r="H1390" t="str">
        <v>UNSUBSCRIBED</v>
      </c>
      <c r="I1390">
        <v>2294</v>
      </c>
      <c r="J1390" t="str">
        <v>UNKNOWN</v>
      </c>
      <c r="K1390" t="str">
        <v>https://example.com/pricing</v>
      </c>
      <c r="L1390" t="str">
        <v/>
      </c>
      <c r="M1390">
        <v>38.200000000000003</v>
      </c>
      <c r="N1390" t="str">
        <v>HIGH</v>
      </c>
    </row>
    <row r="1391" spans="1:14">
      <c r="A1391" t="str">
        <v>INT-01390</v>
      </c>
      <c r="B1391" t="str">
        <v>L0211</v>
      </c>
      <c r="C1391" t="str">
        <v>DEMO_REQUEST</v>
      </c>
      <c r="D1391">
        <v>45689</v>
      </c>
      <c r="E1391" t="str">
        <v>PHONE</v>
      </c>
      <c r="F1391" t="str">
        <v>C006</v>
      </c>
      <c r="G1391" t="str">
        <v>Free Trial Signup Page</v>
      </c>
      <c r="H1391" t="str">
        <v>NO_RESPONSE</v>
      </c>
      <c r="I1391">
        <v>361</v>
      </c>
      <c r="J1391" t="str">
        <v>TABLET</v>
      </c>
      <c r="K1391" t="str">
        <v>https://example.com/integrations</v>
      </c>
      <c r="L1391" t="str">
        <v/>
      </c>
      <c r="M1391">
        <v>6</v>
      </c>
      <c r="N1391" t="str">
        <v>HIGH</v>
      </c>
    </row>
    <row r="1392" spans="1:14">
      <c r="A1392" t="str">
        <v>INT-01391</v>
      </c>
      <c r="B1392" t="str">
        <v>L0750</v>
      </c>
      <c r="C1392" t="str">
        <v>WEBINAR_ATTENDED</v>
      </c>
      <c r="D1392">
        <v>46001</v>
      </c>
      <c r="E1392" t="str">
        <v>SOCIAL</v>
      </c>
      <c r="F1392" t="str">
        <v>C002</v>
      </c>
      <c r="G1392" t="str">
        <v>Blog: Abm Vs Demand Gen</v>
      </c>
      <c r="H1392" t="str">
        <v>BOUNCED</v>
      </c>
      <c r="I1392">
        <v>267</v>
      </c>
      <c r="J1392" t="str">
        <v>DESKTOP</v>
      </c>
      <c r="K1392" t="str">
        <v>https://example.com/contact</v>
      </c>
      <c r="L1392" t="str">
        <v/>
      </c>
      <c r="M1392">
        <v>4.5</v>
      </c>
      <c r="N1392" t="str">
        <v>MEDIUM</v>
      </c>
    </row>
    <row r="1393" spans="1:14">
      <c r="A1393" t="str">
        <v>INT-01392</v>
      </c>
      <c r="B1393" t="str">
        <v>L0201</v>
      </c>
      <c r="C1393" t="str">
        <v>BLOG_READ</v>
      </c>
      <c r="D1393">
        <v>45890</v>
      </c>
      <c r="E1393" t="str">
        <v>EMAIL</v>
      </c>
      <c r="F1393" t="str">
        <v>N/A</v>
      </c>
      <c r="G1393" t="str">
        <v>Webinar: Advanced Analytics Deep Dive</v>
      </c>
      <c r="H1393" t="str">
        <v>PARTIAL_VIEW</v>
      </c>
      <c r="I1393">
        <v>867</v>
      </c>
      <c r="J1393" t="str">
        <v>TABLET</v>
      </c>
      <c r="K1393" t="str">
        <v>N/A</v>
      </c>
      <c r="L1393" t="str">
        <v/>
      </c>
      <c r="M1393">
        <v>14.5</v>
      </c>
      <c r="N1393" t="str">
        <v>HIGH</v>
      </c>
    </row>
    <row r="1394" spans="1:14">
      <c r="A1394" t="str">
        <v>INT-01393</v>
      </c>
      <c r="B1394" t="str">
        <v>L0171</v>
      </c>
      <c r="C1394" t="str">
        <v>CONTENT_DOWNLOAD</v>
      </c>
      <c r="D1394">
        <v>45895</v>
      </c>
      <c r="E1394" t="str">
        <v>CHAT</v>
      </c>
      <c r="F1394" t="str">
        <v>C009</v>
      </c>
      <c r="G1394" t="str">
        <v>Ultimate Guide To Crm</v>
      </c>
      <c r="H1394" t="str">
        <v>VIEWED</v>
      </c>
      <c r="I1394">
        <v>605</v>
      </c>
      <c r="J1394" t="str">
        <v>DESKTOP</v>
      </c>
      <c r="K1394" t="str">
        <v>https://example.com/roi-calculator</v>
      </c>
      <c r="L1394" t="str">
        <v/>
      </c>
      <c r="M1394">
        <v>10.1</v>
      </c>
      <c r="N1394" t="str">
        <v>HIGH</v>
      </c>
    </row>
    <row r="1395" spans="1:14">
      <c r="A1395" t="str">
        <v>INT-01394</v>
      </c>
      <c r="B1395" t="str">
        <v>L0137</v>
      </c>
      <c r="C1395" t="str">
        <v>PRICING_PAGE_VIEW</v>
      </c>
      <c r="D1395">
        <v>45954</v>
      </c>
      <c r="E1395" t="str">
        <v>SOCIAL</v>
      </c>
      <c r="F1395" t="str">
        <v>C006</v>
      </c>
      <c r="G1395" t="str">
        <v>Unknown</v>
      </c>
      <c r="H1395" t="str">
        <v>NO_RESPONSE</v>
      </c>
      <c r="I1395">
        <v>0</v>
      </c>
      <c r="J1395" t="str">
        <v>MOBILE</v>
      </c>
      <c r="K1395" t="str">
        <v>https://example.com/features</v>
      </c>
      <c r="L1395" t="str">
        <v/>
      </c>
      <c r="M1395">
        <v>0</v>
      </c>
      <c r="N1395" t="str">
        <v>NONE</v>
      </c>
    </row>
    <row r="1396" spans="1:14">
      <c r="A1396" t="str">
        <v>INT-01395</v>
      </c>
      <c r="B1396" t="str">
        <v>L0122</v>
      </c>
      <c r="C1396" t="str">
        <v>FREE_TRIAL_SIGNUP</v>
      </c>
      <c r="D1396">
        <v>45952</v>
      </c>
      <c r="E1396" t="str">
        <v>WEB</v>
      </c>
      <c r="F1396" t="str">
        <v>N/A</v>
      </c>
      <c r="G1396" t="str">
        <v>Ultimate Guide To Crm</v>
      </c>
      <c r="H1396" t="str">
        <v>CONVERTED</v>
      </c>
      <c r="I1396">
        <v>352</v>
      </c>
      <c r="J1396" t="str">
        <v>MOBILE</v>
      </c>
      <c r="K1396" t="str">
        <v>https://example.com/webinars</v>
      </c>
      <c r="L1396" t="str">
        <v/>
      </c>
      <c r="M1396">
        <v>5.9</v>
      </c>
      <c r="N1396" t="str">
        <v>HIGH</v>
      </c>
    </row>
    <row r="1397" spans="1:14">
      <c r="A1397" t="str">
        <v>INT-01396</v>
      </c>
      <c r="B1397" t="str">
        <v>L0301</v>
      </c>
      <c r="C1397" t="str">
        <v>CASE_STUDY_VIEW</v>
      </c>
      <c r="D1397">
        <v>45698</v>
      </c>
      <c r="E1397" t="str">
        <v>PHONE</v>
      </c>
      <c r="F1397" t="str">
        <v>C004</v>
      </c>
      <c r="G1397" t="str">
        <v>Video: Customer Testimonial</v>
      </c>
      <c r="H1397" t="str">
        <v>IGNORED</v>
      </c>
      <c r="I1397">
        <v>0</v>
      </c>
      <c r="J1397" t="str">
        <v>TABLET</v>
      </c>
      <c r="K1397" t="str">
        <v>N/A</v>
      </c>
      <c r="L1397" t="str">
        <v/>
      </c>
      <c r="M1397">
        <v>0</v>
      </c>
      <c r="N1397" t="str">
        <v>NONE</v>
      </c>
    </row>
    <row r="1398" spans="1:14">
      <c r="A1398" t="str">
        <v>INT-01397</v>
      </c>
      <c r="B1398" t="str">
        <v>L0114</v>
      </c>
      <c r="C1398" t="str">
        <v>AD_CLICK</v>
      </c>
      <c r="D1398">
        <v>45892</v>
      </c>
      <c r="E1398" t="str">
        <v>PHONE</v>
      </c>
      <c r="F1398" t="str">
        <v>C007</v>
      </c>
      <c r="G1398" t="str">
        <v>Case Study: Enterprise Win</v>
      </c>
      <c r="H1398" t="str">
        <v>CLICKED</v>
      </c>
      <c r="I1398">
        <v>0</v>
      </c>
      <c r="J1398" t="str">
        <v>DESKTOP</v>
      </c>
      <c r="K1398" t="str">
        <v>https://example.com/integrations</v>
      </c>
      <c r="L1398" t="str">
        <v/>
      </c>
      <c r="M1398">
        <v>0</v>
      </c>
      <c r="N1398" t="str">
        <v>NONE</v>
      </c>
    </row>
    <row r="1399" spans="1:14">
      <c r="A1399" t="str">
        <v>INT-01398</v>
      </c>
      <c r="B1399" t="str">
        <v>L0232</v>
      </c>
      <c r="C1399" t="str">
        <v>SOCIAL_ENGAGE</v>
      </c>
      <c r="D1399">
        <v>45894</v>
      </c>
      <c r="E1399" t="str">
        <v>PUSH_NOTIFICATION</v>
      </c>
      <c r="F1399" t="str">
        <v>N/A</v>
      </c>
      <c r="G1399" t="str">
        <v>Newsletter Issue #43</v>
      </c>
      <c r="H1399" t="str">
        <v>OPENED</v>
      </c>
      <c r="I1399">
        <v>523</v>
      </c>
      <c r="J1399" t="str">
        <v>MOBILE</v>
      </c>
      <c r="K1399" t="str">
        <v>https://example.com/about</v>
      </c>
      <c r="L1399" t="str">
        <v/>
      </c>
      <c r="M1399">
        <v>8.6999999999999993</v>
      </c>
      <c r="N1399" t="str">
        <v>HIGH</v>
      </c>
    </row>
    <row r="1400" spans="1:14">
      <c r="A1400" t="str">
        <v>INT-01399</v>
      </c>
      <c r="B1400" t="str">
        <v>L0428</v>
      </c>
      <c r="C1400" t="str">
        <v>CASE_STUDY_VIEW</v>
      </c>
      <c r="D1400">
        <v>45816</v>
      </c>
      <c r="E1400" t="str">
        <v>UNKNOWN</v>
      </c>
      <c r="F1400" t="str">
        <v>C002</v>
      </c>
      <c r="G1400" t="str">
        <v>Competitor Comparison Sheet</v>
      </c>
      <c r="H1400" t="str">
        <v>CONVERTED</v>
      </c>
      <c r="I1400">
        <v>2168</v>
      </c>
      <c r="J1400" t="str">
        <v>DESKTOP</v>
      </c>
      <c r="K1400" t="str">
        <v>https://example.com/features</v>
      </c>
      <c r="L1400" t="str">
        <v/>
      </c>
      <c r="M1400">
        <v>36.1</v>
      </c>
      <c r="N1400" t="str">
        <v>HIGH</v>
      </c>
    </row>
    <row r="1401" spans="1:14">
      <c r="A1401" t="str">
        <v>INT-01400</v>
      </c>
      <c r="B1401" t="str">
        <v>L0679</v>
      </c>
      <c r="C1401" t="str">
        <v>FREE_TRIAL_SIGNUP</v>
      </c>
      <c r="D1401">
        <v>45874</v>
      </c>
      <c r="E1401" t="str">
        <v>SMS</v>
      </c>
      <c r="F1401" t="str">
        <v>C007</v>
      </c>
      <c r="G1401" t="str">
        <v>Blog: Abm Vs Demand Gen</v>
      </c>
      <c r="H1401" t="str">
        <v>VIEWED</v>
      </c>
      <c r="I1401">
        <v>1120</v>
      </c>
      <c r="J1401" t="str">
        <v>DESKTOP</v>
      </c>
      <c r="K1401" t="str">
        <v>N/A</v>
      </c>
      <c r="L1401" t="str">
        <v/>
      </c>
      <c r="M1401">
        <v>18.7</v>
      </c>
      <c r="N1401" t="str">
        <v>HIGH</v>
      </c>
    </row>
    <row r="1402" spans="1:14">
      <c r="A1402" t="str">
        <v>INT-01401</v>
      </c>
      <c r="B1402" t="str">
        <v>L0628</v>
      </c>
      <c r="C1402" t="str">
        <v>WEBINAR_ATTENDED</v>
      </c>
      <c r="D1402">
        <v>45709</v>
      </c>
      <c r="E1402" t="str">
        <v>CHAT</v>
      </c>
      <c r="F1402" t="str">
        <v>C008</v>
      </c>
      <c r="G1402" t="str">
        <v>Unknown</v>
      </c>
      <c r="H1402" t="str">
        <v>PARTIAL_VIEW</v>
      </c>
      <c r="I1402">
        <v>1287</v>
      </c>
      <c r="J1402" t="str">
        <v>MOBILE</v>
      </c>
      <c r="K1402" t="str">
        <v>https://example.com/roi-calculator</v>
      </c>
      <c r="L1402" t="str">
        <v/>
      </c>
      <c r="M1402">
        <v>21.5</v>
      </c>
      <c r="N1402" t="str">
        <v>HIGH</v>
      </c>
    </row>
    <row r="1403" spans="1:14">
      <c r="A1403" t="str">
        <v>INT-01402</v>
      </c>
      <c r="B1403" t="str">
        <v>L0504</v>
      </c>
      <c r="C1403" t="str">
        <v>DEMO_REQUEST</v>
      </c>
      <c r="D1403" t="str">
        <v/>
      </c>
      <c r="E1403" t="str">
        <v>UNKNOWN</v>
      </c>
      <c r="F1403" t="str">
        <v>C002</v>
      </c>
      <c r="G1403" t="str">
        <v>Ebook: Abm Playbook</v>
      </c>
      <c r="H1403" t="str">
        <v>BOUNCED</v>
      </c>
      <c r="I1403">
        <v>1013</v>
      </c>
      <c r="J1403" t="str">
        <v>MOBILE</v>
      </c>
      <c r="K1403" t="str">
        <v>N/A</v>
      </c>
      <c r="L1403" t="str">
        <v/>
      </c>
      <c r="M1403">
        <v>16.899999999999999</v>
      </c>
      <c r="N1403" t="str">
        <v>HIGH</v>
      </c>
    </row>
    <row r="1404" spans="1:14">
      <c r="A1404" t="str">
        <v>INT-01403</v>
      </c>
      <c r="B1404" t="str">
        <v>L0335</v>
      </c>
      <c r="C1404" t="str">
        <v>AD_CLICK</v>
      </c>
      <c r="D1404" t="str">
        <v/>
      </c>
      <c r="E1404" t="str">
        <v>CHAT</v>
      </c>
      <c r="F1404" t="str">
        <v>C002</v>
      </c>
      <c r="G1404" t="str">
        <v>Template: Campaign Planning</v>
      </c>
      <c r="H1404" t="str">
        <v>CONVERTED</v>
      </c>
      <c r="I1404">
        <v>961</v>
      </c>
      <c r="J1404" t="str">
        <v>MOBILE</v>
      </c>
      <c r="K1404" t="str">
        <v>https://example.com/about</v>
      </c>
      <c r="L1404" t="str">
        <v>Follow Up Needed</v>
      </c>
      <c r="M1404">
        <v>16</v>
      </c>
      <c r="N1404" t="str">
        <v>HIGH</v>
      </c>
    </row>
    <row r="1405" spans="1:14">
      <c r="A1405" t="str">
        <v>INT-01404</v>
      </c>
      <c r="B1405" t="str">
        <v>L0894</v>
      </c>
      <c r="C1405" t="str">
        <v>CHATBOT_CONVO</v>
      </c>
      <c r="D1405">
        <v>45854</v>
      </c>
      <c r="E1405" t="str">
        <v>PHONE</v>
      </c>
      <c r="F1405" t="str">
        <v>C005</v>
      </c>
      <c r="G1405" t="str">
        <v>Webinar: Advanced Analytics Deep Dive</v>
      </c>
      <c r="H1405" t="str">
        <v>BOUNCED</v>
      </c>
      <c r="I1405">
        <v>238</v>
      </c>
      <c r="J1405" t="str">
        <v>DESKTOP</v>
      </c>
      <c r="K1405" t="str">
        <v>https://example.com/features</v>
      </c>
      <c r="L1405" t="str">
        <v>Budget Confirmed</v>
      </c>
      <c r="M1405">
        <v>4</v>
      </c>
      <c r="N1405" t="str">
        <v>MEDIUM</v>
      </c>
    </row>
    <row r="1406" spans="1:14">
      <c r="A1406" t="str">
        <v>INT-01405</v>
      </c>
      <c r="B1406" t="str">
        <v>L0365</v>
      </c>
      <c r="C1406" t="str">
        <v>FREE_TRIAL_SIGNUP</v>
      </c>
      <c r="D1406">
        <v>45942</v>
      </c>
      <c r="E1406" t="str">
        <v>CHAT</v>
      </c>
      <c r="F1406" t="str">
        <v>C004</v>
      </c>
      <c r="G1406" t="str">
        <v>Video: Customer Testimonial</v>
      </c>
      <c r="H1406" t="str">
        <v>CONVERTED</v>
      </c>
      <c r="I1406">
        <v>896</v>
      </c>
      <c r="J1406" t="str">
        <v>MOBILE</v>
      </c>
      <c r="K1406" t="str">
        <v>https://example.com/integrations</v>
      </c>
      <c r="L1406" t="str">
        <v/>
      </c>
      <c r="M1406">
        <v>14.9</v>
      </c>
      <c r="N1406" t="str">
        <v>HIGH</v>
      </c>
    </row>
    <row r="1407" spans="1:14">
      <c r="A1407" t="str">
        <v>INT-01406</v>
      </c>
      <c r="B1407" t="str">
        <v>L0165</v>
      </c>
      <c r="C1407" t="str">
        <v>PHONE_CALL</v>
      </c>
      <c r="D1407">
        <v>45723</v>
      </c>
      <c r="E1407" t="str">
        <v>WEB</v>
      </c>
      <c r="F1407" t="str">
        <v>C004</v>
      </c>
      <c r="G1407" t="str">
        <v>Ebook: Abm Playbook</v>
      </c>
      <c r="H1407" t="str">
        <v>CLICKED</v>
      </c>
      <c r="I1407">
        <v>1754</v>
      </c>
      <c r="J1407" t="str">
        <v>MOBILE</v>
      </c>
      <c r="K1407" t="str">
        <v>N/A</v>
      </c>
      <c r="L1407" t="str">
        <v/>
      </c>
      <c r="M1407">
        <v>29.2</v>
      </c>
      <c r="N1407" t="str">
        <v>HIGH</v>
      </c>
    </row>
    <row r="1408" spans="1:14">
      <c r="A1408" t="str">
        <v>INT-01407</v>
      </c>
      <c r="B1408" t="str">
        <v>L0843</v>
      </c>
      <c r="C1408" t="str">
        <v>REFERRAL_LINK_CLICK</v>
      </c>
      <c r="D1408">
        <v>45826</v>
      </c>
      <c r="E1408" t="str">
        <v>PUSH_NOTIFICATION</v>
      </c>
      <c r="F1408" t="str">
        <v>N/A</v>
      </c>
      <c r="G1408" t="str">
        <v>Case Study: Smb Growth Story</v>
      </c>
      <c r="H1408" t="str">
        <v>CLICKED</v>
      </c>
      <c r="I1408">
        <v>1900</v>
      </c>
      <c r="J1408" t="str">
        <v>MOBILE</v>
      </c>
      <c r="K1408" t="str">
        <v>https://example.com/competitors</v>
      </c>
      <c r="L1408" t="str">
        <v/>
      </c>
      <c r="M1408">
        <v>31.7</v>
      </c>
      <c r="N1408" t="str">
        <v>HIGH</v>
      </c>
    </row>
    <row r="1409" spans="1:14">
      <c r="A1409" t="str">
        <v>INT-01408</v>
      </c>
      <c r="B1409" t="str">
        <v>L0371</v>
      </c>
      <c r="C1409" t="str">
        <v>PHONE_CALL</v>
      </c>
      <c r="D1409">
        <v>46017</v>
      </c>
      <c r="E1409" t="str">
        <v>PUSH_NOTIFICATION</v>
      </c>
      <c r="F1409" t="str">
        <v>C010</v>
      </c>
      <c r="G1409" t="str">
        <v>Ebook: Abm Playbook</v>
      </c>
      <c r="H1409" t="str">
        <v>VIEWED</v>
      </c>
      <c r="I1409">
        <v>1107</v>
      </c>
      <c r="J1409" t="str">
        <v>TABLET</v>
      </c>
      <c r="K1409" t="str">
        <v>N/A</v>
      </c>
      <c r="L1409" t="str">
        <v/>
      </c>
      <c r="M1409">
        <v>18.5</v>
      </c>
      <c r="N1409" t="str">
        <v>HIGH</v>
      </c>
    </row>
    <row r="1410" spans="1:14">
      <c r="A1410" t="str">
        <v>INT-01409</v>
      </c>
      <c r="B1410" t="str">
        <v>L0201</v>
      </c>
      <c r="C1410" t="str">
        <v>SOCIAL_ENGAGE</v>
      </c>
      <c r="D1410">
        <v>45916</v>
      </c>
      <c r="E1410" t="str">
        <v>WEB</v>
      </c>
      <c r="F1410" t="str">
        <v>C002</v>
      </c>
      <c r="G1410" t="str">
        <v>Webinar: Lead Scoring Best Practices</v>
      </c>
      <c r="H1410" t="str">
        <v>OPENED</v>
      </c>
      <c r="I1410">
        <v>0</v>
      </c>
      <c r="J1410" t="str">
        <v>MOBILE</v>
      </c>
      <c r="K1410" t="str">
        <v>https://example.com/blog</v>
      </c>
      <c r="L1410" t="str">
        <v/>
      </c>
      <c r="M1410">
        <v>0</v>
      </c>
      <c r="N1410" t="str">
        <v>NONE</v>
      </c>
    </row>
    <row r="1411" spans="1:14">
      <c r="A1411" t="str">
        <v>INT-01410</v>
      </c>
      <c r="B1411" t="str">
        <v>L0989</v>
      </c>
      <c r="C1411" t="str">
        <v>CASE_STUDY_VIEW</v>
      </c>
      <c r="D1411">
        <v>45820</v>
      </c>
      <c r="E1411" t="str">
        <v>SOCIAL</v>
      </c>
      <c r="F1411" t="str">
        <v>C010</v>
      </c>
      <c r="G1411" t="str">
        <v>Social Post: Product Launch</v>
      </c>
      <c r="H1411" t="str">
        <v>UNSUBSCRIBED</v>
      </c>
      <c r="I1411">
        <v>1743</v>
      </c>
      <c r="J1411" t="str">
        <v>DESKTOP</v>
      </c>
      <c r="K1411" t="str">
        <v>https://example.com/pricing</v>
      </c>
      <c r="L1411" t="str">
        <v/>
      </c>
      <c r="M1411">
        <v>29.1</v>
      </c>
      <c r="N1411" t="str">
        <v>HIGH</v>
      </c>
    </row>
    <row r="1412" spans="1:14">
      <c r="A1412" t="str">
        <v>INT-01411</v>
      </c>
      <c r="B1412" t="str">
        <v>L0345</v>
      </c>
      <c r="C1412" t="str">
        <v>PHONE_CALL</v>
      </c>
      <c r="D1412">
        <v>45736</v>
      </c>
      <c r="E1412" t="str">
        <v>SOCIAL</v>
      </c>
      <c r="F1412" t="str">
        <v>C009</v>
      </c>
      <c r="G1412" t="str">
        <v>Video: Customer Testimonial</v>
      </c>
      <c r="H1412" t="str">
        <v>ENGAGED</v>
      </c>
      <c r="I1412">
        <v>253</v>
      </c>
      <c r="J1412" t="str">
        <v>DESKTOP</v>
      </c>
      <c r="K1412" t="str">
        <v>https://example.com/pricing</v>
      </c>
      <c r="L1412" t="str">
        <v/>
      </c>
      <c r="M1412">
        <v>4.2</v>
      </c>
      <c r="N1412" t="str">
        <v>MEDIUM</v>
      </c>
    </row>
    <row r="1413" spans="1:14">
      <c r="A1413" t="str">
        <v>INT-01412</v>
      </c>
      <c r="B1413" t="str">
        <v>L0721</v>
      </c>
      <c r="C1413" t="str">
        <v>WEBSITE_VISIT</v>
      </c>
      <c r="D1413">
        <v>45831</v>
      </c>
      <c r="E1413" t="str">
        <v>SMS</v>
      </c>
      <c r="F1413" t="str">
        <v>C005</v>
      </c>
      <c r="G1413" t="str">
        <v>Whitepaper: State Of Gtm 2025</v>
      </c>
      <c r="H1413" t="str">
        <v>BOUNCED</v>
      </c>
      <c r="I1413">
        <v>1228</v>
      </c>
      <c r="J1413" t="str">
        <v>TABLET</v>
      </c>
      <c r="K1413" t="str">
        <v>https://example.com/blog/reduce-cac</v>
      </c>
      <c r="L1413" t="str">
        <v/>
      </c>
      <c r="M1413">
        <v>20.5</v>
      </c>
      <c r="N1413" t="str">
        <v>HIGH</v>
      </c>
    </row>
    <row r="1414" spans="1:14">
      <c r="A1414" t="str">
        <v>INT-01413</v>
      </c>
      <c r="B1414" t="str">
        <v>L0580</v>
      </c>
      <c r="C1414" t="str">
        <v>VIDEO_WATCH</v>
      </c>
      <c r="D1414">
        <v>45719</v>
      </c>
      <c r="E1414" t="str">
        <v>PHONE</v>
      </c>
      <c r="F1414" t="str">
        <v>C005</v>
      </c>
      <c r="G1414" t="str">
        <v>Partner Referral Landing Page</v>
      </c>
      <c r="H1414" t="str">
        <v>NO_RESPONSE</v>
      </c>
      <c r="I1414">
        <v>138</v>
      </c>
      <c r="J1414" t="str">
        <v>DESKTOP</v>
      </c>
      <c r="K1414" t="str">
        <v>https://example.com/roi-calculator</v>
      </c>
      <c r="L1414" t="str">
        <v/>
      </c>
      <c r="M1414">
        <v>2.2999999999999998</v>
      </c>
      <c r="N1414" t="str">
        <v>MEDIUM</v>
      </c>
    </row>
    <row r="1415" spans="1:14">
      <c r="A1415" t="str">
        <v>INT-01414</v>
      </c>
      <c r="B1415" t="str">
        <v>L0399</v>
      </c>
      <c r="C1415" t="str">
        <v>WEBSITE_VISIT</v>
      </c>
      <c r="D1415">
        <v>45734</v>
      </c>
      <c r="E1415" t="str">
        <v>PHONE</v>
      </c>
      <c r="F1415" t="str">
        <v>C008</v>
      </c>
      <c r="G1415" t="str">
        <v>Newsletter Issue #44</v>
      </c>
      <c r="H1415" t="str">
        <v>CLICKED</v>
      </c>
      <c r="I1415">
        <v>1518</v>
      </c>
      <c r="J1415" t="str">
        <v>MOBILE</v>
      </c>
      <c r="K1415" t="str">
        <v>N/A</v>
      </c>
      <c r="L1415" t="str">
        <v/>
      </c>
      <c r="M1415">
        <v>25.3</v>
      </c>
      <c r="N1415" t="str">
        <v>HIGH</v>
      </c>
    </row>
    <row r="1416" spans="1:14">
      <c r="A1416" t="str">
        <v>INT-01415</v>
      </c>
      <c r="B1416" t="str">
        <v>L0477</v>
      </c>
      <c r="C1416" t="str">
        <v>AD_CLICK</v>
      </c>
      <c r="D1416" t="str">
        <v/>
      </c>
      <c r="E1416" t="str">
        <v>PHONE</v>
      </c>
      <c r="F1416" t="str">
        <v>C005</v>
      </c>
      <c r="G1416" t="str">
        <v>Webinar: Lead Scoring Best Practices</v>
      </c>
      <c r="H1416" t="str">
        <v>CLICKED</v>
      </c>
      <c r="I1416">
        <v>951</v>
      </c>
      <c r="J1416" t="str">
        <v>DESKTOP</v>
      </c>
      <c r="K1416" t="str">
        <v>N/A</v>
      </c>
      <c r="L1416" t="str">
        <v/>
      </c>
      <c r="M1416">
        <v>15.9</v>
      </c>
      <c r="N1416" t="str">
        <v>HIGH</v>
      </c>
    </row>
    <row r="1417" spans="1:14">
      <c r="A1417" t="str">
        <v>INT-01416</v>
      </c>
      <c r="B1417" t="str">
        <v>L0675</v>
      </c>
      <c r="C1417" t="str">
        <v>UNSUBSCRIBE</v>
      </c>
      <c r="D1417">
        <v>45946</v>
      </c>
      <c r="E1417" t="str">
        <v>PHONE</v>
      </c>
      <c r="F1417" t="str">
        <v>C002</v>
      </c>
      <c r="G1417" t="str">
        <v>Ultimate Guide To Crm</v>
      </c>
      <c r="H1417" t="str">
        <v>OPENED</v>
      </c>
      <c r="I1417">
        <v>0</v>
      </c>
      <c r="J1417" t="str">
        <v>DESKTOP</v>
      </c>
      <c r="K1417" t="str">
        <v>https://example.com/blog</v>
      </c>
      <c r="L1417" t="str">
        <v/>
      </c>
      <c r="M1417">
        <v>0</v>
      </c>
      <c r="N1417" t="str">
        <v>NONE</v>
      </c>
    </row>
    <row r="1418" spans="1:14">
      <c r="A1418" t="str">
        <v>INT-01417</v>
      </c>
      <c r="B1418" t="str">
        <v>L0990</v>
      </c>
      <c r="C1418" t="str">
        <v>UNSUBSCRIBE</v>
      </c>
      <c r="D1418">
        <v>45778</v>
      </c>
      <c r="E1418" t="str">
        <v>IN-PERSON</v>
      </c>
      <c r="F1418" t="str">
        <v>C003</v>
      </c>
      <c r="G1418" t="str">
        <v>Newsletter Issue #42</v>
      </c>
      <c r="H1418" t="str">
        <v>REPLIED</v>
      </c>
      <c r="I1418">
        <v>1674</v>
      </c>
      <c r="J1418" t="str">
        <v>MOBILE</v>
      </c>
      <c r="K1418" t="str">
        <v>https://example.com/blog</v>
      </c>
      <c r="L1418" t="str">
        <v/>
      </c>
      <c r="M1418">
        <v>27.9</v>
      </c>
      <c r="N1418" t="str">
        <v>HIGH</v>
      </c>
    </row>
    <row r="1419" spans="1:14">
      <c r="A1419" t="str">
        <v>INT-01418</v>
      </c>
      <c r="B1419" t="str">
        <v>L0279</v>
      </c>
      <c r="C1419" t="str">
        <v>EMAIL_CLICK</v>
      </c>
      <c r="D1419">
        <v>45704</v>
      </c>
      <c r="E1419" t="str">
        <v>EMAIL</v>
      </c>
      <c r="F1419" t="str">
        <v>C009</v>
      </c>
      <c r="G1419" t="str">
        <v>Ebook: Abm Playbook</v>
      </c>
      <c r="H1419" t="str">
        <v>OPENED</v>
      </c>
      <c r="I1419">
        <v>218</v>
      </c>
      <c r="J1419" t="str">
        <v>DESKTOP</v>
      </c>
      <c r="K1419" t="str">
        <v>https://example.com/resources/ebooks</v>
      </c>
      <c r="L1419" t="str">
        <v/>
      </c>
      <c r="M1419">
        <v>3.6</v>
      </c>
      <c r="N1419" t="str">
        <v>MEDIUM</v>
      </c>
    </row>
    <row r="1420" spans="1:14">
      <c r="A1420" t="str">
        <v>INT-01419</v>
      </c>
      <c r="B1420" t="str">
        <v>L0091</v>
      </c>
      <c r="C1420" t="str">
        <v>BLOG_READ</v>
      </c>
      <c r="D1420">
        <v>45931</v>
      </c>
      <c r="E1420" t="str">
        <v>EMAIL</v>
      </c>
      <c r="F1420" t="str">
        <v>C003</v>
      </c>
      <c r="G1420" t="str">
        <v>Crm Buyer'S Guide 2025</v>
      </c>
      <c r="H1420" t="str">
        <v>NO_RESPONSE</v>
      </c>
      <c r="I1420">
        <v>265</v>
      </c>
      <c r="J1420" t="str">
        <v>DESKTOP</v>
      </c>
      <c r="K1420" t="str">
        <v>https://example.com/features</v>
      </c>
      <c r="L1420" t="str">
        <v/>
      </c>
      <c r="M1420">
        <v>4.4000000000000004</v>
      </c>
      <c r="N1420" t="str">
        <v>MEDIUM</v>
      </c>
    </row>
    <row r="1421" spans="1:14">
      <c r="A1421" t="str">
        <v>INT-01420</v>
      </c>
      <c r="B1421" t="str">
        <v>L0925</v>
      </c>
      <c r="C1421" t="str">
        <v>FREE_TRIAL_SIGNUP</v>
      </c>
      <c r="D1421">
        <v>45875</v>
      </c>
      <c r="E1421" t="str">
        <v>SMS</v>
      </c>
      <c r="F1421" t="str">
        <v>C010</v>
      </c>
      <c r="G1421" t="str">
        <v>Roi Calculator Landing Page</v>
      </c>
      <c r="H1421" t="str">
        <v>NO_RESPONSE</v>
      </c>
      <c r="I1421">
        <v>1519</v>
      </c>
      <c r="J1421" t="str">
        <v>UNKNOWN</v>
      </c>
      <c r="K1421" t="str">
        <v>https://example.com/resources/ebooks</v>
      </c>
      <c r="L1421" t="str">
        <v/>
      </c>
      <c r="M1421">
        <v>25.3</v>
      </c>
      <c r="N1421" t="str">
        <v>HIGH</v>
      </c>
    </row>
    <row r="1422" spans="1:14">
      <c r="A1422" t="str">
        <v>INT-01421</v>
      </c>
      <c r="B1422" t="str">
        <v>L0517</v>
      </c>
      <c r="C1422" t="str">
        <v>WEBINAR_ATTENDED</v>
      </c>
      <c r="D1422">
        <v>45666</v>
      </c>
      <c r="E1422" t="str">
        <v>SMS</v>
      </c>
      <c r="F1422" t="str">
        <v>C008</v>
      </c>
      <c r="G1422" t="str">
        <v>Webinar: Advanced Analytics Deep Dive</v>
      </c>
      <c r="H1422" t="str">
        <v>CONVERTED</v>
      </c>
      <c r="I1422">
        <v>1202</v>
      </c>
      <c r="J1422" t="str">
        <v>UNKNOWN</v>
      </c>
      <c r="K1422" t="str">
        <v>https://example.com/roi-calculator</v>
      </c>
      <c r="L1422" t="str">
        <v/>
      </c>
      <c r="M1422">
        <v>20</v>
      </c>
      <c r="N1422" t="str">
        <v>HIGH</v>
      </c>
    </row>
    <row r="1423" spans="1:14">
      <c r="A1423" t="str">
        <v>INT-01422</v>
      </c>
      <c r="B1423" t="str">
        <v>L0290</v>
      </c>
      <c r="C1423" t="str">
        <v>DEMO_REQUEST</v>
      </c>
      <c r="D1423">
        <v>45846</v>
      </c>
      <c r="E1423" t="str">
        <v>SOCIAL</v>
      </c>
      <c r="F1423" t="str">
        <v>C004</v>
      </c>
      <c r="G1423" t="str">
        <v>Newsletter Issue #43</v>
      </c>
      <c r="H1423" t="str">
        <v>NO_RESPONSE</v>
      </c>
      <c r="I1423">
        <v>2288</v>
      </c>
      <c r="J1423" t="str">
        <v>MOBILE</v>
      </c>
      <c r="K1423" t="str">
        <v>https://example.com/features</v>
      </c>
      <c r="L1423" t="str">
        <v/>
      </c>
      <c r="M1423">
        <v>38.1</v>
      </c>
      <c r="N1423" t="str">
        <v>HIGH</v>
      </c>
    </row>
    <row r="1424" spans="1:14">
      <c r="A1424" t="str">
        <v>INT-01423</v>
      </c>
      <c r="B1424" t="str">
        <v>L0888</v>
      </c>
      <c r="C1424" t="str">
        <v>SOCIAL_ENGAGE</v>
      </c>
      <c r="D1424">
        <v>45932</v>
      </c>
      <c r="E1424" t="str">
        <v>SOCIAL</v>
      </c>
      <c r="F1424" t="str">
        <v>N/A</v>
      </c>
      <c r="G1424" t="str">
        <v>Retargeting Ad Creative A</v>
      </c>
      <c r="H1424" t="str">
        <v>DOWNLOADED</v>
      </c>
      <c r="I1424">
        <v>220</v>
      </c>
      <c r="J1424" t="str">
        <v>MOBILE</v>
      </c>
      <c r="K1424" t="str">
        <v>https://example.com/resources/ebooks</v>
      </c>
      <c r="L1424" t="str">
        <v/>
      </c>
      <c r="M1424">
        <v>3.7</v>
      </c>
      <c r="N1424" t="str">
        <v>MEDIUM</v>
      </c>
    </row>
    <row r="1425" spans="1:14">
      <c r="A1425" t="str">
        <v>INT-01424</v>
      </c>
      <c r="B1425" t="str">
        <v>L0214</v>
      </c>
      <c r="C1425" t="str">
        <v>EMAIL_OPEN</v>
      </c>
      <c r="D1425">
        <v>45670</v>
      </c>
      <c r="E1425" t="str">
        <v>PUSH_NOTIFICATION</v>
      </c>
      <c r="F1425" t="str">
        <v>N/A</v>
      </c>
      <c r="G1425" t="str">
        <v>Newsletter Issue #44</v>
      </c>
      <c r="H1425" t="str">
        <v>CONVERTED</v>
      </c>
      <c r="I1425">
        <v>1080</v>
      </c>
      <c r="J1425" t="str">
        <v>DESKTOP</v>
      </c>
      <c r="K1425" t="str">
        <v>https://example.com/demo</v>
      </c>
      <c r="L1425" t="str">
        <v/>
      </c>
      <c r="M1425">
        <v>18</v>
      </c>
      <c r="N1425" t="str">
        <v>HIGH</v>
      </c>
    </row>
    <row r="1426" spans="1:14">
      <c r="A1426" t="str">
        <v>INT-01425</v>
      </c>
      <c r="B1426" t="str">
        <v>L0655</v>
      </c>
      <c r="C1426" t="str">
        <v>BLOG_READ</v>
      </c>
      <c r="D1426">
        <v>45781</v>
      </c>
      <c r="E1426" t="str">
        <v>IN-PERSON</v>
      </c>
      <c r="F1426" t="str">
        <v>N/A</v>
      </c>
      <c r="G1426" t="str">
        <v>Guide: Email Deliverability</v>
      </c>
      <c r="H1426" t="str">
        <v>NO_RESPONSE</v>
      </c>
      <c r="I1426">
        <v>799</v>
      </c>
      <c r="J1426" t="str">
        <v>TABLET</v>
      </c>
      <c r="K1426" t="str">
        <v>https://example.com/features</v>
      </c>
      <c r="L1426" t="str">
        <v/>
      </c>
      <c r="M1426">
        <v>13.3</v>
      </c>
      <c r="N1426" t="str">
        <v>HIGH</v>
      </c>
    </row>
    <row r="1427" spans="1:14">
      <c r="A1427" t="str">
        <v>INT-01426</v>
      </c>
      <c r="B1427" t="str">
        <v>L0668</v>
      </c>
      <c r="C1427" t="str">
        <v>WEBINAR_ATTENDED</v>
      </c>
      <c r="D1427">
        <v>46012</v>
      </c>
      <c r="E1427" t="str">
        <v>EMAIL</v>
      </c>
      <c r="F1427" t="str">
        <v>N/A</v>
      </c>
      <c r="G1427" t="str">
        <v>Webinar: Lead Scoring Best Practices</v>
      </c>
      <c r="H1427" t="str">
        <v>CONVERTED</v>
      </c>
      <c r="I1427">
        <v>625</v>
      </c>
      <c r="J1427" t="str">
        <v>MOBILE</v>
      </c>
      <c r="K1427" t="str">
        <v>N/A</v>
      </c>
      <c r="L1427" t="str">
        <v/>
      </c>
      <c r="M1427">
        <v>10.4</v>
      </c>
      <c r="N1427" t="str">
        <v>HIGH</v>
      </c>
    </row>
    <row r="1428" spans="1:14">
      <c r="A1428" t="str">
        <v>INT-01427</v>
      </c>
      <c r="B1428" t="str">
        <v>L0821</v>
      </c>
      <c r="C1428" t="str">
        <v>FORM_SUBMIT</v>
      </c>
      <c r="D1428">
        <v>45860</v>
      </c>
      <c r="E1428" t="str">
        <v>SOCIAL</v>
      </c>
      <c r="F1428" t="str">
        <v>C010</v>
      </c>
      <c r="G1428" t="str">
        <v>Pricing Page</v>
      </c>
      <c r="H1428" t="str">
        <v>ENGAGED</v>
      </c>
      <c r="I1428">
        <v>0</v>
      </c>
      <c r="J1428" t="str">
        <v>DESKTOP</v>
      </c>
      <c r="K1428" t="str">
        <v>N/A</v>
      </c>
      <c r="L1428" t="str">
        <v/>
      </c>
      <c r="M1428">
        <v>0</v>
      </c>
      <c r="N1428" t="str">
        <v>NONE</v>
      </c>
    </row>
    <row r="1429" spans="1:14">
      <c r="A1429" t="str">
        <v>INT-01428</v>
      </c>
      <c r="B1429" t="str">
        <v>L0682</v>
      </c>
      <c r="C1429" t="str">
        <v>PHONE_CALL</v>
      </c>
      <c r="D1429">
        <v>45710</v>
      </c>
      <c r="E1429" t="str">
        <v>UNKNOWN</v>
      </c>
      <c r="F1429" t="str">
        <v>C001</v>
      </c>
      <c r="G1429" t="str">
        <v>Unknown</v>
      </c>
      <c r="H1429" t="str">
        <v>OPENED</v>
      </c>
      <c r="I1429">
        <v>251</v>
      </c>
      <c r="J1429" t="str">
        <v>MOBILE</v>
      </c>
      <c r="K1429" t="str">
        <v>https://example.com/contact</v>
      </c>
      <c r="L1429" t="str">
        <v/>
      </c>
      <c r="M1429">
        <v>4.2</v>
      </c>
      <c r="N1429" t="str">
        <v>MEDIUM</v>
      </c>
    </row>
    <row r="1430" spans="1:14">
      <c r="A1430" t="str">
        <v>INT-01429</v>
      </c>
      <c r="B1430" t="str">
        <v>L0571</v>
      </c>
      <c r="C1430" t="str">
        <v>DEMO_REQUEST</v>
      </c>
      <c r="D1430">
        <v>45952</v>
      </c>
      <c r="E1430" t="str">
        <v>IN-PERSON</v>
      </c>
      <c r="F1430" t="str">
        <v>C001</v>
      </c>
      <c r="G1430" t="str">
        <v>Blog: How To Reduce Cac</v>
      </c>
      <c r="H1430" t="str">
        <v>OPENED</v>
      </c>
      <c r="I1430">
        <v>1460</v>
      </c>
      <c r="J1430" t="str">
        <v>MOBILE</v>
      </c>
      <c r="K1430" t="str">
        <v>https://example.com/demo</v>
      </c>
      <c r="L1430" t="str">
        <v/>
      </c>
      <c r="M1430">
        <v>24.3</v>
      </c>
      <c r="N1430" t="str">
        <v>HIGH</v>
      </c>
    </row>
    <row r="1431" spans="1:14">
      <c r="A1431" t="str">
        <v>INT-01430</v>
      </c>
      <c r="B1431" t="str">
        <v>L0246</v>
      </c>
      <c r="C1431" t="str">
        <v>AD_CLICK</v>
      </c>
      <c r="D1431">
        <v>45786</v>
      </c>
      <c r="E1431" t="str">
        <v>PUSH_NOTIFICATION</v>
      </c>
      <c r="F1431" t="str">
        <v>C002</v>
      </c>
      <c r="G1431" t="str">
        <v>Product Demo Video</v>
      </c>
      <c r="H1431" t="str">
        <v>CLICKED</v>
      </c>
      <c r="I1431">
        <v>778</v>
      </c>
      <c r="J1431" t="str">
        <v>UNKNOWN</v>
      </c>
      <c r="K1431" t="str">
        <v>https://example.com/features</v>
      </c>
      <c r="L1431" t="str">
        <v/>
      </c>
      <c r="M1431">
        <v>13</v>
      </c>
      <c r="N1431" t="str">
        <v>HIGH</v>
      </c>
    </row>
    <row r="1432" spans="1:14">
      <c r="A1432" t="str">
        <v>INT-01431</v>
      </c>
      <c r="B1432" t="str">
        <v>L0463</v>
      </c>
      <c r="C1432" t="str">
        <v>VIDEO_WATCH</v>
      </c>
      <c r="D1432">
        <v>45846</v>
      </c>
      <c r="E1432" t="str">
        <v>SMS</v>
      </c>
      <c r="F1432" t="str">
        <v>C010</v>
      </c>
      <c r="G1432" t="str">
        <v>Video: Platform Overview 3Min</v>
      </c>
      <c r="H1432" t="str">
        <v>DOWNLOADED</v>
      </c>
      <c r="I1432">
        <v>71</v>
      </c>
      <c r="J1432" t="str">
        <v>DESKTOP</v>
      </c>
      <c r="K1432" t="str">
        <v>https://example.com/webinars</v>
      </c>
      <c r="L1432" t="str">
        <v/>
      </c>
      <c r="M1432">
        <v>1.2</v>
      </c>
      <c r="N1432" t="str">
        <v>MEDIUM</v>
      </c>
    </row>
    <row r="1433" spans="1:14">
      <c r="A1433" t="str">
        <v>INT-01432</v>
      </c>
      <c r="B1433" t="str">
        <v>L0720</v>
      </c>
      <c r="C1433" t="str">
        <v>DEMO_REQUEST</v>
      </c>
      <c r="D1433">
        <v>45718</v>
      </c>
      <c r="E1433" t="str">
        <v>SOCIAL</v>
      </c>
      <c r="F1433" t="str">
        <v>C002</v>
      </c>
      <c r="G1433" t="str">
        <v>Guide: Email Deliverability</v>
      </c>
      <c r="H1433" t="str">
        <v>BOUNCED</v>
      </c>
      <c r="I1433">
        <v>311</v>
      </c>
      <c r="J1433" t="str">
        <v>TABLET</v>
      </c>
      <c r="K1433" t="str">
        <v>https://example.com/integrations</v>
      </c>
      <c r="L1433" t="str">
        <v>Follow Up Needed</v>
      </c>
      <c r="M1433">
        <v>5.2</v>
      </c>
      <c r="N1433" t="str">
        <v>HIGH</v>
      </c>
    </row>
    <row r="1434" spans="1:14">
      <c r="A1434" t="str">
        <v>INT-01433</v>
      </c>
      <c r="B1434" t="str">
        <v>L0616</v>
      </c>
      <c r="C1434" t="str">
        <v>FREE_TRIAL_SIGNUP</v>
      </c>
      <c r="D1434" t="str">
        <v/>
      </c>
      <c r="E1434" t="str">
        <v>SOCIAL</v>
      </c>
      <c r="F1434" t="str">
        <v>C010</v>
      </c>
      <c r="G1434" t="str">
        <v>Case Study: Smb Growth Story</v>
      </c>
      <c r="H1434" t="str">
        <v>NO_RESPONSE</v>
      </c>
      <c r="I1434">
        <v>2137</v>
      </c>
      <c r="J1434" t="str">
        <v>DESKTOP</v>
      </c>
      <c r="K1434" t="str">
        <v>https://example.com/demo</v>
      </c>
      <c r="L1434" t="str">
        <v/>
      </c>
      <c r="M1434">
        <v>35.6</v>
      </c>
      <c r="N1434" t="str">
        <v>HIGH</v>
      </c>
    </row>
    <row r="1435" spans="1:14">
      <c r="A1435" t="str">
        <v>INT-01434</v>
      </c>
      <c r="B1435" t="str">
        <v>L0349</v>
      </c>
      <c r="C1435" t="str">
        <v>DEMO_REQUEST</v>
      </c>
      <c r="D1435">
        <v>45987</v>
      </c>
      <c r="E1435" t="str">
        <v>EMAIL</v>
      </c>
      <c r="F1435" t="str">
        <v>C001</v>
      </c>
      <c r="G1435" t="str">
        <v>Blog: 5 Metrics Every Cmo Needs</v>
      </c>
      <c r="H1435" t="str">
        <v>PARTIAL_VIEW</v>
      </c>
      <c r="I1435">
        <v>930</v>
      </c>
      <c r="J1435" t="str">
        <v>TABLET</v>
      </c>
      <c r="K1435" t="str">
        <v>https://example.com/free-trial</v>
      </c>
      <c r="L1435" t="str">
        <v/>
      </c>
      <c r="M1435">
        <v>15.5</v>
      </c>
      <c r="N1435" t="str">
        <v>HIGH</v>
      </c>
    </row>
    <row r="1436" spans="1:14">
      <c r="A1436" t="str">
        <v>INT-01435</v>
      </c>
      <c r="B1436" t="str">
        <v>L0189</v>
      </c>
      <c r="C1436" t="str">
        <v>SOCIAL_ENGAGE</v>
      </c>
      <c r="D1436">
        <v>45835</v>
      </c>
      <c r="E1436" t="str">
        <v>SOCIAL</v>
      </c>
      <c r="F1436" t="str">
        <v>N/A</v>
      </c>
      <c r="G1436" t="str">
        <v>Retargeting Ad Creative A</v>
      </c>
      <c r="H1436" t="str">
        <v>DOWNLOADED</v>
      </c>
      <c r="I1436">
        <v>732</v>
      </c>
      <c r="J1436" t="str">
        <v>UNKNOWN</v>
      </c>
      <c r="K1436" t="str">
        <v>https://example.com/pricing</v>
      </c>
      <c r="L1436" t="str">
        <v/>
      </c>
      <c r="M1436">
        <v>12.2</v>
      </c>
      <c r="N1436" t="str">
        <v>HIGH</v>
      </c>
    </row>
    <row r="1437" spans="1:14">
      <c r="A1437" t="str">
        <v>INT-01436</v>
      </c>
      <c r="B1437" t="str">
        <v>L0534</v>
      </c>
      <c r="C1437" t="str">
        <v>CASE_STUDY_VIEW</v>
      </c>
      <c r="D1437">
        <v>45724</v>
      </c>
      <c r="E1437" t="str">
        <v>IN-PERSON</v>
      </c>
      <c r="F1437" t="str">
        <v>C006</v>
      </c>
      <c r="G1437" t="str">
        <v>Unknown</v>
      </c>
      <c r="H1437" t="str">
        <v>UNSUBSCRIBED</v>
      </c>
      <c r="I1437">
        <v>750</v>
      </c>
      <c r="J1437" t="str">
        <v>DESKTOP</v>
      </c>
      <c r="K1437" t="str">
        <v>https://example.com/blog/reduce-cac</v>
      </c>
      <c r="L1437" t="str">
        <v>Spoke With Decision Maker</v>
      </c>
      <c r="M1437">
        <v>12.5</v>
      </c>
      <c r="N1437" t="str">
        <v>HIGH</v>
      </c>
    </row>
    <row r="1438" spans="1:14">
      <c r="A1438" t="str">
        <v>INT-01437</v>
      </c>
      <c r="B1438" t="str">
        <v>L0650</v>
      </c>
      <c r="C1438" t="str">
        <v>VIDEO_WATCH</v>
      </c>
      <c r="D1438">
        <v>46017</v>
      </c>
      <c r="E1438" t="str">
        <v>PUSH_NOTIFICATION</v>
      </c>
      <c r="F1438" t="str">
        <v>C006</v>
      </c>
      <c r="G1438" t="str">
        <v>Partner Referral Landing Page</v>
      </c>
      <c r="H1438" t="str">
        <v>NO_RESPONSE</v>
      </c>
      <c r="I1438">
        <v>2258</v>
      </c>
      <c r="J1438" t="str">
        <v>UNKNOWN</v>
      </c>
      <c r="K1438" t="str">
        <v>N/A</v>
      </c>
      <c r="L1438" t="str">
        <v/>
      </c>
      <c r="M1438">
        <v>37.6</v>
      </c>
      <c r="N1438" t="str">
        <v>HIGH</v>
      </c>
    </row>
    <row r="1439" spans="1:14">
      <c r="A1439" t="str">
        <v>INT-01438</v>
      </c>
      <c r="B1439" t="str">
        <v>L0005</v>
      </c>
      <c r="C1439" t="str">
        <v>SOCIAL_ENGAGE</v>
      </c>
      <c r="D1439">
        <v>45812</v>
      </c>
      <c r="E1439" t="str">
        <v>UNKNOWN</v>
      </c>
      <c r="F1439" t="str">
        <v>N/A</v>
      </c>
      <c r="G1439" t="str">
        <v>Unknown</v>
      </c>
      <c r="H1439" t="str">
        <v>PARTIAL_VIEW</v>
      </c>
      <c r="I1439">
        <v>60</v>
      </c>
      <c r="J1439" t="str">
        <v>TABLET</v>
      </c>
      <c r="K1439" t="str">
        <v>https://example.com/resources/ebooks</v>
      </c>
      <c r="L1439" t="str">
        <v/>
      </c>
      <c r="M1439">
        <v>1</v>
      </c>
      <c r="N1439" t="str">
        <v>MEDIUM</v>
      </c>
    </row>
    <row r="1440" spans="1:14">
      <c r="A1440" t="str">
        <v>INT-01439</v>
      </c>
      <c r="B1440" t="str">
        <v>L0740</v>
      </c>
      <c r="C1440" t="str">
        <v>FREE_TRIAL_SIGNUP</v>
      </c>
      <c r="D1440">
        <v>45828</v>
      </c>
      <c r="E1440" t="str">
        <v>SMS</v>
      </c>
      <c r="F1440" t="str">
        <v>C001</v>
      </c>
      <c r="G1440" t="str">
        <v>Blog: How To Reduce Cac</v>
      </c>
      <c r="H1440" t="str">
        <v>UNSUBSCRIBED</v>
      </c>
      <c r="I1440">
        <v>2172</v>
      </c>
      <c r="J1440" t="str">
        <v>TABLET</v>
      </c>
      <c r="K1440" t="str">
        <v>https://example.com/pricing</v>
      </c>
      <c r="L1440" t="str">
        <v>Bad Email</v>
      </c>
      <c r="M1440">
        <v>36.200000000000003</v>
      </c>
      <c r="N1440" t="str">
        <v>HIGH</v>
      </c>
    </row>
    <row r="1441" spans="1:14">
      <c r="A1441" t="str">
        <v>INT-01440</v>
      </c>
      <c r="B1441" t="str">
        <v>L0181</v>
      </c>
      <c r="C1441" t="str">
        <v>EMAIL_OPEN</v>
      </c>
      <c r="D1441">
        <v>45712</v>
      </c>
      <c r="E1441" t="str">
        <v>EMAIL</v>
      </c>
      <c r="F1441" t="str">
        <v>C004</v>
      </c>
      <c r="G1441" t="str">
        <v>Case Study: Mid-Market Win</v>
      </c>
      <c r="H1441" t="str">
        <v>VIEWED</v>
      </c>
      <c r="I1441">
        <v>279</v>
      </c>
      <c r="J1441" t="str">
        <v>DESKTOP</v>
      </c>
      <c r="K1441" t="str">
        <v>https://example.com/resources/ebooks</v>
      </c>
      <c r="L1441" t="str">
        <v/>
      </c>
      <c r="M1441">
        <v>4.7</v>
      </c>
      <c r="N1441" t="str">
        <v>MEDIUM</v>
      </c>
    </row>
    <row r="1442" spans="1:14">
      <c r="A1442" t="str">
        <v>INT-01441</v>
      </c>
      <c r="B1442" t="str">
        <v>L0903</v>
      </c>
      <c r="C1442" t="str">
        <v>CASE_STUDY_VIEW</v>
      </c>
      <c r="D1442">
        <v>45941</v>
      </c>
      <c r="E1442" t="str">
        <v>CHAT</v>
      </c>
      <c r="F1442" t="str">
        <v>C006</v>
      </c>
      <c r="G1442" t="str">
        <v>Webinar: Advanced Analytics Deep Dive</v>
      </c>
      <c r="H1442" t="str">
        <v>PARTIAL_VIEW</v>
      </c>
      <c r="I1442">
        <v>640</v>
      </c>
      <c r="J1442" t="str">
        <v>MOBILE</v>
      </c>
      <c r="K1442" t="str">
        <v>https://example.com/free-trial</v>
      </c>
      <c r="L1442" t="str">
        <v/>
      </c>
      <c r="M1442">
        <v>10.7</v>
      </c>
      <c r="N1442" t="str">
        <v>HIGH</v>
      </c>
    </row>
    <row r="1443" spans="1:14">
      <c r="A1443" t="str">
        <v>INT-01442</v>
      </c>
      <c r="B1443" t="str">
        <v>L0660</v>
      </c>
      <c r="C1443" t="str">
        <v>EMAIL_OPEN</v>
      </c>
      <c r="D1443">
        <v>45944</v>
      </c>
      <c r="E1443" t="str">
        <v>UNKNOWN</v>
      </c>
      <c r="F1443" t="str">
        <v>N/A</v>
      </c>
      <c r="G1443" t="str">
        <v>Free Trial Signup Page</v>
      </c>
      <c r="H1443" t="str">
        <v>REGISTERED</v>
      </c>
      <c r="I1443">
        <v>743</v>
      </c>
      <c r="J1443" t="str">
        <v>MOBILE</v>
      </c>
      <c r="K1443" t="str">
        <v>https://example.com/blog</v>
      </c>
      <c r="L1443" t="str">
        <v/>
      </c>
      <c r="M1443">
        <v>12.4</v>
      </c>
      <c r="N1443" t="str">
        <v>HIGH</v>
      </c>
    </row>
    <row r="1444" spans="1:14">
      <c r="A1444" t="str">
        <v>INT-01443</v>
      </c>
      <c r="B1444" t="str">
        <v>L0397</v>
      </c>
      <c r="C1444" t="str">
        <v>SOCIAL_ENGAGE</v>
      </c>
      <c r="D1444">
        <v>45920</v>
      </c>
      <c r="E1444" t="str">
        <v>SMS</v>
      </c>
      <c r="F1444" t="str">
        <v>C003</v>
      </c>
      <c r="G1444" t="str">
        <v>Whitepaper: State Of Gtm 2025</v>
      </c>
      <c r="H1444" t="str">
        <v>PARTIAL_VIEW</v>
      </c>
      <c r="I1444">
        <v>1173</v>
      </c>
      <c r="J1444" t="str">
        <v>MOBILE</v>
      </c>
      <c r="K1444" t="str">
        <v>https://example.com/webinars</v>
      </c>
      <c r="L1444" t="str">
        <v>Bad Email</v>
      </c>
      <c r="M1444">
        <v>19.600000000000001</v>
      </c>
      <c r="N1444" t="str">
        <v>HIGH</v>
      </c>
    </row>
    <row r="1445" spans="1:14">
      <c r="A1445" t="str">
        <v>INT-01444</v>
      </c>
      <c r="B1445" t="str">
        <v>L0220</v>
      </c>
      <c r="C1445" t="str">
        <v>CONTENT_DOWNLOAD</v>
      </c>
      <c r="D1445">
        <v>46003</v>
      </c>
      <c r="E1445" t="str">
        <v>IN-PERSON</v>
      </c>
      <c r="F1445" t="str">
        <v>C003</v>
      </c>
      <c r="G1445" t="str">
        <v>Case Study: Smb Growth Story</v>
      </c>
      <c r="H1445" t="str">
        <v>OPENED</v>
      </c>
      <c r="I1445">
        <v>1632</v>
      </c>
      <c r="J1445" t="str">
        <v>MOBILE</v>
      </c>
      <c r="K1445" t="str">
        <v>https://example.com/blog/reduce-cac</v>
      </c>
      <c r="L1445" t="str">
        <v/>
      </c>
      <c r="M1445">
        <v>27.2</v>
      </c>
      <c r="N1445" t="str">
        <v>HIGH</v>
      </c>
    </row>
    <row r="1446" spans="1:14">
      <c r="A1446" t="str">
        <v>INT-01445</v>
      </c>
      <c r="B1446" t="str">
        <v>L0176</v>
      </c>
      <c r="C1446" t="str">
        <v>CASE_STUDY_VIEW</v>
      </c>
      <c r="D1446">
        <v>45836</v>
      </c>
      <c r="E1446" t="str">
        <v>SMS</v>
      </c>
      <c r="F1446" t="str">
        <v>C001</v>
      </c>
      <c r="G1446" t="str">
        <v>Crm Buyer'S Guide 2025</v>
      </c>
      <c r="H1446" t="str">
        <v>PARTIAL_VIEW</v>
      </c>
      <c r="I1446">
        <v>1247</v>
      </c>
      <c r="J1446" t="str">
        <v>UNKNOWN</v>
      </c>
      <c r="K1446" t="str">
        <v>https://example.com/blog/reduce-cac</v>
      </c>
      <c r="L1446" t="str">
        <v/>
      </c>
      <c r="M1446">
        <v>20.8</v>
      </c>
      <c r="N1446" t="str">
        <v>HIGH</v>
      </c>
    </row>
    <row r="1447" spans="1:14">
      <c r="A1447" t="str">
        <v>INT-01446</v>
      </c>
      <c r="B1447" t="str">
        <v>L0511</v>
      </c>
      <c r="C1447" t="str">
        <v>FORM_SUBMIT</v>
      </c>
      <c r="D1447">
        <v>45883</v>
      </c>
      <c r="E1447" t="str">
        <v>SOCIAL</v>
      </c>
      <c r="F1447" t="str">
        <v>N/A</v>
      </c>
      <c r="G1447" t="str">
        <v>Blog: Abm Vs Demand Gen</v>
      </c>
      <c r="H1447" t="str">
        <v>NO_RESPONSE</v>
      </c>
      <c r="I1447">
        <v>721</v>
      </c>
      <c r="J1447" t="str">
        <v>UNKNOWN</v>
      </c>
      <c r="K1447" t="str">
        <v>https://example.com/competitors</v>
      </c>
      <c r="L1447" t="str">
        <v/>
      </c>
      <c r="M1447">
        <v>12</v>
      </c>
      <c r="N1447" t="str">
        <v>HIGH</v>
      </c>
    </row>
    <row r="1448" spans="1:14">
      <c r="A1448" t="str">
        <v>INT-01447</v>
      </c>
      <c r="B1448" t="str">
        <v>L0789</v>
      </c>
      <c r="C1448" t="str">
        <v>PHONE_CALL</v>
      </c>
      <c r="D1448">
        <v>45848</v>
      </c>
      <c r="E1448" t="str">
        <v>IN-PERSON</v>
      </c>
      <c r="F1448" t="str">
        <v>C007</v>
      </c>
      <c r="G1448" t="str">
        <v>Video: Customer Testimonial</v>
      </c>
      <c r="H1448" t="str">
        <v>OPENED</v>
      </c>
      <c r="I1448">
        <v>1327</v>
      </c>
      <c r="J1448" t="str">
        <v>DESKTOP</v>
      </c>
      <c r="K1448" t="str">
        <v>N/A</v>
      </c>
      <c r="L1448" t="str">
        <v/>
      </c>
      <c r="M1448">
        <v>22.1</v>
      </c>
      <c r="N1448" t="str">
        <v>HIGH</v>
      </c>
    </row>
    <row r="1449" spans="1:14">
      <c r="A1449" t="str">
        <v>INT-01448</v>
      </c>
      <c r="B1449" t="str">
        <v>L0005</v>
      </c>
      <c r="C1449" t="str">
        <v>CONTENT_DOWNLOAD</v>
      </c>
      <c r="D1449">
        <v>45866</v>
      </c>
      <c r="E1449" t="str">
        <v>PHONE</v>
      </c>
      <c r="F1449" t="str">
        <v>C001</v>
      </c>
      <c r="G1449" t="str">
        <v>Video: Platform Overview 3Min</v>
      </c>
      <c r="H1449" t="str">
        <v>BOUNCED</v>
      </c>
      <c r="I1449">
        <v>2383</v>
      </c>
      <c r="J1449" t="str">
        <v>MOBILE</v>
      </c>
      <c r="K1449" t="str">
        <v>https://example.com/about</v>
      </c>
      <c r="L1449" t="str">
        <v/>
      </c>
      <c r="M1449">
        <v>39.700000000000003</v>
      </c>
      <c r="N1449" t="str">
        <v>HIGH</v>
      </c>
    </row>
    <row r="1450" spans="1:14">
      <c r="A1450" t="str">
        <v>INT-01449</v>
      </c>
      <c r="B1450" t="str">
        <v>L0069</v>
      </c>
      <c r="C1450" t="str">
        <v>EMAIL_CLICK</v>
      </c>
      <c r="D1450">
        <v>45962</v>
      </c>
      <c r="E1450" t="str">
        <v>PHONE</v>
      </c>
      <c r="F1450" t="str">
        <v>C010</v>
      </c>
      <c r="G1450" t="str">
        <v>Blog: How To Reduce Cac</v>
      </c>
      <c r="H1450" t="str">
        <v>PARTIAL_VIEW</v>
      </c>
      <c r="I1450">
        <v>1360</v>
      </c>
      <c r="J1450" t="str">
        <v>MOBILE</v>
      </c>
      <c r="K1450" t="str">
        <v>N/A</v>
      </c>
      <c r="L1450" t="str">
        <v/>
      </c>
      <c r="M1450">
        <v>22.7</v>
      </c>
      <c r="N1450" t="str">
        <v>HIGH</v>
      </c>
    </row>
    <row r="1451" spans="1:14">
      <c r="A1451" t="str">
        <v>INT-01450</v>
      </c>
      <c r="B1451" t="str">
        <v>L0318</v>
      </c>
      <c r="C1451" t="str">
        <v>REFERRAL_LINK_CLICK</v>
      </c>
      <c r="D1451">
        <v>45790</v>
      </c>
      <c r="E1451" t="str">
        <v>SMS</v>
      </c>
      <c r="F1451" t="str">
        <v>C008</v>
      </c>
      <c r="G1451" t="str">
        <v>Webinar: Advanced Analytics Deep Dive</v>
      </c>
      <c r="H1451" t="str">
        <v>CLICKED</v>
      </c>
      <c r="I1451">
        <v>2237</v>
      </c>
      <c r="J1451" t="str">
        <v>DESKTOP</v>
      </c>
      <c r="K1451" t="str">
        <v>https://example.com/features</v>
      </c>
      <c r="L1451" t="str">
        <v/>
      </c>
      <c r="M1451">
        <v>37.299999999999997</v>
      </c>
      <c r="N1451" t="str">
        <v>HIGH</v>
      </c>
    </row>
    <row r="1452" spans="1:14">
      <c r="A1452" t="str">
        <v>INT-01451</v>
      </c>
      <c r="B1452" t="str">
        <v>L0418</v>
      </c>
      <c r="C1452" t="str">
        <v>REFERRAL_LINK_CLICK</v>
      </c>
      <c r="D1452" t="str">
        <v/>
      </c>
      <c r="E1452" t="str">
        <v>SMS</v>
      </c>
      <c r="F1452" t="str">
        <v>C007</v>
      </c>
      <c r="G1452" t="str">
        <v>Newsletter Issue #42</v>
      </c>
      <c r="H1452" t="str">
        <v>VIEWED</v>
      </c>
      <c r="I1452">
        <v>754</v>
      </c>
      <c r="J1452" t="str">
        <v>MOBILE</v>
      </c>
      <c r="K1452" t="str">
        <v>https://example.com/blog</v>
      </c>
      <c r="L1452" t="str">
        <v>Timeline: Q3</v>
      </c>
      <c r="M1452">
        <v>12.6</v>
      </c>
      <c r="N1452" t="str">
        <v>HIGH</v>
      </c>
    </row>
    <row r="1453" spans="1:14">
      <c r="A1453" t="str">
        <v>INT-01452</v>
      </c>
      <c r="B1453" t="str">
        <v>L0105</v>
      </c>
      <c r="C1453" t="str">
        <v>SOCIAL_ENGAGE</v>
      </c>
      <c r="D1453">
        <v>45880</v>
      </c>
      <c r="E1453" t="str">
        <v>EMAIL</v>
      </c>
      <c r="F1453" t="str">
        <v>N/A</v>
      </c>
      <c r="G1453" t="str">
        <v>Pricing Page</v>
      </c>
      <c r="H1453" t="str">
        <v>OPENED</v>
      </c>
      <c r="I1453">
        <v>649</v>
      </c>
      <c r="J1453" t="str">
        <v>MOBILE</v>
      </c>
      <c r="K1453" t="str">
        <v>https://example.com/integrations</v>
      </c>
      <c r="L1453" t="str">
        <v/>
      </c>
      <c r="M1453">
        <v>10.8</v>
      </c>
      <c r="N1453" t="str">
        <v>HIGH</v>
      </c>
    </row>
    <row r="1454" spans="1:14">
      <c r="A1454" t="str">
        <v>INT-01453</v>
      </c>
      <c r="B1454" t="str">
        <v>L0189</v>
      </c>
      <c r="C1454" t="str">
        <v>BLOG_READ</v>
      </c>
      <c r="D1454">
        <v>45765</v>
      </c>
      <c r="E1454" t="str">
        <v>EMAIL</v>
      </c>
      <c r="F1454" t="str">
        <v>C003</v>
      </c>
      <c r="G1454" t="str">
        <v>Crm Buyer'S Guide 2025</v>
      </c>
      <c r="H1454" t="str">
        <v>CLICKED</v>
      </c>
      <c r="I1454">
        <v>1156</v>
      </c>
      <c r="J1454" t="str">
        <v>TABLET</v>
      </c>
      <c r="K1454" t="str">
        <v>https://example.com/roi-calculator</v>
      </c>
      <c r="L1454" t="str">
        <v/>
      </c>
      <c r="M1454">
        <v>19.3</v>
      </c>
      <c r="N1454" t="str">
        <v>HIGH</v>
      </c>
    </row>
    <row r="1455" spans="1:14">
      <c r="A1455" t="str">
        <v>INT-01454</v>
      </c>
      <c r="B1455" t="str">
        <v>L0900</v>
      </c>
      <c r="C1455" t="str">
        <v>REFERRAL_LINK_CLICK</v>
      </c>
      <c r="D1455">
        <v>45882</v>
      </c>
      <c r="E1455" t="str">
        <v>SOCIAL</v>
      </c>
      <c r="F1455" t="str">
        <v>C006</v>
      </c>
      <c r="G1455" t="str">
        <v>Webinar: Marketing Automation 101</v>
      </c>
      <c r="H1455" t="str">
        <v>PARTIAL_VIEW</v>
      </c>
      <c r="I1455">
        <v>2098</v>
      </c>
      <c r="J1455" t="str">
        <v>MOBILE</v>
      </c>
      <c r="K1455" t="str">
        <v>https://example.com/about</v>
      </c>
      <c r="L1455" t="str">
        <v/>
      </c>
      <c r="M1455">
        <v>35</v>
      </c>
      <c r="N1455" t="str">
        <v>HIGH</v>
      </c>
    </row>
    <row r="1456" spans="1:14">
      <c r="A1456" t="str">
        <v>INT-01455</v>
      </c>
      <c r="B1456" t="str">
        <v>L0483</v>
      </c>
      <c r="C1456" t="str">
        <v>CASE_STUDY_VIEW</v>
      </c>
      <c r="D1456">
        <v>45965</v>
      </c>
      <c r="E1456" t="str">
        <v>WEB</v>
      </c>
      <c r="F1456" t="str">
        <v>N/A</v>
      </c>
      <c r="G1456" t="str">
        <v>Chatbot: Pricing Inquiry</v>
      </c>
      <c r="H1456" t="str">
        <v>REPLIED</v>
      </c>
      <c r="I1456">
        <v>2298</v>
      </c>
      <c r="J1456" t="str">
        <v>DESKTOP</v>
      </c>
      <c r="K1456" t="str">
        <v>https://example.com/contact</v>
      </c>
      <c r="L1456" t="str">
        <v/>
      </c>
      <c r="M1456">
        <v>38.299999999999997</v>
      </c>
      <c r="N1456" t="str">
        <v>HIGH</v>
      </c>
    </row>
    <row r="1457" spans="1:14">
      <c r="A1457" t="str">
        <v>INT-01456</v>
      </c>
      <c r="B1457" t="str">
        <v>L0560</v>
      </c>
      <c r="C1457" t="str">
        <v>CONTENT_DOWNLOAD</v>
      </c>
      <c r="D1457">
        <v>45989</v>
      </c>
      <c r="E1457" t="str">
        <v>SOCIAL</v>
      </c>
      <c r="F1457" t="str">
        <v>C006</v>
      </c>
      <c r="G1457" t="str">
        <v>Demo: Live Product Walkthrough</v>
      </c>
      <c r="H1457" t="str">
        <v>PARTIAL_VIEW</v>
      </c>
      <c r="I1457">
        <v>2339</v>
      </c>
      <c r="J1457" t="str">
        <v>DESKTOP</v>
      </c>
      <c r="K1457" t="str">
        <v>https://example.com/demo</v>
      </c>
      <c r="L1457" t="str">
        <v/>
      </c>
      <c r="M1457">
        <v>39</v>
      </c>
      <c r="N1457" t="str">
        <v>HIGH</v>
      </c>
    </row>
    <row r="1458" spans="1:14">
      <c r="A1458" t="str">
        <v>INT-01457</v>
      </c>
      <c r="B1458" t="str">
        <v>L0864</v>
      </c>
      <c r="C1458" t="str">
        <v>BLOG_READ</v>
      </c>
      <c r="D1458">
        <v>45942</v>
      </c>
      <c r="E1458" t="str">
        <v>SOCIAL</v>
      </c>
      <c r="F1458" t="str">
        <v>C006</v>
      </c>
      <c r="G1458" t="str">
        <v>Chatbot: Pricing Inquiry</v>
      </c>
      <c r="H1458" t="str">
        <v>VIEWED</v>
      </c>
      <c r="I1458">
        <v>0</v>
      </c>
      <c r="J1458" t="str">
        <v>MOBILE</v>
      </c>
      <c r="K1458" t="str">
        <v>https://example.com/integrations</v>
      </c>
      <c r="L1458" t="str">
        <v>Follow Up Needed</v>
      </c>
      <c r="M1458">
        <v>0</v>
      </c>
      <c r="N1458" t="str">
        <v>NONE</v>
      </c>
    </row>
    <row r="1459" spans="1:14">
      <c r="A1459" t="str">
        <v>INT-01458</v>
      </c>
      <c r="B1459" t="str">
        <v>L0586</v>
      </c>
      <c r="C1459" t="str">
        <v>VIDEO_WATCH</v>
      </c>
      <c r="D1459" t="str">
        <v/>
      </c>
      <c r="E1459" t="str">
        <v>IN-PERSON</v>
      </c>
      <c r="F1459" t="str">
        <v>C002</v>
      </c>
      <c r="G1459" t="str">
        <v>Case Study: Mid-Market Win</v>
      </c>
      <c r="H1459" t="str">
        <v>CONVERTED</v>
      </c>
      <c r="I1459">
        <v>2358</v>
      </c>
      <c r="J1459" t="str">
        <v>MOBILE</v>
      </c>
      <c r="K1459" t="str">
        <v>https://example.com/contact</v>
      </c>
      <c r="L1459" t="str">
        <v/>
      </c>
      <c r="M1459">
        <v>39.299999999999997</v>
      </c>
      <c r="N1459" t="str">
        <v>HIGH</v>
      </c>
    </row>
    <row r="1460" spans="1:14">
      <c r="A1460" t="str">
        <v>INT-01459</v>
      </c>
      <c r="B1460" t="str">
        <v>L0126</v>
      </c>
      <c r="C1460" t="str">
        <v>EMAIL_CLICK</v>
      </c>
      <c r="D1460">
        <v>45944</v>
      </c>
      <c r="E1460" t="str">
        <v>SOCIAL</v>
      </c>
      <c r="F1460" t="str">
        <v>C004</v>
      </c>
      <c r="G1460" t="str">
        <v>Template: Campaign Planning</v>
      </c>
      <c r="H1460" t="str">
        <v>PARTIAL_VIEW</v>
      </c>
      <c r="I1460">
        <v>0</v>
      </c>
      <c r="J1460" t="str">
        <v>MOBILE</v>
      </c>
      <c r="K1460" t="str">
        <v>https://example.com/demo</v>
      </c>
      <c r="L1460" t="str">
        <v/>
      </c>
      <c r="M1460">
        <v>0</v>
      </c>
      <c r="N1460" t="str">
        <v>NONE</v>
      </c>
    </row>
    <row r="1461" spans="1:14">
      <c r="A1461" t="str">
        <v>INT-01460</v>
      </c>
      <c r="B1461" t="str">
        <v>L0952</v>
      </c>
      <c r="C1461" t="str">
        <v>REFERRAL_LINK_CLICK</v>
      </c>
      <c r="D1461" t="str">
        <v/>
      </c>
      <c r="E1461" t="str">
        <v>PUSH_NOTIFICATION</v>
      </c>
      <c r="F1461" t="str">
        <v>C001</v>
      </c>
      <c r="G1461" t="str">
        <v>Retargeting Ad Creative A</v>
      </c>
      <c r="H1461" t="str">
        <v>CONVERTED</v>
      </c>
      <c r="I1461">
        <v>1322</v>
      </c>
      <c r="J1461" t="str">
        <v>DESKTOP</v>
      </c>
      <c r="K1461" t="str">
        <v>https://example.com/roi-calculator</v>
      </c>
      <c r="L1461" t="str">
        <v/>
      </c>
      <c r="M1461">
        <v>22</v>
      </c>
      <c r="N1461" t="str">
        <v>HIGH</v>
      </c>
    </row>
    <row r="1462" spans="1:14">
      <c r="A1462" t="str">
        <v>INT-01461</v>
      </c>
      <c r="B1462" t="str">
        <v>L0105</v>
      </c>
      <c r="C1462" t="str">
        <v>CASE_STUDY_VIEW</v>
      </c>
      <c r="D1462">
        <v>45970</v>
      </c>
      <c r="E1462" t="str">
        <v>EMAIL</v>
      </c>
      <c r="F1462" t="str">
        <v>C001</v>
      </c>
      <c r="G1462" t="str">
        <v>Case Study: Smb Growth Story</v>
      </c>
      <c r="H1462" t="str">
        <v>CLICKED</v>
      </c>
      <c r="I1462">
        <v>2132</v>
      </c>
      <c r="J1462" t="str">
        <v>TABLET</v>
      </c>
      <c r="K1462" t="str">
        <v>https://example.com/about</v>
      </c>
      <c r="L1462" t="str">
        <v/>
      </c>
      <c r="M1462">
        <v>35.5</v>
      </c>
      <c r="N1462" t="str">
        <v>HIGH</v>
      </c>
    </row>
    <row r="1463" spans="1:14">
      <c r="A1463" t="str">
        <v>INT-01462</v>
      </c>
      <c r="B1463" t="str">
        <v>L0298</v>
      </c>
      <c r="C1463" t="str">
        <v>FORM_SUBMIT</v>
      </c>
      <c r="D1463">
        <v>45783</v>
      </c>
      <c r="E1463" t="str">
        <v>EMAIL</v>
      </c>
      <c r="F1463" t="str">
        <v>C001</v>
      </c>
      <c r="G1463" t="str">
        <v>Partner Referral Landing Page</v>
      </c>
      <c r="H1463" t="str">
        <v>DOWNLOADED</v>
      </c>
      <c r="I1463">
        <v>0</v>
      </c>
      <c r="J1463" t="str">
        <v>MOBILE</v>
      </c>
      <c r="K1463" t="str">
        <v>https://example.com/features</v>
      </c>
      <c r="L1463" t="str">
        <v/>
      </c>
      <c r="M1463">
        <v>0</v>
      </c>
      <c r="N1463" t="str">
        <v>NONE</v>
      </c>
    </row>
    <row r="1464" spans="1:14">
      <c r="A1464" t="str">
        <v>INT-01463</v>
      </c>
      <c r="B1464" t="str">
        <v>L0898</v>
      </c>
      <c r="C1464" t="str">
        <v>PHONE_CALL</v>
      </c>
      <c r="D1464">
        <v>45975</v>
      </c>
      <c r="E1464" t="str">
        <v>PHONE</v>
      </c>
      <c r="F1464" t="str">
        <v>C005</v>
      </c>
      <c r="G1464" t="str">
        <v>Ultimate Guide To Crm</v>
      </c>
      <c r="H1464" t="str">
        <v>CLICKED</v>
      </c>
      <c r="I1464">
        <v>2244</v>
      </c>
      <c r="J1464" t="str">
        <v>MOBILE</v>
      </c>
      <c r="K1464" t="str">
        <v>https://example.com/webinars</v>
      </c>
      <c r="L1464" t="str">
        <v/>
      </c>
      <c r="M1464">
        <v>37.4</v>
      </c>
      <c r="N1464" t="str">
        <v>HIGH</v>
      </c>
    </row>
    <row r="1465" spans="1:14">
      <c r="A1465" t="str">
        <v>INT-01464</v>
      </c>
      <c r="B1465" t="str">
        <v>L0036</v>
      </c>
      <c r="C1465" t="str">
        <v>VIDEO_WATCH</v>
      </c>
      <c r="D1465">
        <v>45699</v>
      </c>
      <c r="E1465" t="str">
        <v>WEB</v>
      </c>
      <c r="F1465" t="str">
        <v>C010</v>
      </c>
      <c r="G1465" t="str">
        <v>Roi Calculator Landing Page</v>
      </c>
      <c r="H1465" t="str">
        <v>OPENED</v>
      </c>
      <c r="I1465">
        <v>1517</v>
      </c>
      <c r="J1465" t="str">
        <v>MOBILE</v>
      </c>
      <c r="K1465" t="str">
        <v>N/A</v>
      </c>
      <c r="L1465" t="str">
        <v/>
      </c>
      <c r="M1465">
        <v>25.3</v>
      </c>
      <c r="N1465" t="str">
        <v>HIGH</v>
      </c>
    </row>
    <row r="1466" spans="1:14">
      <c r="A1466" t="str">
        <v>INT-01465</v>
      </c>
      <c r="B1466" t="str">
        <v>L0857</v>
      </c>
      <c r="C1466" t="str">
        <v>REFERRAL_LINK_CLICK</v>
      </c>
      <c r="D1466">
        <v>45943</v>
      </c>
      <c r="E1466" t="str">
        <v>PUSH_NOTIFICATION</v>
      </c>
      <c r="F1466" t="str">
        <v>C001</v>
      </c>
      <c r="G1466" t="str">
        <v>Video: Platform Overview 3Min</v>
      </c>
      <c r="H1466" t="str">
        <v>BOUNCED</v>
      </c>
      <c r="I1466">
        <v>1738</v>
      </c>
      <c r="J1466" t="str">
        <v>DESKTOP</v>
      </c>
      <c r="K1466" t="str">
        <v>https://example.com/about</v>
      </c>
      <c r="L1466" t="str">
        <v/>
      </c>
      <c r="M1466">
        <v>29</v>
      </c>
      <c r="N1466" t="str">
        <v>HIGH</v>
      </c>
    </row>
    <row r="1467" spans="1:14">
      <c r="A1467" t="str">
        <v>INT-01466</v>
      </c>
      <c r="B1467" t="str">
        <v>L0779</v>
      </c>
      <c r="C1467" t="str">
        <v>FORM_SUBMIT</v>
      </c>
      <c r="D1467">
        <v>45743</v>
      </c>
      <c r="E1467" t="str">
        <v>IN-PERSON</v>
      </c>
      <c r="F1467" t="str">
        <v>C005</v>
      </c>
      <c r="G1467" t="str">
        <v>Unknown</v>
      </c>
      <c r="H1467" t="str">
        <v>REGISTERED</v>
      </c>
      <c r="I1467">
        <v>1285</v>
      </c>
      <c r="J1467" t="str">
        <v>UNKNOWN</v>
      </c>
      <c r="K1467" t="str">
        <v>https://example.com/pricing</v>
      </c>
      <c r="L1467" t="str">
        <v/>
      </c>
      <c r="M1467">
        <v>21.4</v>
      </c>
      <c r="N1467" t="str">
        <v>HIGH</v>
      </c>
    </row>
    <row r="1468" spans="1:14">
      <c r="A1468" t="str">
        <v>INT-01467</v>
      </c>
      <c r="B1468" t="str">
        <v>L0552</v>
      </c>
      <c r="C1468" t="str">
        <v>WEBSITE_VISIT</v>
      </c>
      <c r="D1468">
        <v>45993</v>
      </c>
      <c r="E1468" t="str">
        <v>PUSH_NOTIFICATION</v>
      </c>
      <c r="F1468" t="str">
        <v>C007</v>
      </c>
      <c r="G1468" t="str">
        <v>Crm Buyer'S Guide 2025</v>
      </c>
      <c r="H1468" t="str">
        <v>CLICKED</v>
      </c>
      <c r="I1468">
        <v>561</v>
      </c>
      <c r="J1468" t="str">
        <v>MOBILE</v>
      </c>
      <c r="K1468" t="str">
        <v>https://example.com/demo</v>
      </c>
      <c r="L1468" t="str">
        <v/>
      </c>
      <c r="M1468">
        <v>9.4</v>
      </c>
      <c r="N1468" t="str">
        <v>HIGH</v>
      </c>
    </row>
    <row r="1469" spans="1:14">
      <c r="A1469" t="str">
        <v>INT-01468</v>
      </c>
      <c r="B1469" t="str">
        <v>L0114</v>
      </c>
      <c r="C1469" t="str">
        <v>AD_CLICK</v>
      </c>
      <c r="D1469">
        <v>45952</v>
      </c>
      <c r="E1469" t="str">
        <v>PUSH_NOTIFICATION</v>
      </c>
      <c r="F1469" t="str">
        <v>C005</v>
      </c>
      <c r="G1469" t="str">
        <v>Crm Buyer'S Guide 2025</v>
      </c>
      <c r="H1469" t="str">
        <v>CLICKED</v>
      </c>
      <c r="I1469">
        <v>2148</v>
      </c>
      <c r="J1469" t="str">
        <v>DESKTOP</v>
      </c>
      <c r="K1469" t="str">
        <v>https://example.com/webinars</v>
      </c>
      <c r="L1469" t="str">
        <v/>
      </c>
      <c r="M1469">
        <v>35.799999999999997</v>
      </c>
      <c r="N1469" t="str">
        <v>HIGH</v>
      </c>
    </row>
    <row r="1470" spans="1:14">
      <c r="A1470" t="str">
        <v>INT-01469</v>
      </c>
      <c r="B1470" t="str">
        <v>L0128</v>
      </c>
      <c r="C1470" t="str">
        <v>EMAIL_OPEN</v>
      </c>
      <c r="D1470" t="str">
        <v/>
      </c>
      <c r="E1470" t="str">
        <v>PUSH_NOTIFICATION</v>
      </c>
      <c r="F1470" t="str">
        <v>C004</v>
      </c>
      <c r="G1470" t="str">
        <v>Webinar: Advanced Analytics Deep Dive</v>
      </c>
      <c r="H1470" t="str">
        <v>CLICKED</v>
      </c>
      <c r="I1470">
        <v>0</v>
      </c>
      <c r="J1470" t="str">
        <v>MOBILE</v>
      </c>
      <c r="K1470" t="str">
        <v>https://example.com/pricing</v>
      </c>
      <c r="L1470" t="str">
        <v/>
      </c>
      <c r="M1470">
        <v>0</v>
      </c>
      <c r="N1470" t="str">
        <v>NONE</v>
      </c>
    </row>
    <row r="1471" spans="1:14">
      <c r="A1471" t="str">
        <v>INT-01470</v>
      </c>
      <c r="B1471" t="str">
        <v>L0782</v>
      </c>
      <c r="C1471" t="str">
        <v>REFERRAL_LINK_CLICK</v>
      </c>
      <c r="D1471">
        <v>45953</v>
      </c>
      <c r="E1471" t="str">
        <v>UNKNOWN</v>
      </c>
      <c r="F1471" t="str">
        <v>C007</v>
      </c>
      <c r="G1471" t="str">
        <v>Crm Buyer'S Guide 2025</v>
      </c>
      <c r="H1471" t="str">
        <v>CONVERTED</v>
      </c>
      <c r="I1471">
        <v>1925</v>
      </c>
      <c r="J1471" t="str">
        <v>TABLET</v>
      </c>
      <c r="K1471" t="str">
        <v>https://example.com/about</v>
      </c>
      <c r="L1471" t="str">
        <v/>
      </c>
      <c r="M1471">
        <v>32.1</v>
      </c>
      <c r="N1471" t="str">
        <v>HIGH</v>
      </c>
    </row>
    <row r="1472" spans="1:14">
      <c r="A1472" t="str">
        <v>INT-01471</v>
      </c>
      <c r="B1472" t="str">
        <v>L0902</v>
      </c>
      <c r="C1472" t="str">
        <v>WEBINAR_ATTENDED</v>
      </c>
      <c r="D1472">
        <v>45983</v>
      </c>
      <c r="E1472" t="str">
        <v>CHAT</v>
      </c>
      <c r="F1472" t="str">
        <v>C004</v>
      </c>
      <c r="G1472" t="str">
        <v>Free Trial Signup Page</v>
      </c>
      <c r="H1472" t="str">
        <v>CONVERTED</v>
      </c>
      <c r="I1472">
        <v>2099</v>
      </c>
      <c r="J1472" t="str">
        <v>TABLET</v>
      </c>
      <c r="K1472" t="str">
        <v>https://example.com/pricing</v>
      </c>
      <c r="L1472" t="str">
        <v/>
      </c>
      <c r="M1472">
        <v>35</v>
      </c>
      <c r="N1472" t="str">
        <v>HIGH</v>
      </c>
    </row>
    <row r="1473" spans="1:14">
      <c r="A1473" t="str">
        <v>INT-01472</v>
      </c>
      <c r="B1473" t="str">
        <v>L0249</v>
      </c>
      <c r="C1473" t="str">
        <v>VIDEO_WATCH</v>
      </c>
      <c r="D1473">
        <v>45892</v>
      </c>
      <c r="E1473" t="str">
        <v>IN-PERSON</v>
      </c>
      <c r="F1473" t="str">
        <v>C008</v>
      </c>
      <c r="G1473" t="str">
        <v>Ultimate Guide To Crm</v>
      </c>
      <c r="H1473" t="str">
        <v>CONVERTED</v>
      </c>
      <c r="I1473">
        <v>365</v>
      </c>
      <c r="J1473" t="str">
        <v>DESKTOP</v>
      </c>
      <c r="K1473" t="str">
        <v>https://example.com/blog/reduce-cac</v>
      </c>
      <c r="L1473" t="str">
        <v/>
      </c>
      <c r="M1473">
        <v>6.1</v>
      </c>
      <c r="N1473" t="str">
        <v>HIGH</v>
      </c>
    </row>
    <row r="1474" spans="1:14">
      <c r="A1474" t="str">
        <v>INT-01473</v>
      </c>
      <c r="B1474" t="str">
        <v>L0237</v>
      </c>
      <c r="C1474" t="str">
        <v>WEBINAR_ATTENDED</v>
      </c>
      <c r="D1474">
        <v>45941</v>
      </c>
      <c r="E1474" t="str">
        <v>PUSH_NOTIFICATION</v>
      </c>
      <c r="F1474" t="str">
        <v>C003</v>
      </c>
      <c r="G1474" t="str">
        <v>Free Trial Signup Page</v>
      </c>
      <c r="H1474" t="str">
        <v>REGISTERED</v>
      </c>
      <c r="I1474">
        <v>0</v>
      </c>
      <c r="J1474" t="str">
        <v>TABLET</v>
      </c>
      <c r="K1474" t="str">
        <v>https://example.com/webinars</v>
      </c>
      <c r="L1474" t="str">
        <v/>
      </c>
      <c r="M1474">
        <v>0</v>
      </c>
      <c r="N1474" t="str">
        <v>NONE</v>
      </c>
    </row>
    <row r="1475" spans="1:14">
      <c r="A1475" t="str">
        <v>INT-01474</v>
      </c>
      <c r="B1475" t="str">
        <v>L0645</v>
      </c>
      <c r="C1475" t="str">
        <v>UNSUBSCRIBE</v>
      </c>
      <c r="D1475">
        <v>45976</v>
      </c>
      <c r="E1475" t="str">
        <v>UNKNOWN</v>
      </c>
      <c r="F1475" t="str">
        <v>N/A</v>
      </c>
      <c r="G1475" t="str">
        <v>Webinar: Marketing Automation 101</v>
      </c>
      <c r="H1475" t="str">
        <v>VIEWED</v>
      </c>
      <c r="I1475">
        <v>1990</v>
      </c>
      <c r="J1475" t="str">
        <v>DESKTOP</v>
      </c>
      <c r="K1475" t="str">
        <v>https://example.com/competitors</v>
      </c>
      <c r="L1475" t="str">
        <v/>
      </c>
      <c r="M1475">
        <v>33.200000000000003</v>
      </c>
      <c r="N1475" t="str">
        <v>HIGH</v>
      </c>
    </row>
    <row r="1476" spans="1:14">
      <c r="A1476" t="str">
        <v>INT-01475</v>
      </c>
      <c r="B1476" t="str">
        <v>L0764</v>
      </c>
      <c r="C1476" t="str">
        <v>PHONE_CALL</v>
      </c>
      <c r="D1476">
        <v>45951</v>
      </c>
      <c r="E1476" t="str">
        <v>EMAIL</v>
      </c>
      <c r="F1476" t="str">
        <v>C009</v>
      </c>
      <c r="G1476" t="str">
        <v>Product Demo Video</v>
      </c>
      <c r="H1476" t="str">
        <v>REGISTERED</v>
      </c>
      <c r="I1476">
        <v>708</v>
      </c>
      <c r="J1476" t="str">
        <v>MOBILE</v>
      </c>
      <c r="K1476" t="str">
        <v>https://example.com/demo</v>
      </c>
      <c r="L1476" t="str">
        <v/>
      </c>
      <c r="M1476">
        <v>11.8</v>
      </c>
      <c r="N1476" t="str">
        <v>HIGH</v>
      </c>
    </row>
    <row r="1477" spans="1:14">
      <c r="A1477" t="str">
        <v>INT-01476</v>
      </c>
      <c r="B1477" t="str">
        <v>L0961</v>
      </c>
      <c r="C1477" t="str">
        <v>WEBSITE_VISIT</v>
      </c>
      <c r="D1477">
        <v>45667</v>
      </c>
      <c r="E1477" t="str">
        <v>PHONE</v>
      </c>
      <c r="F1477" t="str">
        <v>C009</v>
      </c>
      <c r="G1477" t="str">
        <v>Retargeting Ad Creative A</v>
      </c>
      <c r="H1477" t="str">
        <v>CONVERTED</v>
      </c>
      <c r="I1477">
        <v>982</v>
      </c>
      <c r="J1477" t="str">
        <v>UNKNOWN</v>
      </c>
      <c r="K1477" t="str">
        <v>https://example.com/case-studies</v>
      </c>
      <c r="L1477" t="str">
        <v/>
      </c>
      <c r="M1477">
        <v>16.399999999999999</v>
      </c>
      <c r="N1477" t="str">
        <v>HIGH</v>
      </c>
    </row>
    <row r="1478" spans="1:14">
      <c r="A1478" t="str">
        <v>INT-01477</v>
      </c>
      <c r="B1478" t="str">
        <v>L0528</v>
      </c>
      <c r="C1478" t="str">
        <v>BLOG_READ</v>
      </c>
      <c r="D1478">
        <v>45904</v>
      </c>
      <c r="E1478" t="str">
        <v>CHAT</v>
      </c>
      <c r="F1478" t="str">
        <v>C005</v>
      </c>
      <c r="G1478" t="str">
        <v>Crm Buyer'S Guide 2025</v>
      </c>
      <c r="H1478" t="str">
        <v>UNSUBSCRIBED</v>
      </c>
      <c r="I1478">
        <v>143</v>
      </c>
      <c r="J1478" t="str">
        <v>UNKNOWN</v>
      </c>
      <c r="K1478" t="str">
        <v>https://example.com/resources/ebooks</v>
      </c>
      <c r="L1478" t="str">
        <v/>
      </c>
      <c r="M1478">
        <v>2.4</v>
      </c>
      <c r="N1478" t="str">
        <v>MEDIUM</v>
      </c>
    </row>
    <row r="1479" spans="1:14">
      <c r="A1479" t="str">
        <v>INT-01478</v>
      </c>
      <c r="B1479" t="str">
        <v>L0349</v>
      </c>
      <c r="C1479" t="str">
        <v>CASE_STUDY_VIEW</v>
      </c>
      <c r="D1479">
        <v>45680</v>
      </c>
      <c r="E1479" t="str">
        <v>UNKNOWN</v>
      </c>
      <c r="F1479" t="str">
        <v>N/A</v>
      </c>
      <c r="G1479" t="str">
        <v>Competitor Comparison Sheet</v>
      </c>
      <c r="H1479" t="str">
        <v>VIEWED</v>
      </c>
      <c r="I1479">
        <v>548</v>
      </c>
      <c r="J1479" t="str">
        <v>TABLET</v>
      </c>
      <c r="K1479" t="str">
        <v>https://example.com/case-studies</v>
      </c>
      <c r="L1479" t="str">
        <v/>
      </c>
      <c r="M1479">
        <v>9.1</v>
      </c>
      <c r="N1479" t="str">
        <v>HIGH</v>
      </c>
    </row>
    <row r="1480" spans="1:14">
      <c r="A1480" t="str">
        <v>INT-01479</v>
      </c>
      <c r="B1480" t="str">
        <v>L0724</v>
      </c>
      <c r="C1480" t="str">
        <v>EMAIL_CLICK</v>
      </c>
      <c r="D1480">
        <v>45988</v>
      </c>
      <c r="E1480" t="str">
        <v>SOCIAL</v>
      </c>
      <c r="F1480" t="str">
        <v>N/A</v>
      </c>
      <c r="G1480" t="str">
        <v>Webinar: Marketing Automation 101</v>
      </c>
      <c r="H1480" t="str">
        <v>ENGAGED</v>
      </c>
      <c r="I1480">
        <v>1132</v>
      </c>
      <c r="J1480" t="str">
        <v>TABLET</v>
      </c>
      <c r="K1480" t="str">
        <v>https://example.com/about</v>
      </c>
      <c r="L1480" t="str">
        <v>High Intent</v>
      </c>
      <c r="M1480">
        <v>18.899999999999999</v>
      </c>
      <c r="N1480" t="str">
        <v>HIGH</v>
      </c>
    </row>
    <row r="1481" spans="1:14">
      <c r="A1481" t="str">
        <v>INT-01480</v>
      </c>
      <c r="B1481" t="str">
        <v>L0860</v>
      </c>
      <c r="C1481" t="str">
        <v>CONTENT_DOWNLOAD</v>
      </c>
      <c r="D1481">
        <v>45888</v>
      </c>
      <c r="E1481" t="str">
        <v>WEB</v>
      </c>
      <c r="F1481" t="str">
        <v>C006</v>
      </c>
      <c r="G1481" t="str">
        <v>Case Study: Enterprise Win</v>
      </c>
      <c r="H1481" t="str">
        <v>CONVERTED</v>
      </c>
      <c r="I1481">
        <v>1010</v>
      </c>
      <c r="J1481" t="str">
        <v>UNKNOWN</v>
      </c>
      <c r="K1481" t="str">
        <v>N/A</v>
      </c>
      <c r="L1481" t="str">
        <v/>
      </c>
      <c r="M1481">
        <v>16.8</v>
      </c>
      <c r="N1481" t="str">
        <v>HIGH</v>
      </c>
    </row>
    <row r="1482" spans="1:14">
      <c r="A1482" t="str">
        <v>INT-01481</v>
      </c>
      <c r="B1482" t="str">
        <v>L0419</v>
      </c>
      <c r="C1482" t="str">
        <v>PHONE_CALL</v>
      </c>
      <c r="D1482">
        <v>45718</v>
      </c>
      <c r="E1482" t="str">
        <v>EMAIL</v>
      </c>
      <c r="F1482" t="str">
        <v>N/A</v>
      </c>
      <c r="G1482" t="str">
        <v>Chatbot: Pricing Inquiry</v>
      </c>
      <c r="H1482" t="str">
        <v>PARTIAL_VIEW</v>
      </c>
      <c r="I1482">
        <v>1995</v>
      </c>
      <c r="J1482" t="str">
        <v>DESKTOP</v>
      </c>
      <c r="K1482" t="str">
        <v>https://example.com/competitors</v>
      </c>
      <c r="L1482" t="str">
        <v/>
      </c>
      <c r="M1482">
        <v>33.299999999999997</v>
      </c>
      <c r="N1482" t="str">
        <v>HIGH</v>
      </c>
    </row>
    <row r="1483" spans="1:14">
      <c r="A1483" t="str">
        <v>INT-01482</v>
      </c>
      <c r="B1483" t="str">
        <v>L0295</v>
      </c>
      <c r="C1483" t="str">
        <v>FORM_SUBMIT</v>
      </c>
      <c r="D1483">
        <v>45701</v>
      </c>
      <c r="E1483" t="str">
        <v>CHAT</v>
      </c>
      <c r="F1483" t="str">
        <v>C001</v>
      </c>
      <c r="G1483" t="str">
        <v>Roi Calculator Landing Page</v>
      </c>
      <c r="H1483" t="str">
        <v>CLICKED</v>
      </c>
      <c r="I1483">
        <v>2108</v>
      </c>
      <c r="J1483" t="str">
        <v>MOBILE</v>
      </c>
      <c r="K1483" t="str">
        <v>https://example.com/case-studies</v>
      </c>
      <c r="L1483" t="str">
        <v/>
      </c>
      <c r="M1483">
        <v>35.1</v>
      </c>
      <c r="N1483" t="str">
        <v>HIGH</v>
      </c>
    </row>
    <row r="1484" spans="1:14">
      <c r="A1484" t="str">
        <v>INT-01483</v>
      </c>
      <c r="B1484" t="str">
        <v>L0275</v>
      </c>
      <c r="C1484" t="str">
        <v>EMAIL_OPEN</v>
      </c>
      <c r="D1484">
        <v>45974</v>
      </c>
      <c r="E1484" t="str">
        <v>CHAT</v>
      </c>
      <c r="F1484" t="str">
        <v>C005</v>
      </c>
      <c r="G1484" t="str">
        <v>Chatbot: Pricing Inquiry</v>
      </c>
      <c r="H1484" t="str">
        <v>CONVERTED</v>
      </c>
      <c r="I1484">
        <v>1595</v>
      </c>
      <c r="J1484" t="str">
        <v>MOBILE</v>
      </c>
      <c r="K1484" t="str">
        <v>https://example.com/pricing</v>
      </c>
      <c r="L1484" t="str">
        <v/>
      </c>
      <c r="M1484">
        <v>26.6</v>
      </c>
      <c r="N1484" t="str">
        <v>HIGH</v>
      </c>
    </row>
    <row r="1485" spans="1:14">
      <c r="A1485" t="str">
        <v>INT-01484</v>
      </c>
      <c r="B1485" t="str">
        <v>L0775</v>
      </c>
      <c r="C1485" t="str">
        <v>VIDEO_WATCH</v>
      </c>
      <c r="D1485">
        <v>46002</v>
      </c>
      <c r="E1485" t="str">
        <v>EMAIL</v>
      </c>
      <c r="F1485" t="str">
        <v>N/A</v>
      </c>
      <c r="G1485" t="str">
        <v>Webinar: Marketing Automation 101</v>
      </c>
      <c r="H1485" t="str">
        <v>CONVERTED</v>
      </c>
      <c r="I1485">
        <v>1052</v>
      </c>
      <c r="J1485" t="str">
        <v>DESKTOP</v>
      </c>
      <c r="K1485" t="str">
        <v>https://example.com/roi-calculator</v>
      </c>
      <c r="L1485" t="str">
        <v/>
      </c>
      <c r="M1485">
        <v>17.5</v>
      </c>
      <c r="N1485" t="str">
        <v>HIGH</v>
      </c>
    </row>
    <row r="1486" spans="1:14">
      <c r="A1486" t="str">
        <v>INT-01485</v>
      </c>
      <c r="B1486" t="str">
        <v>L0706</v>
      </c>
      <c r="C1486" t="str">
        <v>UNSUBSCRIBE</v>
      </c>
      <c r="D1486">
        <v>45809</v>
      </c>
      <c r="E1486" t="str">
        <v>SMS</v>
      </c>
      <c r="F1486" t="str">
        <v>C003</v>
      </c>
      <c r="G1486" t="str">
        <v>Ultimate Guide To Crm</v>
      </c>
      <c r="H1486" t="str">
        <v>BOUNCED</v>
      </c>
      <c r="I1486">
        <v>2160</v>
      </c>
      <c r="J1486" t="str">
        <v>UNKNOWN</v>
      </c>
      <c r="K1486" t="str">
        <v>N/A</v>
      </c>
      <c r="L1486" t="str">
        <v/>
      </c>
      <c r="M1486">
        <v>36</v>
      </c>
      <c r="N1486" t="str">
        <v>HIGH</v>
      </c>
    </row>
    <row r="1487" spans="1:14">
      <c r="A1487" t="str">
        <v>INT-01486</v>
      </c>
      <c r="B1487" t="str">
        <v>L0953</v>
      </c>
      <c r="C1487" t="str">
        <v>PRICING_PAGE_VIEW</v>
      </c>
      <c r="D1487">
        <v>45799</v>
      </c>
      <c r="E1487" t="str">
        <v>UNKNOWN</v>
      </c>
      <c r="F1487" t="str">
        <v>C010</v>
      </c>
      <c r="G1487" t="str">
        <v>Social Post: Product Launch</v>
      </c>
      <c r="H1487" t="str">
        <v>NO_RESPONSE</v>
      </c>
      <c r="I1487">
        <v>579</v>
      </c>
      <c r="J1487" t="str">
        <v>UNKNOWN</v>
      </c>
      <c r="K1487" t="str">
        <v>https://example.com/features</v>
      </c>
      <c r="L1487" t="str">
        <v/>
      </c>
      <c r="M1487">
        <v>9.6999999999999993</v>
      </c>
      <c r="N1487" t="str">
        <v>HIGH</v>
      </c>
    </row>
    <row r="1488" spans="1:14">
      <c r="A1488" t="str">
        <v>INT-01487</v>
      </c>
      <c r="B1488" t="str">
        <v>L0151</v>
      </c>
      <c r="C1488" t="str">
        <v>FREE_TRIAL_SIGNUP</v>
      </c>
      <c r="D1488">
        <v>45667</v>
      </c>
      <c r="E1488" t="str">
        <v>IN-PERSON</v>
      </c>
      <c r="F1488" t="str">
        <v>C005</v>
      </c>
      <c r="G1488" t="str">
        <v>Partner Referral Landing Page</v>
      </c>
      <c r="H1488" t="str">
        <v>VIEWED</v>
      </c>
      <c r="I1488">
        <v>1837</v>
      </c>
      <c r="J1488" t="str">
        <v>UNKNOWN</v>
      </c>
      <c r="K1488" t="str">
        <v>https://example.com/competitors</v>
      </c>
      <c r="L1488" t="str">
        <v/>
      </c>
      <c r="M1488">
        <v>30.6</v>
      </c>
      <c r="N1488" t="str">
        <v>HIGH</v>
      </c>
    </row>
    <row r="1489" spans="1:14">
      <c r="A1489" t="str">
        <v>INT-01488</v>
      </c>
      <c r="B1489" t="str">
        <v>L0264</v>
      </c>
      <c r="C1489" t="str">
        <v>PRICING_PAGE_VIEW</v>
      </c>
      <c r="D1489" t="str">
        <v/>
      </c>
      <c r="E1489" t="str">
        <v>SOCIAL</v>
      </c>
      <c r="F1489" t="str">
        <v>C007</v>
      </c>
      <c r="G1489" t="str">
        <v>Event Registration: Summit 2025</v>
      </c>
      <c r="H1489" t="str">
        <v>CONVERTED</v>
      </c>
      <c r="I1489">
        <v>1236</v>
      </c>
      <c r="J1489" t="str">
        <v>TABLET</v>
      </c>
      <c r="K1489" t="str">
        <v>https://example.com/features</v>
      </c>
      <c r="L1489" t="str">
        <v/>
      </c>
      <c r="M1489">
        <v>20.6</v>
      </c>
      <c r="N1489" t="str">
        <v>HIGH</v>
      </c>
    </row>
    <row r="1490" spans="1:14">
      <c r="A1490" t="str">
        <v>INT-01489</v>
      </c>
      <c r="B1490" t="str">
        <v>L0821</v>
      </c>
      <c r="C1490" t="str">
        <v>FORM_SUBMIT</v>
      </c>
      <c r="D1490">
        <v>45903</v>
      </c>
      <c r="E1490" t="str">
        <v>UNKNOWN</v>
      </c>
      <c r="F1490" t="str">
        <v>C005</v>
      </c>
      <c r="G1490" t="str">
        <v>Event Registration: Summit 2025</v>
      </c>
      <c r="H1490" t="str">
        <v>DOWNLOADED</v>
      </c>
      <c r="I1490">
        <v>2098</v>
      </c>
      <c r="J1490" t="str">
        <v>MOBILE</v>
      </c>
      <c r="K1490" t="str">
        <v>N/A</v>
      </c>
      <c r="L1490" t="str">
        <v/>
      </c>
      <c r="M1490">
        <v>35</v>
      </c>
      <c r="N1490" t="str">
        <v>HIGH</v>
      </c>
    </row>
    <row r="1491" spans="1:14">
      <c r="A1491" t="str">
        <v>INT-01490</v>
      </c>
      <c r="B1491" t="str">
        <v>L0404</v>
      </c>
      <c r="C1491" t="str">
        <v>CONTENT_DOWNLOAD</v>
      </c>
      <c r="D1491">
        <v>45675</v>
      </c>
      <c r="E1491" t="str">
        <v>SMS</v>
      </c>
      <c r="F1491" t="str">
        <v>C004</v>
      </c>
      <c r="G1491" t="str">
        <v>Crm Buyer'S Guide 2025</v>
      </c>
      <c r="H1491" t="str">
        <v>REPLIED</v>
      </c>
      <c r="I1491">
        <v>339</v>
      </c>
      <c r="J1491" t="str">
        <v>MOBILE</v>
      </c>
      <c r="K1491" t="str">
        <v>N/A</v>
      </c>
      <c r="L1491" t="str">
        <v/>
      </c>
      <c r="M1491">
        <v>5.7</v>
      </c>
      <c r="N1491" t="str">
        <v>HIGH</v>
      </c>
    </row>
    <row r="1492" spans="1:14">
      <c r="A1492" t="str">
        <v>INT-01491</v>
      </c>
      <c r="B1492" t="str">
        <v>L0079</v>
      </c>
      <c r="C1492" t="str">
        <v>DEMO_REQUEST</v>
      </c>
      <c r="D1492">
        <v>45696</v>
      </c>
      <c r="E1492" t="str">
        <v>UNKNOWN</v>
      </c>
      <c r="F1492" t="str">
        <v>C007</v>
      </c>
      <c r="G1492" t="str">
        <v>Case Study: Mid-Market Win</v>
      </c>
      <c r="H1492" t="str">
        <v>IGNORED</v>
      </c>
      <c r="I1492">
        <v>899</v>
      </c>
      <c r="J1492" t="str">
        <v>DESKTOP</v>
      </c>
      <c r="K1492" t="str">
        <v>https://example.com/free-trial</v>
      </c>
      <c r="L1492" t="str">
        <v/>
      </c>
      <c r="M1492">
        <v>15</v>
      </c>
      <c r="N1492" t="str">
        <v>HIGH</v>
      </c>
    </row>
    <row r="1493" spans="1:14">
      <c r="A1493" t="str">
        <v>INT-01492</v>
      </c>
      <c r="B1493" t="str">
        <v>L0496</v>
      </c>
      <c r="C1493" t="str">
        <v>UNSUBSCRIBE</v>
      </c>
      <c r="D1493">
        <v>46016</v>
      </c>
      <c r="E1493" t="str">
        <v>CHAT</v>
      </c>
      <c r="F1493" t="str">
        <v>N/A</v>
      </c>
      <c r="G1493" t="str">
        <v>Whitepaper: State Of Gtm 2025</v>
      </c>
      <c r="H1493" t="str">
        <v>UNSUBSCRIBED</v>
      </c>
      <c r="I1493">
        <v>623</v>
      </c>
      <c r="J1493" t="str">
        <v>MOBILE</v>
      </c>
      <c r="K1493" t="str">
        <v>https://example.com/about</v>
      </c>
      <c r="L1493" t="str">
        <v/>
      </c>
      <c r="M1493">
        <v>10.4</v>
      </c>
      <c r="N1493" t="str">
        <v>HIGH</v>
      </c>
    </row>
    <row r="1494" spans="1:14">
      <c r="A1494" t="str">
        <v>INT-01493</v>
      </c>
      <c r="B1494" t="str">
        <v>L0325</v>
      </c>
      <c r="C1494" t="str">
        <v>BLOG_READ</v>
      </c>
      <c r="D1494">
        <v>45680</v>
      </c>
      <c r="E1494" t="str">
        <v>SOCIAL</v>
      </c>
      <c r="F1494" t="str">
        <v>C009</v>
      </c>
      <c r="G1494" t="str">
        <v>Free Trial Signup Page</v>
      </c>
      <c r="H1494" t="str">
        <v>REPLIED</v>
      </c>
      <c r="I1494">
        <v>765</v>
      </c>
      <c r="J1494" t="str">
        <v>UNKNOWN</v>
      </c>
      <c r="K1494" t="str">
        <v>N/A</v>
      </c>
      <c r="L1494" t="str">
        <v/>
      </c>
      <c r="M1494">
        <v>12.8</v>
      </c>
      <c r="N1494" t="str">
        <v>HIGH</v>
      </c>
    </row>
    <row r="1495" spans="1:14">
      <c r="A1495" t="str">
        <v>INT-01494</v>
      </c>
      <c r="B1495" t="str">
        <v>L0236</v>
      </c>
      <c r="C1495" t="str">
        <v>REFERRAL_LINK_CLICK</v>
      </c>
      <c r="D1495">
        <v>45718</v>
      </c>
      <c r="E1495" t="str">
        <v>CHAT</v>
      </c>
      <c r="F1495" t="str">
        <v>C005</v>
      </c>
      <c r="G1495" t="str">
        <v>Product Demo Video</v>
      </c>
      <c r="H1495" t="str">
        <v>CLICKED</v>
      </c>
      <c r="I1495">
        <v>889</v>
      </c>
      <c r="J1495" t="str">
        <v>MOBILE</v>
      </c>
      <c r="K1495" t="str">
        <v>https://example.com/demo</v>
      </c>
      <c r="L1495" t="str">
        <v/>
      </c>
      <c r="M1495">
        <v>14.8</v>
      </c>
      <c r="N1495" t="str">
        <v>HIGH</v>
      </c>
    </row>
    <row r="1496" spans="1:14">
      <c r="A1496" t="str">
        <v>INT-01495</v>
      </c>
      <c r="B1496" t="str">
        <v>L0054</v>
      </c>
      <c r="C1496" t="str">
        <v>REFERRAL_LINK_CLICK</v>
      </c>
      <c r="D1496">
        <v>45724</v>
      </c>
      <c r="E1496" t="str">
        <v>SMS</v>
      </c>
      <c r="F1496" t="str">
        <v>C010</v>
      </c>
      <c r="G1496" t="str">
        <v>Unknown</v>
      </c>
      <c r="H1496" t="str">
        <v>CONVERTED</v>
      </c>
      <c r="I1496">
        <v>2008</v>
      </c>
      <c r="J1496" t="str">
        <v>MOBILE</v>
      </c>
      <c r="K1496" t="str">
        <v>https://example.com/free-trial</v>
      </c>
      <c r="L1496" t="str">
        <v/>
      </c>
      <c r="M1496">
        <v>33.5</v>
      </c>
      <c r="N1496" t="str">
        <v>HIGH</v>
      </c>
    </row>
    <row r="1497" spans="1:14">
      <c r="A1497" t="str">
        <v>INT-01496</v>
      </c>
      <c r="B1497" t="str">
        <v>L0382</v>
      </c>
      <c r="C1497" t="str">
        <v>WEBSITE_VISIT</v>
      </c>
      <c r="D1497">
        <v>45674</v>
      </c>
      <c r="E1497" t="str">
        <v>PHONE</v>
      </c>
      <c r="F1497" t="str">
        <v>C009</v>
      </c>
      <c r="G1497" t="str">
        <v>Customer Success Story</v>
      </c>
      <c r="H1497" t="str">
        <v>BOUNCED</v>
      </c>
      <c r="I1497">
        <v>1462</v>
      </c>
      <c r="J1497" t="str">
        <v>DESKTOP</v>
      </c>
      <c r="K1497" t="str">
        <v>N/A</v>
      </c>
      <c r="L1497" t="str">
        <v/>
      </c>
      <c r="M1497">
        <v>24.4</v>
      </c>
      <c r="N1497" t="str">
        <v>HIGH</v>
      </c>
    </row>
    <row r="1498" spans="1:14">
      <c r="A1498" t="str">
        <v>INT-01497</v>
      </c>
      <c r="B1498" t="str">
        <v>L0805</v>
      </c>
      <c r="C1498" t="str">
        <v>WEBSITE_VISIT</v>
      </c>
      <c r="D1498">
        <v>45753</v>
      </c>
      <c r="E1498" t="str">
        <v>EMAIL</v>
      </c>
      <c r="F1498" t="str">
        <v>C009</v>
      </c>
      <c r="G1498" t="str">
        <v>Social Post: Product Launch</v>
      </c>
      <c r="H1498" t="str">
        <v>OPENED</v>
      </c>
      <c r="I1498">
        <v>1516</v>
      </c>
      <c r="J1498" t="str">
        <v>MOBILE</v>
      </c>
      <c r="K1498" t="str">
        <v>https://example.com/demo</v>
      </c>
      <c r="L1498" t="str">
        <v/>
      </c>
      <c r="M1498">
        <v>25.3</v>
      </c>
      <c r="N1498" t="str">
        <v>HIGH</v>
      </c>
    </row>
    <row r="1499" spans="1:14">
      <c r="A1499" t="str">
        <v>INT-01498</v>
      </c>
      <c r="B1499" t="str">
        <v>L0355</v>
      </c>
      <c r="C1499" t="str">
        <v>BLOG_READ</v>
      </c>
      <c r="D1499">
        <v>46014</v>
      </c>
      <c r="E1499" t="str">
        <v>SMS</v>
      </c>
      <c r="F1499" t="str">
        <v>C009</v>
      </c>
      <c r="G1499" t="str">
        <v>Case Study: Enterprise Win</v>
      </c>
      <c r="H1499" t="str">
        <v>VIEWED</v>
      </c>
      <c r="I1499">
        <v>0</v>
      </c>
      <c r="J1499" t="str">
        <v>MOBILE</v>
      </c>
      <c r="K1499" t="str">
        <v>https://example.com/demo</v>
      </c>
      <c r="L1499" t="str">
        <v/>
      </c>
      <c r="M1499">
        <v>0</v>
      </c>
      <c r="N1499" t="str">
        <v>NONE</v>
      </c>
    </row>
    <row r="1500" spans="1:14">
      <c r="A1500" t="str">
        <v>INT-01499</v>
      </c>
      <c r="B1500" t="str">
        <v>L0186</v>
      </c>
      <c r="C1500" t="str">
        <v>PRICING_PAGE_VIEW</v>
      </c>
      <c r="D1500">
        <v>46009</v>
      </c>
      <c r="E1500" t="str">
        <v>SOCIAL</v>
      </c>
      <c r="F1500" t="str">
        <v>C005</v>
      </c>
      <c r="G1500" t="str">
        <v>Blog: How To Reduce Cac</v>
      </c>
      <c r="H1500" t="str">
        <v>NO_RESPONSE</v>
      </c>
      <c r="I1500">
        <v>1689</v>
      </c>
      <c r="J1500" t="str">
        <v>TABLET</v>
      </c>
      <c r="K1500" t="str">
        <v>https://example.com/free-trial</v>
      </c>
      <c r="L1500" t="str">
        <v/>
      </c>
      <c r="M1500">
        <v>28.2</v>
      </c>
      <c r="N1500" t="str">
        <v>HIGH</v>
      </c>
    </row>
    <row r="1501" spans="1:14">
      <c r="A1501" t="str">
        <v>INT-01500</v>
      </c>
      <c r="B1501" t="str">
        <v>L0941</v>
      </c>
      <c r="C1501" t="str">
        <v>PRICING_PAGE_VIEW</v>
      </c>
      <c r="D1501">
        <v>45819</v>
      </c>
      <c r="E1501" t="str">
        <v>SOCIAL</v>
      </c>
      <c r="F1501" t="str">
        <v>N/A</v>
      </c>
      <c r="G1501" t="str">
        <v>Partner Referral Landing Page</v>
      </c>
      <c r="H1501" t="str">
        <v>REGISTERED</v>
      </c>
      <c r="I1501">
        <v>2312</v>
      </c>
      <c r="J1501" t="str">
        <v>DESKTOP</v>
      </c>
      <c r="K1501" t="str">
        <v>N/A</v>
      </c>
      <c r="L1501" t="str">
        <v/>
      </c>
      <c r="M1501">
        <v>38.5</v>
      </c>
      <c r="N1501" t="str">
        <v>HIGH</v>
      </c>
    </row>
    <row r="1502" spans="1:14">
      <c r="A1502" t="str">
        <v>INT-01501</v>
      </c>
      <c r="B1502" t="str">
        <v>L0788</v>
      </c>
      <c r="C1502" t="str">
        <v>CASE_STUDY_VIEW</v>
      </c>
      <c r="D1502">
        <v>45962</v>
      </c>
      <c r="E1502" t="str">
        <v>SOCIAL</v>
      </c>
      <c r="F1502" t="str">
        <v>C001</v>
      </c>
      <c r="G1502" t="str">
        <v>Ultimate Guide To Crm</v>
      </c>
      <c r="H1502" t="str">
        <v>CONVERTED</v>
      </c>
      <c r="I1502">
        <v>761</v>
      </c>
      <c r="J1502" t="str">
        <v>UNKNOWN</v>
      </c>
      <c r="K1502" t="str">
        <v>https://example.com/resources/ebooks</v>
      </c>
      <c r="L1502" t="str">
        <v/>
      </c>
      <c r="M1502">
        <v>12.7</v>
      </c>
      <c r="N1502" t="str">
        <v>HIGH</v>
      </c>
    </row>
    <row r="1503" spans="1:14">
      <c r="A1503" t="str">
        <v>INT-01502</v>
      </c>
      <c r="B1503" t="str">
        <v>L0201</v>
      </c>
      <c r="C1503" t="str">
        <v>AD_CLICK</v>
      </c>
      <c r="D1503">
        <v>45685</v>
      </c>
      <c r="E1503" t="str">
        <v>EMAIL</v>
      </c>
      <c r="F1503" t="str">
        <v>C010</v>
      </c>
      <c r="G1503" t="str">
        <v>Case Study: Enterprise Win</v>
      </c>
      <c r="H1503" t="str">
        <v>CONVERTED</v>
      </c>
      <c r="I1503">
        <v>1885</v>
      </c>
      <c r="J1503" t="str">
        <v>TABLET</v>
      </c>
      <c r="K1503" t="str">
        <v>https://example.com/case-studies</v>
      </c>
      <c r="L1503" t="str">
        <v/>
      </c>
      <c r="M1503">
        <v>31.4</v>
      </c>
      <c r="N1503" t="str">
        <v>HIGH</v>
      </c>
    </row>
    <row r="1504" spans="1:14">
      <c r="A1504" t="str">
        <v>INT-01503</v>
      </c>
      <c r="B1504" t="str">
        <v>L0227</v>
      </c>
      <c r="C1504" t="str">
        <v>WEBSITE_VISIT</v>
      </c>
      <c r="D1504">
        <v>45748</v>
      </c>
      <c r="E1504" t="str">
        <v>PUSH_NOTIFICATION</v>
      </c>
      <c r="F1504" t="str">
        <v>C009</v>
      </c>
      <c r="G1504" t="str">
        <v>Case Study: Mid-Market Win</v>
      </c>
      <c r="H1504" t="str">
        <v>NO_RESPONSE</v>
      </c>
      <c r="I1504">
        <v>1255</v>
      </c>
      <c r="J1504" t="str">
        <v>TABLET</v>
      </c>
      <c r="K1504" t="str">
        <v>N/A</v>
      </c>
      <c r="L1504" t="str">
        <v/>
      </c>
      <c r="M1504">
        <v>20.9</v>
      </c>
      <c r="N1504" t="str">
        <v>HIGH</v>
      </c>
    </row>
    <row r="1505" spans="1:14">
      <c r="A1505" t="str">
        <v>INT-01504</v>
      </c>
      <c r="B1505" t="str">
        <v>L0860</v>
      </c>
      <c r="C1505" t="str">
        <v>PRICING_PAGE_VIEW</v>
      </c>
      <c r="D1505">
        <v>45873</v>
      </c>
      <c r="E1505" t="str">
        <v>WEB</v>
      </c>
      <c r="F1505" t="str">
        <v>C002</v>
      </c>
      <c r="G1505" t="str">
        <v>Pricing Page</v>
      </c>
      <c r="H1505" t="str">
        <v>UNSUBSCRIBED</v>
      </c>
      <c r="I1505">
        <v>2213</v>
      </c>
      <c r="J1505" t="str">
        <v>DESKTOP</v>
      </c>
      <c r="K1505" t="str">
        <v>https://example.com/competitors</v>
      </c>
      <c r="L1505" t="str">
        <v/>
      </c>
      <c r="M1505">
        <v>36.9</v>
      </c>
      <c r="N1505" t="str">
        <v>HIGH</v>
      </c>
    </row>
    <row r="1506" spans="1:14">
      <c r="A1506" t="str">
        <v>INT-01505</v>
      </c>
      <c r="B1506" t="str">
        <v>L0080</v>
      </c>
      <c r="C1506" t="str">
        <v>EMAIL_OPEN</v>
      </c>
      <c r="D1506">
        <v>45707</v>
      </c>
      <c r="E1506" t="str">
        <v>IN-PERSON</v>
      </c>
      <c r="F1506" t="str">
        <v>N/A</v>
      </c>
      <c r="G1506" t="str">
        <v>Competitor Comparison Sheet</v>
      </c>
      <c r="H1506" t="str">
        <v>CONVERTED</v>
      </c>
      <c r="I1506">
        <v>1153</v>
      </c>
      <c r="J1506" t="str">
        <v>UNKNOWN</v>
      </c>
      <c r="K1506" t="str">
        <v>https://example.com/demo</v>
      </c>
      <c r="L1506" t="str">
        <v/>
      </c>
      <c r="M1506">
        <v>19.2</v>
      </c>
      <c r="N1506" t="str">
        <v>HIGH</v>
      </c>
    </row>
    <row r="1507" spans="1:14">
      <c r="A1507" t="str">
        <v>INT-01506</v>
      </c>
      <c r="B1507" t="str">
        <v>L0039</v>
      </c>
      <c r="C1507" t="str">
        <v>SOCIAL_ENGAGE</v>
      </c>
      <c r="D1507">
        <v>45951</v>
      </c>
      <c r="E1507" t="str">
        <v>EMAIL</v>
      </c>
      <c r="F1507" t="str">
        <v>C006</v>
      </c>
      <c r="G1507" t="str">
        <v>Ebook: Abm Playbook</v>
      </c>
      <c r="H1507" t="str">
        <v>CLICKED</v>
      </c>
      <c r="I1507">
        <v>865</v>
      </c>
      <c r="J1507" t="str">
        <v>DESKTOP</v>
      </c>
      <c r="K1507" t="str">
        <v>https://example.com/blog/reduce-cac</v>
      </c>
      <c r="L1507" t="str">
        <v/>
      </c>
      <c r="M1507">
        <v>14.4</v>
      </c>
      <c r="N1507" t="str">
        <v>HIGH</v>
      </c>
    </row>
    <row r="1508" spans="1:14">
      <c r="A1508" t="str">
        <v>INT-01507</v>
      </c>
      <c r="B1508" t="str">
        <v>L0580</v>
      </c>
      <c r="C1508" t="str">
        <v>CHATBOT_CONVO</v>
      </c>
      <c r="D1508">
        <v>45942</v>
      </c>
      <c r="E1508" t="str">
        <v>WEB</v>
      </c>
      <c r="F1508" t="str">
        <v>C007</v>
      </c>
      <c r="G1508" t="str">
        <v>Video: Platform Overview 3Min</v>
      </c>
      <c r="H1508" t="str">
        <v>UNSUBSCRIBED</v>
      </c>
      <c r="I1508">
        <v>233</v>
      </c>
      <c r="J1508" t="str">
        <v>MOBILE</v>
      </c>
      <c r="K1508" t="str">
        <v>N/A</v>
      </c>
      <c r="L1508" t="str">
        <v>Proposal Under Review</v>
      </c>
      <c r="M1508">
        <v>3.9</v>
      </c>
      <c r="N1508" t="str">
        <v>MEDIUM</v>
      </c>
    </row>
    <row r="1509" spans="1:14">
      <c r="A1509" t="str">
        <v>INT-01508</v>
      </c>
      <c r="B1509" t="str">
        <v>L0283</v>
      </c>
      <c r="C1509" t="str">
        <v>DEMO_REQUEST</v>
      </c>
      <c r="D1509">
        <v>45731</v>
      </c>
      <c r="E1509" t="str">
        <v>CHAT</v>
      </c>
      <c r="F1509" t="str">
        <v>C007</v>
      </c>
      <c r="G1509" t="str">
        <v>Roi Calculator Landing Page</v>
      </c>
      <c r="H1509" t="str">
        <v>CONVERTED</v>
      </c>
      <c r="I1509">
        <v>520</v>
      </c>
      <c r="J1509" t="str">
        <v>TABLET</v>
      </c>
      <c r="K1509" t="str">
        <v>https://example.com/case-studies</v>
      </c>
      <c r="L1509" t="str">
        <v/>
      </c>
      <c r="M1509">
        <v>8.6999999999999993</v>
      </c>
      <c r="N1509" t="str">
        <v>HIGH</v>
      </c>
    </row>
    <row r="1510" spans="1:14">
      <c r="A1510" t="str">
        <v>INT-01509</v>
      </c>
      <c r="B1510" t="str">
        <v>L0348</v>
      </c>
      <c r="C1510" t="str">
        <v>REFERRAL_LINK_CLICK</v>
      </c>
      <c r="D1510">
        <v>45689</v>
      </c>
      <c r="E1510" t="str">
        <v>EMAIL</v>
      </c>
      <c r="F1510" t="str">
        <v>C001</v>
      </c>
      <c r="G1510" t="str">
        <v>Free Trial Signup Page</v>
      </c>
      <c r="H1510" t="str">
        <v>OPENED</v>
      </c>
      <c r="I1510">
        <v>2204</v>
      </c>
      <c r="J1510" t="str">
        <v>UNKNOWN</v>
      </c>
      <c r="K1510" t="str">
        <v>N/A</v>
      </c>
      <c r="L1510" t="str">
        <v/>
      </c>
      <c r="M1510">
        <v>36.700000000000003</v>
      </c>
      <c r="N1510" t="str">
        <v>HIGH</v>
      </c>
    </row>
    <row r="1511" spans="1:14">
      <c r="A1511" t="str">
        <v>INT-01510</v>
      </c>
      <c r="B1511" t="str">
        <v>L0245</v>
      </c>
      <c r="C1511" t="str">
        <v>PRICING_PAGE_VIEW</v>
      </c>
      <c r="D1511">
        <v>45890</v>
      </c>
      <c r="E1511" t="str">
        <v>SOCIAL</v>
      </c>
      <c r="F1511" t="str">
        <v>C009</v>
      </c>
      <c r="G1511" t="str">
        <v>Social Post: Product Launch</v>
      </c>
      <c r="H1511" t="str">
        <v>PARTIAL_VIEW</v>
      </c>
      <c r="I1511">
        <v>376</v>
      </c>
      <c r="J1511" t="str">
        <v>MOBILE</v>
      </c>
      <c r="K1511" t="str">
        <v>https://example.com/about</v>
      </c>
      <c r="L1511" t="str">
        <v/>
      </c>
      <c r="M1511">
        <v>6.3</v>
      </c>
      <c r="N1511" t="str">
        <v>HIGH</v>
      </c>
    </row>
    <row r="1512" spans="1:14">
      <c r="A1512" t="str">
        <v>INT-01511</v>
      </c>
      <c r="B1512" t="str">
        <v>L0375</v>
      </c>
      <c r="C1512" t="str">
        <v>PHONE_CALL</v>
      </c>
      <c r="D1512">
        <v>45846</v>
      </c>
      <c r="E1512" t="str">
        <v>EMAIL</v>
      </c>
      <c r="F1512" t="str">
        <v>C003</v>
      </c>
      <c r="G1512" t="str">
        <v>Webinar: Marketing Automation 101</v>
      </c>
      <c r="H1512" t="str">
        <v>DOWNLOADED</v>
      </c>
      <c r="I1512">
        <v>321</v>
      </c>
      <c r="J1512" t="str">
        <v>MOBILE</v>
      </c>
      <c r="K1512" t="str">
        <v>https://example.com/webinars</v>
      </c>
      <c r="L1512" t="str">
        <v/>
      </c>
      <c r="M1512">
        <v>5.4</v>
      </c>
      <c r="N1512" t="str">
        <v>HIGH</v>
      </c>
    </row>
    <row r="1513" spans="1:14">
      <c r="A1513" t="str">
        <v>INT-01512</v>
      </c>
      <c r="B1513" t="str">
        <v>L0199</v>
      </c>
      <c r="C1513" t="str">
        <v>REFERRAL_LINK_CLICK</v>
      </c>
      <c r="D1513">
        <v>45727</v>
      </c>
      <c r="E1513" t="str">
        <v>WEB</v>
      </c>
      <c r="F1513" t="str">
        <v>C002</v>
      </c>
      <c r="G1513" t="str">
        <v>Blog: How To Reduce Cac</v>
      </c>
      <c r="H1513" t="str">
        <v>CLICKED</v>
      </c>
      <c r="I1513">
        <v>131</v>
      </c>
      <c r="J1513" t="str">
        <v>TABLET</v>
      </c>
      <c r="K1513" t="str">
        <v>https://example.com/blog/reduce-cac</v>
      </c>
      <c r="L1513" t="str">
        <v>Legal Review Pending</v>
      </c>
      <c r="M1513">
        <v>2.2000000000000002</v>
      </c>
      <c r="N1513" t="str">
        <v>MEDIUM</v>
      </c>
    </row>
    <row r="1514" spans="1:14">
      <c r="A1514" t="str">
        <v>INT-01513</v>
      </c>
      <c r="B1514" t="str">
        <v>L0157</v>
      </c>
      <c r="C1514" t="str">
        <v>WEBINAR_ATTENDED</v>
      </c>
      <c r="D1514">
        <v>45810</v>
      </c>
      <c r="E1514" t="str">
        <v>CHAT</v>
      </c>
      <c r="F1514" t="str">
        <v>N/A</v>
      </c>
      <c r="G1514" t="str">
        <v>Webinar: Lead Scoring Best Practices</v>
      </c>
      <c r="H1514" t="str">
        <v>CONVERTED</v>
      </c>
      <c r="I1514">
        <v>717</v>
      </c>
      <c r="J1514" t="str">
        <v>DESKTOP</v>
      </c>
      <c r="K1514" t="str">
        <v>https://example.com/blog</v>
      </c>
      <c r="L1514" t="str">
        <v/>
      </c>
      <c r="M1514">
        <v>12</v>
      </c>
      <c r="N1514" t="str">
        <v>HIGH</v>
      </c>
    </row>
    <row r="1515" spans="1:14">
      <c r="A1515" t="str">
        <v>INT-01514</v>
      </c>
      <c r="B1515" t="str">
        <v>L0157</v>
      </c>
      <c r="C1515" t="str">
        <v>PRICING_PAGE_VIEW</v>
      </c>
      <c r="D1515">
        <v>45805</v>
      </c>
      <c r="E1515" t="str">
        <v>UNKNOWN</v>
      </c>
      <c r="F1515" t="str">
        <v>C007</v>
      </c>
      <c r="G1515" t="str">
        <v>Chatbot: Pricing Inquiry</v>
      </c>
      <c r="H1515" t="str">
        <v>CLICKED</v>
      </c>
      <c r="I1515">
        <v>1144</v>
      </c>
      <c r="J1515" t="str">
        <v>MOBILE</v>
      </c>
      <c r="K1515" t="str">
        <v>https://example.com/roi-calculator</v>
      </c>
      <c r="L1515" t="str">
        <v/>
      </c>
      <c r="M1515">
        <v>19.100000000000001</v>
      </c>
      <c r="N1515" t="str">
        <v>HIGH</v>
      </c>
    </row>
    <row r="1516" spans="1:14">
      <c r="A1516" t="str">
        <v>INT-01515</v>
      </c>
      <c r="B1516" t="str">
        <v>L0079</v>
      </c>
      <c r="C1516" t="str">
        <v>SOCIAL_ENGAGE</v>
      </c>
      <c r="D1516">
        <v>45789</v>
      </c>
      <c r="E1516" t="str">
        <v>PHONE</v>
      </c>
      <c r="F1516" t="str">
        <v>C010</v>
      </c>
      <c r="G1516" t="str">
        <v>Roi Calculator Landing Page</v>
      </c>
      <c r="H1516" t="str">
        <v>REGISTERED</v>
      </c>
      <c r="I1516">
        <v>925</v>
      </c>
      <c r="J1516" t="str">
        <v>UNKNOWN</v>
      </c>
      <c r="K1516" t="str">
        <v>https://example.com/features</v>
      </c>
      <c r="L1516" t="str">
        <v/>
      </c>
      <c r="M1516">
        <v>15.4</v>
      </c>
      <c r="N1516" t="str">
        <v>HIGH</v>
      </c>
    </row>
    <row r="1517" spans="1:14">
      <c r="A1517" t="str">
        <v>INT-01516</v>
      </c>
      <c r="B1517" t="str">
        <v>L0954</v>
      </c>
      <c r="C1517" t="str">
        <v>WEBINAR_ATTENDED</v>
      </c>
      <c r="D1517">
        <v>45791</v>
      </c>
      <c r="E1517" t="str">
        <v>CHAT</v>
      </c>
      <c r="F1517" t="str">
        <v>C008</v>
      </c>
      <c r="G1517" t="str">
        <v>Blog: 5 Metrics Every Cmo Needs</v>
      </c>
      <c r="H1517" t="str">
        <v>NO_RESPONSE</v>
      </c>
      <c r="I1517">
        <v>688</v>
      </c>
      <c r="J1517" t="str">
        <v>MOBILE</v>
      </c>
      <c r="K1517" t="str">
        <v>N/A</v>
      </c>
      <c r="L1517" t="str">
        <v/>
      </c>
      <c r="M1517">
        <v>11.5</v>
      </c>
      <c r="N1517" t="str">
        <v>HIGH</v>
      </c>
    </row>
    <row r="1518" spans="1:14">
      <c r="A1518" t="str">
        <v>INT-01517</v>
      </c>
      <c r="B1518" t="str">
        <v>L0505</v>
      </c>
      <c r="C1518" t="str">
        <v>CONTENT_DOWNLOAD</v>
      </c>
      <c r="D1518">
        <v>45931</v>
      </c>
      <c r="E1518" t="str">
        <v>SOCIAL</v>
      </c>
      <c r="F1518" t="str">
        <v>N/A</v>
      </c>
      <c r="G1518" t="str">
        <v>Webinar: Advanced Analytics Deep Dive</v>
      </c>
      <c r="H1518" t="str">
        <v>NO_RESPONSE</v>
      </c>
      <c r="I1518">
        <v>683</v>
      </c>
      <c r="J1518" t="str">
        <v>MOBILE</v>
      </c>
      <c r="K1518" t="str">
        <v>https://example.com/features</v>
      </c>
      <c r="L1518" t="str">
        <v/>
      </c>
      <c r="M1518">
        <v>11.4</v>
      </c>
      <c r="N1518" t="str">
        <v>HIGH</v>
      </c>
    </row>
    <row r="1519" spans="1:14">
      <c r="A1519" t="str">
        <v>INT-01518</v>
      </c>
      <c r="B1519" t="str">
        <v>L0175</v>
      </c>
      <c r="C1519" t="str">
        <v>VIDEO_WATCH</v>
      </c>
      <c r="D1519" t="str">
        <v/>
      </c>
      <c r="E1519" t="str">
        <v>SMS</v>
      </c>
      <c r="F1519" t="str">
        <v>N/A</v>
      </c>
      <c r="G1519" t="str">
        <v>Template: Campaign Planning</v>
      </c>
      <c r="H1519" t="str">
        <v>REPLIED</v>
      </c>
      <c r="I1519">
        <v>606</v>
      </c>
      <c r="J1519" t="str">
        <v>UNKNOWN</v>
      </c>
      <c r="K1519" t="str">
        <v>https://example.com/features</v>
      </c>
      <c r="L1519" t="str">
        <v/>
      </c>
      <c r="M1519">
        <v>10.1</v>
      </c>
      <c r="N1519" t="str">
        <v>HIGH</v>
      </c>
    </row>
    <row r="1520" spans="1:14">
      <c r="A1520" t="str">
        <v>INT-01519</v>
      </c>
      <c r="B1520" t="str">
        <v>L0546</v>
      </c>
      <c r="C1520" t="str">
        <v>EMAIL_OPEN</v>
      </c>
      <c r="D1520">
        <v>45763</v>
      </c>
      <c r="E1520" t="str">
        <v>EMAIL</v>
      </c>
      <c r="F1520" t="str">
        <v>C010</v>
      </c>
      <c r="G1520" t="str">
        <v>Video: Platform Overview 3Min</v>
      </c>
      <c r="H1520" t="str">
        <v>CLICKED</v>
      </c>
      <c r="I1520">
        <v>777</v>
      </c>
      <c r="J1520" t="str">
        <v>UNKNOWN</v>
      </c>
      <c r="K1520" t="str">
        <v>N/A</v>
      </c>
      <c r="L1520" t="str">
        <v/>
      </c>
      <c r="M1520">
        <v>13</v>
      </c>
      <c r="N1520" t="str">
        <v>HIGH</v>
      </c>
    </row>
    <row r="1521" spans="1:14">
      <c r="A1521" t="str">
        <v>INT-01520</v>
      </c>
      <c r="B1521" t="str">
        <v>L0935</v>
      </c>
      <c r="C1521" t="str">
        <v>WEBINAR_ATTENDED</v>
      </c>
      <c r="D1521">
        <v>45840</v>
      </c>
      <c r="E1521" t="str">
        <v>WEB</v>
      </c>
      <c r="F1521" t="str">
        <v>C006</v>
      </c>
      <c r="G1521" t="str">
        <v>Blog: 5 Metrics Every Cmo Needs</v>
      </c>
      <c r="H1521" t="str">
        <v>PARTIAL_VIEW</v>
      </c>
      <c r="I1521">
        <v>2321</v>
      </c>
      <c r="J1521" t="str">
        <v>DESKTOP</v>
      </c>
      <c r="K1521" t="str">
        <v>https://example.com/blog</v>
      </c>
      <c r="L1521" t="str">
        <v/>
      </c>
      <c r="M1521">
        <v>38.700000000000003</v>
      </c>
      <c r="N1521" t="str">
        <v>HIGH</v>
      </c>
    </row>
    <row r="1522" spans="1:14">
      <c r="A1522" t="str">
        <v>INT-01521</v>
      </c>
      <c r="B1522" t="str">
        <v>L0095</v>
      </c>
      <c r="C1522" t="str">
        <v>EMAIL_CLICK</v>
      </c>
      <c r="D1522">
        <v>45985</v>
      </c>
      <c r="E1522" t="str">
        <v>PUSH_NOTIFICATION</v>
      </c>
      <c r="F1522" t="str">
        <v>C006</v>
      </c>
      <c r="G1522" t="str">
        <v>Social Post: Product Launch</v>
      </c>
      <c r="H1522" t="str">
        <v>OPENED</v>
      </c>
      <c r="I1522">
        <v>22</v>
      </c>
      <c r="J1522" t="str">
        <v>DESKTOP</v>
      </c>
      <c r="K1522" t="str">
        <v>https://example.com/blog</v>
      </c>
      <c r="L1522" t="str">
        <v>Demo Scheduled For Next Week</v>
      </c>
      <c r="M1522">
        <v>0.4</v>
      </c>
      <c r="N1522" t="str">
        <v>LOW</v>
      </c>
    </row>
    <row r="1523" spans="1:14">
      <c r="A1523" t="str">
        <v>INT-01522</v>
      </c>
      <c r="B1523" t="str">
        <v>L0219</v>
      </c>
      <c r="C1523" t="str">
        <v>REFERRAL_LINK_CLICK</v>
      </c>
      <c r="D1523">
        <v>45956</v>
      </c>
      <c r="E1523" t="str">
        <v>EMAIL</v>
      </c>
      <c r="F1523" t="str">
        <v>N/A</v>
      </c>
      <c r="G1523" t="str">
        <v>Unknown</v>
      </c>
      <c r="H1523" t="str">
        <v>CLICKED</v>
      </c>
      <c r="I1523">
        <v>112</v>
      </c>
      <c r="J1523" t="str">
        <v>MOBILE</v>
      </c>
      <c r="K1523" t="str">
        <v>N/A</v>
      </c>
      <c r="L1523" t="str">
        <v/>
      </c>
      <c r="M1523">
        <v>1.9</v>
      </c>
      <c r="N1523" t="str">
        <v>MEDIUM</v>
      </c>
    </row>
    <row r="1524" spans="1:14">
      <c r="A1524" t="str">
        <v>INT-01523</v>
      </c>
      <c r="B1524" t="str">
        <v>L0540</v>
      </c>
      <c r="C1524" t="str">
        <v>VIDEO_WATCH</v>
      </c>
      <c r="D1524">
        <v>45825</v>
      </c>
      <c r="E1524" t="str">
        <v>SMS</v>
      </c>
      <c r="F1524" t="str">
        <v>C004</v>
      </c>
      <c r="G1524" t="str">
        <v>Template: Campaign Planning</v>
      </c>
      <c r="H1524" t="str">
        <v>REPLIED</v>
      </c>
      <c r="I1524">
        <v>2304</v>
      </c>
      <c r="J1524" t="str">
        <v>MOBILE</v>
      </c>
      <c r="K1524" t="str">
        <v>https://example.com/blog</v>
      </c>
      <c r="L1524" t="str">
        <v/>
      </c>
      <c r="M1524">
        <v>38.4</v>
      </c>
      <c r="N1524" t="str">
        <v>HIGH</v>
      </c>
    </row>
    <row r="1525" spans="1:14">
      <c r="A1525" t="str">
        <v>INT-01524</v>
      </c>
      <c r="B1525" t="str">
        <v>L0460</v>
      </c>
      <c r="C1525" t="str">
        <v>PRICING_PAGE_VIEW</v>
      </c>
      <c r="D1525">
        <v>46007</v>
      </c>
      <c r="E1525" t="str">
        <v>SOCIAL</v>
      </c>
      <c r="F1525" t="str">
        <v>C003</v>
      </c>
      <c r="G1525" t="str">
        <v>Webinar: Advanced Analytics Deep Dive</v>
      </c>
      <c r="H1525" t="str">
        <v>NO_RESPONSE</v>
      </c>
      <c r="I1525">
        <v>666</v>
      </c>
      <c r="J1525" t="str">
        <v>DESKTOP</v>
      </c>
      <c r="K1525" t="str">
        <v>https://example.com/pricing</v>
      </c>
      <c r="L1525" t="str">
        <v/>
      </c>
      <c r="M1525">
        <v>11.1</v>
      </c>
      <c r="N1525" t="str">
        <v>HIGH</v>
      </c>
    </row>
    <row r="1526" spans="1:14">
      <c r="A1526" t="str">
        <v>INT-01525</v>
      </c>
      <c r="B1526" t="str">
        <v>L0060</v>
      </c>
      <c r="C1526" t="str">
        <v>VIDEO_WATCH</v>
      </c>
      <c r="D1526">
        <v>45784</v>
      </c>
      <c r="E1526" t="str">
        <v>CHAT</v>
      </c>
      <c r="F1526" t="str">
        <v>C009</v>
      </c>
      <c r="G1526" t="str">
        <v>Pricing Page</v>
      </c>
      <c r="H1526" t="str">
        <v>OPENED</v>
      </c>
      <c r="I1526">
        <v>1656</v>
      </c>
      <c r="J1526" t="str">
        <v>MOBILE</v>
      </c>
      <c r="K1526" t="str">
        <v>https://example.com/about</v>
      </c>
      <c r="L1526" t="str">
        <v/>
      </c>
      <c r="M1526">
        <v>27.6</v>
      </c>
      <c r="N1526" t="str">
        <v>HIGH</v>
      </c>
    </row>
    <row r="1527" spans="1:14">
      <c r="A1527" t="str">
        <v>INT-01526</v>
      </c>
      <c r="B1527" t="str">
        <v>L0507</v>
      </c>
      <c r="C1527" t="str">
        <v>UNSUBSCRIBE</v>
      </c>
      <c r="D1527">
        <v>45810</v>
      </c>
      <c r="E1527" t="str">
        <v>UNKNOWN</v>
      </c>
      <c r="F1527" t="str">
        <v>N/A</v>
      </c>
      <c r="G1527" t="str">
        <v>Blog: Abm Vs Demand Gen</v>
      </c>
      <c r="H1527" t="str">
        <v>VIEWED</v>
      </c>
      <c r="I1527">
        <v>1768</v>
      </c>
      <c r="J1527" t="str">
        <v>MOBILE</v>
      </c>
      <c r="K1527" t="str">
        <v>https://example.com/webinars</v>
      </c>
      <c r="L1527" t="str">
        <v/>
      </c>
      <c r="M1527">
        <v>29.5</v>
      </c>
      <c r="N1527" t="str">
        <v>HIGH</v>
      </c>
    </row>
    <row r="1528" spans="1:14">
      <c r="A1528" t="str">
        <v>INT-01527</v>
      </c>
      <c r="B1528" t="str">
        <v>L0239</v>
      </c>
      <c r="C1528" t="str">
        <v>EMAIL_OPEN</v>
      </c>
      <c r="D1528">
        <v>45699</v>
      </c>
      <c r="E1528" t="str">
        <v>IN-PERSON</v>
      </c>
      <c r="F1528" t="str">
        <v>C001</v>
      </c>
      <c r="G1528" t="str">
        <v>Unknown</v>
      </c>
      <c r="H1528" t="str">
        <v>PARTIAL_VIEW</v>
      </c>
      <c r="I1528">
        <v>1801</v>
      </c>
      <c r="J1528" t="str">
        <v>MOBILE</v>
      </c>
      <c r="K1528" t="str">
        <v>https://example.com/demo</v>
      </c>
      <c r="L1528" t="str">
        <v/>
      </c>
      <c r="M1528">
        <v>30</v>
      </c>
      <c r="N1528" t="str">
        <v>HIGH</v>
      </c>
    </row>
    <row r="1529" spans="1:14">
      <c r="A1529" t="str">
        <v>INT-01528</v>
      </c>
      <c r="B1529" t="str">
        <v>L0111</v>
      </c>
      <c r="C1529" t="str">
        <v>EMAIL_CLICK</v>
      </c>
      <c r="D1529">
        <v>45938</v>
      </c>
      <c r="E1529" t="str">
        <v>PUSH_NOTIFICATION</v>
      </c>
      <c r="F1529" t="str">
        <v>C003</v>
      </c>
      <c r="G1529" t="str">
        <v>Retargeting Ad Creative A</v>
      </c>
      <c r="H1529" t="str">
        <v>CLICKED</v>
      </c>
      <c r="I1529">
        <v>2307</v>
      </c>
      <c r="J1529" t="str">
        <v>DESKTOP</v>
      </c>
      <c r="K1529" t="str">
        <v>https://example.com/pricing</v>
      </c>
      <c r="L1529" t="str">
        <v/>
      </c>
      <c r="M1529">
        <v>38.5</v>
      </c>
      <c r="N1529" t="str">
        <v>HIGH</v>
      </c>
    </row>
    <row r="1530" spans="1:14">
      <c r="A1530" t="str">
        <v>INT-01529</v>
      </c>
      <c r="B1530" t="str">
        <v>L0345</v>
      </c>
      <c r="C1530" t="str">
        <v>WEBSITE_VISIT</v>
      </c>
      <c r="D1530">
        <v>45689</v>
      </c>
      <c r="E1530" t="str">
        <v>EMAIL</v>
      </c>
      <c r="F1530" t="str">
        <v>N/A</v>
      </c>
      <c r="G1530" t="str">
        <v>Ebook: Abm Playbook</v>
      </c>
      <c r="H1530" t="str">
        <v>NO_RESPONSE</v>
      </c>
      <c r="I1530">
        <v>1510</v>
      </c>
      <c r="J1530" t="str">
        <v>DESKTOP</v>
      </c>
      <c r="K1530" t="str">
        <v>https://example.com/roi-calculator</v>
      </c>
      <c r="L1530" t="str">
        <v/>
      </c>
      <c r="M1530">
        <v>25.2</v>
      </c>
      <c r="N1530" t="str">
        <v>HIGH</v>
      </c>
    </row>
    <row r="1531" spans="1:14">
      <c r="A1531" t="str">
        <v>INT-01530</v>
      </c>
      <c r="B1531" t="str">
        <v>L0076</v>
      </c>
      <c r="C1531" t="str">
        <v>AD_CLICK</v>
      </c>
      <c r="D1531">
        <v>45881</v>
      </c>
      <c r="E1531" t="str">
        <v>CHAT</v>
      </c>
      <c r="F1531" t="str">
        <v>C001</v>
      </c>
      <c r="G1531" t="str">
        <v>Case Study: Smb Growth Story</v>
      </c>
      <c r="H1531" t="str">
        <v>REGISTERED</v>
      </c>
      <c r="I1531">
        <v>173</v>
      </c>
      <c r="J1531" t="str">
        <v>DESKTOP</v>
      </c>
      <c r="K1531" t="str">
        <v>https://example.com/contact</v>
      </c>
      <c r="L1531" t="str">
        <v/>
      </c>
      <c r="M1531">
        <v>2.9</v>
      </c>
      <c r="N1531" t="str">
        <v>MEDIUM</v>
      </c>
    </row>
    <row r="1532" spans="1:14">
      <c r="A1532" t="str">
        <v>INT-01531</v>
      </c>
      <c r="B1532" t="str">
        <v>L0227</v>
      </c>
      <c r="C1532" t="str">
        <v>FREE_TRIAL_SIGNUP</v>
      </c>
      <c r="D1532">
        <v>45698</v>
      </c>
      <c r="E1532" t="str">
        <v>PHONE</v>
      </c>
      <c r="F1532" t="str">
        <v>N/A</v>
      </c>
      <c r="G1532" t="str">
        <v>Video: Customer Testimonial</v>
      </c>
      <c r="H1532" t="str">
        <v>REPLIED</v>
      </c>
      <c r="I1532">
        <v>446</v>
      </c>
      <c r="J1532" t="str">
        <v>DESKTOP</v>
      </c>
      <c r="K1532" t="str">
        <v>N/A</v>
      </c>
      <c r="L1532" t="str">
        <v/>
      </c>
      <c r="M1532">
        <v>7.4</v>
      </c>
      <c r="N1532" t="str">
        <v>HIGH</v>
      </c>
    </row>
    <row r="1533" spans="1:14">
      <c r="A1533" t="str">
        <v>INT-01532</v>
      </c>
      <c r="B1533" t="str">
        <v>L0578</v>
      </c>
      <c r="C1533" t="str">
        <v>REFERRAL_LINK_CLICK</v>
      </c>
      <c r="D1533">
        <v>45780</v>
      </c>
      <c r="E1533" t="str">
        <v>PUSH_NOTIFICATION</v>
      </c>
      <c r="F1533" t="str">
        <v>C001</v>
      </c>
      <c r="G1533" t="str">
        <v>Free Trial Signup Page</v>
      </c>
      <c r="H1533" t="str">
        <v>CLICKED</v>
      </c>
      <c r="I1533">
        <v>2176</v>
      </c>
      <c r="J1533" t="str">
        <v>DESKTOP</v>
      </c>
      <c r="K1533" t="str">
        <v>https://example.com/roi-calculator</v>
      </c>
      <c r="L1533" t="str">
        <v/>
      </c>
      <c r="M1533">
        <v>36.299999999999997</v>
      </c>
      <c r="N1533" t="str">
        <v>HIGH</v>
      </c>
    </row>
    <row r="1534" spans="1:14">
      <c r="A1534" t="str">
        <v>INT-01533</v>
      </c>
      <c r="B1534" t="str">
        <v>L0738</v>
      </c>
      <c r="C1534" t="str">
        <v>WEBINAR_ATTENDED</v>
      </c>
      <c r="D1534">
        <v>46016</v>
      </c>
      <c r="E1534" t="str">
        <v>UNKNOWN</v>
      </c>
      <c r="F1534" t="str">
        <v>N/A</v>
      </c>
      <c r="G1534" t="str">
        <v>Unknown</v>
      </c>
      <c r="H1534" t="str">
        <v>PARTIAL_VIEW</v>
      </c>
      <c r="I1534">
        <v>166</v>
      </c>
      <c r="J1534" t="str">
        <v>DESKTOP</v>
      </c>
      <c r="K1534" t="str">
        <v>https://example.com/blog/reduce-cac</v>
      </c>
      <c r="L1534" t="str">
        <v/>
      </c>
      <c r="M1534">
        <v>2.8</v>
      </c>
      <c r="N1534" t="str">
        <v>MEDIUM</v>
      </c>
    </row>
    <row r="1535" spans="1:14">
      <c r="A1535" t="str">
        <v>INT-01534</v>
      </c>
      <c r="B1535" t="str">
        <v>L0853</v>
      </c>
      <c r="C1535" t="str">
        <v>WEBINAR_ATTENDED</v>
      </c>
      <c r="D1535">
        <v>45770</v>
      </c>
      <c r="E1535" t="str">
        <v>IN-PERSON</v>
      </c>
      <c r="F1535" t="str">
        <v>C001</v>
      </c>
      <c r="G1535" t="str">
        <v>Webinar: Lead Scoring Best Practices</v>
      </c>
      <c r="H1535" t="str">
        <v>CONVERTED</v>
      </c>
      <c r="I1535">
        <v>1690</v>
      </c>
      <c r="J1535" t="str">
        <v>MOBILE</v>
      </c>
      <c r="K1535" t="str">
        <v>https://example.com/pricing</v>
      </c>
      <c r="L1535" t="str">
        <v>Switching From Salesforce</v>
      </c>
      <c r="M1535">
        <v>28.2</v>
      </c>
      <c r="N1535" t="str">
        <v>HIGH</v>
      </c>
    </row>
    <row r="1536" spans="1:14">
      <c r="A1536" t="str">
        <v>INT-01535</v>
      </c>
      <c r="B1536" t="str">
        <v>L0488</v>
      </c>
      <c r="C1536" t="str">
        <v>AD_CLICK</v>
      </c>
      <c r="D1536">
        <v>45876</v>
      </c>
      <c r="E1536" t="str">
        <v>SMS</v>
      </c>
      <c r="F1536" t="str">
        <v>C002</v>
      </c>
      <c r="G1536" t="str">
        <v>Video: Customer Testimonial</v>
      </c>
      <c r="H1536" t="str">
        <v>OPENED</v>
      </c>
      <c r="I1536">
        <v>589</v>
      </c>
      <c r="J1536" t="str">
        <v>MOBILE</v>
      </c>
      <c r="K1536" t="str">
        <v>https://example.com/blog</v>
      </c>
      <c r="L1536" t="str">
        <v/>
      </c>
      <c r="M1536">
        <v>9.8000000000000007</v>
      </c>
      <c r="N1536" t="str">
        <v>HIGH</v>
      </c>
    </row>
    <row r="1537" spans="1:14">
      <c r="A1537" t="str">
        <v>INT-01536</v>
      </c>
      <c r="B1537" t="str">
        <v>L0503</v>
      </c>
      <c r="C1537" t="str">
        <v>CONTENT_DOWNLOAD</v>
      </c>
      <c r="D1537">
        <v>45660</v>
      </c>
      <c r="E1537" t="str">
        <v>EMAIL</v>
      </c>
      <c r="F1537" t="str">
        <v>C001</v>
      </c>
      <c r="G1537" t="str">
        <v>Video: Platform Overview 3Min</v>
      </c>
      <c r="H1537" t="str">
        <v>BOUNCED</v>
      </c>
      <c r="I1537">
        <v>1815</v>
      </c>
      <c r="J1537" t="str">
        <v>MOBILE</v>
      </c>
      <c r="K1537" t="str">
        <v>https://example.com/features</v>
      </c>
      <c r="L1537" t="str">
        <v>Follow Up Needed</v>
      </c>
      <c r="M1537">
        <v>30.3</v>
      </c>
      <c r="N1537" t="str">
        <v>HIGH</v>
      </c>
    </row>
    <row r="1538" spans="1:14">
      <c r="A1538" t="str">
        <v>INT-01537</v>
      </c>
      <c r="B1538" t="str">
        <v>L0706</v>
      </c>
      <c r="C1538" t="str">
        <v>CHATBOT_CONVO</v>
      </c>
      <c r="D1538" t="str">
        <v/>
      </c>
      <c r="E1538" t="str">
        <v>IN-PERSON</v>
      </c>
      <c r="F1538" t="str">
        <v>C004</v>
      </c>
      <c r="G1538" t="str">
        <v>Blog: How To Reduce Cac</v>
      </c>
      <c r="H1538" t="str">
        <v>UNSUBSCRIBED</v>
      </c>
      <c r="I1538">
        <v>1634</v>
      </c>
      <c r="J1538" t="str">
        <v>DESKTOP</v>
      </c>
      <c r="K1538" t="str">
        <v>https://example.com/blog/reduce-cac</v>
      </c>
      <c r="L1538" t="str">
        <v/>
      </c>
      <c r="M1538">
        <v>27.2</v>
      </c>
      <c r="N1538" t="str">
        <v>HIGH</v>
      </c>
    </row>
    <row r="1539" spans="1:14">
      <c r="A1539" t="str">
        <v>INT-01538</v>
      </c>
      <c r="B1539" t="str">
        <v>L0387</v>
      </c>
      <c r="C1539" t="str">
        <v>EMAIL_CLICK</v>
      </c>
      <c r="D1539" t="str">
        <v/>
      </c>
      <c r="E1539" t="str">
        <v>PHONE</v>
      </c>
      <c r="F1539" t="str">
        <v>N/A</v>
      </c>
      <c r="G1539" t="str">
        <v>Newsletter Issue #43</v>
      </c>
      <c r="H1539" t="str">
        <v>OPENED</v>
      </c>
      <c r="I1539">
        <v>29</v>
      </c>
      <c r="J1539" t="str">
        <v>MOBILE</v>
      </c>
      <c r="K1539" t="str">
        <v>https://example.com/demo</v>
      </c>
      <c r="L1539" t="str">
        <v/>
      </c>
      <c r="M1539">
        <v>0.5</v>
      </c>
      <c r="N1539" t="str">
        <v>LOW</v>
      </c>
    </row>
    <row r="1540" spans="1:14">
      <c r="A1540" t="str">
        <v>INT-01539</v>
      </c>
      <c r="B1540" t="str">
        <v>L0103</v>
      </c>
      <c r="C1540" t="str">
        <v>EMAIL_OPEN</v>
      </c>
      <c r="D1540">
        <v>45721</v>
      </c>
      <c r="E1540" t="str">
        <v>UNKNOWN</v>
      </c>
      <c r="F1540" t="str">
        <v>C002</v>
      </c>
      <c r="G1540" t="str">
        <v>Pricing Page</v>
      </c>
      <c r="H1540" t="str">
        <v>NO_RESPONSE</v>
      </c>
      <c r="I1540">
        <v>896</v>
      </c>
      <c r="J1540" t="str">
        <v>DESKTOP</v>
      </c>
      <c r="K1540" t="str">
        <v>https://example.com/demo</v>
      </c>
      <c r="L1540" t="str">
        <v/>
      </c>
      <c r="M1540">
        <v>14.9</v>
      </c>
      <c r="N1540" t="str">
        <v>HIGH</v>
      </c>
    </row>
    <row r="1541" spans="1:14">
      <c r="A1541" t="str">
        <v>INT-01540</v>
      </c>
      <c r="B1541" t="str">
        <v>L0866</v>
      </c>
      <c r="C1541" t="str">
        <v>BLOG_READ</v>
      </c>
      <c r="D1541" t="str">
        <v/>
      </c>
      <c r="E1541" t="str">
        <v>EMAIL</v>
      </c>
      <c r="F1541" t="str">
        <v>N/A</v>
      </c>
      <c r="G1541" t="str">
        <v>Unknown</v>
      </c>
      <c r="H1541" t="str">
        <v>BOUNCED</v>
      </c>
      <c r="I1541">
        <v>2322</v>
      </c>
      <c r="J1541" t="str">
        <v>TABLET</v>
      </c>
      <c r="K1541" t="str">
        <v>https://example.com/about</v>
      </c>
      <c r="L1541" t="str">
        <v/>
      </c>
      <c r="M1541">
        <v>38.700000000000003</v>
      </c>
      <c r="N1541" t="str">
        <v>HIGH</v>
      </c>
    </row>
    <row r="1542" spans="1:14">
      <c r="A1542" t="str">
        <v>INT-01541</v>
      </c>
      <c r="B1542" t="str">
        <v>L0115</v>
      </c>
      <c r="C1542" t="str">
        <v>EMAIL_OPEN</v>
      </c>
      <c r="D1542">
        <v>45883</v>
      </c>
      <c r="E1542" t="str">
        <v>SMS</v>
      </c>
      <c r="F1542" t="str">
        <v>C009</v>
      </c>
      <c r="G1542" t="str">
        <v>Guide: Email Deliverability</v>
      </c>
      <c r="H1542" t="str">
        <v>CLICKED</v>
      </c>
      <c r="I1542">
        <v>0</v>
      </c>
      <c r="J1542" t="str">
        <v>MOBILE</v>
      </c>
      <c r="K1542" t="str">
        <v>https://example.com/features</v>
      </c>
      <c r="L1542" t="str">
        <v/>
      </c>
      <c r="M1542">
        <v>0</v>
      </c>
      <c r="N1542" t="str">
        <v>NONE</v>
      </c>
    </row>
    <row r="1543" spans="1:14">
      <c r="A1543" t="str">
        <v>INT-01542</v>
      </c>
      <c r="B1543" t="str">
        <v>L0082</v>
      </c>
      <c r="C1543" t="str">
        <v>EMAIL_CLICK</v>
      </c>
      <c r="D1543">
        <v>45846</v>
      </c>
      <c r="E1543" t="str">
        <v>WEB</v>
      </c>
      <c r="F1543" t="str">
        <v>C009</v>
      </c>
      <c r="G1543" t="str">
        <v>Ebook: Abm Playbook</v>
      </c>
      <c r="H1543" t="str">
        <v>NO_RESPONSE</v>
      </c>
      <c r="I1543">
        <v>462</v>
      </c>
      <c r="J1543" t="str">
        <v>DESKTOP</v>
      </c>
      <c r="K1543" t="str">
        <v>https://example.com/roi-calculator</v>
      </c>
      <c r="L1543" t="str">
        <v/>
      </c>
      <c r="M1543">
        <v>7.7</v>
      </c>
      <c r="N1543" t="str">
        <v>HIGH</v>
      </c>
    </row>
    <row r="1544" spans="1:14">
      <c r="A1544" t="str">
        <v>INT-01543</v>
      </c>
      <c r="B1544" t="str">
        <v>L0139</v>
      </c>
      <c r="C1544" t="str">
        <v>UNSUBSCRIBE</v>
      </c>
      <c r="D1544">
        <v>45941</v>
      </c>
      <c r="E1544" t="str">
        <v>IN-PERSON</v>
      </c>
      <c r="F1544" t="str">
        <v>N/A</v>
      </c>
      <c r="G1544" t="str">
        <v>Blog: 5 Metrics Every Cmo Needs</v>
      </c>
      <c r="H1544" t="str">
        <v>CONVERTED</v>
      </c>
      <c r="I1544">
        <v>600</v>
      </c>
      <c r="J1544" t="str">
        <v>MOBILE</v>
      </c>
      <c r="K1544" t="str">
        <v>https://example.com/blog/reduce-cac</v>
      </c>
      <c r="L1544" t="str">
        <v/>
      </c>
      <c r="M1544">
        <v>10</v>
      </c>
      <c r="N1544" t="str">
        <v>HIGH</v>
      </c>
    </row>
    <row r="1545" spans="1:14">
      <c r="A1545" t="str">
        <v>INT-01544</v>
      </c>
      <c r="B1545" t="str">
        <v>L0497</v>
      </c>
      <c r="C1545" t="str">
        <v>EMAIL_OPEN</v>
      </c>
      <c r="D1545">
        <v>45743</v>
      </c>
      <c r="E1545" t="str">
        <v>PHONE</v>
      </c>
      <c r="F1545" t="str">
        <v>C005</v>
      </c>
      <c r="G1545" t="str">
        <v>Partner Referral Landing Page</v>
      </c>
      <c r="H1545" t="str">
        <v>OPENED</v>
      </c>
      <c r="I1545">
        <v>1602</v>
      </c>
      <c r="J1545" t="str">
        <v>UNKNOWN</v>
      </c>
      <c r="K1545" t="str">
        <v>https://example.com/integrations</v>
      </c>
      <c r="L1545" t="str">
        <v>Not Interested</v>
      </c>
      <c r="M1545">
        <v>26.7</v>
      </c>
      <c r="N1545" t="str">
        <v>HIGH</v>
      </c>
    </row>
    <row r="1546" spans="1:14">
      <c r="A1546" t="str">
        <v>INT-01545</v>
      </c>
      <c r="B1546" t="str">
        <v>L0724</v>
      </c>
      <c r="C1546" t="str">
        <v>DEMO_REQUEST</v>
      </c>
      <c r="D1546">
        <v>45739</v>
      </c>
      <c r="E1546" t="str">
        <v>EMAIL</v>
      </c>
      <c r="F1546" t="str">
        <v>C009</v>
      </c>
      <c r="G1546" t="str">
        <v>Ebook: Abm Playbook</v>
      </c>
      <c r="H1546" t="str">
        <v>IGNORED</v>
      </c>
      <c r="I1546">
        <v>1081</v>
      </c>
      <c r="J1546" t="str">
        <v>DESKTOP</v>
      </c>
      <c r="K1546" t="str">
        <v>N/A</v>
      </c>
      <c r="L1546" t="str">
        <v>Gatekeeper — Need Executive Sponsor</v>
      </c>
      <c r="M1546">
        <v>18</v>
      </c>
      <c r="N1546" t="str">
        <v>HIGH</v>
      </c>
    </row>
    <row r="1547" spans="1:14">
      <c r="A1547" t="str">
        <v>INT-01546</v>
      </c>
      <c r="B1547" t="str">
        <v>L0478</v>
      </c>
      <c r="C1547" t="str">
        <v>FORM_SUBMIT</v>
      </c>
      <c r="D1547">
        <v>45809</v>
      </c>
      <c r="E1547" t="str">
        <v>WEB</v>
      </c>
      <c r="F1547" t="str">
        <v>C005</v>
      </c>
      <c r="G1547" t="str">
        <v>Ebook: Abm Playbook</v>
      </c>
      <c r="H1547" t="str">
        <v>REPLIED</v>
      </c>
      <c r="I1547">
        <v>569</v>
      </c>
      <c r="J1547" t="str">
        <v>MOBILE</v>
      </c>
      <c r="K1547" t="str">
        <v>https://example.com/free-trial</v>
      </c>
      <c r="L1547" t="str">
        <v/>
      </c>
      <c r="M1547">
        <v>9.5</v>
      </c>
      <c r="N1547" t="str">
        <v>HIGH</v>
      </c>
    </row>
    <row r="1548" spans="1:14">
      <c r="A1548" t="str">
        <v>INT-01547</v>
      </c>
      <c r="B1548" t="str">
        <v>L0384</v>
      </c>
      <c r="C1548" t="str">
        <v>WEBSITE_VISIT</v>
      </c>
      <c r="D1548">
        <v>45976</v>
      </c>
      <c r="E1548" t="str">
        <v>SMS</v>
      </c>
      <c r="F1548" t="str">
        <v>C006</v>
      </c>
      <c r="G1548" t="str">
        <v>Retargeting Ad Creative A</v>
      </c>
      <c r="H1548" t="str">
        <v>VIEWED</v>
      </c>
      <c r="I1548">
        <v>514</v>
      </c>
      <c r="J1548" t="str">
        <v>DESKTOP</v>
      </c>
      <c r="K1548" t="str">
        <v>https://example.com/free-trial</v>
      </c>
      <c r="L1548" t="str">
        <v/>
      </c>
      <c r="M1548">
        <v>8.6</v>
      </c>
      <c r="N1548" t="str">
        <v>HIGH</v>
      </c>
    </row>
    <row r="1549" spans="1:14">
      <c r="A1549" t="str">
        <v>INT-01548</v>
      </c>
      <c r="B1549" t="str">
        <v>L0159</v>
      </c>
      <c r="C1549" t="str">
        <v>EMAIL_OPEN</v>
      </c>
      <c r="D1549">
        <v>45998</v>
      </c>
      <c r="E1549" t="str">
        <v>SMS</v>
      </c>
      <c r="F1549" t="str">
        <v>N/A</v>
      </c>
      <c r="G1549" t="str">
        <v>Blog: How To Reduce Cac</v>
      </c>
      <c r="H1549" t="str">
        <v>OPENED</v>
      </c>
      <c r="I1549">
        <v>2149</v>
      </c>
      <c r="J1549" t="str">
        <v>MOBILE</v>
      </c>
      <c r="K1549" t="str">
        <v>N/A</v>
      </c>
      <c r="L1549" t="str">
        <v/>
      </c>
      <c r="M1549">
        <v>35.799999999999997</v>
      </c>
      <c r="N1549" t="str">
        <v>HIGH</v>
      </c>
    </row>
    <row r="1550" spans="1:14">
      <c r="A1550" t="str">
        <v>INT-01549</v>
      </c>
      <c r="B1550" t="str">
        <v>L0750</v>
      </c>
      <c r="C1550" t="str">
        <v>AD_CLICK</v>
      </c>
      <c r="D1550">
        <v>45787</v>
      </c>
      <c r="E1550" t="str">
        <v>IN-PERSON</v>
      </c>
      <c r="F1550" t="str">
        <v>C003</v>
      </c>
      <c r="G1550" t="str">
        <v>Competitor Comparison Sheet</v>
      </c>
      <c r="H1550" t="str">
        <v>VIEWED</v>
      </c>
      <c r="I1550">
        <v>2274</v>
      </c>
      <c r="J1550" t="str">
        <v>DESKTOP</v>
      </c>
      <c r="K1550" t="str">
        <v>N/A</v>
      </c>
      <c r="L1550" t="str">
        <v/>
      </c>
      <c r="M1550">
        <v>37.9</v>
      </c>
      <c r="N1550" t="str">
        <v>HIGH</v>
      </c>
    </row>
    <row r="1551" spans="1:14">
      <c r="A1551" t="str">
        <v>INT-01550</v>
      </c>
      <c r="B1551" t="str">
        <v>L0630</v>
      </c>
      <c r="C1551" t="str">
        <v>EMAIL_OPEN</v>
      </c>
      <c r="D1551" t="str">
        <v/>
      </c>
      <c r="E1551" t="str">
        <v>PHONE</v>
      </c>
      <c r="F1551" t="str">
        <v>C010</v>
      </c>
      <c r="G1551" t="str">
        <v>Template: Campaign Planning</v>
      </c>
      <c r="H1551" t="str">
        <v>ENGAGED</v>
      </c>
      <c r="I1551">
        <v>0</v>
      </c>
      <c r="J1551" t="str">
        <v>DESKTOP</v>
      </c>
      <c r="K1551" t="str">
        <v>https://example.com/roi-calculator</v>
      </c>
      <c r="L1551" t="str">
        <v/>
      </c>
      <c r="M1551">
        <v>0</v>
      </c>
      <c r="N1551" t="str">
        <v>NONE</v>
      </c>
    </row>
    <row r="1552" spans="1:14">
      <c r="A1552" t="str">
        <v>INT-01551</v>
      </c>
      <c r="B1552" t="str">
        <v>L0888</v>
      </c>
      <c r="C1552" t="str">
        <v>SOCIAL_ENGAGE</v>
      </c>
      <c r="D1552">
        <v>45844</v>
      </c>
      <c r="E1552" t="str">
        <v>SMS</v>
      </c>
      <c r="F1552" t="str">
        <v>C007</v>
      </c>
      <c r="G1552" t="str">
        <v>10 Lead Scoring Tips</v>
      </c>
      <c r="H1552" t="str">
        <v>BOUNCED</v>
      </c>
      <c r="I1552">
        <v>1781</v>
      </c>
      <c r="J1552" t="str">
        <v>DESKTOP</v>
      </c>
      <c r="K1552" t="str">
        <v>https://example.com/features</v>
      </c>
      <c r="L1552" t="str">
        <v/>
      </c>
      <c r="M1552">
        <v>29.7</v>
      </c>
      <c r="N1552" t="str">
        <v>HIGH</v>
      </c>
    </row>
    <row r="1553" spans="1:14">
      <c r="A1553" t="str">
        <v>INT-01552</v>
      </c>
      <c r="B1553" t="str">
        <v>L0613</v>
      </c>
      <c r="C1553" t="str">
        <v>EMAIL_CLICK</v>
      </c>
      <c r="D1553">
        <v>45963</v>
      </c>
      <c r="E1553" t="str">
        <v>SOCIAL</v>
      </c>
      <c r="F1553" t="str">
        <v>N/A</v>
      </c>
      <c r="G1553" t="str">
        <v>Case Study: Mid-Market Win</v>
      </c>
      <c r="H1553" t="str">
        <v>CONVERTED</v>
      </c>
      <c r="I1553">
        <v>1222</v>
      </c>
      <c r="J1553" t="str">
        <v>DESKTOP</v>
      </c>
      <c r="K1553" t="str">
        <v>https://example.com/integrations</v>
      </c>
      <c r="L1553" t="str">
        <v/>
      </c>
      <c r="M1553">
        <v>20.399999999999999</v>
      </c>
      <c r="N1553" t="str">
        <v>HIGH</v>
      </c>
    </row>
    <row r="1554" spans="1:14">
      <c r="A1554" t="str">
        <v>INT-01553</v>
      </c>
      <c r="B1554" t="str">
        <v>L0851</v>
      </c>
      <c r="C1554" t="str">
        <v>CONTENT_DOWNLOAD</v>
      </c>
      <c r="D1554">
        <v>45801</v>
      </c>
      <c r="E1554" t="str">
        <v>PHONE</v>
      </c>
      <c r="F1554" t="str">
        <v>C007</v>
      </c>
      <c r="G1554" t="str">
        <v>Webinar: Advanced Analytics Deep Dive</v>
      </c>
      <c r="H1554" t="str">
        <v>BOUNCED</v>
      </c>
      <c r="I1554">
        <v>486</v>
      </c>
      <c r="J1554" t="str">
        <v>TABLET</v>
      </c>
      <c r="K1554" t="str">
        <v>N/A</v>
      </c>
      <c r="L1554" t="str">
        <v/>
      </c>
      <c r="M1554">
        <v>8.1</v>
      </c>
      <c r="N1554" t="str">
        <v>HIGH</v>
      </c>
    </row>
    <row r="1555" spans="1:14">
      <c r="A1555" t="str">
        <v>INT-01554</v>
      </c>
      <c r="B1555" t="str">
        <v>L0203</v>
      </c>
      <c r="C1555" t="str">
        <v>DEMO_REQUEST</v>
      </c>
      <c r="D1555">
        <v>45924</v>
      </c>
      <c r="E1555" t="str">
        <v>SMS</v>
      </c>
      <c r="F1555" t="str">
        <v>C004</v>
      </c>
      <c r="G1555" t="str">
        <v>Competitor Comparison Sheet</v>
      </c>
      <c r="H1555" t="str">
        <v>VIEWED</v>
      </c>
      <c r="I1555">
        <v>1904</v>
      </c>
      <c r="J1555" t="str">
        <v>TABLET</v>
      </c>
      <c r="K1555" t="str">
        <v>https://example.com/resources/ebooks</v>
      </c>
      <c r="L1555" t="str">
        <v/>
      </c>
      <c r="M1555">
        <v>31.7</v>
      </c>
      <c r="N1555" t="str">
        <v>HIGH</v>
      </c>
    </row>
    <row r="1556" spans="1:14">
      <c r="A1556" t="str">
        <v>INT-01555</v>
      </c>
      <c r="B1556" t="str">
        <v>L0796</v>
      </c>
      <c r="C1556" t="str">
        <v>WEBSITE_VISIT</v>
      </c>
      <c r="D1556">
        <v>45852</v>
      </c>
      <c r="E1556" t="str">
        <v>PHONE</v>
      </c>
      <c r="F1556" t="str">
        <v>C005</v>
      </c>
      <c r="G1556" t="str">
        <v>Unknown</v>
      </c>
      <c r="H1556" t="str">
        <v>BOUNCED</v>
      </c>
      <c r="I1556">
        <v>2049</v>
      </c>
      <c r="J1556" t="str">
        <v>UNKNOWN</v>
      </c>
      <c r="K1556" t="str">
        <v>https://example.com/demo</v>
      </c>
      <c r="L1556" t="str">
        <v/>
      </c>
      <c r="M1556">
        <v>34.200000000000003</v>
      </c>
      <c r="N1556" t="str">
        <v>HIGH</v>
      </c>
    </row>
    <row r="1557" spans="1:14">
      <c r="A1557" t="str">
        <v>INT-01556</v>
      </c>
      <c r="B1557" t="str">
        <v>L0297</v>
      </c>
      <c r="C1557" t="str">
        <v>SOCIAL_ENGAGE</v>
      </c>
      <c r="D1557">
        <v>45829</v>
      </c>
      <c r="E1557" t="str">
        <v>SOCIAL</v>
      </c>
      <c r="F1557" t="str">
        <v>N/A</v>
      </c>
      <c r="G1557" t="str">
        <v>Roi Calculator Landing Page</v>
      </c>
      <c r="H1557" t="str">
        <v>REGISTERED</v>
      </c>
      <c r="I1557">
        <v>126</v>
      </c>
      <c r="J1557" t="str">
        <v>DESKTOP</v>
      </c>
      <c r="K1557" t="str">
        <v>https://example.com/resources/ebooks</v>
      </c>
      <c r="L1557" t="str">
        <v/>
      </c>
      <c r="M1557">
        <v>2.1</v>
      </c>
      <c r="N1557" t="str">
        <v>MEDIUM</v>
      </c>
    </row>
    <row r="1558" spans="1:14">
      <c r="A1558" t="str">
        <v>INT-01557</v>
      </c>
      <c r="B1558" t="str">
        <v>L0871</v>
      </c>
      <c r="C1558" t="str">
        <v>CONTENT_DOWNLOAD</v>
      </c>
      <c r="D1558">
        <v>45849</v>
      </c>
      <c r="E1558" t="str">
        <v>UNKNOWN</v>
      </c>
      <c r="F1558" t="str">
        <v>C010</v>
      </c>
      <c r="G1558" t="str">
        <v>Retargeting Ad Creative A</v>
      </c>
      <c r="H1558" t="str">
        <v>UNSUBSCRIBED</v>
      </c>
      <c r="I1558">
        <v>827</v>
      </c>
      <c r="J1558" t="str">
        <v>MOBILE</v>
      </c>
      <c r="K1558" t="str">
        <v>N/A</v>
      </c>
      <c r="L1558" t="str">
        <v/>
      </c>
      <c r="M1558">
        <v>13.8</v>
      </c>
      <c r="N1558" t="str">
        <v>HIGH</v>
      </c>
    </row>
    <row r="1559" spans="1:14">
      <c r="A1559" t="str">
        <v>INT-01558</v>
      </c>
      <c r="B1559" t="str">
        <v>L0221</v>
      </c>
      <c r="C1559" t="str">
        <v>WEBSITE_VISIT</v>
      </c>
      <c r="D1559">
        <v>45803</v>
      </c>
      <c r="E1559" t="str">
        <v>PHONE</v>
      </c>
      <c r="F1559" t="str">
        <v>N/A</v>
      </c>
      <c r="G1559" t="str">
        <v>Newsletter Issue #43</v>
      </c>
      <c r="H1559" t="str">
        <v>REGISTERED</v>
      </c>
      <c r="I1559">
        <v>1711</v>
      </c>
      <c r="J1559" t="str">
        <v>MOBILE</v>
      </c>
      <c r="K1559" t="str">
        <v>https://example.com/webinars</v>
      </c>
      <c r="L1559" t="str">
        <v/>
      </c>
      <c r="M1559">
        <v>28.5</v>
      </c>
      <c r="N1559" t="str">
        <v>HIGH</v>
      </c>
    </row>
    <row r="1560" spans="1:14">
      <c r="A1560" t="str">
        <v>INT-01559</v>
      </c>
      <c r="B1560" t="str">
        <v>L0793</v>
      </c>
      <c r="C1560" t="str">
        <v>BLOG_READ</v>
      </c>
      <c r="D1560">
        <v>46016</v>
      </c>
      <c r="E1560" t="str">
        <v>CHAT</v>
      </c>
      <c r="F1560" t="str">
        <v>C006</v>
      </c>
      <c r="G1560" t="str">
        <v>Guide: Email Deliverability</v>
      </c>
      <c r="H1560" t="str">
        <v>CONVERTED</v>
      </c>
      <c r="I1560">
        <v>612</v>
      </c>
      <c r="J1560" t="str">
        <v>DESKTOP</v>
      </c>
      <c r="K1560" t="str">
        <v>https://example.com/pricing</v>
      </c>
      <c r="L1560" t="str">
        <v/>
      </c>
      <c r="M1560">
        <v>10.199999999999999</v>
      </c>
      <c r="N1560" t="str">
        <v>HIGH</v>
      </c>
    </row>
    <row r="1561" spans="1:14">
      <c r="A1561" t="str">
        <v>INT-01560</v>
      </c>
      <c r="B1561" t="str">
        <v>L0227</v>
      </c>
      <c r="C1561" t="str">
        <v>REFERRAL_LINK_CLICK</v>
      </c>
      <c r="D1561">
        <v>45901</v>
      </c>
      <c r="E1561" t="str">
        <v>WEB</v>
      </c>
      <c r="F1561" t="str">
        <v>C004</v>
      </c>
      <c r="G1561" t="str">
        <v>Newsletter Issue #42</v>
      </c>
      <c r="H1561" t="str">
        <v>OPENED</v>
      </c>
      <c r="I1561">
        <v>1627</v>
      </c>
      <c r="J1561" t="str">
        <v>DESKTOP</v>
      </c>
      <c r="K1561" t="str">
        <v>https://example.com/demo</v>
      </c>
      <c r="L1561" t="str">
        <v>Proposal Under Review</v>
      </c>
      <c r="M1561">
        <v>27.1</v>
      </c>
      <c r="N1561" t="str">
        <v>HIGH</v>
      </c>
    </row>
    <row r="1562" spans="1:14">
      <c r="A1562" t="str">
        <v>INT-01561</v>
      </c>
      <c r="B1562" t="str">
        <v>L0689</v>
      </c>
      <c r="C1562" t="str">
        <v>CHATBOT_CONVO</v>
      </c>
      <c r="D1562">
        <v>45661</v>
      </c>
      <c r="E1562" t="str">
        <v>PHONE</v>
      </c>
      <c r="F1562" t="str">
        <v>C002</v>
      </c>
      <c r="G1562" t="str">
        <v>Whitepaper: State Of Gtm 2025</v>
      </c>
      <c r="H1562" t="str">
        <v>BOUNCED</v>
      </c>
      <c r="I1562">
        <v>2167</v>
      </c>
      <c r="J1562" t="str">
        <v>MOBILE</v>
      </c>
      <c r="K1562" t="str">
        <v>https://example.com/roi-calculator</v>
      </c>
      <c r="L1562" t="str">
        <v/>
      </c>
      <c r="M1562">
        <v>36.1</v>
      </c>
      <c r="N1562" t="str">
        <v>HIGH</v>
      </c>
    </row>
    <row r="1563" spans="1:14">
      <c r="A1563" t="str">
        <v>INT-01562</v>
      </c>
      <c r="B1563" t="str">
        <v>L0217</v>
      </c>
      <c r="C1563" t="str">
        <v>EMAIL_CLICK</v>
      </c>
      <c r="D1563">
        <v>45939</v>
      </c>
      <c r="E1563" t="str">
        <v>WEB</v>
      </c>
      <c r="F1563" t="str">
        <v>C009</v>
      </c>
      <c r="G1563" t="str">
        <v>Product Demo Video</v>
      </c>
      <c r="H1563" t="str">
        <v>CONVERTED</v>
      </c>
      <c r="I1563">
        <v>1898</v>
      </c>
      <c r="J1563" t="str">
        <v>DESKTOP</v>
      </c>
      <c r="K1563" t="str">
        <v>https://example.com/integrations</v>
      </c>
      <c r="L1563" t="str">
        <v>High Intent</v>
      </c>
      <c r="M1563">
        <v>31.6</v>
      </c>
      <c r="N1563" t="str">
        <v>HIGH</v>
      </c>
    </row>
    <row r="1564" spans="1:14">
      <c r="A1564" t="str">
        <v>INT-01563</v>
      </c>
      <c r="B1564" t="str">
        <v>L0386</v>
      </c>
      <c r="C1564" t="str">
        <v>WEBINAR_ATTENDED</v>
      </c>
      <c r="D1564">
        <v>45890</v>
      </c>
      <c r="E1564" t="str">
        <v>PHONE</v>
      </c>
      <c r="F1564" t="str">
        <v>C001</v>
      </c>
      <c r="G1564" t="str">
        <v>Case Study: Smb Growth Story</v>
      </c>
      <c r="H1564" t="str">
        <v>PARTIAL_VIEW</v>
      </c>
      <c r="I1564">
        <v>564</v>
      </c>
      <c r="J1564" t="str">
        <v>MOBILE</v>
      </c>
      <c r="K1564" t="str">
        <v>https://example.com/blog</v>
      </c>
      <c r="L1564" t="str">
        <v>Re-Engaged After 60 Days</v>
      </c>
      <c r="M1564">
        <v>9.4</v>
      </c>
      <c r="N1564" t="str">
        <v>HIGH</v>
      </c>
    </row>
    <row r="1565" spans="1:14">
      <c r="A1565" t="str">
        <v>INT-01564</v>
      </c>
      <c r="B1565" t="str">
        <v>L0962</v>
      </c>
      <c r="C1565" t="str">
        <v>CASE_STUDY_VIEW</v>
      </c>
      <c r="D1565">
        <v>45690</v>
      </c>
      <c r="E1565" t="str">
        <v>EMAIL</v>
      </c>
      <c r="F1565" t="str">
        <v>N/A</v>
      </c>
      <c r="G1565" t="str">
        <v>Crm Buyer'S Guide 2025</v>
      </c>
      <c r="H1565" t="str">
        <v>PARTIAL_VIEW</v>
      </c>
      <c r="I1565">
        <v>908</v>
      </c>
      <c r="J1565" t="str">
        <v>DESKTOP</v>
      </c>
      <c r="K1565" t="str">
        <v>https://example.com/demo</v>
      </c>
      <c r="L1565" t="str">
        <v/>
      </c>
      <c r="M1565">
        <v>15.1</v>
      </c>
      <c r="N1565" t="str">
        <v>HIGH</v>
      </c>
    </row>
    <row r="1566" spans="1:14">
      <c r="A1566" t="str">
        <v>INT-01565</v>
      </c>
      <c r="B1566" t="str">
        <v>L0500</v>
      </c>
      <c r="C1566" t="str">
        <v>WEBINAR_ATTENDED</v>
      </c>
      <c r="D1566">
        <v>45679</v>
      </c>
      <c r="E1566" t="str">
        <v>CHAT</v>
      </c>
      <c r="F1566" t="str">
        <v>C006</v>
      </c>
      <c r="G1566" t="str">
        <v>Video: Platform Overview 3Min</v>
      </c>
      <c r="H1566" t="str">
        <v>OPENED</v>
      </c>
      <c r="I1566">
        <v>1831</v>
      </c>
      <c r="J1566" t="str">
        <v>DESKTOP</v>
      </c>
      <c r="K1566" t="str">
        <v>https://example.com/competitors</v>
      </c>
      <c r="L1566" t="str">
        <v/>
      </c>
      <c r="M1566">
        <v>30.5</v>
      </c>
      <c r="N1566" t="str">
        <v>HIGH</v>
      </c>
    </row>
    <row r="1567" spans="1:14">
      <c r="A1567" t="str">
        <v>INT-01566</v>
      </c>
      <c r="B1567" t="str">
        <v>L0567</v>
      </c>
      <c r="C1567" t="str">
        <v>EMAIL_OPEN</v>
      </c>
      <c r="D1567">
        <v>45906</v>
      </c>
      <c r="E1567" t="str">
        <v>CHAT</v>
      </c>
      <c r="F1567" t="str">
        <v>C004</v>
      </c>
      <c r="G1567" t="str">
        <v>Pricing Page</v>
      </c>
      <c r="H1567" t="str">
        <v>PARTIAL_VIEW</v>
      </c>
      <c r="I1567">
        <v>1826</v>
      </c>
      <c r="J1567" t="str">
        <v>MOBILE</v>
      </c>
      <c r="K1567" t="str">
        <v>https://example.com/contact</v>
      </c>
      <c r="L1567" t="str">
        <v/>
      </c>
      <c r="M1567">
        <v>30.4</v>
      </c>
      <c r="N1567" t="str">
        <v>HIGH</v>
      </c>
    </row>
    <row r="1568" spans="1:14">
      <c r="A1568" t="str">
        <v>INT-01567</v>
      </c>
      <c r="B1568" t="str">
        <v>L0103</v>
      </c>
      <c r="C1568" t="str">
        <v>EMAIL_CLICK</v>
      </c>
      <c r="D1568">
        <v>45712</v>
      </c>
      <c r="E1568" t="str">
        <v>EMAIL</v>
      </c>
      <c r="F1568" t="str">
        <v>C008</v>
      </c>
      <c r="G1568" t="str">
        <v>Chatbot: Pricing Inquiry</v>
      </c>
      <c r="H1568" t="str">
        <v>ENGAGED</v>
      </c>
      <c r="I1568">
        <v>2063</v>
      </c>
      <c r="J1568" t="str">
        <v>MOBILE</v>
      </c>
      <c r="K1568" t="str">
        <v>https://example.com/blog/reduce-cac</v>
      </c>
      <c r="L1568" t="str">
        <v/>
      </c>
      <c r="M1568">
        <v>34.4</v>
      </c>
      <c r="N1568" t="str">
        <v>HIGH</v>
      </c>
    </row>
    <row r="1569" spans="1:14">
      <c r="A1569" t="str">
        <v>INT-01568</v>
      </c>
      <c r="B1569" t="str">
        <v>L0273</v>
      </c>
      <c r="C1569" t="str">
        <v>REFERRAL_LINK_CLICK</v>
      </c>
      <c r="D1569">
        <v>45730</v>
      </c>
      <c r="E1569" t="str">
        <v>UNKNOWN</v>
      </c>
      <c r="F1569" t="str">
        <v>C005</v>
      </c>
      <c r="G1569" t="str">
        <v>Blog: How To Reduce Cac</v>
      </c>
      <c r="H1569" t="str">
        <v>OPENED</v>
      </c>
      <c r="I1569">
        <v>1544</v>
      </c>
      <c r="J1569" t="str">
        <v>DESKTOP</v>
      </c>
      <c r="K1569" t="str">
        <v>https://example.com/about</v>
      </c>
      <c r="L1569" t="str">
        <v/>
      </c>
      <c r="M1569">
        <v>25.7</v>
      </c>
      <c r="N1569" t="str">
        <v>HIGH</v>
      </c>
    </row>
    <row r="1570" spans="1:14">
      <c r="A1570" t="str">
        <v>INT-01569</v>
      </c>
      <c r="B1570" t="str">
        <v>L0910</v>
      </c>
      <c r="C1570" t="str">
        <v>EMAIL_CLICK</v>
      </c>
      <c r="D1570">
        <v>45764</v>
      </c>
      <c r="E1570" t="str">
        <v>UNKNOWN</v>
      </c>
      <c r="F1570" t="str">
        <v>C004</v>
      </c>
      <c r="G1570" t="str">
        <v>Demo: Live Product Walkthrough</v>
      </c>
      <c r="H1570" t="str">
        <v>PARTIAL_VIEW</v>
      </c>
      <c r="I1570">
        <v>1694</v>
      </c>
      <c r="J1570" t="str">
        <v>MOBILE</v>
      </c>
      <c r="K1570" t="str">
        <v>https://example.com/features</v>
      </c>
      <c r="L1570" t="str">
        <v/>
      </c>
      <c r="M1570">
        <v>28.2</v>
      </c>
      <c r="N1570" t="str">
        <v>HIGH</v>
      </c>
    </row>
    <row r="1571" spans="1:14">
      <c r="A1571" t="str">
        <v>INT-01570</v>
      </c>
      <c r="B1571" t="str">
        <v>L0138</v>
      </c>
      <c r="C1571" t="str">
        <v>VIDEO_WATCH</v>
      </c>
      <c r="D1571">
        <v>45957</v>
      </c>
      <c r="E1571" t="str">
        <v>PHONE</v>
      </c>
      <c r="F1571" t="str">
        <v>C005</v>
      </c>
      <c r="G1571" t="str">
        <v>Roi Calculator Landing Page</v>
      </c>
      <c r="H1571" t="str">
        <v>UNSUBSCRIBED</v>
      </c>
      <c r="I1571">
        <v>1946</v>
      </c>
      <c r="J1571" t="str">
        <v>TABLET</v>
      </c>
      <c r="K1571" t="str">
        <v>https://example.com/contact</v>
      </c>
      <c r="L1571" t="str">
        <v/>
      </c>
      <c r="M1571">
        <v>32.4</v>
      </c>
      <c r="N1571" t="str">
        <v>HIGH</v>
      </c>
    </row>
    <row r="1572" spans="1:14">
      <c r="A1572" t="str">
        <v>INT-01571</v>
      </c>
      <c r="B1572" t="str">
        <v>L0598</v>
      </c>
      <c r="C1572" t="str">
        <v>DEMO_REQUEST</v>
      </c>
      <c r="D1572">
        <v>45813</v>
      </c>
      <c r="E1572" t="str">
        <v>UNKNOWN</v>
      </c>
      <c r="F1572" t="str">
        <v>C009</v>
      </c>
      <c r="G1572" t="str">
        <v>Crm Buyer'S Guide 2025</v>
      </c>
      <c r="H1572" t="str">
        <v>CONVERTED</v>
      </c>
      <c r="I1572">
        <v>666</v>
      </c>
      <c r="J1572" t="str">
        <v>DESKTOP</v>
      </c>
      <c r="K1572" t="str">
        <v>https://example.com/features</v>
      </c>
      <c r="L1572" t="str">
        <v/>
      </c>
      <c r="M1572">
        <v>11.1</v>
      </c>
      <c r="N1572" t="str">
        <v>HIGH</v>
      </c>
    </row>
    <row r="1573" spans="1:14">
      <c r="A1573" t="str">
        <v>INT-01572</v>
      </c>
      <c r="B1573" t="str">
        <v>L0622</v>
      </c>
      <c r="C1573" t="str">
        <v>CHATBOT_CONVO</v>
      </c>
      <c r="D1573">
        <v>45919</v>
      </c>
      <c r="E1573" t="str">
        <v>IN-PERSON</v>
      </c>
      <c r="F1573" t="str">
        <v>C003</v>
      </c>
      <c r="G1573" t="str">
        <v>Competitor Comparison Sheet</v>
      </c>
      <c r="H1573" t="str">
        <v>OPENED</v>
      </c>
      <c r="I1573">
        <v>1415</v>
      </c>
      <c r="J1573" t="str">
        <v>UNKNOWN</v>
      </c>
      <c r="K1573" t="str">
        <v>https://example.com/pricing</v>
      </c>
      <c r="L1573" t="str">
        <v/>
      </c>
      <c r="M1573">
        <v>23.6</v>
      </c>
      <c r="N1573" t="str">
        <v>HIGH</v>
      </c>
    </row>
    <row r="1574" spans="1:14">
      <c r="A1574" t="str">
        <v>INT-01573</v>
      </c>
      <c r="B1574" t="str">
        <v>L0961</v>
      </c>
      <c r="C1574" t="str">
        <v>DEMO_REQUEST</v>
      </c>
      <c r="D1574">
        <v>45658</v>
      </c>
      <c r="E1574" t="str">
        <v>WEB</v>
      </c>
      <c r="F1574" t="str">
        <v>C005</v>
      </c>
      <c r="G1574" t="str">
        <v>Crm Buyer'S Guide 2025</v>
      </c>
      <c r="H1574" t="str">
        <v>CLICKED</v>
      </c>
      <c r="I1574">
        <v>451</v>
      </c>
      <c r="J1574" t="str">
        <v>MOBILE</v>
      </c>
      <c r="K1574" t="str">
        <v>N/A</v>
      </c>
      <c r="L1574" t="str">
        <v/>
      </c>
      <c r="M1574">
        <v>7.5</v>
      </c>
      <c r="N1574" t="str">
        <v>HIGH</v>
      </c>
    </row>
    <row r="1575" spans="1:14">
      <c r="A1575" t="str">
        <v>INT-01574</v>
      </c>
      <c r="B1575" t="str">
        <v>L0820</v>
      </c>
      <c r="C1575" t="str">
        <v>DEMO_REQUEST</v>
      </c>
      <c r="D1575">
        <v>45954</v>
      </c>
      <c r="E1575" t="str">
        <v>SMS</v>
      </c>
      <c r="F1575" t="str">
        <v>C001</v>
      </c>
      <c r="G1575" t="str">
        <v>Webinar: Advanced Analytics Deep Dive</v>
      </c>
      <c r="H1575" t="str">
        <v>BOUNCED</v>
      </c>
      <c r="I1575">
        <v>2241</v>
      </c>
      <c r="J1575" t="str">
        <v>DESKTOP</v>
      </c>
      <c r="K1575" t="str">
        <v>https://example.com/roi-calculator</v>
      </c>
      <c r="L1575" t="str">
        <v/>
      </c>
      <c r="M1575">
        <v>37.4</v>
      </c>
      <c r="N1575" t="str">
        <v>HIGH</v>
      </c>
    </row>
    <row r="1576" spans="1:14">
      <c r="A1576" t="str">
        <v>INT-01575</v>
      </c>
      <c r="B1576" t="str">
        <v>L1000</v>
      </c>
      <c r="C1576" t="str">
        <v>BLOG_READ</v>
      </c>
      <c r="D1576">
        <v>45744</v>
      </c>
      <c r="E1576" t="str">
        <v>UNKNOWN</v>
      </c>
      <c r="F1576" t="str">
        <v>C004</v>
      </c>
      <c r="G1576" t="str">
        <v>Newsletter Issue #43</v>
      </c>
      <c r="H1576" t="str">
        <v>OPENED</v>
      </c>
      <c r="I1576">
        <v>991</v>
      </c>
      <c r="J1576" t="str">
        <v>DESKTOP</v>
      </c>
      <c r="K1576" t="str">
        <v>https://example.com/demo</v>
      </c>
      <c r="L1576" t="str">
        <v/>
      </c>
      <c r="M1576">
        <v>16.5</v>
      </c>
      <c r="N1576" t="str">
        <v>HIGH</v>
      </c>
    </row>
    <row r="1577" spans="1:14">
      <c r="A1577" t="str">
        <v>INT-01576</v>
      </c>
      <c r="B1577" t="str">
        <v>L0644</v>
      </c>
      <c r="C1577" t="str">
        <v>UNSUBSCRIBE</v>
      </c>
      <c r="D1577">
        <v>45832</v>
      </c>
      <c r="E1577" t="str">
        <v>PHONE</v>
      </c>
      <c r="F1577" t="str">
        <v>C004</v>
      </c>
      <c r="G1577" t="str">
        <v>Chatbot: Pricing Inquiry</v>
      </c>
      <c r="H1577" t="str">
        <v>PARTIAL_VIEW</v>
      </c>
      <c r="I1577">
        <v>1515</v>
      </c>
      <c r="J1577" t="str">
        <v>DESKTOP</v>
      </c>
      <c r="K1577" t="str">
        <v>https://example.com/free-trial</v>
      </c>
      <c r="L1577" t="str">
        <v/>
      </c>
      <c r="M1577">
        <v>25.3</v>
      </c>
      <c r="N1577" t="str">
        <v>HIGH</v>
      </c>
    </row>
    <row r="1578" spans="1:14">
      <c r="A1578" t="str">
        <v>INT-01577</v>
      </c>
      <c r="B1578" t="str">
        <v>L0843</v>
      </c>
      <c r="C1578" t="str">
        <v>CHATBOT_CONVO</v>
      </c>
      <c r="D1578">
        <v>45751</v>
      </c>
      <c r="E1578" t="str">
        <v>WEB</v>
      </c>
      <c r="F1578" t="str">
        <v>C006</v>
      </c>
      <c r="G1578" t="str">
        <v>Pricing Page</v>
      </c>
      <c r="H1578" t="str">
        <v>NO_RESPONSE</v>
      </c>
      <c r="I1578">
        <v>2007</v>
      </c>
      <c r="J1578" t="str">
        <v>DESKTOP</v>
      </c>
      <c r="K1578" t="str">
        <v>https://example.com/case-studies</v>
      </c>
      <c r="L1578" t="str">
        <v/>
      </c>
      <c r="M1578">
        <v>33.5</v>
      </c>
      <c r="N1578" t="str">
        <v>HIGH</v>
      </c>
    </row>
    <row r="1579" spans="1:14">
      <c r="A1579" t="str">
        <v>INT-01578</v>
      </c>
      <c r="B1579" t="str">
        <v>L0098</v>
      </c>
      <c r="C1579" t="str">
        <v>BLOG_READ</v>
      </c>
      <c r="D1579">
        <v>45703</v>
      </c>
      <c r="E1579" t="str">
        <v>PHONE</v>
      </c>
      <c r="F1579" t="str">
        <v>C002</v>
      </c>
      <c r="G1579" t="str">
        <v>Case Study: Mid-Market Win</v>
      </c>
      <c r="H1579" t="str">
        <v>ENGAGED</v>
      </c>
      <c r="I1579">
        <v>1497</v>
      </c>
      <c r="J1579" t="str">
        <v>MOBILE</v>
      </c>
      <c r="K1579" t="str">
        <v>https://example.com/free-trial</v>
      </c>
      <c r="L1579" t="str">
        <v/>
      </c>
      <c r="M1579">
        <v>25</v>
      </c>
      <c r="N1579" t="str">
        <v>HIGH</v>
      </c>
    </row>
    <row r="1580" spans="1:14">
      <c r="A1580" t="str">
        <v>INT-01579</v>
      </c>
      <c r="B1580" t="str">
        <v>L0914</v>
      </c>
      <c r="C1580" t="str">
        <v>DEMO_REQUEST</v>
      </c>
      <c r="D1580">
        <v>45967</v>
      </c>
      <c r="E1580" t="str">
        <v>WEB</v>
      </c>
      <c r="F1580" t="str">
        <v>C006</v>
      </c>
      <c r="G1580" t="str">
        <v>Case Study: Enterprise Win</v>
      </c>
      <c r="H1580" t="str">
        <v>IGNORED</v>
      </c>
      <c r="I1580">
        <v>1268</v>
      </c>
      <c r="J1580" t="str">
        <v>UNKNOWN</v>
      </c>
      <c r="K1580" t="str">
        <v>https://example.com/contact</v>
      </c>
      <c r="L1580" t="str">
        <v/>
      </c>
      <c r="M1580">
        <v>21.1</v>
      </c>
      <c r="N1580" t="str">
        <v>HIGH</v>
      </c>
    </row>
    <row r="1581" spans="1:14">
      <c r="A1581" t="str">
        <v>INT-01580</v>
      </c>
      <c r="B1581" t="str">
        <v>L0908</v>
      </c>
      <c r="C1581" t="str">
        <v>PRICING_PAGE_VIEW</v>
      </c>
      <c r="D1581">
        <v>45872</v>
      </c>
      <c r="E1581" t="str">
        <v>SOCIAL</v>
      </c>
      <c r="F1581" t="str">
        <v>C006</v>
      </c>
      <c r="G1581" t="str">
        <v>Free Trial Signup Page</v>
      </c>
      <c r="H1581" t="str">
        <v>UNSUBSCRIBED</v>
      </c>
      <c r="I1581">
        <v>2106</v>
      </c>
      <c r="J1581" t="str">
        <v>DESKTOP</v>
      </c>
      <c r="K1581" t="str">
        <v>https://example.com/pricing</v>
      </c>
      <c r="L1581" t="str">
        <v>High Intent</v>
      </c>
      <c r="M1581">
        <v>35.1</v>
      </c>
      <c r="N1581" t="str">
        <v>HIGH</v>
      </c>
    </row>
    <row r="1582" spans="1:14">
      <c r="A1582" t="str">
        <v>INT-01581</v>
      </c>
      <c r="B1582" t="str">
        <v>L0936</v>
      </c>
      <c r="C1582" t="str">
        <v>FORM_SUBMIT</v>
      </c>
      <c r="D1582">
        <v>45795</v>
      </c>
      <c r="E1582" t="str">
        <v>UNKNOWN</v>
      </c>
      <c r="F1582" t="str">
        <v>N/A</v>
      </c>
      <c r="G1582" t="str">
        <v>Competitor Comparison Sheet</v>
      </c>
      <c r="H1582" t="str">
        <v>IGNORED</v>
      </c>
      <c r="I1582">
        <v>1985</v>
      </c>
      <c r="J1582" t="str">
        <v>TABLET</v>
      </c>
      <c r="K1582" t="str">
        <v>https://example.com/demo</v>
      </c>
      <c r="L1582" t="str">
        <v/>
      </c>
      <c r="M1582">
        <v>33.1</v>
      </c>
      <c r="N1582" t="str">
        <v>HIGH</v>
      </c>
    </row>
    <row r="1583" spans="1:14">
      <c r="A1583" t="str">
        <v>INT-01582</v>
      </c>
      <c r="B1583" t="str">
        <v>L0288</v>
      </c>
      <c r="C1583" t="str">
        <v>WEBINAR_ATTENDED</v>
      </c>
      <c r="D1583">
        <v>45775</v>
      </c>
      <c r="E1583" t="str">
        <v>WEB</v>
      </c>
      <c r="F1583" t="str">
        <v>C007</v>
      </c>
      <c r="G1583" t="str">
        <v>Case Study: Enterprise Win</v>
      </c>
      <c r="H1583" t="str">
        <v>NO_RESPONSE</v>
      </c>
      <c r="I1583">
        <v>581</v>
      </c>
      <c r="J1583" t="str">
        <v>MOBILE</v>
      </c>
      <c r="K1583" t="str">
        <v>https://example.com/competitors</v>
      </c>
      <c r="L1583" t="str">
        <v/>
      </c>
      <c r="M1583">
        <v>9.6999999999999993</v>
      </c>
      <c r="N1583" t="str">
        <v>HIGH</v>
      </c>
    </row>
    <row r="1584" spans="1:14">
      <c r="A1584" t="str">
        <v>INT-01583</v>
      </c>
      <c r="B1584" t="str">
        <v>L0678</v>
      </c>
      <c r="C1584" t="str">
        <v>VIDEO_WATCH</v>
      </c>
      <c r="D1584">
        <v>45910</v>
      </c>
      <c r="E1584" t="str">
        <v>WEB</v>
      </c>
      <c r="F1584" t="str">
        <v>N/A</v>
      </c>
      <c r="G1584" t="str">
        <v>Guide: Email Deliverability</v>
      </c>
      <c r="H1584" t="str">
        <v>CONVERTED</v>
      </c>
      <c r="I1584">
        <v>1291</v>
      </c>
      <c r="J1584" t="str">
        <v>TABLET</v>
      </c>
      <c r="K1584" t="str">
        <v>https://example.com/roi-calculator</v>
      </c>
      <c r="L1584" t="str">
        <v/>
      </c>
      <c r="M1584">
        <v>21.5</v>
      </c>
      <c r="N1584" t="str">
        <v>HIGH</v>
      </c>
    </row>
    <row r="1585" spans="1:14">
      <c r="A1585" t="str">
        <v>INT-01584</v>
      </c>
      <c r="B1585" t="str">
        <v>L0810</v>
      </c>
      <c r="C1585" t="str">
        <v>WEBSITE_VISIT</v>
      </c>
      <c r="D1585" t="str">
        <v/>
      </c>
      <c r="E1585" t="str">
        <v>SMS</v>
      </c>
      <c r="F1585" t="str">
        <v>C008</v>
      </c>
      <c r="G1585" t="str">
        <v>Webinar: Advanced Analytics Deep Dive</v>
      </c>
      <c r="H1585" t="str">
        <v>CLICKED</v>
      </c>
      <c r="I1585">
        <v>1541</v>
      </c>
      <c r="J1585" t="str">
        <v>DESKTOP</v>
      </c>
      <c r="K1585" t="str">
        <v>https://example.com/pricing</v>
      </c>
      <c r="L1585" t="str">
        <v/>
      </c>
      <c r="M1585">
        <v>25.7</v>
      </c>
      <c r="N1585" t="str">
        <v>HIGH</v>
      </c>
    </row>
    <row r="1586" spans="1:14">
      <c r="A1586" t="str">
        <v>INT-01585</v>
      </c>
      <c r="B1586" t="str">
        <v>L0956</v>
      </c>
      <c r="C1586" t="str">
        <v>FREE_TRIAL_SIGNUP</v>
      </c>
      <c r="D1586">
        <v>46009</v>
      </c>
      <c r="E1586" t="str">
        <v>PHONE</v>
      </c>
      <c r="F1586" t="str">
        <v>N/A</v>
      </c>
      <c r="G1586" t="str">
        <v>Video: Platform Overview 3Min</v>
      </c>
      <c r="H1586" t="str">
        <v>VIEWED</v>
      </c>
      <c r="I1586">
        <v>1130</v>
      </c>
      <c r="J1586" t="str">
        <v>UNKNOWN</v>
      </c>
      <c r="K1586" t="str">
        <v>https://example.com/blog/reduce-cac</v>
      </c>
      <c r="L1586" t="str">
        <v/>
      </c>
      <c r="M1586">
        <v>18.8</v>
      </c>
      <c r="N1586" t="str">
        <v>HIGH</v>
      </c>
    </row>
    <row r="1587" spans="1:14">
      <c r="A1587" t="str">
        <v>INT-01586</v>
      </c>
      <c r="B1587" t="str">
        <v>L0842</v>
      </c>
      <c r="C1587" t="str">
        <v>PRICING_PAGE_VIEW</v>
      </c>
      <c r="D1587">
        <v>45713</v>
      </c>
      <c r="E1587" t="str">
        <v>EMAIL</v>
      </c>
      <c r="F1587" t="str">
        <v>C002</v>
      </c>
      <c r="G1587" t="str">
        <v>Event Registration: Summit 2025</v>
      </c>
      <c r="H1587" t="str">
        <v>OPENED</v>
      </c>
      <c r="I1587">
        <v>2222</v>
      </c>
      <c r="J1587" t="str">
        <v>UNKNOWN</v>
      </c>
      <c r="K1587" t="str">
        <v>https://example.com/features</v>
      </c>
      <c r="L1587" t="str">
        <v/>
      </c>
      <c r="M1587">
        <v>37</v>
      </c>
      <c r="N1587" t="str">
        <v>HIGH</v>
      </c>
    </row>
    <row r="1588" spans="1:14">
      <c r="A1588" t="str">
        <v>INT-01587</v>
      </c>
      <c r="B1588" t="str">
        <v>L0175</v>
      </c>
      <c r="C1588" t="str">
        <v>FORM_SUBMIT</v>
      </c>
      <c r="D1588">
        <v>45720</v>
      </c>
      <c r="E1588" t="str">
        <v>IN-PERSON</v>
      </c>
      <c r="F1588" t="str">
        <v>C001</v>
      </c>
      <c r="G1588" t="str">
        <v>Video: Platform Overview 3Min</v>
      </c>
      <c r="H1588" t="str">
        <v>NO_RESPONSE</v>
      </c>
      <c r="I1588">
        <v>43</v>
      </c>
      <c r="J1588" t="str">
        <v>TABLET</v>
      </c>
      <c r="K1588" t="str">
        <v>https://example.com/competitors</v>
      </c>
      <c r="L1588" t="str">
        <v/>
      </c>
      <c r="M1588">
        <v>0.7</v>
      </c>
      <c r="N1588" t="str">
        <v>LOW</v>
      </c>
    </row>
    <row r="1589" spans="1:14">
      <c r="A1589" t="str">
        <v>INT-01588</v>
      </c>
      <c r="B1589" t="str">
        <v>L0237</v>
      </c>
      <c r="C1589" t="str">
        <v>FREE_TRIAL_SIGNUP</v>
      </c>
      <c r="D1589">
        <v>45706</v>
      </c>
      <c r="E1589" t="str">
        <v>PHONE</v>
      </c>
      <c r="F1589" t="str">
        <v>C003</v>
      </c>
      <c r="G1589" t="str">
        <v>Ebook: Abm Playbook</v>
      </c>
      <c r="H1589" t="str">
        <v>CLICKED</v>
      </c>
      <c r="I1589">
        <v>1754</v>
      </c>
      <c r="J1589" t="str">
        <v>UNKNOWN</v>
      </c>
      <c r="K1589" t="str">
        <v>https://example.com/roi-calculator</v>
      </c>
      <c r="L1589" t="str">
        <v>Gatekeeper — Need Executive Sponsor</v>
      </c>
      <c r="M1589">
        <v>29.2</v>
      </c>
      <c r="N1589" t="str">
        <v>HIGH</v>
      </c>
    </row>
    <row r="1590" spans="1:14">
      <c r="A1590" t="str">
        <v>INT-01589</v>
      </c>
      <c r="B1590" t="str">
        <v>L0917</v>
      </c>
      <c r="C1590" t="str">
        <v>EMAIL_OPEN</v>
      </c>
      <c r="D1590">
        <v>46017</v>
      </c>
      <c r="E1590" t="str">
        <v>SOCIAL</v>
      </c>
      <c r="F1590" t="str">
        <v>N/A</v>
      </c>
      <c r="G1590" t="str">
        <v>Demo: Live Product Walkthrough</v>
      </c>
      <c r="H1590" t="str">
        <v>BOUNCED</v>
      </c>
      <c r="I1590">
        <v>0</v>
      </c>
      <c r="J1590" t="str">
        <v>DESKTOP</v>
      </c>
      <c r="K1590" t="str">
        <v>https://example.com/features</v>
      </c>
      <c r="L1590" t="str">
        <v/>
      </c>
      <c r="M1590">
        <v>0</v>
      </c>
      <c r="N1590" t="str">
        <v>NONE</v>
      </c>
    </row>
    <row r="1591" spans="1:14">
      <c r="A1591" t="str">
        <v>INT-01590</v>
      </c>
      <c r="B1591" t="str">
        <v>L0698</v>
      </c>
      <c r="C1591" t="str">
        <v>CONTENT_DOWNLOAD</v>
      </c>
      <c r="D1591">
        <v>45805</v>
      </c>
      <c r="E1591" t="str">
        <v>SOCIAL</v>
      </c>
      <c r="F1591" t="str">
        <v>C001</v>
      </c>
      <c r="G1591" t="str">
        <v>Ultimate Guide To Crm</v>
      </c>
      <c r="H1591" t="str">
        <v>BOUNCED</v>
      </c>
      <c r="I1591">
        <v>1383</v>
      </c>
      <c r="J1591" t="str">
        <v>DESKTOP</v>
      </c>
      <c r="K1591" t="str">
        <v>N/A</v>
      </c>
      <c r="L1591" t="str">
        <v/>
      </c>
      <c r="M1591">
        <v>23.1</v>
      </c>
      <c r="N1591" t="str">
        <v>HIGH</v>
      </c>
    </row>
    <row r="1592" spans="1:14">
      <c r="A1592" t="str">
        <v>INT-01591</v>
      </c>
      <c r="B1592" t="str">
        <v>L0481</v>
      </c>
      <c r="C1592" t="str">
        <v>UNSUBSCRIBE</v>
      </c>
      <c r="D1592">
        <v>45971</v>
      </c>
      <c r="E1592" t="str">
        <v>CHAT</v>
      </c>
      <c r="F1592" t="str">
        <v>N/A</v>
      </c>
      <c r="G1592" t="str">
        <v>Webinar: Advanced Analytics Deep Dive</v>
      </c>
      <c r="H1592" t="str">
        <v>PARTIAL_VIEW</v>
      </c>
      <c r="I1592">
        <v>0</v>
      </c>
      <c r="J1592" t="str">
        <v>TABLET</v>
      </c>
      <c r="K1592" t="str">
        <v>https://example.com/case-studies</v>
      </c>
      <c r="L1592" t="str">
        <v/>
      </c>
      <c r="M1592">
        <v>0</v>
      </c>
      <c r="N1592" t="str">
        <v>NONE</v>
      </c>
    </row>
    <row r="1593" spans="1:14">
      <c r="A1593" t="str">
        <v>INT-01592</v>
      </c>
      <c r="B1593" t="str">
        <v>L0206</v>
      </c>
      <c r="C1593" t="str">
        <v>BLOG_READ</v>
      </c>
      <c r="D1593">
        <v>45816</v>
      </c>
      <c r="E1593" t="str">
        <v>UNKNOWN</v>
      </c>
      <c r="F1593" t="str">
        <v>C004</v>
      </c>
      <c r="G1593" t="str">
        <v>Template: Campaign Planning</v>
      </c>
      <c r="H1593" t="str">
        <v>REGISTERED</v>
      </c>
      <c r="I1593">
        <v>0</v>
      </c>
      <c r="J1593" t="str">
        <v>MOBILE</v>
      </c>
      <c r="K1593" t="str">
        <v>https://example.com/blog</v>
      </c>
      <c r="L1593" t="str">
        <v/>
      </c>
      <c r="M1593">
        <v>0</v>
      </c>
      <c r="N1593" t="str">
        <v>NONE</v>
      </c>
    </row>
    <row r="1594" spans="1:14">
      <c r="A1594" t="str">
        <v>INT-01593</v>
      </c>
      <c r="B1594" t="str">
        <v>L0518</v>
      </c>
      <c r="C1594" t="str">
        <v>AD_CLICK</v>
      </c>
      <c r="D1594">
        <v>45672</v>
      </c>
      <c r="E1594" t="str">
        <v>EMAIL</v>
      </c>
      <c r="F1594" t="str">
        <v>C003</v>
      </c>
      <c r="G1594" t="str">
        <v>Chatbot: Pricing Inquiry</v>
      </c>
      <c r="H1594" t="str">
        <v>OPENED</v>
      </c>
      <c r="I1594">
        <v>1566</v>
      </c>
      <c r="J1594" t="str">
        <v>MOBILE</v>
      </c>
      <c r="K1594" t="str">
        <v>https://example.com/competitors</v>
      </c>
      <c r="L1594" t="str">
        <v>Legal Review Pending</v>
      </c>
      <c r="M1594">
        <v>26.1</v>
      </c>
      <c r="N1594" t="str">
        <v>HIGH</v>
      </c>
    </row>
    <row r="1595" spans="1:14">
      <c r="A1595" t="str">
        <v>INT-01594</v>
      </c>
      <c r="B1595" t="str">
        <v>L0590</v>
      </c>
      <c r="C1595" t="str">
        <v>FREE_TRIAL_SIGNUP</v>
      </c>
      <c r="D1595">
        <v>45674</v>
      </c>
      <c r="E1595" t="str">
        <v>PHONE</v>
      </c>
      <c r="F1595" t="str">
        <v>N/A</v>
      </c>
      <c r="G1595" t="str">
        <v>Ebook: Abm Playbook</v>
      </c>
      <c r="H1595" t="str">
        <v>CLICKED</v>
      </c>
      <c r="I1595">
        <v>0</v>
      </c>
      <c r="J1595" t="str">
        <v>DESKTOP</v>
      </c>
      <c r="K1595" t="str">
        <v>https://example.com/competitors</v>
      </c>
      <c r="L1595" t="str">
        <v/>
      </c>
      <c r="M1595">
        <v>0</v>
      </c>
      <c r="N1595" t="str">
        <v>NONE</v>
      </c>
    </row>
    <row r="1596" spans="1:14">
      <c r="A1596" t="str">
        <v>INT-01595</v>
      </c>
      <c r="B1596" t="str">
        <v>L0420</v>
      </c>
      <c r="C1596" t="str">
        <v>FORM_SUBMIT</v>
      </c>
      <c r="D1596">
        <v>45998</v>
      </c>
      <c r="E1596" t="str">
        <v>WEB</v>
      </c>
      <c r="F1596" t="str">
        <v>C007</v>
      </c>
      <c r="G1596" t="str">
        <v>Newsletter Issue #44</v>
      </c>
      <c r="H1596" t="str">
        <v>CONVERTED</v>
      </c>
      <c r="I1596">
        <v>442</v>
      </c>
      <c r="J1596" t="str">
        <v>DESKTOP</v>
      </c>
      <c r="K1596" t="str">
        <v>https://example.com/about</v>
      </c>
      <c r="L1596" t="str">
        <v>Influencer Not Decision Maker</v>
      </c>
      <c r="M1596">
        <v>7.4</v>
      </c>
      <c r="N1596" t="str">
        <v>HIGH</v>
      </c>
    </row>
    <row r="1597" spans="1:14">
      <c r="A1597" t="str">
        <v>INT-01596</v>
      </c>
      <c r="B1597" t="str">
        <v>L0279</v>
      </c>
      <c r="C1597" t="str">
        <v>EMAIL_OPEN</v>
      </c>
      <c r="D1597">
        <v>45784</v>
      </c>
      <c r="E1597" t="str">
        <v>SMS</v>
      </c>
      <c r="F1597" t="str">
        <v>C007</v>
      </c>
      <c r="G1597" t="str">
        <v>Unknown</v>
      </c>
      <c r="H1597" t="str">
        <v>NO_RESPONSE</v>
      </c>
      <c r="I1597">
        <v>864</v>
      </c>
      <c r="J1597" t="str">
        <v>UNKNOWN</v>
      </c>
      <c r="K1597" t="str">
        <v>https://example.com/pricing</v>
      </c>
      <c r="L1597" t="str">
        <v/>
      </c>
      <c r="M1597">
        <v>14.4</v>
      </c>
      <c r="N1597" t="str">
        <v>HIGH</v>
      </c>
    </row>
    <row r="1598" spans="1:14">
      <c r="A1598" t="str">
        <v>INT-01597</v>
      </c>
      <c r="B1598" t="str">
        <v>L0398</v>
      </c>
      <c r="C1598" t="str">
        <v>EMAIL_OPEN</v>
      </c>
      <c r="D1598" t="str">
        <v/>
      </c>
      <c r="E1598" t="str">
        <v>EMAIL</v>
      </c>
      <c r="F1598" t="str">
        <v>C009</v>
      </c>
      <c r="G1598" t="str">
        <v>Ebook: Abm Playbook</v>
      </c>
      <c r="H1598" t="str">
        <v>OPENED</v>
      </c>
      <c r="I1598">
        <v>2002</v>
      </c>
      <c r="J1598" t="str">
        <v>MOBILE</v>
      </c>
      <c r="K1598" t="str">
        <v>https://example.com/roi-calculator</v>
      </c>
      <c r="L1598" t="str">
        <v/>
      </c>
      <c r="M1598">
        <v>33.4</v>
      </c>
      <c r="N1598" t="str">
        <v>HIGH</v>
      </c>
    </row>
    <row r="1599" spans="1:14">
      <c r="A1599" t="str">
        <v>INT-01598</v>
      </c>
      <c r="B1599" t="str">
        <v>L0544</v>
      </c>
      <c r="C1599" t="str">
        <v>UNSUBSCRIBE</v>
      </c>
      <c r="D1599">
        <v>45937</v>
      </c>
      <c r="E1599" t="str">
        <v>PUSH_NOTIFICATION</v>
      </c>
      <c r="F1599" t="str">
        <v>N/A</v>
      </c>
      <c r="G1599" t="str">
        <v>Crm Buyer'S Guide 2025</v>
      </c>
      <c r="H1599" t="str">
        <v>BOUNCED</v>
      </c>
      <c r="I1599">
        <v>1955</v>
      </c>
      <c r="J1599" t="str">
        <v>DESKTOP</v>
      </c>
      <c r="K1599" t="str">
        <v>https://example.com/pricing</v>
      </c>
      <c r="L1599" t="str">
        <v>Repeat Visitor</v>
      </c>
      <c r="M1599">
        <v>32.6</v>
      </c>
      <c r="N1599" t="str">
        <v>HIGH</v>
      </c>
    </row>
    <row r="1600" spans="1:14">
      <c r="A1600" t="str">
        <v>INT-01599</v>
      </c>
      <c r="B1600" t="str">
        <v>L0590</v>
      </c>
      <c r="C1600" t="str">
        <v>AD_CLICK</v>
      </c>
      <c r="D1600">
        <v>45708</v>
      </c>
      <c r="E1600" t="str">
        <v>IN-PERSON</v>
      </c>
      <c r="F1600" t="str">
        <v>C008</v>
      </c>
      <c r="G1600" t="str">
        <v>Blog: How To Reduce Cac</v>
      </c>
      <c r="H1600" t="str">
        <v>CONVERTED</v>
      </c>
      <c r="I1600">
        <v>14</v>
      </c>
      <c r="J1600" t="str">
        <v>MOBILE</v>
      </c>
      <c r="K1600" t="str">
        <v>N/A</v>
      </c>
      <c r="L1600" t="str">
        <v/>
      </c>
      <c r="M1600">
        <v>0.2</v>
      </c>
      <c r="N1600" t="str">
        <v>LOW</v>
      </c>
    </row>
    <row r="1601" spans="1:14">
      <c r="A1601" t="str">
        <v>INT-01600</v>
      </c>
      <c r="B1601" t="str">
        <v>L0477</v>
      </c>
      <c r="C1601" t="str">
        <v>BLOG_READ</v>
      </c>
      <c r="D1601">
        <v>45862</v>
      </c>
      <c r="E1601" t="str">
        <v>EMAIL</v>
      </c>
      <c r="F1601" t="str">
        <v>C002</v>
      </c>
      <c r="G1601" t="str">
        <v>Demo: Live Product Walkthrough</v>
      </c>
      <c r="H1601" t="str">
        <v>CLICKED</v>
      </c>
      <c r="I1601">
        <v>1768</v>
      </c>
      <c r="J1601" t="str">
        <v>MOBILE</v>
      </c>
      <c r="K1601" t="str">
        <v>https://example.com/integrations</v>
      </c>
      <c r="L1601" t="str">
        <v/>
      </c>
      <c r="M1601">
        <v>29.5</v>
      </c>
      <c r="N1601" t="str">
        <v>HIGH</v>
      </c>
    </row>
    <row r="1602" spans="1:14">
      <c r="A1602" t="str">
        <v>INT-01601</v>
      </c>
      <c r="B1602" t="str">
        <v>L0130</v>
      </c>
      <c r="C1602" t="str">
        <v>SOCIAL_ENGAGE</v>
      </c>
      <c r="D1602">
        <v>45956</v>
      </c>
      <c r="E1602" t="str">
        <v>EMAIL</v>
      </c>
      <c r="F1602" t="str">
        <v>C006</v>
      </c>
      <c r="G1602" t="str">
        <v>Blog: How To Reduce Cac</v>
      </c>
      <c r="H1602" t="str">
        <v>CONVERTED</v>
      </c>
      <c r="I1602">
        <v>923</v>
      </c>
      <c r="J1602" t="str">
        <v>MOBILE</v>
      </c>
      <c r="K1602" t="str">
        <v>N/A</v>
      </c>
      <c r="L1602" t="str">
        <v/>
      </c>
      <c r="M1602">
        <v>15.4</v>
      </c>
      <c r="N1602" t="str">
        <v>HIGH</v>
      </c>
    </row>
    <row r="1603" spans="1:14">
      <c r="A1603" t="str">
        <v>INT-01602</v>
      </c>
      <c r="B1603" t="str">
        <v>L0816</v>
      </c>
      <c r="C1603" t="str">
        <v>REFERRAL_LINK_CLICK</v>
      </c>
      <c r="D1603">
        <v>45849</v>
      </c>
      <c r="E1603" t="str">
        <v>UNKNOWN</v>
      </c>
      <c r="F1603" t="str">
        <v>N/A</v>
      </c>
      <c r="G1603" t="str">
        <v>Case Study: Enterprise Win</v>
      </c>
      <c r="H1603" t="str">
        <v>CONVERTED</v>
      </c>
      <c r="I1603">
        <v>825</v>
      </c>
      <c r="J1603" t="str">
        <v>DESKTOP</v>
      </c>
      <c r="K1603" t="str">
        <v>https://example.com/free-trial</v>
      </c>
      <c r="L1603" t="str">
        <v>High Intent</v>
      </c>
      <c r="M1603">
        <v>13.8</v>
      </c>
      <c r="N1603" t="str">
        <v>HIGH</v>
      </c>
    </row>
    <row r="1604" spans="1:14">
      <c r="A1604" t="str">
        <v>INT-01603</v>
      </c>
      <c r="B1604" t="str">
        <v>L0787</v>
      </c>
      <c r="C1604" t="str">
        <v>AD_CLICK</v>
      </c>
      <c r="D1604">
        <v>45796</v>
      </c>
      <c r="E1604" t="str">
        <v>SOCIAL</v>
      </c>
      <c r="F1604" t="str">
        <v>C002</v>
      </c>
      <c r="G1604" t="str">
        <v>Newsletter Issue #43</v>
      </c>
      <c r="H1604" t="str">
        <v>IGNORED</v>
      </c>
      <c r="I1604">
        <v>0</v>
      </c>
      <c r="J1604" t="str">
        <v>MOBILE</v>
      </c>
      <c r="K1604" t="str">
        <v>https://example.com/competitors</v>
      </c>
      <c r="L1604" t="str">
        <v/>
      </c>
      <c r="M1604">
        <v>0</v>
      </c>
      <c r="N1604" t="str">
        <v>NONE</v>
      </c>
    </row>
    <row r="1605" spans="1:14">
      <c r="A1605" t="str">
        <v>INT-01604</v>
      </c>
      <c r="B1605" t="str">
        <v>L0803</v>
      </c>
      <c r="C1605" t="str">
        <v>AD_CLICK</v>
      </c>
      <c r="D1605">
        <v>45938</v>
      </c>
      <c r="E1605" t="str">
        <v>IN-PERSON</v>
      </c>
      <c r="F1605" t="str">
        <v>C007</v>
      </c>
      <c r="G1605" t="str">
        <v>Case Study: Smb Growth Story</v>
      </c>
      <c r="H1605" t="str">
        <v>BOUNCED</v>
      </c>
      <c r="I1605">
        <v>0</v>
      </c>
      <c r="J1605" t="str">
        <v>MOBILE</v>
      </c>
      <c r="K1605" t="str">
        <v>https://example.com/resources/ebooks</v>
      </c>
      <c r="L1605" t="str">
        <v/>
      </c>
      <c r="M1605">
        <v>0</v>
      </c>
      <c r="N1605" t="str">
        <v>NONE</v>
      </c>
    </row>
    <row r="1606" spans="1:14">
      <c r="A1606" t="str">
        <v>INT-01605</v>
      </c>
      <c r="B1606" t="str">
        <v>L0772</v>
      </c>
      <c r="C1606" t="str">
        <v>UNSUBSCRIBE</v>
      </c>
      <c r="D1606">
        <v>45812</v>
      </c>
      <c r="E1606" t="str">
        <v>CHAT</v>
      </c>
      <c r="F1606" t="str">
        <v>C004</v>
      </c>
      <c r="G1606" t="str">
        <v>Whitepaper: State Of Gtm 2025</v>
      </c>
      <c r="H1606" t="str">
        <v>BOUNCED</v>
      </c>
      <c r="I1606">
        <v>394</v>
      </c>
      <c r="J1606" t="str">
        <v>UNKNOWN</v>
      </c>
      <c r="K1606" t="str">
        <v>https://example.com/about</v>
      </c>
      <c r="L1606" t="str">
        <v/>
      </c>
      <c r="M1606">
        <v>6.6</v>
      </c>
      <c r="N1606" t="str">
        <v>HIGH</v>
      </c>
    </row>
    <row r="1607" spans="1:14">
      <c r="A1607" t="str">
        <v>INT-01606</v>
      </c>
      <c r="B1607" t="str">
        <v>L0199</v>
      </c>
      <c r="C1607" t="str">
        <v>SOCIAL_ENGAGE</v>
      </c>
      <c r="D1607">
        <v>45716</v>
      </c>
      <c r="E1607" t="str">
        <v>UNKNOWN</v>
      </c>
      <c r="F1607" t="str">
        <v>C004</v>
      </c>
      <c r="G1607" t="str">
        <v>Retargeting Ad Creative A</v>
      </c>
      <c r="H1607" t="str">
        <v>CONVERTED</v>
      </c>
      <c r="I1607">
        <v>1370</v>
      </c>
      <c r="J1607" t="str">
        <v>DESKTOP</v>
      </c>
      <c r="K1607" t="str">
        <v>https://example.com/free-trial</v>
      </c>
      <c r="L1607" t="str">
        <v/>
      </c>
      <c r="M1607">
        <v>22.8</v>
      </c>
      <c r="N1607" t="str">
        <v>HIGH</v>
      </c>
    </row>
    <row r="1608" spans="1:14">
      <c r="A1608" t="str">
        <v>INT-01607</v>
      </c>
      <c r="B1608" t="str">
        <v>L0412</v>
      </c>
      <c r="C1608" t="str">
        <v>EMAIL_OPEN</v>
      </c>
      <c r="D1608">
        <v>45796</v>
      </c>
      <c r="E1608" t="str">
        <v>CHAT</v>
      </c>
      <c r="F1608" t="str">
        <v>N/A</v>
      </c>
      <c r="G1608" t="str">
        <v>Demo: Live Product Walkthrough</v>
      </c>
      <c r="H1608" t="str">
        <v>BOUNCED</v>
      </c>
      <c r="I1608">
        <v>1238</v>
      </c>
      <c r="J1608" t="str">
        <v>DESKTOP</v>
      </c>
      <c r="K1608" t="str">
        <v>https://example.com/features</v>
      </c>
      <c r="L1608" t="str">
        <v/>
      </c>
      <c r="M1608">
        <v>20.6</v>
      </c>
      <c r="N1608" t="str">
        <v>HIGH</v>
      </c>
    </row>
    <row r="1609" spans="1:14">
      <c r="A1609" t="str">
        <v>INT-01608</v>
      </c>
      <c r="B1609" t="str">
        <v>L0323</v>
      </c>
      <c r="C1609" t="str">
        <v>CONTENT_DOWNLOAD</v>
      </c>
      <c r="D1609">
        <v>45905</v>
      </c>
      <c r="E1609" t="str">
        <v>WEB</v>
      </c>
      <c r="F1609" t="str">
        <v>C009</v>
      </c>
      <c r="G1609" t="str">
        <v>Case Study: Mid-Market Win</v>
      </c>
      <c r="H1609" t="str">
        <v>REGISTERED</v>
      </c>
      <c r="I1609">
        <v>2287</v>
      </c>
      <c r="J1609" t="str">
        <v>DESKTOP</v>
      </c>
      <c r="K1609" t="str">
        <v>https://example.com/webinars</v>
      </c>
      <c r="L1609" t="str">
        <v/>
      </c>
      <c r="M1609">
        <v>38.1</v>
      </c>
      <c r="N1609" t="str">
        <v>HIGH</v>
      </c>
    </row>
    <row r="1610" spans="1:14">
      <c r="A1610" t="str">
        <v>INT-01609</v>
      </c>
      <c r="B1610" t="str">
        <v>L0131</v>
      </c>
      <c r="C1610" t="str">
        <v>UNSUBSCRIBE</v>
      </c>
      <c r="D1610">
        <v>45825</v>
      </c>
      <c r="E1610" t="str">
        <v>IN-PERSON</v>
      </c>
      <c r="F1610" t="str">
        <v>C008</v>
      </c>
      <c r="G1610" t="str">
        <v>Guide: Email Deliverability</v>
      </c>
      <c r="H1610" t="str">
        <v>REPLIED</v>
      </c>
      <c r="I1610">
        <v>1442</v>
      </c>
      <c r="J1610" t="str">
        <v>DESKTOP</v>
      </c>
      <c r="K1610" t="str">
        <v>https://example.com/free-trial</v>
      </c>
      <c r="L1610" t="str">
        <v/>
      </c>
      <c r="M1610">
        <v>24</v>
      </c>
      <c r="N1610" t="str">
        <v>HIGH</v>
      </c>
    </row>
    <row r="1611" spans="1:14">
      <c r="A1611" t="str">
        <v>INT-01610</v>
      </c>
      <c r="B1611" t="str">
        <v>L0349</v>
      </c>
      <c r="C1611" t="str">
        <v>EMAIL_CLICK</v>
      </c>
      <c r="D1611">
        <v>45974</v>
      </c>
      <c r="E1611" t="str">
        <v>PHONE</v>
      </c>
      <c r="F1611" t="str">
        <v>C001</v>
      </c>
      <c r="G1611" t="str">
        <v>Unknown</v>
      </c>
      <c r="H1611" t="str">
        <v>NO_RESPONSE</v>
      </c>
      <c r="I1611">
        <v>1326</v>
      </c>
      <c r="J1611" t="str">
        <v>MOBILE</v>
      </c>
      <c r="K1611" t="str">
        <v>https://example.com/demo</v>
      </c>
      <c r="L1611" t="str">
        <v/>
      </c>
      <c r="M1611">
        <v>22.1</v>
      </c>
      <c r="N1611" t="str">
        <v>HIGH</v>
      </c>
    </row>
    <row r="1612" spans="1:14">
      <c r="A1612" t="str">
        <v>INT-01611</v>
      </c>
      <c r="B1612" t="str">
        <v>L0440</v>
      </c>
      <c r="C1612" t="str">
        <v>VIDEO_WATCH</v>
      </c>
      <c r="D1612">
        <v>45916</v>
      </c>
      <c r="E1612" t="str">
        <v>UNKNOWN</v>
      </c>
      <c r="F1612" t="str">
        <v>C005</v>
      </c>
      <c r="G1612" t="str">
        <v>Retargeting Ad Creative A</v>
      </c>
      <c r="H1612" t="str">
        <v>CONVERTED</v>
      </c>
      <c r="I1612">
        <v>323</v>
      </c>
      <c r="J1612" t="str">
        <v>TABLET</v>
      </c>
      <c r="K1612" t="str">
        <v>https://example.com/features</v>
      </c>
      <c r="L1612" t="str">
        <v>Enterprise Deal — Multi-Seat</v>
      </c>
      <c r="M1612">
        <v>5.4</v>
      </c>
      <c r="N1612" t="str">
        <v>HIGH</v>
      </c>
    </row>
    <row r="1613" spans="1:14">
      <c r="A1613" t="str">
        <v>INT-01612</v>
      </c>
      <c r="B1613" t="str">
        <v>L0763</v>
      </c>
      <c r="C1613" t="str">
        <v>DEMO_REQUEST</v>
      </c>
      <c r="D1613">
        <v>45927</v>
      </c>
      <c r="E1613" t="str">
        <v>PUSH_NOTIFICATION</v>
      </c>
      <c r="F1613" t="str">
        <v>N/A</v>
      </c>
      <c r="G1613" t="str">
        <v>Newsletter Issue #43</v>
      </c>
      <c r="H1613" t="str">
        <v>REPLIED</v>
      </c>
      <c r="I1613">
        <v>360</v>
      </c>
      <c r="J1613" t="str">
        <v>DESKTOP</v>
      </c>
      <c r="K1613" t="str">
        <v>https://example.com/competitors</v>
      </c>
      <c r="L1613" t="str">
        <v/>
      </c>
      <c r="M1613">
        <v>6</v>
      </c>
      <c r="N1613" t="str">
        <v>HIGH</v>
      </c>
    </row>
    <row r="1614" spans="1:14">
      <c r="A1614" t="str">
        <v>INT-01613</v>
      </c>
      <c r="B1614" t="str">
        <v>L0470</v>
      </c>
      <c r="C1614" t="str">
        <v>AD_CLICK</v>
      </c>
      <c r="D1614">
        <v>45954</v>
      </c>
      <c r="E1614" t="str">
        <v>UNKNOWN</v>
      </c>
      <c r="F1614" t="str">
        <v>C010</v>
      </c>
      <c r="G1614" t="str">
        <v>Blog: Abm Vs Demand Gen</v>
      </c>
      <c r="H1614" t="str">
        <v>CLICKED</v>
      </c>
      <c r="I1614">
        <v>1504</v>
      </c>
      <c r="J1614" t="str">
        <v>MOBILE</v>
      </c>
      <c r="K1614" t="str">
        <v>https://example.com/webinars</v>
      </c>
      <c r="L1614" t="str">
        <v/>
      </c>
      <c r="M1614">
        <v>25.1</v>
      </c>
      <c r="N1614" t="str">
        <v>HIGH</v>
      </c>
    </row>
    <row r="1615" spans="1:14">
      <c r="A1615" t="str">
        <v>INT-01614</v>
      </c>
      <c r="B1615" t="str">
        <v>L0792</v>
      </c>
      <c r="C1615" t="str">
        <v>EMAIL_OPEN</v>
      </c>
      <c r="D1615">
        <v>45890</v>
      </c>
      <c r="E1615" t="str">
        <v>EMAIL</v>
      </c>
      <c r="F1615" t="str">
        <v>C004</v>
      </c>
      <c r="G1615" t="str">
        <v>Newsletter Issue #42</v>
      </c>
      <c r="H1615" t="str">
        <v>REGISTERED</v>
      </c>
      <c r="I1615">
        <v>1807</v>
      </c>
      <c r="J1615" t="str">
        <v>DESKTOP</v>
      </c>
      <c r="K1615" t="str">
        <v>N/A</v>
      </c>
      <c r="L1615" t="str">
        <v/>
      </c>
      <c r="M1615">
        <v>30.1</v>
      </c>
      <c r="N1615" t="str">
        <v>HIGH</v>
      </c>
    </row>
    <row r="1616" spans="1:14">
      <c r="A1616" t="str">
        <v>INT-01615</v>
      </c>
      <c r="B1616" t="str">
        <v>L0319</v>
      </c>
      <c r="C1616" t="str">
        <v>REFERRAL_LINK_CLICK</v>
      </c>
      <c r="D1616">
        <v>46013</v>
      </c>
      <c r="E1616" t="str">
        <v>IN-PERSON</v>
      </c>
      <c r="F1616" t="str">
        <v>C005</v>
      </c>
      <c r="G1616" t="str">
        <v>Customer Success Story</v>
      </c>
      <c r="H1616" t="str">
        <v>OPENED</v>
      </c>
      <c r="I1616">
        <v>502</v>
      </c>
      <c r="J1616" t="str">
        <v>MOBILE</v>
      </c>
      <c r="K1616" t="str">
        <v>N/A</v>
      </c>
      <c r="L1616" t="str">
        <v/>
      </c>
      <c r="M1616">
        <v>8.4</v>
      </c>
      <c r="N1616" t="str">
        <v>HIGH</v>
      </c>
    </row>
    <row r="1617" spans="1:14">
      <c r="A1617" t="str">
        <v>INT-01616</v>
      </c>
      <c r="B1617" t="str">
        <v>L0722</v>
      </c>
      <c r="C1617" t="str">
        <v>EMAIL_OPEN</v>
      </c>
      <c r="D1617">
        <v>45769</v>
      </c>
      <c r="E1617" t="str">
        <v>SOCIAL</v>
      </c>
      <c r="F1617" t="str">
        <v>C001</v>
      </c>
      <c r="G1617" t="str">
        <v>Newsletter Issue #43</v>
      </c>
      <c r="H1617" t="str">
        <v>IGNORED</v>
      </c>
      <c r="I1617">
        <v>2096</v>
      </c>
      <c r="J1617" t="str">
        <v>MOBILE</v>
      </c>
      <c r="K1617" t="str">
        <v>N/A</v>
      </c>
      <c r="L1617" t="str">
        <v/>
      </c>
      <c r="M1617">
        <v>34.9</v>
      </c>
      <c r="N1617" t="str">
        <v>HIGH</v>
      </c>
    </row>
    <row r="1618" spans="1:14">
      <c r="A1618" t="str">
        <v>INT-01617</v>
      </c>
      <c r="B1618" t="str">
        <v>L0117</v>
      </c>
      <c r="C1618" t="str">
        <v>UNSUBSCRIBE</v>
      </c>
      <c r="D1618">
        <v>45769</v>
      </c>
      <c r="E1618" t="str">
        <v>UNKNOWN</v>
      </c>
      <c r="F1618" t="str">
        <v>C003</v>
      </c>
      <c r="G1618" t="str">
        <v>Roi Calculator Landing Page</v>
      </c>
      <c r="H1618" t="str">
        <v>REGISTERED</v>
      </c>
      <c r="I1618">
        <v>0</v>
      </c>
      <c r="J1618" t="str">
        <v>DESKTOP</v>
      </c>
      <c r="K1618" t="str">
        <v>https://example.com/competitors</v>
      </c>
      <c r="L1618" t="str">
        <v/>
      </c>
      <c r="M1618">
        <v>0</v>
      </c>
      <c r="N1618" t="str">
        <v>NONE</v>
      </c>
    </row>
    <row r="1619" spans="1:14">
      <c r="A1619" t="str">
        <v>INT-01618</v>
      </c>
      <c r="B1619" t="str">
        <v>L0289</v>
      </c>
      <c r="C1619" t="str">
        <v>UNSUBSCRIBE</v>
      </c>
      <c r="D1619">
        <v>45812</v>
      </c>
      <c r="E1619" t="str">
        <v>IN-PERSON</v>
      </c>
      <c r="F1619" t="str">
        <v>C005</v>
      </c>
      <c r="G1619" t="str">
        <v>Guide: Email Deliverability</v>
      </c>
      <c r="H1619" t="str">
        <v>VIEWED</v>
      </c>
      <c r="I1619">
        <v>2044</v>
      </c>
      <c r="J1619" t="str">
        <v>DESKTOP</v>
      </c>
      <c r="K1619" t="str">
        <v>https://example.com/demo</v>
      </c>
      <c r="L1619" t="str">
        <v/>
      </c>
      <c r="M1619">
        <v>34.1</v>
      </c>
      <c r="N1619" t="str">
        <v>HIGH</v>
      </c>
    </row>
    <row r="1620" spans="1:14">
      <c r="A1620" t="str">
        <v>INT-01619</v>
      </c>
      <c r="B1620" t="str">
        <v>L0563</v>
      </c>
      <c r="C1620" t="str">
        <v>PHONE_CALL</v>
      </c>
      <c r="D1620">
        <v>45836</v>
      </c>
      <c r="E1620" t="str">
        <v>IN-PERSON</v>
      </c>
      <c r="F1620" t="str">
        <v>N/A</v>
      </c>
      <c r="G1620" t="str">
        <v>Case Study: Mid-Market Win</v>
      </c>
      <c r="H1620" t="str">
        <v>CLICKED</v>
      </c>
      <c r="I1620">
        <v>1459</v>
      </c>
      <c r="J1620" t="str">
        <v>MOBILE</v>
      </c>
      <c r="K1620" t="str">
        <v>https://example.com/pricing</v>
      </c>
      <c r="L1620" t="str">
        <v/>
      </c>
      <c r="M1620">
        <v>24.3</v>
      </c>
      <c r="N1620" t="str">
        <v>HIGH</v>
      </c>
    </row>
    <row r="1621" spans="1:14">
      <c r="A1621" t="str">
        <v>INT-01620</v>
      </c>
      <c r="B1621" t="str">
        <v>L0102</v>
      </c>
      <c r="C1621" t="str">
        <v>DEMO_REQUEST</v>
      </c>
      <c r="D1621">
        <v>45703</v>
      </c>
      <c r="E1621" t="str">
        <v>SMS</v>
      </c>
      <c r="F1621" t="str">
        <v>C005</v>
      </c>
      <c r="G1621" t="str">
        <v>Video: Customer Testimonial</v>
      </c>
      <c r="H1621" t="str">
        <v>BOUNCED</v>
      </c>
      <c r="I1621">
        <v>224</v>
      </c>
      <c r="J1621" t="str">
        <v>DESKTOP</v>
      </c>
      <c r="K1621" t="str">
        <v>https://example.com/pricing</v>
      </c>
      <c r="L1621" t="str">
        <v/>
      </c>
      <c r="M1621">
        <v>3.7</v>
      </c>
      <c r="N1621" t="str">
        <v>MEDIUM</v>
      </c>
    </row>
    <row r="1622" spans="1:14">
      <c r="A1622" t="str">
        <v>INT-01621</v>
      </c>
      <c r="B1622" t="str">
        <v>L0963</v>
      </c>
      <c r="C1622" t="str">
        <v>WEBSITE_VISIT</v>
      </c>
      <c r="D1622">
        <v>45984</v>
      </c>
      <c r="E1622" t="str">
        <v>SMS</v>
      </c>
      <c r="F1622" t="str">
        <v>N/A</v>
      </c>
      <c r="G1622" t="str">
        <v>Webinar: Advanced Analytics Deep Dive</v>
      </c>
      <c r="H1622" t="str">
        <v>CONVERTED</v>
      </c>
      <c r="I1622">
        <v>0</v>
      </c>
      <c r="J1622" t="str">
        <v>DESKTOP</v>
      </c>
      <c r="K1622" t="str">
        <v>https://example.com/free-trial</v>
      </c>
      <c r="L1622" t="str">
        <v/>
      </c>
      <c r="M1622">
        <v>0</v>
      </c>
      <c r="N1622" t="str">
        <v>NONE</v>
      </c>
    </row>
    <row r="1623" spans="1:14">
      <c r="A1623" t="str">
        <v>INT-01622</v>
      </c>
      <c r="B1623" t="str">
        <v>L0781</v>
      </c>
      <c r="C1623" t="str">
        <v>CHATBOT_CONVO</v>
      </c>
      <c r="D1623">
        <v>45851</v>
      </c>
      <c r="E1623" t="str">
        <v>IN-PERSON</v>
      </c>
      <c r="F1623" t="str">
        <v>C007</v>
      </c>
      <c r="G1623" t="str">
        <v>Unknown</v>
      </c>
      <c r="H1623" t="str">
        <v>CONVERTED</v>
      </c>
      <c r="I1623">
        <v>2343</v>
      </c>
      <c r="J1623" t="str">
        <v>MOBILE</v>
      </c>
      <c r="K1623" t="str">
        <v>https://example.com/features</v>
      </c>
      <c r="L1623" t="str">
        <v/>
      </c>
      <c r="M1623">
        <v>39.1</v>
      </c>
      <c r="N1623" t="str">
        <v>HIGH</v>
      </c>
    </row>
    <row r="1624" spans="1:14">
      <c r="A1624" t="str">
        <v>INT-01623</v>
      </c>
      <c r="B1624" t="str">
        <v>L0022</v>
      </c>
      <c r="C1624" t="str">
        <v>WEBINAR_ATTENDED</v>
      </c>
      <c r="D1624">
        <v>45864</v>
      </c>
      <c r="E1624" t="str">
        <v>PHONE</v>
      </c>
      <c r="F1624" t="str">
        <v>C001</v>
      </c>
      <c r="G1624" t="str">
        <v>Newsletter Issue #42</v>
      </c>
      <c r="H1624" t="str">
        <v>CLICKED</v>
      </c>
      <c r="I1624">
        <v>575</v>
      </c>
      <c r="J1624" t="str">
        <v>TABLET</v>
      </c>
      <c r="K1624" t="str">
        <v>https://example.com/case-studies</v>
      </c>
      <c r="L1624" t="str">
        <v>Not Interested</v>
      </c>
      <c r="M1624">
        <v>9.6</v>
      </c>
      <c r="N1624" t="str">
        <v>HIGH</v>
      </c>
    </row>
    <row r="1625" spans="1:14">
      <c r="A1625" t="str">
        <v>INT-01624</v>
      </c>
      <c r="B1625" t="str">
        <v>L0041</v>
      </c>
      <c r="C1625" t="str">
        <v>VIDEO_WATCH</v>
      </c>
      <c r="D1625">
        <v>45850</v>
      </c>
      <c r="E1625" t="str">
        <v>WEB</v>
      </c>
      <c r="F1625" t="str">
        <v>N/A</v>
      </c>
      <c r="G1625" t="str">
        <v>Newsletter Issue #42</v>
      </c>
      <c r="H1625" t="str">
        <v>REGISTERED</v>
      </c>
      <c r="I1625">
        <v>2308</v>
      </c>
      <c r="J1625" t="str">
        <v>UNKNOWN</v>
      </c>
      <c r="K1625" t="str">
        <v>https://example.com/demo</v>
      </c>
      <c r="L1625" t="str">
        <v/>
      </c>
      <c r="M1625">
        <v>38.5</v>
      </c>
      <c r="N1625" t="str">
        <v>HIGH</v>
      </c>
    </row>
    <row r="1626" spans="1:14">
      <c r="A1626" t="str">
        <v>INT-01625</v>
      </c>
      <c r="B1626" t="str">
        <v>L0448</v>
      </c>
      <c r="C1626" t="str">
        <v>EMAIL_OPEN</v>
      </c>
      <c r="D1626">
        <v>45986</v>
      </c>
      <c r="E1626" t="str">
        <v>SMS</v>
      </c>
      <c r="F1626" t="str">
        <v>C007</v>
      </c>
      <c r="G1626" t="str">
        <v>Product Demo Video</v>
      </c>
      <c r="H1626" t="str">
        <v>OPENED</v>
      </c>
      <c r="I1626">
        <v>2326</v>
      </c>
      <c r="J1626" t="str">
        <v>MOBILE</v>
      </c>
      <c r="K1626" t="str">
        <v>https://example.com/pricing</v>
      </c>
      <c r="L1626" t="str">
        <v/>
      </c>
      <c r="M1626">
        <v>38.799999999999997</v>
      </c>
      <c r="N1626" t="str">
        <v>HIGH</v>
      </c>
    </row>
    <row r="1627" spans="1:14">
      <c r="A1627" t="str">
        <v>INT-01626</v>
      </c>
      <c r="B1627" t="str">
        <v>L0309</v>
      </c>
      <c r="C1627" t="str">
        <v>BLOG_READ</v>
      </c>
      <c r="D1627">
        <v>45914</v>
      </c>
      <c r="E1627" t="str">
        <v>IN-PERSON</v>
      </c>
      <c r="F1627" t="str">
        <v>C008</v>
      </c>
      <c r="G1627" t="str">
        <v>Video: Platform Overview 3Min</v>
      </c>
      <c r="H1627" t="str">
        <v>BOUNCED</v>
      </c>
      <c r="I1627">
        <v>0</v>
      </c>
      <c r="J1627" t="str">
        <v>DESKTOP</v>
      </c>
      <c r="K1627" t="str">
        <v>N/A</v>
      </c>
      <c r="L1627" t="str">
        <v/>
      </c>
      <c r="M1627">
        <v>0</v>
      </c>
      <c r="N1627" t="str">
        <v>NONE</v>
      </c>
    </row>
    <row r="1628" spans="1:14">
      <c r="A1628" t="str">
        <v>INT-01627</v>
      </c>
      <c r="B1628" t="str">
        <v>L0386</v>
      </c>
      <c r="C1628" t="str">
        <v>WEBSITE_VISIT</v>
      </c>
      <c r="D1628">
        <v>45989</v>
      </c>
      <c r="E1628" t="str">
        <v>SOCIAL</v>
      </c>
      <c r="F1628" t="str">
        <v>C006</v>
      </c>
      <c r="G1628" t="str">
        <v>Partner Referral Landing Page</v>
      </c>
      <c r="H1628" t="str">
        <v>BOUNCED</v>
      </c>
      <c r="I1628">
        <v>282</v>
      </c>
      <c r="J1628" t="str">
        <v>TABLET</v>
      </c>
      <c r="K1628" t="str">
        <v>https://example.com/contact</v>
      </c>
      <c r="L1628" t="str">
        <v/>
      </c>
      <c r="M1628">
        <v>4.7</v>
      </c>
      <c r="N1628" t="str">
        <v>MEDIUM</v>
      </c>
    </row>
    <row r="1629" spans="1:14">
      <c r="A1629" t="str">
        <v>INT-01628</v>
      </c>
      <c r="B1629" t="str">
        <v>L0124</v>
      </c>
      <c r="C1629" t="str">
        <v>FORM_SUBMIT</v>
      </c>
      <c r="D1629">
        <v>45978</v>
      </c>
      <c r="E1629" t="str">
        <v>SMS</v>
      </c>
      <c r="F1629" t="str">
        <v>C004</v>
      </c>
      <c r="G1629" t="str">
        <v>Partner Referral Landing Page</v>
      </c>
      <c r="H1629" t="str">
        <v>DOWNLOADED</v>
      </c>
      <c r="I1629">
        <v>2363</v>
      </c>
      <c r="J1629" t="str">
        <v>DESKTOP</v>
      </c>
      <c r="K1629" t="str">
        <v>https://example.com/blog</v>
      </c>
      <c r="L1629" t="str">
        <v/>
      </c>
      <c r="M1629">
        <v>39.4</v>
      </c>
      <c r="N1629" t="str">
        <v>HIGH</v>
      </c>
    </row>
    <row r="1630" spans="1:14">
      <c r="A1630" t="str">
        <v>INT-01629</v>
      </c>
      <c r="B1630" t="str">
        <v>L0953</v>
      </c>
      <c r="C1630" t="str">
        <v>EMAIL_CLICK</v>
      </c>
      <c r="D1630">
        <v>45659</v>
      </c>
      <c r="E1630" t="str">
        <v>IN-PERSON</v>
      </c>
      <c r="F1630" t="str">
        <v>N/A</v>
      </c>
      <c r="G1630" t="str">
        <v>Chatbot: Pricing Inquiry</v>
      </c>
      <c r="H1630" t="str">
        <v>OPENED</v>
      </c>
      <c r="I1630">
        <v>1280</v>
      </c>
      <c r="J1630" t="str">
        <v>DESKTOP</v>
      </c>
      <c r="K1630" t="str">
        <v>https://example.com/pricing</v>
      </c>
      <c r="L1630" t="str">
        <v/>
      </c>
      <c r="M1630">
        <v>21.3</v>
      </c>
      <c r="N1630" t="str">
        <v>HIGH</v>
      </c>
    </row>
    <row r="1631" spans="1:14">
      <c r="A1631" t="str">
        <v>INT-01630</v>
      </c>
      <c r="B1631" t="str">
        <v>L0287</v>
      </c>
      <c r="C1631" t="str">
        <v>EMAIL_CLICK</v>
      </c>
      <c r="D1631">
        <v>45871</v>
      </c>
      <c r="E1631" t="str">
        <v>SOCIAL</v>
      </c>
      <c r="F1631" t="str">
        <v>C007</v>
      </c>
      <c r="G1631" t="str">
        <v>Newsletter Issue #44</v>
      </c>
      <c r="H1631" t="str">
        <v>DOWNLOADED</v>
      </c>
      <c r="I1631">
        <v>2013</v>
      </c>
      <c r="J1631" t="str">
        <v>TABLET</v>
      </c>
      <c r="K1631" t="str">
        <v>https://example.com/free-trial</v>
      </c>
      <c r="L1631" t="str">
        <v>Timeline: Q4</v>
      </c>
      <c r="M1631">
        <v>33.6</v>
      </c>
      <c r="N1631" t="str">
        <v>HIGH</v>
      </c>
    </row>
    <row r="1632" spans="1:14">
      <c r="A1632" t="str">
        <v>INT-01631</v>
      </c>
      <c r="B1632" t="str">
        <v>L0837</v>
      </c>
      <c r="C1632" t="str">
        <v>CASE_STUDY_VIEW</v>
      </c>
      <c r="D1632">
        <v>45698</v>
      </c>
      <c r="E1632" t="str">
        <v>SMS</v>
      </c>
      <c r="F1632" t="str">
        <v>C008</v>
      </c>
      <c r="G1632" t="str">
        <v>Whitepaper: State Of Gtm 2025</v>
      </c>
      <c r="H1632" t="str">
        <v>OPENED</v>
      </c>
      <c r="I1632">
        <v>1978</v>
      </c>
      <c r="J1632" t="str">
        <v>DESKTOP</v>
      </c>
      <c r="K1632" t="str">
        <v>https://example.com/webinars</v>
      </c>
      <c r="L1632" t="str">
        <v/>
      </c>
      <c r="M1632">
        <v>33</v>
      </c>
      <c r="N1632" t="str">
        <v>HIGH</v>
      </c>
    </row>
    <row r="1633" spans="1:14">
      <c r="A1633" t="str">
        <v>INT-01632</v>
      </c>
      <c r="B1633" t="str">
        <v>L0778</v>
      </c>
      <c r="C1633" t="str">
        <v>CHATBOT_CONVO</v>
      </c>
      <c r="D1633">
        <v>45889</v>
      </c>
      <c r="E1633" t="str">
        <v>PUSH_NOTIFICATION</v>
      </c>
      <c r="F1633" t="str">
        <v>N/A</v>
      </c>
      <c r="G1633" t="str">
        <v>Retargeting Ad Creative A</v>
      </c>
      <c r="H1633" t="str">
        <v>NO_RESPONSE</v>
      </c>
      <c r="I1633">
        <v>0</v>
      </c>
      <c r="J1633" t="str">
        <v>DESKTOP</v>
      </c>
      <c r="K1633" t="str">
        <v>https://example.com/demo</v>
      </c>
      <c r="L1633" t="str">
        <v/>
      </c>
      <c r="M1633">
        <v>0</v>
      </c>
      <c r="N1633" t="str">
        <v>NONE</v>
      </c>
    </row>
    <row r="1634" spans="1:14">
      <c r="A1634" t="str">
        <v>INT-01633</v>
      </c>
      <c r="B1634" t="str">
        <v>L0036</v>
      </c>
      <c r="C1634" t="str">
        <v>AD_CLICK</v>
      </c>
      <c r="D1634">
        <v>45732</v>
      </c>
      <c r="E1634" t="str">
        <v>SOCIAL</v>
      </c>
      <c r="F1634" t="str">
        <v>C009</v>
      </c>
      <c r="G1634" t="str">
        <v>Blog: How To Reduce Cac</v>
      </c>
      <c r="H1634" t="str">
        <v>BOUNCED</v>
      </c>
      <c r="I1634">
        <v>358</v>
      </c>
      <c r="J1634" t="str">
        <v>MOBILE</v>
      </c>
      <c r="K1634" t="str">
        <v>https://example.com/integrations</v>
      </c>
      <c r="L1634" t="str">
        <v/>
      </c>
      <c r="M1634">
        <v>6</v>
      </c>
      <c r="N1634" t="str">
        <v>HIGH</v>
      </c>
    </row>
    <row r="1635" spans="1:14">
      <c r="A1635" t="str">
        <v>INT-01634</v>
      </c>
      <c r="B1635" t="str">
        <v>L0750</v>
      </c>
      <c r="C1635" t="str">
        <v>CHATBOT_CONVO</v>
      </c>
      <c r="D1635">
        <v>45846</v>
      </c>
      <c r="E1635" t="str">
        <v>EMAIL</v>
      </c>
      <c r="F1635" t="str">
        <v>C004</v>
      </c>
      <c r="G1635" t="str">
        <v>Ebook: Abm Playbook</v>
      </c>
      <c r="H1635" t="str">
        <v>REPLIED</v>
      </c>
      <c r="I1635">
        <v>1127</v>
      </c>
      <c r="J1635" t="str">
        <v>DESKTOP</v>
      </c>
      <c r="K1635" t="str">
        <v>https://example.com/roi-calculator</v>
      </c>
      <c r="L1635" t="str">
        <v/>
      </c>
      <c r="M1635">
        <v>18.8</v>
      </c>
      <c r="N1635" t="str">
        <v>HIGH</v>
      </c>
    </row>
    <row r="1636" spans="1:14">
      <c r="A1636" t="str">
        <v>INT-01635</v>
      </c>
      <c r="B1636" t="str">
        <v>L0638</v>
      </c>
      <c r="C1636" t="str">
        <v>UNSUBSCRIBE</v>
      </c>
      <c r="D1636">
        <v>45982</v>
      </c>
      <c r="E1636" t="str">
        <v>PHONE</v>
      </c>
      <c r="F1636" t="str">
        <v>C002</v>
      </c>
      <c r="G1636" t="str">
        <v>Video: Platform Overview 3Min</v>
      </c>
      <c r="H1636" t="str">
        <v>OPENED</v>
      </c>
      <c r="I1636">
        <v>379</v>
      </c>
      <c r="J1636" t="str">
        <v>TABLET</v>
      </c>
      <c r="K1636" t="str">
        <v>https://example.com/blog</v>
      </c>
      <c r="L1636" t="str">
        <v/>
      </c>
      <c r="M1636">
        <v>6.3</v>
      </c>
      <c r="N1636" t="str">
        <v>HIGH</v>
      </c>
    </row>
    <row r="1637" spans="1:14">
      <c r="A1637" t="str">
        <v>INT-01636</v>
      </c>
      <c r="B1637" t="str">
        <v>L0435</v>
      </c>
      <c r="C1637" t="str">
        <v>CONTENT_DOWNLOAD</v>
      </c>
      <c r="D1637">
        <v>45923</v>
      </c>
      <c r="E1637" t="str">
        <v>CHAT</v>
      </c>
      <c r="F1637" t="str">
        <v>N/A</v>
      </c>
      <c r="G1637" t="str">
        <v>Demo: Live Product Walkthrough</v>
      </c>
      <c r="H1637" t="str">
        <v>CLICKED</v>
      </c>
      <c r="I1637">
        <v>880</v>
      </c>
      <c r="J1637" t="str">
        <v>MOBILE</v>
      </c>
      <c r="K1637" t="str">
        <v>N/A</v>
      </c>
      <c r="L1637" t="str">
        <v/>
      </c>
      <c r="M1637">
        <v>14.7</v>
      </c>
      <c r="N1637" t="str">
        <v>HIGH</v>
      </c>
    </row>
    <row r="1638" spans="1:14">
      <c r="A1638" t="str">
        <v>INT-01637</v>
      </c>
      <c r="B1638" t="str">
        <v>L0769</v>
      </c>
      <c r="C1638" t="str">
        <v>SOCIAL_ENGAGE</v>
      </c>
      <c r="D1638">
        <v>45976</v>
      </c>
      <c r="E1638" t="str">
        <v>WEB</v>
      </c>
      <c r="F1638" t="str">
        <v>C003</v>
      </c>
      <c r="G1638" t="str">
        <v>Product Demo Video</v>
      </c>
      <c r="H1638" t="str">
        <v>OPENED</v>
      </c>
      <c r="I1638">
        <v>801</v>
      </c>
      <c r="J1638" t="str">
        <v>DESKTOP</v>
      </c>
      <c r="K1638" t="str">
        <v>https://example.com/demo</v>
      </c>
      <c r="L1638" t="str">
        <v/>
      </c>
      <c r="M1638">
        <v>13.4</v>
      </c>
      <c r="N1638" t="str">
        <v>HIGH</v>
      </c>
    </row>
    <row r="1639" spans="1:14">
      <c r="A1639" t="str">
        <v>INT-01638</v>
      </c>
      <c r="B1639" t="str">
        <v>L0505</v>
      </c>
      <c r="C1639" t="str">
        <v>FORM_SUBMIT</v>
      </c>
      <c r="D1639">
        <v>45870</v>
      </c>
      <c r="E1639" t="str">
        <v>PUSH_NOTIFICATION</v>
      </c>
      <c r="F1639" t="str">
        <v>N/A</v>
      </c>
      <c r="G1639" t="str">
        <v>Case Study: Mid-Market Win</v>
      </c>
      <c r="H1639" t="str">
        <v>BOUNCED</v>
      </c>
      <c r="I1639">
        <v>0</v>
      </c>
      <c r="J1639" t="str">
        <v>MOBILE</v>
      </c>
      <c r="K1639" t="str">
        <v>https://example.com/webinars</v>
      </c>
      <c r="L1639" t="str">
        <v/>
      </c>
      <c r="M1639">
        <v>0</v>
      </c>
      <c r="N1639" t="str">
        <v>NONE</v>
      </c>
    </row>
    <row r="1640" spans="1:14">
      <c r="A1640" t="str">
        <v>INT-01639</v>
      </c>
      <c r="B1640" t="str">
        <v>L0592</v>
      </c>
      <c r="C1640" t="str">
        <v>REFERRAL_LINK_CLICK</v>
      </c>
      <c r="D1640">
        <v>45740</v>
      </c>
      <c r="E1640" t="str">
        <v>SOCIAL</v>
      </c>
      <c r="F1640" t="str">
        <v>C005</v>
      </c>
      <c r="G1640" t="str">
        <v>Chatbot: Pricing Inquiry</v>
      </c>
      <c r="H1640" t="str">
        <v>DOWNLOADED</v>
      </c>
      <c r="I1640">
        <v>1191</v>
      </c>
      <c r="J1640" t="str">
        <v>TABLET</v>
      </c>
      <c r="K1640" t="str">
        <v>https://example.com/pricing</v>
      </c>
      <c r="L1640" t="str">
        <v/>
      </c>
      <c r="M1640">
        <v>19.899999999999999</v>
      </c>
      <c r="N1640" t="str">
        <v>HIGH</v>
      </c>
    </row>
    <row r="1641" spans="1:14">
      <c r="A1641" t="str">
        <v>INT-01640</v>
      </c>
      <c r="B1641" t="str">
        <v>L0011</v>
      </c>
      <c r="C1641" t="str">
        <v>WEBINAR_ATTENDED</v>
      </c>
      <c r="D1641">
        <v>45886</v>
      </c>
      <c r="E1641" t="str">
        <v>SMS</v>
      </c>
      <c r="F1641" t="str">
        <v>N/A</v>
      </c>
      <c r="G1641" t="str">
        <v>10 Lead Scoring Tips</v>
      </c>
      <c r="H1641" t="str">
        <v>CLICKED</v>
      </c>
      <c r="I1641">
        <v>1177</v>
      </c>
      <c r="J1641" t="str">
        <v>MOBILE</v>
      </c>
      <c r="K1641" t="str">
        <v>https://example.com/integrations</v>
      </c>
      <c r="L1641" t="str">
        <v/>
      </c>
      <c r="M1641">
        <v>19.600000000000001</v>
      </c>
      <c r="N1641" t="str">
        <v>HIGH</v>
      </c>
    </row>
    <row r="1642" spans="1:14">
      <c r="A1642" t="str">
        <v>INT-01641</v>
      </c>
      <c r="B1642" t="str">
        <v>L0315</v>
      </c>
      <c r="C1642" t="str">
        <v>BLOG_READ</v>
      </c>
      <c r="D1642">
        <v>45986</v>
      </c>
      <c r="E1642" t="str">
        <v>IN-PERSON</v>
      </c>
      <c r="F1642" t="str">
        <v>C007</v>
      </c>
      <c r="G1642" t="str">
        <v>Unknown</v>
      </c>
      <c r="H1642" t="str">
        <v>BOUNCED</v>
      </c>
      <c r="I1642">
        <v>1248</v>
      </c>
      <c r="J1642" t="str">
        <v>DESKTOP</v>
      </c>
      <c r="K1642" t="str">
        <v>N/A</v>
      </c>
      <c r="L1642" t="str">
        <v/>
      </c>
      <c r="M1642">
        <v>20.8</v>
      </c>
      <c r="N1642" t="str">
        <v>HIGH</v>
      </c>
    </row>
    <row r="1643" spans="1:14">
      <c r="A1643" t="str">
        <v>INT-01642</v>
      </c>
      <c r="B1643" t="str">
        <v>L0279</v>
      </c>
      <c r="C1643" t="str">
        <v>CASE_STUDY_VIEW</v>
      </c>
      <c r="D1643">
        <v>45997</v>
      </c>
      <c r="E1643" t="str">
        <v>EMAIL</v>
      </c>
      <c r="F1643" t="str">
        <v>C004</v>
      </c>
      <c r="G1643" t="str">
        <v>Crm Buyer'S Guide 2025</v>
      </c>
      <c r="H1643" t="str">
        <v>VIEWED</v>
      </c>
      <c r="I1643">
        <v>2267</v>
      </c>
      <c r="J1643" t="str">
        <v>DESKTOP</v>
      </c>
      <c r="K1643" t="str">
        <v>N/A</v>
      </c>
      <c r="L1643" t="str">
        <v/>
      </c>
      <c r="M1643">
        <v>37.799999999999997</v>
      </c>
      <c r="N1643" t="str">
        <v>HIGH</v>
      </c>
    </row>
    <row r="1644" spans="1:14">
      <c r="A1644" t="str">
        <v>INT-01643</v>
      </c>
      <c r="B1644" t="str">
        <v>L0664</v>
      </c>
      <c r="C1644" t="str">
        <v>FREE_TRIAL_SIGNUP</v>
      </c>
      <c r="D1644">
        <v>45820</v>
      </c>
      <c r="E1644" t="str">
        <v>UNKNOWN</v>
      </c>
      <c r="F1644" t="str">
        <v>N/A</v>
      </c>
      <c r="G1644" t="str">
        <v>Case Study: Mid-Market Win</v>
      </c>
      <c r="H1644" t="str">
        <v>DOWNLOADED</v>
      </c>
      <c r="I1644">
        <v>1178</v>
      </c>
      <c r="J1644" t="str">
        <v>UNKNOWN</v>
      </c>
      <c r="K1644" t="str">
        <v>N/A</v>
      </c>
      <c r="L1644" t="str">
        <v/>
      </c>
      <c r="M1644">
        <v>19.600000000000001</v>
      </c>
      <c r="N1644" t="str">
        <v>HIGH</v>
      </c>
    </row>
    <row r="1645" spans="1:14">
      <c r="A1645" t="str">
        <v>INT-01644</v>
      </c>
      <c r="B1645" t="str">
        <v>L0919</v>
      </c>
      <c r="C1645" t="str">
        <v>FORM_SUBMIT</v>
      </c>
      <c r="D1645">
        <v>45748</v>
      </c>
      <c r="E1645" t="str">
        <v>SMS</v>
      </c>
      <c r="F1645" t="str">
        <v>C003</v>
      </c>
      <c r="G1645" t="str">
        <v>Newsletter Issue #44</v>
      </c>
      <c r="H1645" t="str">
        <v>NO_RESPONSE</v>
      </c>
      <c r="I1645">
        <v>1182</v>
      </c>
      <c r="J1645" t="str">
        <v>TABLET</v>
      </c>
      <c r="K1645" t="str">
        <v>https://example.com/pricing</v>
      </c>
      <c r="L1645" t="str">
        <v/>
      </c>
      <c r="M1645">
        <v>19.7</v>
      </c>
      <c r="N1645" t="str">
        <v>HIGH</v>
      </c>
    </row>
    <row r="1646" spans="1:14">
      <c r="A1646" t="str">
        <v>INT-01645</v>
      </c>
      <c r="B1646" t="str">
        <v>L0115</v>
      </c>
      <c r="C1646" t="str">
        <v>WEBINAR_ATTENDED</v>
      </c>
      <c r="D1646">
        <v>45728</v>
      </c>
      <c r="E1646" t="str">
        <v>CHAT</v>
      </c>
      <c r="F1646" t="str">
        <v>C006</v>
      </c>
      <c r="G1646" t="str">
        <v>Crm Buyer'S Guide 2025</v>
      </c>
      <c r="H1646" t="str">
        <v>REPLIED</v>
      </c>
      <c r="I1646">
        <v>0</v>
      </c>
      <c r="J1646" t="str">
        <v>MOBILE</v>
      </c>
      <c r="K1646" t="str">
        <v>https://example.com/competitors</v>
      </c>
      <c r="L1646" t="str">
        <v/>
      </c>
      <c r="M1646">
        <v>0</v>
      </c>
      <c r="N1646" t="str">
        <v>NONE</v>
      </c>
    </row>
    <row r="1647" spans="1:14">
      <c r="A1647" t="str">
        <v>INT-01646</v>
      </c>
      <c r="B1647" t="str">
        <v>L0771</v>
      </c>
      <c r="C1647" t="str">
        <v>DEMO_REQUEST</v>
      </c>
      <c r="D1647">
        <v>45832</v>
      </c>
      <c r="E1647" t="str">
        <v>UNKNOWN</v>
      </c>
      <c r="F1647" t="str">
        <v>C001</v>
      </c>
      <c r="G1647" t="str">
        <v>Ultimate Guide To Crm</v>
      </c>
      <c r="H1647" t="str">
        <v>REPLIED</v>
      </c>
      <c r="I1647">
        <v>1294</v>
      </c>
      <c r="J1647" t="str">
        <v>UNKNOWN</v>
      </c>
      <c r="K1647" t="str">
        <v>N/A</v>
      </c>
      <c r="L1647" t="str">
        <v/>
      </c>
      <c r="M1647">
        <v>21.6</v>
      </c>
      <c r="N1647" t="str">
        <v>HIGH</v>
      </c>
    </row>
    <row r="1648" spans="1:14">
      <c r="A1648" t="str">
        <v>INT-01647</v>
      </c>
      <c r="B1648" t="str">
        <v>L0294</v>
      </c>
      <c r="C1648" t="str">
        <v>BLOG_READ</v>
      </c>
      <c r="D1648">
        <v>45975</v>
      </c>
      <c r="E1648" t="str">
        <v>CHAT</v>
      </c>
      <c r="F1648" t="str">
        <v>C003</v>
      </c>
      <c r="G1648" t="str">
        <v>Ebook: Abm Playbook</v>
      </c>
      <c r="H1648" t="str">
        <v>OPENED</v>
      </c>
      <c r="I1648">
        <v>2015</v>
      </c>
      <c r="J1648" t="str">
        <v>MOBILE</v>
      </c>
      <c r="K1648" t="str">
        <v>https://example.com/competitors</v>
      </c>
      <c r="L1648" t="str">
        <v>Attended 2+ Webinars</v>
      </c>
      <c r="M1648">
        <v>33.6</v>
      </c>
      <c r="N1648" t="str">
        <v>HIGH</v>
      </c>
    </row>
    <row r="1649" spans="1:14">
      <c r="A1649" t="str">
        <v>INT-01648</v>
      </c>
      <c r="B1649" t="str">
        <v>L0156</v>
      </c>
      <c r="C1649" t="str">
        <v>AD_CLICK</v>
      </c>
      <c r="D1649">
        <v>45902</v>
      </c>
      <c r="E1649" t="str">
        <v>IN-PERSON</v>
      </c>
      <c r="F1649" t="str">
        <v>C002</v>
      </c>
      <c r="G1649" t="str">
        <v>Roi Calculator Landing Page</v>
      </c>
      <c r="H1649" t="str">
        <v>CLICKED</v>
      </c>
      <c r="I1649">
        <v>0</v>
      </c>
      <c r="J1649" t="str">
        <v>UNKNOWN</v>
      </c>
      <c r="K1649" t="str">
        <v>N/A</v>
      </c>
      <c r="L1649" t="str">
        <v/>
      </c>
      <c r="M1649">
        <v>0</v>
      </c>
      <c r="N1649" t="str">
        <v>NONE</v>
      </c>
    </row>
    <row r="1650" spans="1:14">
      <c r="A1650" t="str">
        <v>INT-01649</v>
      </c>
      <c r="B1650" t="str">
        <v>L0734</v>
      </c>
      <c r="C1650" t="str">
        <v>PHONE_CALL</v>
      </c>
      <c r="D1650">
        <v>45847</v>
      </c>
      <c r="E1650" t="str">
        <v>WEB</v>
      </c>
      <c r="F1650" t="str">
        <v>N/A</v>
      </c>
      <c r="G1650" t="str">
        <v>Webinar: Lead Scoring Best Practices</v>
      </c>
      <c r="H1650" t="str">
        <v>BOUNCED</v>
      </c>
      <c r="I1650">
        <v>1596</v>
      </c>
      <c r="J1650" t="str">
        <v>DESKTOP</v>
      </c>
      <c r="K1650" t="str">
        <v>N/A</v>
      </c>
      <c r="L1650" t="str">
        <v/>
      </c>
      <c r="M1650">
        <v>26.6</v>
      </c>
      <c r="N1650" t="str">
        <v>HIGH</v>
      </c>
    </row>
    <row r="1651" spans="1:14">
      <c r="A1651" t="str">
        <v>INT-01650</v>
      </c>
      <c r="B1651" t="str">
        <v>L0674</v>
      </c>
      <c r="C1651" t="str">
        <v>REFERRAL_LINK_CLICK</v>
      </c>
      <c r="D1651">
        <v>45969</v>
      </c>
      <c r="E1651" t="str">
        <v>UNKNOWN</v>
      </c>
      <c r="F1651" t="str">
        <v>N/A</v>
      </c>
      <c r="G1651" t="str">
        <v>Customer Success Story</v>
      </c>
      <c r="H1651" t="str">
        <v>ENGAGED</v>
      </c>
      <c r="I1651">
        <v>805</v>
      </c>
      <c r="J1651" t="str">
        <v>MOBILE</v>
      </c>
      <c r="K1651" t="str">
        <v>N/A</v>
      </c>
      <c r="L1651" t="str">
        <v/>
      </c>
      <c r="M1651">
        <v>13.4</v>
      </c>
      <c r="N1651" t="str">
        <v>HIGH</v>
      </c>
    </row>
    <row r="1652" spans="1:14">
      <c r="A1652" t="str">
        <v>INT-01651</v>
      </c>
      <c r="B1652" t="str">
        <v>L0568</v>
      </c>
      <c r="C1652" t="str">
        <v>PHONE_CALL</v>
      </c>
      <c r="D1652">
        <v>46017</v>
      </c>
      <c r="E1652" t="str">
        <v>CHAT</v>
      </c>
      <c r="F1652" t="str">
        <v>C009</v>
      </c>
      <c r="G1652" t="str">
        <v>Crm Buyer'S Guide 2025</v>
      </c>
      <c r="H1652" t="str">
        <v>OPENED</v>
      </c>
      <c r="I1652">
        <v>1418</v>
      </c>
      <c r="J1652" t="str">
        <v>MOBILE</v>
      </c>
      <c r="K1652" t="str">
        <v>https://example.com/case-studies</v>
      </c>
      <c r="L1652" t="str">
        <v/>
      </c>
      <c r="M1652">
        <v>23.6</v>
      </c>
      <c r="N1652" t="str">
        <v>HIGH</v>
      </c>
    </row>
    <row r="1653" spans="1:14">
      <c r="A1653" t="str">
        <v>INT-01652</v>
      </c>
      <c r="B1653" t="str">
        <v>L0216</v>
      </c>
      <c r="C1653" t="str">
        <v>PRICING_PAGE_VIEW</v>
      </c>
      <c r="D1653">
        <v>45856</v>
      </c>
      <c r="E1653" t="str">
        <v>WEB</v>
      </c>
      <c r="F1653" t="str">
        <v>C007</v>
      </c>
      <c r="G1653" t="str">
        <v>Webinar: Advanced Analytics Deep Dive</v>
      </c>
      <c r="H1653" t="str">
        <v>DOWNLOADED</v>
      </c>
      <c r="I1653">
        <v>1024</v>
      </c>
      <c r="J1653" t="str">
        <v>UNKNOWN</v>
      </c>
      <c r="K1653" t="str">
        <v>https://example.com/demo</v>
      </c>
      <c r="L1653" t="str">
        <v/>
      </c>
      <c r="M1653">
        <v>17.100000000000001</v>
      </c>
      <c r="N1653" t="str">
        <v>HIGH</v>
      </c>
    </row>
    <row r="1654" spans="1:14">
      <c r="A1654" t="str">
        <v>INT-01653</v>
      </c>
      <c r="B1654" t="str">
        <v>L0848</v>
      </c>
      <c r="C1654" t="str">
        <v>CASE_STUDY_VIEW</v>
      </c>
      <c r="D1654">
        <v>46012</v>
      </c>
      <c r="E1654" t="str">
        <v>SMS</v>
      </c>
      <c r="F1654" t="str">
        <v>C004</v>
      </c>
      <c r="G1654" t="str">
        <v>Guide: Email Deliverability</v>
      </c>
      <c r="H1654" t="str">
        <v>DOWNLOADED</v>
      </c>
      <c r="I1654">
        <v>956</v>
      </c>
      <c r="J1654" t="str">
        <v>DESKTOP</v>
      </c>
      <c r="K1654" t="str">
        <v>https://example.com/blog</v>
      </c>
      <c r="L1654" t="str">
        <v/>
      </c>
      <c r="M1654">
        <v>15.9</v>
      </c>
      <c r="N1654" t="str">
        <v>HIGH</v>
      </c>
    </row>
    <row r="1655" spans="1:14">
      <c r="A1655" t="str">
        <v>INT-01654</v>
      </c>
      <c r="B1655" t="str">
        <v>L0594</v>
      </c>
      <c r="C1655" t="str">
        <v>CASE_STUDY_VIEW</v>
      </c>
      <c r="D1655">
        <v>45855</v>
      </c>
      <c r="E1655" t="str">
        <v>SOCIAL</v>
      </c>
      <c r="F1655" t="str">
        <v>C010</v>
      </c>
      <c r="G1655" t="str">
        <v>Video: Platform Overview 3Min</v>
      </c>
      <c r="H1655" t="str">
        <v>OPENED</v>
      </c>
      <c r="I1655">
        <v>857</v>
      </c>
      <c r="J1655" t="str">
        <v>UNKNOWN</v>
      </c>
      <c r="K1655" t="str">
        <v>https://example.com/webinars</v>
      </c>
      <c r="L1655" t="str">
        <v/>
      </c>
      <c r="M1655">
        <v>14.3</v>
      </c>
      <c r="N1655" t="str">
        <v>HIGH</v>
      </c>
    </row>
    <row r="1656" spans="1:14">
      <c r="A1656" t="str">
        <v>INT-01655</v>
      </c>
      <c r="B1656" t="str">
        <v>L0858</v>
      </c>
      <c r="C1656" t="str">
        <v>BLOG_READ</v>
      </c>
      <c r="D1656">
        <v>45810</v>
      </c>
      <c r="E1656" t="str">
        <v>IN-PERSON</v>
      </c>
      <c r="F1656" t="str">
        <v>C007</v>
      </c>
      <c r="G1656" t="str">
        <v>Webinar: Lead Scoring Best Practices</v>
      </c>
      <c r="H1656" t="str">
        <v>VIEWED</v>
      </c>
      <c r="I1656">
        <v>634</v>
      </c>
      <c r="J1656" t="str">
        <v>MOBILE</v>
      </c>
      <c r="K1656" t="str">
        <v>https://example.com/competitors</v>
      </c>
      <c r="L1656" t="str">
        <v/>
      </c>
      <c r="M1656">
        <v>10.6</v>
      </c>
      <c r="N1656" t="str">
        <v>HIGH</v>
      </c>
    </row>
    <row r="1657" spans="1:14">
      <c r="A1657" t="str">
        <v>INT-01656</v>
      </c>
      <c r="B1657" t="str">
        <v>L0091</v>
      </c>
      <c r="C1657" t="str">
        <v>UNSUBSCRIBE</v>
      </c>
      <c r="D1657" t="str">
        <v/>
      </c>
      <c r="E1657" t="str">
        <v>CHAT</v>
      </c>
      <c r="F1657" t="str">
        <v>C008</v>
      </c>
      <c r="G1657" t="str">
        <v>Webinar: Lead Scoring Best Practices</v>
      </c>
      <c r="H1657" t="str">
        <v>NO_RESPONSE</v>
      </c>
      <c r="I1657">
        <v>2207</v>
      </c>
      <c r="J1657" t="str">
        <v>MOBILE</v>
      </c>
      <c r="K1657" t="str">
        <v>N/A</v>
      </c>
      <c r="L1657" t="str">
        <v/>
      </c>
      <c r="M1657">
        <v>36.799999999999997</v>
      </c>
      <c r="N1657" t="str">
        <v>HIGH</v>
      </c>
    </row>
    <row r="1658" spans="1:14">
      <c r="A1658" t="str">
        <v>INT-01657</v>
      </c>
      <c r="B1658" t="str">
        <v>L0235</v>
      </c>
      <c r="C1658" t="str">
        <v>VIDEO_WATCH</v>
      </c>
      <c r="D1658">
        <v>45706</v>
      </c>
      <c r="E1658" t="str">
        <v>EMAIL</v>
      </c>
      <c r="F1658" t="str">
        <v>C010</v>
      </c>
      <c r="G1658" t="str">
        <v>10 Lead Scoring Tips</v>
      </c>
      <c r="H1658" t="str">
        <v>UNSUBSCRIBED</v>
      </c>
      <c r="I1658">
        <v>1796</v>
      </c>
      <c r="J1658" t="str">
        <v>TABLET</v>
      </c>
      <c r="K1658" t="str">
        <v>https://example.com/competitors</v>
      </c>
      <c r="L1658" t="str">
        <v/>
      </c>
      <c r="M1658">
        <v>29.9</v>
      </c>
      <c r="N1658" t="str">
        <v>HIGH</v>
      </c>
    </row>
    <row r="1659" spans="1:14">
      <c r="A1659" t="str">
        <v>INT-01658</v>
      </c>
      <c r="B1659" t="str">
        <v>L0807</v>
      </c>
      <c r="C1659" t="str">
        <v>PRICING_PAGE_VIEW</v>
      </c>
      <c r="D1659">
        <v>45754</v>
      </c>
      <c r="E1659" t="str">
        <v>EMAIL</v>
      </c>
      <c r="F1659" t="str">
        <v>C006</v>
      </c>
      <c r="G1659" t="str">
        <v>Free Trial Signup Page</v>
      </c>
      <c r="H1659" t="str">
        <v>NO_RESPONSE</v>
      </c>
      <c r="I1659">
        <v>178</v>
      </c>
      <c r="J1659" t="str">
        <v>DESKTOP</v>
      </c>
      <c r="K1659" t="str">
        <v>https://example.com/competitors</v>
      </c>
      <c r="L1659" t="str">
        <v/>
      </c>
      <c r="M1659">
        <v>3</v>
      </c>
      <c r="N1659" t="str">
        <v>MEDIUM</v>
      </c>
    </row>
    <row r="1660" spans="1:14">
      <c r="A1660" t="str">
        <v>INT-01659</v>
      </c>
      <c r="B1660" t="str">
        <v>L0263</v>
      </c>
      <c r="C1660" t="str">
        <v>WEBSITE_VISIT</v>
      </c>
      <c r="D1660">
        <v>45680</v>
      </c>
      <c r="E1660" t="str">
        <v>SOCIAL</v>
      </c>
      <c r="F1660" t="str">
        <v>C004</v>
      </c>
      <c r="G1660" t="str">
        <v>Ebook: Abm Playbook</v>
      </c>
      <c r="H1660" t="str">
        <v>REPLIED</v>
      </c>
      <c r="I1660">
        <v>1937</v>
      </c>
      <c r="J1660" t="str">
        <v>MOBILE</v>
      </c>
      <c r="K1660" t="str">
        <v>https://example.com/free-trial</v>
      </c>
      <c r="L1660" t="str">
        <v/>
      </c>
      <c r="M1660">
        <v>32.299999999999997</v>
      </c>
      <c r="N1660" t="str">
        <v>HIGH</v>
      </c>
    </row>
    <row r="1661" spans="1:14">
      <c r="A1661" t="str">
        <v>INT-01660</v>
      </c>
      <c r="B1661" t="str">
        <v>L0112</v>
      </c>
      <c r="C1661" t="str">
        <v>PHONE_CALL</v>
      </c>
      <c r="D1661">
        <v>45934</v>
      </c>
      <c r="E1661" t="str">
        <v>SMS</v>
      </c>
      <c r="F1661" t="str">
        <v>C009</v>
      </c>
      <c r="G1661" t="str">
        <v>Video: Customer Testimonial</v>
      </c>
      <c r="H1661" t="str">
        <v>NO_RESPONSE</v>
      </c>
      <c r="I1661">
        <v>869</v>
      </c>
      <c r="J1661" t="str">
        <v>MOBILE</v>
      </c>
      <c r="K1661" t="str">
        <v>https://example.com/pricing</v>
      </c>
      <c r="L1661" t="str">
        <v/>
      </c>
      <c r="M1661">
        <v>14.5</v>
      </c>
      <c r="N1661" t="str">
        <v>HIGH</v>
      </c>
    </row>
    <row r="1662" spans="1:14">
      <c r="A1662" t="str">
        <v>INT-01661</v>
      </c>
      <c r="B1662" t="str">
        <v>L0410</v>
      </c>
      <c r="C1662" t="str">
        <v>DEMO_REQUEST</v>
      </c>
      <c r="D1662">
        <v>45875</v>
      </c>
      <c r="E1662" t="str">
        <v>SOCIAL</v>
      </c>
      <c r="F1662" t="str">
        <v>C008</v>
      </c>
      <c r="G1662" t="str">
        <v>Video: Platform Overview 3Min</v>
      </c>
      <c r="H1662" t="str">
        <v>PARTIAL_VIEW</v>
      </c>
      <c r="I1662">
        <v>2258</v>
      </c>
      <c r="J1662" t="str">
        <v>UNKNOWN</v>
      </c>
      <c r="K1662" t="str">
        <v>N/A</v>
      </c>
      <c r="L1662" t="str">
        <v/>
      </c>
      <c r="M1662">
        <v>37.6</v>
      </c>
      <c r="N1662" t="str">
        <v>HIGH</v>
      </c>
    </row>
    <row r="1663" spans="1:14">
      <c r="A1663" t="str">
        <v>INT-01662</v>
      </c>
      <c r="B1663" t="str">
        <v>L0828</v>
      </c>
      <c r="C1663" t="str">
        <v>FORM_SUBMIT</v>
      </c>
      <c r="D1663">
        <v>45911</v>
      </c>
      <c r="E1663" t="str">
        <v>EMAIL</v>
      </c>
      <c r="F1663" t="str">
        <v>C001</v>
      </c>
      <c r="G1663" t="str">
        <v>Webinar: Lead Scoring Best Practices</v>
      </c>
      <c r="H1663" t="str">
        <v>VIEWED</v>
      </c>
      <c r="I1663">
        <v>1227</v>
      </c>
      <c r="J1663" t="str">
        <v>TABLET</v>
      </c>
      <c r="K1663" t="str">
        <v>N/A</v>
      </c>
      <c r="L1663" t="str">
        <v/>
      </c>
      <c r="M1663">
        <v>20.5</v>
      </c>
      <c r="N1663" t="str">
        <v>HIGH</v>
      </c>
    </row>
    <row r="1664" spans="1:14">
      <c r="A1664" t="str">
        <v>INT-01663</v>
      </c>
      <c r="B1664" t="str">
        <v>L0712</v>
      </c>
      <c r="C1664" t="str">
        <v>FORM_SUBMIT</v>
      </c>
      <c r="D1664">
        <v>45658</v>
      </c>
      <c r="E1664" t="str">
        <v>SMS</v>
      </c>
      <c r="F1664" t="str">
        <v>C010</v>
      </c>
      <c r="G1664" t="str">
        <v>Crm Buyer'S Guide 2025</v>
      </c>
      <c r="H1664" t="str">
        <v>VIEWED</v>
      </c>
      <c r="I1664">
        <v>2331</v>
      </c>
      <c r="J1664" t="str">
        <v>MOBILE</v>
      </c>
      <c r="K1664" t="str">
        <v>https://example.com/about</v>
      </c>
      <c r="L1664" t="str">
        <v/>
      </c>
      <c r="M1664">
        <v>38.9</v>
      </c>
      <c r="N1664" t="str">
        <v>HIGH</v>
      </c>
    </row>
    <row r="1665" spans="1:14">
      <c r="A1665" t="str">
        <v>INT-01664</v>
      </c>
      <c r="B1665" t="str">
        <v>L0898</v>
      </c>
      <c r="C1665" t="str">
        <v>CONTENT_DOWNLOAD</v>
      </c>
      <c r="D1665">
        <v>45811</v>
      </c>
      <c r="E1665" t="str">
        <v>SOCIAL</v>
      </c>
      <c r="F1665" t="str">
        <v>C010</v>
      </c>
      <c r="G1665" t="str">
        <v>Crm Buyer'S Guide 2025</v>
      </c>
      <c r="H1665" t="str">
        <v>NO_RESPONSE</v>
      </c>
      <c r="I1665">
        <v>1916</v>
      </c>
      <c r="J1665" t="str">
        <v>TABLET</v>
      </c>
      <c r="K1665" t="str">
        <v>https://example.com/blog</v>
      </c>
      <c r="L1665" t="str">
        <v/>
      </c>
      <c r="M1665">
        <v>31.9</v>
      </c>
      <c r="N1665" t="str">
        <v>HIGH</v>
      </c>
    </row>
    <row r="1666" spans="1:14">
      <c r="A1666" t="str">
        <v>INT-01665</v>
      </c>
      <c r="B1666" t="str">
        <v>L0500</v>
      </c>
      <c r="C1666" t="str">
        <v>FORM_SUBMIT</v>
      </c>
      <c r="D1666">
        <v>45803</v>
      </c>
      <c r="E1666" t="str">
        <v>PHONE</v>
      </c>
      <c r="F1666" t="str">
        <v>C004</v>
      </c>
      <c r="G1666" t="str">
        <v>Blog: 5 Metrics Every Cmo Needs</v>
      </c>
      <c r="H1666" t="str">
        <v>CLICKED</v>
      </c>
      <c r="I1666">
        <v>2318</v>
      </c>
      <c r="J1666" t="str">
        <v>DESKTOP</v>
      </c>
      <c r="K1666" t="str">
        <v>https://example.com/case-studies</v>
      </c>
      <c r="L1666" t="str">
        <v/>
      </c>
      <c r="M1666">
        <v>38.6</v>
      </c>
      <c r="N1666" t="str">
        <v>HIGH</v>
      </c>
    </row>
    <row r="1667" spans="1:14">
      <c r="A1667" t="str">
        <v>INT-01666</v>
      </c>
      <c r="B1667" t="str">
        <v>L0500</v>
      </c>
      <c r="C1667" t="str">
        <v>CHATBOT_CONVO</v>
      </c>
      <c r="D1667">
        <v>45950</v>
      </c>
      <c r="E1667" t="str">
        <v>SMS</v>
      </c>
      <c r="F1667" t="str">
        <v>C008</v>
      </c>
      <c r="G1667" t="str">
        <v>Webinar: Lead Scoring Best Practices</v>
      </c>
      <c r="H1667" t="str">
        <v>VIEWED</v>
      </c>
      <c r="I1667">
        <v>0</v>
      </c>
      <c r="J1667" t="str">
        <v>MOBILE</v>
      </c>
      <c r="K1667" t="str">
        <v>https://example.com/competitors</v>
      </c>
      <c r="L1667" t="str">
        <v/>
      </c>
      <c r="M1667">
        <v>0</v>
      </c>
      <c r="N1667" t="str">
        <v>NONE</v>
      </c>
    </row>
    <row r="1668" spans="1:14">
      <c r="A1668" t="str">
        <v>INT-01667</v>
      </c>
      <c r="B1668" t="str">
        <v>L0930</v>
      </c>
      <c r="C1668" t="str">
        <v>FORM_SUBMIT</v>
      </c>
      <c r="D1668">
        <v>45713</v>
      </c>
      <c r="E1668" t="str">
        <v>PHONE</v>
      </c>
      <c r="F1668" t="str">
        <v>C004</v>
      </c>
      <c r="G1668" t="str">
        <v>Newsletter Issue #43</v>
      </c>
      <c r="H1668" t="str">
        <v>CLICKED</v>
      </c>
      <c r="I1668">
        <v>0</v>
      </c>
      <c r="J1668" t="str">
        <v>MOBILE</v>
      </c>
      <c r="K1668" t="str">
        <v>https://example.com/pricing</v>
      </c>
      <c r="L1668" t="str">
        <v/>
      </c>
      <c r="M1668">
        <v>0</v>
      </c>
      <c r="N1668" t="str">
        <v>NONE</v>
      </c>
    </row>
    <row r="1669" spans="1:14">
      <c r="A1669" t="str">
        <v>INT-01668</v>
      </c>
      <c r="B1669" t="str">
        <v>L0794</v>
      </c>
      <c r="C1669" t="str">
        <v>FORM_SUBMIT</v>
      </c>
      <c r="D1669">
        <v>45896</v>
      </c>
      <c r="E1669" t="str">
        <v>CHAT</v>
      </c>
      <c r="F1669" t="str">
        <v>N/A</v>
      </c>
      <c r="G1669" t="str">
        <v>Guide: Email Deliverability</v>
      </c>
      <c r="H1669" t="str">
        <v>NO_RESPONSE</v>
      </c>
      <c r="I1669">
        <v>1792</v>
      </c>
      <c r="J1669" t="str">
        <v>DESKTOP</v>
      </c>
      <c r="K1669" t="str">
        <v>https://example.com/contact</v>
      </c>
      <c r="L1669" t="str">
        <v/>
      </c>
      <c r="M1669">
        <v>29.9</v>
      </c>
      <c r="N1669" t="str">
        <v>HIGH</v>
      </c>
    </row>
    <row r="1670" spans="1:14">
      <c r="A1670" t="str">
        <v>INT-01669</v>
      </c>
      <c r="B1670" t="str">
        <v>L0709</v>
      </c>
      <c r="C1670" t="str">
        <v>EMAIL_OPEN</v>
      </c>
      <c r="D1670">
        <v>45697</v>
      </c>
      <c r="E1670" t="str">
        <v>PHONE</v>
      </c>
      <c r="F1670" t="str">
        <v>C004</v>
      </c>
      <c r="G1670" t="str">
        <v>Unknown</v>
      </c>
      <c r="H1670" t="str">
        <v>OPENED</v>
      </c>
      <c r="I1670">
        <v>43</v>
      </c>
      <c r="J1670" t="str">
        <v>MOBILE</v>
      </c>
      <c r="K1670" t="str">
        <v>https://example.com/competitors</v>
      </c>
      <c r="L1670" t="str">
        <v/>
      </c>
      <c r="M1670">
        <v>0.7</v>
      </c>
      <c r="N1670" t="str">
        <v>LOW</v>
      </c>
    </row>
    <row r="1671" spans="1:14">
      <c r="A1671" t="str">
        <v>INT-01670</v>
      </c>
      <c r="B1671" t="str">
        <v>L0894</v>
      </c>
      <c r="C1671" t="str">
        <v>EMAIL_CLICK</v>
      </c>
      <c r="D1671">
        <v>45673</v>
      </c>
      <c r="E1671" t="str">
        <v>PHONE</v>
      </c>
      <c r="F1671" t="str">
        <v>C001</v>
      </c>
      <c r="G1671" t="str">
        <v>Roi Calculator Landing Page</v>
      </c>
      <c r="H1671" t="str">
        <v>OPENED</v>
      </c>
      <c r="I1671">
        <v>334</v>
      </c>
      <c r="J1671" t="str">
        <v>UNKNOWN</v>
      </c>
      <c r="K1671" t="str">
        <v>https://example.com/blog</v>
      </c>
      <c r="L1671" t="str">
        <v/>
      </c>
      <c r="M1671">
        <v>5.6</v>
      </c>
      <c r="N1671" t="str">
        <v>HIGH</v>
      </c>
    </row>
    <row r="1672" spans="1:14">
      <c r="A1672" t="str">
        <v>INT-01671</v>
      </c>
      <c r="B1672" t="str">
        <v>L0950</v>
      </c>
      <c r="C1672" t="str">
        <v>FORM_SUBMIT</v>
      </c>
      <c r="D1672">
        <v>45775</v>
      </c>
      <c r="E1672" t="str">
        <v>SMS</v>
      </c>
      <c r="F1672" t="str">
        <v>N/A</v>
      </c>
      <c r="G1672" t="str">
        <v>Pricing Page</v>
      </c>
      <c r="H1672" t="str">
        <v>PARTIAL_VIEW</v>
      </c>
      <c r="I1672">
        <v>0</v>
      </c>
      <c r="J1672" t="str">
        <v>TABLET</v>
      </c>
      <c r="K1672" t="str">
        <v>https://example.com/about</v>
      </c>
      <c r="L1672" t="str">
        <v/>
      </c>
      <c r="M1672">
        <v>0</v>
      </c>
      <c r="N1672" t="str">
        <v>NONE</v>
      </c>
    </row>
    <row r="1673" spans="1:14">
      <c r="A1673" t="str">
        <v>INT-01672</v>
      </c>
      <c r="B1673" t="str">
        <v>L0967</v>
      </c>
      <c r="C1673" t="str">
        <v>SOCIAL_ENGAGE</v>
      </c>
      <c r="D1673">
        <v>45753</v>
      </c>
      <c r="E1673" t="str">
        <v>WEB</v>
      </c>
      <c r="F1673" t="str">
        <v>C002</v>
      </c>
      <c r="G1673" t="str">
        <v>Partner Referral Landing Page</v>
      </c>
      <c r="H1673" t="str">
        <v>NO_RESPONSE</v>
      </c>
      <c r="I1673">
        <v>1269</v>
      </c>
      <c r="J1673" t="str">
        <v>TABLET</v>
      </c>
      <c r="K1673" t="str">
        <v>https://example.com/blog/reduce-cac</v>
      </c>
      <c r="L1673" t="str">
        <v/>
      </c>
      <c r="M1673">
        <v>21.2</v>
      </c>
      <c r="N1673" t="str">
        <v>HIGH</v>
      </c>
    </row>
    <row r="1674" spans="1:14">
      <c r="A1674" t="str">
        <v>INT-01673</v>
      </c>
      <c r="B1674" t="str">
        <v>L0821</v>
      </c>
      <c r="C1674" t="str">
        <v>BLOG_READ</v>
      </c>
      <c r="D1674">
        <v>45829</v>
      </c>
      <c r="E1674" t="str">
        <v>EMAIL</v>
      </c>
      <c r="F1674" t="str">
        <v>C008</v>
      </c>
      <c r="G1674" t="str">
        <v>Video: Platform Overview 3Min</v>
      </c>
      <c r="H1674" t="str">
        <v>OPENED</v>
      </c>
      <c r="I1674">
        <v>857</v>
      </c>
      <c r="J1674" t="str">
        <v>DESKTOP</v>
      </c>
      <c r="K1674" t="str">
        <v>https://example.com/contact</v>
      </c>
      <c r="L1674" t="str">
        <v/>
      </c>
      <c r="M1674">
        <v>14.3</v>
      </c>
      <c r="N1674" t="str">
        <v>HIGH</v>
      </c>
    </row>
    <row r="1675" spans="1:14">
      <c r="A1675" t="str">
        <v>INT-01674</v>
      </c>
      <c r="B1675" t="str">
        <v>L0325</v>
      </c>
      <c r="C1675" t="str">
        <v>SOCIAL_ENGAGE</v>
      </c>
      <c r="D1675">
        <v>45932</v>
      </c>
      <c r="E1675" t="str">
        <v>IN-PERSON</v>
      </c>
      <c r="F1675" t="str">
        <v>C001</v>
      </c>
      <c r="G1675" t="str">
        <v>Webinar: Advanced Analytics Deep Dive</v>
      </c>
      <c r="H1675" t="str">
        <v>NO_RESPONSE</v>
      </c>
      <c r="I1675">
        <v>1786</v>
      </c>
      <c r="J1675" t="str">
        <v>DESKTOP</v>
      </c>
      <c r="K1675" t="str">
        <v>https://example.com/blog</v>
      </c>
      <c r="L1675" t="str">
        <v/>
      </c>
      <c r="M1675">
        <v>29.8</v>
      </c>
      <c r="N1675" t="str">
        <v>HIGH</v>
      </c>
    </row>
    <row r="1676" spans="1:14">
      <c r="A1676" t="str">
        <v>INT-01675</v>
      </c>
      <c r="B1676" t="str">
        <v>L0014</v>
      </c>
      <c r="C1676" t="str">
        <v>REFERRAL_LINK_CLICK</v>
      </c>
      <c r="D1676">
        <v>45761</v>
      </c>
      <c r="E1676" t="str">
        <v>WEB</v>
      </c>
      <c r="F1676" t="str">
        <v>N/A</v>
      </c>
      <c r="G1676" t="str">
        <v>Product Demo Video</v>
      </c>
      <c r="H1676" t="str">
        <v>OPENED</v>
      </c>
      <c r="I1676">
        <v>0</v>
      </c>
      <c r="J1676" t="str">
        <v>MOBILE</v>
      </c>
      <c r="K1676" t="str">
        <v>https://example.com/features</v>
      </c>
      <c r="L1676" t="str">
        <v>Security Review Required</v>
      </c>
      <c r="M1676">
        <v>0</v>
      </c>
      <c r="N1676" t="str">
        <v>NONE</v>
      </c>
    </row>
    <row r="1677" spans="1:14">
      <c r="A1677" t="str">
        <v>INT-01676</v>
      </c>
      <c r="B1677" t="str">
        <v>L0664</v>
      </c>
      <c r="C1677" t="str">
        <v>EMAIL_CLICK</v>
      </c>
      <c r="D1677">
        <v>45748</v>
      </c>
      <c r="E1677" t="str">
        <v>PUSH_NOTIFICATION</v>
      </c>
      <c r="F1677" t="str">
        <v>C007</v>
      </c>
      <c r="G1677" t="str">
        <v>Ultimate Guide To Crm</v>
      </c>
      <c r="H1677" t="str">
        <v>OPENED</v>
      </c>
      <c r="I1677">
        <v>2175</v>
      </c>
      <c r="J1677" t="str">
        <v>MOBILE</v>
      </c>
      <c r="K1677" t="str">
        <v>https://example.com/blog/reduce-cac</v>
      </c>
      <c r="L1677" t="str">
        <v/>
      </c>
      <c r="M1677">
        <v>36.299999999999997</v>
      </c>
      <c r="N1677" t="str">
        <v>HIGH</v>
      </c>
    </row>
    <row r="1678" spans="1:14">
      <c r="A1678" t="str">
        <v>INT-01677</v>
      </c>
      <c r="B1678" t="str">
        <v>L0136</v>
      </c>
      <c r="C1678" t="str">
        <v>PHONE_CALL</v>
      </c>
      <c r="D1678">
        <v>45919</v>
      </c>
      <c r="E1678" t="str">
        <v>SMS</v>
      </c>
      <c r="F1678" t="str">
        <v>N/A</v>
      </c>
      <c r="G1678" t="str">
        <v>Crm Buyer'S Guide 2025</v>
      </c>
      <c r="H1678" t="str">
        <v>PARTIAL_VIEW</v>
      </c>
      <c r="I1678">
        <v>555</v>
      </c>
      <c r="J1678" t="str">
        <v>MOBILE</v>
      </c>
      <c r="K1678" t="str">
        <v>https://example.com/pricing</v>
      </c>
      <c r="L1678" t="str">
        <v/>
      </c>
      <c r="M1678">
        <v>9.3000000000000007</v>
      </c>
      <c r="N1678" t="str">
        <v>HIGH</v>
      </c>
    </row>
    <row r="1679" spans="1:14">
      <c r="A1679" t="str">
        <v>INT-01678</v>
      </c>
      <c r="B1679" t="str">
        <v>L0241</v>
      </c>
      <c r="C1679" t="str">
        <v>EMAIL_OPEN</v>
      </c>
      <c r="D1679">
        <v>45734</v>
      </c>
      <c r="E1679" t="str">
        <v>PHONE</v>
      </c>
      <c r="F1679" t="str">
        <v>C001</v>
      </c>
      <c r="G1679" t="str">
        <v>Case Study: Smb Growth Story</v>
      </c>
      <c r="H1679" t="str">
        <v>VIEWED</v>
      </c>
      <c r="I1679">
        <v>0</v>
      </c>
      <c r="J1679" t="str">
        <v>UNKNOWN</v>
      </c>
      <c r="K1679" t="str">
        <v>https://example.com/demo</v>
      </c>
      <c r="L1679" t="str">
        <v/>
      </c>
      <c r="M1679">
        <v>0</v>
      </c>
      <c r="N1679" t="str">
        <v>NONE</v>
      </c>
    </row>
    <row r="1680" spans="1:14">
      <c r="A1680" t="str">
        <v>INT-01679</v>
      </c>
      <c r="B1680" t="str">
        <v>L0886</v>
      </c>
      <c r="C1680" t="str">
        <v>EMAIL_OPEN</v>
      </c>
      <c r="D1680">
        <v>45771</v>
      </c>
      <c r="E1680" t="str">
        <v>WEB</v>
      </c>
      <c r="F1680" t="str">
        <v>C010</v>
      </c>
      <c r="G1680" t="str">
        <v>Webinar: Marketing Automation 101</v>
      </c>
      <c r="H1680" t="str">
        <v>VIEWED</v>
      </c>
      <c r="I1680">
        <v>221</v>
      </c>
      <c r="J1680" t="str">
        <v>TABLET</v>
      </c>
      <c r="K1680" t="str">
        <v>N/A</v>
      </c>
      <c r="L1680" t="str">
        <v/>
      </c>
      <c r="M1680">
        <v>3.7</v>
      </c>
      <c r="N1680" t="str">
        <v>MEDIUM</v>
      </c>
    </row>
    <row r="1681" spans="1:14">
      <c r="A1681" t="str">
        <v>INT-01680</v>
      </c>
      <c r="B1681" t="str">
        <v>L0541</v>
      </c>
      <c r="C1681" t="str">
        <v>PRICING_PAGE_VIEW</v>
      </c>
      <c r="D1681">
        <v>45797</v>
      </c>
      <c r="E1681" t="str">
        <v>IN-PERSON</v>
      </c>
      <c r="F1681" t="str">
        <v>C002</v>
      </c>
      <c r="G1681" t="str">
        <v>Unknown</v>
      </c>
      <c r="H1681" t="str">
        <v>REPLIED</v>
      </c>
      <c r="I1681">
        <v>66</v>
      </c>
      <c r="J1681" t="str">
        <v>DESKTOP</v>
      </c>
      <c r="K1681" t="str">
        <v>https://example.com/contact</v>
      </c>
      <c r="L1681" t="str">
        <v/>
      </c>
      <c r="M1681">
        <v>1.1000000000000001</v>
      </c>
      <c r="N1681" t="str">
        <v>MEDIUM</v>
      </c>
    </row>
    <row r="1682" spans="1:14">
      <c r="A1682" t="str">
        <v>INT-01681</v>
      </c>
      <c r="B1682" t="str">
        <v>L0964</v>
      </c>
      <c r="C1682" t="str">
        <v>REFERRAL_LINK_CLICK</v>
      </c>
      <c r="D1682">
        <v>45792</v>
      </c>
      <c r="E1682" t="str">
        <v>EMAIL</v>
      </c>
      <c r="F1682" t="str">
        <v>C010</v>
      </c>
      <c r="G1682" t="str">
        <v>Competitor Comparison Sheet</v>
      </c>
      <c r="H1682" t="str">
        <v>PARTIAL_VIEW</v>
      </c>
      <c r="I1682">
        <v>213</v>
      </c>
      <c r="J1682" t="str">
        <v>DESKTOP</v>
      </c>
      <c r="K1682" t="str">
        <v>https://example.com/blog</v>
      </c>
      <c r="L1682" t="str">
        <v/>
      </c>
      <c r="M1682">
        <v>3.6</v>
      </c>
      <c r="N1682" t="str">
        <v>MEDIUM</v>
      </c>
    </row>
    <row r="1683" spans="1:14">
      <c r="A1683" t="str">
        <v>INT-01682</v>
      </c>
      <c r="B1683" t="str">
        <v>L0469</v>
      </c>
      <c r="C1683" t="str">
        <v>CONTENT_DOWNLOAD</v>
      </c>
      <c r="D1683">
        <v>45668</v>
      </c>
      <c r="E1683" t="str">
        <v>CHAT</v>
      </c>
      <c r="F1683" t="str">
        <v>C007</v>
      </c>
      <c r="G1683" t="str">
        <v>Ebook: Abm Playbook</v>
      </c>
      <c r="H1683" t="str">
        <v>ENGAGED</v>
      </c>
      <c r="I1683">
        <v>0</v>
      </c>
      <c r="J1683" t="str">
        <v>DESKTOP</v>
      </c>
      <c r="K1683" t="str">
        <v>https://example.com/blog</v>
      </c>
      <c r="L1683" t="str">
        <v/>
      </c>
      <c r="M1683">
        <v>0</v>
      </c>
      <c r="N1683" t="str">
        <v>NONE</v>
      </c>
    </row>
    <row r="1684" spans="1:14">
      <c r="A1684" t="str">
        <v>INT-01683</v>
      </c>
      <c r="B1684" t="str">
        <v>L0007</v>
      </c>
      <c r="C1684" t="str">
        <v>PRICING_PAGE_VIEW</v>
      </c>
      <c r="D1684">
        <v>45786</v>
      </c>
      <c r="E1684" t="str">
        <v>SMS</v>
      </c>
      <c r="F1684" t="str">
        <v>C007</v>
      </c>
      <c r="G1684" t="str">
        <v>Webinar: Marketing Automation 101</v>
      </c>
      <c r="H1684" t="str">
        <v>UNSUBSCRIBED</v>
      </c>
      <c r="I1684">
        <v>0</v>
      </c>
      <c r="J1684" t="str">
        <v>MOBILE</v>
      </c>
      <c r="K1684" t="str">
        <v>https://example.com/resources/ebooks</v>
      </c>
      <c r="L1684" t="str">
        <v/>
      </c>
      <c r="M1684">
        <v>0</v>
      </c>
      <c r="N1684" t="str">
        <v>NONE</v>
      </c>
    </row>
    <row r="1685" spans="1:14">
      <c r="A1685" t="str">
        <v>INT-01684</v>
      </c>
      <c r="B1685" t="str">
        <v>L0930</v>
      </c>
      <c r="C1685" t="str">
        <v>BLOG_READ</v>
      </c>
      <c r="D1685">
        <v>45999</v>
      </c>
      <c r="E1685" t="str">
        <v>PHONE</v>
      </c>
      <c r="F1685" t="str">
        <v>C001</v>
      </c>
      <c r="G1685" t="str">
        <v>Video: Customer Testimonial</v>
      </c>
      <c r="H1685" t="str">
        <v>OPENED</v>
      </c>
      <c r="I1685">
        <v>1543</v>
      </c>
      <c r="J1685" t="str">
        <v>MOBILE</v>
      </c>
      <c r="K1685" t="str">
        <v>https://example.com/demo</v>
      </c>
      <c r="L1685" t="str">
        <v/>
      </c>
      <c r="M1685">
        <v>25.7</v>
      </c>
      <c r="N1685" t="str">
        <v>HIGH</v>
      </c>
    </row>
    <row r="1686" spans="1:14">
      <c r="A1686" t="str">
        <v>INT-01685</v>
      </c>
      <c r="B1686" t="str">
        <v>L0850</v>
      </c>
      <c r="C1686" t="str">
        <v>FORM_SUBMIT</v>
      </c>
      <c r="D1686" t="str">
        <v/>
      </c>
      <c r="E1686" t="str">
        <v>PHONE</v>
      </c>
      <c r="F1686" t="str">
        <v>C010</v>
      </c>
      <c r="G1686" t="str">
        <v>Crm Buyer'S Guide 2025</v>
      </c>
      <c r="H1686" t="str">
        <v>CLICKED</v>
      </c>
      <c r="I1686">
        <v>1480</v>
      </c>
      <c r="J1686" t="str">
        <v>DESKTOP</v>
      </c>
      <c r="K1686" t="str">
        <v>https://example.com/blog</v>
      </c>
      <c r="L1686" t="str">
        <v/>
      </c>
      <c r="M1686">
        <v>24.7</v>
      </c>
      <c r="N1686" t="str">
        <v>HIGH</v>
      </c>
    </row>
    <row r="1687" spans="1:14">
      <c r="A1687" t="str">
        <v>INT-01686</v>
      </c>
      <c r="B1687" t="str">
        <v>L0439</v>
      </c>
      <c r="C1687" t="str">
        <v>CONTENT_DOWNLOAD</v>
      </c>
      <c r="D1687">
        <v>45937</v>
      </c>
      <c r="E1687" t="str">
        <v>UNKNOWN</v>
      </c>
      <c r="F1687" t="str">
        <v>C008</v>
      </c>
      <c r="G1687" t="str">
        <v>Ultimate Guide To Crm</v>
      </c>
      <c r="H1687" t="str">
        <v>NO_RESPONSE</v>
      </c>
      <c r="I1687">
        <v>2393</v>
      </c>
      <c r="J1687" t="str">
        <v>MOBILE</v>
      </c>
      <c r="K1687" t="str">
        <v>https://example.com/demo</v>
      </c>
      <c r="L1687" t="str">
        <v/>
      </c>
      <c r="M1687">
        <v>39.9</v>
      </c>
      <c r="N1687" t="str">
        <v>HIGH</v>
      </c>
    </row>
    <row r="1688" spans="1:14">
      <c r="A1688" t="str">
        <v>INT-01687</v>
      </c>
      <c r="B1688" t="str">
        <v>L0273</v>
      </c>
      <c r="C1688" t="str">
        <v>WEBINAR_ATTENDED</v>
      </c>
      <c r="D1688">
        <v>45957</v>
      </c>
      <c r="E1688" t="str">
        <v>SMS</v>
      </c>
      <c r="F1688" t="str">
        <v>C001</v>
      </c>
      <c r="G1688" t="str">
        <v>Customer Success Story</v>
      </c>
      <c r="H1688" t="str">
        <v>IGNORED</v>
      </c>
      <c r="I1688">
        <v>341</v>
      </c>
      <c r="J1688" t="str">
        <v>DESKTOP</v>
      </c>
      <c r="K1688" t="str">
        <v>https://example.com/roi-calculator</v>
      </c>
      <c r="L1688" t="str">
        <v/>
      </c>
      <c r="M1688">
        <v>5.7</v>
      </c>
      <c r="N1688" t="str">
        <v>HIGH</v>
      </c>
    </row>
    <row r="1689" spans="1:14">
      <c r="A1689" t="str">
        <v>INT-01688</v>
      </c>
      <c r="B1689" t="str">
        <v>L0019</v>
      </c>
      <c r="C1689" t="str">
        <v>PRICING_PAGE_VIEW</v>
      </c>
      <c r="D1689">
        <v>45731</v>
      </c>
      <c r="E1689" t="str">
        <v>CHAT</v>
      </c>
      <c r="F1689" t="str">
        <v>N/A</v>
      </c>
      <c r="G1689" t="str">
        <v>Social Post: Product Launch</v>
      </c>
      <c r="H1689" t="str">
        <v>CONVERTED</v>
      </c>
      <c r="I1689">
        <v>0</v>
      </c>
      <c r="J1689" t="str">
        <v>UNKNOWN</v>
      </c>
      <c r="K1689" t="str">
        <v>https://example.com/webinars</v>
      </c>
      <c r="L1689" t="str">
        <v/>
      </c>
      <c r="M1689">
        <v>0</v>
      </c>
      <c r="N1689" t="str">
        <v>NONE</v>
      </c>
    </row>
    <row r="1690" spans="1:14">
      <c r="A1690" t="str">
        <v>INT-01689</v>
      </c>
      <c r="B1690" t="str">
        <v>L0668</v>
      </c>
      <c r="C1690" t="str">
        <v>WEBINAR_ATTENDED</v>
      </c>
      <c r="D1690">
        <v>45691</v>
      </c>
      <c r="E1690" t="str">
        <v>SMS</v>
      </c>
      <c r="F1690" t="str">
        <v>C010</v>
      </c>
      <c r="G1690" t="str">
        <v>Roi Calculator Landing Page</v>
      </c>
      <c r="H1690" t="str">
        <v>VIEWED</v>
      </c>
      <c r="I1690">
        <v>1709</v>
      </c>
      <c r="J1690" t="str">
        <v>DESKTOP</v>
      </c>
      <c r="K1690" t="str">
        <v>https://example.com/resources/ebooks</v>
      </c>
      <c r="L1690" t="str">
        <v/>
      </c>
      <c r="M1690">
        <v>28.5</v>
      </c>
      <c r="N1690" t="str">
        <v>HIGH</v>
      </c>
    </row>
    <row r="1691" spans="1:14">
      <c r="A1691" t="str">
        <v>INT-01690</v>
      </c>
      <c r="B1691" t="str">
        <v>L0461</v>
      </c>
      <c r="C1691" t="str">
        <v>WEBINAR_ATTENDED</v>
      </c>
      <c r="D1691">
        <v>45904</v>
      </c>
      <c r="E1691" t="str">
        <v>UNKNOWN</v>
      </c>
      <c r="F1691" t="str">
        <v>C004</v>
      </c>
      <c r="G1691" t="str">
        <v>Newsletter Issue #43</v>
      </c>
      <c r="H1691" t="str">
        <v>OPENED</v>
      </c>
      <c r="I1691">
        <v>2203</v>
      </c>
      <c r="J1691" t="str">
        <v>TABLET</v>
      </c>
      <c r="K1691" t="str">
        <v>https://example.com/case-studies</v>
      </c>
      <c r="L1691" t="str">
        <v/>
      </c>
      <c r="M1691">
        <v>36.700000000000003</v>
      </c>
      <c r="N1691" t="str">
        <v>HIGH</v>
      </c>
    </row>
    <row r="1692" spans="1:14">
      <c r="A1692" t="str">
        <v>INT-01691</v>
      </c>
      <c r="B1692" t="str">
        <v>L0379</v>
      </c>
      <c r="C1692" t="str">
        <v>WEBSITE_VISIT</v>
      </c>
      <c r="D1692">
        <v>45925</v>
      </c>
      <c r="E1692" t="str">
        <v>UNKNOWN</v>
      </c>
      <c r="F1692" t="str">
        <v>C001</v>
      </c>
      <c r="G1692" t="str">
        <v>Free Trial Signup Page</v>
      </c>
      <c r="H1692" t="str">
        <v>NO_RESPONSE</v>
      </c>
      <c r="I1692">
        <v>806</v>
      </c>
      <c r="J1692" t="str">
        <v>MOBILE</v>
      </c>
      <c r="K1692" t="str">
        <v>N/A</v>
      </c>
      <c r="L1692" t="str">
        <v/>
      </c>
      <c r="M1692">
        <v>13.4</v>
      </c>
      <c r="N1692" t="str">
        <v>HIGH</v>
      </c>
    </row>
    <row r="1693" spans="1:14">
      <c r="A1693" t="str">
        <v>INT-01692</v>
      </c>
      <c r="B1693" t="str">
        <v>L0649</v>
      </c>
      <c r="C1693" t="str">
        <v>WEBSITE_VISIT</v>
      </c>
      <c r="D1693">
        <v>45849</v>
      </c>
      <c r="E1693" t="str">
        <v>CHAT</v>
      </c>
      <c r="F1693" t="str">
        <v>C009</v>
      </c>
      <c r="G1693" t="str">
        <v>Video: Platform Overview 3Min</v>
      </c>
      <c r="H1693" t="str">
        <v>CLICKED</v>
      </c>
      <c r="I1693">
        <v>142</v>
      </c>
      <c r="J1693" t="str">
        <v>DESKTOP</v>
      </c>
      <c r="K1693" t="str">
        <v>https://example.com/integrations</v>
      </c>
      <c r="L1693" t="str">
        <v/>
      </c>
      <c r="M1693">
        <v>2.4</v>
      </c>
      <c r="N1693" t="str">
        <v>MEDIUM</v>
      </c>
    </row>
    <row r="1694" spans="1:14">
      <c r="A1694" t="str">
        <v>INT-01693</v>
      </c>
      <c r="B1694" t="str">
        <v>L0042</v>
      </c>
      <c r="C1694" t="str">
        <v>EMAIL_OPEN</v>
      </c>
      <c r="D1694" t="str">
        <v/>
      </c>
      <c r="E1694" t="str">
        <v>PHONE</v>
      </c>
      <c r="F1694" t="str">
        <v>C009</v>
      </c>
      <c r="G1694" t="str">
        <v>Ultimate Guide To Crm</v>
      </c>
      <c r="H1694" t="str">
        <v>CONVERTED</v>
      </c>
      <c r="I1694">
        <v>884</v>
      </c>
      <c r="J1694" t="str">
        <v>MOBILE</v>
      </c>
      <c r="K1694" t="str">
        <v>https://example.com/case-studies</v>
      </c>
      <c r="L1694" t="str">
        <v/>
      </c>
      <c r="M1694">
        <v>14.7</v>
      </c>
      <c r="N1694" t="str">
        <v>HIGH</v>
      </c>
    </row>
    <row r="1695" spans="1:14">
      <c r="A1695" t="str">
        <v>INT-01694</v>
      </c>
      <c r="B1695" t="str">
        <v>L0853</v>
      </c>
      <c r="C1695" t="str">
        <v>FORM_SUBMIT</v>
      </c>
      <c r="D1695">
        <v>45660</v>
      </c>
      <c r="E1695" t="str">
        <v>PHONE</v>
      </c>
      <c r="F1695" t="str">
        <v>C005</v>
      </c>
      <c r="G1695" t="str">
        <v>Newsletter Issue #42</v>
      </c>
      <c r="H1695" t="str">
        <v>CONVERTED</v>
      </c>
      <c r="I1695">
        <v>1367</v>
      </c>
      <c r="J1695" t="str">
        <v>MOBILE</v>
      </c>
      <c r="K1695" t="str">
        <v>N/A</v>
      </c>
      <c r="L1695" t="str">
        <v/>
      </c>
      <c r="M1695">
        <v>22.8</v>
      </c>
      <c r="N1695" t="str">
        <v>HIGH</v>
      </c>
    </row>
    <row r="1696" spans="1:14">
      <c r="A1696" t="str">
        <v>INT-01695</v>
      </c>
      <c r="B1696" t="str">
        <v>L0651</v>
      </c>
      <c r="C1696" t="str">
        <v>EMAIL_OPEN</v>
      </c>
      <c r="D1696">
        <v>45889</v>
      </c>
      <c r="E1696" t="str">
        <v>PUSH_NOTIFICATION</v>
      </c>
      <c r="F1696" t="str">
        <v>N/A</v>
      </c>
      <c r="G1696" t="str">
        <v>Social Post: Product Launch</v>
      </c>
      <c r="H1696" t="str">
        <v>CLICKED</v>
      </c>
      <c r="I1696">
        <v>439</v>
      </c>
      <c r="J1696" t="str">
        <v>UNKNOWN</v>
      </c>
      <c r="K1696" t="str">
        <v>N/A</v>
      </c>
      <c r="L1696" t="str">
        <v/>
      </c>
      <c r="M1696">
        <v>7.3</v>
      </c>
      <c r="N1696" t="str">
        <v>HIGH</v>
      </c>
    </row>
    <row r="1697" spans="1:14">
      <c r="A1697" t="str">
        <v>INT-01696</v>
      </c>
      <c r="B1697" t="str">
        <v>L0893</v>
      </c>
      <c r="C1697" t="str">
        <v>AD_CLICK</v>
      </c>
      <c r="D1697">
        <v>45986</v>
      </c>
      <c r="E1697" t="str">
        <v>SMS</v>
      </c>
      <c r="F1697" t="str">
        <v>N/A</v>
      </c>
      <c r="G1697" t="str">
        <v>Whitepaper: State Of Gtm 2025</v>
      </c>
      <c r="H1697" t="str">
        <v>NO_RESPONSE</v>
      </c>
      <c r="I1697">
        <v>1667</v>
      </c>
      <c r="J1697" t="str">
        <v>DESKTOP</v>
      </c>
      <c r="K1697" t="str">
        <v>https://example.com/demo</v>
      </c>
      <c r="L1697" t="str">
        <v/>
      </c>
      <c r="M1697">
        <v>27.8</v>
      </c>
      <c r="N1697" t="str">
        <v>HIGH</v>
      </c>
    </row>
    <row r="1698" spans="1:14">
      <c r="A1698" t="str">
        <v>INT-01697</v>
      </c>
      <c r="B1698" t="str">
        <v>L0350</v>
      </c>
      <c r="C1698" t="str">
        <v>DEMO_REQUEST</v>
      </c>
      <c r="D1698">
        <v>45690</v>
      </c>
      <c r="E1698" t="str">
        <v>EMAIL</v>
      </c>
      <c r="F1698" t="str">
        <v>C007</v>
      </c>
      <c r="G1698" t="str">
        <v>Case Study: Smb Growth Story</v>
      </c>
      <c r="H1698" t="str">
        <v>CLICKED</v>
      </c>
      <c r="I1698">
        <v>1623</v>
      </c>
      <c r="J1698" t="str">
        <v>DESKTOP</v>
      </c>
      <c r="K1698" t="str">
        <v>https://example.com/competitors</v>
      </c>
      <c r="L1698" t="str">
        <v/>
      </c>
      <c r="M1698">
        <v>27.1</v>
      </c>
      <c r="N1698" t="str">
        <v>HIGH</v>
      </c>
    </row>
    <row r="1699" spans="1:14">
      <c r="A1699" t="str">
        <v>INT-01698</v>
      </c>
      <c r="B1699" t="str">
        <v>L0371</v>
      </c>
      <c r="C1699" t="str">
        <v>DEMO_REQUEST</v>
      </c>
      <c r="D1699">
        <v>45830</v>
      </c>
      <c r="E1699" t="str">
        <v>PHONE</v>
      </c>
      <c r="F1699" t="str">
        <v>C004</v>
      </c>
      <c r="G1699" t="str">
        <v>Video: Platform Overview 3Min</v>
      </c>
      <c r="H1699" t="str">
        <v>ENGAGED</v>
      </c>
      <c r="I1699">
        <v>2035</v>
      </c>
      <c r="J1699" t="str">
        <v>MOBILE</v>
      </c>
      <c r="K1699" t="str">
        <v>https://example.com/competitors</v>
      </c>
      <c r="L1699" t="str">
        <v/>
      </c>
      <c r="M1699">
        <v>33.9</v>
      </c>
      <c r="N1699" t="str">
        <v>HIGH</v>
      </c>
    </row>
    <row r="1700" spans="1:14">
      <c r="A1700" t="str">
        <v>INT-01699</v>
      </c>
      <c r="B1700" t="str">
        <v>L0636</v>
      </c>
      <c r="C1700" t="str">
        <v>UNSUBSCRIBE</v>
      </c>
      <c r="D1700">
        <v>45932</v>
      </c>
      <c r="E1700" t="str">
        <v>WEB</v>
      </c>
      <c r="F1700" t="str">
        <v>N/A</v>
      </c>
      <c r="G1700" t="str">
        <v>Newsletter Issue #42</v>
      </c>
      <c r="H1700" t="str">
        <v>REPLIED</v>
      </c>
      <c r="I1700">
        <v>546</v>
      </c>
      <c r="J1700" t="str">
        <v>TABLET</v>
      </c>
      <c r="K1700" t="str">
        <v>N/A</v>
      </c>
      <c r="L1700" t="str">
        <v/>
      </c>
      <c r="M1700">
        <v>9.1</v>
      </c>
      <c r="N1700" t="str">
        <v>HIGH</v>
      </c>
    </row>
    <row r="1701" spans="1:14">
      <c r="A1701" t="str">
        <v>INT-01700</v>
      </c>
      <c r="B1701" t="str">
        <v>L0439</v>
      </c>
      <c r="C1701" t="str">
        <v>WEBSITE_VISIT</v>
      </c>
      <c r="D1701">
        <v>45847</v>
      </c>
      <c r="E1701" t="str">
        <v>IN-PERSON</v>
      </c>
      <c r="F1701" t="str">
        <v>C005</v>
      </c>
      <c r="G1701" t="str">
        <v>Webinar: Marketing Automation 101</v>
      </c>
      <c r="H1701" t="str">
        <v>VIEWED</v>
      </c>
      <c r="I1701">
        <v>399</v>
      </c>
      <c r="J1701" t="str">
        <v>UNKNOWN</v>
      </c>
      <c r="K1701" t="str">
        <v>https://example.com/roi-calculator</v>
      </c>
      <c r="L1701" t="str">
        <v/>
      </c>
      <c r="M1701">
        <v>6.7</v>
      </c>
      <c r="N1701" t="str">
        <v>HIGH</v>
      </c>
    </row>
    <row r="1702" spans="1:14">
      <c r="A1702" t="str">
        <v>INT-01701</v>
      </c>
      <c r="B1702" t="str">
        <v>L0562</v>
      </c>
      <c r="C1702" t="str">
        <v>PHONE_CALL</v>
      </c>
      <c r="D1702">
        <v>45770</v>
      </c>
      <c r="E1702" t="str">
        <v>PHONE</v>
      </c>
      <c r="F1702" t="str">
        <v>C009</v>
      </c>
      <c r="G1702" t="str">
        <v>Roi Calculator Landing Page</v>
      </c>
      <c r="H1702" t="str">
        <v>CONVERTED</v>
      </c>
      <c r="I1702">
        <v>849</v>
      </c>
      <c r="J1702" t="str">
        <v>TABLET</v>
      </c>
      <c r="K1702" t="str">
        <v>https://example.com/blog/reduce-cac</v>
      </c>
      <c r="L1702" t="str">
        <v/>
      </c>
      <c r="M1702">
        <v>14.2</v>
      </c>
      <c r="N1702" t="str">
        <v>HIGH</v>
      </c>
    </row>
    <row r="1703" spans="1:14">
      <c r="A1703" t="str">
        <v>INT-01702</v>
      </c>
      <c r="B1703" t="str">
        <v>L0085</v>
      </c>
      <c r="C1703" t="str">
        <v>CASE_STUDY_VIEW</v>
      </c>
      <c r="D1703">
        <v>45968</v>
      </c>
      <c r="E1703" t="str">
        <v>PHONE</v>
      </c>
      <c r="F1703" t="str">
        <v>C007</v>
      </c>
      <c r="G1703" t="str">
        <v>Whitepaper: State Of Gtm 2025</v>
      </c>
      <c r="H1703" t="str">
        <v>CLICKED</v>
      </c>
      <c r="I1703">
        <v>0</v>
      </c>
      <c r="J1703" t="str">
        <v>MOBILE</v>
      </c>
      <c r="K1703" t="str">
        <v>https://example.com/pricing</v>
      </c>
      <c r="L1703" t="str">
        <v/>
      </c>
      <c r="M1703">
        <v>0</v>
      </c>
      <c r="N1703" t="str">
        <v>NONE</v>
      </c>
    </row>
    <row r="1704" spans="1:14">
      <c r="A1704" t="str">
        <v>INT-01703</v>
      </c>
      <c r="B1704" t="str">
        <v>L0519</v>
      </c>
      <c r="C1704" t="str">
        <v>DEMO_REQUEST</v>
      </c>
      <c r="D1704">
        <v>45787</v>
      </c>
      <c r="E1704" t="str">
        <v>CHAT</v>
      </c>
      <c r="F1704" t="str">
        <v>C010</v>
      </c>
      <c r="G1704" t="str">
        <v>Customer Success Story</v>
      </c>
      <c r="H1704" t="str">
        <v>BOUNCED</v>
      </c>
      <c r="I1704">
        <v>722</v>
      </c>
      <c r="J1704" t="str">
        <v>TABLET</v>
      </c>
      <c r="K1704" t="str">
        <v>https://example.com/demo</v>
      </c>
      <c r="L1704" t="str">
        <v/>
      </c>
      <c r="M1704">
        <v>12</v>
      </c>
      <c r="N1704" t="str">
        <v>HIGH</v>
      </c>
    </row>
    <row r="1705" spans="1:14">
      <c r="A1705" t="str">
        <v>INT-01704</v>
      </c>
      <c r="B1705" t="str">
        <v>L0766</v>
      </c>
      <c r="C1705" t="str">
        <v>EMAIL_CLICK</v>
      </c>
      <c r="D1705">
        <v>45841</v>
      </c>
      <c r="E1705" t="str">
        <v>SMS</v>
      </c>
      <c r="F1705" t="str">
        <v>N/A</v>
      </c>
      <c r="G1705" t="str">
        <v>Video: Customer Testimonial</v>
      </c>
      <c r="H1705" t="str">
        <v>DOWNLOADED</v>
      </c>
      <c r="I1705">
        <v>699</v>
      </c>
      <c r="J1705" t="str">
        <v>UNKNOWN</v>
      </c>
      <c r="K1705" t="str">
        <v>N/A</v>
      </c>
      <c r="L1705" t="str">
        <v/>
      </c>
      <c r="M1705">
        <v>11.7</v>
      </c>
      <c r="N1705" t="str">
        <v>HIGH</v>
      </c>
    </row>
    <row r="1706" spans="1:14">
      <c r="A1706" t="str">
        <v>INT-01705</v>
      </c>
      <c r="B1706" t="str">
        <v>L0683</v>
      </c>
      <c r="C1706" t="str">
        <v>PHONE_CALL</v>
      </c>
      <c r="D1706">
        <v>45799</v>
      </c>
      <c r="E1706" t="str">
        <v>SOCIAL</v>
      </c>
      <c r="F1706" t="str">
        <v>C002</v>
      </c>
      <c r="G1706" t="str">
        <v>Free Trial Signup Page</v>
      </c>
      <c r="H1706" t="str">
        <v>BOUNCED</v>
      </c>
      <c r="I1706">
        <v>1289</v>
      </c>
      <c r="J1706" t="str">
        <v>DESKTOP</v>
      </c>
      <c r="K1706" t="str">
        <v>N/A</v>
      </c>
      <c r="L1706" t="str">
        <v/>
      </c>
      <c r="M1706">
        <v>21.5</v>
      </c>
      <c r="N1706" t="str">
        <v>HIGH</v>
      </c>
    </row>
    <row r="1707" spans="1:14">
      <c r="A1707" t="str">
        <v>INT-01706</v>
      </c>
      <c r="B1707" t="str">
        <v>L0541</v>
      </c>
      <c r="C1707" t="str">
        <v>SOCIAL_ENGAGE</v>
      </c>
      <c r="D1707">
        <v>45778</v>
      </c>
      <c r="E1707" t="str">
        <v>CHAT</v>
      </c>
      <c r="F1707" t="str">
        <v>C004</v>
      </c>
      <c r="G1707" t="str">
        <v>Guide: Email Deliverability</v>
      </c>
      <c r="H1707" t="str">
        <v>VIEWED</v>
      </c>
      <c r="I1707">
        <v>1722</v>
      </c>
      <c r="J1707" t="str">
        <v>MOBILE</v>
      </c>
      <c r="K1707" t="str">
        <v>N/A</v>
      </c>
      <c r="L1707" t="str">
        <v/>
      </c>
      <c r="M1707">
        <v>28.7</v>
      </c>
      <c r="N1707" t="str">
        <v>HIGH</v>
      </c>
    </row>
    <row r="1708" spans="1:14">
      <c r="A1708" t="str">
        <v>INT-01707</v>
      </c>
      <c r="B1708" t="str">
        <v>L0350</v>
      </c>
      <c r="C1708" t="str">
        <v>SOCIAL_ENGAGE</v>
      </c>
      <c r="D1708">
        <v>45956</v>
      </c>
      <c r="E1708" t="str">
        <v>EMAIL</v>
      </c>
      <c r="F1708" t="str">
        <v>C007</v>
      </c>
      <c r="G1708" t="str">
        <v>Whitepaper: State Of Gtm 2025</v>
      </c>
      <c r="H1708" t="str">
        <v>VIEWED</v>
      </c>
      <c r="I1708">
        <v>1187</v>
      </c>
      <c r="J1708" t="str">
        <v>TABLET</v>
      </c>
      <c r="K1708" t="str">
        <v>https://example.com/resources/ebooks</v>
      </c>
      <c r="L1708" t="str">
        <v/>
      </c>
      <c r="M1708">
        <v>19.8</v>
      </c>
      <c r="N1708" t="str">
        <v>HIGH</v>
      </c>
    </row>
    <row r="1709" spans="1:14">
      <c r="A1709" t="str">
        <v>INT-01708</v>
      </c>
      <c r="B1709" t="str">
        <v>L0089</v>
      </c>
      <c r="C1709" t="str">
        <v>PHONE_CALL</v>
      </c>
      <c r="D1709" t="str">
        <v/>
      </c>
      <c r="E1709" t="str">
        <v>PHONE</v>
      </c>
      <c r="F1709" t="str">
        <v>C005</v>
      </c>
      <c r="G1709" t="str">
        <v>Chatbot: Pricing Inquiry</v>
      </c>
      <c r="H1709" t="str">
        <v>IGNORED</v>
      </c>
      <c r="I1709">
        <v>0</v>
      </c>
      <c r="J1709" t="str">
        <v>DESKTOP</v>
      </c>
      <c r="K1709" t="str">
        <v>https://example.com/resources/ebooks</v>
      </c>
      <c r="L1709" t="str">
        <v/>
      </c>
      <c r="M1709">
        <v>0</v>
      </c>
      <c r="N1709" t="str">
        <v>NONE</v>
      </c>
    </row>
    <row r="1710" spans="1:14">
      <c r="A1710" t="str">
        <v>INT-01709</v>
      </c>
      <c r="B1710" t="str">
        <v>L0378</v>
      </c>
      <c r="C1710" t="str">
        <v>WEBSITE_VISIT</v>
      </c>
      <c r="D1710">
        <v>45846</v>
      </c>
      <c r="E1710" t="str">
        <v>PHONE</v>
      </c>
      <c r="F1710" t="str">
        <v>C009</v>
      </c>
      <c r="G1710" t="str">
        <v>Newsletter Issue #44</v>
      </c>
      <c r="H1710" t="str">
        <v>OPENED</v>
      </c>
      <c r="I1710">
        <v>0</v>
      </c>
      <c r="J1710" t="str">
        <v>MOBILE</v>
      </c>
      <c r="K1710" t="str">
        <v>https://example.com/blog/reduce-cac</v>
      </c>
      <c r="L1710" t="str">
        <v/>
      </c>
      <c r="M1710">
        <v>0</v>
      </c>
      <c r="N1710" t="str">
        <v>NONE</v>
      </c>
    </row>
    <row r="1711" spans="1:14">
      <c r="A1711" t="str">
        <v>INT-01710</v>
      </c>
      <c r="B1711" t="str">
        <v>L0050</v>
      </c>
      <c r="C1711" t="str">
        <v>UNSUBSCRIBE</v>
      </c>
      <c r="D1711">
        <v>45974</v>
      </c>
      <c r="E1711" t="str">
        <v>SOCIAL</v>
      </c>
      <c r="F1711" t="str">
        <v>C010</v>
      </c>
      <c r="G1711" t="str">
        <v>Whitepaper: State Of Gtm 2025</v>
      </c>
      <c r="H1711" t="str">
        <v>NO_RESPONSE</v>
      </c>
      <c r="I1711">
        <v>872</v>
      </c>
      <c r="J1711" t="str">
        <v>TABLET</v>
      </c>
      <c r="K1711" t="str">
        <v>N/A</v>
      </c>
      <c r="L1711" t="str">
        <v/>
      </c>
      <c r="M1711">
        <v>14.5</v>
      </c>
      <c r="N1711" t="str">
        <v>HIGH</v>
      </c>
    </row>
    <row r="1712" spans="1:14">
      <c r="A1712" t="str">
        <v>INT-01711</v>
      </c>
      <c r="B1712" t="str">
        <v>L0358</v>
      </c>
      <c r="C1712" t="str">
        <v>REFERRAL_LINK_CLICK</v>
      </c>
      <c r="D1712">
        <v>45715</v>
      </c>
      <c r="E1712" t="str">
        <v>PHONE</v>
      </c>
      <c r="F1712" t="str">
        <v>C007</v>
      </c>
      <c r="G1712" t="str">
        <v>Webinar: Marketing Automation 101</v>
      </c>
      <c r="H1712" t="str">
        <v>REPLIED</v>
      </c>
      <c r="I1712">
        <v>450</v>
      </c>
      <c r="J1712" t="str">
        <v>DESKTOP</v>
      </c>
      <c r="K1712" t="str">
        <v>https://example.com/features</v>
      </c>
      <c r="L1712" t="str">
        <v/>
      </c>
      <c r="M1712">
        <v>7.5</v>
      </c>
      <c r="N1712" t="str">
        <v>HIGH</v>
      </c>
    </row>
    <row r="1713" spans="1:14">
      <c r="A1713" t="str">
        <v>INT-01712</v>
      </c>
      <c r="B1713" t="str">
        <v>L0360</v>
      </c>
      <c r="C1713" t="str">
        <v>UNSUBSCRIBE</v>
      </c>
      <c r="D1713">
        <v>45763</v>
      </c>
      <c r="E1713" t="str">
        <v>CHAT</v>
      </c>
      <c r="F1713" t="str">
        <v>C009</v>
      </c>
      <c r="G1713" t="str">
        <v>Social Post: Product Launch</v>
      </c>
      <c r="H1713" t="str">
        <v>OPENED</v>
      </c>
      <c r="I1713">
        <v>366</v>
      </c>
      <c r="J1713" t="str">
        <v>TABLET</v>
      </c>
      <c r="K1713" t="str">
        <v>https://example.com/about</v>
      </c>
      <c r="L1713" t="str">
        <v>Needs Sso/Saml</v>
      </c>
      <c r="M1713">
        <v>6.1</v>
      </c>
      <c r="N1713" t="str">
        <v>HIGH</v>
      </c>
    </row>
    <row r="1714" spans="1:14">
      <c r="A1714" t="str">
        <v>INT-01713</v>
      </c>
      <c r="B1714" t="str">
        <v>L0519</v>
      </c>
      <c r="C1714" t="str">
        <v>EMAIL_CLICK</v>
      </c>
      <c r="D1714" t="str">
        <v/>
      </c>
      <c r="E1714" t="str">
        <v>EMAIL</v>
      </c>
      <c r="F1714" t="str">
        <v>C008</v>
      </c>
      <c r="G1714" t="str">
        <v>Whitepaper: State Of Gtm 2025</v>
      </c>
      <c r="H1714" t="str">
        <v>OPENED</v>
      </c>
      <c r="I1714">
        <v>421</v>
      </c>
      <c r="J1714" t="str">
        <v>DESKTOP</v>
      </c>
      <c r="K1714" t="str">
        <v>https://example.com/features</v>
      </c>
      <c r="L1714" t="str">
        <v/>
      </c>
      <c r="M1714">
        <v>7</v>
      </c>
      <c r="N1714" t="str">
        <v>HIGH</v>
      </c>
    </row>
    <row r="1715" spans="1:14">
      <c r="A1715" t="str">
        <v>INT-01714</v>
      </c>
      <c r="B1715" t="str">
        <v>L0105</v>
      </c>
      <c r="C1715" t="str">
        <v>CONTENT_DOWNLOAD</v>
      </c>
      <c r="D1715">
        <v>45697</v>
      </c>
      <c r="E1715" t="str">
        <v>SMS</v>
      </c>
      <c r="F1715" t="str">
        <v>N/A</v>
      </c>
      <c r="G1715" t="str">
        <v>Webinar: Advanced Analytics Deep Dive</v>
      </c>
      <c r="H1715" t="str">
        <v>IGNORED</v>
      </c>
      <c r="I1715">
        <v>778</v>
      </c>
      <c r="J1715" t="str">
        <v>MOBILE</v>
      </c>
      <c r="K1715" t="str">
        <v>N/A</v>
      </c>
      <c r="L1715" t="str">
        <v/>
      </c>
      <c r="M1715">
        <v>13</v>
      </c>
      <c r="N1715" t="str">
        <v>HIGH</v>
      </c>
    </row>
    <row r="1716" spans="1:14">
      <c r="A1716" t="str">
        <v>INT-01715</v>
      </c>
      <c r="B1716" t="str">
        <v>L0393</v>
      </c>
      <c r="C1716" t="str">
        <v>PRICING_PAGE_VIEW</v>
      </c>
      <c r="D1716" t="str">
        <v/>
      </c>
      <c r="E1716" t="str">
        <v>CHAT</v>
      </c>
      <c r="F1716" t="str">
        <v>C003</v>
      </c>
      <c r="G1716" t="str">
        <v>Video: Platform Overview 3Min</v>
      </c>
      <c r="H1716" t="str">
        <v>CLICKED</v>
      </c>
      <c r="I1716">
        <v>2122</v>
      </c>
      <c r="J1716" t="str">
        <v>DESKTOP</v>
      </c>
      <c r="K1716" t="str">
        <v>N/A</v>
      </c>
      <c r="L1716" t="str">
        <v/>
      </c>
      <c r="M1716">
        <v>35.4</v>
      </c>
      <c r="N1716" t="str">
        <v>HIGH</v>
      </c>
    </row>
    <row r="1717" spans="1:14">
      <c r="A1717" t="str">
        <v>INT-01716</v>
      </c>
      <c r="B1717" t="str">
        <v>L0917</v>
      </c>
      <c r="C1717" t="str">
        <v>PHONE_CALL</v>
      </c>
      <c r="D1717">
        <v>45701</v>
      </c>
      <c r="E1717" t="str">
        <v>IN-PERSON</v>
      </c>
      <c r="F1717" t="str">
        <v>C005</v>
      </c>
      <c r="G1717" t="str">
        <v>Unknown</v>
      </c>
      <c r="H1717" t="str">
        <v>VIEWED</v>
      </c>
      <c r="I1717">
        <v>698</v>
      </c>
      <c r="J1717" t="str">
        <v>TABLET</v>
      </c>
      <c r="K1717" t="str">
        <v>https://example.com/pricing</v>
      </c>
      <c r="L1717" t="str">
        <v/>
      </c>
      <c r="M1717">
        <v>11.6</v>
      </c>
      <c r="N1717" t="str">
        <v>HIGH</v>
      </c>
    </row>
    <row r="1718" spans="1:14">
      <c r="A1718" t="str">
        <v>INT-01717</v>
      </c>
      <c r="B1718" t="str">
        <v>L0619</v>
      </c>
      <c r="C1718" t="str">
        <v>EMAIL_OPEN</v>
      </c>
      <c r="D1718">
        <v>45683</v>
      </c>
      <c r="E1718" t="str">
        <v>PHONE</v>
      </c>
      <c r="F1718" t="str">
        <v>N/A</v>
      </c>
      <c r="G1718" t="str">
        <v>Blog: 5 Metrics Every Cmo Needs</v>
      </c>
      <c r="H1718" t="str">
        <v>REPLIED</v>
      </c>
      <c r="I1718">
        <v>16</v>
      </c>
      <c r="J1718" t="str">
        <v>TABLET</v>
      </c>
      <c r="K1718" t="str">
        <v>https://example.com/pricing</v>
      </c>
      <c r="L1718" t="str">
        <v/>
      </c>
      <c r="M1718">
        <v>0.3</v>
      </c>
      <c r="N1718" t="str">
        <v>LOW</v>
      </c>
    </row>
    <row r="1719" spans="1:14">
      <c r="A1719" t="str">
        <v>INT-01718</v>
      </c>
      <c r="B1719" t="str">
        <v>L0387</v>
      </c>
      <c r="C1719" t="str">
        <v>FREE_TRIAL_SIGNUP</v>
      </c>
      <c r="D1719" t="str">
        <v/>
      </c>
      <c r="E1719" t="str">
        <v>PHONE</v>
      </c>
      <c r="F1719" t="str">
        <v>N/A</v>
      </c>
      <c r="G1719" t="str">
        <v>Whitepaper: State Of Gtm 2025</v>
      </c>
      <c r="H1719" t="str">
        <v>CONVERTED</v>
      </c>
      <c r="I1719">
        <v>197</v>
      </c>
      <c r="J1719" t="str">
        <v>MOBILE</v>
      </c>
      <c r="K1719" t="str">
        <v>https://example.com/blog/reduce-cac</v>
      </c>
      <c r="L1719" t="str">
        <v/>
      </c>
      <c r="M1719">
        <v>3.3</v>
      </c>
      <c r="N1719" t="str">
        <v>MEDIUM</v>
      </c>
    </row>
    <row r="1720" spans="1:14">
      <c r="A1720" t="str">
        <v>INT-01719</v>
      </c>
      <c r="B1720" t="str">
        <v>L0491</v>
      </c>
      <c r="C1720" t="str">
        <v>WEBINAR_ATTENDED</v>
      </c>
      <c r="D1720">
        <v>45663</v>
      </c>
      <c r="E1720" t="str">
        <v>IN-PERSON</v>
      </c>
      <c r="F1720" t="str">
        <v>N/A</v>
      </c>
      <c r="G1720" t="str">
        <v>Blog: 5 Metrics Every Cmo Needs</v>
      </c>
      <c r="H1720" t="str">
        <v>ENGAGED</v>
      </c>
      <c r="I1720">
        <v>571</v>
      </c>
      <c r="J1720" t="str">
        <v>MOBILE</v>
      </c>
      <c r="K1720" t="str">
        <v>https://example.com/webinars</v>
      </c>
      <c r="L1720" t="str">
        <v/>
      </c>
      <c r="M1720">
        <v>9.5</v>
      </c>
      <c r="N1720" t="str">
        <v>HIGH</v>
      </c>
    </row>
    <row r="1721" spans="1:14">
      <c r="A1721" t="str">
        <v>INT-01720</v>
      </c>
      <c r="B1721" t="str">
        <v>L0801</v>
      </c>
      <c r="C1721" t="str">
        <v>CHATBOT_CONVO</v>
      </c>
      <c r="D1721">
        <v>45858</v>
      </c>
      <c r="E1721" t="str">
        <v>PHONE</v>
      </c>
      <c r="F1721" t="str">
        <v>C001</v>
      </c>
      <c r="G1721" t="str">
        <v>Newsletter Issue #44</v>
      </c>
      <c r="H1721" t="str">
        <v>CLICKED</v>
      </c>
      <c r="I1721">
        <v>1583</v>
      </c>
      <c r="J1721" t="str">
        <v>DESKTOP</v>
      </c>
      <c r="K1721" t="str">
        <v>https://example.com/integrations</v>
      </c>
      <c r="L1721" t="str">
        <v/>
      </c>
      <c r="M1721">
        <v>26.4</v>
      </c>
      <c r="N1721" t="str">
        <v>HIGH</v>
      </c>
    </row>
    <row r="1722" spans="1:14">
      <c r="A1722" t="str">
        <v>INT-01721</v>
      </c>
      <c r="B1722" t="str">
        <v>L0267</v>
      </c>
      <c r="C1722" t="str">
        <v>CHATBOT_CONVO</v>
      </c>
      <c r="D1722">
        <v>45758</v>
      </c>
      <c r="E1722" t="str">
        <v>WEB</v>
      </c>
      <c r="F1722" t="str">
        <v>C003</v>
      </c>
      <c r="G1722" t="str">
        <v>Video: Customer Testimonial</v>
      </c>
      <c r="H1722" t="str">
        <v>NO_RESPONSE</v>
      </c>
      <c r="I1722">
        <v>1502</v>
      </c>
      <c r="J1722" t="str">
        <v>TABLET</v>
      </c>
      <c r="K1722" t="str">
        <v>https://example.com/pricing</v>
      </c>
      <c r="L1722" t="str">
        <v/>
      </c>
      <c r="M1722">
        <v>25</v>
      </c>
      <c r="N1722" t="str">
        <v>HIGH</v>
      </c>
    </row>
    <row r="1723" spans="1:14">
      <c r="A1723" t="str">
        <v>INT-01722</v>
      </c>
      <c r="B1723" t="str">
        <v>L0989</v>
      </c>
      <c r="C1723" t="str">
        <v>AD_CLICK</v>
      </c>
      <c r="D1723">
        <v>45836</v>
      </c>
      <c r="E1723" t="str">
        <v>SOCIAL</v>
      </c>
      <c r="F1723" t="str">
        <v>C010</v>
      </c>
      <c r="G1723" t="str">
        <v>Webinar: Lead Scoring Best Practices</v>
      </c>
      <c r="H1723" t="str">
        <v>PARTIAL_VIEW</v>
      </c>
      <c r="I1723">
        <v>1253</v>
      </c>
      <c r="J1723" t="str">
        <v>UNKNOWN</v>
      </c>
      <c r="K1723" t="str">
        <v>https://example.com/case-studies</v>
      </c>
      <c r="L1723" t="str">
        <v/>
      </c>
      <c r="M1723">
        <v>20.9</v>
      </c>
      <c r="N1723" t="str">
        <v>HIGH</v>
      </c>
    </row>
    <row r="1724" spans="1:14">
      <c r="A1724" t="str">
        <v>INT-01723</v>
      </c>
      <c r="B1724" t="str">
        <v>L0675</v>
      </c>
      <c r="C1724" t="str">
        <v>FORM_SUBMIT</v>
      </c>
      <c r="D1724">
        <v>45944</v>
      </c>
      <c r="E1724" t="str">
        <v>PHONE</v>
      </c>
      <c r="F1724" t="str">
        <v>C003</v>
      </c>
      <c r="G1724" t="str">
        <v>Video: Customer Testimonial</v>
      </c>
      <c r="H1724" t="str">
        <v>CLICKED</v>
      </c>
      <c r="I1724">
        <v>256</v>
      </c>
      <c r="J1724" t="str">
        <v>DESKTOP</v>
      </c>
      <c r="K1724" t="str">
        <v>https://example.com/demo</v>
      </c>
      <c r="L1724" t="str">
        <v/>
      </c>
      <c r="M1724">
        <v>4.3</v>
      </c>
      <c r="N1724" t="str">
        <v>MEDIUM</v>
      </c>
    </row>
    <row r="1725" spans="1:14">
      <c r="A1725" t="str">
        <v>INT-01724</v>
      </c>
      <c r="B1725" t="str">
        <v>L0724</v>
      </c>
      <c r="C1725" t="str">
        <v>CHATBOT_CONVO</v>
      </c>
      <c r="D1725">
        <v>45778</v>
      </c>
      <c r="E1725" t="str">
        <v>PUSH_NOTIFICATION</v>
      </c>
      <c r="F1725" t="str">
        <v>C006</v>
      </c>
      <c r="G1725" t="str">
        <v>Case Study: Enterprise Win</v>
      </c>
      <c r="H1725" t="str">
        <v>REPLIED</v>
      </c>
      <c r="I1725">
        <v>995</v>
      </c>
      <c r="J1725" t="str">
        <v>MOBILE</v>
      </c>
      <c r="K1725" t="str">
        <v>https://example.com/roi-calculator</v>
      </c>
      <c r="L1725" t="str">
        <v/>
      </c>
      <c r="M1725">
        <v>16.600000000000001</v>
      </c>
      <c r="N1725" t="str">
        <v>HIGH</v>
      </c>
    </row>
    <row r="1726" spans="1:14">
      <c r="A1726" t="str">
        <v>INT-01725</v>
      </c>
      <c r="B1726" t="str">
        <v>L0811</v>
      </c>
      <c r="C1726" t="str">
        <v>EMAIL_CLICK</v>
      </c>
      <c r="D1726">
        <v>45711</v>
      </c>
      <c r="E1726" t="str">
        <v>SOCIAL</v>
      </c>
      <c r="F1726" t="str">
        <v>C007</v>
      </c>
      <c r="G1726" t="str">
        <v>Case Study: Smb Growth Story</v>
      </c>
      <c r="H1726" t="str">
        <v>CLICKED</v>
      </c>
      <c r="I1726">
        <v>205</v>
      </c>
      <c r="J1726" t="str">
        <v>DESKTOP</v>
      </c>
      <c r="K1726" t="str">
        <v>https://example.com/webinars</v>
      </c>
      <c r="L1726" t="str">
        <v/>
      </c>
      <c r="M1726">
        <v>3.4</v>
      </c>
      <c r="N1726" t="str">
        <v>MEDIUM</v>
      </c>
    </row>
    <row r="1727" spans="1:14">
      <c r="A1727" t="str">
        <v>INT-01726</v>
      </c>
      <c r="B1727" t="str">
        <v>L0947</v>
      </c>
      <c r="C1727" t="str">
        <v>DEMO_REQUEST</v>
      </c>
      <c r="D1727">
        <v>45730</v>
      </c>
      <c r="E1727" t="str">
        <v>EMAIL</v>
      </c>
      <c r="F1727" t="str">
        <v>C001</v>
      </c>
      <c r="G1727" t="str">
        <v>Video: Customer Testimonial</v>
      </c>
      <c r="H1727" t="str">
        <v>VIEWED</v>
      </c>
      <c r="I1727">
        <v>2358</v>
      </c>
      <c r="J1727" t="str">
        <v>DESKTOP</v>
      </c>
      <c r="K1727" t="str">
        <v>https://example.com/webinars</v>
      </c>
      <c r="L1727" t="str">
        <v/>
      </c>
      <c r="M1727">
        <v>39.299999999999997</v>
      </c>
      <c r="N1727" t="str">
        <v>HIGH</v>
      </c>
    </row>
    <row r="1728" spans="1:14">
      <c r="A1728" t="str">
        <v>INT-01727</v>
      </c>
      <c r="B1728" t="str">
        <v>L0534</v>
      </c>
      <c r="C1728" t="str">
        <v>DEMO_REQUEST</v>
      </c>
      <c r="D1728">
        <v>45889</v>
      </c>
      <c r="E1728" t="str">
        <v>SMS</v>
      </c>
      <c r="F1728" t="str">
        <v>C004</v>
      </c>
      <c r="G1728" t="str">
        <v>Unknown</v>
      </c>
      <c r="H1728" t="str">
        <v>BOUNCED</v>
      </c>
      <c r="I1728">
        <v>2350</v>
      </c>
      <c r="J1728" t="str">
        <v>UNKNOWN</v>
      </c>
      <c r="K1728" t="str">
        <v>https://example.com/blog</v>
      </c>
      <c r="L1728" t="str">
        <v/>
      </c>
      <c r="M1728">
        <v>39.200000000000003</v>
      </c>
      <c r="N1728" t="str">
        <v>HIGH</v>
      </c>
    </row>
    <row r="1729" spans="1:14">
      <c r="A1729" t="str">
        <v>INT-01728</v>
      </c>
      <c r="B1729" t="str">
        <v>L0576</v>
      </c>
      <c r="C1729" t="str">
        <v>PRICING_PAGE_VIEW</v>
      </c>
      <c r="D1729">
        <v>45811</v>
      </c>
      <c r="E1729" t="str">
        <v>SMS</v>
      </c>
      <c r="F1729" t="str">
        <v>C008</v>
      </c>
      <c r="G1729" t="str">
        <v>Social Post: Product Launch</v>
      </c>
      <c r="H1729" t="str">
        <v>PARTIAL_VIEW</v>
      </c>
      <c r="I1729">
        <v>723</v>
      </c>
      <c r="J1729" t="str">
        <v>DESKTOP</v>
      </c>
      <c r="K1729" t="str">
        <v>https://example.com/about</v>
      </c>
      <c r="L1729" t="str">
        <v/>
      </c>
      <c r="M1729">
        <v>12.1</v>
      </c>
      <c r="N1729" t="str">
        <v>HIGH</v>
      </c>
    </row>
    <row r="1730" spans="1:14">
      <c r="A1730" t="str">
        <v>INT-01729</v>
      </c>
      <c r="B1730" t="str">
        <v>L0470</v>
      </c>
      <c r="C1730" t="str">
        <v>FORM_SUBMIT</v>
      </c>
      <c r="D1730">
        <v>45812</v>
      </c>
      <c r="E1730" t="str">
        <v>WEB</v>
      </c>
      <c r="F1730" t="str">
        <v>C009</v>
      </c>
      <c r="G1730" t="str">
        <v>Demo: Live Product Walkthrough</v>
      </c>
      <c r="H1730" t="str">
        <v>CONVERTED</v>
      </c>
      <c r="I1730">
        <v>1367</v>
      </c>
      <c r="J1730" t="str">
        <v>MOBILE</v>
      </c>
      <c r="K1730" t="str">
        <v>https://example.com/free-trial</v>
      </c>
      <c r="L1730" t="str">
        <v/>
      </c>
      <c r="M1730">
        <v>22.8</v>
      </c>
      <c r="N1730" t="str">
        <v>HIGH</v>
      </c>
    </row>
    <row r="1731" spans="1:14">
      <c r="A1731" t="str">
        <v>INT-01730</v>
      </c>
      <c r="B1731" t="str">
        <v>L0439</v>
      </c>
      <c r="C1731" t="str">
        <v>CHATBOT_CONVO</v>
      </c>
      <c r="D1731">
        <v>45833</v>
      </c>
      <c r="E1731" t="str">
        <v>CHAT</v>
      </c>
      <c r="F1731" t="str">
        <v>C001</v>
      </c>
      <c r="G1731" t="str">
        <v>Free Trial Signup Page</v>
      </c>
      <c r="H1731" t="str">
        <v>BOUNCED</v>
      </c>
      <c r="I1731">
        <v>323</v>
      </c>
      <c r="J1731" t="str">
        <v>MOBILE</v>
      </c>
      <c r="K1731" t="str">
        <v>https://example.com/resources/ebooks</v>
      </c>
      <c r="L1731" t="str">
        <v/>
      </c>
      <c r="M1731">
        <v>5.4</v>
      </c>
      <c r="N1731" t="str">
        <v>HIGH</v>
      </c>
    </row>
    <row r="1732" spans="1:14">
      <c r="A1732" t="str">
        <v>INT-01731</v>
      </c>
      <c r="B1732" t="str">
        <v>L0252</v>
      </c>
      <c r="C1732" t="str">
        <v>WEBINAR_ATTENDED</v>
      </c>
      <c r="D1732">
        <v>46008</v>
      </c>
      <c r="E1732" t="str">
        <v>IN-PERSON</v>
      </c>
      <c r="F1732" t="str">
        <v>C006</v>
      </c>
      <c r="G1732" t="str">
        <v>Free Trial Signup Page</v>
      </c>
      <c r="H1732" t="str">
        <v>BOUNCED</v>
      </c>
      <c r="I1732">
        <v>1075</v>
      </c>
      <c r="J1732" t="str">
        <v>MOBILE</v>
      </c>
      <c r="K1732" t="str">
        <v>https://example.com/blog/reduce-cac</v>
      </c>
      <c r="L1732" t="str">
        <v/>
      </c>
      <c r="M1732">
        <v>17.899999999999999</v>
      </c>
      <c r="N1732" t="str">
        <v>HIGH</v>
      </c>
    </row>
    <row r="1733" spans="1:14">
      <c r="A1733" t="str">
        <v>INT-01732</v>
      </c>
      <c r="B1733" t="str">
        <v>L0755</v>
      </c>
      <c r="C1733" t="str">
        <v>PHONE_CALL</v>
      </c>
      <c r="D1733">
        <v>45818</v>
      </c>
      <c r="E1733" t="str">
        <v>PUSH_NOTIFICATION</v>
      </c>
      <c r="F1733" t="str">
        <v>N/A</v>
      </c>
      <c r="G1733" t="str">
        <v>Chatbot: Pricing Inquiry</v>
      </c>
      <c r="H1733" t="str">
        <v>NO_RESPONSE</v>
      </c>
      <c r="I1733">
        <v>1184</v>
      </c>
      <c r="J1733" t="str">
        <v>DESKTOP</v>
      </c>
      <c r="K1733" t="str">
        <v>N/A</v>
      </c>
      <c r="L1733" t="str">
        <v/>
      </c>
      <c r="M1733">
        <v>19.7</v>
      </c>
      <c r="N1733" t="str">
        <v>HIGH</v>
      </c>
    </row>
    <row r="1734" spans="1:14">
      <c r="A1734" t="str">
        <v>INT-01733</v>
      </c>
      <c r="B1734" t="str">
        <v>L0644</v>
      </c>
      <c r="C1734" t="str">
        <v>WEBINAR_ATTENDED</v>
      </c>
      <c r="D1734">
        <v>45907</v>
      </c>
      <c r="E1734" t="str">
        <v>IN-PERSON</v>
      </c>
      <c r="F1734" t="str">
        <v>N/A</v>
      </c>
      <c r="G1734" t="str">
        <v>Blog: How To Reduce Cac</v>
      </c>
      <c r="H1734" t="str">
        <v>UNSUBSCRIBED</v>
      </c>
      <c r="I1734">
        <v>1175</v>
      </c>
      <c r="J1734" t="str">
        <v>TABLET</v>
      </c>
      <c r="K1734" t="str">
        <v>https://example.com/demo</v>
      </c>
      <c r="L1734" t="str">
        <v/>
      </c>
      <c r="M1734">
        <v>19.600000000000001</v>
      </c>
      <c r="N1734" t="str">
        <v>HIGH</v>
      </c>
    </row>
    <row r="1735" spans="1:14">
      <c r="A1735" t="str">
        <v>INT-01734</v>
      </c>
      <c r="B1735" t="str">
        <v>L0197</v>
      </c>
      <c r="C1735" t="str">
        <v>CONTENT_DOWNLOAD</v>
      </c>
      <c r="D1735">
        <v>45814</v>
      </c>
      <c r="E1735" t="str">
        <v>EMAIL</v>
      </c>
      <c r="F1735" t="str">
        <v>C006</v>
      </c>
      <c r="G1735" t="str">
        <v>Product Demo Video</v>
      </c>
      <c r="H1735" t="str">
        <v>CONVERTED</v>
      </c>
      <c r="I1735">
        <v>1176</v>
      </c>
      <c r="J1735" t="str">
        <v>DESKTOP</v>
      </c>
      <c r="K1735" t="str">
        <v>https://example.com/competitors</v>
      </c>
      <c r="L1735" t="str">
        <v/>
      </c>
      <c r="M1735">
        <v>19.600000000000001</v>
      </c>
      <c r="N1735" t="str">
        <v>HIGH</v>
      </c>
    </row>
    <row r="1736" spans="1:14">
      <c r="A1736" t="str">
        <v>INT-01735</v>
      </c>
      <c r="B1736" t="str">
        <v>L0022</v>
      </c>
      <c r="C1736" t="str">
        <v>AD_CLICK</v>
      </c>
      <c r="D1736">
        <v>45924</v>
      </c>
      <c r="E1736" t="str">
        <v>SMS</v>
      </c>
      <c r="F1736" t="str">
        <v>N/A</v>
      </c>
      <c r="G1736" t="str">
        <v>Ultimate Guide To Crm</v>
      </c>
      <c r="H1736" t="str">
        <v>OPENED</v>
      </c>
      <c r="I1736">
        <v>624</v>
      </c>
      <c r="J1736" t="str">
        <v>TABLET</v>
      </c>
      <c r="K1736" t="str">
        <v>N/A</v>
      </c>
      <c r="L1736" t="str">
        <v/>
      </c>
      <c r="M1736">
        <v>10.4</v>
      </c>
      <c r="N1736" t="str">
        <v>HIGH</v>
      </c>
    </row>
    <row r="1737" spans="1:14">
      <c r="A1737" t="str">
        <v>INT-01736</v>
      </c>
      <c r="B1737" t="str">
        <v>L0367</v>
      </c>
      <c r="C1737" t="str">
        <v>CHATBOT_CONVO</v>
      </c>
      <c r="D1737">
        <v>45842</v>
      </c>
      <c r="E1737" t="str">
        <v>EMAIL</v>
      </c>
      <c r="F1737" t="str">
        <v>C009</v>
      </c>
      <c r="G1737" t="str">
        <v>10 Lead Scoring Tips</v>
      </c>
      <c r="H1737" t="str">
        <v>CONVERTED</v>
      </c>
      <c r="I1737">
        <v>162</v>
      </c>
      <c r="J1737" t="str">
        <v>TABLET</v>
      </c>
      <c r="K1737" t="str">
        <v>https://example.com/pricing</v>
      </c>
      <c r="L1737" t="str">
        <v/>
      </c>
      <c r="M1737">
        <v>2.7</v>
      </c>
      <c r="N1737" t="str">
        <v>MEDIUM</v>
      </c>
    </row>
    <row r="1738" spans="1:14">
      <c r="A1738" t="str">
        <v>INT-01737</v>
      </c>
      <c r="B1738" t="str">
        <v>L0912</v>
      </c>
      <c r="C1738" t="str">
        <v>EMAIL_CLICK</v>
      </c>
      <c r="D1738">
        <v>45766</v>
      </c>
      <c r="E1738" t="str">
        <v>PHONE</v>
      </c>
      <c r="F1738" t="str">
        <v>C006</v>
      </c>
      <c r="G1738" t="str">
        <v>Webinar: Marketing Automation 101</v>
      </c>
      <c r="H1738" t="str">
        <v>DOWNLOADED</v>
      </c>
      <c r="I1738">
        <v>0</v>
      </c>
      <c r="J1738" t="str">
        <v>MOBILE</v>
      </c>
      <c r="K1738" t="str">
        <v>https://example.com/demo</v>
      </c>
      <c r="L1738" t="str">
        <v/>
      </c>
      <c r="M1738">
        <v>0</v>
      </c>
      <c r="N1738" t="str">
        <v>NONE</v>
      </c>
    </row>
    <row r="1739" spans="1:14">
      <c r="A1739" t="str">
        <v>INT-01738</v>
      </c>
      <c r="B1739" t="str">
        <v>L0140</v>
      </c>
      <c r="C1739" t="str">
        <v>WEBINAR_ATTENDED</v>
      </c>
      <c r="D1739">
        <v>45817</v>
      </c>
      <c r="E1739" t="str">
        <v>WEB</v>
      </c>
      <c r="F1739" t="str">
        <v>C005</v>
      </c>
      <c r="G1739" t="str">
        <v>Blog: How To Reduce Cac</v>
      </c>
      <c r="H1739" t="str">
        <v>DOWNLOADED</v>
      </c>
      <c r="I1739">
        <v>947</v>
      </c>
      <c r="J1739" t="str">
        <v>DESKTOP</v>
      </c>
      <c r="K1739" t="str">
        <v>https://example.com/resources/ebooks</v>
      </c>
      <c r="L1739" t="str">
        <v/>
      </c>
      <c r="M1739">
        <v>15.8</v>
      </c>
      <c r="N1739" t="str">
        <v>HIGH</v>
      </c>
    </row>
    <row r="1740" spans="1:14">
      <c r="A1740" t="str">
        <v>INT-01739</v>
      </c>
      <c r="B1740" t="str">
        <v>L0765</v>
      </c>
      <c r="C1740" t="str">
        <v>WEBSITE_VISIT</v>
      </c>
      <c r="D1740">
        <v>45788</v>
      </c>
      <c r="E1740" t="str">
        <v>SOCIAL</v>
      </c>
      <c r="F1740" t="str">
        <v>C008</v>
      </c>
      <c r="G1740" t="str">
        <v>Webinar: Marketing Automation 101</v>
      </c>
      <c r="H1740" t="str">
        <v>IGNORED</v>
      </c>
      <c r="I1740">
        <v>1095</v>
      </c>
      <c r="J1740" t="str">
        <v>UNKNOWN</v>
      </c>
      <c r="K1740" t="str">
        <v>https://example.com/case-studies</v>
      </c>
      <c r="L1740" t="str">
        <v/>
      </c>
      <c r="M1740">
        <v>18.3</v>
      </c>
      <c r="N1740" t="str">
        <v>HIGH</v>
      </c>
    </row>
    <row r="1741" spans="1:14">
      <c r="A1741" t="str">
        <v>INT-01740</v>
      </c>
      <c r="B1741" t="str">
        <v>L0403</v>
      </c>
      <c r="C1741" t="str">
        <v>CHATBOT_CONVO</v>
      </c>
      <c r="D1741">
        <v>45885</v>
      </c>
      <c r="E1741" t="str">
        <v>IN-PERSON</v>
      </c>
      <c r="F1741" t="str">
        <v>C009</v>
      </c>
      <c r="G1741" t="str">
        <v>10 Lead Scoring Tips</v>
      </c>
      <c r="H1741" t="str">
        <v>NO_RESPONSE</v>
      </c>
      <c r="I1741">
        <v>324</v>
      </c>
      <c r="J1741" t="str">
        <v>DESKTOP</v>
      </c>
      <c r="K1741" t="str">
        <v>https://example.com/case-studies</v>
      </c>
      <c r="L1741" t="str">
        <v/>
      </c>
      <c r="M1741">
        <v>5.4</v>
      </c>
      <c r="N1741" t="str">
        <v>HIGH</v>
      </c>
    </row>
    <row r="1742" spans="1:14">
      <c r="A1742" t="str">
        <v>INT-01741</v>
      </c>
      <c r="B1742" t="str">
        <v>L0780</v>
      </c>
      <c r="C1742" t="str">
        <v>CASE_STUDY_VIEW</v>
      </c>
      <c r="D1742">
        <v>45730</v>
      </c>
      <c r="E1742" t="str">
        <v>IN-PERSON</v>
      </c>
      <c r="F1742" t="str">
        <v>C005</v>
      </c>
      <c r="G1742" t="str">
        <v>Competitor Comparison Sheet</v>
      </c>
      <c r="H1742" t="str">
        <v>REGISTERED</v>
      </c>
      <c r="I1742">
        <v>1613</v>
      </c>
      <c r="J1742" t="str">
        <v>TABLET</v>
      </c>
      <c r="K1742" t="str">
        <v>https://example.com/integrations</v>
      </c>
      <c r="L1742" t="str">
        <v/>
      </c>
      <c r="M1742">
        <v>26.9</v>
      </c>
      <c r="N1742" t="str">
        <v>HIGH</v>
      </c>
    </row>
    <row r="1743" spans="1:14">
      <c r="A1743" t="str">
        <v>INT-01742</v>
      </c>
      <c r="B1743" t="str">
        <v>L0276</v>
      </c>
      <c r="C1743" t="str">
        <v>SOCIAL_ENGAGE</v>
      </c>
      <c r="D1743">
        <v>45664</v>
      </c>
      <c r="E1743" t="str">
        <v>SOCIAL</v>
      </c>
      <c r="F1743" t="str">
        <v>N/A</v>
      </c>
      <c r="G1743" t="str">
        <v>Blog: 5 Metrics Every Cmo Needs</v>
      </c>
      <c r="H1743" t="str">
        <v>CLICKED</v>
      </c>
      <c r="I1743">
        <v>774</v>
      </c>
      <c r="J1743" t="str">
        <v>DESKTOP</v>
      </c>
      <c r="K1743" t="str">
        <v>https://example.com/demo</v>
      </c>
      <c r="L1743" t="str">
        <v/>
      </c>
      <c r="M1743">
        <v>12.9</v>
      </c>
      <c r="N1743" t="str">
        <v>HIGH</v>
      </c>
    </row>
    <row r="1744" spans="1:14">
      <c r="A1744" t="str">
        <v>INT-01743</v>
      </c>
      <c r="B1744" t="str">
        <v>L0874</v>
      </c>
      <c r="C1744" t="str">
        <v>CONTENT_DOWNLOAD</v>
      </c>
      <c r="D1744">
        <v>45945</v>
      </c>
      <c r="E1744" t="str">
        <v>SOCIAL</v>
      </c>
      <c r="F1744" t="str">
        <v>C003</v>
      </c>
      <c r="G1744" t="str">
        <v>Customer Success Story</v>
      </c>
      <c r="H1744" t="str">
        <v>NO_RESPONSE</v>
      </c>
      <c r="I1744">
        <v>1453</v>
      </c>
      <c r="J1744" t="str">
        <v>UNKNOWN</v>
      </c>
      <c r="K1744" t="str">
        <v>https://example.com/integrations</v>
      </c>
      <c r="L1744" t="str">
        <v/>
      </c>
      <c r="M1744">
        <v>24.2</v>
      </c>
      <c r="N1744" t="str">
        <v>HIGH</v>
      </c>
    </row>
    <row r="1745" spans="1:14">
      <c r="A1745" t="str">
        <v>INT-01744</v>
      </c>
      <c r="B1745" t="str">
        <v>L0465</v>
      </c>
      <c r="C1745" t="str">
        <v>PRICING_PAGE_VIEW</v>
      </c>
      <c r="D1745">
        <v>45859</v>
      </c>
      <c r="E1745" t="str">
        <v>UNKNOWN</v>
      </c>
      <c r="F1745" t="str">
        <v>C003</v>
      </c>
      <c r="G1745" t="str">
        <v>Blog: 5 Metrics Every Cmo Needs</v>
      </c>
      <c r="H1745" t="str">
        <v>OPENED</v>
      </c>
      <c r="I1745">
        <v>884</v>
      </c>
      <c r="J1745" t="str">
        <v>UNKNOWN</v>
      </c>
      <c r="K1745" t="str">
        <v>https://example.com/competitors</v>
      </c>
      <c r="L1745" t="str">
        <v/>
      </c>
      <c r="M1745">
        <v>14.7</v>
      </c>
      <c r="N1745" t="str">
        <v>HIGH</v>
      </c>
    </row>
    <row r="1746" spans="1:14">
      <c r="A1746" t="str">
        <v>INT-01745</v>
      </c>
      <c r="B1746" t="str">
        <v>L0693</v>
      </c>
      <c r="C1746" t="str">
        <v>PRICING_PAGE_VIEW</v>
      </c>
      <c r="D1746">
        <v>45950</v>
      </c>
      <c r="E1746" t="str">
        <v>UNKNOWN</v>
      </c>
      <c r="F1746" t="str">
        <v>C010</v>
      </c>
      <c r="G1746" t="str">
        <v>Unknown</v>
      </c>
      <c r="H1746" t="str">
        <v>CLICKED</v>
      </c>
      <c r="I1746">
        <v>323</v>
      </c>
      <c r="J1746" t="str">
        <v>DESKTOP</v>
      </c>
      <c r="K1746" t="str">
        <v>https://example.com/blog</v>
      </c>
      <c r="L1746" t="str">
        <v>Gatekeeper — Need Executive Sponsor</v>
      </c>
      <c r="M1746">
        <v>5.4</v>
      </c>
      <c r="N1746" t="str">
        <v>HIGH</v>
      </c>
    </row>
    <row r="1747" spans="1:14">
      <c r="A1747" t="str">
        <v>INT-01746</v>
      </c>
      <c r="B1747" t="str">
        <v>L0575</v>
      </c>
      <c r="C1747" t="str">
        <v>SOCIAL_ENGAGE</v>
      </c>
      <c r="D1747">
        <v>45943</v>
      </c>
      <c r="E1747" t="str">
        <v>SMS</v>
      </c>
      <c r="F1747" t="str">
        <v>C010</v>
      </c>
      <c r="G1747" t="str">
        <v>Ultimate Guide To Crm</v>
      </c>
      <c r="H1747" t="str">
        <v>REGISTERED</v>
      </c>
      <c r="I1747">
        <v>446</v>
      </c>
      <c r="J1747" t="str">
        <v>DESKTOP</v>
      </c>
      <c r="K1747" t="str">
        <v>https://example.com/case-studies</v>
      </c>
      <c r="L1747" t="str">
        <v/>
      </c>
      <c r="M1747">
        <v>7.4</v>
      </c>
      <c r="N1747" t="str">
        <v>HIGH</v>
      </c>
    </row>
    <row r="1748" spans="1:14">
      <c r="A1748" t="str">
        <v>INT-01747</v>
      </c>
      <c r="B1748" t="str">
        <v>L0643</v>
      </c>
      <c r="C1748" t="str">
        <v>PRICING_PAGE_VIEW</v>
      </c>
      <c r="D1748">
        <v>45976</v>
      </c>
      <c r="E1748" t="str">
        <v>SOCIAL</v>
      </c>
      <c r="F1748" t="str">
        <v>C007</v>
      </c>
      <c r="G1748" t="str">
        <v>Whitepaper: State Of Gtm 2025</v>
      </c>
      <c r="H1748" t="str">
        <v>DOWNLOADED</v>
      </c>
      <c r="I1748">
        <v>344</v>
      </c>
      <c r="J1748" t="str">
        <v>DESKTOP</v>
      </c>
      <c r="K1748" t="str">
        <v>https://example.com/pricing</v>
      </c>
      <c r="L1748" t="str">
        <v>Timeline: Q3</v>
      </c>
      <c r="M1748">
        <v>5.7</v>
      </c>
      <c r="N1748" t="str">
        <v>HIGH</v>
      </c>
    </row>
    <row r="1749" spans="1:14">
      <c r="A1749" t="str">
        <v>INT-01748</v>
      </c>
      <c r="B1749" t="str">
        <v>L0094</v>
      </c>
      <c r="C1749" t="str">
        <v>FORM_SUBMIT</v>
      </c>
      <c r="D1749">
        <v>45897</v>
      </c>
      <c r="E1749" t="str">
        <v>PHONE</v>
      </c>
      <c r="F1749" t="str">
        <v>C009</v>
      </c>
      <c r="G1749" t="str">
        <v>Video: Platform Overview 3Min</v>
      </c>
      <c r="H1749" t="str">
        <v>PARTIAL_VIEW</v>
      </c>
      <c r="I1749">
        <v>1858</v>
      </c>
      <c r="J1749" t="str">
        <v>TABLET</v>
      </c>
      <c r="K1749" t="str">
        <v>https://example.com/integrations</v>
      </c>
      <c r="L1749" t="str">
        <v/>
      </c>
      <c r="M1749">
        <v>31</v>
      </c>
      <c r="N1749" t="str">
        <v>HIGH</v>
      </c>
    </row>
    <row r="1750" spans="1:14">
      <c r="A1750" t="str">
        <v>INT-01749</v>
      </c>
      <c r="B1750" t="str">
        <v>L0170</v>
      </c>
      <c r="C1750" t="str">
        <v>UNSUBSCRIBE</v>
      </c>
      <c r="D1750">
        <v>45733</v>
      </c>
      <c r="E1750" t="str">
        <v>UNKNOWN</v>
      </c>
      <c r="F1750" t="str">
        <v>C010</v>
      </c>
      <c r="G1750" t="str">
        <v>Video: Platform Overview 3Min</v>
      </c>
      <c r="H1750" t="str">
        <v>CLICKED</v>
      </c>
      <c r="I1750">
        <v>2057</v>
      </c>
      <c r="J1750" t="str">
        <v>MOBILE</v>
      </c>
      <c r="K1750" t="str">
        <v>N/A</v>
      </c>
      <c r="L1750" t="str">
        <v/>
      </c>
      <c r="M1750">
        <v>34.299999999999997</v>
      </c>
      <c r="N1750" t="str">
        <v>HIGH</v>
      </c>
    </row>
    <row r="1751" spans="1:14">
      <c r="A1751" t="str">
        <v>INT-01750</v>
      </c>
      <c r="B1751" t="str">
        <v>L0553</v>
      </c>
      <c r="C1751" t="str">
        <v>REFERRAL_LINK_CLICK</v>
      </c>
      <c r="D1751">
        <v>45750</v>
      </c>
      <c r="E1751" t="str">
        <v>EMAIL</v>
      </c>
      <c r="F1751" t="str">
        <v>C007</v>
      </c>
      <c r="G1751" t="str">
        <v>Pricing Page</v>
      </c>
      <c r="H1751" t="str">
        <v>BOUNCED</v>
      </c>
      <c r="I1751">
        <v>0</v>
      </c>
      <c r="J1751" t="str">
        <v>DESKTOP</v>
      </c>
      <c r="K1751" t="str">
        <v>https://example.com/roi-calculator</v>
      </c>
      <c r="L1751" t="str">
        <v/>
      </c>
      <c r="M1751">
        <v>0</v>
      </c>
      <c r="N1751" t="str">
        <v>NONE</v>
      </c>
    </row>
    <row r="1752" spans="1:14">
      <c r="A1752" t="str">
        <v>INT-01751</v>
      </c>
      <c r="B1752" t="str">
        <v>L0869</v>
      </c>
      <c r="C1752" t="str">
        <v>BLOG_READ</v>
      </c>
      <c r="D1752">
        <v>46011</v>
      </c>
      <c r="E1752" t="str">
        <v>SOCIAL</v>
      </c>
      <c r="F1752" t="str">
        <v>C008</v>
      </c>
      <c r="G1752" t="str">
        <v>Free Trial Signup Page</v>
      </c>
      <c r="H1752" t="str">
        <v>OPENED</v>
      </c>
      <c r="I1752">
        <v>1651</v>
      </c>
      <c r="J1752" t="str">
        <v>UNKNOWN</v>
      </c>
      <c r="K1752" t="str">
        <v>https://example.com/features</v>
      </c>
      <c r="L1752" t="str">
        <v/>
      </c>
      <c r="M1752">
        <v>27.5</v>
      </c>
      <c r="N1752" t="str">
        <v>HIGH</v>
      </c>
    </row>
    <row r="1753" spans="1:14">
      <c r="A1753" t="str">
        <v>INT-01752</v>
      </c>
      <c r="B1753" t="str">
        <v>L0081</v>
      </c>
      <c r="C1753" t="str">
        <v>EMAIL_OPEN</v>
      </c>
      <c r="D1753">
        <v>45885</v>
      </c>
      <c r="E1753" t="str">
        <v>EMAIL</v>
      </c>
      <c r="F1753" t="str">
        <v>N/A</v>
      </c>
      <c r="G1753" t="str">
        <v>10 Lead Scoring Tips</v>
      </c>
      <c r="H1753" t="str">
        <v>REGISTERED</v>
      </c>
      <c r="I1753">
        <v>592</v>
      </c>
      <c r="J1753" t="str">
        <v>MOBILE</v>
      </c>
      <c r="K1753" t="str">
        <v>https://example.com/integrations</v>
      </c>
      <c r="L1753" t="str">
        <v/>
      </c>
      <c r="M1753">
        <v>9.9</v>
      </c>
      <c r="N1753" t="str">
        <v>HIGH</v>
      </c>
    </row>
    <row r="1754" spans="1:14">
      <c r="A1754" t="str">
        <v>INT-01753</v>
      </c>
      <c r="B1754" t="str">
        <v>L0043</v>
      </c>
      <c r="C1754" t="str">
        <v>PRICING_PAGE_VIEW</v>
      </c>
      <c r="D1754">
        <v>45919</v>
      </c>
      <c r="E1754" t="str">
        <v>UNKNOWN</v>
      </c>
      <c r="F1754" t="str">
        <v>C006</v>
      </c>
      <c r="G1754" t="str">
        <v>Unknown</v>
      </c>
      <c r="H1754" t="str">
        <v>OPENED</v>
      </c>
      <c r="I1754">
        <v>777</v>
      </c>
      <c r="J1754" t="str">
        <v>UNKNOWN</v>
      </c>
      <c r="K1754" t="str">
        <v>N/A</v>
      </c>
      <c r="L1754" t="str">
        <v/>
      </c>
      <c r="M1754">
        <v>13</v>
      </c>
      <c r="N1754" t="str">
        <v>HIGH</v>
      </c>
    </row>
    <row r="1755" spans="1:14">
      <c r="A1755" t="str">
        <v>INT-01754</v>
      </c>
      <c r="B1755" t="str">
        <v>L0262</v>
      </c>
      <c r="C1755" t="str">
        <v>UNSUBSCRIBE</v>
      </c>
      <c r="D1755">
        <v>45697</v>
      </c>
      <c r="E1755" t="str">
        <v>SMS</v>
      </c>
      <c r="F1755" t="str">
        <v>C005</v>
      </c>
      <c r="G1755" t="str">
        <v>Chatbot: Pricing Inquiry</v>
      </c>
      <c r="H1755" t="str">
        <v>DOWNLOADED</v>
      </c>
      <c r="I1755">
        <v>694</v>
      </c>
      <c r="J1755" t="str">
        <v>UNKNOWN</v>
      </c>
      <c r="K1755" t="str">
        <v>N/A</v>
      </c>
      <c r="L1755" t="str">
        <v/>
      </c>
      <c r="M1755">
        <v>11.6</v>
      </c>
      <c r="N1755" t="str">
        <v>HIGH</v>
      </c>
    </row>
    <row r="1756" spans="1:14">
      <c r="A1756" t="str">
        <v>INT-01755</v>
      </c>
      <c r="B1756" t="str">
        <v>L0435</v>
      </c>
      <c r="C1756" t="str">
        <v>WEBSITE_VISIT</v>
      </c>
      <c r="D1756">
        <v>45682</v>
      </c>
      <c r="E1756" t="str">
        <v>SMS</v>
      </c>
      <c r="F1756" t="str">
        <v>C009</v>
      </c>
      <c r="G1756" t="str">
        <v>Webinar: Marketing Automation 101</v>
      </c>
      <c r="H1756" t="str">
        <v>DOWNLOADED</v>
      </c>
      <c r="I1756">
        <v>0</v>
      </c>
      <c r="J1756" t="str">
        <v>TABLET</v>
      </c>
      <c r="K1756" t="str">
        <v>https://example.com/demo</v>
      </c>
      <c r="L1756" t="str">
        <v/>
      </c>
      <c r="M1756">
        <v>0</v>
      </c>
      <c r="N1756" t="str">
        <v>NONE</v>
      </c>
    </row>
    <row r="1757" spans="1:14">
      <c r="A1757" t="str">
        <v>INT-01756</v>
      </c>
      <c r="B1757" t="str">
        <v>L0894</v>
      </c>
      <c r="C1757" t="str">
        <v>REFERRAL_LINK_CLICK</v>
      </c>
      <c r="D1757">
        <v>46018</v>
      </c>
      <c r="E1757" t="str">
        <v>SMS</v>
      </c>
      <c r="F1757" t="str">
        <v>C010</v>
      </c>
      <c r="G1757" t="str">
        <v>Whitepaper: State Of Gtm 2025</v>
      </c>
      <c r="H1757" t="str">
        <v>IGNORED</v>
      </c>
      <c r="I1757">
        <v>0</v>
      </c>
      <c r="J1757" t="str">
        <v>UNKNOWN</v>
      </c>
      <c r="K1757" t="str">
        <v>https://example.com/case-studies</v>
      </c>
      <c r="L1757" t="str">
        <v/>
      </c>
      <c r="M1757">
        <v>0</v>
      </c>
      <c r="N1757" t="str">
        <v>NONE</v>
      </c>
    </row>
    <row r="1758" spans="1:14">
      <c r="A1758" t="str">
        <v>INT-01757</v>
      </c>
      <c r="B1758" t="str">
        <v>L0367</v>
      </c>
      <c r="C1758" t="str">
        <v>AD_CLICK</v>
      </c>
      <c r="D1758" t="str">
        <v/>
      </c>
      <c r="E1758" t="str">
        <v>PHONE</v>
      </c>
      <c r="F1758" t="str">
        <v>C001</v>
      </c>
      <c r="G1758" t="str">
        <v>Case Study: Enterprise Win</v>
      </c>
      <c r="H1758" t="str">
        <v>NO_RESPONSE</v>
      </c>
      <c r="I1758">
        <v>1093</v>
      </c>
      <c r="J1758" t="str">
        <v>MOBILE</v>
      </c>
      <c r="K1758" t="str">
        <v>https://example.com/about</v>
      </c>
      <c r="L1758" t="str">
        <v/>
      </c>
      <c r="M1758">
        <v>18.2</v>
      </c>
      <c r="N1758" t="str">
        <v>HIGH</v>
      </c>
    </row>
    <row r="1759" spans="1:14">
      <c r="A1759" t="str">
        <v>INT-01758</v>
      </c>
      <c r="B1759" t="str">
        <v>L0994</v>
      </c>
      <c r="C1759" t="str">
        <v>CASE_STUDY_VIEW</v>
      </c>
      <c r="D1759">
        <v>45773</v>
      </c>
      <c r="E1759" t="str">
        <v>CHAT</v>
      </c>
      <c r="F1759" t="str">
        <v>C005</v>
      </c>
      <c r="G1759" t="str">
        <v>Product Demo Video</v>
      </c>
      <c r="H1759" t="str">
        <v>PARTIAL_VIEW</v>
      </c>
      <c r="I1759">
        <v>1690</v>
      </c>
      <c r="J1759" t="str">
        <v>UNKNOWN</v>
      </c>
      <c r="K1759" t="str">
        <v>N/A</v>
      </c>
      <c r="L1759" t="str">
        <v/>
      </c>
      <c r="M1759">
        <v>28.2</v>
      </c>
      <c r="N1759" t="str">
        <v>HIGH</v>
      </c>
    </row>
    <row r="1760" spans="1:14">
      <c r="A1760" t="str">
        <v>INT-01759</v>
      </c>
      <c r="B1760" t="str">
        <v>L0709</v>
      </c>
      <c r="C1760" t="str">
        <v>DEMO_REQUEST</v>
      </c>
      <c r="D1760">
        <v>46010</v>
      </c>
      <c r="E1760" t="str">
        <v>UNKNOWN</v>
      </c>
      <c r="F1760" t="str">
        <v>C003</v>
      </c>
      <c r="G1760" t="str">
        <v>Retargeting Ad Creative A</v>
      </c>
      <c r="H1760" t="str">
        <v>IGNORED</v>
      </c>
      <c r="I1760">
        <v>1632</v>
      </c>
      <c r="J1760" t="str">
        <v>DESKTOP</v>
      </c>
      <c r="K1760" t="str">
        <v>https://example.com/features</v>
      </c>
      <c r="L1760" t="str">
        <v/>
      </c>
      <c r="M1760">
        <v>27.2</v>
      </c>
      <c r="N1760" t="str">
        <v>HIGH</v>
      </c>
    </row>
    <row r="1761" spans="1:14">
      <c r="A1761" t="str">
        <v>INT-01760</v>
      </c>
      <c r="B1761" t="str">
        <v>L0027</v>
      </c>
      <c r="C1761" t="str">
        <v>PHONE_CALL</v>
      </c>
      <c r="D1761">
        <v>45879</v>
      </c>
      <c r="E1761" t="str">
        <v>PUSH_NOTIFICATION</v>
      </c>
      <c r="F1761" t="str">
        <v>N/A</v>
      </c>
      <c r="G1761" t="str">
        <v>Social Post: Product Launch</v>
      </c>
      <c r="H1761" t="str">
        <v>VIEWED</v>
      </c>
      <c r="I1761">
        <v>974</v>
      </c>
      <c r="J1761" t="str">
        <v>DESKTOP</v>
      </c>
      <c r="K1761" t="str">
        <v>https://example.com/roi-calculator</v>
      </c>
      <c r="L1761" t="str">
        <v/>
      </c>
      <c r="M1761">
        <v>16.2</v>
      </c>
      <c r="N1761" t="str">
        <v>HIGH</v>
      </c>
    </row>
    <row r="1762" spans="1:14">
      <c r="A1762" t="str">
        <v>INT-01761</v>
      </c>
      <c r="B1762" t="str">
        <v>L0346</v>
      </c>
      <c r="C1762" t="str">
        <v>BLOG_READ</v>
      </c>
      <c r="D1762">
        <v>45895</v>
      </c>
      <c r="E1762" t="str">
        <v>CHAT</v>
      </c>
      <c r="F1762" t="str">
        <v>C009</v>
      </c>
      <c r="G1762" t="str">
        <v>Competitor Comparison Sheet</v>
      </c>
      <c r="H1762" t="str">
        <v>OPENED</v>
      </c>
      <c r="I1762">
        <v>2247</v>
      </c>
      <c r="J1762" t="str">
        <v>DESKTOP</v>
      </c>
      <c r="K1762" t="str">
        <v>N/A</v>
      </c>
      <c r="L1762" t="str">
        <v/>
      </c>
      <c r="M1762">
        <v>37.5</v>
      </c>
      <c r="N1762" t="str">
        <v>HIGH</v>
      </c>
    </row>
    <row r="1763" spans="1:14">
      <c r="A1763" t="str">
        <v>INT-01762</v>
      </c>
      <c r="B1763" t="str">
        <v>L0157</v>
      </c>
      <c r="C1763" t="str">
        <v>CONTENT_DOWNLOAD</v>
      </c>
      <c r="D1763">
        <v>45851</v>
      </c>
      <c r="E1763" t="str">
        <v>WEB</v>
      </c>
      <c r="F1763" t="str">
        <v>C005</v>
      </c>
      <c r="G1763" t="str">
        <v>Pricing Page</v>
      </c>
      <c r="H1763" t="str">
        <v>NO_RESPONSE</v>
      </c>
      <c r="I1763">
        <v>163</v>
      </c>
      <c r="J1763" t="str">
        <v>DESKTOP</v>
      </c>
      <c r="K1763" t="str">
        <v>N/A</v>
      </c>
      <c r="L1763" t="str">
        <v>Follow Up Needed</v>
      </c>
      <c r="M1763">
        <v>2.7</v>
      </c>
      <c r="N1763" t="str">
        <v>MEDIUM</v>
      </c>
    </row>
    <row r="1764" spans="1:14">
      <c r="A1764" t="str">
        <v>INT-01763</v>
      </c>
      <c r="B1764" t="str">
        <v>L0623</v>
      </c>
      <c r="C1764" t="str">
        <v>BLOG_READ</v>
      </c>
      <c r="D1764">
        <v>45953</v>
      </c>
      <c r="E1764" t="str">
        <v>EMAIL</v>
      </c>
      <c r="F1764" t="str">
        <v>C010</v>
      </c>
      <c r="G1764" t="str">
        <v>Template: Campaign Planning</v>
      </c>
      <c r="H1764" t="str">
        <v>CONVERTED</v>
      </c>
      <c r="I1764">
        <v>418</v>
      </c>
      <c r="J1764" t="str">
        <v>DESKTOP</v>
      </c>
      <c r="K1764" t="str">
        <v>https://example.com/integrations</v>
      </c>
      <c r="L1764" t="str">
        <v/>
      </c>
      <c r="M1764">
        <v>7</v>
      </c>
      <c r="N1764" t="str">
        <v>HIGH</v>
      </c>
    </row>
    <row r="1765" spans="1:14">
      <c r="A1765" t="str">
        <v>INT-01764</v>
      </c>
      <c r="B1765" t="str">
        <v>L0077</v>
      </c>
      <c r="C1765" t="str">
        <v>CHATBOT_CONVO</v>
      </c>
      <c r="D1765">
        <v>45755</v>
      </c>
      <c r="E1765" t="str">
        <v>WEB</v>
      </c>
      <c r="F1765" t="str">
        <v>C008</v>
      </c>
      <c r="G1765" t="str">
        <v>Roi Calculator Landing Page</v>
      </c>
      <c r="H1765" t="str">
        <v>VIEWED</v>
      </c>
      <c r="I1765">
        <v>1437</v>
      </c>
      <c r="J1765" t="str">
        <v>TABLET</v>
      </c>
      <c r="K1765" t="str">
        <v>https://example.com/contact</v>
      </c>
      <c r="L1765" t="str">
        <v/>
      </c>
      <c r="M1765">
        <v>24</v>
      </c>
      <c r="N1765" t="str">
        <v>HIGH</v>
      </c>
    </row>
    <row r="1766" spans="1:14">
      <c r="A1766" t="str">
        <v>INT-01765</v>
      </c>
      <c r="B1766" t="str">
        <v>L0486</v>
      </c>
      <c r="C1766" t="str">
        <v>EMAIL_OPEN</v>
      </c>
      <c r="D1766">
        <v>45667</v>
      </c>
      <c r="E1766" t="str">
        <v>SMS</v>
      </c>
      <c r="F1766" t="str">
        <v>C004</v>
      </c>
      <c r="G1766" t="str">
        <v>Webinar: Lead Scoring Best Practices</v>
      </c>
      <c r="H1766" t="str">
        <v>NO_RESPONSE</v>
      </c>
      <c r="I1766">
        <v>1418</v>
      </c>
      <c r="J1766" t="str">
        <v>MOBILE</v>
      </c>
      <c r="K1766" t="str">
        <v>N/A</v>
      </c>
      <c r="L1766" t="str">
        <v/>
      </c>
      <c r="M1766">
        <v>23.6</v>
      </c>
      <c r="N1766" t="str">
        <v>HIGH</v>
      </c>
    </row>
    <row r="1767" spans="1:14">
      <c r="A1767" t="str">
        <v>INT-01766</v>
      </c>
      <c r="B1767" t="str">
        <v>L0377</v>
      </c>
      <c r="C1767" t="str">
        <v>WEBINAR_ATTENDED</v>
      </c>
      <c r="D1767">
        <v>45874</v>
      </c>
      <c r="E1767" t="str">
        <v>EMAIL</v>
      </c>
      <c r="F1767" t="str">
        <v>N/A</v>
      </c>
      <c r="G1767" t="str">
        <v>Whitepaper: State Of Gtm 2025</v>
      </c>
      <c r="H1767" t="str">
        <v>IGNORED</v>
      </c>
      <c r="I1767">
        <v>933</v>
      </c>
      <c r="J1767" t="str">
        <v>DESKTOP</v>
      </c>
      <c r="K1767" t="str">
        <v>https://example.com/pricing</v>
      </c>
      <c r="L1767" t="str">
        <v/>
      </c>
      <c r="M1767">
        <v>15.6</v>
      </c>
      <c r="N1767" t="str">
        <v>HIGH</v>
      </c>
    </row>
    <row r="1768" spans="1:14">
      <c r="A1768" t="str">
        <v>INT-01767</v>
      </c>
      <c r="B1768" t="str">
        <v>L0890</v>
      </c>
      <c r="C1768" t="str">
        <v>WEBSITE_VISIT</v>
      </c>
      <c r="D1768">
        <v>45857</v>
      </c>
      <c r="E1768" t="str">
        <v>UNKNOWN</v>
      </c>
      <c r="F1768" t="str">
        <v>C007</v>
      </c>
      <c r="G1768" t="str">
        <v>Social Post: Product Launch</v>
      </c>
      <c r="H1768" t="str">
        <v>BOUNCED</v>
      </c>
      <c r="I1768">
        <v>278</v>
      </c>
      <c r="J1768" t="str">
        <v>TABLET</v>
      </c>
      <c r="K1768" t="str">
        <v>https://example.com/contact</v>
      </c>
      <c r="L1768" t="str">
        <v>Hot Lead — Fast Track</v>
      </c>
      <c r="M1768">
        <v>4.5999999999999996</v>
      </c>
      <c r="N1768" t="str">
        <v>MEDIUM</v>
      </c>
    </row>
    <row r="1769" spans="1:14">
      <c r="A1769" t="str">
        <v>INT-01768</v>
      </c>
      <c r="B1769" t="str">
        <v>L0366</v>
      </c>
      <c r="C1769" t="str">
        <v>EMAIL_CLICK</v>
      </c>
      <c r="D1769">
        <v>45908</v>
      </c>
      <c r="E1769" t="str">
        <v>SMS</v>
      </c>
      <c r="F1769" t="str">
        <v>C005</v>
      </c>
      <c r="G1769" t="str">
        <v>Unknown</v>
      </c>
      <c r="H1769" t="str">
        <v>NO_RESPONSE</v>
      </c>
      <c r="I1769">
        <v>1236</v>
      </c>
      <c r="J1769" t="str">
        <v>MOBILE</v>
      </c>
      <c r="K1769" t="str">
        <v>https://example.com/resources/ebooks</v>
      </c>
      <c r="L1769" t="str">
        <v/>
      </c>
      <c r="M1769">
        <v>20.6</v>
      </c>
      <c r="N1769" t="str">
        <v>HIGH</v>
      </c>
    </row>
    <row r="1770" spans="1:14">
      <c r="A1770" t="str">
        <v>INT-01769</v>
      </c>
      <c r="B1770" t="str">
        <v>L0443</v>
      </c>
      <c r="C1770" t="str">
        <v>WEBINAR_ATTENDED</v>
      </c>
      <c r="D1770">
        <v>45784</v>
      </c>
      <c r="E1770" t="str">
        <v>EMAIL</v>
      </c>
      <c r="F1770" t="str">
        <v>C010</v>
      </c>
      <c r="G1770" t="str">
        <v>Crm Buyer'S Guide 2025</v>
      </c>
      <c r="H1770" t="str">
        <v>REGISTERED</v>
      </c>
      <c r="I1770">
        <v>1277</v>
      </c>
      <c r="J1770" t="str">
        <v>DESKTOP</v>
      </c>
      <c r="K1770" t="str">
        <v>https://example.com/case-studies</v>
      </c>
      <c r="L1770" t="str">
        <v/>
      </c>
      <c r="M1770">
        <v>21.3</v>
      </c>
      <c r="N1770" t="str">
        <v>HIGH</v>
      </c>
    </row>
    <row r="1771" spans="1:14">
      <c r="A1771" t="str">
        <v>INT-01770</v>
      </c>
      <c r="B1771" t="str">
        <v>L0365</v>
      </c>
      <c r="C1771" t="str">
        <v>AD_CLICK</v>
      </c>
      <c r="D1771">
        <v>45815</v>
      </c>
      <c r="E1771" t="str">
        <v>PUSH_NOTIFICATION</v>
      </c>
      <c r="F1771" t="str">
        <v>C007</v>
      </c>
      <c r="G1771" t="str">
        <v>Template: Campaign Planning</v>
      </c>
      <c r="H1771" t="str">
        <v>CONVERTED</v>
      </c>
      <c r="I1771">
        <v>0</v>
      </c>
      <c r="J1771" t="str">
        <v>DESKTOP</v>
      </c>
      <c r="K1771" t="str">
        <v>https://example.com/features</v>
      </c>
      <c r="L1771" t="str">
        <v/>
      </c>
      <c r="M1771">
        <v>0</v>
      </c>
      <c r="N1771" t="str">
        <v>NONE</v>
      </c>
    </row>
    <row r="1772" spans="1:14">
      <c r="A1772" t="str">
        <v>INT-01771</v>
      </c>
      <c r="B1772" t="str">
        <v>L0929</v>
      </c>
      <c r="C1772" t="str">
        <v>VIDEO_WATCH</v>
      </c>
      <c r="D1772">
        <v>45712</v>
      </c>
      <c r="E1772" t="str">
        <v>PHONE</v>
      </c>
      <c r="F1772" t="str">
        <v>C006</v>
      </c>
      <c r="G1772" t="str">
        <v>Pricing Page</v>
      </c>
      <c r="H1772" t="str">
        <v>DOWNLOADED</v>
      </c>
      <c r="I1772">
        <v>558</v>
      </c>
      <c r="J1772" t="str">
        <v>TABLET</v>
      </c>
      <c r="K1772" t="str">
        <v>https://example.com/resources/ebooks</v>
      </c>
      <c r="L1772" t="str">
        <v/>
      </c>
      <c r="M1772">
        <v>9.3000000000000007</v>
      </c>
      <c r="N1772" t="str">
        <v>HIGH</v>
      </c>
    </row>
    <row r="1773" spans="1:14">
      <c r="A1773" t="str">
        <v>INT-01772</v>
      </c>
      <c r="B1773" t="str">
        <v>L0704</v>
      </c>
      <c r="C1773" t="str">
        <v>WEBINAR_ATTENDED</v>
      </c>
      <c r="D1773">
        <v>45922</v>
      </c>
      <c r="E1773" t="str">
        <v>PHONE</v>
      </c>
      <c r="F1773" t="str">
        <v>N/A</v>
      </c>
      <c r="G1773" t="str">
        <v>Competitor Comparison Sheet</v>
      </c>
      <c r="H1773" t="str">
        <v>CLICKED</v>
      </c>
      <c r="I1773">
        <v>1833</v>
      </c>
      <c r="J1773" t="str">
        <v>DESKTOP</v>
      </c>
      <c r="K1773" t="str">
        <v>https://example.com/pricing</v>
      </c>
      <c r="L1773" t="str">
        <v/>
      </c>
      <c r="M1773">
        <v>30.6</v>
      </c>
      <c r="N1773" t="str">
        <v>HIGH</v>
      </c>
    </row>
    <row r="1774" spans="1:14">
      <c r="A1774" t="str">
        <v>INT-01773</v>
      </c>
      <c r="B1774" t="str">
        <v>L0262</v>
      </c>
      <c r="C1774" t="str">
        <v>CASE_STUDY_VIEW</v>
      </c>
      <c r="D1774">
        <v>45823</v>
      </c>
      <c r="E1774" t="str">
        <v>CHAT</v>
      </c>
      <c r="F1774" t="str">
        <v>C006</v>
      </c>
      <c r="G1774" t="str">
        <v>Unknown</v>
      </c>
      <c r="H1774" t="str">
        <v>ENGAGED</v>
      </c>
      <c r="I1774">
        <v>909</v>
      </c>
      <c r="J1774" t="str">
        <v>UNKNOWN</v>
      </c>
      <c r="K1774" t="str">
        <v>https://example.com/webinars</v>
      </c>
      <c r="L1774" t="str">
        <v/>
      </c>
      <c r="M1774">
        <v>15.2</v>
      </c>
      <c r="N1774" t="str">
        <v>HIGH</v>
      </c>
    </row>
    <row r="1775" spans="1:14">
      <c r="A1775" t="str">
        <v>INT-01774</v>
      </c>
      <c r="B1775" t="str">
        <v>L0623</v>
      </c>
      <c r="C1775" t="str">
        <v>CHATBOT_CONVO</v>
      </c>
      <c r="D1775" t="str">
        <v/>
      </c>
      <c r="E1775" t="str">
        <v>PUSH_NOTIFICATION</v>
      </c>
      <c r="F1775" t="str">
        <v>C007</v>
      </c>
      <c r="G1775" t="str">
        <v>Retargeting Ad Creative A</v>
      </c>
      <c r="H1775" t="str">
        <v>OPENED</v>
      </c>
      <c r="I1775">
        <v>1184</v>
      </c>
      <c r="J1775" t="str">
        <v>DESKTOP</v>
      </c>
      <c r="K1775" t="str">
        <v>https://example.com/resources/ebooks</v>
      </c>
      <c r="L1775" t="str">
        <v/>
      </c>
      <c r="M1775">
        <v>19.7</v>
      </c>
      <c r="N1775" t="str">
        <v>HIGH</v>
      </c>
    </row>
    <row r="1776" spans="1:14">
      <c r="A1776" t="str">
        <v>INT-01775</v>
      </c>
      <c r="B1776" t="str">
        <v>L0709</v>
      </c>
      <c r="C1776" t="str">
        <v>AD_CLICK</v>
      </c>
      <c r="D1776">
        <v>45699</v>
      </c>
      <c r="E1776" t="str">
        <v>SOCIAL</v>
      </c>
      <c r="F1776" t="str">
        <v>C001</v>
      </c>
      <c r="G1776" t="str">
        <v>Ebook: Abm Playbook</v>
      </c>
      <c r="H1776" t="str">
        <v>NO_RESPONSE</v>
      </c>
      <c r="I1776">
        <v>1888</v>
      </c>
      <c r="J1776" t="str">
        <v>MOBILE</v>
      </c>
      <c r="K1776" t="str">
        <v>https://example.com/free-trial</v>
      </c>
      <c r="L1776" t="str">
        <v>Switching From Hubspot</v>
      </c>
      <c r="M1776">
        <v>31.5</v>
      </c>
      <c r="N1776" t="str">
        <v>HIGH</v>
      </c>
    </row>
    <row r="1777" spans="1:14">
      <c r="A1777" t="str">
        <v>INT-01776</v>
      </c>
      <c r="B1777" t="str">
        <v>L0912</v>
      </c>
      <c r="C1777" t="str">
        <v>CONTENT_DOWNLOAD</v>
      </c>
      <c r="D1777" t="str">
        <v/>
      </c>
      <c r="E1777" t="str">
        <v>CHAT</v>
      </c>
      <c r="F1777" t="str">
        <v>C004</v>
      </c>
      <c r="G1777" t="str">
        <v>Ebook: Abm Playbook</v>
      </c>
      <c r="H1777" t="str">
        <v>CONVERTED</v>
      </c>
      <c r="I1777">
        <v>779</v>
      </c>
      <c r="J1777" t="str">
        <v>DESKTOP</v>
      </c>
      <c r="K1777" t="str">
        <v>https://example.com/about</v>
      </c>
      <c r="L1777" t="str">
        <v/>
      </c>
      <c r="M1777">
        <v>13</v>
      </c>
      <c r="N1777" t="str">
        <v>HIGH</v>
      </c>
    </row>
    <row r="1778" spans="1:14">
      <c r="A1778" t="str">
        <v>INT-01777</v>
      </c>
      <c r="B1778" t="str">
        <v>L0259</v>
      </c>
      <c r="C1778" t="str">
        <v>EMAIL_CLICK</v>
      </c>
      <c r="D1778">
        <v>45973</v>
      </c>
      <c r="E1778" t="str">
        <v>WEB</v>
      </c>
      <c r="F1778" t="str">
        <v>C007</v>
      </c>
      <c r="G1778" t="str">
        <v>Video: Platform Overview 3Min</v>
      </c>
      <c r="H1778" t="str">
        <v>REGISTERED</v>
      </c>
      <c r="I1778">
        <v>1696</v>
      </c>
      <c r="J1778" t="str">
        <v>UNKNOWN</v>
      </c>
      <c r="K1778" t="str">
        <v>https://example.com/webinars</v>
      </c>
      <c r="L1778" t="str">
        <v/>
      </c>
      <c r="M1778">
        <v>28.3</v>
      </c>
      <c r="N1778" t="str">
        <v>HIGH</v>
      </c>
    </row>
    <row r="1779" spans="1:14">
      <c r="A1779" t="str">
        <v>INT-01778</v>
      </c>
      <c r="B1779" t="str">
        <v>L0157</v>
      </c>
      <c r="C1779" t="str">
        <v>VIDEO_WATCH</v>
      </c>
      <c r="D1779">
        <v>45847</v>
      </c>
      <c r="E1779" t="str">
        <v>PUSH_NOTIFICATION</v>
      </c>
      <c r="F1779" t="str">
        <v>C006</v>
      </c>
      <c r="G1779" t="str">
        <v>Retargeting Ad Creative A</v>
      </c>
      <c r="H1779" t="str">
        <v>REGISTERED</v>
      </c>
      <c r="I1779">
        <v>1715</v>
      </c>
      <c r="J1779" t="str">
        <v>MOBILE</v>
      </c>
      <c r="K1779" t="str">
        <v>N/A</v>
      </c>
      <c r="L1779" t="str">
        <v/>
      </c>
      <c r="M1779">
        <v>28.6</v>
      </c>
      <c r="N1779" t="str">
        <v>HIGH</v>
      </c>
    </row>
    <row r="1780" spans="1:14">
      <c r="A1780" t="str">
        <v>INT-01779</v>
      </c>
      <c r="B1780" t="str">
        <v>L0444</v>
      </c>
      <c r="C1780" t="str">
        <v>CHATBOT_CONVO</v>
      </c>
      <c r="D1780">
        <v>45854</v>
      </c>
      <c r="E1780" t="str">
        <v>SMS</v>
      </c>
      <c r="F1780" t="str">
        <v>C003</v>
      </c>
      <c r="G1780" t="str">
        <v>Blog: 5 Metrics Every Cmo Needs</v>
      </c>
      <c r="H1780" t="str">
        <v>CLICKED</v>
      </c>
      <c r="I1780">
        <v>799</v>
      </c>
      <c r="J1780" t="str">
        <v>DESKTOP</v>
      </c>
      <c r="K1780" t="str">
        <v>https://example.com/blog/reduce-cac</v>
      </c>
      <c r="L1780" t="str">
        <v/>
      </c>
      <c r="M1780">
        <v>13.3</v>
      </c>
      <c r="N1780" t="str">
        <v>HIGH</v>
      </c>
    </row>
    <row r="1781" spans="1:14">
      <c r="A1781" t="str">
        <v>INT-01780</v>
      </c>
      <c r="B1781" t="str">
        <v>L0212</v>
      </c>
      <c r="C1781" t="str">
        <v>WEBINAR_ATTENDED</v>
      </c>
      <c r="D1781">
        <v>45955</v>
      </c>
      <c r="E1781" t="str">
        <v>IN-PERSON</v>
      </c>
      <c r="F1781" t="str">
        <v>N/A</v>
      </c>
      <c r="G1781" t="str">
        <v>Unknown</v>
      </c>
      <c r="H1781" t="str">
        <v>VIEWED</v>
      </c>
      <c r="I1781">
        <v>1855</v>
      </c>
      <c r="J1781" t="str">
        <v>DESKTOP</v>
      </c>
      <c r="K1781" t="str">
        <v>https://example.com/webinars</v>
      </c>
      <c r="L1781" t="str">
        <v/>
      </c>
      <c r="M1781">
        <v>30.9</v>
      </c>
      <c r="N1781" t="str">
        <v>HIGH</v>
      </c>
    </row>
    <row r="1782" spans="1:14">
      <c r="A1782" t="str">
        <v>INT-01781</v>
      </c>
      <c r="B1782" t="str">
        <v>L0428</v>
      </c>
      <c r="C1782" t="str">
        <v>FREE_TRIAL_SIGNUP</v>
      </c>
      <c r="D1782">
        <v>45708</v>
      </c>
      <c r="E1782" t="str">
        <v>SMS</v>
      </c>
      <c r="F1782" t="str">
        <v>C007</v>
      </c>
      <c r="G1782" t="str">
        <v>Product Demo Video</v>
      </c>
      <c r="H1782" t="str">
        <v>NO_RESPONSE</v>
      </c>
      <c r="I1782">
        <v>1162</v>
      </c>
      <c r="J1782" t="str">
        <v>DESKTOP</v>
      </c>
      <c r="K1782" t="str">
        <v>https://example.com/case-studies</v>
      </c>
      <c r="L1782" t="str">
        <v/>
      </c>
      <c r="M1782">
        <v>19.399999999999999</v>
      </c>
      <c r="N1782" t="str">
        <v>HIGH</v>
      </c>
    </row>
    <row r="1783" spans="1:14">
      <c r="A1783" t="str">
        <v>INT-01782</v>
      </c>
      <c r="B1783" t="str">
        <v>L0361</v>
      </c>
      <c r="C1783" t="str">
        <v>EMAIL_CLICK</v>
      </c>
      <c r="D1783">
        <v>45881</v>
      </c>
      <c r="E1783" t="str">
        <v>CHAT</v>
      </c>
      <c r="F1783" t="str">
        <v>C002</v>
      </c>
      <c r="G1783" t="str">
        <v>Video: Customer Testimonial</v>
      </c>
      <c r="H1783" t="str">
        <v>NO_RESPONSE</v>
      </c>
      <c r="I1783">
        <v>0</v>
      </c>
      <c r="J1783" t="str">
        <v>TABLET</v>
      </c>
      <c r="K1783" t="str">
        <v>N/A</v>
      </c>
      <c r="L1783" t="str">
        <v/>
      </c>
      <c r="M1783">
        <v>0</v>
      </c>
      <c r="N1783" t="str">
        <v>NONE</v>
      </c>
    </row>
    <row r="1784" spans="1:14">
      <c r="A1784" t="str">
        <v>INT-01783</v>
      </c>
      <c r="B1784" t="str">
        <v>L0972</v>
      </c>
      <c r="C1784" t="str">
        <v>CONTENT_DOWNLOAD</v>
      </c>
      <c r="D1784">
        <v>45729</v>
      </c>
      <c r="E1784" t="str">
        <v>EMAIL</v>
      </c>
      <c r="F1784" t="str">
        <v>C007</v>
      </c>
      <c r="G1784" t="str">
        <v>Demo: Live Product Walkthrough</v>
      </c>
      <c r="H1784" t="str">
        <v>PARTIAL_VIEW</v>
      </c>
      <c r="I1784">
        <v>648</v>
      </c>
      <c r="J1784" t="str">
        <v>MOBILE</v>
      </c>
      <c r="K1784" t="str">
        <v>N/A</v>
      </c>
      <c r="L1784" t="str">
        <v/>
      </c>
      <c r="M1784">
        <v>10.8</v>
      </c>
      <c r="N1784" t="str">
        <v>HIGH</v>
      </c>
    </row>
    <row r="1785" spans="1:14">
      <c r="A1785" t="str">
        <v>INT-01784</v>
      </c>
      <c r="B1785" t="str">
        <v>L0728</v>
      </c>
      <c r="C1785" t="str">
        <v>FORM_SUBMIT</v>
      </c>
      <c r="D1785">
        <v>45713</v>
      </c>
      <c r="E1785" t="str">
        <v>EMAIL</v>
      </c>
      <c r="F1785" t="str">
        <v>C010</v>
      </c>
      <c r="G1785" t="str">
        <v>Blog: 5 Metrics Every Cmo Needs</v>
      </c>
      <c r="H1785" t="str">
        <v>OPENED</v>
      </c>
      <c r="I1785">
        <v>0</v>
      </c>
      <c r="J1785" t="str">
        <v>UNKNOWN</v>
      </c>
      <c r="K1785" t="str">
        <v>https://example.com/demo</v>
      </c>
      <c r="L1785" t="str">
        <v/>
      </c>
      <c r="M1785">
        <v>0</v>
      </c>
      <c r="N1785" t="str">
        <v>NONE</v>
      </c>
    </row>
    <row r="1786" spans="1:14">
      <c r="A1786" t="str">
        <v>INT-01785</v>
      </c>
      <c r="B1786" t="str">
        <v>L0902</v>
      </c>
      <c r="C1786" t="str">
        <v>WEBINAR_ATTENDED</v>
      </c>
      <c r="D1786">
        <v>45823</v>
      </c>
      <c r="E1786" t="str">
        <v>IN-PERSON</v>
      </c>
      <c r="F1786" t="str">
        <v>C010</v>
      </c>
      <c r="G1786" t="str">
        <v>10 Lead Scoring Tips</v>
      </c>
      <c r="H1786" t="str">
        <v>DOWNLOADED</v>
      </c>
      <c r="I1786">
        <v>180</v>
      </c>
      <c r="J1786" t="str">
        <v>MOBILE</v>
      </c>
      <c r="K1786" t="str">
        <v>https://example.com/pricing</v>
      </c>
      <c r="L1786" t="str">
        <v>High Intent</v>
      </c>
      <c r="M1786">
        <v>3</v>
      </c>
      <c r="N1786" t="str">
        <v>MEDIUM</v>
      </c>
    </row>
    <row r="1787" spans="1:14">
      <c r="A1787" t="str">
        <v>INT-01786</v>
      </c>
      <c r="B1787" t="str">
        <v>L0834</v>
      </c>
      <c r="C1787" t="str">
        <v>VIDEO_WATCH</v>
      </c>
      <c r="D1787">
        <v>45757</v>
      </c>
      <c r="E1787" t="str">
        <v>UNKNOWN</v>
      </c>
      <c r="F1787" t="str">
        <v>N/A</v>
      </c>
      <c r="G1787" t="str">
        <v>Guide: Email Deliverability</v>
      </c>
      <c r="H1787" t="str">
        <v>NO_RESPONSE</v>
      </c>
      <c r="I1787">
        <v>294</v>
      </c>
      <c r="J1787" t="str">
        <v>DESKTOP</v>
      </c>
      <c r="K1787" t="str">
        <v>https://example.com/webinars</v>
      </c>
      <c r="L1787" t="str">
        <v>Asked About Api Integrations</v>
      </c>
      <c r="M1787">
        <v>4.9000000000000004</v>
      </c>
      <c r="N1787" t="str">
        <v>MEDIUM</v>
      </c>
    </row>
    <row r="1788" spans="1:14">
      <c r="A1788" t="str">
        <v>INT-01787</v>
      </c>
      <c r="B1788" t="str">
        <v>L0218</v>
      </c>
      <c r="C1788" t="str">
        <v>EMAIL_OPEN</v>
      </c>
      <c r="D1788">
        <v>45966</v>
      </c>
      <c r="E1788" t="str">
        <v>SOCIAL</v>
      </c>
      <c r="F1788" t="str">
        <v>C009</v>
      </c>
      <c r="G1788" t="str">
        <v>Case Study: Smb Growth Story</v>
      </c>
      <c r="H1788" t="str">
        <v>BOUNCED</v>
      </c>
      <c r="I1788">
        <v>1356</v>
      </c>
      <c r="J1788" t="str">
        <v>MOBILE</v>
      </c>
      <c r="K1788" t="str">
        <v>https://example.com/resources/ebooks</v>
      </c>
      <c r="L1788" t="str">
        <v/>
      </c>
      <c r="M1788">
        <v>22.6</v>
      </c>
      <c r="N1788" t="str">
        <v>HIGH</v>
      </c>
    </row>
    <row r="1789" spans="1:14">
      <c r="A1789" t="str">
        <v>INT-01788</v>
      </c>
      <c r="B1789" t="str">
        <v>L0158</v>
      </c>
      <c r="C1789" t="str">
        <v>EMAIL_OPEN</v>
      </c>
      <c r="D1789">
        <v>45723</v>
      </c>
      <c r="E1789" t="str">
        <v>EMAIL</v>
      </c>
      <c r="F1789" t="str">
        <v>N/A</v>
      </c>
      <c r="G1789" t="str">
        <v>Free Trial Signup Page</v>
      </c>
      <c r="H1789" t="str">
        <v>ENGAGED</v>
      </c>
      <c r="I1789">
        <v>2269</v>
      </c>
      <c r="J1789" t="str">
        <v>MOBILE</v>
      </c>
      <c r="K1789" t="str">
        <v>https://example.com/contact</v>
      </c>
      <c r="L1789" t="str">
        <v/>
      </c>
      <c r="M1789">
        <v>37.799999999999997</v>
      </c>
      <c r="N1789" t="str">
        <v>HIGH</v>
      </c>
    </row>
    <row r="1790" spans="1:14">
      <c r="A1790" t="str">
        <v>INT-01789</v>
      </c>
      <c r="B1790" t="str">
        <v>L0554</v>
      </c>
      <c r="C1790" t="str">
        <v>CASE_STUDY_VIEW</v>
      </c>
      <c r="D1790">
        <v>45692</v>
      </c>
      <c r="E1790" t="str">
        <v>PUSH_NOTIFICATION</v>
      </c>
      <c r="F1790" t="str">
        <v>C002</v>
      </c>
      <c r="G1790" t="str">
        <v>Newsletter Issue #43</v>
      </c>
      <c r="H1790" t="str">
        <v>BOUNCED</v>
      </c>
      <c r="I1790">
        <v>2389</v>
      </c>
      <c r="J1790" t="str">
        <v>MOBILE</v>
      </c>
      <c r="K1790" t="str">
        <v>N/A</v>
      </c>
      <c r="L1790" t="str">
        <v/>
      </c>
      <c r="M1790">
        <v>39.799999999999997</v>
      </c>
      <c r="N1790" t="str">
        <v>HIGH</v>
      </c>
    </row>
    <row r="1791" spans="1:14">
      <c r="A1791" t="str">
        <v>INT-01790</v>
      </c>
      <c r="B1791" t="str">
        <v>L0250</v>
      </c>
      <c r="C1791" t="str">
        <v>PHONE_CALL</v>
      </c>
      <c r="D1791">
        <v>45889</v>
      </c>
      <c r="E1791" t="str">
        <v>WEB</v>
      </c>
      <c r="F1791" t="str">
        <v>C008</v>
      </c>
      <c r="G1791" t="str">
        <v>Unknown</v>
      </c>
      <c r="H1791" t="str">
        <v>BOUNCED</v>
      </c>
      <c r="I1791">
        <v>1795</v>
      </c>
      <c r="J1791" t="str">
        <v>MOBILE</v>
      </c>
      <c r="K1791" t="str">
        <v>https://example.com/webinars</v>
      </c>
      <c r="L1791" t="str">
        <v/>
      </c>
      <c r="M1791">
        <v>29.9</v>
      </c>
      <c r="N1791" t="str">
        <v>HIGH</v>
      </c>
    </row>
    <row r="1792" spans="1:14">
      <c r="A1792" t="str">
        <v>INT-01791</v>
      </c>
      <c r="B1792" t="str">
        <v>L0008</v>
      </c>
      <c r="C1792" t="str">
        <v>CASE_STUDY_VIEW</v>
      </c>
      <c r="D1792">
        <v>45783</v>
      </c>
      <c r="E1792" t="str">
        <v>WEB</v>
      </c>
      <c r="F1792" t="str">
        <v>C010</v>
      </c>
      <c r="G1792" t="str">
        <v>Blog: 5 Metrics Every Cmo Needs</v>
      </c>
      <c r="H1792" t="str">
        <v>OPENED</v>
      </c>
      <c r="I1792">
        <v>1674</v>
      </c>
      <c r="J1792" t="str">
        <v>UNKNOWN</v>
      </c>
      <c r="K1792" t="str">
        <v>https://example.com/case-studies</v>
      </c>
      <c r="L1792" t="str">
        <v/>
      </c>
      <c r="M1792">
        <v>27.9</v>
      </c>
      <c r="N1792" t="str">
        <v>HIGH</v>
      </c>
    </row>
    <row r="1793" spans="1:14">
      <c r="A1793" t="str">
        <v>INT-01792</v>
      </c>
      <c r="B1793" t="str">
        <v>L0703</v>
      </c>
      <c r="C1793" t="str">
        <v>DEMO_REQUEST</v>
      </c>
      <c r="D1793">
        <v>45849</v>
      </c>
      <c r="E1793" t="str">
        <v>CHAT</v>
      </c>
      <c r="F1793" t="str">
        <v>C005</v>
      </c>
      <c r="G1793" t="str">
        <v>Customer Success Story</v>
      </c>
      <c r="H1793" t="str">
        <v>OPENED</v>
      </c>
      <c r="I1793">
        <v>638</v>
      </c>
      <c r="J1793" t="str">
        <v>DESKTOP</v>
      </c>
      <c r="K1793" t="str">
        <v>https://example.com/roi-calculator</v>
      </c>
      <c r="L1793" t="str">
        <v/>
      </c>
      <c r="M1793">
        <v>10.6</v>
      </c>
      <c r="N1793" t="str">
        <v>HIGH</v>
      </c>
    </row>
    <row r="1794" spans="1:14">
      <c r="A1794" t="str">
        <v>INT-01793</v>
      </c>
      <c r="B1794" t="str">
        <v>L0317</v>
      </c>
      <c r="C1794" t="str">
        <v>FREE_TRIAL_SIGNUP</v>
      </c>
      <c r="D1794">
        <v>45921</v>
      </c>
      <c r="E1794" t="str">
        <v>PHONE</v>
      </c>
      <c r="F1794" t="str">
        <v>N/A</v>
      </c>
      <c r="G1794" t="str">
        <v>Ultimate Guide To Crm</v>
      </c>
      <c r="H1794" t="str">
        <v>CLICKED</v>
      </c>
      <c r="I1794">
        <v>2074</v>
      </c>
      <c r="J1794" t="str">
        <v>MOBILE</v>
      </c>
      <c r="K1794" t="str">
        <v>https://example.com/resources/ebooks</v>
      </c>
      <c r="L1794" t="str">
        <v>Repeat Visitor</v>
      </c>
      <c r="M1794">
        <v>34.6</v>
      </c>
      <c r="N1794" t="str">
        <v>HIGH</v>
      </c>
    </row>
    <row r="1795" spans="1:14">
      <c r="A1795" t="str">
        <v>INT-01794</v>
      </c>
      <c r="B1795" t="str">
        <v>L0527</v>
      </c>
      <c r="C1795" t="str">
        <v>EMAIL_CLICK</v>
      </c>
      <c r="D1795">
        <v>45682</v>
      </c>
      <c r="E1795" t="str">
        <v>EMAIL</v>
      </c>
      <c r="F1795" t="str">
        <v>C009</v>
      </c>
      <c r="G1795" t="str">
        <v>Social Post: Product Launch</v>
      </c>
      <c r="H1795" t="str">
        <v>ENGAGED</v>
      </c>
      <c r="I1795">
        <v>897</v>
      </c>
      <c r="J1795" t="str">
        <v>DESKTOP</v>
      </c>
      <c r="K1795" t="str">
        <v>https://example.com/case-studies</v>
      </c>
      <c r="L1795" t="str">
        <v/>
      </c>
      <c r="M1795">
        <v>15</v>
      </c>
      <c r="N1795" t="str">
        <v>HIGH</v>
      </c>
    </row>
    <row r="1796" spans="1:14">
      <c r="A1796" t="str">
        <v>INT-01795</v>
      </c>
      <c r="B1796" t="str">
        <v>L0920</v>
      </c>
      <c r="C1796" t="str">
        <v>EMAIL_CLICK</v>
      </c>
      <c r="D1796">
        <v>45904</v>
      </c>
      <c r="E1796" t="str">
        <v>UNKNOWN</v>
      </c>
      <c r="F1796" t="str">
        <v>C002</v>
      </c>
      <c r="G1796" t="str">
        <v>Blog: Abm Vs Demand Gen</v>
      </c>
      <c r="H1796" t="str">
        <v>OPENED</v>
      </c>
      <c r="I1796">
        <v>801</v>
      </c>
      <c r="J1796" t="str">
        <v>DESKTOP</v>
      </c>
      <c r="K1796" t="str">
        <v>https://example.com/integrations</v>
      </c>
      <c r="L1796" t="str">
        <v/>
      </c>
      <c r="M1796">
        <v>13.4</v>
      </c>
      <c r="N1796" t="str">
        <v>HIGH</v>
      </c>
    </row>
    <row r="1797" spans="1:14">
      <c r="A1797" t="str">
        <v>INT-01796</v>
      </c>
      <c r="B1797" t="str">
        <v>L0466</v>
      </c>
      <c r="C1797" t="str">
        <v>BLOG_READ</v>
      </c>
      <c r="D1797">
        <v>45941</v>
      </c>
      <c r="E1797" t="str">
        <v>EMAIL</v>
      </c>
      <c r="F1797" t="str">
        <v>C005</v>
      </c>
      <c r="G1797" t="str">
        <v>Retargeting Ad Creative A</v>
      </c>
      <c r="H1797" t="str">
        <v>ENGAGED</v>
      </c>
      <c r="I1797">
        <v>702</v>
      </c>
      <c r="J1797" t="str">
        <v>MOBILE</v>
      </c>
      <c r="K1797" t="str">
        <v>https://example.com/case-studies</v>
      </c>
      <c r="L1797" t="str">
        <v/>
      </c>
      <c r="M1797">
        <v>11.7</v>
      </c>
      <c r="N1797" t="str">
        <v>HIGH</v>
      </c>
    </row>
    <row r="1798" spans="1:14">
      <c r="A1798" t="str">
        <v>INT-01797</v>
      </c>
      <c r="B1798" t="str">
        <v>L0605</v>
      </c>
      <c r="C1798" t="str">
        <v>WEBSITE_VISIT</v>
      </c>
      <c r="D1798">
        <v>45962</v>
      </c>
      <c r="E1798" t="str">
        <v>WEB</v>
      </c>
      <c r="F1798" t="str">
        <v>N/A</v>
      </c>
      <c r="G1798" t="str">
        <v>Unknown</v>
      </c>
      <c r="H1798" t="str">
        <v>REPLIED</v>
      </c>
      <c r="I1798">
        <v>1083</v>
      </c>
      <c r="J1798" t="str">
        <v>MOBILE</v>
      </c>
      <c r="K1798" t="str">
        <v>https://example.com/competitors</v>
      </c>
      <c r="L1798" t="str">
        <v>Legal Review Pending</v>
      </c>
      <c r="M1798">
        <v>18.100000000000001</v>
      </c>
      <c r="N1798" t="str">
        <v>HIGH</v>
      </c>
    </row>
    <row r="1799" spans="1:14">
      <c r="A1799" t="str">
        <v>INT-01798</v>
      </c>
      <c r="B1799" t="str">
        <v>L0607</v>
      </c>
      <c r="C1799" t="str">
        <v>WEBINAR_ATTENDED</v>
      </c>
      <c r="D1799">
        <v>45864</v>
      </c>
      <c r="E1799" t="str">
        <v>WEB</v>
      </c>
      <c r="F1799" t="str">
        <v>C005</v>
      </c>
      <c r="G1799" t="str">
        <v>Roi Calculator Landing Page</v>
      </c>
      <c r="H1799" t="str">
        <v>VIEWED</v>
      </c>
      <c r="I1799">
        <v>1356</v>
      </c>
      <c r="J1799" t="str">
        <v>MOBILE</v>
      </c>
      <c r="K1799" t="str">
        <v>https://example.com/competitors</v>
      </c>
      <c r="L1799" t="str">
        <v/>
      </c>
      <c r="M1799">
        <v>22.6</v>
      </c>
      <c r="N1799" t="str">
        <v>HIGH</v>
      </c>
    </row>
    <row r="1800" spans="1:14">
      <c r="A1800" t="str">
        <v>INT-01799</v>
      </c>
      <c r="B1800" t="str">
        <v>L0247</v>
      </c>
      <c r="C1800" t="str">
        <v>PHONE_CALL</v>
      </c>
      <c r="D1800">
        <v>45870</v>
      </c>
      <c r="E1800" t="str">
        <v>UNKNOWN</v>
      </c>
      <c r="F1800" t="str">
        <v>C006</v>
      </c>
      <c r="G1800" t="str">
        <v>Guide: Email Deliverability</v>
      </c>
      <c r="H1800" t="str">
        <v>NO_RESPONSE</v>
      </c>
      <c r="I1800">
        <v>316</v>
      </c>
      <c r="J1800" t="str">
        <v>DESKTOP</v>
      </c>
      <c r="K1800" t="str">
        <v>https://example.com/contact</v>
      </c>
      <c r="L1800" t="str">
        <v/>
      </c>
      <c r="M1800">
        <v>5.3</v>
      </c>
      <c r="N1800" t="str">
        <v>HIGH</v>
      </c>
    </row>
    <row r="1801" spans="1:14">
      <c r="A1801" t="str">
        <v>INT-01800</v>
      </c>
      <c r="B1801" t="str">
        <v>L0950</v>
      </c>
      <c r="C1801" t="str">
        <v>WEBSITE_VISIT</v>
      </c>
      <c r="D1801">
        <v>46002</v>
      </c>
      <c r="E1801" t="str">
        <v>SMS</v>
      </c>
      <c r="F1801" t="str">
        <v>C005</v>
      </c>
      <c r="G1801" t="str">
        <v>Whitepaper: State Of Gtm 2025</v>
      </c>
      <c r="H1801" t="str">
        <v>NO_RESPONSE</v>
      </c>
      <c r="I1801">
        <v>1478</v>
      </c>
      <c r="J1801" t="str">
        <v>MOBILE</v>
      </c>
      <c r="K1801" t="str">
        <v>https://example.com/free-trial</v>
      </c>
      <c r="L1801" t="str">
        <v/>
      </c>
      <c r="M1801">
        <v>24.6</v>
      </c>
      <c r="N1801" t="str">
        <v>HIGH</v>
      </c>
    </row>
    <row r="1802" spans="1:14">
      <c r="A1802" t="str">
        <v>INT-01801</v>
      </c>
      <c r="B1802" t="str">
        <v>L0086</v>
      </c>
      <c r="C1802" t="str">
        <v>AD_CLICK</v>
      </c>
      <c r="D1802">
        <v>45824</v>
      </c>
      <c r="E1802" t="str">
        <v>IN-PERSON</v>
      </c>
      <c r="F1802" t="str">
        <v>C002</v>
      </c>
      <c r="G1802" t="str">
        <v>Whitepaper: State Of Gtm 2025</v>
      </c>
      <c r="H1802" t="str">
        <v>CLICKED</v>
      </c>
      <c r="I1802">
        <v>1141</v>
      </c>
      <c r="J1802" t="str">
        <v>MOBILE</v>
      </c>
      <c r="K1802" t="str">
        <v>https://example.com/competitors</v>
      </c>
      <c r="L1802" t="str">
        <v/>
      </c>
      <c r="M1802">
        <v>19</v>
      </c>
      <c r="N1802" t="str">
        <v>HIGH</v>
      </c>
    </row>
    <row r="1803" spans="1:14">
      <c r="A1803" t="str">
        <v>INT-01802</v>
      </c>
      <c r="B1803" t="str">
        <v>L0282</v>
      </c>
      <c r="C1803" t="str">
        <v>AD_CLICK</v>
      </c>
      <c r="D1803">
        <v>45753</v>
      </c>
      <c r="E1803" t="str">
        <v>PUSH_NOTIFICATION</v>
      </c>
      <c r="F1803" t="str">
        <v>C010</v>
      </c>
      <c r="G1803" t="str">
        <v>Roi Calculator Landing Page</v>
      </c>
      <c r="H1803" t="str">
        <v>OPENED</v>
      </c>
      <c r="I1803">
        <v>244</v>
      </c>
      <c r="J1803" t="str">
        <v>MOBILE</v>
      </c>
      <c r="K1803" t="str">
        <v>https://example.com/demo</v>
      </c>
      <c r="L1803" t="str">
        <v/>
      </c>
      <c r="M1803">
        <v>4.0999999999999996</v>
      </c>
      <c r="N1803" t="str">
        <v>MEDIUM</v>
      </c>
    </row>
    <row r="1804" spans="1:14">
      <c r="A1804" t="str">
        <v>INT-01803</v>
      </c>
      <c r="B1804" t="str">
        <v>L0963</v>
      </c>
      <c r="C1804" t="str">
        <v>CONTENT_DOWNLOAD</v>
      </c>
      <c r="D1804">
        <v>45989</v>
      </c>
      <c r="E1804" t="str">
        <v>PHONE</v>
      </c>
      <c r="F1804" t="str">
        <v>N/A</v>
      </c>
      <c r="G1804" t="str">
        <v>Whitepaper: State Of Gtm 2025</v>
      </c>
      <c r="H1804" t="str">
        <v>CLICKED</v>
      </c>
      <c r="I1804">
        <v>0</v>
      </c>
      <c r="J1804" t="str">
        <v>UNKNOWN</v>
      </c>
      <c r="K1804" t="str">
        <v>N/A</v>
      </c>
      <c r="L1804" t="str">
        <v>Spoke With Decision Maker</v>
      </c>
      <c r="M1804">
        <v>0</v>
      </c>
      <c r="N1804" t="str">
        <v>NONE</v>
      </c>
    </row>
    <row r="1805" spans="1:14">
      <c r="A1805" t="str">
        <v>INT-01804</v>
      </c>
      <c r="B1805" t="str">
        <v>L0847</v>
      </c>
      <c r="C1805" t="str">
        <v>EMAIL_OPEN</v>
      </c>
      <c r="D1805">
        <v>45840</v>
      </c>
      <c r="E1805" t="str">
        <v>WEB</v>
      </c>
      <c r="F1805" t="str">
        <v>C004</v>
      </c>
      <c r="G1805" t="str">
        <v>Case Study: Smb Growth Story</v>
      </c>
      <c r="H1805" t="str">
        <v>ENGAGED</v>
      </c>
      <c r="I1805">
        <v>1629</v>
      </c>
      <c r="J1805" t="str">
        <v>MOBILE</v>
      </c>
      <c r="K1805" t="str">
        <v>https://example.com/webinars</v>
      </c>
      <c r="L1805" t="str">
        <v/>
      </c>
      <c r="M1805">
        <v>27.2</v>
      </c>
      <c r="N1805" t="str">
        <v>HIGH</v>
      </c>
    </row>
    <row r="1806" spans="1:14">
      <c r="A1806" t="str">
        <v>INT-01805</v>
      </c>
      <c r="B1806" t="str">
        <v>L0016</v>
      </c>
      <c r="C1806" t="str">
        <v>EMAIL_CLICK</v>
      </c>
      <c r="D1806">
        <v>45675</v>
      </c>
      <c r="E1806" t="str">
        <v>WEB</v>
      </c>
      <c r="F1806" t="str">
        <v>C003</v>
      </c>
      <c r="G1806" t="str">
        <v>Newsletter Issue #43</v>
      </c>
      <c r="H1806" t="str">
        <v>IGNORED</v>
      </c>
      <c r="I1806">
        <v>337</v>
      </c>
      <c r="J1806" t="str">
        <v>DESKTOP</v>
      </c>
      <c r="K1806" t="str">
        <v>N/A</v>
      </c>
      <c r="L1806" t="str">
        <v/>
      </c>
      <c r="M1806">
        <v>5.6</v>
      </c>
      <c r="N1806" t="str">
        <v>HIGH</v>
      </c>
    </row>
    <row r="1807" spans="1:14">
      <c r="A1807" t="str">
        <v>INT-01806</v>
      </c>
      <c r="B1807" t="str">
        <v>L0405</v>
      </c>
      <c r="C1807" t="str">
        <v>EMAIL_OPEN</v>
      </c>
      <c r="D1807">
        <v>45701</v>
      </c>
      <c r="E1807" t="str">
        <v>IN-PERSON</v>
      </c>
      <c r="F1807" t="str">
        <v>C010</v>
      </c>
      <c r="G1807" t="str">
        <v>Competitor Comparison Sheet</v>
      </c>
      <c r="H1807" t="str">
        <v>BOUNCED</v>
      </c>
      <c r="I1807">
        <v>2275</v>
      </c>
      <c r="J1807" t="str">
        <v>MOBILE</v>
      </c>
      <c r="K1807" t="str">
        <v>https://example.com/about</v>
      </c>
      <c r="L1807" t="str">
        <v/>
      </c>
      <c r="M1807">
        <v>37.9</v>
      </c>
      <c r="N1807" t="str">
        <v>HIGH</v>
      </c>
    </row>
    <row r="1808" spans="1:14">
      <c r="A1808" t="str">
        <v>INT-01807</v>
      </c>
      <c r="B1808" t="str">
        <v>L0525</v>
      </c>
      <c r="C1808" t="str">
        <v>BLOG_READ</v>
      </c>
      <c r="D1808">
        <v>45872</v>
      </c>
      <c r="E1808" t="str">
        <v>IN-PERSON</v>
      </c>
      <c r="F1808" t="str">
        <v>C002</v>
      </c>
      <c r="G1808" t="str">
        <v>Customer Success Story</v>
      </c>
      <c r="H1808" t="str">
        <v>PARTIAL_VIEW</v>
      </c>
      <c r="I1808">
        <v>943</v>
      </c>
      <c r="J1808" t="str">
        <v>UNKNOWN</v>
      </c>
      <c r="K1808" t="str">
        <v>N/A</v>
      </c>
      <c r="L1808" t="str">
        <v/>
      </c>
      <c r="M1808">
        <v>15.7</v>
      </c>
      <c r="N1808" t="str">
        <v>HIGH</v>
      </c>
    </row>
    <row r="1809" spans="1:14">
      <c r="A1809" t="str">
        <v>INT-01808</v>
      </c>
      <c r="B1809" t="str">
        <v>L0455</v>
      </c>
      <c r="C1809" t="str">
        <v>BLOG_READ</v>
      </c>
      <c r="D1809" t="str">
        <v/>
      </c>
      <c r="E1809" t="str">
        <v>EMAIL</v>
      </c>
      <c r="F1809" t="str">
        <v>C001</v>
      </c>
      <c r="G1809" t="str">
        <v>Newsletter Issue #44</v>
      </c>
      <c r="H1809" t="str">
        <v>CONVERTED</v>
      </c>
      <c r="I1809">
        <v>9</v>
      </c>
      <c r="J1809" t="str">
        <v>DESKTOP</v>
      </c>
      <c r="K1809" t="str">
        <v>N/A</v>
      </c>
      <c r="L1809" t="str">
        <v>Requested Case Study</v>
      </c>
      <c r="M1809">
        <v>0.2</v>
      </c>
      <c r="N1809" t="str">
        <v>LOW</v>
      </c>
    </row>
    <row r="1810" spans="1:14">
      <c r="A1810" t="str">
        <v>INT-01809</v>
      </c>
      <c r="B1810" t="str">
        <v>L0169</v>
      </c>
      <c r="C1810" t="str">
        <v>EMAIL_CLICK</v>
      </c>
      <c r="D1810">
        <v>45994</v>
      </c>
      <c r="E1810" t="str">
        <v>PUSH_NOTIFICATION</v>
      </c>
      <c r="F1810" t="str">
        <v>C005</v>
      </c>
      <c r="G1810" t="str">
        <v>Demo: Live Product Walkthrough</v>
      </c>
      <c r="H1810" t="str">
        <v>DOWNLOADED</v>
      </c>
      <c r="I1810">
        <v>381</v>
      </c>
      <c r="J1810" t="str">
        <v>UNKNOWN</v>
      </c>
      <c r="K1810" t="str">
        <v>https://example.com/contact</v>
      </c>
      <c r="L1810" t="str">
        <v>Timeline: Q3</v>
      </c>
      <c r="M1810">
        <v>6.4</v>
      </c>
      <c r="N1810" t="str">
        <v>HIGH</v>
      </c>
    </row>
    <row r="1811" spans="1:14">
      <c r="A1811" t="str">
        <v>INT-01810</v>
      </c>
      <c r="B1811" t="str">
        <v>L0317</v>
      </c>
      <c r="C1811" t="str">
        <v>FORM_SUBMIT</v>
      </c>
      <c r="D1811">
        <v>45921</v>
      </c>
      <c r="E1811" t="str">
        <v>SMS</v>
      </c>
      <c r="F1811" t="str">
        <v>C005</v>
      </c>
      <c r="G1811" t="str">
        <v>Ebook: Abm Playbook</v>
      </c>
      <c r="H1811" t="str">
        <v>OPENED</v>
      </c>
      <c r="I1811">
        <v>1693</v>
      </c>
      <c r="J1811" t="str">
        <v>TABLET</v>
      </c>
      <c r="K1811" t="str">
        <v>https://example.com/features</v>
      </c>
      <c r="L1811" t="str">
        <v/>
      </c>
      <c r="M1811">
        <v>28.2</v>
      </c>
      <c r="N1811" t="str">
        <v>HIGH</v>
      </c>
    </row>
    <row r="1812" spans="1:14">
      <c r="A1812" t="str">
        <v>INT-01811</v>
      </c>
      <c r="B1812" t="str">
        <v>L0857</v>
      </c>
      <c r="C1812" t="str">
        <v>BLOG_READ</v>
      </c>
      <c r="D1812" t="str">
        <v/>
      </c>
      <c r="E1812" t="str">
        <v>EMAIL</v>
      </c>
      <c r="F1812" t="str">
        <v>C002</v>
      </c>
      <c r="G1812" t="str">
        <v>Crm Buyer'S Guide 2025</v>
      </c>
      <c r="H1812" t="str">
        <v>BOUNCED</v>
      </c>
      <c r="I1812">
        <v>929</v>
      </c>
      <c r="J1812" t="str">
        <v>TABLET</v>
      </c>
      <c r="K1812" t="str">
        <v>https://example.com/about</v>
      </c>
      <c r="L1812" t="str">
        <v/>
      </c>
      <c r="M1812">
        <v>15.5</v>
      </c>
      <c r="N1812" t="str">
        <v>HIGH</v>
      </c>
    </row>
    <row r="1813" spans="1:14">
      <c r="A1813" t="str">
        <v>INT-01812</v>
      </c>
      <c r="B1813" t="str">
        <v>L0063</v>
      </c>
      <c r="C1813" t="str">
        <v>DEMO_REQUEST</v>
      </c>
      <c r="D1813">
        <v>45811</v>
      </c>
      <c r="E1813" t="str">
        <v>PUSH_NOTIFICATION</v>
      </c>
      <c r="F1813" t="str">
        <v>C002</v>
      </c>
      <c r="G1813" t="str">
        <v>Customer Success Story</v>
      </c>
      <c r="H1813" t="str">
        <v>BOUNCED</v>
      </c>
      <c r="I1813">
        <v>0</v>
      </c>
      <c r="J1813" t="str">
        <v>DESKTOP</v>
      </c>
      <c r="K1813" t="str">
        <v>N/A</v>
      </c>
      <c r="L1813" t="str">
        <v/>
      </c>
      <c r="M1813">
        <v>0</v>
      </c>
      <c r="N1813" t="str">
        <v>NONE</v>
      </c>
    </row>
    <row r="1814" spans="1:14">
      <c r="A1814" t="str">
        <v>INT-01813</v>
      </c>
      <c r="B1814" t="str">
        <v>L0880</v>
      </c>
      <c r="C1814" t="str">
        <v>FORM_SUBMIT</v>
      </c>
      <c r="D1814">
        <v>45670</v>
      </c>
      <c r="E1814" t="str">
        <v>PUSH_NOTIFICATION</v>
      </c>
      <c r="F1814" t="str">
        <v>C002</v>
      </c>
      <c r="G1814" t="str">
        <v>Blog: 5 Metrics Every Cmo Needs</v>
      </c>
      <c r="H1814" t="str">
        <v>CONVERTED</v>
      </c>
      <c r="I1814">
        <v>2281</v>
      </c>
      <c r="J1814" t="str">
        <v>TABLET</v>
      </c>
      <c r="K1814" t="str">
        <v>https://example.com/competitors</v>
      </c>
      <c r="L1814" t="str">
        <v/>
      </c>
      <c r="M1814">
        <v>38</v>
      </c>
      <c r="N1814" t="str">
        <v>HIGH</v>
      </c>
    </row>
    <row r="1815" spans="1:14">
      <c r="A1815" t="str">
        <v>INT-01814</v>
      </c>
      <c r="B1815" t="str">
        <v>L0707</v>
      </c>
      <c r="C1815" t="str">
        <v>PHONE_CALL</v>
      </c>
      <c r="D1815">
        <v>45742</v>
      </c>
      <c r="E1815" t="str">
        <v>SMS</v>
      </c>
      <c r="F1815" t="str">
        <v>C001</v>
      </c>
      <c r="G1815" t="str">
        <v>Unknown</v>
      </c>
      <c r="H1815" t="str">
        <v>CONVERTED</v>
      </c>
      <c r="I1815">
        <v>0</v>
      </c>
      <c r="J1815" t="str">
        <v>UNKNOWN</v>
      </c>
      <c r="K1815" t="str">
        <v>N/A</v>
      </c>
      <c r="L1815" t="str">
        <v/>
      </c>
      <c r="M1815">
        <v>0</v>
      </c>
      <c r="N1815" t="str">
        <v>NONE</v>
      </c>
    </row>
    <row r="1816" spans="1:14">
      <c r="A1816" t="str">
        <v>INT-01815</v>
      </c>
      <c r="B1816" t="str">
        <v>L0907</v>
      </c>
      <c r="C1816" t="str">
        <v>EMAIL_CLICK</v>
      </c>
      <c r="D1816">
        <v>45913</v>
      </c>
      <c r="E1816" t="str">
        <v>SMS</v>
      </c>
      <c r="F1816" t="str">
        <v>C007</v>
      </c>
      <c r="G1816" t="str">
        <v>Blog: How To Reduce Cac</v>
      </c>
      <c r="H1816" t="str">
        <v>ENGAGED</v>
      </c>
      <c r="I1816">
        <v>1045</v>
      </c>
      <c r="J1816" t="str">
        <v>TABLET</v>
      </c>
      <c r="K1816" t="str">
        <v>https://example.com/demo</v>
      </c>
      <c r="L1816" t="str">
        <v/>
      </c>
      <c r="M1816">
        <v>17.399999999999999</v>
      </c>
      <c r="N1816" t="str">
        <v>HIGH</v>
      </c>
    </row>
    <row r="1817" spans="1:14">
      <c r="A1817" t="str">
        <v>INT-01816</v>
      </c>
      <c r="B1817" t="str">
        <v>L0451</v>
      </c>
      <c r="C1817" t="str">
        <v>WEBSITE_VISIT</v>
      </c>
      <c r="D1817">
        <v>45793</v>
      </c>
      <c r="E1817" t="str">
        <v>UNKNOWN</v>
      </c>
      <c r="F1817" t="str">
        <v>C008</v>
      </c>
      <c r="G1817" t="str">
        <v>Pricing Page</v>
      </c>
      <c r="H1817" t="str">
        <v>BOUNCED</v>
      </c>
      <c r="I1817">
        <v>2340</v>
      </c>
      <c r="J1817" t="str">
        <v>MOBILE</v>
      </c>
      <c r="K1817" t="str">
        <v>https://example.com/free-trial</v>
      </c>
      <c r="L1817" t="str">
        <v/>
      </c>
      <c r="M1817">
        <v>39</v>
      </c>
      <c r="N1817" t="str">
        <v>HIGH</v>
      </c>
    </row>
    <row r="1818" spans="1:14">
      <c r="A1818" t="str">
        <v>INT-01817</v>
      </c>
      <c r="B1818" t="str">
        <v>L0414</v>
      </c>
      <c r="C1818" t="str">
        <v>WEBSITE_VISIT</v>
      </c>
      <c r="D1818" t="str">
        <v/>
      </c>
      <c r="E1818" t="str">
        <v>SMS</v>
      </c>
      <c r="F1818" t="str">
        <v>C002</v>
      </c>
      <c r="G1818" t="str">
        <v>Video: Customer Testimonial</v>
      </c>
      <c r="H1818" t="str">
        <v>OPENED</v>
      </c>
      <c r="I1818">
        <v>1119</v>
      </c>
      <c r="J1818" t="str">
        <v>DESKTOP</v>
      </c>
      <c r="K1818" t="str">
        <v>https://example.com/features</v>
      </c>
      <c r="L1818" t="str">
        <v/>
      </c>
      <c r="M1818">
        <v>18.7</v>
      </c>
      <c r="N1818" t="str">
        <v>HIGH</v>
      </c>
    </row>
    <row r="1819" spans="1:14">
      <c r="A1819" t="str">
        <v>INT-01818</v>
      </c>
      <c r="B1819" t="str">
        <v>L0489</v>
      </c>
      <c r="C1819" t="str">
        <v>BLOG_READ</v>
      </c>
      <c r="D1819">
        <v>45750</v>
      </c>
      <c r="E1819" t="str">
        <v>SMS</v>
      </c>
      <c r="F1819" t="str">
        <v>C001</v>
      </c>
      <c r="G1819" t="str">
        <v>Product Demo Video</v>
      </c>
      <c r="H1819" t="str">
        <v>BOUNCED</v>
      </c>
      <c r="I1819">
        <v>0</v>
      </c>
      <c r="J1819" t="str">
        <v>DESKTOP</v>
      </c>
      <c r="K1819" t="str">
        <v>https://example.com/competitors</v>
      </c>
      <c r="L1819" t="str">
        <v/>
      </c>
      <c r="M1819">
        <v>0</v>
      </c>
      <c r="N1819" t="str">
        <v>NONE</v>
      </c>
    </row>
    <row r="1820" spans="1:14">
      <c r="A1820" t="str">
        <v>INT-01819</v>
      </c>
      <c r="B1820" t="str">
        <v>L0540</v>
      </c>
      <c r="C1820" t="str">
        <v>UNSUBSCRIBE</v>
      </c>
      <c r="D1820">
        <v>45874</v>
      </c>
      <c r="E1820" t="str">
        <v>WEB</v>
      </c>
      <c r="F1820" t="str">
        <v>N/A</v>
      </c>
      <c r="G1820" t="str">
        <v>Unknown</v>
      </c>
      <c r="H1820" t="str">
        <v>OPENED</v>
      </c>
      <c r="I1820">
        <v>2275</v>
      </c>
      <c r="J1820" t="str">
        <v>DESKTOP</v>
      </c>
      <c r="K1820" t="str">
        <v>https://example.com/free-trial</v>
      </c>
      <c r="L1820" t="str">
        <v/>
      </c>
      <c r="M1820">
        <v>37.9</v>
      </c>
      <c r="N1820" t="str">
        <v>HIGH</v>
      </c>
    </row>
    <row r="1821" spans="1:14">
      <c r="A1821" t="str">
        <v>INT-01820</v>
      </c>
      <c r="B1821" t="str">
        <v>L0526</v>
      </c>
      <c r="C1821" t="str">
        <v>DEMO_REQUEST</v>
      </c>
      <c r="D1821">
        <v>45963</v>
      </c>
      <c r="E1821" t="str">
        <v>UNKNOWN</v>
      </c>
      <c r="F1821" t="str">
        <v>N/A</v>
      </c>
      <c r="G1821" t="str">
        <v>Partner Referral Landing Page</v>
      </c>
      <c r="H1821" t="str">
        <v>CONVERTED</v>
      </c>
      <c r="I1821">
        <v>0</v>
      </c>
      <c r="J1821" t="str">
        <v>UNKNOWN</v>
      </c>
      <c r="K1821" t="str">
        <v>N/A</v>
      </c>
      <c r="L1821" t="str">
        <v>Not Interested</v>
      </c>
      <c r="M1821">
        <v>0</v>
      </c>
      <c r="N1821" t="str">
        <v>NONE</v>
      </c>
    </row>
    <row r="1822" spans="1:14">
      <c r="A1822" t="str">
        <v>INT-01821</v>
      </c>
      <c r="B1822" t="str">
        <v>L0852</v>
      </c>
      <c r="C1822" t="str">
        <v>SOCIAL_ENGAGE</v>
      </c>
      <c r="D1822">
        <v>45821</v>
      </c>
      <c r="E1822" t="str">
        <v>PUSH_NOTIFICATION</v>
      </c>
      <c r="F1822" t="str">
        <v>C005</v>
      </c>
      <c r="G1822" t="str">
        <v>Webinar: Marketing Automation 101</v>
      </c>
      <c r="H1822" t="str">
        <v>CONVERTED</v>
      </c>
      <c r="I1822">
        <v>1621</v>
      </c>
      <c r="J1822" t="str">
        <v>DESKTOP</v>
      </c>
      <c r="K1822" t="str">
        <v>https://example.com/competitors</v>
      </c>
      <c r="L1822" t="str">
        <v/>
      </c>
      <c r="M1822">
        <v>27</v>
      </c>
      <c r="N1822" t="str">
        <v>HIGH</v>
      </c>
    </row>
    <row r="1823" spans="1:14">
      <c r="A1823" t="str">
        <v>INT-01822</v>
      </c>
      <c r="B1823" t="str">
        <v>L0344</v>
      </c>
      <c r="C1823" t="str">
        <v>CHATBOT_CONVO</v>
      </c>
      <c r="D1823">
        <v>45691</v>
      </c>
      <c r="E1823" t="str">
        <v>WEB</v>
      </c>
      <c r="F1823" t="str">
        <v>C003</v>
      </c>
      <c r="G1823" t="str">
        <v>10 Lead Scoring Tips</v>
      </c>
      <c r="H1823" t="str">
        <v>CONVERTED</v>
      </c>
      <c r="I1823">
        <v>0</v>
      </c>
      <c r="J1823" t="str">
        <v>MOBILE</v>
      </c>
      <c r="K1823" t="str">
        <v>https://example.com/pricing</v>
      </c>
      <c r="L1823" t="str">
        <v/>
      </c>
      <c r="M1823">
        <v>0</v>
      </c>
      <c r="N1823" t="str">
        <v>NONE</v>
      </c>
    </row>
    <row r="1824" spans="1:14">
      <c r="A1824" t="str">
        <v>INT-01823</v>
      </c>
      <c r="B1824" t="str">
        <v>L0642</v>
      </c>
      <c r="C1824" t="str">
        <v>PHONE_CALL</v>
      </c>
      <c r="D1824">
        <v>45772</v>
      </c>
      <c r="E1824" t="str">
        <v>PHONE</v>
      </c>
      <c r="F1824" t="str">
        <v>C010</v>
      </c>
      <c r="G1824" t="str">
        <v>Template: Campaign Planning</v>
      </c>
      <c r="H1824" t="str">
        <v>CONVERTED</v>
      </c>
      <c r="I1824">
        <v>763</v>
      </c>
      <c r="J1824" t="str">
        <v>MOBILE</v>
      </c>
      <c r="K1824" t="str">
        <v>https://example.com/webinars</v>
      </c>
      <c r="L1824" t="str">
        <v/>
      </c>
      <c r="M1824">
        <v>12.7</v>
      </c>
      <c r="N1824" t="str">
        <v>HIGH</v>
      </c>
    </row>
    <row r="1825" spans="1:14">
      <c r="A1825" t="str">
        <v>INT-01824</v>
      </c>
      <c r="B1825" t="str">
        <v>L0893</v>
      </c>
      <c r="C1825" t="str">
        <v>CONTENT_DOWNLOAD</v>
      </c>
      <c r="D1825">
        <v>45883</v>
      </c>
      <c r="E1825" t="str">
        <v>EMAIL</v>
      </c>
      <c r="F1825" t="str">
        <v>C006</v>
      </c>
      <c r="G1825" t="str">
        <v>Crm Buyer'S Guide 2025</v>
      </c>
      <c r="H1825" t="str">
        <v>NO_RESPONSE</v>
      </c>
      <c r="I1825">
        <v>976</v>
      </c>
      <c r="J1825" t="str">
        <v>TABLET</v>
      </c>
      <c r="K1825" t="str">
        <v>https://example.com/blog</v>
      </c>
      <c r="L1825" t="str">
        <v/>
      </c>
      <c r="M1825">
        <v>16.3</v>
      </c>
      <c r="N1825" t="str">
        <v>HIGH</v>
      </c>
    </row>
    <row r="1826" spans="1:14">
      <c r="A1826" t="str">
        <v>INT-01825</v>
      </c>
      <c r="B1826" t="str">
        <v>L0622</v>
      </c>
      <c r="C1826" t="str">
        <v>AD_CLICK</v>
      </c>
      <c r="D1826">
        <v>45970</v>
      </c>
      <c r="E1826" t="str">
        <v>IN-PERSON</v>
      </c>
      <c r="F1826" t="str">
        <v>C001</v>
      </c>
      <c r="G1826" t="str">
        <v>Unknown</v>
      </c>
      <c r="H1826" t="str">
        <v>CLICKED</v>
      </c>
      <c r="I1826">
        <v>0</v>
      </c>
      <c r="J1826" t="str">
        <v>MOBILE</v>
      </c>
      <c r="K1826" t="str">
        <v>N/A</v>
      </c>
      <c r="L1826" t="str">
        <v/>
      </c>
      <c r="M1826">
        <v>0</v>
      </c>
      <c r="N1826" t="str">
        <v>NONE</v>
      </c>
    </row>
    <row r="1827" spans="1:14">
      <c r="A1827" t="str">
        <v>INT-01826</v>
      </c>
      <c r="B1827" t="str">
        <v>L0196</v>
      </c>
      <c r="C1827" t="str">
        <v>BLOG_READ</v>
      </c>
      <c r="D1827" t="str">
        <v/>
      </c>
      <c r="E1827" t="str">
        <v>SOCIAL</v>
      </c>
      <c r="F1827" t="str">
        <v>C004</v>
      </c>
      <c r="G1827" t="str">
        <v>Social Post: Product Launch</v>
      </c>
      <c r="H1827" t="str">
        <v>VIEWED</v>
      </c>
      <c r="I1827">
        <v>2034</v>
      </c>
      <c r="J1827" t="str">
        <v>MOBILE</v>
      </c>
      <c r="K1827" t="str">
        <v>https://example.com/blog</v>
      </c>
      <c r="L1827" t="str">
        <v/>
      </c>
      <c r="M1827">
        <v>33.9</v>
      </c>
      <c r="N1827" t="str">
        <v>HIGH</v>
      </c>
    </row>
    <row r="1828" spans="1:14">
      <c r="A1828" t="str">
        <v>INT-01827</v>
      </c>
      <c r="B1828" t="str">
        <v>L0847</v>
      </c>
      <c r="C1828" t="str">
        <v>REFERRAL_LINK_CLICK</v>
      </c>
      <c r="D1828">
        <v>45992</v>
      </c>
      <c r="E1828" t="str">
        <v>EMAIL</v>
      </c>
      <c r="F1828" t="str">
        <v>N/A</v>
      </c>
      <c r="G1828" t="str">
        <v>Newsletter Issue #43</v>
      </c>
      <c r="H1828" t="str">
        <v>ENGAGED</v>
      </c>
      <c r="I1828">
        <v>2231</v>
      </c>
      <c r="J1828" t="str">
        <v>DESKTOP</v>
      </c>
      <c r="K1828" t="str">
        <v>https://example.com/free-trial</v>
      </c>
      <c r="L1828" t="str">
        <v>Follow Up Needed</v>
      </c>
      <c r="M1828">
        <v>37.200000000000003</v>
      </c>
      <c r="N1828" t="str">
        <v>HIGH</v>
      </c>
    </row>
    <row r="1829" spans="1:14">
      <c r="A1829" t="str">
        <v>INT-01828</v>
      </c>
      <c r="B1829" t="str">
        <v>L0288</v>
      </c>
      <c r="C1829" t="str">
        <v>EMAIL_OPEN</v>
      </c>
      <c r="D1829" t="str">
        <v/>
      </c>
      <c r="E1829" t="str">
        <v>IN-PERSON</v>
      </c>
      <c r="F1829" t="str">
        <v>C007</v>
      </c>
      <c r="G1829" t="str">
        <v>Webinar: Advanced Analytics Deep Dive</v>
      </c>
      <c r="H1829" t="str">
        <v>DOWNLOADED</v>
      </c>
      <c r="I1829">
        <v>2326</v>
      </c>
      <c r="J1829" t="str">
        <v>DESKTOP</v>
      </c>
      <c r="K1829" t="str">
        <v>https://example.com/pricing</v>
      </c>
      <c r="L1829" t="str">
        <v/>
      </c>
      <c r="M1829">
        <v>38.799999999999997</v>
      </c>
      <c r="N1829" t="str">
        <v>HIGH</v>
      </c>
    </row>
    <row r="1830" spans="1:14">
      <c r="A1830" t="str">
        <v>INT-01829</v>
      </c>
      <c r="B1830" t="str">
        <v>L0312</v>
      </c>
      <c r="C1830" t="str">
        <v>EMAIL_OPEN</v>
      </c>
      <c r="D1830">
        <v>45849</v>
      </c>
      <c r="E1830" t="str">
        <v>UNKNOWN</v>
      </c>
      <c r="F1830" t="str">
        <v>C001</v>
      </c>
      <c r="G1830" t="str">
        <v>Ebook: Abm Playbook</v>
      </c>
      <c r="H1830" t="str">
        <v>CLICKED</v>
      </c>
      <c r="I1830">
        <v>2248</v>
      </c>
      <c r="J1830" t="str">
        <v>MOBILE</v>
      </c>
      <c r="K1830" t="str">
        <v>https://example.com/demo</v>
      </c>
      <c r="L1830" t="str">
        <v/>
      </c>
      <c r="M1830">
        <v>37.5</v>
      </c>
      <c r="N1830" t="str">
        <v>HIGH</v>
      </c>
    </row>
    <row r="1831" spans="1:14">
      <c r="A1831" t="str">
        <v>INT-01830</v>
      </c>
      <c r="B1831" t="str">
        <v>L0837</v>
      </c>
      <c r="C1831" t="str">
        <v>AD_CLICK</v>
      </c>
      <c r="D1831">
        <v>45941</v>
      </c>
      <c r="E1831" t="str">
        <v>SMS</v>
      </c>
      <c r="F1831" t="str">
        <v>C001</v>
      </c>
      <c r="G1831" t="str">
        <v>Ebook: Abm Playbook</v>
      </c>
      <c r="H1831" t="str">
        <v>CONVERTED</v>
      </c>
      <c r="I1831">
        <v>2311</v>
      </c>
      <c r="J1831" t="str">
        <v>DESKTOP</v>
      </c>
      <c r="K1831" t="str">
        <v>https://example.com/about</v>
      </c>
      <c r="L1831" t="str">
        <v/>
      </c>
      <c r="M1831">
        <v>38.5</v>
      </c>
      <c r="N1831" t="str">
        <v>HIGH</v>
      </c>
    </row>
    <row r="1832" spans="1:14">
      <c r="A1832" t="str">
        <v>INT-01831</v>
      </c>
      <c r="B1832" t="str">
        <v>L0405</v>
      </c>
      <c r="C1832" t="str">
        <v>CASE_STUDY_VIEW</v>
      </c>
      <c r="D1832">
        <v>45955</v>
      </c>
      <c r="E1832" t="str">
        <v>SMS</v>
      </c>
      <c r="F1832" t="str">
        <v>C002</v>
      </c>
      <c r="G1832" t="str">
        <v>Unknown</v>
      </c>
      <c r="H1832" t="str">
        <v>NO_RESPONSE</v>
      </c>
      <c r="I1832">
        <v>2139</v>
      </c>
      <c r="J1832" t="str">
        <v>MOBILE</v>
      </c>
      <c r="K1832" t="str">
        <v>https://example.com/about</v>
      </c>
      <c r="L1832" t="str">
        <v/>
      </c>
      <c r="M1832">
        <v>35.700000000000003</v>
      </c>
      <c r="N1832" t="str">
        <v>HIGH</v>
      </c>
    </row>
    <row r="1833" spans="1:14">
      <c r="A1833" t="str">
        <v>INT-01832</v>
      </c>
      <c r="B1833" t="str">
        <v>L0554</v>
      </c>
      <c r="C1833" t="str">
        <v>WEBINAR_ATTENDED</v>
      </c>
      <c r="D1833">
        <v>45857</v>
      </c>
      <c r="E1833" t="str">
        <v>CHAT</v>
      </c>
      <c r="F1833" t="str">
        <v>C002</v>
      </c>
      <c r="G1833" t="str">
        <v>Video: Customer Testimonial</v>
      </c>
      <c r="H1833" t="str">
        <v>NO_RESPONSE</v>
      </c>
      <c r="I1833">
        <v>1826</v>
      </c>
      <c r="J1833" t="str">
        <v>DESKTOP</v>
      </c>
      <c r="K1833" t="str">
        <v>N/A</v>
      </c>
      <c r="L1833" t="str">
        <v/>
      </c>
      <c r="M1833">
        <v>30.4</v>
      </c>
      <c r="N1833" t="str">
        <v>HIGH</v>
      </c>
    </row>
    <row r="1834" spans="1:14">
      <c r="A1834" t="str">
        <v>INT-01833</v>
      </c>
      <c r="B1834" t="str">
        <v>L0467</v>
      </c>
      <c r="C1834" t="str">
        <v>UNSUBSCRIBE</v>
      </c>
      <c r="D1834">
        <v>45814</v>
      </c>
      <c r="E1834" t="str">
        <v>SMS</v>
      </c>
      <c r="F1834" t="str">
        <v>C007</v>
      </c>
      <c r="G1834" t="str">
        <v>Ultimate Guide To Crm</v>
      </c>
      <c r="H1834" t="str">
        <v>NO_RESPONSE</v>
      </c>
      <c r="I1834">
        <v>739</v>
      </c>
      <c r="J1834" t="str">
        <v>DESKTOP</v>
      </c>
      <c r="K1834" t="str">
        <v>https://example.com/demo</v>
      </c>
      <c r="L1834" t="str">
        <v>Pricing Discussion Ongoing</v>
      </c>
      <c r="M1834">
        <v>12.3</v>
      </c>
      <c r="N1834" t="str">
        <v>HIGH</v>
      </c>
    </row>
    <row r="1835" spans="1:14">
      <c r="A1835" t="str">
        <v>INT-01834</v>
      </c>
      <c r="B1835" t="str">
        <v>L0725</v>
      </c>
      <c r="C1835" t="str">
        <v>PHONE_CALL</v>
      </c>
      <c r="D1835">
        <v>45887</v>
      </c>
      <c r="E1835" t="str">
        <v>IN-PERSON</v>
      </c>
      <c r="F1835" t="str">
        <v>N/A</v>
      </c>
      <c r="G1835" t="str">
        <v>Case Study: Enterprise Win</v>
      </c>
      <c r="H1835" t="str">
        <v>CONVERTED</v>
      </c>
      <c r="I1835">
        <v>397</v>
      </c>
      <c r="J1835" t="str">
        <v>MOBILE</v>
      </c>
      <c r="K1835" t="str">
        <v>https://example.com/about</v>
      </c>
      <c r="L1835" t="str">
        <v/>
      </c>
      <c r="M1835">
        <v>6.6</v>
      </c>
      <c r="N1835" t="str">
        <v>HIGH</v>
      </c>
    </row>
    <row r="1836" spans="1:14">
      <c r="A1836" t="str">
        <v>INT-01835</v>
      </c>
      <c r="B1836" t="str">
        <v>L0168</v>
      </c>
      <c r="C1836" t="str">
        <v>AD_CLICK</v>
      </c>
      <c r="D1836">
        <v>45871</v>
      </c>
      <c r="E1836" t="str">
        <v>PHONE</v>
      </c>
      <c r="F1836" t="str">
        <v>C001</v>
      </c>
      <c r="G1836" t="str">
        <v>Unknown</v>
      </c>
      <c r="H1836" t="str">
        <v>OPENED</v>
      </c>
      <c r="I1836">
        <v>1386</v>
      </c>
      <c r="J1836" t="str">
        <v>UNKNOWN</v>
      </c>
      <c r="K1836" t="str">
        <v>https://example.com/demo</v>
      </c>
      <c r="L1836" t="str">
        <v/>
      </c>
      <c r="M1836">
        <v>23.1</v>
      </c>
      <c r="N1836" t="str">
        <v>HIGH</v>
      </c>
    </row>
    <row r="1837" spans="1:14">
      <c r="A1837" t="str">
        <v>INT-01836</v>
      </c>
      <c r="B1837" t="str">
        <v>L0167</v>
      </c>
      <c r="C1837" t="str">
        <v>DEMO_REQUEST</v>
      </c>
      <c r="D1837">
        <v>45903</v>
      </c>
      <c r="E1837" t="str">
        <v>IN-PERSON</v>
      </c>
      <c r="F1837" t="str">
        <v>N/A</v>
      </c>
      <c r="G1837" t="str">
        <v>Unknown</v>
      </c>
      <c r="H1837" t="str">
        <v>DOWNLOADED</v>
      </c>
      <c r="I1837">
        <v>1581</v>
      </c>
      <c r="J1837" t="str">
        <v>MOBILE</v>
      </c>
      <c r="K1837" t="str">
        <v>N/A</v>
      </c>
      <c r="L1837" t="str">
        <v/>
      </c>
      <c r="M1837">
        <v>26.4</v>
      </c>
      <c r="N1837" t="str">
        <v>HIGH</v>
      </c>
    </row>
    <row r="1838" spans="1:14">
      <c r="A1838" t="str">
        <v>INT-01837</v>
      </c>
      <c r="B1838" t="str">
        <v>L0733</v>
      </c>
      <c r="C1838" t="str">
        <v>FORM_SUBMIT</v>
      </c>
      <c r="D1838">
        <v>45696</v>
      </c>
      <c r="E1838" t="str">
        <v>SMS</v>
      </c>
      <c r="F1838" t="str">
        <v>C002</v>
      </c>
      <c r="G1838" t="str">
        <v>Ultimate Guide To Crm</v>
      </c>
      <c r="H1838" t="str">
        <v>REGISTERED</v>
      </c>
      <c r="I1838">
        <v>257</v>
      </c>
      <c r="J1838" t="str">
        <v>MOBILE</v>
      </c>
      <c r="K1838" t="str">
        <v>https://example.com/about</v>
      </c>
      <c r="L1838" t="str">
        <v/>
      </c>
      <c r="M1838">
        <v>4.3</v>
      </c>
      <c r="N1838" t="str">
        <v>MEDIUM</v>
      </c>
    </row>
    <row r="1839" spans="1:14">
      <c r="A1839" t="str">
        <v>INT-01838</v>
      </c>
      <c r="B1839" t="str">
        <v>L0083</v>
      </c>
      <c r="C1839" t="str">
        <v>CONTENT_DOWNLOAD</v>
      </c>
      <c r="D1839">
        <v>45661</v>
      </c>
      <c r="E1839" t="str">
        <v>SOCIAL</v>
      </c>
      <c r="F1839" t="str">
        <v>C005</v>
      </c>
      <c r="G1839" t="str">
        <v>Unknown</v>
      </c>
      <c r="H1839" t="str">
        <v>PARTIAL_VIEW</v>
      </c>
      <c r="I1839">
        <v>2264</v>
      </c>
      <c r="J1839" t="str">
        <v>MOBILE</v>
      </c>
      <c r="K1839" t="str">
        <v>N/A</v>
      </c>
      <c r="L1839" t="str">
        <v/>
      </c>
      <c r="M1839">
        <v>37.700000000000003</v>
      </c>
      <c r="N1839" t="str">
        <v>HIGH</v>
      </c>
    </row>
    <row r="1840" spans="1:14">
      <c r="A1840" t="str">
        <v>INT-01839</v>
      </c>
      <c r="B1840" t="str">
        <v>L0952</v>
      </c>
      <c r="C1840" t="str">
        <v>EMAIL_CLICK</v>
      </c>
      <c r="D1840">
        <v>45778</v>
      </c>
      <c r="E1840" t="str">
        <v>PHONE</v>
      </c>
      <c r="F1840" t="str">
        <v>C007</v>
      </c>
      <c r="G1840" t="str">
        <v>Competitor Comparison Sheet</v>
      </c>
      <c r="H1840" t="str">
        <v>NO_RESPONSE</v>
      </c>
      <c r="I1840">
        <v>1794</v>
      </c>
      <c r="J1840" t="str">
        <v>DESKTOP</v>
      </c>
      <c r="K1840" t="str">
        <v>https://example.com/free-trial</v>
      </c>
      <c r="L1840" t="str">
        <v/>
      </c>
      <c r="M1840">
        <v>29.9</v>
      </c>
      <c r="N1840" t="str">
        <v>HIGH</v>
      </c>
    </row>
    <row r="1841" spans="1:14">
      <c r="A1841" t="str">
        <v>INT-01840</v>
      </c>
      <c r="B1841" t="str">
        <v>L0861</v>
      </c>
      <c r="C1841" t="str">
        <v>SOCIAL_ENGAGE</v>
      </c>
      <c r="D1841">
        <v>45723</v>
      </c>
      <c r="E1841" t="str">
        <v>CHAT</v>
      </c>
      <c r="F1841" t="str">
        <v>N/A</v>
      </c>
      <c r="G1841" t="str">
        <v>Pricing Page</v>
      </c>
      <c r="H1841" t="str">
        <v>CONVERTED</v>
      </c>
      <c r="I1841">
        <v>955</v>
      </c>
      <c r="J1841" t="str">
        <v>DESKTOP</v>
      </c>
      <c r="K1841" t="str">
        <v>N/A</v>
      </c>
      <c r="L1841" t="str">
        <v/>
      </c>
      <c r="M1841">
        <v>15.9</v>
      </c>
      <c r="N1841" t="str">
        <v>HIGH</v>
      </c>
    </row>
    <row r="1842" spans="1:14">
      <c r="A1842" t="str">
        <v>INT-01841</v>
      </c>
      <c r="B1842" t="str">
        <v>L0012</v>
      </c>
      <c r="C1842" t="str">
        <v>DEMO_REQUEST</v>
      </c>
      <c r="D1842">
        <v>45787</v>
      </c>
      <c r="E1842" t="str">
        <v>CHAT</v>
      </c>
      <c r="F1842" t="str">
        <v>N/A</v>
      </c>
      <c r="G1842" t="str">
        <v>Demo: Live Product Walkthrough</v>
      </c>
      <c r="H1842" t="str">
        <v>NO_RESPONSE</v>
      </c>
      <c r="I1842">
        <v>1022</v>
      </c>
      <c r="J1842" t="str">
        <v>MOBILE</v>
      </c>
      <c r="K1842" t="str">
        <v>https://example.com/blog/reduce-cac</v>
      </c>
      <c r="L1842" t="str">
        <v/>
      </c>
      <c r="M1842">
        <v>17</v>
      </c>
      <c r="N1842" t="str">
        <v>HIGH</v>
      </c>
    </row>
    <row r="1843" spans="1:14">
      <c r="A1843" t="str">
        <v>INT-01842</v>
      </c>
      <c r="B1843" t="str">
        <v>L0965</v>
      </c>
      <c r="C1843" t="str">
        <v>EMAIL_OPEN</v>
      </c>
      <c r="D1843">
        <v>45941</v>
      </c>
      <c r="E1843" t="str">
        <v>PHONE</v>
      </c>
      <c r="F1843" t="str">
        <v>C010</v>
      </c>
      <c r="G1843" t="str">
        <v>Blog: 5 Metrics Every Cmo Needs</v>
      </c>
      <c r="H1843" t="str">
        <v>DOWNLOADED</v>
      </c>
      <c r="I1843">
        <v>1998</v>
      </c>
      <c r="J1843" t="str">
        <v>MOBILE</v>
      </c>
      <c r="K1843" t="str">
        <v>https://example.com/free-trial</v>
      </c>
      <c r="L1843" t="str">
        <v>Asked About Api Integrations</v>
      </c>
      <c r="M1843">
        <v>33.299999999999997</v>
      </c>
      <c r="N1843" t="str">
        <v>HIGH</v>
      </c>
    </row>
    <row r="1844" spans="1:14">
      <c r="A1844" t="str">
        <v>INT-01843</v>
      </c>
      <c r="B1844" t="str">
        <v>L0580</v>
      </c>
      <c r="C1844" t="str">
        <v>EMAIL_OPEN</v>
      </c>
      <c r="D1844">
        <v>45711</v>
      </c>
      <c r="E1844" t="str">
        <v>UNKNOWN</v>
      </c>
      <c r="F1844" t="str">
        <v>C010</v>
      </c>
      <c r="G1844" t="str">
        <v>Demo: Live Product Walkthrough</v>
      </c>
      <c r="H1844" t="str">
        <v>PARTIAL_VIEW</v>
      </c>
      <c r="I1844">
        <v>1145</v>
      </c>
      <c r="J1844" t="str">
        <v>DESKTOP</v>
      </c>
      <c r="K1844" t="str">
        <v>N/A</v>
      </c>
      <c r="L1844" t="str">
        <v/>
      </c>
      <c r="M1844">
        <v>19.100000000000001</v>
      </c>
      <c r="N1844" t="str">
        <v>HIGH</v>
      </c>
    </row>
    <row r="1845" spans="1:14">
      <c r="A1845" t="str">
        <v>INT-01844</v>
      </c>
      <c r="B1845" t="str">
        <v>L0477</v>
      </c>
      <c r="C1845" t="str">
        <v>EMAIL_OPEN</v>
      </c>
      <c r="D1845">
        <v>45812</v>
      </c>
      <c r="E1845" t="str">
        <v>EMAIL</v>
      </c>
      <c r="F1845" t="str">
        <v>N/A</v>
      </c>
      <c r="G1845" t="str">
        <v>10 Lead Scoring Tips</v>
      </c>
      <c r="H1845" t="str">
        <v>REGISTERED</v>
      </c>
      <c r="I1845">
        <v>1441</v>
      </c>
      <c r="J1845" t="str">
        <v>DESKTOP</v>
      </c>
      <c r="K1845" t="str">
        <v>https://example.com/webinars</v>
      </c>
      <c r="L1845" t="str">
        <v/>
      </c>
      <c r="M1845">
        <v>24</v>
      </c>
      <c r="N1845" t="str">
        <v>HIGH</v>
      </c>
    </row>
    <row r="1846" spans="1:14">
      <c r="A1846" t="str">
        <v>INT-01845</v>
      </c>
      <c r="B1846" t="str">
        <v>L0710</v>
      </c>
      <c r="C1846" t="str">
        <v>FORM_SUBMIT</v>
      </c>
      <c r="D1846">
        <v>45681</v>
      </c>
      <c r="E1846" t="str">
        <v>SMS</v>
      </c>
      <c r="F1846" t="str">
        <v>C010</v>
      </c>
      <c r="G1846" t="str">
        <v>10 Lead Scoring Tips</v>
      </c>
      <c r="H1846" t="str">
        <v>VIEWED</v>
      </c>
      <c r="I1846">
        <v>1422</v>
      </c>
      <c r="J1846" t="str">
        <v>MOBILE</v>
      </c>
      <c r="K1846" t="str">
        <v>https://example.com/pricing</v>
      </c>
      <c r="L1846" t="str">
        <v/>
      </c>
      <c r="M1846">
        <v>23.7</v>
      </c>
      <c r="N1846" t="str">
        <v>HIGH</v>
      </c>
    </row>
    <row r="1847" spans="1:14">
      <c r="A1847" t="str">
        <v>INT-01846</v>
      </c>
      <c r="B1847" t="str">
        <v>L0352</v>
      </c>
      <c r="C1847" t="str">
        <v>FORM_SUBMIT</v>
      </c>
      <c r="D1847" t="str">
        <v/>
      </c>
      <c r="E1847" t="str">
        <v>UNKNOWN</v>
      </c>
      <c r="F1847" t="str">
        <v>C001</v>
      </c>
      <c r="G1847" t="str">
        <v>Newsletter Issue #44</v>
      </c>
      <c r="H1847" t="str">
        <v>NO_RESPONSE</v>
      </c>
      <c r="I1847">
        <v>1413</v>
      </c>
      <c r="J1847" t="str">
        <v>MOBILE</v>
      </c>
      <c r="K1847" t="str">
        <v>https://example.com/roi-calculator</v>
      </c>
      <c r="L1847" t="str">
        <v/>
      </c>
      <c r="M1847">
        <v>23.6</v>
      </c>
      <c r="N1847" t="str">
        <v>HIGH</v>
      </c>
    </row>
    <row r="1848" spans="1:14">
      <c r="A1848" t="str">
        <v>INT-01847</v>
      </c>
      <c r="B1848" t="str">
        <v>L0043</v>
      </c>
      <c r="C1848" t="str">
        <v>UNSUBSCRIBE</v>
      </c>
      <c r="D1848">
        <v>45875</v>
      </c>
      <c r="E1848" t="str">
        <v>IN-PERSON</v>
      </c>
      <c r="F1848" t="str">
        <v>C006</v>
      </c>
      <c r="G1848" t="str">
        <v>Template: Campaign Planning</v>
      </c>
      <c r="H1848" t="str">
        <v>VIEWED</v>
      </c>
      <c r="I1848">
        <v>770</v>
      </c>
      <c r="J1848" t="str">
        <v>DESKTOP</v>
      </c>
      <c r="K1848" t="str">
        <v>https://example.com/webinars</v>
      </c>
      <c r="L1848" t="str">
        <v/>
      </c>
      <c r="M1848">
        <v>12.8</v>
      </c>
      <c r="N1848" t="str">
        <v>HIGH</v>
      </c>
    </row>
    <row r="1849" spans="1:14">
      <c r="A1849" t="str">
        <v>INT-01848</v>
      </c>
      <c r="B1849" t="str">
        <v>L0327</v>
      </c>
      <c r="C1849" t="str">
        <v>PHONE_CALL</v>
      </c>
      <c r="D1849">
        <v>45907</v>
      </c>
      <c r="E1849" t="str">
        <v>SMS</v>
      </c>
      <c r="F1849" t="str">
        <v>N/A</v>
      </c>
      <c r="G1849" t="str">
        <v>Crm Buyer'S Guide 2025</v>
      </c>
      <c r="H1849" t="str">
        <v>IGNORED</v>
      </c>
      <c r="I1849">
        <v>122</v>
      </c>
      <c r="J1849" t="str">
        <v>MOBILE</v>
      </c>
      <c r="K1849" t="str">
        <v>https://example.com/contact</v>
      </c>
      <c r="L1849" t="str">
        <v/>
      </c>
      <c r="M1849">
        <v>2</v>
      </c>
      <c r="N1849" t="str">
        <v>MEDIUM</v>
      </c>
    </row>
    <row r="1850" spans="1:14">
      <c r="A1850" t="str">
        <v>INT-01849</v>
      </c>
      <c r="B1850" t="str">
        <v>L0726</v>
      </c>
      <c r="C1850" t="str">
        <v>FORM_SUBMIT</v>
      </c>
      <c r="D1850">
        <v>45679</v>
      </c>
      <c r="E1850" t="str">
        <v>CHAT</v>
      </c>
      <c r="F1850" t="str">
        <v>C003</v>
      </c>
      <c r="G1850" t="str">
        <v>Ultimate Guide To Crm</v>
      </c>
      <c r="H1850" t="str">
        <v>CONVERTED</v>
      </c>
      <c r="I1850">
        <v>628</v>
      </c>
      <c r="J1850" t="str">
        <v>TABLET</v>
      </c>
      <c r="K1850" t="str">
        <v>N/A</v>
      </c>
      <c r="L1850" t="str">
        <v/>
      </c>
      <c r="M1850">
        <v>10.5</v>
      </c>
      <c r="N1850" t="str">
        <v>HIGH</v>
      </c>
    </row>
    <row r="1851" spans="1:14">
      <c r="A1851" t="str">
        <v>INT-01850</v>
      </c>
      <c r="B1851" t="str">
        <v>L0198</v>
      </c>
      <c r="C1851" t="str">
        <v>REFERRAL_LINK_CLICK</v>
      </c>
      <c r="D1851">
        <v>45768</v>
      </c>
      <c r="E1851" t="str">
        <v>CHAT</v>
      </c>
      <c r="F1851" t="str">
        <v>C008</v>
      </c>
      <c r="G1851" t="str">
        <v>Case Study: Smb Growth Story</v>
      </c>
      <c r="H1851" t="str">
        <v>CLICKED</v>
      </c>
      <c r="I1851">
        <v>1112</v>
      </c>
      <c r="J1851" t="str">
        <v>DESKTOP</v>
      </c>
      <c r="K1851" t="str">
        <v>https://example.com/roi-calculator</v>
      </c>
      <c r="L1851" t="str">
        <v/>
      </c>
      <c r="M1851">
        <v>18.5</v>
      </c>
      <c r="N1851" t="str">
        <v>HIGH</v>
      </c>
    </row>
    <row r="1852" spans="1:14">
      <c r="A1852" t="str">
        <v>INT-01851</v>
      </c>
      <c r="B1852" t="str">
        <v>L0333</v>
      </c>
      <c r="C1852" t="str">
        <v>WEBINAR_ATTENDED</v>
      </c>
      <c r="D1852">
        <v>45781</v>
      </c>
      <c r="E1852" t="str">
        <v>UNKNOWN</v>
      </c>
      <c r="F1852" t="str">
        <v>C005</v>
      </c>
      <c r="G1852" t="str">
        <v>Demo: Live Product Walkthrough</v>
      </c>
      <c r="H1852" t="str">
        <v>NO_RESPONSE</v>
      </c>
      <c r="I1852">
        <v>2303</v>
      </c>
      <c r="J1852" t="str">
        <v>DESKTOP</v>
      </c>
      <c r="K1852" t="str">
        <v>N/A</v>
      </c>
      <c r="L1852" t="str">
        <v/>
      </c>
      <c r="M1852">
        <v>38.4</v>
      </c>
      <c r="N1852" t="str">
        <v>HIGH</v>
      </c>
    </row>
    <row r="1853" spans="1:14">
      <c r="A1853" t="str">
        <v>INT-01852</v>
      </c>
      <c r="B1853" t="str">
        <v>L0746</v>
      </c>
      <c r="C1853" t="str">
        <v>EMAIL_OPEN</v>
      </c>
      <c r="D1853">
        <v>45881</v>
      </c>
      <c r="E1853" t="str">
        <v>IN-PERSON</v>
      </c>
      <c r="F1853" t="str">
        <v>N/A</v>
      </c>
      <c r="G1853" t="str">
        <v>Retargeting Ad Creative A</v>
      </c>
      <c r="H1853" t="str">
        <v>CLICKED</v>
      </c>
      <c r="I1853">
        <v>2172</v>
      </c>
      <c r="J1853" t="str">
        <v>UNKNOWN</v>
      </c>
      <c r="K1853" t="str">
        <v>N/A</v>
      </c>
      <c r="L1853" t="str">
        <v/>
      </c>
      <c r="M1853">
        <v>36.200000000000003</v>
      </c>
      <c r="N1853" t="str">
        <v>HIGH</v>
      </c>
    </row>
    <row r="1854" spans="1:14">
      <c r="A1854" t="str">
        <v>INT-01853</v>
      </c>
      <c r="B1854" t="str">
        <v>L0404</v>
      </c>
      <c r="C1854" t="str">
        <v>AD_CLICK</v>
      </c>
      <c r="D1854">
        <v>45713</v>
      </c>
      <c r="E1854" t="str">
        <v>PUSH_NOTIFICATION</v>
      </c>
      <c r="F1854" t="str">
        <v>C010</v>
      </c>
      <c r="G1854" t="str">
        <v>Competitor Comparison Sheet</v>
      </c>
      <c r="H1854" t="str">
        <v>REPLIED</v>
      </c>
      <c r="I1854">
        <v>0</v>
      </c>
      <c r="J1854" t="str">
        <v>DESKTOP</v>
      </c>
      <c r="K1854" t="str">
        <v>https://example.com/contact</v>
      </c>
      <c r="L1854" t="str">
        <v/>
      </c>
      <c r="M1854">
        <v>0</v>
      </c>
      <c r="N1854" t="str">
        <v>NONE</v>
      </c>
    </row>
    <row r="1855" spans="1:14">
      <c r="A1855" t="str">
        <v>INT-01854</v>
      </c>
      <c r="B1855" t="str">
        <v>L0552</v>
      </c>
      <c r="C1855" t="str">
        <v>FREE_TRIAL_SIGNUP</v>
      </c>
      <c r="D1855">
        <v>45981</v>
      </c>
      <c r="E1855" t="str">
        <v>PUSH_NOTIFICATION</v>
      </c>
      <c r="F1855" t="str">
        <v>C009</v>
      </c>
      <c r="G1855" t="str">
        <v>Case Study: Smb Growth Story</v>
      </c>
      <c r="H1855" t="str">
        <v>BOUNCED</v>
      </c>
      <c r="I1855">
        <v>594</v>
      </c>
      <c r="J1855" t="str">
        <v>MOBILE</v>
      </c>
      <c r="K1855" t="str">
        <v>N/A</v>
      </c>
      <c r="L1855" t="str">
        <v/>
      </c>
      <c r="M1855">
        <v>9.9</v>
      </c>
      <c r="N1855" t="str">
        <v>HIGH</v>
      </c>
    </row>
    <row r="1856" spans="1:14">
      <c r="A1856" t="str">
        <v>INT-01855</v>
      </c>
      <c r="B1856" t="str">
        <v>L0907</v>
      </c>
      <c r="C1856" t="str">
        <v>WEBINAR_ATTENDED</v>
      </c>
      <c r="D1856">
        <v>45706</v>
      </c>
      <c r="E1856" t="str">
        <v>CHAT</v>
      </c>
      <c r="F1856" t="str">
        <v>C008</v>
      </c>
      <c r="G1856" t="str">
        <v>Unknown</v>
      </c>
      <c r="H1856" t="str">
        <v>OPENED</v>
      </c>
      <c r="I1856">
        <v>281</v>
      </c>
      <c r="J1856" t="str">
        <v>TABLET</v>
      </c>
      <c r="K1856" t="str">
        <v>https://example.com/features</v>
      </c>
      <c r="L1856" t="str">
        <v/>
      </c>
      <c r="M1856">
        <v>4.7</v>
      </c>
      <c r="N1856" t="str">
        <v>MEDIUM</v>
      </c>
    </row>
    <row r="1857" spans="1:14">
      <c r="A1857" t="str">
        <v>INT-01856</v>
      </c>
      <c r="B1857" t="str">
        <v>L0490</v>
      </c>
      <c r="C1857" t="str">
        <v>FREE_TRIAL_SIGNUP</v>
      </c>
      <c r="D1857">
        <v>45792</v>
      </c>
      <c r="E1857" t="str">
        <v>CHAT</v>
      </c>
      <c r="F1857" t="str">
        <v>N/A</v>
      </c>
      <c r="G1857" t="str">
        <v>Customer Success Story</v>
      </c>
      <c r="H1857" t="str">
        <v>OPENED</v>
      </c>
      <c r="I1857">
        <v>319</v>
      </c>
      <c r="J1857" t="str">
        <v>DESKTOP</v>
      </c>
      <c r="K1857" t="str">
        <v>https://example.com/free-trial</v>
      </c>
      <c r="L1857" t="str">
        <v>Wants To Talk To Reference Customer</v>
      </c>
      <c r="M1857">
        <v>5.3</v>
      </c>
      <c r="N1857" t="str">
        <v>HIGH</v>
      </c>
    </row>
    <row r="1858" spans="1:14">
      <c r="A1858" t="str">
        <v>INT-01857</v>
      </c>
      <c r="B1858" t="str">
        <v>L0450</v>
      </c>
      <c r="C1858" t="str">
        <v>REFERRAL_LINK_CLICK</v>
      </c>
      <c r="D1858">
        <v>45732</v>
      </c>
      <c r="E1858" t="str">
        <v>IN-PERSON</v>
      </c>
      <c r="F1858" t="str">
        <v>C010</v>
      </c>
      <c r="G1858" t="str">
        <v>Video: Customer Testimonial</v>
      </c>
      <c r="H1858" t="str">
        <v>CLICKED</v>
      </c>
      <c r="I1858">
        <v>2212</v>
      </c>
      <c r="J1858" t="str">
        <v>MOBILE</v>
      </c>
      <c r="K1858" t="str">
        <v>N/A</v>
      </c>
      <c r="L1858" t="str">
        <v/>
      </c>
      <c r="M1858">
        <v>36.9</v>
      </c>
      <c r="N1858" t="str">
        <v>HIGH</v>
      </c>
    </row>
    <row r="1859" spans="1:14">
      <c r="A1859" t="str">
        <v>INT-01858</v>
      </c>
      <c r="B1859" t="str">
        <v>L0449</v>
      </c>
      <c r="C1859" t="str">
        <v>FREE_TRIAL_SIGNUP</v>
      </c>
      <c r="D1859">
        <v>45801</v>
      </c>
      <c r="E1859" t="str">
        <v>WEB</v>
      </c>
      <c r="F1859" t="str">
        <v>C001</v>
      </c>
      <c r="G1859" t="str">
        <v>Chatbot: Pricing Inquiry</v>
      </c>
      <c r="H1859" t="str">
        <v>CONVERTED</v>
      </c>
      <c r="I1859">
        <v>1331</v>
      </c>
      <c r="J1859" t="str">
        <v>MOBILE</v>
      </c>
      <c r="K1859" t="str">
        <v>N/A</v>
      </c>
      <c r="L1859" t="str">
        <v/>
      </c>
      <c r="M1859">
        <v>22.2</v>
      </c>
      <c r="N1859" t="str">
        <v>HIGH</v>
      </c>
    </row>
    <row r="1860" spans="1:14">
      <c r="A1860" t="str">
        <v>INT-01859</v>
      </c>
      <c r="B1860" t="str">
        <v>L0414</v>
      </c>
      <c r="C1860" t="str">
        <v>WEBSITE_VISIT</v>
      </c>
      <c r="D1860">
        <v>45701</v>
      </c>
      <c r="E1860" t="str">
        <v>SOCIAL</v>
      </c>
      <c r="F1860" t="str">
        <v>C005</v>
      </c>
      <c r="G1860" t="str">
        <v>Video: Customer Testimonial</v>
      </c>
      <c r="H1860" t="str">
        <v>IGNORED</v>
      </c>
      <c r="I1860">
        <v>0</v>
      </c>
      <c r="J1860" t="str">
        <v>DESKTOP</v>
      </c>
      <c r="K1860" t="str">
        <v>https://example.com/integrations</v>
      </c>
      <c r="L1860" t="str">
        <v/>
      </c>
      <c r="M1860">
        <v>0</v>
      </c>
      <c r="N1860" t="str">
        <v>NONE</v>
      </c>
    </row>
    <row r="1861" spans="1:14">
      <c r="A1861" t="str">
        <v>INT-01860</v>
      </c>
      <c r="B1861" t="str">
        <v>L0355</v>
      </c>
      <c r="C1861" t="str">
        <v>WEBINAR_ATTENDED</v>
      </c>
      <c r="D1861">
        <v>45698</v>
      </c>
      <c r="E1861" t="str">
        <v>EMAIL</v>
      </c>
      <c r="F1861" t="str">
        <v>N/A</v>
      </c>
      <c r="G1861" t="str">
        <v>Newsletter Issue #42</v>
      </c>
      <c r="H1861" t="str">
        <v>NO_RESPONSE</v>
      </c>
      <c r="I1861">
        <v>2058</v>
      </c>
      <c r="J1861" t="str">
        <v>DESKTOP</v>
      </c>
      <c r="K1861" t="str">
        <v>N/A</v>
      </c>
      <c r="L1861" t="str">
        <v/>
      </c>
      <c r="M1861">
        <v>34.299999999999997</v>
      </c>
      <c r="N1861" t="str">
        <v>HIGH</v>
      </c>
    </row>
    <row r="1862" spans="1:14">
      <c r="A1862" t="str">
        <v>INT-01861</v>
      </c>
      <c r="B1862" t="str">
        <v>L0545</v>
      </c>
      <c r="C1862" t="str">
        <v>BLOG_READ</v>
      </c>
      <c r="D1862">
        <v>45860</v>
      </c>
      <c r="E1862" t="str">
        <v>IN-PERSON</v>
      </c>
      <c r="F1862" t="str">
        <v>C007</v>
      </c>
      <c r="G1862" t="str">
        <v>Event Registration: Summit 2025</v>
      </c>
      <c r="H1862" t="str">
        <v>OPENED</v>
      </c>
      <c r="I1862">
        <v>0</v>
      </c>
      <c r="J1862" t="str">
        <v>DESKTOP</v>
      </c>
      <c r="K1862" t="str">
        <v>https://example.com/about</v>
      </c>
      <c r="L1862" t="str">
        <v/>
      </c>
      <c r="M1862">
        <v>0</v>
      </c>
      <c r="N1862" t="str">
        <v>NONE</v>
      </c>
    </row>
    <row r="1863" spans="1:14">
      <c r="A1863" t="str">
        <v>INT-01862</v>
      </c>
      <c r="B1863" t="str">
        <v>L0420</v>
      </c>
      <c r="C1863" t="str">
        <v>AD_CLICK</v>
      </c>
      <c r="D1863" t="str">
        <v/>
      </c>
      <c r="E1863" t="str">
        <v>UNKNOWN</v>
      </c>
      <c r="F1863" t="str">
        <v>C002</v>
      </c>
      <c r="G1863" t="str">
        <v>Case Study: Mid-Market Win</v>
      </c>
      <c r="H1863" t="str">
        <v>OPENED</v>
      </c>
      <c r="I1863">
        <v>1436</v>
      </c>
      <c r="J1863" t="str">
        <v>DESKTOP</v>
      </c>
      <c r="K1863" t="str">
        <v>https://example.com/contact</v>
      </c>
      <c r="L1863" t="str">
        <v/>
      </c>
      <c r="M1863">
        <v>23.9</v>
      </c>
      <c r="N1863" t="str">
        <v>HIGH</v>
      </c>
    </row>
    <row r="1864" spans="1:14">
      <c r="A1864" t="str">
        <v>INT-01863</v>
      </c>
      <c r="B1864" t="str">
        <v>L0475</v>
      </c>
      <c r="C1864" t="str">
        <v>EMAIL_OPEN</v>
      </c>
      <c r="D1864">
        <v>46002</v>
      </c>
      <c r="E1864" t="str">
        <v>PHONE</v>
      </c>
      <c r="F1864" t="str">
        <v>N/A</v>
      </c>
      <c r="G1864" t="str">
        <v>Pricing Page</v>
      </c>
      <c r="H1864" t="str">
        <v>DOWNLOADED</v>
      </c>
      <c r="I1864">
        <v>321</v>
      </c>
      <c r="J1864" t="str">
        <v>MOBILE</v>
      </c>
      <c r="K1864" t="str">
        <v>https://example.com/about</v>
      </c>
      <c r="L1864" t="str">
        <v/>
      </c>
      <c r="M1864">
        <v>5.4</v>
      </c>
      <c r="N1864" t="str">
        <v>HIGH</v>
      </c>
    </row>
    <row r="1865" spans="1:14">
      <c r="A1865" t="str">
        <v>INT-01864</v>
      </c>
      <c r="B1865" t="str">
        <v>L0980</v>
      </c>
      <c r="C1865" t="str">
        <v>UNSUBSCRIBE</v>
      </c>
      <c r="D1865">
        <v>45739</v>
      </c>
      <c r="E1865" t="str">
        <v>PUSH_NOTIFICATION</v>
      </c>
      <c r="F1865" t="str">
        <v>N/A</v>
      </c>
      <c r="G1865" t="str">
        <v>Case Study: Smb Growth Story</v>
      </c>
      <c r="H1865" t="str">
        <v>NO_RESPONSE</v>
      </c>
      <c r="I1865">
        <v>1855</v>
      </c>
      <c r="J1865" t="str">
        <v>TABLET</v>
      </c>
      <c r="K1865" t="str">
        <v>https://example.com/integrations</v>
      </c>
      <c r="L1865" t="str">
        <v/>
      </c>
      <c r="M1865">
        <v>30.9</v>
      </c>
      <c r="N1865" t="str">
        <v>HIGH</v>
      </c>
    </row>
    <row r="1866" spans="1:14">
      <c r="A1866" t="str">
        <v>INT-01865</v>
      </c>
      <c r="B1866" t="str">
        <v>L0557</v>
      </c>
      <c r="C1866" t="str">
        <v>DEMO_REQUEST</v>
      </c>
      <c r="D1866">
        <v>45722</v>
      </c>
      <c r="E1866" t="str">
        <v>UNKNOWN</v>
      </c>
      <c r="F1866" t="str">
        <v>C008</v>
      </c>
      <c r="G1866" t="str">
        <v>Whitepaper: State Of Gtm 2025</v>
      </c>
      <c r="H1866" t="str">
        <v>BOUNCED</v>
      </c>
      <c r="I1866">
        <v>333</v>
      </c>
      <c r="J1866" t="str">
        <v>MOBILE</v>
      </c>
      <c r="K1866" t="str">
        <v>https://example.com/demo</v>
      </c>
      <c r="L1866" t="str">
        <v>Qualified Lead</v>
      </c>
      <c r="M1866">
        <v>5.6</v>
      </c>
      <c r="N1866" t="str">
        <v>HIGH</v>
      </c>
    </row>
    <row r="1867" spans="1:14">
      <c r="A1867" t="str">
        <v>INT-01866</v>
      </c>
      <c r="B1867" t="str">
        <v>L0765</v>
      </c>
      <c r="C1867" t="str">
        <v>DEMO_REQUEST</v>
      </c>
      <c r="D1867">
        <v>45659</v>
      </c>
      <c r="E1867" t="str">
        <v>UNKNOWN</v>
      </c>
      <c r="F1867" t="str">
        <v>N/A</v>
      </c>
      <c r="G1867" t="str">
        <v>Unknown</v>
      </c>
      <c r="H1867" t="str">
        <v>REPLIED</v>
      </c>
      <c r="I1867">
        <v>1293</v>
      </c>
      <c r="J1867" t="str">
        <v>UNKNOWN</v>
      </c>
      <c r="K1867" t="str">
        <v>https://example.com/blog</v>
      </c>
      <c r="L1867" t="str">
        <v/>
      </c>
      <c r="M1867">
        <v>21.6</v>
      </c>
      <c r="N1867" t="str">
        <v>HIGH</v>
      </c>
    </row>
    <row r="1868" spans="1:14">
      <c r="A1868" t="str">
        <v>INT-01867</v>
      </c>
      <c r="B1868" t="str">
        <v>L0498</v>
      </c>
      <c r="C1868" t="str">
        <v>DEMO_REQUEST</v>
      </c>
      <c r="D1868">
        <v>45968</v>
      </c>
      <c r="E1868" t="str">
        <v>WEB</v>
      </c>
      <c r="F1868" t="str">
        <v>C009</v>
      </c>
      <c r="G1868" t="str">
        <v>Competitor Comparison Sheet</v>
      </c>
      <c r="H1868" t="str">
        <v>ENGAGED</v>
      </c>
      <c r="I1868">
        <v>282</v>
      </c>
      <c r="J1868" t="str">
        <v>TABLET</v>
      </c>
      <c r="K1868" t="str">
        <v>https://example.com/resources/ebooks</v>
      </c>
      <c r="L1868" t="str">
        <v/>
      </c>
      <c r="M1868">
        <v>4.7</v>
      </c>
      <c r="N1868" t="str">
        <v>MEDIUM</v>
      </c>
    </row>
    <row r="1869" spans="1:14">
      <c r="A1869" t="str">
        <v>INT-01868</v>
      </c>
      <c r="B1869" t="str">
        <v>L0724</v>
      </c>
      <c r="C1869" t="str">
        <v>EMAIL_CLICK</v>
      </c>
      <c r="D1869">
        <v>45969</v>
      </c>
      <c r="E1869" t="str">
        <v>CHAT</v>
      </c>
      <c r="F1869" t="str">
        <v>C007</v>
      </c>
      <c r="G1869" t="str">
        <v>Crm Buyer'S Guide 2025</v>
      </c>
      <c r="H1869" t="str">
        <v>OPENED</v>
      </c>
      <c r="I1869">
        <v>1078</v>
      </c>
      <c r="J1869" t="str">
        <v>DESKTOP</v>
      </c>
      <c r="K1869" t="str">
        <v>N/A</v>
      </c>
      <c r="L1869" t="str">
        <v/>
      </c>
      <c r="M1869">
        <v>18</v>
      </c>
      <c r="N1869" t="str">
        <v>HIGH</v>
      </c>
    </row>
    <row r="1870" spans="1:14">
      <c r="A1870" t="str">
        <v>INT-01869</v>
      </c>
      <c r="B1870" t="str">
        <v>L0602</v>
      </c>
      <c r="C1870" t="str">
        <v>PHONE_CALL</v>
      </c>
      <c r="D1870">
        <v>45909</v>
      </c>
      <c r="E1870" t="str">
        <v>CHAT</v>
      </c>
      <c r="F1870" t="str">
        <v>C010</v>
      </c>
      <c r="G1870" t="str">
        <v>Unknown</v>
      </c>
      <c r="H1870" t="str">
        <v>CLICKED</v>
      </c>
      <c r="I1870">
        <v>848</v>
      </c>
      <c r="J1870" t="str">
        <v>MOBILE</v>
      </c>
      <c r="K1870" t="str">
        <v>https://example.com/pricing</v>
      </c>
      <c r="L1870" t="str">
        <v/>
      </c>
      <c r="M1870">
        <v>14.1</v>
      </c>
      <c r="N1870" t="str">
        <v>HIGH</v>
      </c>
    </row>
    <row r="1871" spans="1:14">
      <c r="A1871" t="str">
        <v>INT-01870</v>
      </c>
      <c r="B1871" t="str">
        <v>L0465</v>
      </c>
      <c r="C1871" t="str">
        <v>UNSUBSCRIBE</v>
      </c>
      <c r="D1871">
        <v>45802</v>
      </c>
      <c r="E1871" t="str">
        <v>PHONE</v>
      </c>
      <c r="F1871" t="str">
        <v>C007</v>
      </c>
      <c r="G1871" t="str">
        <v>Ebook: Abm Playbook</v>
      </c>
      <c r="H1871" t="str">
        <v>CONVERTED</v>
      </c>
      <c r="I1871">
        <v>0</v>
      </c>
      <c r="J1871" t="str">
        <v>DESKTOP</v>
      </c>
      <c r="K1871" t="str">
        <v>https://example.com/free-trial</v>
      </c>
      <c r="L1871" t="str">
        <v/>
      </c>
      <c r="M1871">
        <v>0</v>
      </c>
      <c r="N1871" t="str">
        <v>NONE</v>
      </c>
    </row>
    <row r="1872" spans="1:14">
      <c r="A1872" t="str">
        <v>INT-01871</v>
      </c>
      <c r="B1872" t="str">
        <v>L0641</v>
      </c>
      <c r="C1872" t="str">
        <v>WEBSITE_VISIT</v>
      </c>
      <c r="D1872">
        <v>45790</v>
      </c>
      <c r="E1872" t="str">
        <v>SMS</v>
      </c>
      <c r="F1872" t="str">
        <v>C009</v>
      </c>
      <c r="G1872" t="str">
        <v>Social Post: Product Launch</v>
      </c>
      <c r="H1872" t="str">
        <v>UNSUBSCRIBED</v>
      </c>
      <c r="I1872">
        <v>122</v>
      </c>
      <c r="J1872" t="str">
        <v>DESKTOP</v>
      </c>
      <c r="K1872" t="str">
        <v>https://example.com/demo</v>
      </c>
      <c r="L1872" t="str">
        <v/>
      </c>
      <c r="M1872">
        <v>2</v>
      </c>
      <c r="N1872" t="str">
        <v>MEDIUM</v>
      </c>
    </row>
    <row r="1873" spans="1:14">
      <c r="A1873" t="str">
        <v>INT-01872</v>
      </c>
      <c r="B1873" t="str">
        <v>L0953</v>
      </c>
      <c r="C1873" t="str">
        <v>AD_CLICK</v>
      </c>
      <c r="D1873" t="str">
        <v/>
      </c>
      <c r="E1873" t="str">
        <v>PHONE</v>
      </c>
      <c r="F1873" t="str">
        <v>C008</v>
      </c>
      <c r="G1873" t="str">
        <v>Unknown</v>
      </c>
      <c r="H1873" t="str">
        <v>REGISTERED</v>
      </c>
      <c r="I1873">
        <v>1709</v>
      </c>
      <c r="J1873" t="str">
        <v>MOBILE</v>
      </c>
      <c r="K1873" t="str">
        <v>https://example.com/competitors</v>
      </c>
      <c r="L1873" t="str">
        <v/>
      </c>
      <c r="M1873">
        <v>28.5</v>
      </c>
      <c r="N1873" t="str">
        <v>HIGH</v>
      </c>
    </row>
    <row r="1874" spans="1:14">
      <c r="A1874" t="str">
        <v>INT-01873</v>
      </c>
      <c r="B1874" t="str">
        <v>L0738</v>
      </c>
      <c r="C1874" t="str">
        <v>CONTENT_DOWNLOAD</v>
      </c>
      <c r="D1874">
        <v>45919</v>
      </c>
      <c r="E1874" t="str">
        <v>SMS</v>
      </c>
      <c r="F1874" t="str">
        <v>C009</v>
      </c>
      <c r="G1874" t="str">
        <v>Case Study: Mid-Market Win</v>
      </c>
      <c r="H1874" t="str">
        <v>DOWNLOADED</v>
      </c>
      <c r="I1874">
        <v>1100</v>
      </c>
      <c r="J1874" t="str">
        <v>UNKNOWN</v>
      </c>
      <c r="K1874" t="str">
        <v>https://example.com/roi-calculator</v>
      </c>
      <c r="L1874" t="str">
        <v/>
      </c>
      <c r="M1874">
        <v>18.3</v>
      </c>
      <c r="N1874" t="str">
        <v>HIGH</v>
      </c>
    </row>
    <row r="1875" spans="1:14">
      <c r="A1875" t="str">
        <v>INT-01874</v>
      </c>
      <c r="B1875" t="str">
        <v>L0994</v>
      </c>
      <c r="C1875" t="str">
        <v>DEMO_REQUEST</v>
      </c>
      <c r="D1875">
        <v>46008</v>
      </c>
      <c r="E1875" t="str">
        <v>PUSH_NOTIFICATION</v>
      </c>
      <c r="F1875" t="str">
        <v>C005</v>
      </c>
      <c r="G1875" t="str">
        <v>Blog: How To Reduce Cac</v>
      </c>
      <c r="H1875" t="str">
        <v>CONVERTED</v>
      </c>
      <c r="I1875">
        <v>2375</v>
      </c>
      <c r="J1875" t="str">
        <v>MOBILE</v>
      </c>
      <c r="K1875" t="str">
        <v>N/A</v>
      </c>
      <c r="L1875" t="str">
        <v/>
      </c>
      <c r="M1875">
        <v>39.6</v>
      </c>
      <c r="N1875" t="str">
        <v>HIGH</v>
      </c>
    </row>
    <row r="1876" spans="1:14">
      <c r="A1876" t="str">
        <v>INT-01875</v>
      </c>
      <c r="B1876" t="str">
        <v>L0252</v>
      </c>
      <c r="C1876" t="str">
        <v>FREE_TRIAL_SIGNUP</v>
      </c>
      <c r="D1876">
        <v>45676</v>
      </c>
      <c r="E1876" t="str">
        <v>IN-PERSON</v>
      </c>
      <c r="F1876" t="str">
        <v>C002</v>
      </c>
      <c r="G1876" t="str">
        <v>Case Study: Enterprise Win</v>
      </c>
      <c r="H1876" t="str">
        <v>VIEWED</v>
      </c>
      <c r="I1876">
        <v>0</v>
      </c>
      <c r="J1876" t="str">
        <v>MOBILE</v>
      </c>
      <c r="K1876" t="str">
        <v>https://example.com/blog/reduce-cac</v>
      </c>
      <c r="L1876" t="str">
        <v/>
      </c>
      <c r="M1876">
        <v>0</v>
      </c>
      <c r="N1876" t="str">
        <v>NONE</v>
      </c>
    </row>
    <row r="1877" spans="1:14">
      <c r="A1877" t="str">
        <v>INT-01876</v>
      </c>
      <c r="B1877" t="str">
        <v>L0099</v>
      </c>
      <c r="C1877" t="str">
        <v>WEBSITE_VISIT</v>
      </c>
      <c r="D1877">
        <v>45912</v>
      </c>
      <c r="E1877" t="str">
        <v>EMAIL</v>
      </c>
      <c r="F1877" t="str">
        <v>C004</v>
      </c>
      <c r="G1877" t="str">
        <v>Blog: 5 Metrics Every Cmo Needs</v>
      </c>
      <c r="H1877" t="str">
        <v>VIEWED</v>
      </c>
      <c r="I1877">
        <v>1332</v>
      </c>
      <c r="J1877" t="str">
        <v>UNKNOWN</v>
      </c>
      <c r="K1877" t="str">
        <v>https://example.com/case-studies</v>
      </c>
      <c r="L1877" t="str">
        <v/>
      </c>
      <c r="M1877">
        <v>22.2</v>
      </c>
      <c r="N1877" t="str">
        <v>HIGH</v>
      </c>
    </row>
    <row r="1878" spans="1:14">
      <c r="A1878" t="str">
        <v>INT-01877</v>
      </c>
      <c r="B1878" t="str">
        <v>L0686</v>
      </c>
      <c r="C1878" t="str">
        <v>CONTENT_DOWNLOAD</v>
      </c>
      <c r="D1878">
        <v>45763</v>
      </c>
      <c r="E1878" t="str">
        <v>EMAIL</v>
      </c>
      <c r="F1878" t="str">
        <v>C001</v>
      </c>
      <c r="G1878" t="str">
        <v>Unknown</v>
      </c>
      <c r="H1878" t="str">
        <v>PARTIAL_VIEW</v>
      </c>
      <c r="I1878">
        <v>2043</v>
      </c>
      <c r="J1878" t="str">
        <v>MOBILE</v>
      </c>
      <c r="K1878" t="str">
        <v>https://example.com/blog</v>
      </c>
      <c r="L1878" t="str">
        <v>High Intent</v>
      </c>
      <c r="M1878">
        <v>34.1</v>
      </c>
      <c r="N1878" t="str">
        <v>HIGH</v>
      </c>
    </row>
    <row r="1879" spans="1:14">
      <c r="A1879" t="str">
        <v>INT-01878</v>
      </c>
      <c r="B1879" t="str">
        <v>L0769</v>
      </c>
      <c r="C1879" t="str">
        <v>EMAIL_OPEN</v>
      </c>
      <c r="D1879">
        <v>45740</v>
      </c>
      <c r="E1879" t="str">
        <v>CHAT</v>
      </c>
      <c r="F1879" t="str">
        <v>C001</v>
      </c>
      <c r="G1879" t="str">
        <v>Guide: Email Deliverability</v>
      </c>
      <c r="H1879" t="str">
        <v>ENGAGED</v>
      </c>
      <c r="I1879">
        <v>1904</v>
      </c>
      <c r="J1879" t="str">
        <v>MOBILE</v>
      </c>
      <c r="K1879" t="str">
        <v>https://example.com/features</v>
      </c>
      <c r="L1879" t="str">
        <v/>
      </c>
      <c r="M1879">
        <v>31.7</v>
      </c>
      <c r="N1879" t="str">
        <v>HIGH</v>
      </c>
    </row>
    <row r="1880" spans="1:14">
      <c r="A1880" t="str">
        <v>INT-01879</v>
      </c>
      <c r="B1880" t="str">
        <v>L0437</v>
      </c>
      <c r="C1880" t="str">
        <v>CHATBOT_CONVO</v>
      </c>
      <c r="D1880">
        <v>45910</v>
      </c>
      <c r="E1880" t="str">
        <v>CHAT</v>
      </c>
      <c r="F1880" t="str">
        <v>C005</v>
      </c>
      <c r="G1880" t="str">
        <v>Newsletter Issue #42</v>
      </c>
      <c r="H1880" t="str">
        <v>BOUNCED</v>
      </c>
      <c r="I1880">
        <v>858</v>
      </c>
      <c r="J1880" t="str">
        <v>MOBILE</v>
      </c>
      <c r="K1880" t="str">
        <v>https://example.com/free-trial</v>
      </c>
      <c r="L1880" t="str">
        <v/>
      </c>
      <c r="M1880">
        <v>14.3</v>
      </c>
      <c r="N1880" t="str">
        <v>HIGH</v>
      </c>
    </row>
    <row r="1881" spans="1:14">
      <c r="A1881" t="str">
        <v>INT-01880</v>
      </c>
      <c r="B1881" t="str">
        <v>L0558</v>
      </c>
      <c r="C1881" t="str">
        <v>FREE_TRIAL_SIGNUP</v>
      </c>
      <c r="D1881">
        <v>45785</v>
      </c>
      <c r="E1881" t="str">
        <v>CHAT</v>
      </c>
      <c r="F1881" t="str">
        <v>N/A</v>
      </c>
      <c r="G1881" t="str">
        <v>Template: Campaign Planning</v>
      </c>
      <c r="H1881" t="str">
        <v>PARTIAL_VIEW</v>
      </c>
      <c r="I1881">
        <v>228</v>
      </c>
      <c r="J1881" t="str">
        <v>UNKNOWN</v>
      </c>
      <c r="K1881" t="str">
        <v>N/A</v>
      </c>
      <c r="L1881" t="str">
        <v/>
      </c>
      <c r="M1881">
        <v>3.8</v>
      </c>
      <c r="N1881" t="str">
        <v>MEDIUM</v>
      </c>
    </row>
    <row r="1882" spans="1:14">
      <c r="A1882" t="str">
        <v>INT-01881</v>
      </c>
      <c r="B1882" t="str">
        <v>L0179</v>
      </c>
      <c r="C1882" t="str">
        <v>EMAIL_CLICK</v>
      </c>
      <c r="D1882">
        <v>46000</v>
      </c>
      <c r="E1882" t="str">
        <v>UNKNOWN</v>
      </c>
      <c r="F1882" t="str">
        <v>C006</v>
      </c>
      <c r="G1882" t="str">
        <v>Video: Customer Testimonial</v>
      </c>
      <c r="H1882" t="str">
        <v>DOWNLOADED</v>
      </c>
      <c r="I1882">
        <v>0</v>
      </c>
      <c r="J1882" t="str">
        <v>TABLET</v>
      </c>
      <c r="K1882" t="str">
        <v>https://example.com/free-trial</v>
      </c>
      <c r="L1882" t="str">
        <v>Budget Confirmed</v>
      </c>
      <c r="M1882">
        <v>0</v>
      </c>
      <c r="N1882" t="str">
        <v>NONE</v>
      </c>
    </row>
    <row r="1883" spans="1:14">
      <c r="A1883" t="str">
        <v>INT-01882</v>
      </c>
      <c r="B1883" t="str">
        <v>L0697</v>
      </c>
      <c r="C1883" t="str">
        <v>FREE_TRIAL_SIGNUP</v>
      </c>
      <c r="D1883">
        <v>45728</v>
      </c>
      <c r="E1883" t="str">
        <v>PHONE</v>
      </c>
      <c r="F1883" t="str">
        <v>C009</v>
      </c>
      <c r="G1883" t="str">
        <v>Demo: Live Product Walkthrough</v>
      </c>
      <c r="H1883" t="str">
        <v>CLICKED</v>
      </c>
      <c r="I1883">
        <v>692</v>
      </c>
      <c r="J1883" t="str">
        <v>TABLET</v>
      </c>
      <c r="K1883" t="str">
        <v>https://example.com/pricing</v>
      </c>
      <c r="L1883" t="str">
        <v/>
      </c>
      <c r="M1883">
        <v>11.5</v>
      </c>
      <c r="N1883" t="str">
        <v>HIGH</v>
      </c>
    </row>
    <row r="1884" spans="1:14">
      <c r="A1884" t="str">
        <v>INT-01883</v>
      </c>
      <c r="B1884" t="str">
        <v>L0123</v>
      </c>
      <c r="C1884" t="str">
        <v>DEMO_REQUEST</v>
      </c>
      <c r="D1884">
        <v>45823</v>
      </c>
      <c r="E1884" t="str">
        <v>EMAIL</v>
      </c>
      <c r="F1884" t="str">
        <v>N/A</v>
      </c>
      <c r="G1884" t="str">
        <v>Video: Customer Testimonial</v>
      </c>
      <c r="H1884" t="str">
        <v>BOUNCED</v>
      </c>
      <c r="I1884">
        <v>1875</v>
      </c>
      <c r="J1884" t="str">
        <v>MOBILE</v>
      </c>
      <c r="K1884" t="str">
        <v>https://example.com/demo</v>
      </c>
      <c r="L1884" t="str">
        <v/>
      </c>
      <c r="M1884">
        <v>31.3</v>
      </c>
      <c r="N1884" t="str">
        <v>HIGH</v>
      </c>
    </row>
    <row r="1885" spans="1:14">
      <c r="A1885" t="str">
        <v>INT-01884</v>
      </c>
      <c r="B1885" t="str">
        <v>L0749</v>
      </c>
      <c r="C1885" t="str">
        <v>VIDEO_WATCH</v>
      </c>
      <c r="D1885">
        <v>45967</v>
      </c>
      <c r="E1885" t="str">
        <v>PHONE</v>
      </c>
      <c r="F1885" t="str">
        <v>C005</v>
      </c>
      <c r="G1885" t="str">
        <v>Chatbot: Pricing Inquiry</v>
      </c>
      <c r="H1885" t="str">
        <v>NO_RESPONSE</v>
      </c>
      <c r="I1885">
        <v>1923</v>
      </c>
      <c r="J1885" t="str">
        <v>UNKNOWN</v>
      </c>
      <c r="K1885" t="str">
        <v>https://example.com/demo</v>
      </c>
      <c r="L1885" t="str">
        <v/>
      </c>
      <c r="M1885">
        <v>32.1</v>
      </c>
      <c r="N1885" t="str">
        <v>HIGH</v>
      </c>
    </row>
    <row r="1886" spans="1:14">
      <c r="A1886" t="str">
        <v>INT-01885</v>
      </c>
      <c r="B1886" t="str">
        <v>L0072</v>
      </c>
      <c r="C1886" t="str">
        <v>EMAIL_CLICK</v>
      </c>
      <c r="D1886">
        <v>45700</v>
      </c>
      <c r="E1886" t="str">
        <v>UNKNOWN</v>
      </c>
      <c r="F1886" t="str">
        <v>N/A</v>
      </c>
      <c r="G1886" t="str">
        <v>Video: Customer Testimonial</v>
      </c>
      <c r="H1886" t="str">
        <v>OPENED</v>
      </c>
      <c r="I1886">
        <v>1995</v>
      </c>
      <c r="J1886" t="str">
        <v>TABLET</v>
      </c>
      <c r="K1886" t="str">
        <v>https://example.com/case-studies</v>
      </c>
      <c r="L1886" t="str">
        <v/>
      </c>
      <c r="M1886">
        <v>33.299999999999997</v>
      </c>
      <c r="N1886" t="str">
        <v>HIGH</v>
      </c>
    </row>
    <row r="1887" spans="1:14">
      <c r="A1887" t="str">
        <v>INT-01886</v>
      </c>
      <c r="B1887" t="str">
        <v>L0134</v>
      </c>
      <c r="C1887" t="str">
        <v>CONTENT_DOWNLOAD</v>
      </c>
      <c r="D1887">
        <v>45788</v>
      </c>
      <c r="E1887" t="str">
        <v>SMS</v>
      </c>
      <c r="F1887" t="str">
        <v>N/A</v>
      </c>
      <c r="G1887" t="str">
        <v>Template: Campaign Planning</v>
      </c>
      <c r="H1887" t="str">
        <v>PARTIAL_VIEW</v>
      </c>
      <c r="I1887">
        <v>1148</v>
      </c>
      <c r="J1887" t="str">
        <v>MOBILE</v>
      </c>
      <c r="K1887" t="str">
        <v>N/A</v>
      </c>
      <c r="L1887" t="str">
        <v/>
      </c>
      <c r="M1887">
        <v>19.100000000000001</v>
      </c>
      <c r="N1887" t="str">
        <v>HIGH</v>
      </c>
    </row>
    <row r="1888" spans="1:14">
      <c r="A1888" t="str">
        <v>INT-01887</v>
      </c>
      <c r="B1888" t="str">
        <v>L0526</v>
      </c>
      <c r="C1888" t="str">
        <v>WEBINAR_ATTENDED</v>
      </c>
      <c r="D1888">
        <v>45683</v>
      </c>
      <c r="E1888" t="str">
        <v>SMS</v>
      </c>
      <c r="F1888" t="str">
        <v>C001</v>
      </c>
      <c r="G1888" t="str">
        <v>Customer Success Story</v>
      </c>
      <c r="H1888" t="str">
        <v>PARTIAL_VIEW</v>
      </c>
      <c r="I1888">
        <v>1415</v>
      </c>
      <c r="J1888" t="str">
        <v>MOBILE</v>
      </c>
      <c r="K1888" t="str">
        <v>N/A</v>
      </c>
      <c r="L1888" t="str">
        <v/>
      </c>
      <c r="M1888">
        <v>23.6</v>
      </c>
      <c r="N1888" t="str">
        <v>HIGH</v>
      </c>
    </row>
    <row r="1889" spans="1:14">
      <c r="A1889" t="str">
        <v>INT-01888</v>
      </c>
      <c r="B1889" t="str">
        <v>L0195</v>
      </c>
      <c r="C1889" t="str">
        <v>FREE_TRIAL_SIGNUP</v>
      </c>
      <c r="D1889">
        <v>45881</v>
      </c>
      <c r="E1889" t="str">
        <v>EMAIL</v>
      </c>
      <c r="F1889" t="str">
        <v>C003</v>
      </c>
      <c r="G1889" t="str">
        <v>Case Study: Mid-Market Win</v>
      </c>
      <c r="H1889" t="str">
        <v>BOUNCED</v>
      </c>
      <c r="I1889">
        <v>0</v>
      </c>
      <c r="J1889" t="str">
        <v>MOBILE</v>
      </c>
      <c r="K1889" t="str">
        <v>https://example.com/roi-calculator</v>
      </c>
      <c r="L1889" t="str">
        <v/>
      </c>
      <c r="M1889">
        <v>0</v>
      </c>
      <c r="N1889" t="str">
        <v>NONE</v>
      </c>
    </row>
    <row r="1890" spans="1:14">
      <c r="A1890" t="str">
        <v>INT-01889</v>
      </c>
      <c r="B1890" t="str">
        <v>L0114</v>
      </c>
      <c r="C1890" t="str">
        <v>BLOG_READ</v>
      </c>
      <c r="D1890" t="str">
        <v/>
      </c>
      <c r="E1890" t="str">
        <v>SOCIAL</v>
      </c>
      <c r="F1890" t="str">
        <v>C009</v>
      </c>
      <c r="G1890" t="str">
        <v>Blog: Abm Vs Demand Gen</v>
      </c>
      <c r="H1890" t="str">
        <v>CLICKED</v>
      </c>
      <c r="I1890">
        <v>2117</v>
      </c>
      <c r="J1890" t="str">
        <v>MOBILE</v>
      </c>
      <c r="K1890" t="str">
        <v>https://example.com/pricing</v>
      </c>
      <c r="L1890" t="str">
        <v/>
      </c>
      <c r="M1890">
        <v>35.299999999999997</v>
      </c>
      <c r="N1890" t="str">
        <v>HIGH</v>
      </c>
    </row>
    <row r="1891" spans="1:14">
      <c r="A1891" t="str">
        <v>INT-01890</v>
      </c>
      <c r="B1891" t="str">
        <v>L0446</v>
      </c>
      <c r="C1891" t="str">
        <v>SOCIAL_ENGAGE</v>
      </c>
      <c r="D1891">
        <v>46012</v>
      </c>
      <c r="E1891" t="str">
        <v>PHONE</v>
      </c>
      <c r="F1891" t="str">
        <v>C010</v>
      </c>
      <c r="G1891" t="str">
        <v>Case Study: Mid-Market Win</v>
      </c>
      <c r="H1891" t="str">
        <v>CLICKED</v>
      </c>
      <c r="I1891">
        <v>1284</v>
      </c>
      <c r="J1891" t="str">
        <v>DESKTOP</v>
      </c>
      <c r="K1891" t="str">
        <v>https://example.com/demo</v>
      </c>
      <c r="L1891" t="str">
        <v>Influencer Not Decision Maker</v>
      </c>
      <c r="M1891">
        <v>21.4</v>
      </c>
      <c r="N1891" t="str">
        <v>HIGH</v>
      </c>
    </row>
    <row r="1892" spans="1:14">
      <c r="A1892" t="str">
        <v>INT-01891</v>
      </c>
      <c r="B1892" t="str">
        <v>L0646</v>
      </c>
      <c r="C1892" t="str">
        <v>EMAIL_CLICK</v>
      </c>
      <c r="D1892">
        <v>45860</v>
      </c>
      <c r="E1892" t="str">
        <v>SMS</v>
      </c>
      <c r="F1892" t="str">
        <v>C005</v>
      </c>
      <c r="G1892" t="str">
        <v>Newsletter Issue #42</v>
      </c>
      <c r="H1892" t="str">
        <v>NO_RESPONSE</v>
      </c>
      <c r="I1892">
        <v>984</v>
      </c>
      <c r="J1892" t="str">
        <v>UNKNOWN</v>
      </c>
      <c r="K1892" t="str">
        <v>https://example.com/competitors</v>
      </c>
      <c r="L1892" t="str">
        <v/>
      </c>
      <c r="M1892">
        <v>16.399999999999999</v>
      </c>
      <c r="N1892" t="str">
        <v>HIGH</v>
      </c>
    </row>
    <row r="1893" spans="1:14">
      <c r="A1893" t="str">
        <v>INT-01892</v>
      </c>
      <c r="B1893" t="str">
        <v>L0596</v>
      </c>
      <c r="C1893" t="str">
        <v>CONTENT_DOWNLOAD</v>
      </c>
      <c r="D1893">
        <v>45719</v>
      </c>
      <c r="E1893" t="str">
        <v>EMAIL</v>
      </c>
      <c r="F1893" t="str">
        <v>C002</v>
      </c>
      <c r="G1893" t="str">
        <v>Demo: Live Product Walkthrough</v>
      </c>
      <c r="H1893" t="str">
        <v>CONVERTED</v>
      </c>
      <c r="I1893">
        <v>0</v>
      </c>
      <c r="J1893" t="str">
        <v>DESKTOP</v>
      </c>
      <c r="K1893" t="str">
        <v>https://example.com/pricing</v>
      </c>
      <c r="L1893" t="str">
        <v>Budget Confirmed</v>
      </c>
      <c r="M1893">
        <v>0</v>
      </c>
      <c r="N1893" t="str">
        <v>NONE</v>
      </c>
    </row>
    <row r="1894" spans="1:14">
      <c r="A1894" t="str">
        <v>INT-01893</v>
      </c>
      <c r="B1894" t="str">
        <v>L0184</v>
      </c>
      <c r="C1894" t="str">
        <v>WEBSITE_VISIT</v>
      </c>
      <c r="D1894">
        <v>45816</v>
      </c>
      <c r="E1894" t="str">
        <v>WEB</v>
      </c>
      <c r="F1894" t="str">
        <v>N/A</v>
      </c>
      <c r="G1894" t="str">
        <v>Pricing Page</v>
      </c>
      <c r="H1894" t="str">
        <v>CLICKED</v>
      </c>
      <c r="I1894">
        <v>965</v>
      </c>
      <c r="J1894" t="str">
        <v>DESKTOP</v>
      </c>
      <c r="K1894" t="str">
        <v>https://example.com/blog</v>
      </c>
      <c r="L1894" t="str">
        <v/>
      </c>
      <c r="M1894">
        <v>16.100000000000001</v>
      </c>
      <c r="N1894" t="str">
        <v>HIGH</v>
      </c>
    </row>
    <row r="1895" spans="1:14">
      <c r="A1895" t="str">
        <v>INT-01894</v>
      </c>
      <c r="B1895" t="str">
        <v>L0785</v>
      </c>
      <c r="C1895" t="str">
        <v>EMAIL_OPEN</v>
      </c>
      <c r="D1895">
        <v>45901</v>
      </c>
      <c r="E1895" t="str">
        <v>PHONE</v>
      </c>
      <c r="F1895" t="str">
        <v>C007</v>
      </c>
      <c r="G1895" t="str">
        <v>Blog: 5 Metrics Every Cmo Needs</v>
      </c>
      <c r="H1895" t="str">
        <v>BOUNCED</v>
      </c>
      <c r="I1895">
        <v>480</v>
      </c>
      <c r="J1895" t="str">
        <v>DESKTOP</v>
      </c>
      <c r="K1895" t="str">
        <v>https://example.com/blog/reduce-cac</v>
      </c>
      <c r="L1895" t="str">
        <v/>
      </c>
      <c r="M1895">
        <v>8</v>
      </c>
      <c r="N1895" t="str">
        <v>HIGH</v>
      </c>
    </row>
    <row r="1896" spans="1:14">
      <c r="A1896" t="str">
        <v>INT-01895</v>
      </c>
      <c r="B1896" t="str">
        <v>L0885</v>
      </c>
      <c r="C1896" t="str">
        <v>PHONE_CALL</v>
      </c>
      <c r="D1896">
        <v>45896</v>
      </c>
      <c r="E1896" t="str">
        <v>PHONE</v>
      </c>
      <c r="F1896" t="str">
        <v>C010</v>
      </c>
      <c r="G1896" t="str">
        <v>Webinar: Marketing Automation 101</v>
      </c>
      <c r="H1896" t="str">
        <v>NO_RESPONSE</v>
      </c>
      <c r="I1896">
        <v>0</v>
      </c>
      <c r="J1896" t="str">
        <v>MOBILE</v>
      </c>
      <c r="K1896" t="str">
        <v>https://example.com/free-trial</v>
      </c>
      <c r="L1896" t="str">
        <v/>
      </c>
      <c r="M1896">
        <v>0</v>
      </c>
      <c r="N1896" t="str">
        <v>NONE</v>
      </c>
    </row>
    <row r="1897" spans="1:14">
      <c r="A1897" t="str">
        <v>INT-01896</v>
      </c>
      <c r="B1897" t="str">
        <v>L0810</v>
      </c>
      <c r="C1897" t="str">
        <v>FORM_SUBMIT</v>
      </c>
      <c r="D1897">
        <v>45681</v>
      </c>
      <c r="E1897" t="str">
        <v>CHAT</v>
      </c>
      <c r="F1897" t="str">
        <v>C009</v>
      </c>
      <c r="G1897" t="str">
        <v>Unknown</v>
      </c>
      <c r="H1897" t="str">
        <v>BOUNCED</v>
      </c>
      <c r="I1897">
        <v>1498</v>
      </c>
      <c r="J1897" t="str">
        <v>MOBILE</v>
      </c>
      <c r="K1897" t="str">
        <v>https://example.com/competitors</v>
      </c>
      <c r="L1897" t="str">
        <v/>
      </c>
      <c r="M1897">
        <v>25</v>
      </c>
      <c r="N1897" t="str">
        <v>HIGH</v>
      </c>
    </row>
    <row r="1898" spans="1:14">
      <c r="A1898" t="str">
        <v>INT-01897</v>
      </c>
      <c r="B1898" t="str">
        <v>L0188</v>
      </c>
      <c r="C1898" t="str">
        <v>CHATBOT_CONVO</v>
      </c>
      <c r="D1898">
        <v>45751</v>
      </c>
      <c r="E1898" t="str">
        <v>CHAT</v>
      </c>
      <c r="F1898" t="str">
        <v>C001</v>
      </c>
      <c r="G1898" t="str">
        <v>Newsletter Issue #43</v>
      </c>
      <c r="H1898" t="str">
        <v>CLICKED</v>
      </c>
      <c r="I1898">
        <v>220</v>
      </c>
      <c r="J1898" t="str">
        <v>MOBILE</v>
      </c>
      <c r="K1898" t="str">
        <v>https://example.com/features</v>
      </c>
      <c r="L1898" t="str">
        <v/>
      </c>
      <c r="M1898">
        <v>3.7</v>
      </c>
      <c r="N1898" t="str">
        <v>MEDIUM</v>
      </c>
    </row>
    <row r="1899" spans="1:14">
      <c r="A1899" t="str">
        <v>INT-01898</v>
      </c>
      <c r="B1899" t="str">
        <v>L0349</v>
      </c>
      <c r="C1899" t="str">
        <v>EMAIL_OPEN</v>
      </c>
      <c r="D1899">
        <v>45752</v>
      </c>
      <c r="E1899" t="str">
        <v>UNKNOWN</v>
      </c>
      <c r="F1899" t="str">
        <v>C008</v>
      </c>
      <c r="G1899" t="str">
        <v>Roi Calculator Landing Page</v>
      </c>
      <c r="H1899" t="str">
        <v>NO_RESPONSE</v>
      </c>
      <c r="I1899">
        <v>1434</v>
      </c>
      <c r="J1899" t="str">
        <v>MOBILE</v>
      </c>
      <c r="K1899" t="str">
        <v>https://example.com/about</v>
      </c>
      <c r="L1899" t="str">
        <v/>
      </c>
      <c r="M1899">
        <v>23.9</v>
      </c>
      <c r="N1899" t="str">
        <v>HIGH</v>
      </c>
    </row>
    <row r="1900" spans="1:14">
      <c r="A1900" t="str">
        <v>INT-01899</v>
      </c>
      <c r="B1900" t="str">
        <v>L0677</v>
      </c>
      <c r="C1900" t="str">
        <v>SOCIAL_ENGAGE</v>
      </c>
      <c r="D1900">
        <v>45802</v>
      </c>
      <c r="E1900" t="str">
        <v>UNKNOWN</v>
      </c>
      <c r="F1900" t="str">
        <v>N/A</v>
      </c>
      <c r="G1900" t="str">
        <v>Event Registration: Summit 2025</v>
      </c>
      <c r="H1900" t="str">
        <v>CLICKED</v>
      </c>
      <c r="I1900">
        <v>1565</v>
      </c>
      <c r="J1900" t="str">
        <v>MOBILE</v>
      </c>
      <c r="K1900" t="str">
        <v>https://example.com/competitors</v>
      </c>
      <c r="L1900" t="str">
        <v/>
      </c>
      <c r="M1900">
        <v>26.1</v>
      </c>
      <c r="N1900" t="str">
        <v>HIGH</v>
      </c>
    </row>
    <row r="1901" spans="1:14">
      <c r="A1901" t="str">
        <v>INT-01900</v>
      </c>
      <c r="B1901" t="str">
        <v>L0407</v>
      </c>
      <c r="C1901" t="str">
        <v>BLOG_READ</v>
      </c>
      <c r="D1901">
        <v>45985</v>
      </c>
      <c r="E1901" t="str">
        <v>PUSH_NOTIFICATION</v>
      </c>
      <c r="F1901" t="str">
        <v>C005</v>
      </c>
      <c r="G1901" t="str">
        <v>Video: Customer Testimonial</v>
      </c>
      <c r="H1901" t="str">
        <v>CLICKED</v>
      </c>
      <c r="I1901">
        <v>494</v>
      </c>
      <c r="J1901" t="str">
        <v>TABLET</v>
      </c>
      <c r="K1901" t="str">
        <v>https://example.com/webinars</v>
      </c>
      <c r="L1901" t="str">
        <v/>
      </c>
      <c r="M1901">
        <v>8.1999999999999993</v>
      </c>
      <c r="N1901" t="str">
        <v>HIGH</v>
      </c>
    </row>
    <row r="1902" spans="1:14">
      <c r="A1902" t="str">
        <v>INT-01901</v>
      </c>
      <c r="B1902" t="str">
        <v>L0313</v>
      </c>
      <c r="C1902" t="str">
        <v>EMAIL_OPEN</v>
      </c>
      <c r="D1902" t="str">
        <v/>
      </c>
      <c r="E1902" t="str">
        <v>EMAIL</v>
      </c>
      <c r="F1902" t="str">
        <v>N/A</v>
      </c>
      <c r="G1902" t="str">
        <v>Whitepaper: State Of Gtm 2025</v>
      </c>
      <c r="H1902" t="str">
        <v>REGISTERED</v>
      </c>
      <c r="I1902">
        <v>1819</v>
      </c>
      <c r="J1902" t="str">
        <v>TABLET</v>
      </c>
      <c r="K1902" t="str">
        <v>https://example.com/free-trial</v>
      </c>
      <c r="L1902" t="str">
        <v/>
      </c>
      <c r="M1902">
        <v>30.3</v>
      </c>
      <c r="N1902" t="str">
        <v>HIGH</v>
      </c>
    </row>
    <row r="1903" spans="1:14">
      <c r="A1903" t="str">
        <v>INT-01902</v>
      </c>
      <c r="B1903" t="str">
        <v>L0278</v>
      </c>
      <c r="C1903" t="str">
        <v>CHATBOT_CONVO</v>
      </c>
      <c r="D1903">
        <v>45682</v>
      </c>
      <c r="E1903" t="str">
        <v>IN-PERSON</v>
      </c>
      <c r="F1903" t="str">
        <v>C004</v>
      </c>
      <c r="G1903" t="str">
        <v>Demo: Live Product Walkthrough</v>
      </c>
      <c r="H1903" t="str">
        <v>OPENED</v>
      </c>
      <c r="I1903">
        <v>742</v>
      </c>
      <c r="J1903" t="str">
        <v>MOBILE</v>
      </c>
      <c r="K1903" t="str">
        <v>https://example.com/integrations</v>
      </c>
      <c r="L1903" t="str">
        <v/>
      </c>
      <c r="M1903">
        <v>12.4</v>
      </c>
      <c r="N1903" t="str">
        <v>HIGH</v>
      </c>
    </row>
    <row r="1904" spans="1:14">
      <c r="A1904" t="str">
        <v>INT-01903</v>
      </c>
      <c r="B1904" t="str">
        <v>L0965</v>
      </c>
      <c r="C1904" t="str">
        <v>FREE_TRIAL_SIGNUP</v>
      </c>
      <c r="D1904">
        <v>45999</v>
      </c>
      <c r="E1904" t="str">
        <v>SOCIAL</v>
      </c>
      <c r="F1904" t="str">
        <v>C008</v>
      </c>
      <c r="G1904" t="str">
        <v>Template: Campaign Planning</v>
      </c>
      <c r="H1904" t="str">
        <v>NO_RESPONSE</v>
      </c>
      <c r="I1904">
        <v>676</v>
      </c>
      <c r="J1904" t="str">
        <v>DESKTOP</v>
      </c>
      <c r="K1904" t="str">
        <v>https://example.com/resources/ebooks</v>
      </c>
      <c r="L1904" t="str">
        <v/>
      </c>
      <c r="M1904">
        <v>11.3</v>
      </c>
      <c r="N1904" t="str">
        <v>HIGH</v>
      </c>
    </row>
    <row r="1905" spans="1:14">
      <c r="A1905" t="str">
        <v>INT-01904</v>
      </c>
      <c r="B1905" t="str">
        <v>L0215</v>
      </c>
      <c r="C1905" t="str">
        <v>VIDEO_WATCH</v>
      </c>
      <c r="D1905">
        <v>45810</v>
      </c>
      <c r="E1905" t="str">
        <v>WEB</v>
      </c>
      <c r="F1905" t="str">
        <v>C006</v>
      </c>
      <c r="G1905" t="str">
        <v>Social Post: Product Launch</v>
      </c>
      <c r="H1905" t="str">
        <v>CONVERTED</v>
      </c>
      <c r="I1905">
        <v>1661</v>
      </c>
      <c r="J1905" t="str">
        <v>UNKNOWN</v>
      </c>
      <c r="K1905" t="str">
        <v>N/A</v>
      </c>
      <c r="L1905" t="str">
        <v/>
      </c>
      <c r="M1905">
        <v>27.7</v>
      </c>
      <c r="N1905" t="str">
        <v>HIGH</v>
      </c>
    </row>
    <row r="1906" spans="1:14">
      <c r="A1906" t="str">
        <v>INT-01905</v>
      </c>
      <c r="B1906" t="str">
        <v>L0432</v>
      </c>
      <c r="C1906" t="str">
        <v>AD_CLICK</v>
      </c>
      <c r="D1906">
        <v>45680</v>
      </c>
      <c r="E1906" t="str">
        <v>SMS</v>
      </c>
      <c r="F1906" t="str">
        <v>C001</v>
      </c>
      <c r="G1906" t="str">
        <v>10 Lead Scoring Tips</v>
      </c>
      <c r="H1906" t="str">
        <v>OPENED</v>
      </c>
      <c r="I1906">
        <v>356</v>
      </c>
      <c r="J1906" t="str">
        <v>MOBILE</v>
      </c>
      <c r="K1906" t="str">
        <v>N/A</v>
      </c>
      <c r="L1906" t="str">
        <v/>
      </c>
      <c r="M1906">
        <v>5.9</v>
      </c>
      <c r="N1906" t="str">
        <v>HIGH</v>
      </c>
    </row>
    <row r="1907" spans="1:14">
      <c r="A1907" t="str">
        <v>INT-01906</v>
      </c>
      <c r="B1907" t="str">
        <v>L0167</v>
      </c>
      <c r="C1907" t="str">
        <v>FREE_TRIAL_SIGNUP</v>
      </c>
      <c r="D1907">
        <v>45889</v>
      </c>
      <c r="E1907" t="str">
        <v>UNKNOWN</v>
      </c>
      <c r="F1907" t="str">
        <v>C004</v>
      </c>
      <c r="G1907" t="str">
        <v>Free Trial Signup Page</v>
      </c>
      <c r="H1907" t="str">
        <v>BOUNCED</v>
      </c>
      <c r="I1907">
        <v>1237</v>
      </c>
      <c r="J1907" t="str">
        <v>MOBILE</v>
      </c>
      <c r="K1907" t="str">
        <v>https://example.com/pricing</v>
      </c>
      <c r="L1907" t="str">
        <v>High Intent</v>
      </c>
      <c r="M1907">
        <v>20.6</v>
      </c>
      <c r="N1907" t="str">
        <v>HIGH</v>
      </c>
    </row>
    <row r="1908" spans="1:14">
      <c r="A1908" t="str">
        <v>INT-01907</v>
      </c>
      <c r="B1908" t="str">
        <v>L0132</v>
      </c>
      <c r="C1908" t="str">
        <v>FORM_SUBMIT</v>
      </c>
      <c r="D1908">
        <v>45983</v>
      </c>
      <c r="E1908" t="str">
        <v>CHAT</v>
      </c>
      <c r="F1908" t="str">
        <v>C004</v>
      </c>
      <c r="G1908" t="str">
        <v>Case Study: Enterprise Win</v>
      </c>
      <c r="H1908" t="str">
        <v>IGNORED</v>
      </c>
      <c r="I1908">
        <v>1426</v>
      </c>
      <c r="J1908" t="str">
        <v>DESKTOP</v>
      </c>
      <c r="K1908" t="str">
        <v>https://example.com/blog</v>
      </c>
      <c r="L1908" t="str">
        <v/>
      </c>
      <c r="M1908">
        <v>23.8</v>
      </c>
      <c r="N1908" t="str">
        <v>HIGH</v>
      </c>
    </row>
    <row r="1909" spans="1:14">
      <c r="A1909" t="str">
        <v>INT-01908</v>
      </c>
      <c r="B1909" t="str">
        <v>L0049</v>
      </c>
      <c r="C1909" t="str">
        <v>FREE_TRIAL_SIGNUP</v>
      </c>
      <c r="D1909" t="str">
        <v/>
      </c>
      <c r="E1909" t="str">
        <v>IN-PERSON</v>
      </c>
      <c r="F1909" t="str">
        <v>C006</v>
      </c>
      <c r="G1909" t="str">
        <v>Case Study: Mid-Market Win</v>
      </c>
      <c r="H1909" t="str">
        <v>NO_RESPONSE</v>
      </c>
      <c r="I1909">
        <v>1348</v>
      </c>
      <c r="J1909" t="str">
        <v>MOBILE</v>
      </c>
      <c r="K1909" t="str">
        <v>https://example.com/free-trial</v>
      </c>
      <c r="L1909" t="str">
        <v/>
      </c>
      <c r="M1909">
        <v>22.5</v>
      </c>
      <c r="N1909" t="str">
        <v>HIGH</v>
      </c>
    </row>
    <row r="1910" spans="1:14">
      <c r="A1910" t="str">
        <v>INT-01909</v>
      </c>
      <c r="B1910" t="str">
        <v>L0952</v>
      </c>
      <c r="C1910" t="str">
        <v>BLOG_READ</v>
      </c>
      <c r="D1910">
        <v>46009</v>
      </c>
      <c r="E1910" t="str">
        <v>WEB</v>
      </c>
      <c r="F1910" t="str">
        <v>C004</v>
      </c>
      <c r="G1910" t="str">
        <v>Case Study: Mid-Market Win</v>
      </c>
      <c r="H1910" t="str">
        <v>CLICKED</v>
      </c>
      <c r="I1910">
        <v>2204</v>
      </c>
      <c r="J1910" t="str">
        <v>TABLET</v>
      </c>
      <c r="K1910" t="str">
        <v>https://example.com/about</v>
      </c>
      <c r="L1910" t="str">
        <v/>
      </c>
      <c r="M1910">
        <v>36.700000000000003</v>
      </c>
      <c r="N1910" t="str">
        <v>HIGH</v>
      </c>
    </row>
    <row r="1911" spans="1:14">
      <c r="A1911" t="str">
        <v>INT-01910</v>
      </c>
      <c r="B1911" t="str">
        <v>L0549</v>
      </c>
      <c r="C1911" t="str">
        <v>CASE_STUDY_VIEW</v>
      </c>
      <c r="D1911">
        <v>45710</v>
      </c>
      <c r="E1911" t="str">
        <v>SOCIAL</v>
      </c>
      <c r="F1911" t="str">
        <v>N/A</v>
      </c>
      <c r="G1911" t="str">
        <v>Unknown</v>
      </c>
      <c r="H1911" t="str">
        <v>BOUNCED</v>
      </c>
      <c r="I1911">
        <v>1505</v>
      </c>
      <c r="J1911" t="str">
        <v>DESKTOP</v>
      </c>
      <c r="K1911" t="str">
        <v>https://example.com/features</v>
      </c>
      <c r="L1911" t="str">
        <v/>
      </c>
      <c r="M1911">
        <v>25.1</v>
      </c>
      <c r="N1911" t="str">
        <v>HIGH</v>
      </c>
    </row>
    <row r="1912" spans="1:14">
      <c r="A1912" t="str">
        <v>INT-01911</v>
      </c>
      <c r="B1912" t="str">
        <v>L0563</v>
      </c>
      <c r="C1912" t="str">
        <v>CONTENT_DOWNLOAD</v>
      </c>
      <c r="D1912">
        <v>45753</v>
      </c>
      <c r="E1912" t="str">
        <v>CHAT</v>
      </c>
      <c r="F1912" t="str">
        <v>N/A</v>
      </c>
      <c r="G1912" t="str">
        <v>Social Post: Product Launch</v>
      </c>
      <c r="H1912" t="str">
        <v>IGNORED</v>
      </c>
      <c r="I1912">
        <v>272</v>
      </c>
      <c r="J1912" t="str">
        <v>MOBILE</v>
      </c>
      <c r="K1912" t="str">
        <v>N/A</v>
      </c>
      <c r="L1912" t="str">
        <v/>
      </c>
      <c r="M1912">
        <v>4.5</v>
      </c>
      <c r="N1912" t="str">
        <v>MEDIUM</v>
      </c>
    </row>
    <row r="1913" spans="1:14">
      <c r="A1913" t="str">
        <v>INT-01912</v>
      </c>
      <c r="B1913" t="str">
        <v>L0862</v>
      </c>
      <c r="C1913" t="str">
        <v>REFERRAL_LINK_CLICK</v>
      </c>
      <c r="D1913">
        <v>45660</v>
      </c>
      <c r="E1913" t="str">
        <v>EMAIL</v>
      </c>
      <c r="F1913" t="str">
        <v>C007</v>
      </c>
      <c r="G1913" t="str">
        <v>Case Study: Smb Growth Story</v>
      </c>
      <c r="H1913" t="str">
        <v>REGISTERED</v>
      </c>
      <c r="I1913">
        <v>1420</v>
      </c>
      <c r="J1913" t="str">
        <v>UNKNOWN</v>
      </c>
      <c r="K1913" t="str">
        <v>https://example.com/pricing</v>
      </c>
      <c r="L1913" t="str">
        <v/>
      </c>
      <c r="M1913">
        <v>23.7</v>
      </c>
      <c r="N1913" t="str">
        <v>HIGH</v>
      </c>
    </row>
    <row r="1914" spans="1:14">
      <c r="A1914" t="str">
        <v>INT-01913</v>
      </c>
      <c r="B1914" t="str">
        <v>L0189</v>
      </c>
      <c r="C1914" t="str">
        <v>CHATBOT_CONVO</v>
      </c>
      <c r="D1914">
        <v>45709</v>
      </c>
      <c r="E1914" t="str">
        <v>EMAIL</v>
      </c>
      <c r="F1914" t="str">
        <v>C009</v>
      </c>
      <c r="G1914" t="str">
        <v>Ebook: Abm Playbook</v>
      </c>
      <c r="H1914" t="str">
        <v>PARTIAL_VIEW</v>
      </c>
      <c r="I1914">
        <v>1971</v>
      </c>
      <c r="J1914" t="str">
        <v>MOBILE</v>
      </c>
      <c r="K1914" t="str">
        <v>https://example.com/integrations</v>
      </c>
      <c r="L1914" t="str">
        <v/>
      </c>
      <c r="M1914">
        <v>32.9</v>
      </c>
      <c r="N1914" t="str">
        <v>HIGH</v>
      </c>
    </row>
    <row r="1915" spans="1:14">
      <c r="A1915" t="str">
        <v>INT-01914</v>
      </c>
      <c r="B1915" t="str">
        <v>L0794</v>
      </c>
      <c r="C1915" t="str">
        <v>VIDEO_WATCH</v>
      </c>
      <c r="D1915">
        <v>46011</v>
      </c>
      <c r="E1915" t="str">
        <v>UNKNOWN</v>
      </c>
      <c r="F1915" t="str">
        <v>C001</v>
      </c>
      <c r="G1915" t="str">
        <v>Template: Campaign Planning</v>
      </c>
      <c r="H1915" t="str">
        <v>NO_RESPONSE</v>
      </c>
      <c r="I1915">
        <v>0</v>
      </c>
      <c r="J1915" t="str">
        <v>MOBILE</v>
      </c>
      <c r="K1915" t="str">
        <v>N/A</v>
      </c>
      <c r="L1915" t="str">
        <v/>
      </c>
      <c r="M1915">
        <v>0</v>
      </c>
      <c r="N1915" t="str">
        <v>NONE</v>
      </c>
    </row>
    <row r="1916" spans="1:14">
      <c r="A1916" t="str">
        <v>INT-01915</v>
      </c>
      <c r="B1916" t="str">
        <v>L0841</v>
      </c>
      <c r="C1916" t="str">
        <v>FORM_SUBMIT</v>
      </c>
      <c r="D1916" t="str">
        <v/>
      </c>
      <c r="E1916" t="str">
        <v>PHONE</v>
      </c>
      <c r="F1916" t="str">
        <v>C007</v>
      </c>
      <c r="G1916" t="str">
        <v>Video: Platform Overview 3Min</v>
      </c>
      <c r="H1916" t="str">
        <v>PARTIAL_VIEW</v>
      </c>
      <c r="I1916">
        <v>350</v>
      </c>
      <c r="J1916" t="str">
        <v>MOBILE</v>
      </c>
      <c r="K1916" t="str">
        <v>https://example.com/webinars</v>
      </c>
      <c r="L1916" t="str">
        <v/>
      </c>
      <c r="M1916">
        <v>5.8</v>
      </c>
      <c r="N1916" t="str">
        <v>HIGH</v>
      </c>
    </row>
    <row r="1917" spans="1:14">
      <c r="A1917" t="str">
        <v>INT-01916</v>
      </c>
      <c r="B1917" t="str">
        <v>L0133</v>
      </c>
      <c r="C1917" t="str">
        <v>REFERRAL_LINK_CLICK</v>
      </c>
      <c r="D1917">
        <v>45673</v>
      </c>
      <c r="E1917" t="str">
        <v>PHONE</v>
      </c>
      <c r="F1917" t="str">
        <v>C009</v>
      </c>
      <c r="G1917" t="str">
        <v>Template: Campaign Planning</v>
      </c>
      <c r="H1917" t="str">
        <v>NO_RESPONSE</v>
      </c>
      <c r="I1917">
        <v>2305</v>
      </c>
      <c r="J1917" t="str">
        <v>TABLET</v>
      </c>
      <c r="K1917" t="str">
        <v>https://example.com/pricing</v>
      </c>
      <c r="L1917" t="str">
        <v/>
      </c>
      <c r="M1917">
        <v>38.4</v>
      </c>
      <c r="N1917" t="str">
        <v>HIGH</v>
      </c>
    </row>
    <row r="1918" spans="1:14">
      <c r="A1918" t="str">
        <v>INT-01917</v>
      </c>
      <c r="B1918" t="str">
        <v>L0330</v>
      </c>
      <c r="C1918" t="str">
        <v>WEBINAR_ATTENDED</v>
      </c>
      <c r="D1918">
        <v>46004</v>
      </c>
      <c r="E1918" t="str">
        <v>SOCIAL</v>
      </c>
      <c r="F1918" t="str">
        <v>C002</v>
      </c>
      <c r="G1918" t="str">
        <v>Newsletter Issue #44</v>
      </c>
      <c r="H1918" t="str">
        <v>OPENED</v>
      </c>
      <c r="I1918">
        <v>554</v>
      </c>
      <c r="J1918" t="str">
        <v>MOBILE</v>
      </c>
      <c r="K1918" t="str">
        <v>https://example.com/pricing</v>
      </c>
      <c r="L1918" t="str">
        <v/>
      </c>
      <c r="M1918">
        <v>9.1999999999999993</v>
      </c>
      <c r="N1918" t="str">
        <v>HIGH</v>
      </c>
    </row>
    <row r="1919" spans="1:14">
      <c r="A1919" t="str">
        <v>INT-01918</v>
      </c>
      <c r="B1919" t="str">
        <v>L0593</v>
      </c>
      <c r="C1919" t="str">
        <v>EMAIL_CLICK</v>
      </c>
      <c r="D1919">
        <v>45842</v>
      </c>
      <c r="E1919" t="str">
        <v>PUSH_NOTIFICATION</v>
      </c>
      <c r="F1919" t="str">
        <v>C008</v>
      </c>
      <c r="G1919" t="str">
        <v>Event Registration: Summit 2025</v>
      </c>
      <c r="H1919" t="str">
        <v>BOUNCED</v>
      </c>
      <c r="I1919">
        <v>1772</v>
      </c>
      <c r="J1919" t="str">
        <v>TABLET</v>
      </c>
      <c r="K1919" t="str">
        <v>https://example.com/about</v>
      </c>
      <c r="L1919" t="str">
        <v/>
      </c>
      <c r="M1919">
        <v>29.5</v>
      </c>
      <c r="N1919" t="str">
        <v>HIGH</v>
      </c>
    </row>
    <row r="1920" spans="1:14">
      <c r="A1920" t="str">
        <v>INT-01919</v>
      </c>
      <c r="B1920" t="str">
        <v>L0676</v>
      </c>
      <c r="C1920" t="str">
        <v>DEMO_REQUEST</v>
      </c>
      <c r="D1920">
        <v>45847</v>
      </c>
      <c r="E1920" t="str">
        <v>PUSH_NOTIFICATION</v>
      </c>
      <c r="F1920" t="str">
        <v>N/A</v>
      </c>
      <c r="G1920" t="str">
        <v>Pricing Page</v>
      </c>
      <c r="H1920" t="str">
        <v>DOWNLOADED</v>
      </c>
      <c r="I1920">
        <v>0</v>
      </c>
      <c r="J1920" t="str">
        <v>DESKTOP</v>
      </c>
      <c r="K1920" t="str">
        <v>https://example.com/pricing</v>
      </c>
      <c r="L1920" t="str">
        <v/>
      </c>
      <c r="M1920">
        <v>0</v>
      </c>
      <c r="N1920" t="str">
        <v>NONE</v>
      </c>
    </row>
    <row r="1921" spans="1:14">
      <c r="A1921" t="str">
        <v>INT-01920</v>
      </c>
      <c r="B1921" t="str">
        <v>L0347</v>
      </c>
      <c r="C1921" t="str">
        <v>BLOG_READ</v>
      </c>
      <c r="D1921">
        <v>45749</v>
      </c>
      <c r="E1921" t="str">
        <v>EMAIL</v>
      </c>
      <c r="F1921" t="str">
        <v>C004</v>
      </c>
      <c r="G1921" t="str">
        <v>Webinar: Advanced Analytics Deep Dive</v>
      </c>
      <c r="H1921" t="str">
        <v>DOWNLOADED</v>
      </c>
      <c r="I1921">
        <v>0</v>
      </c>
      <c r="J1921" t="str">
        <v>MOBILE</v>
      </c>
      <c r="K1921" t="str">
        <v>N/A</v>
      </c>
      <c r="L1921" t="str">
        <v/>
      </c>
      <c r="M1921">
        <v>0</v>
      </c>
      <c r="N1921" t="str">
        <v>NONE</v>
      </c>
    </row>
    <row r="1922" spans="1:14">
      <c r="A1922" t="str">
        <v>INT-01921</v>
      </c>
      <c r="B1922" t="str">
        <v>L0642</v>
      </c>
      <c r="C1922" t="str">
        <v>DEMO_REQUEST</v>
      </c>
      <c r="D1922">
        <v>45797</v>
      </c>
      <c r="E1922" t="str">
        <v>WEB</v>
      </c>
      <c r="F1922" t="str">
        <v>N/A</v>
      </c>
      <c r="G1922" t="str">
        <v>10 Lead Scoring Tips</v>
      </c>
      <c r="H1922" t="str">
        <v>VIEWED</v>
      </c>
      <c r="I1922">
        <v>955</v>
      </c>
      <c r="J1922" t="str">
        <v>UNKNOWN</v>
      </c>
      <c r="K1922" t="str">
        <v>N/A</v>
      </c>
      <c r="L1922" t="str">
        <v/>
      </c>
      <c r="M1922">
        <v>15.9</v>
      </c>
      <c r="N1922" t="str">
        <v>HIGH</v>
      </c>
    </row>
    <row r="1923" spans="1:14">
      <c r="A1923" t="str">
        <v>INT-01922</v>
      </c>
      <c r="B1923" t="str">
        <v>L0246</v>
      </c>
      <c r="C1923" t="str">
        <v>UNSUBSCRIBE</v>
      </c>
      <c r="D1923">
        <v>45957</v>
      </c>
      <c r="E1923" t="str">
        <v>UNKNOWN</v>
      </c>
      <c r="F1923" t="str">
        <v>C003</v>
      </c>
      <c r="G1923" t="str">
        <v>Blog: Abm Vs Demand Gen</v>
      </c>
      <c r="H1923" t="str">
        <v>NO_RESPONSE</v>
      </c>
      <c r="I1923">
        <v>1857</v>
      </c>
      <c r="J1923" t="str">
        <v>MOBILE</v>
      </c>
      <c r="K1923" t="str">
        <v>N/A</v>
      </c>
      <c r="L1923" t="str">
        <v/>
      </c>
      <c r="M1923">
        <v>31</v>
      </c>
      <c r="N1923" t="str">
        <v>HIGH</v>
      </c>
    </row>
    <row r="1924" spans="1:14">
      <c r="A1924" t="str">
        <v>INT-01923</v>
      </c>
      <c r="B1924" t="str">
        <v>L0296</v>
      </c>
      <c r="C1924" t="str">
        <v>EMAIL_OPEN</v>
      </c>
      <c r="D1924">
        <v>45982</v>
      </c>
      <c r="E1924" t="str">
        <v>UNKNOWN</v>
      </c>
      <c r="F1924" t="str">
        <v>C004</v>
      </c>
      <c r="G1924" t="str">
        <v>Blog: How To Reduce Cac</v>
      </c>
      <c r="H1924" t="str">
        <v>VIEWED</v>
      </c>
      <c r="I1924">
        <v>0</v>
      </c>
      <c r="J1924" t="str">
        <v>MOBILE</v>
      </c>
      <c r="K1924" t="str">
        <v>https://example.com/blog/reduce-cac</v>
      </c>
      <c r="L1924" t="str">
        <v/>
      </c>
      <c r="M1924">
        <v>0</v>
      </c>
      <c r="N1924" t="str">
        <v>NONE</v>
      </c>
    </row>
    <row r="1925" spans="1:14">
      <c r="A1925" t="str">
        <v>INT-01924</v>
      </c>
      <c r="B1925" t="str">
        <v>L0486</v>
      </c>
      <c r="C1925" t="str">
        <v>EMAIL_CLICK</v>
      </c>
      <c r="D1925">
        <v>45884</v>
      </c>
      <c r="E1925" t="str">
        <v>PUSH_NOTIFICATION</v>
      </c>
      <c r="F1925" t="str">
        <v>C002</v>
      </c>
      <c r="G1925" t="str">
        <v>Whitepaper: State Of Gtm 2025</v>
      </c>
      <c r="H1925" t="str">
        <v>OPENED</v>
      </c>
      <c r="I1925">
        <v>181</v>
      </c>
      <c r="J1925" t="str">
        <v>MOBILE</v>
      </c>
      <c r="K1925" t="str">
        <v>https://example.com/demo</v>
      </c>
      <c r="L1925" t="str">
        <v/>
      </c>
      <c r="M1925">
        <v>3</v>
      </c>
      <c r="N1925" t="str">
        <v>MEDIUM</v>
      </c>
    </row>
    <row r="1926" spans="1:14">
      <c r="A1926" t="str">
        <v>INT-01925</v>
      </c>
      <c r="B1926" t="str">
        <v>L0504</v>
      </c>
      <c r="C1926" t="str">
        <v>REFERRAL_LINK_CLICK</v>
      </c>
      <c r="D1926">
        <v>45704</v>
      </c>
      <c r="E1926" t="str">
        <v>PHONE</v>
      </c>
      <c r="F1926" t="str">
        <v>C006</v>
      </c>
      <c r="G1926" t="str">
        <v>Webinar: Lead Scoring Best Practices</v>
      </c>
      <c r="H1926" t="str">
        <v>NO_RESPONSE</v>
      </c>
      <c r="I1926">
        <v>435</v>
      </c>
      <c r="J1926" t="str">
        <v>MOBILE</v>
      </c>
      <c r="K1926" t="str">
        <v>https://example.com/demo</v>
      </c>
      <c r="L1926" t="str">
        <v>Pricing Discussion Ongoing</v>
      </c>
      <c r="M1926">
        <v>7.3</v>
      </c>
      <c r="N1926" t="str">
        <v>HIGH</v>
      </c>
    </row>
    <row r="1927" spans="1:14">
      <c r="A1927" t="str">
        <v>INT-01926</v>
      </c>
      <c r="B1927" t="str">
        <v>L0655</v>
      </c>
      <c r="C1927" t="str">
        <v>PHONE_CALL</v>
      </c>
      <c r="D1927" t="str">
        <v/>
      </c>
      <c r="E1927" t="str">
        <v>UNKNOWN</v>
      </c>
      <c r="F1927" t="str">
        <v>C001</v>
      </c>
      <c r="G1927" t="str">
        <v>Crm Buyer'S Guide 2025</v>
      </c>
      <c r="H1927" t="str">
        <v>NO_RESPONSE</v>
      </c>
      <c r="I1927">
        <v>0</v>
      </c>
      <c r="J1927" t="str">
        <v>DESKTOP</v>
      </c>
      <c r="K1927" t="str">
        <v>https://example.com/contact</v>
      </c>
      <c r="L1927" t="str">
        <v/>
      </c>
      <c r="M1927">
        <v>0</v>
      </c>
      <c r="N1927" t="str">
        <v>NONE</v>
      </c>
    </row>
    <row r="1928" spans="1:14">
      <c r="A1928" t="str">
        <v>INT-01927</v>
      </c>
      <c r="B1928" t="str">
        <v>L0854</v>
      </c>
      <c r="C1928" t="str">
        <v>REFERRAL_LINK_CLICK</v>
      </c>
      <c r="D1928">
        <v>45740</v>
      </c>
      <c r="E1928" t="str">
        <v>WEB</v>
      </c>
      <c r="F1928" t="str">
        <v>C005</v>
      </c>
      <c r="G1928" t="str">
        <v>Unknown</v>
      </c>
      <c r="H1928" t="str">
        <v>OPENED</v>
      </c>
      <c r="I1928">
        <v>0</v>
      </c>
      <c r="J1928" t="str">
        <v>DESKTOP</v>
      </c>
      <c r="K1928" t="str">
        <v>https://example.com/blog/reduce-cac</v>
      </c>
      <c r="L1928" t="str">
        <v>Competitor Evaluation In Progress</v>
      </c>
      <c r="M1928">
        <v>0</v>
      </c>
      <c r="N1928" t="str">
        <v>NONE</v>
      </c>
    </row>
    <row r="1929" spans="1:14">
      <c r="A1929" t="str">
        <v>INT-01928</v>
      </c>
      <c r="B1929" t="str">
        <v>L0855</v>
      </c>
      <c r="C1929" t="str">
        <v>AD_CLICK</v>
      </c>
      <c r="D1929">
        <v>45936</v>
      </c>
      <c r="E1929" t="str">
        <v>WEB</v>
      </c>
      <c r="F1929" t="str">
        <v>C006</v>
      </c>
      <c r="G1929" t="str">
        <v>Unknown</v>
      </c>
      <c r="H1929" t="str">
        <v>PARTIAL_VIEW</v>
      </c>
      <c r="I1929">
        <v>322</v>
      </c>
      <c r="J1929" t="str">
        <v>DESKTOP</v>
      </c>
      <c r="K1929" t="str">
        <v>https://example.com/resources/ebooks</v>
      </c>
      <c r="L1929" t="str">
        <v/>
      </c>
      <c r="M1929">
        <v>5.4</v>
      </c>
      <c r="N1929" t="str">
        <v>HIGH</v>
      </c>
    </row>
    <row r="1930" spans="1:14">
      <c r="A1930" t="str">
        <v>INT-01929</v>
      </c>
      <c r="B1930" t="str">
        <v>L0504</v>
      </c>
      <c r="C1930" t="str">
        <v>WEBSITE_VISIT</v>
      </c>
      <c r="D1930">
        <v>45768</v>
      </c>
      <c r="E1930" t="str">
        <v>CHAT</v>
      </c>
      <c r="F1930" t="str">
        <v>N/A</v>
      </c>
      <c r="G1930" t="str">
        <v>Video: Customer Testimonial</v>
      </c>
      <c r="H1930" t="str">
        <v>NO_RESPONSE</v>
      </c>
      <c r="I1930">
        <v>312</v>
      </c>
      <c r="J1930" t="str">
        <v>MOBILE</v>
      </c>
      <c r="K1930" t="str">
        <v>https://example.com/features</v>
      </c>
      <c r="L1930" t="str">
        <v/>
      </c>
      <c r="M1930">
        <v>5.2</v>
      </c>
      <c r="N1930" t="str">
        <v>HIGH</v>
      </c>
    </row>
    <row r="1931" spans="1:14">
      <c r="A1931" t="str">
        <v>INT-01930</v>
      </c>
      <c r="B1931" t="str">
        <v>L0588</v>
      </c>
      <c r="C1931" t="str">
        <v>UNSUBSCRIBE</v>
      </c>
      <c r="D1931">
        <v>46012</v>
      </c>
      <c r="E1931" t="str">
        <v>IN-PERSON</v>
      </c>
      <c r="F1931" t="str">
        <v>N/A</v>
      </c>
      <c r="G1931" t="str">
        <v>Customer Success Story</v>
      </c>
      <c r="H1931" t="str">
        <v>REGISTERED</v>
      </c>
      <c r="I1931">
        <v>1347</v>
      </c>
      <c r="J1931" t="str">
        <v>DESKTOP</v>
      </c>
      <c r="K1931" t="str">
        <v>N/A</v>
      </c>
      <c r="L1931" t="str">
        <v/>
      </c>
      <c r="M1931">
        <v>22.5</v>
      </c>
      <c r="N1931" t="str">
        <v>HIGH</v>
      </c>
    </row>
    <row r="1932" spans="1:14">
      <c r="A1932" t="str">
        <v>INT-01931</v>
      </c>
      <c r="B1932" t="str">
        <v>L0906</v>
      </c>
      <c r="C1932" t="str">
        <v>EMAIL_OPEN</v>
      </c>
      <c r="D1932">
        <v>45980</v>
      </c>
      <c r="E1932" t="str">
        <v>WEB</v>
      </c>
      <c r="F1932" t="str">
        <v>C005</v>
      </c>
      <c r="G1932" t="str">
        <v>Demo: Live Product Walkthrough</v>
      </c>
      <c r="H1932" t="str">
        <v>BOUNCED</v>
      </c>
      <c r="I1932">
        <v>489</v>
      </c>
      <c r="J1932" t="str">
        <v>DESKTOP</v>
      </c>
      <c r="K1932" t="str">
        <v>https://example.com/webinars</v>
      </c>
      <c r="L1932" t="str">
        <v/>
      </c>
      <c r="M1932">
        <v>8.1999999999999993</v>
      </c>
      <c r="N1932" t="str">
        <v>HIGH</v>
      </c>
    </row>
    <row r="1933" spans="1:14">
      <c r="A1933" t="str">
        <v>INT-01932</v>
      </c>
      <c r="B1933" t="str">
        <v>L0624</v>
      </c>
      <c r="C1933" t="str">
        <v>BLOG_READ</v>
      </c>
      <c r="D1933" t="str">
        <v/>
      </c>
      <c r="E1933" t="str">
        <v>IN-PERSON</v>
      </c>
      <c r="F1933" t="str">
        <v>N/A</v>
      </c>
      <c r="G1933" t="str">
        <v>Newsletter Issue #42</v>
      </c>
      <c r="H1933" t="str">
        <v>ENGAGED</v>
      </c>
      <c r="I1933">
        <v>540</v>
      </c>
      <c r="J1933" t="str">
        <v>DESKTOP</v>
      </c>
      <c r="K1933" t="str">
        <v>https://example.com/blog</v>
      </c>
      <c r="L1933" t="str">
        <v/>
      </c>
      <c r="M1933">
        <v>9</v>
      </c>
      <c r="N1933" t="str">
        <v>HIGH</v>
      </c>
    </row>
    <row r="1934" spans="1:14">
      <c r="A1934" t="str">
        <v>INT-01933</v>
      </c>
      <c r="B1934" t="str">
        <v>L0581</v>
      </c>
      <c r="C1934" t="str">
        <v>CHATBOT_CONVO</v>
      </c>
      <c r="D1934">
        <v>45943</v>
      </c>
      <c r="E1934" t="str">
        <v>IN-PERSON</v>
      </c>
      <c r="F1934" t="str">
        <v>C002</v>
      </c>
      <c r="G1934" t="str">
        <v>Blog: How To Reduce Cac</v>
      </c>
      <c r="H1934" t="str">
        <v>OPENED</v>
      </c>
      <c r="I1934">
        <v>2379</v>
      </c>
      <c r="J1934" t="str">
        <v>MOBILE</v>
      </c>
      <c r="K1934" t="str">
        <v>https://example.com/roi-calculator</v>
      </c>
      <c r="L1934" t="str">
        <v/>
      </c>
      <c r="M1934">
        <v>39.700000000000003</v>
      </c>
      <c r="N1934" t="str">
        <v>HIGH</v>
      </c>
    </row>
    <row r="1935" spans="1:14">
      <c r="A1935" t="str">
        <v>INT-01934</v>
      </c>
      <c r="B1935" t="str">
        <v>L0588</v>
      </c>
      <c r="C1935" t="str">
        <v>REFERRAL_LINK_CLICK</v>
      </c>
      <c r="D1935">
        <v>45740</v>
      </c>
      <c r="E1935" t="str">
        <v>PUSH_NOTIFICATION</v>
      </c>
      <c r="F1935" t="str">
        <v>C008</v>
      </c>
      <c r="G1935" t="str">
        <v>Blog: Abm Vs Demand Gen</v>
      </c>
      <c r="H1935" t="str">
        <v>CONVERTED</v>
      </c>
      <c r="I1935">
        <v>0</v>
      </c>
      <c r="J1935" t="str">
        <v>MOBILE</v>
      </c>
      <c r="K1935" t="str">
        <v>https://example.com/competitors</v>
      </c>
      <c r="L1935" t="str">
        <v/>
      </c>
      <c r="M1935">
        <v>0</v>
      </c>
      <c r="N1935" t="str">
        <v>NONE</v>
      </c>
    </row>
    <row r="1936" spans="1:14">
      <c r="A1936" t="str">
        <v>INT-01935</v>
      </c>
      <c r="B1936" t="str">
        <v>L0386</v>
      </c>
      <c r="C1936" t="str">
        <v>FORM_SUBMIT</v>
      </c>
      <c r="D1936">
        <v>45795</v>
      </c>
      <c r="E1936" t="str">
        <v>UNKNOWN</v>
      </c>
      <c r="F1936" t="str">
        <v>C007</v>
      </c>
      <c r="G1936" t="str">
        <v>Case Study: Smb Growth Story</v>
      </c>
      <c r="H1936" t="str">
        <v>CLICKED</v>
      </c>
      <c r="I1936">
        <v>1814</v>
      </c>
      <c r="J1936" t="str">
        <v>DESKTOP</v>
      </c>
      <c r="K1936" t="str">
        <v>https://example.com/integrations</v>
      </c>
      <c r="L1936" t="str">
        <v/>
      </c>
      <c r="M1936">
        <v>30.2</v>
      </c>
      <c r="N1936" t="str">
        <v>HIGH</v>
      </c>
    </row>
    <row r="1937" spans="1:14">
      <c r="A1937" t="str">
        <v>INT-01936</v>
      </c>
      <c r="B1937" t="str">
        <v>L0932</v>
      </c>
      <c r="C1937" t="str">
        <v>CHATBOT_CONVO</v>
      </c>
      <c r="D1937">
        <v>45876</v>
      </c>
      <c r="E1937" t="str">
        <v>PUSH_NOTIFICATION</v>
      </c>
      <c r="F1937" t="str">
        <v>N/A</v>
      </c>
      <c r="G1937" t="str">
        <v>Demo: Live Product Walkthrough</v>
      </c>
      <c r="H1937" t="str">
        <v>OPENED</v>
      </c>
      <c r="I1937">
        <v>0</v>
      </c>
      <c r="J1937" t="str">
        <v>MOBILE</v>
      </c>
      <c r="K1937" t="str">
        <v>https://example.com/integrations</v>
      </c>
      <c r="L1937" t="str">
        <v>Multi-Year Deal Potential</v>
      </c>
      <c r="M1937">
        <v>0</v>
      </c>
      <c r="N1937" t="str">
        <v>NONE</v>
      </c>
    </row>
    <row r="1938" spans="1:14">
      <c r="A1938" t="str">
        <v>INT-01937</v>
      </c>
      <c r="B1938" t="str">
        <v>L0538</v>
      </c>
      <c r="C1938" t="str">
        <v>WEBSITE_VISIT</v>
      </c>
      <c r="D1938">
        <v>45999</v>
      </c>
      <c r="E1938" t="str">
        <v>UNKNOWN</v>
      </c>
      <c r="F1938" t="str">
        <v>C008</v>
      </c>
      <c r="G1938" t="str">
        <v>Newsletter Issue #43</v>
      </c>
      <c r="H1938" t="str">
        <v>CLICKED</v>
      </c>
      <c r="I1938">
        <v>2321</v>
      </c>
      <c r="J1938" t="str">
        <v>TABLET</v>
      </c>
      <c r="K1938" t="str">
        <v>https://example.com/about</v>
      </c>
      <c r="L1938" t="str">
        <v/>
      </c>
      <c r="M1938">
        <v>38.700000000000003</v>
      </c>
      <c r="N1938" t="str">
        <v>HIGH</v>
      </c>
    </row>
    <row r="1939" spans="1:14">
      <c r="A1939" t="str">
        <v>INT-01938</v>
      </c>
      <c r="B1939" t="str">
        <v>L0290</v>
      </c>
      <c r="C1939" t="str">
        <v>VIDEO_WATCH</v>
      </c>
      <c r="D1939">
        <v>45985</v>
      </c>
      <c r="E1939" t="str">
        <v>WEB</v>
      </c>
      <c r="F1939" t="str">
        <v>C007</v>
      </c>
      <c r="G1939" t="str">
        <v>Case Study: Mid-Market Win</v>
      </c>
      <c r="H1939" t="str">
        <v>DOWNLOADED</v>
      </c>
      <c r="I1939">
        <v>1386</v>
      </c>
      <c r="J1939" t="str">
        <v>MOBILE</v>
      </c>
      <c r="K1939" t="str">
        <v>https://example.com/demo</v>
      </c>
      <c r="L1939" t="str">
        <v/>
      </c>
      <c r="M1939">
        <v>23.1</v>
      </c>
      <c r="N1939" t="str">
        <v>HIGH</v>
      </c>
    </row>
    <row r="1940" spans="1:14">
      <c r="A1940" t="str">
        <v>INT-01939</v>
      </c>
      <c r="B1940" t="str">
        <v>L0661</v>
      </c>
      <c r="C1940" t="str">
        <v>AD_CLICK</v>
      </c>
      <c r="D1940">
        <v>45817</v>
      </c>
      <c r="E1940" t="str">
        <v>CHAT</v>
      </c>
      <c r="F1940" t="str">
        <v>C001</v>
      </c>
      <c r="G1940" t="str">
        <v>Case Study: Smb Growth Story</v>
      </c>
      <c r="H1940" t="str">
        <v>VIEWED</v>
      </c>
      <c r="I1940">
        <v>0</v>
      </c>
      <c r="J1940" t="str">
        <v>MOBILE</v>
      </c>
      <c r="K1940" t="str">
        <v>https://example.com/free-trial</v>
      </c>
      <c r="L1940" t="str">
        <v/>
      </c>
      <c r="M1940">
        <v>0</v>
      </c>
      <c r="N1940" t="str">
        <v>NONE</v>
      </c>
    </row>
    <row r="1941" spans="1:14">
      <c r="A1941" t="str">
        <v>INT-01940</v>
      </c>
      <c r="B1941" t="str">
        <v>L0255</v>
      </c>
      <c r="C1941" t="str">
        <v>WEBINAR_ATTENDED</v>
      </c>
      <c r="D1941" t="str">
        <v/>
      </c>
      <c r="E1941" t="str">
        <v>PHONE</v>
      </c>
      <c r="F1941" t="str">
        <v>C009</v>
      </c>
      <c r="G1941" t="str">
        <v>Blog: Abm Vs Demand Gen</v>
      </c>
      <c r="H1941" t="str">
        <v>CONVERTED</v>
      </c>
      <c r="I1941">
        <v>688</v>
      </c>
      <c r="J1941" t="str">
        <v>DESKTOP</v>
      </c>
      <c r="K1941" t="str">
        <v>N/A</v>
      </c>
      <c r="L1941" t="str">
        <v/>
      </c>
      <c r="M1941">
        <v>11.5</v>
      </c>
      <c r="N1941" t="str">
        <v>HIGH</v>
      </c>
    </row>
    <row r="1942" spans="1:14">
      <c r="A1942" t="str">
        <v>INT-01941</v>
      </c>
      <c r="B1942" t="str">
        <v>L0016</v>
      </c>
      <c r="C1942" t="str">
        <v>WEBSITE_VISIT</v>
      </c>
      <c r="D1942">
        <v>45967</v>
      </c>
      <c r="E1942" t="str">
        <v>SMS</v>
      </c>
      <c r="F1942" t="str">
        <v>N/A</v>
      </c>
      <c r="G1942" t="str">
        <v>Webinar: Advanced Analytics Deep Dive</v>
      </c>
      <c r="H1942" t="str">
        <v>IGNORED</v>
      </c>
      <c r="I1942">
        <v>2050</v>
      </c>
      <c r="J1942" t="str">
        <v>DESKTOP</v>
      </c>
      <c r="K1942" t="str">
        <v>https://example.com/demo</v>
      </c>
      <c r="L1942" t="str">
        <v/>
      </c>
      <c r="M1942">
        <v>34.200000000000003</v>
      </c>
      <c r="N1942" t="str">
        <v>HIGH</v>
      </c>
    </row>
    <row r="1943" spans="1:14">
      <c r="A1943" t="str">
        <v>INT-01942</v>
      </c>
      <c r="B1943" t="str">
        <v>L0057</v>
      </c>
      <c r="C1943" t="str">
        <v>PHONE_CALL</v>
      </c>
      <c r="D1943">
        <v>45763</v>
      </c>
      <c r="E1943" t="str">
        <v>PUSH_NOTIFICATION</v>
      </c>
      <c r="F1943" t="str">
        <v>C001</v>
      </c>
      <c r="G1943" t="str">
        <v>Blog: Abm Vs Demand Gen</v>
      </c>
      <c r="H1943" t="str">
        <v>CLICKED</v>
      </c>
      <c r="I1943">
        <v>283</v>
      </c>
      <c r="J1943" t="str">
        <v>DESKTOP</v>
      </c>
      <c r="K1943" t="str">
        <v>https://example.com/demo</v>
      </c>
      <c r="L1943" t="str">
        <v/>
      </c>
      <c r="M1943">
        <v>4.7</v>
      </c>
      <c r="N1943" t="str">
        <v>MEDIUM</v>
      </c>
    </row>
    <row r="1944" spans="1:14">
      <c r="A1944" t="str">
        <v>INT-01943</v>
      </c>
      <c r="B1944" t="str">
        <v>L0011</v>
      </c>
      <c r="C1944" t="str">
        <v>SOCIAL_ENGAGE</v>
      </c>
      <c r="D1944">
        <v>45983</v>
      </c>
      <c r="E1944" t="str">
        <v>SMS</v>
      </c>
      <c r="F1944" t="str">
        <v>C002</v>
      </c>
      <c r="G1944" t="str">
        <v>Webinar: Advanced Analytics Deep Dive</v>
      </c>
      <c r="H1944" t="str">
        <v>NO_RESPONSE</v>
      </c>
      <c r="I1944">
        <v>1258</v>
      </c>
      <c r="J1944" t="str">
        <v>UNKNOWN</v>
      </c>
      <c r="K1944" t="str">
        <v>https://example.com/demo</v>
      </c>
      <c r="L1944" t="str">
        <v>Needs Sso/Saml</v>
      </c>
      <c r="M1944">
        <v>21</v>
      </c>
      <c r="N1944" t="str">
        <v>HIGH</v>
      </c>
    </row>
    <row r="1945" spans="1:14">
      <c r="A1945" t="str">
        <v>INT-01944</v>
      </c>
      <c r="B1945" t="str">
        <v>L0318</v>
      </c>
      <c r="C1945" t="str">
        <v>UNSUBSCRIBE</v>
      </c>
      <c r="D1945">
        <v>45678</v>
      </c>
      <c r="E1945" t="str">
        <v>IN-PERSON</v>
      </c>
      <c r="F1945" t="str">
        <v>C005</v>
      </c>
      <c r="G1945" t="str">
        <v>Unknown</v>
      </c>
      <c r="H1945" t="str">
        <v>NO_RESPONSE</v>
      </c>
      <c r="I1945">
        <v>511</v>
      </c>
      <c r="J1945" t="str">
        <v>MOBILE</v>
      </c>
      <c r="K1945" t="str">
        <v>N/A</v>
      </c>
      <c r="L1945" t="str">
        <v/>
      </c>
      <c r="M1945">
        <v>8.5</v>
      </c>
      <c r="N1945" t="str">
        <v>HIGH</v>
      </c>
    </row>
    <row r="1946" spans="1:14">
      <c r="A1946" t="str">
        <v>INT-01945</v>
      </c>
      <c r="B1946" t="str">
        <v>L0163</v>
      </c>
      <c r="C1946" t="str">
        <v>DEMO_REQUEST</v>
      </c>
      <c r="D1946">
        <v>45972</v>
      </c>
      <c r="E1946" t="str">
        <v>SMS</v>
      </c>
      <c r="F1946" t="str">
        <v>C007</v>
      </c>
      <c r="G1946" t="str">
        <v>Newsletter Issue #43</v>
      </c>
      <c r="H1946" t="str">
        <v>REPLIED</v>
      </c>
      <c r="I1946">
        <v>1533</v>
      </c>
      <c r="J1946" t="str">
        <v>DESKTOP</v>
      </c>
      <c r="K1946" t="str">
        <v>https://example.com/demo</v>
      </c>
      <c r="L1946" t="str">
        <v/>
      </c>
      <c r="M1946">
        <v>25.6</v>
      </c>
      <c r="N1946" t="str">
        <v>HIGH</v>
      </c>
    </row>
    <row r="1947" spans="1:14">
      <c r="A1947" t="str">
        <v>INT-01946</v>
      </c>
      <c r="B1947" t="str">
        <v>L0428</v>
      </c>
      <c r="C1947" t="str">
        <v>WEBSITE_VISIT</v>
      </c>
      <c r="D1947">
        <v>46016</v>
      </c>
      <c r="E1947" t="str">
        <v>CHAT</v>
      </c>
      <c r="F1947" t="str">
        <v>C008</v>
      </c>
      <c r="G1947" t="str">
        <v>Competitor Comparison Sheet</v>
      </c>
      <c r="H1947" t="str">
        <v>REPLIED</v>
      </c>
      <c r="I1947">
        <v>0</v>
      </c>
      <c r="J1947" t="str">
        <v>DESKTOP</v>
      </c>
      <c r="K1947" t="str">
        <v>https://example.com/roi-calculator</v>
      </c>
      <c r="L1947" t="str">
        <v/>
      </c>
      <c r="M1947">
        <v>0</v>
      </c>
      <c r="N1947" t="str">
        <v>NONE</v>
      </c>
    </row>
    <row r="1948" spans="1:14">
      <c r="A1948" t="str">
        <v>INT-01947</v>
      </c>
      <c r="B1948" t="str">
        <v>L0681</v>
      </c>
      <c r="C1948" t="str">
        <v>CHATBOT_CONVO</v>
      </c>
      <c r="D1948" t="str">
        <v/>
      </c>
      <c r="E1948" t="str">
        <v>PUSH_NOTIFICATION</v>
      </c>
      <c r="F1948" t="str">
        <v>C004</v>
      </c>
      <c r="G1948" t="str">
        <v>Ebook: Abm Playbook</v>
      </c>
      <c r="H1948" t="str">
        <v>PARTIAL_VIEW</v>
      </c>
      <c r="I1948">
        <v>0</v>
      </c>
      <c r="J1948" t="str">
        <v>DESKTOP</v>
      </c>
      <c r="K1948" t="str">
        <v>https://example.com/competitors</v>
      </c>
      <c r="L1948" t="str">
        <v/>
      </c>
      <c r="M1948">
        <v>0</v>
      </c>
      <c r="N1948" t="str">
        <v>NONE</v>
      </c>
    </row>
    <row r="1949" spans="1:14">
      <c r="A1949" t="str">
        <v>INT-01948</v>
      </c>
      <c r="B1949" t="str">
        <v>L0065</v>
      </c>
      <c r="C1949" t="str">
        <v>FREE_TRIAL_SIGNUP</v>
      </c>
      <c r="D1949">
        <v>45705</v>
      </c>
      <c r="E1949" t="str">
        <v>CHAT</v>
      </c>
      <c r="F1949" t="str">
        <v>C002</v>
      </c>
      <c r="G1949" t="str">
        <v>Webinar: Lead Scoring Best Practices</v>
      </c>
      <c r="H1949" t="str">
        <v>CONVERTED</v>
      </c>
      <c r="I1949">
        <v>0</v>
      </c>
      <c r="J1949" t="str">
        <v>UNKNOWN</v>
      </c>
      <c r="K1949" t="str">
        <v>https://example.com/demo</v>
      </c>
      <c r="L1949" t="str">
        <v/>
      </c>
      <c r="M1949">
        <v>0</v>
      </c>
      <c r="N1949" t="str">
        <v>NONE</v>
      </c>
    </row>
    <row r="1950" spans="1:14">
      <c r="A1950" t="str">
        <v>INT-01949</v>
      </c>
      <c r="B1950" t="str">
        <v>L0613</v>
      </c>
      <c r="C1950" t="str">
        <v>WEBSITE_VISIT</v>
      </c>
      <c r="D1950">
        <v>45673</v>
      </c>
      <c r="E1950" t="str">
        <v>UNKNOWN</v>
      </c>
      <c r="F1950" t="str">
        <v>C002</v>
      </c>
      <c r="G1950" t="str">
        <v>Unknown</v>
      </c>
      <c r="H1950" t="str">
        <v>PARTIAL_VIEW</v>
      </c>
      <c r="I1950">
        <v>94</v>
      </c>
      <c r="J1950" t="str">
        <v>MOBILE</v>
      </c>
      <c r="K1950" t="str">
        <v>https://example.com/webinars</v>
      </c>
      <c r="L1950" t="str">
        <v>Hot Lead — Fast Track</v>
      </c>
      <c r="M1950">
        <v>1.6</v>
      </c>
      <c r="N1950" t="str">
        <v>MEDIUM</v>
      </c>
    </row>
    <row r="1951" spans="1:14">
      <c r="A1951" t="str">
        <v>INT-01950</v>
      </c>
      <c r="B1951" t="str">
        <v>L0569</v>
      </c>
      <c r="C1951" t="str">
        <v>PRICING_PAGE_VIEW</v>
      </c>
      <c r="D1951">
        <v>45668</v>
      </c>
      <c r="E1951" t="str">
        <v>EMAIL</v>
      </c>
      <c r="F1951" t="str">
        <v>C004</v>
      </c>
      <c r="G1951" t="str">
        <v>Partner Referral Landing Page</v>
      </c>
      <c r="H1951" t="str">
        <v>OPENED</v>
      </c>
      <c r="I1951">
        <v>0</v>
      </c>
      <c r="J1951" t="str">
        <v>DESKTOP</v>
      </c>
      <c r="K1951" t="str">
        <v>https://example.com/blog/reduce-cac</v>
      </c>
      <c r="L1951" t="str">
        <v/>
      </c>
      <c r="M1951">
        <v>0</v>
      </c>
      <c r="N1951" t="str">
        <v>NONE</v>
      </c>
    </row>
    <row r="1952" spans="1:14">
      <c r="A1952" t="str">
        <v>INT-01951</v>
      </c>
      <c r="B1952" t="str">
        <v>L0303</v>
      </c>
      <c r="C1952" t="str">
        <v>EMAIL_CLICK</v>
      </c>
      <c r="D1952">
        <v>45892</v>
      </c>
      <c r="E1952" t="str">
        <v>SOCIAL</v>
      </c>
      <c r="F1952" t="str">
        <v>C002</v>
      </c>
      <c r="G1952" t="str">
        <v>Social Post: Product Launch</v>
      </c>
      <c r="H1952" t="str">
        <v>CLICKED</v>
      </c>
      <c r="I1952">
        <v>1417</v>
      </c>
      <c r="J1952" t="str">
        <v>UNKNOWN</v>
      </c>
      <c r="K1952" t="str">
        <v>https://example.com/features</v>
      </c>
      <c r="L1952" t="str">
        <v/>
      </c>
      <c r="M1952">
        <v>23.6</v>
      </c>
      <c r="N1952" t="str">
        <v>HIGH</v>
      </c>
    </row>
    <row r="1953" spans="1:14">
      <c r="A1953" t="str">
        <v>INT-01952</v>
      </c>
      <c r="B1953" t="str">
        <v>L0826</v>
      </c>
      <c r="C1953" t="str">
        <v>WEBSITE_VISIT</v>
      </c>
      <c r="D1953">
        <v>45758</v>
      </c>
      <c r="E1953" t="str">
        <v>PHONE</v>
      </c>
      <c r="F1953" t="str">
        <v>C010</v>
      </c>
      <c r="G1953" t="str">
        <v>Product Demo Video</v>
      </c>
      <c r="H1953" t="str">
        <v>CLICKED</v>
      </c>
      <c r="I1953">
        <v>1238</v>
      </c>
      <c r="J1953" t="str">
        <v>DESKTOP</v>
      </c>
      <c r="K1953" t="str">
        <v>https://example.com/blog/reduce-cac</v>
      </c>
      <c r="L1953" t="str">
        <v/>
      </c>
      <c r="M1953">
        <v>20.6</v>
      </c>
      <c r="N1953" t="str">
        <v>HIGH</v>
      </c>
    </row>
    <row r="1954" spans="1:14">
      <c r="A1954" t="str">
        <v>INT-01953</v>
      </c>
      <c r="B1954" t="str">
        <v>L0421</v>
      </c>
      <c r="C1954" t="str">
        <v>FORM_SUBMIT</v>
      </c>
      <c r="D1954">
        <v>45998</v>
      </c>
      <c r="E1954" t="str">
        <v>CHAT</v>
      </c>
      <c r="F1954" t="str">
        <v>C004</v>
      </c>
      <c r="G1954" t="str">
        <v>Newsletter Issue #42</v>
      </c>
      <c r="H1954" t="str">
        <v>VIEWED</v>
      </c>
      <c r="I1954">
        <v>1263</v>
      </c>
      <c r="J1954" t="str">
        <v>MOBILE</v>
      </c>
      <c r="K1954" t="str">
        <v>https://example.com/roi-calculator</v>
      </c>
      <c r="L1954" t="str">
        <v/>
      </c>
      <c r="M1954">
        <v>21.1</v>
      </c>
      <c r="N1954" t="str">
        <v>HIGH</v>
      </c>
    </row>
    <row r="1955" spans="1:14">
      <c r="A1955" t="str">
        <v>INT-01954</v>
      </c>
      <c r="B1955" t="str">
        <v>L0056</v>
      </c>
      <c r="C1955" t="str">
        <v>SOCIAL_ENGAGE</v>
      </c>
      <c r="D1955">
        <v>45784</v>
      </c>
      <c r="E1955" t="str">
        <v>PHONE</v>
      </c>
      <c r="F1955" t="str">
        <v>C003</v>
      </c>
      <c r="G1955" t="str">
        <v>Event Registration: Summit 2025</v>
      </c>
      <c r="H1955" t="str">
        <v>PARTIAL_VIEW</v>
      </c>
      <c r="I1955">
        <v>266</v>
      </c>
      <c r="J1955" t="str">
        <v>DESKTOP</v>
      </c>
      <c r="K1955" t="str">
        <v>https://example.com/blog/reduce-cac</v>
      </c>
      <c r="L1955" t="str">
        <v/>
      </c>
      <c r="M1955">
        <v>4.4000000000000004</v>
      </c>
      <c r="N1955" t="str">
        <v>MEDIUM</v>
      </c>
    </row>
    <row r="1956" spans="1:14">
      <c r="A1956" t="str">
        <v>INT-01955</v>
      </c>
      <c r="B1956" t="str">
        <v>L0237</v>
      </c>
      <c r="C1956" t="str">
        <v>FORM_SUBMIT</v>
      </c>
      <c r="D1956">
        <v>45683</v>
      </c>
      <c r="E1956" t="str">
        <v>CHAT</v>
      </c>
      <c r="F1956" t="str">
        <v>N/A</v>
      </c>
      <c r="G1956" t="str">
        <v>Template: Campaign Planning</v>
      </c>
      <c r="H1956" t="str">
        <v>CLICKED</v>
      </c>
      <c r="I1956">
        <v>1968</v>
      </c>
      <c r="J1956" t="str">
        <v>MOBILE</v>
      </c>
      <c r="K1956" t="str">
        <v>N/A</v>
      </c>
      <c r="L1956" t="str">
        <v/>
      </c>
      <c r="M1956">
        <v>32.799999999999997</v>
      </c>
      <c r="N1956" t="str">
        <v>HIGH</v>
      </c>
    </row>
    <row r="1957" spans="1:14">
      <c r="A1957" t="str">
        <v>INT-01956</v>
      </c>
      <c r="B1957" t="str">
        <v>L0842</v>
      </c>
      <c r="C1957" t="str">
        <v>REFERRAL_LINK_CLICK</v>
      </c>
      <c r="D1957">
        <v>45698</v>
      </c>
      <c r="E1957" t="str">
        <v>UNKNOWN</v>
      </c>
      <c r="F1957" t="str">
        <v>C006</v>
      </c>
      <c r="G1957" t="str">
        <v>Ebook: Abm Playbook</v>
      </c>
      <c r="H1957" t="str">
        <v>REPLIED</v>
      </c>
      <c r="I1957">
        <v>1131</v>
      </c>
      <c r="J1957" t="str">
        <v>MOBILE</v>
      </c>
      <c r="K1957" t="str">
        <v>https://example.com/competitors</v>
      </c>
      <c r="L1957" t="str">
        <v/>
      </c>
      <c r="M1957">
        <v>18.899999999999999</v>
      </c>
      <c r="N1957" t="str">
        <v>HIGH</v>
      </c>
    </row>
    <row r="1958" spans="1:14">
      <c r="A1958" t="str">
        <v>INT-01957</v>
      </c>
      <c r="B1958" t="str">
        <v>L0598</v>
      </c>
      <c r="C1958" t="str">
        <v>EMAIL_CLICK</v>
      </c>
      <c r="D1958">
        <v>45815</v>
      </c>
      <c r="E1958" t="str">
        <v>PHONE</v>
      </c>
      <c r="F1958" t="str">
        <v>C001</v>
      </c>
      <c r="G1958" t="str">
        <v>Ultimate Guide To Crm</v>
      </c>
      <c r="H1958" t="str">
        <v>OPENED</v>
      </c>
      <c r="I1958">
        <v>807</v>
      </c>
      <c r="J1958" t="str">
        <v>UNKNOWN</v>
      </c>
      <c r="K1958" t="str">
        <v>https://example.com/blog/reduce-cac</v>
      </c>
      <c r="L1958" t="str">
        <v/>
      </c>
      <c r="M1958">
        <v>13.5</v>
      </c>
      <c r="N1958" t="str">
        <v>HIGH</v>
      </c>
    </row>
    <row r="1959" spans="1:14">
      <c r="A1959" t="str">
        <v>INT-01958</v>
      </c>
      <c r="B1959" t="str">
        <v>L0284</v>
      </c>
      <c r="C1959" t="str">
        <v>EMAIL_OPEN</v>
      </c>
      <c r="D1959">
        <v>45845</v>
      </c>
      <c r="E1959" t="str">
        <v>SMS</v>
      </c>
      <c r="F1959" t="str">
        <v>C003</v>
      </c>
      <c r="G1959" t="str">
        <v>Newsletter Issue #44</v>
      </c>
      <c r="H1959" t="str">
        <v>BOUNCED</v>
      </c>
      <c r="I1959">
        <v>1493</v>
      </c>
      <c r="J1959" t="str">
        <v>MOBILE</v>
      </c>
      <c r="K1959" t="str">
        <v>https://example.com/free-trial</v>
      </c>
      <c r="L1959" t="str">
        <v/>
      </c>
      <c r="M1959">
        <v>24.9</v>
      </c>
      <c r="N1959" t="str">
        <v>HIGH</v>
      </c>
    </row>
    <row r="1960" spans="1:14">
      <c r="A1960" t="str">
        <v>INT-01959</v>
      </c>
      <c r="B1960" t="str">
        <v>L0467</v>
      </c>
      <c r="C1960" t="str">
        <v>EMAIL_CLICK</v>
      </c>
      <c r="D1960" t="str">
        <v/>
      </c>
      <c r="E1960" t="str">
        <v>PHONE</v>
      </c>
      <c r="F1960" t="str">
        <v>C010</v>
      </c>
      <c r="G1960" t="str">
        <v>Crm Buyer'S Guide 2025</v>
      </c>
      <c r="H1960" t="str">
        <v>CONVERTED</v>
      </c>
      <c r="I1960">
        <v>1761</v>
      </c>
      <c r="J1960" t="str">
        <v>TABLET</v>
      </c>
      <c r="K1960" t="str">
        <v>https://example.com/contact</v>
      </c>
      <c r="L1960" t="str">
        <v/>
      </c>
      <c r="M1960">
        <v>29.4</v>
      </c>
      <c r="N1960" t="str">
        <v>HIGH</v>
      </c>
    </row>
    <row r="1961" spans="1:14">
      <c r="A1961" t="str">
        <v>INT-01960</v>
      </c>
      <c r="B1961" t="str">
        <v>L0272</v>
      </c>
      <c r="C1961" t="str">
        <v>BLOG_READ</v>
      </c>
      <c r="D1961">
        <v>45681</v>
      </c>
      <c r="E1961" t="str">
        <v>SMS</v>
      </c>
      <c r="F1961" t="str">
        <v>C009</v>
      </c>
      <c r="G1961" t="str">
        <v>Webinar: Marketing Automation 101</v>
      </c>
      <c r="H1961" t="str">
        <v>OPENED</v>
      </c>
      <c r="I1961">
        <v>73</v>
      </c>
      <c r="J1961" t="str">
        <v>UNKNOWN</v>
      </c>
      <c r="K1961" t="str">
        <v>https://example.com/demo</v>
      </c>
      <c r="L1961" t="str">
        <v/>
      </c>
      <c r="M1961">
        <v>1.2</v>
      </c>
      <c r="N1961" t="str">
        <v>MEDIUM</v>
      </c>
    </row>
    <row r="1962" spans="1:14">
      <c r="A1962" t="str">
        <v>INT-01961</v>
      </c>
      <c r="B1962" t="str">
        <v>L0098</v>
      </c>
      <c r="C1962" t="str">
        <v>FORM_SUBMIT</v>
      </c>
      <c r="D1962">
        <v>45766</v>
      </c>
      <c r="E1962" t="str">
        <v>PUSH_NOTIFICATION</v>
      </c>
      <c r="F1962" t="str">
        <v>N/A</v>
      </c>
      <c r="G1962" t="str">
        <v>Ebook: Abm Playbook</v>
      </c>
      <c r="H1962" t="str">
        <v>CONVERTED</v>
      </c>
      <c r="I1962">
        <v>1604</v>
      </c>
      <c r="J1962" t="str">
        <v>MOBILE</v>
      </c>
      <c r="K1962" t="str">
        <v>https://example.com/integrations</v>
      </c>
      <c r="L1962" t="str">
        <v/>
      </c>
      <c r="M1962">
        <v>26.7</v>
      </c>
      <c r="N1962" t="str">
        <v>HIGH</v>
      </c>
    </row>
    <row r="1963" spans="1:14">
      <c r="A1963" t="str">
        <v>INT-01962</v>
      </c>
      <c r="B1963" t="str">
        <v>L0226</v>
      </c>
      <c r="C1963" t="str">
        <v>WEBSITE_VISIT</v>
      </c>
      <c r="D1963">
        <v>45850</v>
      </c>
      <c r="E1963" t="str">
        <v>IN-PERSON</v>
      </c>
      <c r="F1963" t="str">
        <v>N/A</v>
      </c>
      <c r="G1963" t="str">
        <v>Whitepaper: State Of Gtm 2025</v>
      </c>
      <c r="H1963" t="str">
        <v>CONVERTED</v>
      </c>
      <c r="I1963">
        <v>694</v>
      </c>
      <c r="J1963" t="str">
        <v>UNKNOWN</v>
      </c>
      <c r="K1963" t="str">
        <v>https://example.com/pricing</v>
      </c>
      <c r="L1963" t="str">
        <v/>
      </c>
      <c r="M1963">
        <v>11.6</v>
      </c>
      <c r="N1963" t="str">
        <v>HIGH</v>
      </c>
    </row>
    <row r="1964" spans="1:14">
      <c r="A1964" t="str">
        <v>INT-01963</v>
      </c>
      <c r="B1964" t="str">
        <v>L0144</v>
      </c>
      <c r="C1964" t="str">
        <v>PHONE_CALL</v>
      </c>
      <c r="D1964">
        <v>45748</v>
      </c>
      <c r="E1964" t="str">
        <v>EMAIL</v>
      </c>
      <c r="F1964" t="str">
        <v>C007</v>
      </c>
      <c r="G1964" t="str">
        <v>Competitor Comparison Sheet</v>
      </c>
      <c r="H1964" t="str">
        <v>PARTIAL_VIEW</v>
      </c>
      <c r="I1964">
        <v>2182</v>
      </c>
      <c r="J1964" t="str">
        <v>MOBILE</v>
      </c>
      <c r="K1964" t="str">
        <v>N/A</v>
      </c>
      <c r="L1964" t="str">
        <v/>
      </c>
      <c r="M1964">
        <v>36.4</v>
      </c>
      <c r="N1964" t="str">
        <v>HIGH</v>
      </c>
    </row>
    <row r="1965" spans="1:14">
      <c r="A1965" t="str">
        <v>INT-01964</v>
      </c>
      <c r="B1965" t="str">
        <v>L0946</v>
      </c>
      <c r="C1965" t="str">
        <v>FREE_TRIAL_SIGNUP</v>
      </c>
      <c r="D1965">
        <v>45789</v>
      </c>
      <c r="E1965" t="str">
        <v>WEB</v>
      </c>
      <c r="F1965" t="str">
        <v>C007</v>
      </c>
      <c r="G1965" t="str">
        <v>Case Study: Mid-Market Win</v>
      </c>
      <c r="H1965" t="str">
        <v>OPENED</v>
      </c>
      <c r="I1965">
        <v>0</v>
      </c>
      <c r="J1965" t="str">
        <v>MOBILE</v>
      </c>
      <c r="K1965" t="str">
        <v>https://example.com/roi-calculator</v>
      </c>
      <c r="L1965" t="str">
        <v/>
      </c>
      <c r="M1965">
        <v>0</v>
      </c>
      <c r="N1965" t="str">
        <v>NONE</v>
      </c>
    </row>
    <row r="1966" spans="1:14">
      <c r="A1966" t="str">
        <v>INT-01965</v>
      </c>
      <c r="B1966" t="str">
        <v>L0733</v>
      </c>
      <c r="C1966" t="str">
        <v>PRICING_PAGE_VIEW</v>
      </c>
      <c r="D1966">
        <v>45889</v>
      </c>
      <c r="E1966" t="str">
        <v>UNKNOWN</v>
      </c>
      <c r="F1966" t="str">
        <v>C002</v>
      </c>
      <c r="G1966" t="str">
        <v>Webinar: Marketing Automation 101</v>
      </c>
      <c r="H1966" t="str">
        <v>CONVERTED</v>
      </c>
      <c r="I1966">
        <v>0</v>
      </c>
      <c r="J1966" t="str">
        <v>MOBILE</v>
      </c>
      <c r="K1966" t="str">
        <v>https://example.com/contact</v>
      </c>
      <c r="L1966" t="str">
        <v/>
      </c>
      <c r="M1966">
        <v>0</v>
      </c>
      <c r="N1966" t="str">
        <v>NONE</v>
      </c>
    </row>
    <row r="1967" spans="1:14">
      <c r="A1967" t="str">
        <v>INT-01966</v>
      </c>
      <c r="B1967" t="str">
        <v>L0721</v>
      </c>
      <c r="C1967" t="str">
        <v>CONTENT_DOWNLOAD</v>
      </c>
      <c r="D1967">
        <v>45771</v>
      </c>
      <c r="E1967" t="str">
        <v>SOCIAL</v>
      </c>
      <c r="F1967" t="str">
        <v>C006</v>
      </c>
      <c r="G1967" t="str">
        <v>Free Trial Signup Page</v>
      </c>
      <c r="H1967" t="str">
        <v>BOUNCED</v>
      </c>
      <c r="I1967">
        <v>1015</v>
      </c>
      <c r="J1967" t="str">
        <v>UNKNOWN</v>
      </c>
      <c r="K1967" t="str">
        <v>https://example.com/competitors</v>
      </c>
      <c r="L1967" t="str">
        <v/>
      </c>
      <c r="M1967">
        <v>16.899999999999999</v>
      </c>
      <c r="N1967" t="str">
        <v>HIGH</v>
      </c>
    </row>
    <row r="1968" spans="1:14">
      <c r="A1968" t="str">
        <v>INT-01967</v>
      </c>
      <c r="B1968" t="str">
        <v>L0773</v>
      </c>
      <c r="C1968" t="str">
        <v>PHONE_CALL</v>
      </c>
      <c r="D1968">
        <v>45996</v>
      </c>
      <c r="E1968" t="str">
        <v>PUSH_NOTIFICATION</v>
      </c>
      <c r="F1968" t="str">
        <v>C005</v>
      </c>
      <c r="G1968" t="str">
        <v>Webinar: Advanced Analytics Deep Dive</v>
      </c>
      <c r="H1968" t="str">
        <v>NO_RESPONSE</v>
      </c>
      <c r="I1968">
        <v>93</v>
      </c>
      <c r="J1968" t="str">
        <v>TABLET</v>
      </c>
      <c r="K1968" t="str">
        <v>https://example.com/pricing</v>
      </c>
      <c r="L1968" t="str">
        <v/>
      </c>
      <c r="M1968">
        <v>1.6</v>
      </c>
      <c r="N1968" t="str">
        <v>MEDIUM</v>
      </c>
    </row>
    <row r="1969" spans="1:14">
      <c r="A1969" t="str">
        <v>INT-01968</v>
      </c>
      <c r="B1969" t="str">
        <v>L0107</v>
      </c>
      <c r="C1969" t="str">
        <v>DEMO_REQUEST</v>
      </c>
      <c r="D1969">
        <v>45977</v>
      </c>
      <c r="E1969" t="str">
        <v>EMAIL</v>
      </c>
      <c r="F1969" t="str">
        <v>N/A</v>
      </c>
      <c r="G1969" t="str">
        <v>Template: Campaign Planning</v>
      </c>
      <c r="H1969" t="str">
        <v>DOWNLOADED</v>
      </c>
      <c r="I1969">
        <v>2207</v>
      </c>
      <c r="J1969" t="str">
        <v>MOBILE</v>
      </c>
      <c r="K1969" t="str">
        <v>https://example.com/blog/reduce-cac</v>
      </c>
      <c r="L1969" t="str">
        <v/>
      </c>
      <c r="M1969">
        <v>36.799999999999997</v>
      </c>
      <c r="N1969" t="str">
        <v>HIGH</v>
      </c>
    </row>
    <row r="1970" spans="1:14">
      <c r="A1970" t="str">
        <v>INT-01969</v>
      </c>
      <c r="B1970" t="str">
        <v>L0132</v>
      </c>
      <c r="C1970" t="str">
        <v>DEMO_REQUEST</v>
      </c>
      <c r="D1970">
        <v>45906</v>
      </c>
      <c r="E1970" t="str">
        <v>WEB</v>
      </c>
      <c r="F1970" t="str">
        <v>C007</v>
      </c>
      <c r="G1970" t="str">
        <v>Customer Success Story</v>
      </c>
      <c r="H1970" t="str">
        <v>OPENED</v>
      </c>
      <c r="I1970">
        <v>0</v>
      </c>
      <c r="J1970" t="str">
        <v>MOBILE</v>
      </c>
      <c r="K1970" t="str">
        <v>https://example.com/pricing</v>
      </c>
      <c r="L1970" t="str">
        <v/>
      </c>
      <c r="M1970">
        <v>0</v>
      </c>
      <c r="N1970" t="str">
        <v>NONE</v>
      </c>
    </row>
    <row r="1971" spans="1:14">
      <c r="A1971" t="str">
        <v>INT-01970</v>
      </c>
      <c r="B1971" t="str">
        <v>L0442</v>
      </c>
      <c r="C1971" t="str">
        <v>REFERRAL_LINK_CLICK</v>
      </c>
      <c r="D1971">
        <v>45989</v>
      </c>
      <c r="E1971" t="str">
        <v>PUSH_NOTIFICATION</v>
      </c>
      <c r="F1971" t="str">
        <v>N/A</v>
      </c>
      <c r="G1971" t="str">
        <v>Blog: Abm Vs Demand Gen</v>
      </c>
      <c r="H1971" t="str">
        <v>PARTIAL_VIEW</v>
      </c>
      <c r="I1971">
        <v>668</v>
      </c>
      <c r="J1971" t="str">
        <v>TABLET</v>
      </c>
      <c r="K1971" t="str">
        <v>https://example.com/resources/ebooks</v>
      </c>
      <c r="L1971" t="str">
        <v/>
      </c>
      <c r="M1971">
        <v>11.1</v>
      </c>
      <c r="N1971" t="str">
        <v>HIGH</v>
      </c>
    </row>
    <row r="1972" spans="1:14">
      <c r="A1972" t="str">
        <v>INT-01971</v>
      </c>
      <c r="B1972" t="str">
        <v>L0259</v>
      </c>
      <c r="C1972" t="str">
        <v>WEBSITE_VISIT</v>
      </c>
      <c r="D1972">
        <v>45762</v>
      </c>
      <c r="E1972" t="str">
        <v>IN-PERSON</v>
      </c>
      <c r="F1972" t="str">
        <v>N/A</v>
      </c>
      <c r="G1972" t="str">
        <v>Free Trial Signup Page</v>
      </c>
      <c r="H1972" t="str">
        <v>OPENED</v>
      </c>
      <c r="I1972">
        <v>324</v>
      </c>
      <c r="J1972" t="str">
        <v>MOBILE</v>
      </c>
      <c r="K1972" t="str">
        <v>https://example.com/integrations</v>
      </c>
      <c r="L1972" t="str">
        <v/>
      </c>
      <c r="M1972">
        <v>5.4</v>
      </c>
      <c r="N1972" t="str">
        <v>HIGH</v>
      </c>
    </row>
    <row r="1973" spans="1:14">
      <c r="A1973" t="str">
        <v>INT-01972</v>
      </c>
      <c r="B1973" t="str">
        <v>L0301</v>
      </c>
      <c r="C1973" t="str">
        <v>CONTENT_DOWNLOAD</v>
      </c>
      <c r="D1973">
        <v>45925</v>
      </c>
      <c r="E1973" t="str">
        <v>IN-PERSON</v>
      </c>
      <c r="F1973" t="str">
        <v>C009</v>
      </c>
      <c r="G1973" t="str">
        <v>Social Post: Product Launch</v>
      </c>
      <c r="H1973" t="str">
        <v>CONVERTED</v>
      </c>
      <c r="I1973">
        <v>33</v>
      </c>
      <c r="J1973" t="str">
        <v>TABLET</v>
      </c>
      <c r="K1973" t="str">
        <v>https://example.com/about</v>
      </c>
      <c r="L1973" t="str">
        <v/>
      </c>
      <c r="M1973">
        <v>0.6</v>
      </c>
      <c r="N1973" t="str">
        <v>LOW</v>
      </c>
    </row>
    <row r="1974" spans="1:14">
      <c r="A1974" t="str">
        <v>INT-01973</v>
      </c>
      <c r="B1974" t="str">
        <v>L0714</v>
      </c>
      <c r="C1974" t="str">
        <v>EMAIL_CLICK</v>
      </c>
      <c r="D1974">
        <v>45784</v>
      </c>
      <c r="E1974" t="str">
        <v>SOCIAL</v>
      </c>
      <c r="F1974" t="str">
        <v>C005</v>
      </c>
      <c r="G1974" t="str">
        <v>Product Demo Video</v>
      </c>
      <c r="H1974" t="str">
        <v>OPENED</v>
      </c>
      <c r="I1974">
        <v>1229</v>
      </c>
      <c r="J1974" t="str">
        <v>DESKTOP</v>
      </c>
      <c r="K1974" t="str">
        <v>https://example.com/demo</v>
      </c>
      <c r="L1974" t="str">
        <v/>
      </c>
      <c r="M1974">
        <v>20.5</v>
      </c>
      <c r="N1974" t="str">
        <v>HIGH</v>
      </c>
    </row>
    <row r="1975" spans="1:14">
      <c r="A1975" t="str">
        <v>INT-01974</v>
      </c>
      <c r="B1975" t="str">
        <v>L0330</v>
      </c>
      <c r="C1975" t="str">
        <v>WEBSITE_VISIT</v>
      </c>
      <c r="D1975">
        <v>45753</v>
      </c>
      <c r="E1975" t="str">
        <v>SMS</v>
      </c>
      <c r="F1975" t="str">
        <v>C004</v>
      </c>
      <c r="G1975" t="str">
        <v>Blog: How To Reduce Cac</v>
      </c>
      <c r="H1975" t="str">
        <v>REPLIED</v>
      </c>
      <c r="I1975">
        <v>1103</v>
      </c>
      <c r="J1975" t="str">
        <v>DESKTOP</v>
      </c>
      <c r="K1975" t="str">
        <v>N/A</v>
      </c>
      <c r="L1975" t="str">
        <v/>
      </c>
      <c r="M1975">
        <v>18.399999999999999</v>
      </c>
      <c r="N1975" t="str">
        <v>HIGH</v>
      </c>
    </row>
    <row r="1976" spans="1:14">
      <c r="A1976" t="str">
        <v>INT-01975</v>
      </c>
      <c r="B1976" t="str">
        <v>L0285</v>
      </c>
      <c r="C1976" t="str">
        <v>VIDEO_WATCH</v>
      </c>
      <c r="D1976">
        <v>45949</v>
      </c>
      <c r="E1976" t="str">
        <v>PHONE</v>
      </c>
      <c r="F1976" t="str">
        <v>C006</v>
      </c>
      <c r="G1976" t="str">
        <v>Ultimate Guide To Crm</v>
      </c>
      <c r="H1976" t="str">
        <v>NO_RESPONSE</v>
      </c>
      <c r="I1976">
        <v>1844</v>
      </c>
      <c r="J1976" t="str">
        <v>MOBILE</v>
      </c>
      <c r="K1976" t="str">
        <v>https://example.com/integrations</v>
      </c>
      <c r="L1976" t="str">
        <v/>
      </c>
      <c r="M1976">
        <v>30.7</v>
      </c>
      <c r="N1976" t="str">
        <v>HIGH</v>
      </c>
    </row>
    <row r="1977" spans="1:14">
      <c r="A1977" t="str">
        <v>INT-01976</v>
      </c>
      <c r="B1977" t="str">
        <v>L0271</v>
      </c>
      <c r="C1977" t="str">
        <v>CHATBOT_CONVO</v>
      </c>
      <c r="D1977">
        <v>45926</v>
      </c>
      <c r="E1977" t="str">
        <v>WEB</v>
      </c>
      <c r="F1977" t="str">
        <v>N/A</v>
      </c>
      <c r="G1977" t="str">
        <v>Event Registration: Summit 2025</v>
      </c>
      <c r="H1977" t="str">
        <v>CONVERTED</v>
      </c>
      <c r="I1977">
        <v>1755</v>
      </c>
      <c r="J1977" t="str">
        <v>MOBILE</v>
      </c>
      <c r="K1977" t="str">
        <v>https://example.com/webinars</v>
      </c>
      <c r="L1977" t="str">
        <v/>
      </c>
      <c r="M1977">
        <v>29.3</v>
      </c>
      <c r="N1977" t="str">
        <v>HIGH</v>
      </c>
    </row>
    <row r="1978" spans="1:14">
      <c r="A1978" t="str">
        <v>INT-01977</v>
      </c>
      <c r="B1978" t="str">
        <v>L0731</v>
      </c>
      <c r="C1978" t="str">
        <v>EMAIL_OPEN</v>
      </c>
      <c r="D1978">
        <v>45844</v>
      </c>
      <c r="E1978" t="str">
        <v>WEB</v>
      </c>
      <c r="F1978" t="str">
        <v>C001</v>
      </c>
      <c r="G1978" t="str">
        <v>Partner Referral Landing Page</v>
      </c>
      <c r="H1978" t="str">
        <v>REGISTERED</v>
      </c>
      <c r="I1978">
        <v>1840</v>
      </c>
      <c r="J1978" t="str">
        <v>MOBILE</v>
      </c>
      <c r="K1978" t="str">
        <v>https://example.com/case-studies</v>
      </c>
      <c r="L1978" t="str">
        <v/>
      </c>
      <c r="M1978">
        <v>30.7</v>
      </c>
      <c r="N1978" t="str">
        <v>HIGH</v>
      </c>
    </row>
    <row r="1979" spans="1:14">
      <c r="A1979" t="str">
        <v>INT-01978</v>
      </c>
      <c r="B1979" t="str">
        <v>L0887</v>
      </c>
      <c r="C1979" t="str">
        <v>DEMO_REQUEST</v>
      </c>
      <c r="D1979">
        <v>45875</v>
      </c>
      <c r="E1979" t="str">
        <v>PHONE</v>
      </c>
      <c r="F1979" t="str">
        <v>C009</v>
      </c>
      <c r="G1979" t="str">
        <v>Newsletter Issue #44</v>
      </c>
      <c r="H1979" t="str">
        <v>OPENED</v>
      </c>
      <c r="I1979">
        <v>1762</v>
      </c>
      <c r="J1979" t="str">
        <v>MOBILE</v>
      </c>
      <c r="K1979" t="str">
        <v>https://example.com/blog</v>
      </c>
      <c r="L1979" t="str">
        <v/>
      </c>
      <c r="M1979">
        <v>29.4</v>
      </c>
      <c r="N1979" t="str">
        <v>HIGH</v>
      </c>
    </row>
    <row r="1980" spans="1:14">
      <c r="A1980" t="str">
        <v>INT-01979</v>
      </c>
      <c r="B1980" t="str">
        <v>L0532</v>
      </c>
      <c r="C1980" t="str">
        <v>REFERRAL_LINK_CLICK</v>
      </c>
      <c r="D1980">
        <v>45969</v>
      </c>
      <c r="E1980" t="str">
        <v>EMAIL</v>
      </c>
      <c r="F1980" t="str">
        <v>C006</v>
      </c>
      <c r="G1980" t="str">
        <v>Template: Campaign Planning</v>
      </c>
      <c r="H1980" t="str">
        <v>DOWNLOADED</v>
      </c>
      <c r="I1980">
        <v>0</v>
      </c>
      <c r="J1980" t="str">
        <v>DESKTOP</v>
      </c>
      <c r="K1980" t="str">
        <v>N/A</v>
      </c>
      <c r="L1980" t="str">
        <v/>
      </c>
      <c r="M1980">
        <v>0</v>
      </c>
      <c r="N1980" t="str">
        <v>NONE</v>
      </c>
    </row>
    <row r="1981" spans="1:14">
      <c r="A1981" t="str">
        <v>INT-01980</v>
      </c>
      <c r="B1981" t="str">
        <v>L0521</v>
      </c>
      <c r="C1981" t="str">
        <v>WEBSITE_VISIT</v>
      </c>
      <c r="D1981" t="str">
        <v/>
      </c>
      <c r="E1981" t="str">
        <v>IN-PERSON</v>
      </c>
      <c r="F1981" t="str">
        <v>N/A</v>
      </c>
      <c r="G1981" t="str">
        <v>Demo: Live Product Walkthrough</v>
      </c>
      <c r="H1981" t="str">
        <v>PARTIAL_VIEW</v>
      </c>
      <c r="I1981">
        <v>0</v>
      </c>
      <c r="J1981" t="str">
        <v>MOBILE</v>
      </c>
      <c r="K1981" t="str">
        <v>N/A</v>
      </c>
      <c r="L1981" t="str">
        <v/>
      </c>
      <c r="M1981">
        <v>0</v>
      </c>
      <c r="N1981" t="str">
        <v>NONE</v>
      </c>
    </row>
    <row r="1982" spans="1:14">
      <c r="A1982" t="str">
        <v>INT-01981</v>
      </c>
      <c r="B1982" t="str">
        <v>L0176</v>
      </c>
      <c r="C1982" t="str">
        <v>EMAIL_OPEN</v>
      </c>
      <c r="D1982">
        <v>45728</v>
      </c>
      <c r="E1982" t="str">
        <v>WEB</v>
      </c>
      <c r="F1982" t="str">
        <v>N/A</v>
      </c>
      <c r="G1982" t="str">
        <v>Whitepaper: State Of Gtm 2025</v>
      </c>
      <c r="H1982" t="str">
        <v>OPENED</v>
      </c>
      <c r="I1982">
        <v>1124</v>
      </c>
      <c r="J1982" t="str">
        <v>MOBILE</v>
      </c>
      <c r="K1982" t="str">
        <v>https://example.com/free-trial</v>
      </c>
      <c r="L1982" t="str">
        <v/>
      </c>
      <c r="M1982">
        <v>18.7</v>
      </c>
      <c r="N1982" t="str">
        <v>HIGH</v>
      </c>
    </row>
    <row r="1983" spans="1:14">
      <c r="A1983" t="str">
        <v>INT-01982</v>
      </c>
      <c r="B1983" t="str">
        <v>L0696</v>
      </c>
      <c r="C1983" t="str">
        <v>DEMO_REQUEST</v>
      </c>
      <c r="D1983">
        <v>45695</v>
      </c>
      <c r="E1983" t="str">
        <v>EMAIL</v>
      </c>
      <c r="F1983" t="str">
        <v>N/A</v>
      </c>
      <c r="G1983" t="str">
        <v>Pricing Page</v>
      </c>
      <c r="H1983" t="str">
        <v>CONVERTED</v>
      </c>
      <c r="I1983">
        <v>2382</v>
      </c>
      <c r="J1983" t="str">
        <v>MOBILE</v>
      </c>
      <c r="K1983" t="str">
        <v>https://example.com/pricing</v>
      </c>
      <c r="L1983" t="str">
        <v/>
      </c>
      <c r="M1983">
        <v>39.700000000000003</v>
      </c>
      <c r="N1983" t="str">
        <v>HIGH</v>
      </c>
    </row>
    <row r="1984" spans="1:14">
      <c r="A1984" t="str">
        <v>INT-01983</v>
      </c>
      <c r="B1984" t="str">
        <v>L0595</v>
      </c>
      <c r="C1984" t="str">
        <v>EMAIL_OPEN</v>
      </c>
      <c r="D1984">
        <v>45689</v>
      </c>
      <c r="E1984" t="str">
        <v>EMAIL</v>
      </c>
      <c r="F1984" t="str">
        <v>N/A</v>
      </c>
      <c r="G1984" t="str">
        <v>Pricing Page</v>
      </c>
      <c r="H1984" t="str">
        <v>DOWNLOADED</v>
      </c>
      <c r="I1984">
        <v>2302</v>
      </c>
      <c r="J1984" t="str">
        <v>MOBILE</v>
      </c>
      <c r="K1984" t="str">
        <v>https://example.com/blog</v>
      </c>
      <c r="L1984" t="str">
        <v/>
      </c>
      <c r="M1984">
        <v>38.4</v>
      </c>
      <c r="N1984" t="str">
        <v>HIGH</v>
      </c>
    </row>
    <row r="1985" spans="1:14">
      <c r="A1985" t="str">
        <v>INT-01984</v>
      </c>
      <c r="B1985" t="str">
        <v>L0586</v>
      </c>
      <c r="C1985" t="str">
        <v>AD_CLICK</v>
      </c>
      <c r="D1985">
        <v>45917</v>
      </c>
      <c r="E1985" t="str">
        <v>SOCIAL</v>
      </c>
      <c r="F1985" t="str">
        <v>C006</v>
      </c>
      <c r="G1985" t="str">
        <v>Newsletter Issue #44</v>
      </c>
      <c r="H1985" t="str">
        <v>REGISTERED</v>
      </c>
      <c r="I1985">
        <v>142</v>
      </c>
      <c r="J1985" t="str">
        <v>TABLET</v>
      </c>
      <c r="K1985" t="str">
        <v>https://example.com/webinars</v>
      </c>
      <c r="L1985" t="str">
        <v/>
      </c>
      <c r="M1985">
        <v>2.4</v>
      </c>
      <c r="N1985" t="str">
        <v>MEDIUM</v>
      </c>
    </row>
    <row r="1986" spans="1:14">
      <c r="A1986" t="str">
        <v>INT-01985</v>
      </c>
      <c r="B1986" t="str">
        <v>L0307</v>
      </c>
      <c r="C1986" t="str">
        <v>EMAIL_OPEN</v>
      </c>
      <c r="D1986">
        <v>45976</v>
      </c>
      <c r="E1986" t="str">
        <v>IN-PERSON</v>
      </c>
      <c r="F1986" t="str">
        <v>N/A</v>
      </c>
      <c r="G1986" t="str">
        <v>10 Lead Scoring Tips</v>
      </c>
      <c r="H1986" t="str">
        <v>OPENED</v>
      </c>
      <c r="I1986">
        <v>2190</v>
      </c>
      <c r="J1986" t="str">
        <v>MOBILE</v>
      </c>
      <c r="K1986" t="str">
        <v>N/A</v>
      </c>
      <c r="L1986" t="str">
        <v/>
      </c>
      <c r="M1986">
        <v>36.5</v>
      </c>
      <c r="N1986" t="str">
        <v>HIGH</v>
      </c>
    </row>
    <row r="1987" spans="1:14">
      <c r="A1987" t="str">
        <v>INT-01986</v>
      </c>
      <c r="B1987" t="str">
        <v>L0356</v>
      </c>
      <c r="C1987" t="str">
        <v>EMAIL_OPEN</v>
      </c>
      <c r="D1987">
        <v>45911</v>
      </c>
      <c r="E1987" t="str">
        <v>WEB</v>
      </c>
      <c r="F1987" t="str">
        <v>C005</v>
      </c>
      <c r="G1987" t="str">
        <v>Blog: 5 Metrics Every Cmo Needs</v>
      </c>
      <c r="H1987" t="str">
        <v>OPENED</v>
      </c>
      <c r="I1987">
        <v>2305</v>
      </c>
      <c r="J1987" t="str">
        <v>DESKTOP</v>
      </c>
      <c r="K1987" t="str">
        <v>https://example.com/blog</v>
      </c>
      <c r="L1987" t="str">
        <v/>
      </c>
      <c r="M1987">
        <v>38.4</v>
      </c>
      <c r="N1987" t="str">
        <v>HIGH</v>
      </c>
    </row>
    <row r="1988" spans="1:14">
      <c r="A1988" t="str">
        <v>INT-01987</v>
      </c>
      <c r="B1988" t="str">
        <v>L0166</v>
      </c>
      <c r="C1988" t="str">
        <v>FREE_TRIAL_SIGNUP</v>
      </c>
      <c r="D1988" t="str">
        <v/>
      </c>
      <c r="E1988" t="str">
        <v>PHONE</v>
      </c>
      <c r="F1988" t="str">
        <v>C002</v>
      </c>
      <c r="G1988" t="str">
        <v>Webinar: Advanced Analytics Deep Dive</v>
      </c>
      <c r="H1988" t="str">
        <v>BOUNCED</v>
      </c>
      <c r="I1988">
        <v>577</v>
      </c>
      <c r="J1988" t="str">
        <v>DESKTOP</v>
      </c>
      <c r="K1988" t="str">
        <v>N/A</v>
      </c>
      <c r="L1988" t="str">
        <v/>
      </c>
      <c r="M1988">
        <v>9.6</v>
      </c>
      <c r="N1988" t="str">
        <v>HIGH</v>
      </c>
    </row>
    <row r="1989" spans="1:14">
      <c r="A1989" t="str">
        <v>INT-01988</v>
      </c>
      <c r="B1989" t="str">
        <v>L0393</v>
      </c>
      <c r="C1989" t="str">
        <v>EMAIL_OPEN</v>
      </c>
      <c r="D1989" t="str">
        <v/>
      </c>
      <c r="E1989" t="str">
        <v>SMS</v>
      </c>
      <c r="F1989" t="str">
        <v>C010</v>
      </c>
      <c r="G1989" t="str">
        <v>Webinar: Lead Scoring Best Practices</v>
      </c>
      <c r="H1989" t="str">
        <v>NO_RESPONSE</v>
      </c>
      <c r="I1989">
        <v>1152</v>
      </c>
      <c r="J1989" t="str">
        <v>MOBILE</v>
      </c>
      <c r="K1989" t="str">
        <v>https://example.com/case-studies</v>
      </c>
      <c r="L1989" t="str">
        <v/>
      </c>
      <c r="M1989">
        <v>19.2</v>
      </c>
      <c r="N1989" t="str">
        <v>HIGH</v>
      </c>
    </row>
    <row r="1990" spans="1:14">
      <c r="A1990" t="str">
        <v>INT-01989</v>
      </c>
      <c r="B1990" t="str">
        <v>L0113</v>
      </c>
      <c r="C1990" t="str">
        <v>FORM_SUBMIT</v>
      </c>
      <c r="D1990">
        <v>45665</v>
      </c>
      <c r="E1990" t="str">
        <v>CHAT</v>
      </c>
      <c r="F1990" t="str">
        <v>C005</v>
      </c>
      <c r="G1990" t="str">
        <v>Demo: Live Product Walkthrough</v>
      </c>
      <c r="H1990" t="str">
        <v>NO_RESPONSE</v>
      </c>
      <c r="I1990">
        <v>1933</v>
      </c>
      <c r="J1990" t="str">
        <v>MOBILE</v>
      </c>
      <c r="K1990" t="str">
        <v>https://example.com/blog</v>
      </c>
      <c r="L1990" t="str">
        <v/>
      </c>
      <c r="M1990">
        <v>32.200000000000003</v>
      </c>
      <c r="N1990" t="str">
        <v>HIGH</v>
      </c>
    </row>
    <row r="1991" spans="1:14">
      <c r="A1991" t="str">
        <v>INT-01990</v>
      </c>
      <c r="B1991" t="str">
        <v>L0821</v>
      </c>
      <c r="C1991" t="str">
        <v>FREE_TRIAL_SIGNUP</v>
      </c>
      <c r="D1991">
        <v>45693</v>
      </c>
      <c r="E1991" t="str">
        <v>PHONE</v>
      </c>
      <c r="F1991" t="str">
        <v>C010</v>
      </c>
      <c r="G1991" t="str">
        <v>Ultimate Guide To Crm</v>
      </c>
      <c r="H1991" t="str">
        <v>CLICKED</v>
      </c>
      <c r="I1991">
        <v>2137</v>
      </c>
      <c r="J1991" t="str">
        <v>TABLET</v>
      </c>
      <c r="K1991" t="str">
        <v>https://example.com/about</v>
      </c>
      <c r="L1991" t="str">
        <v/>
      </c>
      <c r="M1991">
        <v>35.6</v>
      </c>
      <c r="N1991" t="str">
        <v>HIGH</v>
      </c>
    </row>
    <row r="1992" spans="1:14">
      <c r="A1992" t="str">
        <v>INT-01991</v>
      </c>
      <c r="B1992" t="str">
        <v>L0716</v>
      </c>
      <c r="C1992" t="str">
        <v>WEBSITE_VISIT</v>
      </c>
      <c r="D1992">
        <v>45984</v>
      </c>
      <c r="E1992" t="str">
        <v>CHAT</v>
      </c>
      <c r="F1992" t="str">
        <v>C009</v>
      </c>
      <c r="G1992" t="str">
        <v>Template: Campaign Planning</v>
      </c>
      <c r="H1992" t="str">
        <v>BOUNCED</v>
      </c>
      <c r="I1992">
        <v>1376</v>
      </c>
      <c r="J1992" t="str">
        <v>UNKNOWN</v>
      </c>
      <c r="K1992" t="str">
        <v>https://example.com/webinars</v>
      </c>
      <c r="L1992" t="str">
        <v/>
      </c>
      <c r="M1992">
        <v>22.9</v>
      </c>
      <c r="N1992" t="str">
        <v>HIGH</v>
      </c>
    </row>
    <row r="1993" spans="1:14">
      <c r="A1993" t="str">
        <v>INT-01992</v>
      </c>
      <c r="B1993" t="str">
        <v>L0750</v>
      </c>
      <c r="C1993" t="str">
        <v>AD_CLICK</v>
      </c>
      <c r="D1993">
        <v>45830</v>
      </c>
      <c r="E1993" t="str">
        <v>SMS</v>
      </c>
      <c r="F1993" t="str">
        <v>C010</v>
      </c>
      <c r="G1993" t="str">
        <v>Event Registration: Summit 2025</v>
      </c>
      <c r="H1993" t="str">
        <v>OPENED</v>
      </c>
      <c r="I1993">
        <v>2384</v>
      </c>
      <c r="J1993" t="str">
        <v>UNKNOWN</v>
      </c>
      <c r="K1993" t="str">
        <v>N/A</v>
      </c>
      <c r="L1993" t="str">
        <v/>
      </c>
      <c r="M1993">
        <v>39.700000000000003</v>
      </c>
      <c r="N1993" t="str">
        <v>HIGH</v>
      </c>
    </row>
    <row r="1994" spans="1:14">
      <c r="A1994" t="str">
        <v>INT-01993</v>
      </c>
      <c r="B1994" t="str">
        <v>L0671</v>
      </c>
      <c r="C1994" t="str">
        <v>CHATBOT_CONVO</v>
      </c>
      <c r="D1994" t="str">
        <v/>
      </c>
      <c r="E1994" t="str">
        <v>CHAT</v>
      </c>
      <c r="F1994" t="str">
        <v>C002</v>
      </c>
      <c r="G1994" t="str">
        <v>Case Study: Enterprise Win</v>
      </c>
      <c r="H1994" t="str">
        <v>NO_RESPONSE</v>
      </c>
      <c r="I1994">
        <v>195</v>
      </c>
      <c r="J1994" t="str">
        <v>TABLET</v>
      </c>
      <c r="K1994" t="str">
        <v>https://example.com/blog</v>
      </c>
      <c r="L1994" t="str">
        <v/>
      </c>
      <c r="M1994">
        <v>3.3</v>
      </c>
      <c r="N1994" t="str">
        <v>MEDIUM</v>
      </c>
    </row>
    <row r="1995" spans="1:14">
      <c r="A1995" t="str">
        <v>INT-01994</v>
      </c>
      <c r="B1995" t="str">
        <v>L0412</v>
      </c>
      <c r="C1995" t="str">
        <v>AD_CLICK</v>
      </c>
      <c r="D1995">
        <v>45828</v>
      </c>
      <c r="E1995" t="str">
        <v>WEB</v>
      </c>
      <c r="F1995" t="str">
        <v>C002</v>
      </c>
      <c r="G1995" t="str">
        <v>Guide: Email Deliverability</v>
      </c>
      <c r="H1995" t="str">
        <v>DOWNLOADED</v>
      </c>
      <c r="I1995">
        <v>48</v>
      </c>
      <c r="J1995" t="str">
        <v>UNKNOWN</v>
      </c>
      <c r="K1995" t="str">
        <v>https://example.com/blog/reduce-cac</v>
      </c>
      <c r="L1995" t="str">
        <v/>
      </c>
      <c r="M1995">
        <v>0.8</v>
      </c>
      <c r="N1995" t="str">
        <v>LOW</v>
      </c>
    </row>
    <row r="1996" spans="1:14">
      <c r="A1996" t="str">
        <v>INT-01995</v>
      </c>
      <c r="B1996" t="str">
        <v>L0546</v>
      </c>
      <c r="C1996" t="str">
        <v>VIDEO_WATCH</v>
      </c>
      <c r="D1996">
        <v>45975</v>
      </c>
      <c r="E1996" t="str">
        <v>CHAT</v>
      </c>
      <c r="F1996" t="str">
        <v>C004</v>
      </c>
      <c r="G1996" t="str">
        <v>Whitepaper: State Of Gtm 2025</v>
      </c>
      <c r="H1996" t="str">
        <v>CONVERTED</v>
      </c>
      <c r="I1996">
        <v>909</v>
      </c>
      <c r="J1996" t="str">
        <v>MOBILE</v>
      </c>
      <c r="K1996" t="str">
        <v>N/A</v>
      </c>
      <c r="L1996" t="str">
        <v>Spoke With Decision Maker</v>
      </c>
      <c r="M1996">
        <v>15.2</v>
      </c>
      <c r="N1996" t="str">
        <v>HIGH</v>
      </c>
    </row>
    <row r="1997" spans="1:14">
      <c r="A1997" t="str">
        <v>INT-01996</v>
      </c>
      <c r="B1997" t="str">
        <v>L0066</v>
      </c>
      <c r="C1997" t="str">
        <v>CONTENT_DOWNLOAD</v>
      </c>
      <c r="D1997">
        <v>45692</v>
      </c>
      <c r="E1997" t="str">
        <v>PUSH_NOTIFICATION</v>
      </c>
      <c r="F1997" t="str">
        <v>C009</v>
      </c>
      <c r="G1997" t="str">
        <v>Demo: Live Product Walkthrough</v>
      </c>
      <c r="H1997" t="str">
        <v>CLICKED</v>
      </c>
      <c r="I1997">
        <v>1054</v>
      </c>
      <c r="J1997" t="str">
        <v>DESKTOP</v>
      </c>
      <c r="K1997" t="str">
        <v>https://example.com/case-studies</v>
      </c>
      <c r="L1997" t="str">
        <v/>
      </c>
      <c r="M1997">
        <v>17.600000000000001</v>
      </c>
      <c r="N1997" t="str">
        <v>HIGH</v>
      </c>
    </row>
    <row r="1998" spans="1:14">
      <c r="A1998" t="str">
        <v>INT-01997</v>
      </c>
      <c r="B1998" t="str">
        <v>L0743</v>
      </c>
      <c r="C1998" t="str">
        <v>VIDEO_WATCH</v>
      </c>
      <c r="D1998">
        <v>45980</v>
      </c>
      <c r="E1998" t="str">
        <v>PHONE</v>
      </c>
      <c r="F1998" t="str">
        <v>C002</v>
      </c>
      <c r="G1998" t="str">
        <v>Guide: Email Deliverability</v>
      </c>
      <c r="H1998" t="str">
        <v>REGISTERED</v>
      </c>
      <c r="I1998">
        <v>1600</v>
      </c>
      <c r="J1998" t="str">
        <v>MOBILE</v>
      </c>
      <c r="K1998" t="str">
        <v>https://example.com/features</v>
      </c>
      <c r="L1998" t="str">
        <v/>
      </c>
      <c r="M1998">
        <v>26.7</v>
      </c>
      <c r="N1998" t="str">
        <v>HIGH</v>
      </c>
    </row>
    <row r="1999" spans="1:14">
      <c r="A1999" t="str">
        <v>INT-01998</v>
      </c>
      <c r="B1999" t="str">
        <v>L0286</v>
      </c>
      <c r="C1999" t="str">
        <v>WEBINAR_ATTENDED</v>
      </c>
      <c r="D1999">
        <v>45878</v>
      </c>
      <c r="E1999" t="str">
        <v>EMAIL</v>
      </c>
      <c r="F1999" t="str">
        <v>N/A</v>
      </c>
      <c r="G1999" t="str">
        <v>Ultimate Guide To Crm</v>
      </c>
      <c r="H1999" t="str">
        <v>NO_RESPONSE</v>
      </c>
      <c r="I1999">
        <v>0</v>
      </c>
      <c r="J1999" t="str">
        <v>MOBILE</v>
      </c>
      <c r="K1999" t="str">
        <v>https://example.com/demo</v>
      </c>
      <c r="L1999" t="str">
        <v/>
      </c>
      <c r="M1999">
        <v>0</v>
      </c>
      <c r="N1999" t="str">
        <v>NONE</v>
      </c>
    </row>
    <row r="2000" spans="1:14">
      <c r="A2000" t="str">
        <v>INT-01999</v>
      </c>
      <c r="B2000" t="str">
        <v>L0846</v>
      </c>
      <c r="C2000" t="str">
        <v>EMAIL_CLICK</v>
      </c>
      <c r="D2000" t="str">
        <v/>
      </c>
      <c r="E2000" t="str">
        <v>CHAT</v>
      </c>
      <c r="F2000" t="str">
        <v>C004</v>
      </c>
      <c r="G2000" t="str">
        <v>Unknown</v>
      </c>
      <c r="H2000" t="str">
        <v>DOWNLOADED</v>
      </c>
      <c r="I2000">
        <v>1114</v>
      </c>
      <c r="J2000" t="str">
        <v>TABLET</v>
      </c>
      <c r="K2000" t="str">
        <v>https://example.com/webinars</v>
      </c>
      <c r="L2000" t="str">
        <v/>
      </c>
      <c r="M2000">
        <v>18.600000000000001</v>
      </c>
      <c r="N2000" t="str">
        <v>HIGH</v>
      </c>
    </row>
    <row r="2001" spans="1:14">
      <c r="A2001" t="str">
        <v>INT-02000</v>
      </c>
      <c r="B2001" t="str">
        <v>L0792</v>
      </c>
      <c r="C2001" t="str">
        <v>DEMO_REQUEST</v>
      </c>
      <c r="D2001">
        <v>45957</v>
      </c>
      <c r="E2001" t="str">
        <v>UNKNOWN</v>
      </c>
      <c r="F2001" t="str">
        <v>C006</v>
      </c>
      <c r="G2001" t="str">
        <v>Case Study: Enterprise Win</v>
      </c>
      <c r="H2001" t="str">
        <v>CONVERTED</v>
      </c>
      <c r="I2001">
        <v>2055</v>
      </c>
      <c r="J2001" t="str">
        <v>MOBILE</v>
      </c>
      <c r="K2001" t="str">
        <v>https://example.com/pricing</v>
      </c>
      <c r="L2001" t="str">
        <v/>
      </c>
      <c r="M2001">
        <v>34.299999999999997</v>
      </c>
      <c r="N2001" t="str">
        <v>HIGH</v>
      </c>
    </row>
    <row r="2002" spans="1:14">
      <c r="A2002" t="str">
        <v>INT-02001</v>
      </c>
      <c r="B2002" t="str">
        <v>L0670</v>
      </c>
      <c r="C2002" t="str">
        <v>FREE_TRIAL_SIGNUP</v>
      </c>
      <c r="D2002">
        <v>45811</v>
      </c>
      <c r="E2002" t="str">
        <v>CHAT</v>
      </c>
      <c r="F2002" t="str">
        <v>C010</v>
      </c>
      <c r="G2002" t="str">
        <v>Whitepaper: State Of Gtm 2025</v>
      </c>
      <c r="H2002" t="str">
        <v>UNSUBSCRIBED</v>
      </c>
      <c r="I2002">
        <v>979</v>
      </c>
      <c r="J2002" t="str">
        <v>DESKTOP</v>
      </c>
      <c r="K2002" t="str">
        <v>https://example.com/pricing</v>
      </c>
      <c r="L2002" t="str">
        <v/>
      </c>
      <c r="M2002">
        <v>16.3</v>
      </c>
      <c r="N2002" t="str">
        <v>HIGH</v>
      </c>
    </row>
    <row r="2003" spans="1:14">
      <c r="A2003" t="str">
        <v>INT-02002</v>
      </c>
      <c r="B2003" t="str">
        <v>L0810</v>
      </c>
      <c r="C2003" t="str">
        <v>EMAIL_OPEN</v>
      </c>
      <c r="D2003">
        <v>45756</v>
      </c>
      <c r="E2003" t="str">
        <v>PHONE</v>
      </c>
      <c r="F2003" t="str">
        <v>C010</v>
      </c>
      <c r="G2003" t="str">
        <v>Newsletter Issue #44</v>
      </c>
      <c r="H2003" t="str">
        <v>DOWNLOADED</v>
      </c>
      <c r="I2003">
        <v>842</v>
      </c>
      <c r="J2003" t="str">
        <v>DESKTOP</v>
      </c>
      <c r="K2003" t="str">
        <v>https://example.com/features</v>
      </c>
      <c r="L2003" t="str">
        <v/>
      </c>
      <c r="M2003">
        <v>14</v>
      </c>
      <c r="N2003" t="str">
        <v>HIGH</v>
      </c>
    </row>
    <row r="2004" spans="1:14">
      <c r="A2004" t="str">
        <v>INT-02003</v>
      </c>
      <c r="B2004" t="str">
        <v>L0051</v>
      </c>
      <c r="C2004" t="str">
        <v>PHONE_CALL</v>
      </c>
      <c r="D2004" t="str">
        <v/>
      </c>
      <c r="E2004" t="str">
        <v>EMAIL</v>
      </c>
      <c r="F2004" t="str">
        <v>C001</v>
      </c>
      <c r="G2004" t="str">
        <v>Ultimate Guide To Crm</v>
      </c>
      <c r="H2004" t="str">
        <v>CLICKED</v>
      </c>
      <c r="I2004">
        <v>1644</v>
      </c>
      <c r="J2004" t="str">
        <v>DESKTOP</v>
      </c>
      <c r="K2004" t="str">
        <v>N/A</v>
      </c>
      <c r="L2004" t="str">
        <v>Wants To Talk To Reference Customer</v>
      </c>
      <c r="M2004">
        <v>27.4</v>
      </c>
      <c r="N2004" t="str">
        <v>HIGH</v>
      </c>
    </row>
    <row r="2005" spans="1:14">
      <c r="A2005" t="str">
        <v>INT-02004</v>
      </c>
      <c r="B2005" t="str">
        <v>L0719</v>
      </c>
      <c r="C2005" t="str">
        <v>WEBINAR_ATTENDED</v>
      </c>
      <c r="D2005">
        <v>45750</v>
      </c>
      <c r="E2005" t="str">
        <v>CHAT</v>
      </c>
      <c r="F2005" t="str">
        <v>C008</v>
      </c>
      <c r="G2005" t="str">
        <v>Crm Buyer'S Guide 2025</v>
      </c>
      <c r="H2005" t="str">
        <v>NO_RESPONSE</v>
      </c>
      <c r="I2005">
        <v>1579</v>
      </c>
      <c r="J2005" t="str">
        <v>UNKNOWN</v>
      </c>
      <c r="K2005" t="str">
        <v>https://example.com/pricing</v>
      </c>
      <c r="L2005" t="str">
        <v/>
      </c>
      <c r="M2005">
        <v>26.3</v>
      </c>
      <c r="N2005" t="str">
        <v>HIGH</v>
      </c>
    </row>
    <row r="2006" spans="1:14">
      <c r="A2006" t="str">
        <v>INT-02005</v>
      </c>
      <c r="B2006" t="str">
        <v>L0857</v>
      </c>
      <c r="C2006" t="str">
        <v>VIDEO_WATCH</v>
      </c>
      <c r="D2006">
        <v>45672</v>
      </c>
      <c r="E2006" t="str">
        <v>PHONE</v>
      </c>
      <c r="F2006" t="str">
        <v>C001</v>
      </c>
      <c r="G2006" t="str">
        <v>Chatbot: Pricing Inquiry</v>
      </c>
      <c r="H2006" t="str">
        <v>OPENED</v>
      </c>
      <c r="I2006">
        <v>2324</v>
      </c>
      <c r="J2006" t="str">
        <v>DESKTOP</v>
      </c>
      <c r="K2006" t="str">
        <v>https://example.com/competitors</v>
      </c>
      <c r="L2006" t="str">
        <v/>
      </c>
      <c r="M2006">
        <v>38.700000000000003</v>
      </c>
      <c r="N2006" t="str">
        <v>HIGH</v>
      </c>
    </row>
    <row r="2007" spans="1:14">
      <c r="A2007" t="str">
        <v>INT-02006</v>
      </c>
      <c r="B2007" t="str">
        <v>L0529</v>
      </c>
      <c r="C2007" t="str">
        <v>EMAIL_CLICK</v>
      </c>
      <c r="D2007">
        <v>45873</v>
      </c>
      <c r="E2007" t="str">
        <v>EMAIL</v>
      </c>
      <c r="F2007" t="str">
        <v>C010</v>
      </c>
      <c r="G2007" t="str">
        <v>Webinar: Marketing Automation 101</v>
      </c>
      <c r="H2007" t="str">
        <v>BOUNCED</v>
      </c>
      <c r="I2007">
        <v>1516</v>
      </c>
      <c r="J2007" t="str">
        <v>MOBILE</v>
      </c>
      <c r="K2007" t="str">
        <v>https://example.com/pricing</v>
      </c>
      <c r="L2007" t="str">
        <v/>
      </c>
      <c r="M2007">
        <v>25.3</v>
      </c>
      <c r="N2007" t="str">
        <v>HIGH</v>
      </c>
    </row>
    <row r="2008" spans="1:14">
      <c r="A2008" t="str">
        <v>INT-02007</v>
      </c>
      <c r="B2008" t="str">
        <v>L0334</v>
      </c>
      <c r="C2008" t="str">
        <v>CASE_STUDY_VIEW</v>
      </c>
      <c r="D2008">
        <v>45675</v>
      </c>
      <c r="E2008" t="str">
        <v>CHAT</v>
      </c>
      <c r="F2008" t="str">
        <v>C006</v>
      </c>
      <c r="G2008" t="str">
        <v>Free Trial Signup Page</v>
      </c>
      <c r="H2008" t="str">
        <v>NO_RESPONSE</v>
      </c>
      <c r="I2008">
        <v>2375</v>
      </c>
      <c r="J2008" t="str">
        <v>TABLET</v>
      </c>
      <c r="K2008" t="str">
        <v>https://example.com/blog</v>
      </c>
      <c r="L2008" t="str">
        <v/>
      </c>
      <c r="M2008">
        <v>39.6</v>
      </c>
      <c r="N2008" t="str">
        <v>HIGH</v>
      </c>
    </row>
    <row r="2009" spans="1:14">
      <c r="A2009" t="str">
        <v>INT-02008</v>
      </c>
      <c r="B2009" t="str">
        <v>L0730</v>
      </c>
      <c r="C2009" t="str">
        <v>PHONE_CALL</v>
      </c>
      <c r="D2009">
        <v>45750</v>
      </c>
      <c r="E2009" t="str">
        <v>IN-PERSON</v>
      </c>
      <c r="F2009" t="str">
        <v>C006</v>
      </c>
      <c r="G2009" t="str">
        <v>Template: Campaign Planning</v>
      </c>
      <c r="H2009" t="str">
        <v>OPENED</v>
      </c>
      <c r="I2009">
        <v>1363</v>
      </c>
      <c r="J2009" t="str">
        <v>TABLET</v>
      </c>
      <c r="K2009" t="str">
        <v>https://example.com/pricing</v>
      </c>
      <c r="L2009" t="str">
        <v/>
      </c>
      <c r="M2009">
        <v>22.7</v>
      </c>
      <c r="N2009" t="str">
        <v>HIGH</v>
      </c>
    </row>
    <row r="2010" spans="1:14">
      <c r="A2010" t="str">
        <v>INT-02009</v>
      </c>
      <c r="B2010" t="str">
        <v>L0262</v>
      </c>
      <c r="C2010" t="str">
        <v>UNSUBSCRIBE</v>
      </c>
      <c r="D2010">
        <v>45904</v>
      </c>
      <c r="E2010" t="str">
        <v>UNKNOWN</v>
      </c>
      <c r="F2010" t="str">
        <v>C003</v>
      </c>
      <c r="G2010" t="str">
        <v>Video: Customer Testimonial</v>
      </c>
      <c r="H2010" t="str">
        <v>VIEWED</v>
      </c>
      <c r="I2010">
        <v>511</v>
      </c>
      <c r="J2010" t="str">
        <v>DESKTOP</v>
      </c>
      <c r="K2010" t="str">
        <v>N/A</v>
      </c>
      <c r="L2010" t="str">
        <v/>
      </c>
      <c r="M2010">
        <v>8.5</v>
      </c>
      <c r="N2010" t="str">
        <v>HIGH</v>
      </c>
    </row>
    <row r="2011" spans="1:14">
      <c r="A2011" t="str">
        <v>INT-02010</v>
      </c>
      <c r="B2011" t="str">
        <v>L0817</v>
      </c>
      <c r="C2011" t="str">
        <v>CASE_STUDY_VIEW</v>
      </c>
      <c r="D2011">
        <v>45861</v>
      </c>
      <c r="E2011" t="str">
        <v>SMS</v>
      </c>
      <c r="F2011" t="str">
        <v>N/A</v>
      </c>
      <c r="G2011" t="str">
        <v>Newsletter Issue #43</v>
      </c>
      <c r="H2011" t="str">
        <v>DOWNLOADED</v>
      </c>
      <c r="I2011">
        <v>0</v>
      </c>
      <c r="J2011" t="str">
        <v>DESKTOP</v>
      </c>
      <c r="K2011" t="str">
        <v>N/A</v>
      </c>
      <c r="L2011" t="str">
        <v>Bad Email</v>
      </c>
      <c r="M2011">
        <v>0</v>
      </c>
      <c r="N2011" t="str">
        <v>NONE</v>
      </c>
    </row>
    <row r="2012" spans="1:14">
      <c r="A2012" t="str">
        <v>INT-02011</v>
      </c>
      <c r="B2012" t="str">
        <v>L0024</v>
      </c>
      <c r="C2012" t="str">
        <v>CHATBOT_CONVO</v>
      </c>
      <c r="D2012">
        <v>45904</v>
      </c>
      <c r="E2012" t="str">
        <v>CHAT</v>
      </c>
      <c r="F2012" t="str">
        <v>N/A</v>
      </c>
      <c r="G2012" t="str">
        <v>Template: Campaign Planning</v>
      </c>
      <c r="H2012" t="str">
        <v>VIEWED</v>
      </c>
      <c r="I2012">
        <v>710</v>
      </c>
      <c r="J2012" t="str">
        <v>UNKNOWN</v>
      </c>
      <c r="K2012" t="str">
        <v>https://example.com/integrations</v>
      </c>
      <c r="L2012" t="str">
        <v/>
      </c>
      <c r="M2012">
        <v>11.8</v>
      </c>
      <c r="N2012" t="str">
        <v>HIGH</v>
      </c>
    </row>
    <row r="2013" spans="1:14">
      <c r="A2013" t="str">
        <v>INT-02012</v>
      </c>
      <c r="B2013" t="str">
        <v>L0558</v>
      </c>
      <c r="C2013" t="str">
        <v>EMAIL_CLICK</v>
      </c>
      <c r="D2013">
        <v>46014</v>
      </c>
      <c r="E2013" t="str">
        <v>SMS</v>
      </c>
      <c r="F2013" t="str">
        <v>N/A</v>
      </c>
      <c r="G2013" t="str">
        <v>Whitepaper: State Of Gtm 2025</v>
      </c>
      <c r="H2013" t="str">
        <v>DOWNLOADED</v>
      </c>
      <c r="I2013">
        <v>1900</v>
      </c>
      <c r="J2013" t="str">
        <v>MOBILE</v>
      </c>
      <c r="K2013" t="str">
        <v>https://example.com/case-studies</v>
      </c>
      <c r="L2013" t="str">
        <v/>
      </c>
      <c r="M2013">
        <v>31.7</v>
      </c>
      <c r="N2013" t="str">
        <v>HIGH</v>
      </c>
    </row>
    <row r="2014" spans="1:14">
      <c r="A2014" t="str">
        <v>INT-02013</v>
      </c>
      <c r="B2014" t="str">
        <v>L0872</v>
      </c>
      <c r="C2014" t="str">
        <v>EMAIL_CLICK</v>
      </c>
      <c r="D2014">
        <v>45886</v>
      </c>
      <c r="E2014" t="str">
        <v>SOCIAL</v>
      </c>
      <c r="F2014" t="str">
        <v>C005</v>
      </c>
      <c r="G2014" t="str">
        <v>Blog: How To Reduce Cac</v>
      </c>
      <c r="H2014" t="str">
        <v>REPLIED</v>
      </c>
      <c r="I2014">
        <v>1783</v>
      </c>
      <c r="J2014" t="str">
        <v>DESKTOP</v>
      </c>
      <c r="K2014" t="str">
        <v>https://example.com/demo</v>
      </c>
      <c r="L2014" t="str">
        <v/>
      </c>
      <c r="M2014">
        <v>29.7</v>
      </c>
      <c r="N2014" t="str">
        <v>HIGH</v>
      </c>
    </row>
    <row r="2015" spans="1:14">
      <c r="A2015" t="str">
        <v>INT-02014</v>
      </c>
      <c r="B2015" t="str">
        <v>L0675</v>
      </c>
      <c r="C2015" t="str">
        <v>WEBSITE_VISIT</v>
      </c>
      <c r="D2015">
        <v>45828</v>
      </c>
      <c r="E2015" t="str">
        <v>CHAT</v>
      </c>
      <c r="F2015" t="str">
        <v>C007</v>
      </c>
      <c r="G2015" t="str">
        <v>Event Registration: Summit 2025</v>
      </c>
      <c r="H2015" t="str">
        <v>CONVERTED</v>
      </c>
      <c r="I2015">
        <v>0</v>
      </c>
      <c r="J2015" t="str">
        <v>UNKNOWN</v>
      </c>
      <c r="K2015" t="str">
        <v>https://example.com/about</v>
      </c>
      <c r="L2015" t="str">
        <v/>
      </c>
      <c r="M2015">
        <v>0</v>
      </c>
      <c r="N2015" t="str">
        <v>NONE</v>
      </c>
    </row>
    <row r="2016" spans="1:14">
      <c r="A2016" t="str">
        <v>INT-02015</v>
      </c>
      <c r="B2016" t="str">
        <v>L0359</v>
      </c>
      <c r="C2016" t="str">
        <v>PHONE_CALL</v>
      </c>
      <c r="D2016">
        <v>45888</v>
      </c>
      <c r="E2016" t="str">
        <v>PUSH_NOTIFICATION</v>
      </c>
      <c r="F2016" t="str">
        <v>N/A</v>
      </c>
      <c r="G2016" t="str">
        <v>Webinar: Advanced Analytics Deep Dive</v>
      </c>
      <c r="H2016" t="str">
        <v>BOUNCED</v>
      </c>
      <c r="I2016">
        <v>264</v>
      </c>
      <c r="J2016" t="str">
        <v>TABLET</v>
      </c>
      <c r="K2016" t="str">
        <v>https://example.com/pricing</v>
      </c>
      <c r="L2016" t="str">
        <v/>
      </c>
      <c r="M2016">
        <v>4.4000000000000004</v>
      </c>
      <c r="N2016" t="str">
        <v>MEDIUM</v>
      </c>
    </row>
    <row r="2017" spans="1:14">
      <c r="A2017" t="str">
        <v>INT-02016</v>
      </c>
      <c r="B2017" t="str">
        <v>L0631</v>
      </c>
      <c r="C2017" t="str">
        <v>EMAIL_OPEN</v>
      </c>
      <c r="D2017">
        <v>45715</v>
      </c>
      <c r="E2017" t="str">
        <v>PUSH_NOTIFICATION</v>
      </c>
      <c r="F2017" t="str">
        <v>N/A</v>
      </c>
      <c r="G2017" t="str">
        <v>Newsletter Issue #44</v>
      </c>
      <c r="H2017" t="str">
        <v>OPENED</v>
      </c>
      <c r="I2017">
        <v>90</v>
      </c>
      <c r="J2017" t="str">
        <v>UNKNOWN</v>
      </c>
      <c r="K2017" t="str">
        <v>https://example.com/features</v>
      </c>
      <c r="L2017" t="str">
        <v/>
      </c>
      <c r="M2017">
        <v>1.5</v>
      </c>
      <c r="N2017" t="str">
        <v>MEDIUM</v>
      </c>
    </row>
    <row r="2018" spans="1:14">
      <c r="A2018" t="str">
        <v>INT-02017</v>
      </c>
      <c r="B2018" t="str">
        <v>L0308</v>
      </c>
      <c r="C2018" t="str">
        <v>CONTENT_DOWNLOAD</v>
      </c>
      <c r="D2018">
        <v>45844</v>
      </c>
      <c r="E2018" t="str">
        <v>SMS</v>
      </c>
      <c r="F2018" t="str">
        <v>N/A</v>
      </c>
      <c r="G2018" t="str">
        <v>Case Study: Smb Growth Story</v>
      </c>
      <c r="H2018" t="str">
        <v>VIEWED</v>
      </c>
      <c r="I2018">
        <v>1727</v>
      </c>
      <c r="J2018" t="str">
        <v>UNKNOWN</v>
      </c>
      <c r="K2018" t="str">
        <v>https://example.com/contact</v>
      </c>
      <c r="L2018" t="str">
        <v/>
      </c>
      <c r="M2018">
        <v>28.8</v>
      </c>
      <c r="N2018" t="str">
        <v>HIGH</v>
      </c>
    </row>
    <row r="2019" spans="1:14">
      <c r="A2019" t="str">
        <v>INT-02018</v>
      </c>
      <c r="B2019" t="str">
        <v>L0845</v>
      </c>
      <c r="C2019" t="str">
        <v>CASE_STUDY_VIEW</v>
      </c>
      <c r="D2019">
        <v>45998</v>
      </c>
      <c r="E2019" t="str">
        <v>UNKNOWN</v>
      </c>
      <c r="F2019" t="str">
        <v>C010</v>
      </c>
      <c r="G2019" t="str">
        <v>Roi Calculator Landing Page</v>
      </c>
      <c r="H2019" t="str">
        <v>BOUNCED</v>
      </c>
      <c r="I2019">
        <v>1601</v>
      </c>
      <c r="J2019" t="str">
        <v>DESKTOP</v>
      </c>
      <c r="K2019" t="str">
        <v>N/A</v>
      </c>
      <c r="L2019" t="str">
        <v/>
      </c>
      <c r="M2019">
        <v>26.7</v>
      </c>
      <c r="N2019" t="str">
        <v>HIGH</v>
      </c>
    </row>
    <row r="2020" spans="1:14">
      <c r="A2020" t="str">
        <v>INT-02019</v>
      </c>
      <c r="B2020" t="str">
        <v>L0156</v>
      </c>
      <c r="C2020" t="str">
        <v>REFERRAL_LINK_CLICK</v>
      </c>
      <c r="D2020">
        <v>45783</v>
      </c>
      <c r="E2020" t="str">
        <v>EMAIL</v>
      </c>
      <c r="F2020" t="str">
        <v>C004</v>
      </c>
      <c r="G2020" t="str">
        <v>Webinar: Marketing Automation 101</v>
      </c>
      <c r="H2020" t="str">
        <v>CLICKED</v>
      </c>
      <c r="I2020">
        <v>1316</v>
      </c>
      <c r="J2020" t="str">
        <v>MOBILE</v>
      </c>
      <c r="K2020" t="str">
        <v>https://example.com/pricing</v>
      </c>
      <c r="L2020" t="str">
        <v/>
      </c>
      <c r="M2020">
        <v>21.9</v>
      </c>
      <c r="N2020" t="str">
        <v>HIGH</v>
      </c>
    </row>
    <row r="2021" spans="1:14">
      <c r="A2021" t="str">
        <v>INT-02020</v>
      </c>
      <c r="B2021" t="str">
        <v>L0010</v>
      </c>
      <c r="C2021" t="str">
        <v>FORM_SUBMIT</v>
      </c>
      <c r="D2021">
        <v>45834</v>
      </c>
      <c r="E2021" t="str">
        <v>IN-PERSON</v>
      </c>
      <c r="F2021" t="str">
        <v>C002</v>
      </c>
      <c r="G2021" t="str">
        <v>Webinar: Marketing Automation 101</v>
      </c>
      <c r="H2021" t="str">
        <v>VIEWED</v>
      </c>
      <c r="I2021">
        <v>242</v>
      </c>
      <c r="J2021" t="str">
        <v>MOBILE</v>
      </c>
      <c r="K2021" t="str">
        <v>N/A</v>
      </c>
      <c r="L2021" t="str">
        <v/>
      </c>
      <c r="M2021">
        <v>4</v>
      </c>
      <c r="N2021" t="str">
        <v>MEDIUM</v>
      </c>
    </row>
    <row r="2022" spans="1:14">
      <c r="A2022" t="str">
        <v>INT-02021</v>
      </c>
      <c r="B2022" t="str">
        <v>L0447</v>
      </c>
      <c r="C2022" t="str">
        <v>WEBINAR_ATTENDED</v>
      </c>
      <c r="D2022">
        <v>45987</v>
      </c>
      <c r="E2022" t="str">
        <v>SMS</v>
      </c>
      <c r="F2022" t="str">
        <v>C007</v>
      </c>
      <c r="G2022" t="str">
        <v>Demo: Live Product Walkthrough</v>
      </c>
      <c r="H2022" t="str">
        <v>CLICKED</v>
      </c>
      <c r="I2022">
        <v>2332</v>
      </c>
      <c r="J2022" t="str">
        <v>MOBILE</v>
      </c>
      <c r="K2022" t="str">
        <v>https://example.com/resources/ebooks</v>
      </c>
      <c r="L2022" t="str">
        <v/>
      </c>
      <c r="M2022">
        <v>38.9</v>
      </c>
      <c r="N2022" t="str">
        <v>HIGH</v>
      </c>
    </row>
    <row r="2023" spans="1:14">
      <c r="A2023" t="str">
        <v>INT-02022</v>
      </c>
      <c r="B2023" t="str">
        <v>L0783</v>
      </c>
      <c r="C2023" t="str">
        <v>BLOG_READ</v>
      </c>
      <c r="D2023">
        <v>45723</v>
      </c>
      <c r="E2023" t="str">
        <v>SMS</v>
      </c>
      <c r="F2023" t="str">
        <v>N/A</v>
      </c>
      <c r="G2023" t="str">
        <v>Newsletter Issue #42</v>
      </c>
      <c r="H2023" t="str">
        <v>UNSUBSCRIBED</v>
      </c>
      <c r="I2023">
        <v>1721</v>
      </c>
      <c r="J2023" t="str">
        <v>DESKTOP</v>
      </c>
      <c r="K2023" t="str">
        <v>https://example.com/blog/reduce-cac</v>
      </c>
      <c r="L2023" t="str">
        <v/>
      </c>
      <c r="M2023">
        <v>28.7</v>
      </c>
      <c r="N2023" t="str">
        <v>HIGH</v>
      </c>
    </row>
    <row r="2024" spans="1:14">
      <c r="A2024" t="str">
        <v>INT-02023</v>
      </c>
      <c r="B2024" t="str">
        <v>L0645</v>
      </c>
      <c r="C2024" t="str">
        <v>SOCIAL_ENGAGE</v>
      </c>
      <c r="D2024">
        <v>45849</v>
      </c>
      <c r="E2024" t="str">
        <v>PHONE</v>
      </c>
      <c r="F2024" t="str">
        <v>C009</v>
      </c>
      <c r="G2024" t="str">
        <v>Product Demo Video</v>
      </c>
      <c r="H2024" t="str">
        <v>CLICKED</v>
      </c>
      <c r="I2024">
        <v>523</v>
      </c>
      <c r="J2024" t="str">
        <v>MOBILE</v>
      </c>
      <c r="K2024" t="str">
        <v>https://example.com/case-studies</v>
      </c>
      <c r="L2024" t="str">
        <v/>
      </c>
      <c r="M2024">
        <v>8.6999999999999993</v>
      </c>
      <c r="N2024" t="str">
        <v>HIGH</v>
      </c>
    </row>
    <row r="2025" spans="1:14">
      <c r="A2025" t="str">
        <v>INT-02024</v>
      </c>
      <c r="B2025" t="str">
        <v>L0672</v>
      </c>
      <c r="C2025" t="str">
        <v>AD_CLICK</v>
      </c>
      <c r="D2025">
        <v>45743</v>
      </c>
      <c r="E2025" t="str">
        <v>CHAT</v>
      </c>
      <c r="F2025" t="str">
        <v>C001</v>
      </c>
      <c r="G2025" t="str">
        <v>Case Study: Enterprise Win</v>
      </c>
      <c r="H2025" t="str">
        <v>CONVERTED</v>
      </c>
      <c r="I2025">
        <v>2259</v>
      </c>
      <c r="J2025" t="str">
        <v>MOBILE</v>
      </c>
      <c r="K2025" t="str">
        <v>https://example.com/free-trial</v>
      </c>
      <c r="L2025" t="str">
        <v/>
      </c>
      <c r="M2025">
        <v>37.700000000000003</v>
      </c>
      <c r="N2025" t="str">
        <v>HIGH</v>
      </c>
    </row>
    <row r="2026" spans="1:14">
      <c r="A2026" t="str">
        <v>INT-02025</v>
      </c>
      <c r="B2026" t="str">
        <v>L0794</v>
      </c>
      <c r="C2026" t="str">
        <v>REFERRAL_LINK_CLICK</v>
      </c>
      <c r="D2026">
        <v>45963</v>
      </c>
      <c r="E2026" t="str">
        <v>EMAIL</v>
      </c>
      <c r="F2026" t="str">
        <v>C003</v>
      </c>
      <c r="G2026" t="str">
        <v>Event Registration: Summit 2025</v>
      </c>
      <c r="H2026" t="str">
        <v>PARTIAL_VIEW</v>
      </c>
      <c r="I2026">
        <v>915</v>
      </c>
      <c r="J2026" t="str">
        <v>DESKTOP</v>
      </c>
      <c r="K2026" t="str">
        <v>https://example.com/about</v>
      </c>
      <c r="L2026" t="str">
        <v/>
      </c>
      <c r="M2026">
        <v>15.3</v>
      </c>
      <c r="N2026" t="str">
        <v>HIGH</v>
      </c>
    </row>
    <row r="2027" spans="1:14">
      <c r="A2027" t="str">
        <v>INT-02026</v>
      </c>
      <c r="B2027" t="str">
        <v>L0891</v>
      </c>
      <c r="C2027" t="str">
        <v>VIDEO_WATCH</v>
      </c>
      <c r="D2027">
        <v>46001</v>
      </c>
      <c r="E2027" t="str">
        <v>EMAIL</v>
      </c>
      <c r="F2027" t="str">
        <v>N/A</v>
      </c>
      <c r="G2027" t="str">
        <v>Webinar: Lead Scoring Best Practices</v>
      </c>
      <c r="H2027" t="str">
        <v>CONVERTED</v>
      </c>
      <c r="I2027">
        <v>1527</v>
      </c>
      <c r="J2027" t="str">
        <v>TABLET</v>
      </c>
      <c r="K2027" t="str">
        <v>https://example.com/contact</v>
      </c>
      <c r="L2027" t="str">
        <v/>
      </c>
      <c r="M2027">
        <v>25.5</v>
      </c>
      <c r="N2027" t="str">
        <v>HIGH</v>
      </c>
    </row>
    <row r="2028" spans="1:14">
      <c r="A2028" t="str">
        <v>INT-02027</v>
      </c>
      <c r="B2028" t="str">
        <v>L0080</v>
      </c>
      <c r="C2028" t="str">
        <v>CONTENT_DOWNLOAD</v>
      </c>
      <c r="D2028">
        <v>46008</v>
      </c>
      <c r="E2028" t="str">
        <v>SOCIAL</v>
      </c>
      <c r="F2028" t="str">
        <v>C006</v>
      </c>
      <c r="G2028" t="str">
        <v>Video: Customer Testimonial</v>
      </c>
      <c r="H2028" t="str">
        <v>DOWNLOADED</v>
      </c>
      <c r="I2028">
        <v>2278</v>
      </c>
      <c r="J2028" t="str">
        <v>MOBILE</v>
      </c>
      <c r="K2028" t="str">
        <v>https://example.com/integrations</v>
      </c>
      <c r="L2028" t="str">
        <v/>
      </c>
      <c r="M2028">
        <v>38</v>
      </c>
      <c r="N2028" t="str">
        <v>HIGH</v>
      </c>
    </row>
    <row r="2029" spans="1:14">
      <c r="A2029" t="str">
        <v>INT-02028</v>
      </c>
      <c r="B2029" t="str">
        <v>L0110</v>
      </c>
      <c r="C2029" t="str">
        <v>BLOG_READ</v>
      </c>
      <c r="D2029">
        <v>45928</v>
      </c>
      <c r="E2029" t="str">
        <v>SOCIAL</v>
      </c>
      <c r="F2029" t="str">
        <v>C004</v>
      </c>
      <c r="G2029" t="str">
        <v>Blog: 5 Metrics Every Cmo Needs</v>
      </c>
      <c r="H2029" t="str">
        <v>NO_RESPONSE</v>
      </c>
      <c r="I2029">
        <v>456</v>
      </c>
      <c r="J2029" t="str">
        <v>UNKNOWN</v>
      </c>
      <c r="K2029" t="str">
        <v>https://example.com/resources/ebooks</v>
      </c>
      <c r="L2029" t="str">
        <v/>
      </c>
      <c r="M2029">
        <v>7.6</v>
      </c>
      <c r="N2029" t="str">
        <v>HIGH</v>
      </c>
    </row>
    <row r="2030" spans="1:14">
      <c r="A2030" t="str">
        <v>INT-02029</v>
      </c>
      <c r="B2030" t="str">
        <v>L0892</v>
      </c>
      <c r="C2030" t="str">
        <v>PRICING_PAGE_VIEW</v>
      </c>
      <c r="D2030">
        <v>45825</v>
      </c>
      <c r="E2030" t="str">
        <v>CHAT</v>
      </c>
      <c r="F2030" t="str">
        <v>N/A</v>
      </c>
      <c r="G2030" t="str">
        <v>Product Demo Video</v>
      </c>
      <c r="H2030" t="str">
        <v>OPENED</v>
      </c>
      <c r="I2030">
        <v>860</v>
      </c>
      <c r="J2030" t="str">
        <v>DESKTOP</v>
      </c>
      <c r="K2030" t="str">
        <v>https://example.com/free-trial</v>
      </c>
      <c r="L2030" t="str">
        <v/>
      </c>
      <c r="M2030">
        <v>14.3</v>
      </c>
      <c r="N2030" t="str">
        <v>HIGH</v>
      </c>
    </row>
    <row r="2031" spans="1:14">
      <c r="A2031" t="str">
        <v>INT-02030</v>
      </c>
      <c r="B2031" t="str">
        <v>L0165</v>
      </c>
      <c r="C2031" t="str">
        <v>EMAIL_CLICK</v>
      </c>
      <c r="D2031">
        <v>45923</v>
      </c>
      <c r="E2031" t="str">
        <v>UNKNOWN</v>
      </c>
      <c r="F2031" t="str">
        <v>C009</v>
      </c>
      <c r="G2031" t="str">
        <v>10 Lead Scoring Tips</v>
      </c>
      <c r="H2031" t="str">
        <v>BOUNCED</v>
      </c>
      <c r="I2031">
        <v>0</v>
      </c>
      <c r="J2031" t="str">
        <v>MOBILE</v>
      </c>
      <c r="K2031" t="str">
        <v>https://example.com/resources/ebooks</v>
      </c>
      <c r="L2031" t="str">
        <v/>
      </c>
      <c r="M2031">
        <v>0</v>
      </c>
      <c r="N2031" t="str">
        <v>NONE</v>
      </c>
    </row>
    <row r="2032" spans="1:14">
      <c r="A2032" t="str">
        <v>INT-02031</v>
      </c>
      <c r="B2032" t="str">
        <v>L0086</v>
      </c>
      <c r="C2032" t="str">
        <v>REFERRAL_LINK_CLICK</v>
      </c>
      <c r="D2032">
        <v>45819</v>
      </c>
      <c r="E2032" t="str">
        <v>IN-PERSON</v>
      </c>
      <c r="F2032" t="str">
        <v>C005</v>
      </c>
      <c r="G2032" t="str">
        <v>Case Study: Enterprise Win</v>
      </c>
      <c r="H2032" t="str">
        <v>PARTIAL_VIEW</v>
      </c>
      <c r="I2032">
        <v>0</v>
      </c>
      <c r="J2032" t="str">
        <v>UNKNOWN</v>
      </c>
      <c r="K2032" t="str">
        <v>https://example.com/case-studies</v>
      </c>
      <c r="L2032" t="str">
        <v/>
      </c>
      <c r="M2032">
        <v>0</v>
      </c>
      <c r="N2032" t="str">
        <v>NONE</v>
      </c>
    </row>
    <row r="2033" spans="1:14">
      <c r="A2033" t="str">
        <v>INT-02032</v>
      </c>
      <c r="B2033" t="str">
        <v>L0558</v>
      </c>
      <c r="C2033" t="str">
        <v>PHONE_CALL</v>
      </c>
      <c r="D2033">
        <v>45998</v>
      </c>
      <c r="E2033" t="str">
        <v>PHONE</v>
      </c>
      <c r="F2033" t="str">
        <v>C001</v>
      </c>
      <c r="G2033" t="str">
        <v>Product Demo Video</v>
      </c>
      <c r="H2033" t="str">
        <v>CONVERTED</v>
      </c>
      <c r="I2033">
        <v>299</v>
      </c>
      <c r="J2033" t="str">
        <v>DESKTOP</v>
      </c>
      <c r="K2033" t="str">
        <v>https://example.com/features</v>
      </c>
      <c r="L2033" t="str">
        <v/>
      </c>
      <c r="M2033">
        <v>5</v>
      </c>
      <c r="N2033" t="str">
        <v>MEDIUM</v>
      </c>
    </row>
    <row r="2034" spans="1:14">
      <c r="A2034" t="str">
        <v>INT-02033</v>
      </c>
      <c r="B2034" t="str">
        <v>L0715</v>
      </c>
      <c r="C2034" t="str">
        <v>VIDEO_WATCH</v>
      </c>
      <c r="D2034">
        <v>45824</v>
      </c>
      <c r="E2034" t="str">
        <v>CHAT</v>
      </c>
      <c r="F2034" t="str">
        <v>N/A</v>
      </c>
      <c r="G2034" t="str">
        <v>Blog: 5 Metrics Every Cmo Needs</v>
      </c>
      <c r="H2034" t="str">
        <v>OPENED</v>
      </c>
      <c r="I2034">
        <v>1546</v>
      </c>
      <c r="J2034" t="str">
        <v>MOBILE</v>
      </c>
      <c r="K2034" t="str">
        <v>https://example.com/blog</v>
      </c>
      <c r="L2034" t="str">
        <v/>
      </c>
      <c r="M2034">
        <v>25.8</v>
      </c>
      <c r="N2034" t="str">
        <v>HIGH</v>
      </c>
    </row>
    <row r="2035" spans="1:14">
      <c r="A2035" t="str">
        <v>INT-02034</v>
      </c>
      <c r="B2035" t="str">
        <v>L0463</v>
      </c>
      <c r="C2035" t="str">
        <v>REFERRAL_LINK_CLICK</v>
      </c>
      <c r="D2035">
        <v>45873</v>
      </c>
      <c r="E2035" t="str">
        <v>UNKNOWN</v>
      </c>
      <c r="F2035" t="str">
        <v>C003</v>
      </c>
      <c r="G2035" t="str">
        <v>10 Lead Scoring Tips</v>
      </c>
      <c r="H2035" t="str">
        <v>ENGAGED</v>
      </c>
      <c r="I2035">
        <v>1505</v>
      </c>
      <c r="J2035" t="str">
        <v>MOBILE</v>
      </c>
      <c r="K2035" t="str">
        <v>https://example.com/about</v>
      </c>
      <c r="L2035" t="str">
        <v/>
      </c>
      <c r="M2035">
        <v>25.1</v>
      </c>
      <c r="N2035" t="str">
        <v>HIGH</v>
      </c>
    </row>
    <row r="2036" spans="1:14">
      <c r="A2036" t="str">
        <v>INT-02035</v>
      </c>
      <c r="B2036" t="str">
        <v>L0992</v>
      </c>
      <c r="C2036" t="str">
        <v>SOCIAL_ENGAGE</v>
      </c>
      <c r="D2036">
        <v>45836</v>
      </c>
      <c r="E2036" t="str">
        <v>UNKNOWN</v>
      </c>
      <c r="F2036" t="str">
        <v>C010</v>
      </c>
      <c r="G2036" t="str">
        <v>Competitor Comparison Sheet</v>
      </c>
      <c r="H2036" t="str">
        <v>REGISTERED</v>
      </c>
      <c r="I2036">
        <v>196</v>
      </c>
      <c r="J2036" t="str">
        <v>MOBILE</v>
      </c>
      <c r="K2036" t="str">
        <v>https://example.com/webinars</v>
      </c>
      <c r="L2036" t="str">
        <v/>
      </c>
      <c r="M2036">
        <v>3.3</v>
      </c>
      <c r="N2036" t="str">
        <v>MEDIUM</v>
      </c>
    </row>
    <row r="2037" spans="1:14">
      <c r="A2037" t="str">
        <v>INT-02036</v>
      </c>
      <c r="B2037" t="str">
        <v>L0183</v>
      </c>
      <c r="C2037" t="str">
        <v>WEBSITE_VISIT</v>
      </c>
      <c r="D2037">
        <v>45872</v>
      </c>
      <c r="E2037" t="str">
        <v>CHAT</v>
      </c>
      <c r="F2037" t="str">
        <v>C007</v>
      </c>
      <c r="G2037" t="str">
        <v>Partner Referral Landing Page</v>
      </c>
      <c r="H2037" t="str">
        <v>ENGAGED</v>
      </c>
      <c r="I2037">
        <v>791</v>
      </c>
      <c r="J2037" t="str">
        <v>UNKNOWN</v>
      </c>
      <c r="K2037" t="str">
        <v>https://example.com/blog/reduce-cac</v>
      </c>
      <c r="L2037" t="str">
        <v/>
      </c>
      <c r="M2037">
        <v>13.2</v>
      </c>
      <c r="N2037" t="str">
        <v>HIGH</v>
      </c>
    </row>
    <row r="2038" spans="1:14">
      <c r="A2038" t="str">
        <v>INT-02037</v>
      </c>
      <c r="B2038" t="str">
        <v>L0638</v>
      </c>
      <c r="C2038" t="str">
        <v>CASE_STUDY_VIEW</v>
      </c>
      <c r="D2038">
        <v>45997</v>
      </c>
      <c r="E2038" t="str">
        <v>EMAIL</v>
      </c>
      <c r="F2038" t="str">
        <v>C002</v>
      </c>
      <c r="G2038" t="str">
        <v>Product Demo Video</v>
      </c>
      <c r="H2038" t="str">
        <v>IGNORED</v>
      </c>
      <c r="I2038">
        <v>0</v>
      </c>
      <c r="J2038" t="str">
        <v>DESKTOP</v>
      </c>
      <c r="K2038" t="str">
        <v>https://example.com/webinars</v>
      </c>
      <c r="L2038" t="str">
        <v/>
      </c>
      <c r="M2038">
        <v>0</v>
      </c>
      <c r="N2038" t="str">
        <v>NONE</v>
      </c>
    </row>
    <row r="2039" spans="1:14">
      <c r="A2039" t="str">
        <v>INT-02038</v>
      </c>
      <c r="B2039" t="str">
        <v>L0865</v>
      </c>
      <c r="C2039" t="str">
        <v>EMAIL_OPEN</v>
      </c>
      <c r="D2039">
        <v>45952</v>
      </c>
      <c r="E2039" t="str">
        <v>SMS</v>
      </c>
      <c r="F2039" t="str">
        <v>C004</v>
      </c>
      <c r="G2039" t="str">
        <v>Roi Calculator Landing Page</v>
      </c>
      <c r="H2039" t="str">
        <v>CLICKED</v>
      </c>
      <c r="I2039">
        <v>1760</v>
      </c>
      <c r="J2039" t="str">
        <v>DESKTOP</v>
      </c>
      <c r="K2039" t="str">
        <v>https://example.com/about</v>
      </c>
      <c r="L2039" t="str">
        <v/>
      </c>
      <c r="M2039">
        <v>29.3</v>
      </c>
      <c r="N2039" t="str">
        <v>HIGH</v>
      </c>
    </row>
    <row r="2040" spans="1:14">
      <c r="A2040" t="str">
        <v>INT-02039</v>
      </c>
      <c r="B2040" t="str">
        <v>L0650</v>
      </c>
      <c r="C2040" t="str">
        <v>VIDEO_WATCH</v>
      </c>
      <c r="D2040">
        <v>45712</v>
      </c>
      <c r="E2040" t="str">
        <v>UNKNOWN</v>
      </c>
      <c r="F2040" t="str">
        <v>C002</v>
      </c>
      <c r="G2040" t="str">
        <v>Case Study: Mid-Market Win</v>
      </c>
      <c r="H2040" t="str">
        <v>NO_RESPONSE</v>
      </c>
      <c r="I2040">
        <v>1008</v>
      </c>
      <c r="J2040" t="str">
        <v>DESKTOP</v>
      </c>
      <c r="K2040" t="str">
        <v>https://example.com/demo</v>
      </c>
      <c r="L2040" t="str">
        <v>High Intent</v>
      </c>
      <c r="M2040">
        <v>16.8</v>
      </c>
      <c r="N2040" t="str">
        <v>HIGH</v>
      </c>
    </row>
    <row r="2041" spans="1:14">
      <c r="A2041" t="str">
        <v>INT-02040</v>
      </c>
      <c r="B2041" t="str">
        <v>L0890</v>
      </c>
      <c r="C2041" t="str">
        <v>EMAIL_CLICK</v>
      </c>
      <c r="D2041" t="str">
        <v/>
      </c>
      <c r="E2041" t="str">
        <v>PUSH_NOTIFICATION</v>
      </c>
      <c r="F2041" t="str">
        <v>N/A</v>
      </c>
      <c r="G2041" t="str">
        <v>Newsletter Issue #44</v>
      </c>
      <c r="H2041" t="str">
        <v>OPENED</v>
      </c>
      <c r="I2041">
        <v>0</v>
      </c>
      <c r="J2041" t="str">
        <v>UNKNOWN</v>
      </c>
      <c r="K2041" t="str">
        <v>https://example.com/webinars</v>
      </c>
      <c r="L2041" t="str">
        <v/>
      </c>
      <c r="M2041">
        <v>0</v>
      </c>
      <c r="N2041" t="str">
        <v>NONE</v>
      </c>
    </row>
    <row r="2042" spans="1:14">
      <c r="A2042" t="str">
        <v>INT-02041</v>
      </c>
      <c r="B2042" t="str">
        <v>L0048</v>
      </c>
      <c r="C2042" t="str">
        <v>CONTENT_DOWNLOAD</v>
      </c>
      <c r="D2042">
        <v>45852</v>
      </c>
      <c r="E2042" t="str">
        <v>IN-PERSON</v>
      </c>
      <c r="F2042" t="str">
        <v>N/A</v>
      </c>
      <c r="G2042" t="str">
        <v>Video: Platform Overview 3Min</v>
      </c>
      <c r="H2042" t="str">
        <v>NO_RESPONSE</v>
      </c>
      <c r="I2042">
        <v>88</v>
      </c>
      <c r="J2042" t="str">
        <v>TABLET</v>
      </c>
      <c r="K2042" t="str">
        <v>N/A</v>
      </c>
      <c r="L2042" t="str">
        <v/>
      </c>
      <c r="M2042">
        <v>1.5</v>
      </c>
      <c r="N2042" t="str">
        <v>MEDIUM</v>
      </c>
    </row>
    <row r="2043" spans="1:14">
      <c r="A2043" t="str">
        <v>INT-02042</v>
      </c>
      <c r="B2043" t="str">
        <v>L0367</v>
      </c>
      <c r="C2043" t="str">
        <v>WEBINAR_ATTENDED</v>
      </c>
      <c r="D2043">
        <v>45967</v>
      </c>
      <c r="E2043" t="str">
        <v>WEB</v>
      </c>
      <c r="F2043" t="str">
        <v>C008</v>
      </c>
      <c r="G2043" t="str">
        <v>Unknown</v>
      </c>
      <c r="H2043" t="str">
        <v>ENGAGED</v>
      </c>
      <c r="I2043">
        <v>751</v>
      </c>
      <c r="J2043" t="str">
        <v>DESKTOP</v>
      </c>
      <c r="K2043" t="str">
        <v>https://example.com/pricing</v>
      </c>
      <c r="L2043" t="str">
        <v/>
      </c>
      <c r="M2043">
        <v>12.5</v>
      </c>
      <c r="N2043" t="str">
        <v>HIGH</v>
      </c>
    </row>
    <row r="2044" spans="1:14">
      <c r="A2044" t="str">
        <v>INT-02043</v>
      </c>
      <c r="B2044" t="str">
        <v>L0809</v>
      </c>
      <c r="C2044" t="str">
        <v>WEBINAR_ATTENDED</v>
      </c>
      <c r="D2044">
        <v>45794</v>
      </c>
      <c r="E2044" t="str">
        <v>IN-PERSON</v>
      </c>
      <c r="F2044" t="str">
        <v>C009</v>
      </c>
      <c r="G2044" t="str">
        <v>Crm Buyer'S Guide 2025</v>
      </c>
      <c r="H2044" t="str">
        <v>CONVERTED</v>
      </c>
      <c r="I2044">
        <v>1679</v>
      </c>
      <c r="J2044" t="str">
        <v>DESKTOP</v>
      </c>
      <c r="K2044" t="str">
        <v>https://example.com/competitors</v>
      </c>
      <c r="L2044" t="str">
        <v/>
      </c>
      <c r="M2044">
        <v>28</v>
      </c>
      <c r="N2044" t="str">
        <v>HIGH</v>
      </c>
    </row>
    <row r="2045" spans="1:14">
      <c r="A2045" t="str">
        <v>INT-02044</v>
      </c>
      <c r="B2045" t="str">
        <v>L0485</v>
      </c>
      <c r="C2045" t="str">
        <v>AD_CLICK</v>
      </c>
      <c r="D2045">
        <v>45784</v>
      </c>
      <c r="E2045" t="str">
        <v>SMS</v>
      </c>
      <c r="F2045" t="str">
        <v>C006</v>
      </c>
      <c r="G2045" t="str">
        <v>Pricing Page</v>
      </c>
      <c r="H2045" t="str">
        <v>DOWNLOADED</v>
      </c>
      <c r="I2045">
        <v>1052</v>
      </c>
      <c r="J2045" t="str">
        <v>MOBILE</v>
      </c>
      <c r="K2045" t="str">
        <v>https://example.com/contact</v>
      </c>
      <c r="L2045" t="str">
        <v/>
      </c>
      <c r="M2045">
        <v>17.5</v>
      </c>
      <c r="N2045" t="str">
        <v>HIGH</v>
      </c>
    </row>
    <row r="2046" spans="1:14">
      <c r="A2046" t="str">
        <v>INT-02045</v>
      </c>
      <c r="B2046" t="str">
        <v>L0171</v>
      </c>
      <c r="C2046" t="str">
        <v>REFERRAL_LINK_CLICK</v>
      </c>
      <c r="D2046">
        <v>45788</v>
      </c>
      <c r="E2046" t="str">
        <v>PUSH_NOTIFICATION</v>
      </c>
      <c r="F2046" t="str">
        <v>C004</v>
      </c>
      <c r="G2046" t="str">
        <v>Newsletter Issue #44</v>
      </c>
      <c r="H2046" t="str">
        <v>BOUNCED</v>
      </c>
      <c r="I2046">
        <v>272</v>
      </c>
      <c r="J2046" t="str">
        <v>DESKTOP</v>
      </c>
      <c r="K2046" t="str">
        <v>https://example.com/roi-calculator</v>
      </c>
      <c r="L2046" t="str">
        <v>Security Review Required</v>
      </c>
      <c r="M2046">
        <v>4.5</v>
      </c>
      <c r="N2046" t="str">
        <v>MEDIUM</v>
      </c>
    </row>
    <row r="2047" spans="1:14">
      <c r="A2047" t="str">
        <v>INT-02046</v>
      </c>
      <c r="B2047" t="str">
        <v>L0272</v>
      </c>
      <c r="C2047" t="str">
        <v>FREE_TRIAL_SIGNUP</v>
      </c>
      <c r="D2047">
        <v>45922</v>
      </c>
      <c r="E2047" t="str">
        <v>WEB</v>
      </c>
      <c r="F2047" t="str">
        <v>C009</v>
      </c>
      <c r="G2047" t="str">
        <v>Pricing Page</v>
      </c>
      <c r="H2047" t="str">
        <v>VIEWED</v>
      </c>
      <c r="I2047">
        <v>1094</v>
      </c>
      <c r="J2047" t="str">
        <v>DESKTOP</v>
      </c>
      <c r="K2047" t="str">
        <v>https://example.com/about</v>
      </c>
      <c r="L2047" t="str">
        <v/>
      </c>
      <c r="M2047">
        <v>18.2</v>
      </c>
      <c r="N2047" t="str">
        <v>HIGH</v>
      </c>
    </row>
    <row r="2048" spans="1:14">
      <c r="A2048" t="str">
        <v>INT-02047</v>
      </c>
      <c r="B2048" t="str">
        <v>L0818</v>
      </c>
      <c r="C2048" t="str">
        <v>DEMO_REQUEST</v>
      </c>
      <c r="D2048">
        <v>45987</v>
      </c>
      <c r="E2048" t="str">
        <v>PHONE</v>
      </c>
      <c r="F2048" t="str">
        <v>C009</v>
      </c>
      <c r="G2048" t="str">
        <v>Partner Referral Landing Page</v>
      </c>
      <c r="H2048" t="str">
        <v>VIEWED</v>
      </c>
      <c r="I2048">
        <v>1621</v>
      </c>
      <c r="J2048" t="str">
        <v>DESKTOP</v>
      </c>
      <c r="K2048" t="str">
        <v>https://example.com/features</v>
      </c>
      <c r="L2048" t="str">
        <v/>
      </c>
      <c r="M2048">
        <v>27</v>
      </c>
      <c r="N2048" t="str">
        <v>HIGH</v>
      </c>
    </row>
    <row r="2049" spans="1:14">
      <c r="A2049" t="str">
        <v>INT-02048</v>
      </c>
      <c r="B2049" t="str">
        <v>L0337</v>
      </c>
      <c r="C2049" t="str">
        <v>EMAIL_CLICK</v>
      </c>
      <c r="D2049">
        <v>45720</v>
      </c>
      <c r="E2049" t="str">
        <v>SMS</v>
      </c>
      <c r="F2049" t="str">
        <v>C006</v>
      </c>
      <c r="G2049" t="str">
        <v>Webinar: Lead Scoring Best Practices</v>
      </c>
      <c r="H2049" t="str">
        <v>VIEWED</v>
      </c>
      <c r="I2049">
        <v>384</v>
      </c>
      <c r="J2049" t="str">
        <v>TABLET</v>
      </c>
      <c r="K2049" t="str">
        <v>https://example.com/resources/ebooks</v>
      </c>
      <c r="L2049" t="str">
        <v/>
      </c>
      <c r="M2049">
        <v>6.4</v>
      </c>
      <c r="N2049" t="str">
        <v>HIGH</v>
      </c>
    </row>
    <row r="2050" spans="1:14">
      <c r="A2050" t="str">
        <v>INT-02049</v>
      </c>
      <c r="B2050" t="str">
        <v>L0057</v>
      </c>
      <c r="C2050" t="str">
        <v>CHATBOT_CONVO</v>
      </c>
      <c r="D2050">
        <v>45773</v>
      </c>
      <c r="E2050" t="str">
        <v>SMS</v>
      </c>
      <c r="F2050" t="str">
        <v>C002</v>
      </c>
      <c r="G2050" t="str">
        <v>Social Post: Product Launch</v>
      </c>
      <c r="H2050" t="str">
        <v>ENGAGED</v>
      </c>
      <c r="I2050">
        <v>534</v>
      </c>
      <c r="J2050" t="str">
        <v>MOBILE</v>
      </c>
      <c r="K2050" t="str">
        <v>https://example.com/roi-calculator</v>
      </c>
      <c r="L2050" t="str">
        <v/>
      </c>
      <c r="M2050">
        <v>8.9</v>
      </c>
      <c r="N2050" t="str">
        <v>HIGH</v>
      </c>
    </row>
    <row r="2051" spans="1:14">
      <c r="A2051" t="str">
        <v>INT-02050</v>
      </c>
      <c r="B2051" t="str">
        <v>L0680</v>
      </c>
      <c r="C2051" t="str">
        <v>FORM_SUBMIT</v>
      </c>
      <c r="D2051">
        <v>45723</v>
      </c>
      <c r="E2051" t="str">
        <v>UNKNOWN</v>
      </c>
      <c r="F2051" t="str">
        <v>C010</v>
      </c>
      <c r="G2051" t="str">
        <v>Webinar: Advanced Analytics Deep Dive</v>
      </c>
      <c r="H2051" t="str">
        <v>IGNORED</v>
      </c>
      <c r="I2051">
        <v>606</v>
      </c>
      <c r="J2051" t="str">
        <v>UNKNOWN</v>
      </c>
      <c r="K2051" t="str">
        <v>https://example.com/pricing</v>
      </c>
      <c r="L2051" t="str">
        <v/>
      </c>
      <c r="M2051">
        <v>10.1</v>
      </c>
      <c r="N2051" t="str">
        <v>HIGH</v>
      </c>
    </row>
    <row r="2052" spans="1:14">
      <c r="A2052" t="str">
        <v>INT-02051</v>
      </c>
      <c r="B2052" t="str">
        <v>L0857</v>
      </c>
      <c r="C2052" t="str">
        <v>WEBINAR_ATTENDED</v>
      </c>
      <c r="D2052">
        <v>45684</v>
      </c>
      <c r="E2052" t="str">
        <v>CHAT</v>
      </c>
      <c r="F2052" t="str">
        <v>N/A</v>
      </c>
      <c r="G2052" t="str">
        <v>Webinar: Lead Scoring Best Practices</v>
      </c>
      <c r="H2052" t="str">
        <v>BOUNCED</v>
      </c>
      <c r="I2052">
        <v>894</v>
      </c>
      <c r="J2052" t="str">
        <v>DESKTOP</v>
      </c>
      <c r="K2052" t="str">
        <v>https://example.com/demo</v>
      </c>
      <c r="L2052" t="str">
        <v/>
      </c>
      <c r="M2052">
        <v>14.9</v>
      </c>
      <c r="N2052" t="str">
        <v>HIGH</v>
      </c>
    </row>
    <row r="2053" spans="1:14">
      <c r="A2053" t="str">
        <v>INT-02052</v>
      </c>
      <c r="B2053" t="str">
        <v>L0472</v>
      </c>
      <c r="C2053" t="str">
        <v>PRICING_PAGE_VIEW</v>
      </c>
      <c r="D2053" t="str">
        <v/>
      </c>
      <c r="E2053" t="str">
        <v>SMS</v>
      </c>
      <c r="F2053" t="str">
        <v>C010</v>
      </c>
      <c r="G2053" t="str">
        <v>Free Trial Signup Page</v>
      </c>
      <c r="H2053" t="str">
        <v>REPLIED</v>
      </c>
      <c r="I2053">
        <v>1621</v>
      </c>
      <c r="J2053" t="str">
        <v>MOBILE</v>
      </c>
      <c r="K2053" t="str">
        <v>https://example.com/demo</v>
      </c>
      <c r="L2053" t="str">
        <v/>
      </c>
      <c r="M2053">
        <v>27</v>
      </c>
      <c r="N2053" t="str">
        <v>HIGH</v>
      </c>
    </row>
    <row r="2054" spans="1:14">
      <c r="A2054" t="str">
        <v>INT-02053</v>
      </c>
      <c r="B2054" t="str">
        <v>L0352</v>
      </c>
      <c r="C2054" t="str">
        <v>WEBINAR_ATTENDED</v>
      </c>
      <c r="D2054">
        <v>45933</v>
      </c>
      <c r="E2054" t="str">
        <v>UNKNOWN</v>
      </c>
      <c r="F2054" t="str">
        <v>N/A</v>
      </c>
      <c r="G2054" t="str">
        <v>Crm Buyer'S Guide 2025</v>
      </c>
      <c r="H2054" t="str">
        <v>REGISTERED</v>
      </c>
      <c r="I2054">
        <v>650</v>
      </c>
      <c r="J2054" t="str">
        <v>MOBILE</v>
      </c>
      <c r="K2054" t="str">
        <v>https://example.com/pricing</v>
      </c>
      <c r="L2054" t="str">
        <v/>
      </c>
      <c r="M2054">
        <v>10.8</v>
      </c>
      <c r="N2054" t="str">
        <v>HIGH</v>
      </c>
    </row>
    <row r="2055" spans="1:14">
      <c r="A2055" t="str">
        <v>INT-02054</v>
      </c>
      <c r="B2055" t="str">
        <v>L0523</v>
      </c>
      <c r="C2055" t="str">
        <v>REFERRAL_LINK_CLICK</v>
      </c>
      <c r="D2055">
        <v>46002</v>
      </c>
      <c r="E2055" t="str">
        <v>EMAIL</v>
      </c>
      <c r="F2055" t="str">
        <v>C008</v>
      </c>
      <c r="G2055" t="str">
        <v>Newsletter Issue #43</v>
      </c>
      <c r="H2055" t="str">
        <v>CLICKED</v>
      </c>
      <c r="I2055">
        <v>2182</v>
      </c>
      <c r="J2055" t="str">
        <v>DESKTOP</v>
      </c>
      <c r="K2055" t="str">
        <v>https://example.com/integrations</v>
      </c>
      <c r="L2055" t="str">
        <v/>
      </c>
      <c r="M2055">
        <v>36.4</v>
      </c>
      <c r="N2055" t="str">
        <v>HIGH</v>
      </c>
    </row>
    <row r="2056" spans="1:14">
      <c r="A2056" t="str">
        <v>INT-02055</v>
      </c>
      <c r="B2056" t="str">
        <v>L0372</v>
      </c>
      <c r="C2056" t="str">
        <v>EMAIL_OPEN</v>
      </c>
      <c r="D2056">
        <v>45700</v>
      </c>
      <c r="E2056" t="str">
        <v>WEB</v>
      </c>
      <c r="F2056" t="str">
        <v>N/A</v>
      </c>
      <c r="G2056" t="str">
        <v>Case Study: Enterprise Win</v>
      </c>
      <c r="H2056" t="str">
        <v>REPLIED</v>
      </c>
      <c r="I2056">
        <v>1889</v>
      </c>
      <c r="J2056" t="str">
        <v>MOBILE</v>
      </c>
      <c r="K2056" t="str">
        <v>https://example.com/integrations</v>
      </c>
      <c r="L2056" t="str">
        <v/>
      </c>
      <c r="M2056">
        <v>31.5</v>
      </c>
      <c r="N2056" t="str">
        <v>HIGH</v>
      </c>
    </row>
    <row r="2057" spans="1:14">
      <c r="A2057" t="str">
        <v>INT-02056</v>
      </c>
      <c r="B2057" t="str">
        <v>L0650</v>
      </c>
      <c r="C2057" t="str">
        <v>SOCIAL_ENGAGE</v>
      </c>
      <c r="D2057">
        <v>45892</v>
      </c>
      <c r="E2057" t="str">
        <v>UNKNOWN</v>
      </c>
      <c r="F2057" t="str">
        <v>C007</v>
      </c>
      <c r="G2057" t="str">
        <v>Pricing Page</v>
      </c>
      <c r="H2057" t="str">
        <v>CONVERTED</v>
      </c>
      <c r="I2057">
        <v>728</v>
      </c>
      <c r="J2057" t="str">
        <v>UNKNOWN</v>
      </c>
      <c r="K2057" t="str">
        <v>https://example.com/contact</v>
      </c>
      <c r="L2057" t="str">
        <v/>
      </c>
      <c r="M2057">
        <v>12.1</v>
      </c>
      <c r="N2057" t="str">
        <v>HIGH</v>
      </c>
    </row>
    <row r="2058" spans="1:14">
      <c r="A2058" t="str">
        <v>INT-02057</v>
      </c>
      <c r="B2058" t="str">
        <v>L0849</v>
      </c>
      <c r="C2058" t="str">
        <v>EMAIL_CLICK</v>
      </c>
      <c r="D2058">
        <v>45786</v>
      </c>
      <c r="E2058" t="str">
        <v>PHONE</v>
      </c>
      <c r="F2058" t="str">
        <v>C007</v>
      </c>
      <c r="G2058" t="str">
        <v>Webinar: Advanced Analytics Deep Dive</v>
      </c>
      <c r="H2058" t="str">
        <v>BOUNCED</v>
      </c>
      <c r="I2058">
        <v>1102</v>
      </c>
      <c r="J2058" t="str">
        <v>DESKTOP</v>
      </c>
      <c r="K2058" t="str">
        <v>https://example.com/demo</v>
      </c>
      <c r="L2058" t="str">
        <v/>
      </c>
      <c r="M2058">
        <v>18.399999999999999</v>
      </c>
      <c r="N2058" t="str">
        <v>HIGH</v>
      </c>
    </row>
    <row r="2059" spans="1:14">
      <c r="A2059" t="str">
        <v>INT-02058</v>
      </c>
      <c r="B2059" t="str">
        <v>L0209</v>
      </c>
      <c r="C2059" t="str">
        <v>FREE_TRIAL_SIGNUP</v>
      </c>
      <c r="D2059" t="str">
        <v/>
      </c>
      <c r="E2059" t="str">
        <v>PHONE</v>
      </c>
      <c r="F2059" t="str">
        <v>C005</v>
      </c>
      <c r="G2059" t="str">
        <v>Blog: 5 Metrics Every Cmo Needs</v>
      </c>
      <c r="H2059" t="str">
        <v>NO_RESPONSE</v>
      </c>
      <c r="I2059">
        <v>2231</v>
      </c>
      <c r="J2059" t="str">
        <v>TABLET</v>
      </c>
      <c r="K2059" t="str">
        <v>https://example.com/integrations</v>
      </c>
      <c r="L2059" t="str">
        <v/>
      </c>
      <c r="M2059">
        <v>37.200000000000003</v>
      </c>
      <c r="N2059" t="str">
        <v>HIGH</v>
      </c>
    </row>
    <row r="2060" spans="1:14">
      <c r="A2060" t="str">
        <v>INT-02059</v>
      </c>
      <c r="B2060" t="str">
        <v>L0342</v>
      </c>
      <c r="C2060" t="str">
        <v>AD_CLICK</v>
      </c>
      <c r="D2060" t="str">
        <v/>
      </c>
      <c r="E2060" t="str">
        <v>WEB</v>
      </c>
      <c r="F2060" t="str">
        <v>N/A</v>
      </c>
      <c r="G2060" t="str">
        <v>Ebook: Abm Playbook</v>
      </c>
      <c r="H2060" t="str">
        <v>VIEWED</v>
      </c>
      <c r="I2060">
        <v>0</v>
      </c>
      <c r="J2060" t="str">
        <v>DESKTOP</v>
      </c>
      <c r="K2060" t="str">
        <v>N/A</v>
      </c>
      <c r="L2060" t="str">
        <v/>
      </c>
      <c r="M2060">
        <v>0</v>
      </c>
      <c r="N2060" t="str">
        <v>NONE</v>
      </c>
    </row>
    <row r="2061" spans="1:14">
      <c r="A2061" t="str">
        <v>INT-02060</v>
      </c>
      <c r="B2061" t="str">
        <v>L0515</v>
      </c>
      <c r="C2061" t="str">
        <v>CONTENT_DOWNLOAD</v>
      </c>
      <c r="D2061">
        <v>45750</v>
      </c>
      <c r="E2061" t="str">
        <v>WEB</v>
      </c>
      <c r="F2061" t="str">
        <v>C001</v>
      </c>
      <c r="G2061" t="str">
        <v>Webinar: Advanced Analytics Deep Dive</v>
      </c>
      <c r="H2061" t="str">
        <v>PARTIAL_VIEW</v>
      </c>
      <c r="I2061">
        <v>232</v>
      </c>
      <c r="J2061" t="str">
        <v>MOBILE</v>
      </c>
      <c r="K2061" t="str">
        <v>https://example.com/pricing</v>
      </c>
      <c r="L2061" t="str">
        <v/>
      </c>
      <c r="M2061">
        <v>3.9</v>
      </c>
      <c r="N2061" t="str">
        <v>MEDIUM</v>
      </c>
    </row>
    <row r="2062" spans="1:14">
      <c r="A2062" t="str">
        <v>INT-02061</v>
      </c>
      <c r="B2062" t="str">
        <v>L0730</v>
      </c>
      <c r="C2062" t="str">
        <v>WEBINAR_ATTENDED</v>
      </c>
      <c r="D2062" t="str">
        <v/>
      </c>
      <c r="E2062" t="str">
        <v>SMS</v>
      </c>
      <c r="F2062" t="str">
        <v>N/A</v>
      </c>
      <c r="G2062" t="str">
        <v>Ebook: Abm Playbook</v>
      </c>
      <c r="H2062" t="str">
        <v>BOUNCED</v>
      </c>
      <c r="I2062">
        <v>623</v>
      </c>
      <c r="J2062" t="str">
        <v>DESKTOP</v>
      </c>
      <c r="K2062" t="str">
        <v>https://example.com/webinars</v>
      </c>
      <c r="L2062" t="str">
        <v/>
      </c>
      <c r="M2062">
        <v>10.4</v>
      </c>
      <c r="N2062" t="str">
        <v>HIGH</v>
      </c>
    </row>
    <row r="2063" spans="1:14">
      <c r="A2063" t="str">
        <v>INT-02062</v>
      </c>
      <c r="B2063" t="str">
        <v>L0945</v>
      </c>
      <c r="C2063" t="str">
        <v>CONTENT_DOWNLOAD</v>
      </c>
      <c r="D2063">
        <v>45883</v>
      </c>
      <c r="E2063" t="str">
        <v>CHAT</v>
      </c>
      <c r="F2063" t="str">
        <v>N/A</v>
      </c>
      <c r="G2063" t="str">
        <v>Crm Buyer'S Guide 2025</v>
      </c>
      <c r="H2063" t="str">
        <v>BOUNCED</v>
      </c>
      <c r="I2063">
        <v>0</v>
      </c>
      <c r="J2063" t="str">
        <v>DESKTOP</v>
      </c>
      <c r="K2063" t="str">
        <v>https://example.com/roi-calculator</v>
      </c>
      <c r="L2063" t="str">
        <v/>
      </c>
      <c r="M2063">
        <v>0</v>
      </c>
      <c r="N2063" t="str">
        <v>NONE</v>
      </c>
    </row>
    <row r="2064" spans="1:14">
      <c r="A2064" t="str">
        <v>INT-02063</v>
      </c>
      <c r="B2064" t="str">
        <v>L0207</v>
      </c>
      <c r="C2064" t="str">
        <v>VIDEO_WATCH</v>
      </c>
      <c r="D2064">
        <v>45906</v>
      </c>
      <c r="E2064" t="str">
        <v>CHAT</v>
      </c>
      <c r="F2064" t="str">
        <v>N/A</v>
      </c>
      <c r="G2064" t="str">
        <v>Video: Customer Testimonial</v>
      </c>
      <c r="H2064" t="str">
        <v>BOUNCED</v>
      </c>
      <c r="I2064">
        <v>78</v>
      </c>
      <c r="J2064" t="str">
        <v>DESKTOP</v>
      </c>
      <c r="K2064" t="str">
        <v>https://example.com/pricing</v>
      </c>
      <c r="L2064" t="str">
        <v/>
      </c>
      <c r="M2064">
        <v>1.3</v>
      </c>
      <c r="N2064" t="str">
        <v>MEDIUM</v>
      </c>
    </row>
    <row r="2065" spans="1:14">
      <c r="A2065" t="str">
        <v>INT-02064</v>
      </c>
      <c r="B2065" t="str">
        <v>L0680</v>
      </c>
      <c r="C2065" t="str">
        <v>CHATBOT_CONVO</v>
      </c>
      <c r="D2065">
        <v>45831</v>
      </c>
      <c r="E2065" t="str">
        <v>PHONE</v>
      </c>
      <c r="F2065" t="str">
        <v>C010</v>
      </c>
      <c r="G2065" t="str">
        <v>Video: Customer Testimonial</v>
      </c>
      <c r="H2065" t="str">
        <v>DOWNLOADED</v>
      </c>
      <c r="I2065">
        <v>1436</v>
      </c>
      <c r="J2065" t="str">
        <v>DESKTOP</v>
      </c>
      <c r="K2065" t="str">
        <v>https://example.com/pricing</v>
      </c>
      <c r="L2065" t="str">
        <v/>
      </c>
      <c r="M2065">
        <v>23.9</v>
      </c>
      <c r="N2065" t="str">
        <v>HIGH</v>
      </c>
    </row>
    <row r="2066" spans="1:14">
      <c r="A2066" t="str">
        <v>INT-02065</v>
      </c>
      <c r="B2066" t="str">
        <v>L0145</v>
      </c>
      <c r="C2066" t="str">
        <v>EMAIL_CLICK</v>
      </c>
      <c r="D2066">
        <v>45815</v>
      </c>
      <c r="E2066" t="str">
        <v>EMAIL</v>
      </c>
      <c r="F2066" t="str">
        <v>C002</v>
      </c>
      <c r="G2066" t="str">
        <v>Pricing Page</v>
      </c>
      <c r="H2066" t="str">
        <v>IGNORED</v>
      </c>
      <c r="I2066">
        <v>816</v>
      </c>
      <c r="J2066" t="str">
        <v>MOBILE</v>
      </c>
      <c r="K2066" t="str">
        <v>https://example.com/about</v>
      </c>
      <c r="L2066" t="str">
        <v/>
      </c>
      <c r="M2066">
        <v>13.6</v>
      </c>
      <c r="N2066" t="str">
        <v>HIGH</v>
      </c>
    </row>
    <row r="2067" spans="1:14">
      <c r="A2067" t="str">
        <v>INT-02066</v>
      </c>
      <c r="B2067" t="str">
        <v>L0596</v>
      </c>
      <c r="C2067" t="str">
        <v>WEBINAR_ATTENDED</v>
      </c>
      <c r="D2067">
        <v>45854</v>
      </c>
      <c r="E2067" t="str">
        <v>SMS</v>
      </c>
      <c r="F2067" t="str">
        <v>C006</v>
      </c>
      <c r="G2067" t="str">
        <v>Template: Campaign Planning</v>
      </c>
      <c r="H2067" t="str">
        <v>NO_RESPONSE</v>
      </c>
      <c r="I2067">
        <v>865</v>
      </c>
      <c r="J2067" t="str">
        <v>DESKTOP</v>
      </c>
      <c r="K2067" t="str">
        <v>https://example.com/blog/reduce-cac</v>
      </c>
      <c r="L2067" t="str">
        <v/>
      </c>
      <c r="M2067">
        <v>14.4</v>
      </c>
      <c r="N2067" t="str">
        <v>HIGH</v>
      </c>
    </row>
    <row r="2068" spans="1:14">
      <c r="A2068" t="str">
        <v>INT-02067</v>
      </c>
      <c r="B2068" t="str">
        <v>L0180</v>
      </c>
      <c r="C2068" t="str">
        <v>WEBSITE_VISIT</v>
      </c>
      <c r="D2068">
        <v>45954</v>
      </c>
      <c r="E2068" t="str">
        <v>SOCIAL</v>
      </c>
      <c r="F2068" t="str">
        <v>N/A</v>
      </c>
      <c r="G2068" t="str">
        <v>Chatbot: Pricing Inquiry</v>
      </c>
      <c r="H2068" t="str">
        <v>NO_RESPONSE</v>
      </c>
      <c r="I2068">
        <v>742</v>
      </c>
      <c r="J2068" t="str">
        <v>DESKTOP</v>
      </c>
      <c r="K2068" t="str">
        <v>https://example.com/blog</v>
      </c>
      <c r="L2068" t="str">
        <v/>
      </c>
      <c r="M2068">
        <v>12.4</v>
      </c>
      <c r="N2068" t="str">
        <v>HIGH</v>
      </c>
    </row>
    <row r="2069" spans="1:14">
      <c r="A2069" t="str">
        <v>INT-02068</v>
      </c>
      <c r="B2069" t="str">
        <v>L0233</v>
      </c>
      <c r="C2069" t="str">
        <v>WEBSITE_VISIT</v>
      </c>
      <c r="D2069">
        <v>46015</v>
      </c>
      <c r="E2069" t="str">
        <v>SMS</v>
      </c>
      <c r="F2069" t="str">
        <v>N/A</v>
      </c>
      <c r="G2069" t="str">
        <v>Unknown</v>
      </c>
      <c r="H2069" t="str">
        <v>CLICKED</v>
      </c>
      <c r="I2069">
        <v>1443</v>
      </c>
      <c r="J2069" t="str">
        <v>UNKNOWN</v>
      </c>
      <c r="K2069" t="str">
        <v>https://example.com/pricing</v>
      </c>
      <c r="L2069" t="str">
        <v/>
      </c>
      <c r="M2069">
        <v>24.1</v>
      </c>
      <c r="N2069" t="str">
        <v>HIGH</v>
      </c>
    </row>
    <row r="2070" spans="1:14">
      <c r="A2070" t="str">
        <v>INT-02069</v>
      </c>
      <c r="B2070" t="str">
        <v>L0844</v>
      </c>
      <c r="C2070" t="str">
        <v>CASE_STUDY_VIEW</v>
      </c>
      <c r="D2070">
        <v>45809</v>
      </c>
      <c r="E2070" t="str">
        <v>PHONE</v>
      </c>
      <c r="F2070" t="str">
        <v>C009</v>
      </c>
      <c r="G2070" t="str">
        <v>Free Trial Signup Page</v>
      </c>
      <c r="H2070" t="str">
        <v>NO_RESPONSE</v>
      </c>
      <c r="I2070">
        <v>1897</v>
      </c>
      <c r="J2070" t="str">
        <v>MOBILE</v>
      </c>
      <c r="K2070" t="str">
        <v>https://example.com/resources/ebooks</v>
      </c>
      <c r="L2070" t="str">
        <v/>
      </c>
      <c r="M2070">
        <v>31.6</v>
      </c>
      <c r="N2070" t="str">
        <v>HIGH</v>
      </c>
    </row>
    <row r="2071" spans="1:14">
      <c r="A2071" t="str">
        <v>INT-02070</v>
      </c>
      <c r="B2071" t="str">
        <v>L0515</v>
      </c>
      <c r="C2071" t="str">
        <v>DEMO_REQUEST</v>
      </c>
      <c r="D2071">
        <v>45937</v>
      </c>
      <c r="E2071" t="str">
        <v>SMS</v>
      </c>
      <c r="F2071" t="str">
        <v>C003</v>
      </c>
      <c r="G2071" t="str">
        <v>Unknown</v>
      </c>
      <c r="H2071" t="str">
        <v>BOUNCED</v>
      </c>
      <c r="I2071">
        <v>1667</v>
      </c>
      <c r="J2071" t="str">
        <v>DESKTOP</v>
      </c>
      <c r="K2071" t="str">
        <v>N/A</v>
      </c>
      <c r="L2071" t="str">
        <v/>
      </c>
      <c r="M2071">
        <v>27.8</v>
      </c>
      <c r="N2071" t="str">
        <v>HIGH</v>
      </c>
    </row>
    <row r="2072" spans="1:14">
      <c r="A2072" t="str">
        <v>INT-02071</v>
      </c>
      <c r="B2072" t="str">
        <v>L0015</v>
      </c>
      <c r="C2072" t="str">
        <v>EMAIL_CLICK</v>
      </c>
      <c r="D2072" t="str">
        <v/>
      </c>
      <c r="E2072" t="str">
        <v>SMS</v>
      </c>
      <c r="F2072" t="str">
        <v>N/A</v>
      </c>
      <c r="G2072" t="str">
        <v>Chatbot: Pricing Inquiry</v>
      </c>
      <c r="H2072" t="str">
        <v>NO_RESPONSE</v>
      </c>
      <c r="I2072">
        <v>740</v>
      </c>
      <c r="J2072" t="str">
        <v>MOBILE</v>
      </c>
      <c r="K2072" t="str">
        <v>https://example.com/blog</v>
      </c>
      <c r="L2072" t="str">
        <v/>
      </c>
      <c r="M2072">
        <v>12.3</v>
      </c>
      <c r="N2072" t="str">
        <v>HIGH</v>
      </c>
    </row>
    <row r="2073" spans="1:14">
      <c r="A2073" t="str">
        <v>INT-02072</v>
      </c>
      <c r="B2073" t="str">
        <v>L0320</v>
      </c>
      <c r="C2073" t="str">
        <v>VIDEO_WATCH</v>
      </c>
      <c r="D2073">
        <v>45814</v>
      </c>
      <c r="E2073" t="str">
        <v>PUSH_NOTIFICATION</v>
      </c>
      <c r="F2073" t="str">
        <v>C004</v>
      </c>
      <c r="G2073" t="str">
        <v>Template: Campaign Planning</v>
      </c>
      <c r="H2073" t="str">
        <v>CONVERTED</v>
      </c>
      <c r="I2073">
        <v>394</v>
      </c>
      <c r="J2073" t="str">
        <v>MOBILE</v>
      </c>
      <c r="K2073" t="str">
        <v>https://example.com/contact</v>
      </c>
      <c r="L2073" t="str">
        <v/>
      </c>
      <c r="M2073">
        <v>6.6</v>
      </c>
      <c r="N2073" t="str">
        <v>HIGH</v>
      </c>
    </row>
    <row r="2074" spans="1:14">
      <c r="A2074" t="str">
        <v>INT-02073</v>
      </c>
      <c r="B2074" t="str">
        <v>L0019</v>
      </c>
      <c r="C2074" t="str">
        <v>CHATBOT_CONVO</v>
      </c>
      <c r="D2074">
        <v>45878</v>
      </c>
      <c r="E2074" t="str">
        <v>PUSH_NOTIFICATION</v>
      </c>
      <c r="F2074" t="str">
        <v>C003</v>
      </c>
      <c r="G2074" t="str">
        <v>Crm Buyer'S Guide 2025</v>
      </c>
      <c r="H2074" t="str">
        <v>CLICKED</v>
      </c>
      <c r="I2074">
        <v>1434</v>
      </c>
      <c r="J2074" t="str">
        <v>DESKTOP</v>
      </c>
      <c r="K2074" t="str">
        <v>https://example.com/webinars</v>
      </c>
      <c r="L2074" t="str">
        <v/>
      </c>
      <c r="M2074">
        <v>23.9</v>
      </c>
      <c r="N2074" t="str">
        <v>HIGH</v>
      </c>
    </row>
    <row r="2075" spans="1:14">
      <c r="A2075" t="str">
        <v>INT-02074</v>
      </c>
      <c r="B2075" t="str">
        <v>L0301</v>
      </c>
      <c r="C2075" t="str">
        <v>AD_CLICK</v>
      </c>
      <c r="D2075">
        <v>45888</v>
      </c>
      <c r="E2075" t="str">
        <v>SMS</v>
      </c>
      <c r="F2075" t="str">
        <v>C004</v>
      </c>
      <c r="G2075" t="str">
        <v>Blog: Abm Vs Demand Gen</v>
      </c>
      <c r="H2075" t="str">
        <v>CONVERTED</v>
      </c>
      <c r="I2075">
        <v>2102</v>
      </c>
      <c r="J2075" t="str">
        <v>DESKTOP</v>
      </c>
      <c r="K2075" t="str">
        <v>https://example.com/demo</v>
      </c>
      <c r="L2075" t="str">
        <v/>
      </c>
      <c r="M2075">
        <v>35</v>
      </c>
      <c r="N2075" t="str">
        <v>HIGH</v>
      </c>
    </row>
    <row r="2076" spans="1:14">
      <c r="A2076" t="str">
        <v>INT-02075</v>
      </c>
      <c r="B2076" t="str">
        <v>L0521</v>
      </c>
      <c r="C2076" t="str">
        <v>FORM_SUBMIT</v>
      </c>
      <c r="D2076">
        <v>45833</v>
      </c>
      <c r="E2076" t="str">
        <v>SMS</v>
      </c>
      <c r="F2076" t="str">
        <v>C001</v>
      </c>
      <c r="G2076" t="str">
        <v>Webinar: Advanced Analytics Deep Dive</v>
      </c>
      <c r="H2076" t="str">
        <v>PARTIAL_VIEW</v>
      </c>
      <c r="I2076">
        <v>1215</v>
      </c>
      <c r="J2076" t="str">
        <v>MOBILE</v>
      </c>
      <c r="K2076" t="str">
        <v>N/A</v>
      </c>
      <c r="L2076" t="str">
        <v/>
      </c>
      <c r="M2076">
        <v>20.3</v>
      </c>
      <c r="N2076" t="str">
        <v>HIGH</v>
      </c>
    </row>
    <row r="2077" spans="1:14">
      <c r="A2077" t="str">
        <v>INT-02076</v>
      </c>
      <c r="B2077" t="str">
        <v>L0649</v>
      </c>
      <c r="C2077" t="str">
        <v>EMAIL_OPEN</v>
      </c>
      <c r="D2077">
        <v>45793</v>
      </c>
      <c r="E2077" t="str">
        <v>WEB</v>
      </c>
      <c r="F2077" t="str">
        <v>C005</v>
      </c>
      <c r="G2077" t="str">
        <v>Ultimate Guide To Crm</v>
      </c>
      <c r="H2077" t="str">
        <v>CONVERTED</v>
      </c>
      <c r="I2077">
        <v>2125</v>
      </c>
      <c r="J2077" t="str">
        <v>MOBILE</v>
      </c>
      <c r="K2077" t="str">
        <v>N/A</v>
      </c>
      <c r="L2077" t="str">
        <v/>
      </c>
      <c r="M2077">
        <v>35.4</v>
      </c>
      <c r="N2077" t="str">
        <v>HIGH</v>
      </c>
    </row>
    <row r="2078" spans="1:14">
      <c r="A2078" t="str">
        <v>INT-02077</v>
      </c>
      <c r="B2078" t="str">
        <v>L0778</v>
      </c>
      <c r="C2078" t="str">
        <v>FORM_SUBMIT</v>
      </c>
      <c r="D2078">
        <v>45699</v>
      </c>
      <c r="E2078" t="str">
        <v>PUSH_NOTIFICATION</v>
      </c>
      <c r="F2078" t="str">
        <v>C007</v>
      </c>
      <c r="G2078" t="str">
        <v>Crm Buyer'S Guide 2025</v>
      </c>
      <c r="H2078" t="str">
        <v>CLICKED</v>
      </c>
      <c r="I2078">
        <v>472</v>
      </c>
      <c r="J2078" t="str">
        <v>DESKTOP</v>
      </c>
      <c r="K2078" t="str">
        <v>https://example.com/free-trial</v>
      </c>
      <c r="L2078" t="str">
        <v/>
      </c>
      <c r="M2078">
        <v>7.9</v>
      </c>
      <c r="N2078" t="str">
        <v>HIGH</v>
      </c>
    </row>
    <row r="2079" spans="1:14">
      <c r="A2079" t="str">
        <v>INT-02078</v>
      </c>
      <c r="B2079" t="str">
        <v>L0787</v>
      </c>
      <c r="C2079" t="str">
        <v>PRICING_PAGE_VIEW</v>
      </c>
      <c r="D2079" t="str">
        <v/>
      </c>
      <c r="E2079" t="str">
        <v>EMAIL</v>
      </c>
      <c r="F2079" t="str">
        <v>C007</v>
      </c>
      <c r="G2079" t="str">
        <v>Unknown</v>
      </c>
      <c r="H2079" t="str">
        <v>VIEWED</v>
      </c>
      <c r="I2079">
        <v>59</v>
      </c>
      <c r="J2079" t="str">
        <v>UNKNOWN</v>
      </c>
      <c r="K2079" t="str">
        <v>N/A</v>
      </c>
      <c r="L2079" t="str">
        <v/>
      </c>
      <c r="M2079">
        <v>1</v>
      </c>
      <c r="N2079" t="str">
        <v>LOW</v>
      </c>
    </row>
    <row r="2080" spans="1:14">
      <c r="A2080" t="str">
        <v>INT-02079</v>
      </c>
      <c r="B2080" t="str">
        <v>L0707</v>
      </c>
      <c r="C2080" t="str">
        <v>DEMO_REQUEST</v>
      </c>
      <c r="D2080">
        <v>45953</v>
      </c>
      <c r="E2080" t="str">
        <v>SMS</v>
      </c>
      <c r="F2080" t="str">
        <v>C005</v>
      </c>
      <c r="G2080" t="str">
        <v>Guide: Email Deliverability</v>
      </c>
      <c r="H2080" t="str">
        <v>NO_RESPONSE</v>
      </c>
      <c r="I2080">
        <v>412</v>
      </c>
      <c r="J2080" t="str">
        <v>UNKNOWN</v>
      </c>
      <c r="K2080" t="str">
        <v>https://example.com/case-studies</v>
      </c>
      <c r="L2080" t="str">
        <v/>
      </c>
      <c r="M2080">
        <v>6.9</v>
      </c>
      <c r="N2080" t="str">
        <v>HIGH</v>
      </c>
    </row>
    <row r="2081" spans="1:14">
      <c r="A2081" t="str">
        <v>INT-02080</v>
      </c>
      <c r="B2081" t="str">
        <v>L0671</v>
      </c>
      <c r="C2081" t="str">
        <v>AD_CLICK</v>
      </c>
      <c r="D2081">
        <v>45910</v>
      </c>
      <c r="E2081" t="str">
        <v>WEB</v>
      </c>
      <c r="F2081" t="str">
        <v>C008</v>
      </c>
      <c r="G2081" t="str">
        <v>Blog: 5 Metrics Every Cmo Needs</v>
      </c>
      <c r="H2081" t="str">
        <v>CONVERTED</v>
      </c>
      <c r="I2081">
        <v>1873</v>
      </c>
      <c r="J2081" t="str">
        <v>TABLET</v>
      </c>
      <c r="K2081" t="str">
        <v>https://example.com/case-studies</v>
      </c>
      <c r="L2081" t="str">
        <v/>
      </c>
      <c r="M2081">
        <v>31.2</v>
      </c>
      <c r="N2081" t="str">
        <v>HIGH</v>
      </c>
    </row>
    <row r="2082" spans="1:14">
      <c r="A2082" t="str">
        <v>INT-02081</v>
      </c>
      <c r="B2082" t="str">
        <v>L0248</v>
      </c>
      <c r="C2082" t="str">
        <v>BLOG_READ</v>
      </c>
      <c r="D2082">
        <v>45862</v>
      </c>
      <c r="E2082" t="str">
        <v>CHAT</v>
      </c>
      <c r="F2082" t="str">
        <v>N/A</v>
      </c>
      <c r="G2082" t="str">
        <v>Blog: Abm Vs Demand Gen</v>
      </c>
      <c r="H2082" t="str">
        <v>DOWNLOADED</v>
      </c>
      <c r="I2082">
        <v>1719</v>
      </c>
      <c r="J2082" t="str">
        <v>TABLET</v>
      </c>
      <c r="K2082" t="str">
        <v>N/A</v>
      </c>
      <c r="L2082" t="str">
        <v/>
      </c>
      <c r="M2082">
        <v>28.7</v>
      </c>
      <c r="N2082" t="str">
        <v>HIGH</v>
      </c>
    </row>
    <row r="2083" spans="1:14">
      <c r="A2083" t="str">
        <v>INT-02082</v>
      </c>
      <c r="B2083" t="str">
        <v>L0304</v>
      </c>
      <c r="C2083" t="str">
        <v>DEMO_REQUEST</v>
      </c>
      <c r="D2083">
        <v>45984</v>
      </c>
      <c r="E2083" t="str">
        <v>WEB</v>
      </c>
      <c r="F2083" t="str">
        <v>C002</v>
      </c>
      <c r="G2083" t="str">
        <v>Video: Platform Overview 3Min</v>
      </c>
      <c r="H2083" t="str">
        <v>OPENED</v>
      </c>
      <c r="I2083">
        <v>1524</v>
      </c>
      <c r="J2083" t="str">
        <v>MOBILE</v>
      </c>
      <c r="K2083" t="str">
        <v>https://example.com/features</v>
      </c>
      <c r="L2083" t="str">
        <v>Needs Sso/Saml</v>
      </c>
      <c r="M2083">
        <v>25.4</v>
      </c>
      <c r="N2083" t="str">
        <v>HIGH</v>
      </c>
    </row>
    <row r="2084" spans="1:14">
      <c r="A2084" t="str">
        <v>INT-02083</v>
      </c>
      <c r="B2084" t="str">
        <v>L0121</v>
      </c>
      <c r="C2084" t="str">
        <v>SOCIAL_ENGAGE</v>
      </c>
      <c r="D2084">
        <v>45793</v>
      </c>
      <c r="E2084" t="str">
        <v>IN-PERSON</v>
      </c>
      <c r="F2084" t="str">
        <v>C003</v>
      </c>
      <c r="G2084" t="str">
        <v>Event Registration: Summit 2025</v>
      </c>
      <c r="H2084" t="str">
        <v>CLICKED</v>
      </c>
      <c r="I2084">
        <v>1120</v>
      </c>
      <c r="J2084" t="str">
        <v>TABLET</v>
      </c>
      <c r="K2084" t="str">
        <v>https://example.com/webinars</v>
      </c>
      <c r="L2084" t="str">
        <v/>
      </c>
      <c r="M2084">
        <v>18.7</v>
      </c>
      <c r="N2084" t="str">
        <v>HIGH</v>
      </c>
    </row>
    <row r="2085" spans="1:14">
      <c r="A2085" t="str">
        <v>INT-02084</v>
      </c>
      <c r="B2085" t="str">
        <v>L0011</v>
      </c>
      <c r="C2085" t="str">
        <v>EMAIL_CLICK</v>
      </c>
      <c r="D2085">
        <v>45663</v>
      </c>
      <c r="E2085" t="str">
        <v>PUSH_NOTIFICATION</v>
      </c>
      <c r="F2085" t="str">
        <v>N/A</v>
      </c>
      <c r="G2085" t="str">
        <v>Unknown</v>
      </c>
      <c r="H2085" t="str">
        <v>VIEWED</v>
      </c>
      <c r="I2085">
        <v>483</v>
      </c>
      <c r="J2085" t="str">
        <v>TABLET</v>
      </c>
      <c r="K2085" t="str">
        <v>https://example.com/pricing</v>
      </c>
      <c r="L2085" t="str">
        <v/>
      </c>
      <c r="M2085">
        <v>8.1</v>
      </c>
      <c r="N2085" t="str">
        <v>HIGH</v>
      </c>
    </row>
    <row r="2086" spans="1:14">
      <c r="A2086" t="str">
        <v>INT-02085</v>
      </c>
      <c r="B2086" t="str">
        <v>L0070</v>
      </c>
      <c r="C2086" t="str">
        <v>DEMO_REQUEST</v>
      </c>
      <c r="D2086">
        <v>45691</v>
      </c>
      <c r="E2086" t="str">
        <v>UNKNOWN</v>
      </c>
      <c r="F2086" t="str">
        <v>C003</v>
      </c>
      <c r="G2086" t="str">
        <v>10 Lead Scoring Tips</v>
      </c>
      <c r="H2086" t="str">
        <v>OPENED</v>
      </c>
      <c r="I2086">
        <v>0</v>
      </c>
      <c r="J2086" t="str">
        <v>MOBILE</v>
      </c>
      <c r="K2086" t="str">
        <v>https://example.com/features</v>
      </c>
      <c r="L2086" t="str">
        <v/>
      </c>
      <c r="M2086">
        <v>0</v>
      </c>
      <c r="N2086" t="str">
        <v>NONE</v>
      </c>
    </row>
    <row r="2087" spans="1:14">
      <c r="A2087" t="str">
        <v>INT-02086</v>
      </c>
      <c r="B2087" t="str">
        <v>L0718</v>
      </c>
      <c r="C2087" t="str">
        <v>PRICING_PAGE_VIEW</v>
      </c>
      <c r="D2087">
        <v>45830</v>
      </c>
      <c r="E2087" t="str">
        <v>IN-PERSON</v>
      </c>
      <c r="F2087" t="str">
        <v>C010</v>
      </c>
      <c r="G2087" t="str">
        <v>Template: Campaign Planning</v>
      </c>
      <c r="H2087" t="str">
        <v>CONVERTED</v>
      </c>
      <c r="I2087">
        <v>1125</v>
      </c>
      <c r="J2087" t="str">
        <v>MOBILE</v>
      </c>
      <c r="K2087" t="str">
        <v>https://example.com/free-trial</v>
      </c>
      <c r="L2087" t="str">
        <v/>
      </c>
      <c r="M2087">
        <v>18.8</v>
      </c>
      <c r="N2087" t="str">
        <v>HIGH</v>
      </c>
    </row>
    <row r="2088" spans="1:14">
      <c r="A2088" t="str">
        <v>INT-02087</v>
      </c>
      <c r="B2088" t="str">
        <v>L0058</v>
      </c>
      <c r="C2088" t="str">
        <v>WEBSITE_VISIT</v>
      </c>
      <c r="D2088">
        <v>45725</v>
      </c>
      <c r="E2088" t="str">
        <v>PHONE</v>
      </c>
      <c r="F2088" t="str">
        <v>N/A</v>
      </c>
      <c r="G2088" t="str">
        <v>Unknown</v>
      </c>
      <c r="H2088" t="str">
        <v>VIEWED</v>
      </c>
      <c r="I2088">
        <v>1960</v>
      </c>
      <c r="J2088" t="str">
        <v>DESKTOP</v>
      </c>
      <c r="K2088" t="str">
        <v>N/A</v>
      </c>
      <c r="L2088" t="str">
        <v/>
      </c>
      <c r="M2088">
        <v>32.700000000000003</v>
      </c>
      <c r="N2088" t="str">
        <v>HIGH</v>
      </c>
    </row>
    <row r="2089" spans="1:14">
      <c r="A2089" t="str">
        <v>INT-02088</v>
      </c>
      <c r="B2089" t="str">
        <v>L0768</v>
      </c>
      <c r="C2089" t="str">
        <v>CHATBOT_CONVO</v>
      </c>
      <c r="D2089" t="str">
        <v/>
      </c>
      <c r="E2089" t="str">
        <v>WEB</v>
      </c>
      <c r="F2089" t="str">
        <v>C008</v>
      </c>
      <c r="G2089" t="str">
        <v>Unknown</v>
      </c>
      <c r="H2089" t="str">
        <v>BOUNCED</v>
      </c>
      <c r="I2089">
        <v>1840</v>
      </c>
      <c r="J2089" t="str">
        <v>TABLET</v>
      </c>
      <c r="K2089" t="str">
        <v>https://example.com/free-trial</v>
      </c>
      <c r="L2089" t="str">
        <v/>
      </c>
      <c r="M2089">
        <v>30.7</v>
      </c>
      <c r="N2089" t="str">
        <v>HIGH</v>
      </c>
    </row>
    <row r="2090" spans="1:14">
      <c r="A2090" t="str">
        <v>INT-02089</v>
      </c>
      <c r="B2090" t="str">
        <v>L0296</v>
      </c>
      <c r="C2090" t="str">
        <v>WEBSITE_VISIT</v>
      </c>
      <c r="D2090">
        <v>45738</v>
      </c>
      <c r="E2090" t="str">
        <v>PHONE</v>
      </c>
      <c r="F2090" t="str">
        <v>N/A</v>
      </c>
      <c r="G2090" t="str">
        <v>Webinar: Lead Scoring Best Practices</v>
      </c>
      <c r="H2090" t="str">
        <v>CLICKED</v>
      </c>
      <c r="I2090">
        <v>1584</v>
      </c>
      <c r="J2090" t="str">
        <v>DESKTOP</v>
      </c>
      <c r="K2090" t="str">
        <v>https://example.com/case-studies</v>
      </c>
      <c r="L2090" t="str">
        <v/>
      </c>
      <c r="M2090">
        <v>26.4</v>
      </c>
      <c r="N2090" t="str">
        <v>HIGH</v>
      </c>
    </row>
    <row r="2091" spans="1:14">
      <c r="A2091" t="str">
        <v>INT-02090</v>
      </c>
      <c r="B2091" t="str">
        <v>L0844</v>
      </c>
      <c r="C2091" t="str">
        <v>AD_CLICK</v>
      </c>
      <c r="D2091">
        <v>45851</v>
      </c>
      <c r="E2091" t="str">
        <v>CHAT</v>
      </c>
      <c r="F2091" t="str">
        <v>C010</v>
      </c>
      <c r="G2091" t="str">
        <v>Blog: How To Reduce Cac</v>
      </c>
      <c r="H2091" t="str">
        <v>PARTIAL_VIEW</v>
      </c>
      <c r="I2091">
        <v>0</v>
      </c>
      <c r="J2091" t="str">
        <v>MOBILE</v>
      </c>
      <c r="K2091" t="str">
        <v>https://example.com/pricing</v>
      </c>
      <c r="L2091" t="str">
        <v/>
      </c>
      <c r="M2091">
        <v>0</v>
      </c>
      <c r="N2091" t="str">
        <v>NONE</v>
      </c>
    </row>
    <row r="2092" spans="1:14">
      <c r="A2092" t="str">
        <v>INT-02091</v>
      </c>
      <c r="B2092" t="str">
        <v>L0135</v>
      </c>
      <c r="C2092" t="str">
        <v>AD_CLICK</v>
      </c>
      <c r="D2092">
        <v>45770</v>
      </c>
      <c r="E2092" t="str">
        <v>WEB</v>
      </c>
      <c r="F2092" t="str">
        <v>N/A</v>
      </c>
      <c r="G2092" t="str">
        <v>Unknown</v>
      </c>
      <c r="H2092" t="str">
        <v>BOUNCED</v>
      </c>
      <c r="I2092">
        <v>107</v>
      </c>
      <c r="J2092" t="str">
        <v>MOBILE</v>
      </c>
      <c r="K2092" t="str">
        <v>https://example.com/competitors</v>
      </c>
      <c r="L2092" t="str">
        <v/>
      </c>
      <c r="M2092">
        <v>1.8</v>
      </c>
      <c r="N2092" t="str">
        <v>MEDIUM</v>
      </c>
    </row>
    <row r="2093" spans="1:14">
      <c r="A2093" t="str">
        <v>INT-02092</v>
      </c>
      <c r="B2093" t="str">
        <v>L0247</v>
      </c>
      <c r="C2093" t="str">
        <v>WEBINAR_ATTENDED</v>
      </c>
      <c r="D2093">
        <v>45802</v>
      </c>
      <c r="E2093" t="str">
        <v>UNKNOWN</v>
      </c>
      <c r="F2093" t="str">
        <v>C005</v>
      </c>
      <c r="G2093" t="str">
        <v>Webinar: Advanced Analytics Deep Dive</v>
      </c>
      <c r="H2093" t="str">
        <v>ENGAGED</v>
      </c>
      <c r="I2093">
        <v>1477</v>
      </c>
      <c r="J2093" t="str">
        <v>DESKTOP</v>
      </c>
      <c r="K2093" t="str">
        <v>N/A</v>
      </c>
      <c r="L2093" t="str">
        <v/>
      </c>
      <c r="M2093">
        <v>24.6</v>
      </c>
      <c r="N2093" t="str">
        <v>HIGH</v>
      </c>
    </row>
    <row r="2094" spans="1:14">
      <c r="A2094" t="str">
        <v>INT-02093</v>
      </c>
      <c r="B2094" t="str">
        <v>L0916</v>
      </c>
      <c r="C2094" t="str">
        <v>FREE_TRIAL_SIGNUP</v>
      </c>
      <c r="D2094" t="str">
        <v/>
      </c>
      <c r="E2094" t="str">
        <v>SOCIAL</v>
      </c>
      <c r="F2094" t="str">
        <v>C009</v>
      </c>
      <c r="G2094" t="str">
        <v>Event Registration: Summit 2025</v>
      </c>
      <c r="H2094" t="str">
        <v>OPENED</v>
      </c>
      <c r="I2094">
        <v>2057</v>
      </c>
      <c r="J2094" t="str">
        <v>DESKTOP</v>
      </c>
      <c r="K2094" t="str">
        <v>https://example.com/resources/ebooks</v>
      </c>
      <c r="L2094" t="str">
        <v/>
      </c>
      <c r="M2094">
        <v>34.299999999999997</v>
      </c>
      <c r="N2094" t="str">
        <v>HIGH</v>
      </c>
    </row>
    <row r="2095" spans="1:14">
      <c r="A2095" t="str">
        <v>INT-02094</v>
      </c>
      <c r="B2095" t="str">
        <v>L0286</v>
      </c>
      <c r="C2095" t="str">
        <v>EMAIL_OPEN</v>
      </c>
      <c r="D2095">
        <v>45731</v>
      </c>
      <c r="E2095" t="str">
        <v>IN-PERSON</v>
      </c>
      <c r="F2095" t="str">
        <v>C004</v>
      </c>
      <c r="G2095" t="str">
        <v>Video: Customer Testimonial</v>
      </c>
      <c r="H2095" t="str">
        <v>NO_RESPONSE</v>
      </c>
      <c r="I2095">
        <v>0</v>
      </c>
      <c r="J2095" t="str">
        <v>DESKTOP</v>
      </c>
      <c r="K2095" t="str">
        <v>N/A</v>
      </c>
      <c r="L2095" t="str">
        <v/>
      </c>
      <c r="M2095">
        <v>0</v>
      </c>
      <c r="N2095" t="str">
        <v>NONE</v>
      </c>
    </row>
    <row r="2096" spans="1:14">
      <c r="A2096" t="str">
        <v>INT-02095</v>
      </c>
      <c r="B2096" t="str">
        <v>L0735</v>
      </c>
      <c r="C2096" t="str">
        <v>UNSUBSCRIBE</v>
      </c>
      <c r="D2096">
        <v>45781</v>
      </c>
      <c r="E2096" t="str">
        <v>PUSH_NOTIFICATION</v>
      </c>
      <c r="F2096" t="str">
        <v>N/A</v>
      </c>
      <c r="G2096" t="str">
        <v>Retargeting Ad Creative A</v>
      </c>
      <c r="H2096" t="str">
        <v>OPENED</v>
      </c>
      <c r="I2096">
        <v>229</v>
      </c>
      <c r="J2096" t="str">
        <v>TABLET</v>
      </c>
      <c r="K2096" t="str">
        <v>https://example.com/features</v>
      </c>
      <c r="L2096" t="str">
        <v/>
      </c>
      <c r="M2096">
        <v>3.8</v>
      </c>
      <c r="N2096" t="str">
        <v>MEDIUM</v>
      </c>
    </row>
    <row r="2097" spans="1:14">
      <c r="A2097" t="str">
        <v>INT-02096</v>
      </c>
      <c r="B2097" t="str">
        <v>L0084</v>
      </c>
      <c r="C2097" t="str">
        <v>FORM_SUBMIT</v>
      </c>
      <c r="D2097">
        <v>45890</v>
      </c>
      <c r="E2097" t="str">
        <v>SMS</v>
      </c>
      <c r="F2097" t="str">
        <v>C003</v>
      </c>
      <c r="G2097" t="str">
        <v>Video: Platform Overview 3Min</v>
      </c>
      <c r="H2097" t="str">
        <v>PARTIAL_VIEW</v>
      </c>
      <c r="I2097">
        <v>1769</v>
      </c>
      <c r="J2097" t="str">
        <v>DESKTOP</v>
      </c>
      <c r="K2097" t="str">
        <v>N/A</v>
      </c>
      <c r="L2097" t="str">
        <v/>
      </c>
      <c r="M2097">
        <v>29.5</v>
      </c>
      <c r="N2097" t="str">
        <v>HIGH</v>
      </c>
    </row>
    <row r="2098" spans="1:14">
      <c r="A2098" t="str">
        <v>INT-02097</v>
      </c>
      <c r="B2098" t="str">
        <v>L0885</v>
      </c>
      <c r="C2098" t="str">
        <v>WEBSITE_VISIT</v>
      </c>
      <c r="D2098">
        <v>45905</v>
      </c>
      <c r="E2098" t="str">
        <v>EMAIL</v>
      </c>
      <c r="F2098" t="str">
        <v>N/A</v>
      </c>
      <c r="G2098" t="str">
        <v>Crm Buyer'S Guide 2025</v>
      </c>
      <c r="H2098" t="str">
        <v>OPENED</v>
      </c>
      <c r="I2098">
        <v>708</v>
      </c>
      <c r="J2098" t="str">
        <v>DESKTOP</v>
      </c>
      <c r="K2098" t="str">
        <v>N/A</v>
      </c>
      <c r="L2098" t="str">
        <v/>
      </c>
      <c r="M2098">
        <v>11.8</v>
      </c>
      <c r="N2098" t="str">
        <v>HIGH</v>
      </c>
    </row>
    <row r="2099" spans="1:14">
      <c r="A2099" t="str">
        <v>INT-02098</v>
      </c>
      <c r="B2099" t="str">
        <v>L0432</v>
      </c>
      <c r="C2099" t="str">
        <v>CASE_STUDY_VIEW</v>
      </c>
      <c r="D2099">
        <v>45905</v>
      </c>
      <c r="E2099" t="str">
        <v>SMS</v>
      </c>
      <c r="F2099" t="str">
        <v>C005</v>
      </c>
      <c r="G2099" t="str">
        <v>Template: Campaign Planning</v>
      </c>
      <c r="H2099" t="str">
        <v>IGNORED</v>
      </c>
      <c r="I2099">
        <v>832</v>
      </c>
      <c r="J2099" t="str">
        <v>DESKTOP</v>
      </c>
      <c r="K2099" t="str">
        <v>https://example.com/demo</v>
      </c>
      <c r="L2099" t="str">
        <v/>
      </c>
      <c r="M2099">
        <v>13.9</v>
      </c>
      <c r="N2099" t="str">
        <v>HIGH</v>
      </c>
    </row>
    <row r="2100" spans="1:14">
      <c r="A2100" t="str">
        <v>INT-02099</v>
      </c>
      <c r="B2100" t="str">
        <v>L0186</v>
      </c>
      <c r="C2100" t="str">
        <v>WEBSITE_VISIT</v>
      </c>
      <c r="D2100">
        <v>45918</v>
      </c>
      <c r="E2100" t="str">
        <v>WEB</v>
      </c>
      <c r="F2100" t="str">
        <v>C007</v>
      </c>
      <c r="G2100" t="str">
        <v>Crm Buyer'S Guide 2025</v>
      </c>
      <c r="H2100" t="str">
        <v>REGISTERED</v>
      </c>
      <c r="I2100">
        <v>1314</v>
      </c>
      <c r="J2100" t="str">
        <v>MOBILE</v>
      </c>
      <c r="K2100" t="str">
        <v>https://example.com/free-trial</v>
      </c>
      <c r="L2100" t="str">
        <v/>
      </c>
      <c r="M2100">
        <v>21.9</v>
      </c>
      <c r="N2100" t="str">
        <v>HIGH</v>
      </c>
    </row>
    <row r="2101" spans="1:14">
      <c r="A2101" t="str">
        <v>INT-02100</v>
      </c>
      <c r="B2101" t="str">
        <v>L0927</v>
      </c>
      <c r="C2101" t="str">
        <v>WEBSITE_VISIT</v>
      </c>
      <c r="D2101">
        <v>45724</v>
      </c>
      <c r="E2101" t="str">
        <v>WEB</v>
      </c>
      <c r="F2101" t="str">
        <v>C008</v>
      </c>
      <c r="G2101" t="str">
        <v>Ebook: Abm Playbook</v>
      </c>
      <c r="H2101" t="str">
        <v>ENGAGED</v>
      </c>
      <c r="I2101">
        <v>569</v>
      </c>
      <c r="J2101" t="str">
        <v>TABLET</v>
      </c>
      <c r="K2101" t="str">
        <v>https://example.com/blog/reduce-cac</v>
      </c>
      <c r="L2101" t="str">
        <v/>
      </c>
      <c r="M2101">
        <v>9.5</v>
      </c>
      <c r="N2101" t="str">
        <v>HIGH</v>
      </c>
    </row>
    <row r="2102" spans="1:14">
      <c r="A2102" t="str">
        <v>INT-02101</v>
      </c>
      <c r="B2102" t="str">
        <v>L0903</v>
      </c>
      <c r="C2102" t="str">
        <v>FORM_SUBMIT</v>
      </c>
      <c r="D2102">
        <v>45907</v>
      </c>
      <c r="E2102" t="str">
        <v>IN-PERSON</v>
      </c>
      <c r="F2102" t="str">
        <v>C009</v>
      </c>
      <c r="G2102" t="str">
        <v>Case Study: Enterprise Win</v>
      </c>
      <c r="H2102" t="str">
        <v>REPLIED</v>
      </c>
      <c r="I2102">
        <v>2395</v>
      </c>
      <c r="J2102" t="str">
        <v>DESKTOP</v>
      </c>
      <c r="K2102" t="str">
        <v>https://example.com/demo</v>
      </c>
      <c r="L2102" t="str">
        <v/>
      </c>
      <c r="M2102">
        <v>39.9</v>
      </c>
      <c r="N2102" t="str">
        <v>HIGH</v>
      </c>
    </row>
    <row r="2103" spans="1:14">
      <c r="A2103" t="str">
        <v>INT-02102</v>
      </c>
      <c r="B2103" t="str">
        <v>L0961</v>
      </c>
      <c r="C2103" t="str">
        <v>FREE_TRIAL_SIGNUP</v>
      </c>
      <c r="D2103">
        <v>45967</v>
      </c>
      <c r="E2103" t="str">
        <v>SOCIAL</v>
      </c>
      <c r="F2103" t="str">
        <v>N/A</v>
      </c>
      <c r="G2103" t="str">
        <v>Customer Success Story</v>
      </c>
      <c r="H2103" t="str">
        <v>VIEWED</v>
      </c>
      <c r="I2103">
        <v>1236</v>
      </c>
      <c r="J2103" t="str">
        <v>MOBILE</v>
      </c>
      <c r="K2103" t="str">
        <v>https://example.com/roi-calculator</v>
      </c>
      <c r="L2103" t="str">
        <v/>
      </c>
      <c r="M2103">
        <v>20.6</v>
      </c>
      <c r="N2103" t="str">
        <v>HIGH</v>
      </c>
    </row>
    <row r="2104" spans="1:14">
      <c r="A2104" t="str">
        <v>INT-02103</v>
      </c>
      <c r="B2104" t="str">
        <v>L0598</v>
      </c>
      <c r="C2104" t="str">
        <v>PRICING_PAGE_VIEW</v>
      </c>
      <c r="D2104">
        <v>45674</v>
      </c>
      <c r="E2104" t="str">
        <v>PUSH_NOTIFICATION</v>
      </c>
      <c r="F2104" t="str">
        <v>C002</v>
      </c>
      <c r="G2104" t="str">
        <v>Demo: Live Product Walkthrough</v>
      </c>
      <c r="H2104" t="str">
        <v>OPENED</v>
      </c>
      <c r="I2104">
        <v>457</v>
      </c>
      <c r="J2104" t="str">
        <v>TABLET</v>
      </c>
      <c r="K2104" t="str">
        <v>https://example.com/contact</v>
      </c>
      <c r="L2104" t="str">
        <v/>
      </c>
      <c r="M2104">
        <v>7.6</v>
      </c>
      <c r="N2104" t="str">
        <v>HIGH</v>
      </c>
    </row>
    <row r="2105" spans="1:14">
      <c r="A2105" t="str">
        <v>INT-02104</v>
      </c>
      <c r="B2105" t="str">
        <v>L0771</v>
      </c>
      <c r="C2105" t="str">
        <v>VIDEO_WATCH</v>
      </c>
      <c r="D2105">
        <v>45989</v>
      </c>
      <c r="E2105" t="str">
        <v>WEB</v>
      </c>
      <c r="F2105" t="str">
        <v>C002</v>
      </c>
      <c r="G2105" t="str">
        <v>Newsletter Issue #44</v>
      </c>
      <c r="H2105" t="str">
        <v>UNSUBSCRIBED</v>
      </c>
      <c r="I2105">
        <v>1239</v>
      </c>
      <c r="J2105" t="str">
        <v>TABLET</v>
      </c>
      <c r="K2105" t="str">
        <v>N/A</v>
      </c>
      <c r="L2105" t="str">
        <v/>
      </c>
      <c r="M2105">
        <v>20.7</v>
      </c>
      <c r="N2105" t="str">
        <v>HIGH</v>
      </c>
    </row>
    <row r="2106" spans="1:14">
      <c r="A2106" t="str">
        <v>INT-02105</v>
      </c>
      <c r="B2106" t="str">
        <v>L0490</v>
      </c>
      <c r="C2106" t="str">
        <v>EMAIL_OPEN</v>
      </c>
      <c r="D2106">
        <v>45794</v>
      </c>
      <c r="E2106" t="str">
        <v>SMS</v>
      </c>
      <c r="F2106" t="str">
        <v>N/A</v>
      </c>
      <c r="G2106" t="str">
        <v>Case Study: Mid-Market Win</v>
      </c>
      <c r="H2106" t="str">
        <v>OPENED</v>
      </c>
      <c r="I2106">
        <v>1044</v>
      </c>
      <c r="J2106" t="str">
        <v>MOBILE</v>
      </c>
      <c r="K2106" t="str">
        <v>https://example.com/webinars</v>
      </c>
      <c r="L2106" t="str">
        <v/>
      </c>
      <c r="M2106">
        <v>17.399999999999999</v>
      </c>
      <c r="N2106" t="str">
        <v>HIGH</v>
      </c>
    </row>
    <row r="2107" spans="1:14">
      <c r="A2107" t="str">
        <v>INT-02106</v>
      </c>
      <c r="B2107" t="str">
        <v>L0629</v>
      </c>
      <c r="C2107" t="str">
        <v>FREE_TRIAL_SIGNUP</v>
      </c>
      <c r="D2107">
        <v>45749</v>
      </c>
      <c r="E2107" t="str">
        <v>SOCIAL</v>
      </c>
      <c r="F2107" t="str">
        <v>C008</v>
      </c>
      <c r="G2107" t="str">
        <v>Newsletter Issue #44</v>
      </c>
      <c r="H2107" t="str">
        <v>VIEWED</v>
      </c>
      <c r="I2107">
        <v>1496</v>
      </c>
      <c r="J2107" t="str">
        <v>DESKTOP</v>
      </c>
      <c r="K2107" t="str">
        <v>https://example.com/demo</v>
      </c>
      <c r="L2107" t="str">
        <v/>
      </c>
      <c r="M2107">
        <v>24.9</v>
      </c>
      <c r="N2107" t="str">
        <v>HIGH</v>
      </c>
    </row>
    <row r="2108" spans="1:14">
      <c r="A2108" t="str">
        <v>INT-02107</v>
      </c>
      <c r="B2108" t="str">
        <v>L0803</v>
      </c>
      <c r="C2108" t="str">
        <v>SOCIAL_ENGAGE</v>
      </c>
      <c r="D2108">
        <v>45752</v>
      </c>
      <c r="E2108" t="str">
        <v>UNKNOWN</v>
      </c>
      <c r="F2108" t="str">
        <v>C001</v>
      </c>
      <c r="G2108" t="str">
        <v>Roi Calculator Landing Page</v>
      </c>
      <c r="H2108" t="str">
        <v>OPENED</v>
      </c>
      <c r="I2108">
        <v>2258</v>
      </c>
      <c r="J2108" t="str">
        <v>TABLET</v>
      </c>
      <c r="K2108" t="str">
        <v>https://example.com/pricing</v>
      </c>
      <c r="L2108" t="str">
        <v/>
      </c>
      <c r="M2108">
        <v>37.6</v>
      </c>
      <c r="N2108" t="str">
        <v>HIGH</v>
      </c>
    </row>
    <row r="2109" spans="1:14">
      <c r="A2109" t="str">
        <v>INT-02108</v>
      </c>
      <c r="B2109" t="str">
        <v>L0466</v>
      </c>
      <c r="C2109" t="str">
        <v>CHATBOT_CONVO</v>
      </c>
      <c r="D2109">
        <v>45862</v>
      </c>
      <c r="E2109" t="str">
        <v>PUSH_NOTIFICATION</v>
      </c>
      <c r="F2109" t="str">
        <v>C007</v>
      </c>
      <c r="G2109" t="str">
        <v>Guide: Email Deliverability</v>
      </c>
      <c r="H2109" t="str">
        <v>NO_RESPONSE</v>
      </c>
      <c r="I2109">
        <v>2082</v>
      </c>
      <c r="J2109" t="str">
        <v>UNKNOWN</v>
      </c>
      <c r="K2109" t="str">
        <v>https://example.com/pricing</v>
      </c>
      <c r="L2109" t="str">
        <v/>
      </c>
      <c r="M2109">
        <v>34.700000000000003</v>
      </c>
      <c r="N2109" t="str">
        <v>HIGH</v>
      </c>
    </row>
    <row r="2110" spans="1:14">
      <c r="A2110" t="str">
        <v>INT-02109</v>
      </c>
      <c r="B2110" t="str">
        <v>L0927</v>
      </c>
      <c r="C2110" t="str">
        <v>CHATBOT_CONVO</v>
      </c>
      <c r="D2110">
        <v>46015</v>
      </c>
      <c r="E2110" t="str">
        <v>UNKNOWN</v>
      </c>
      <c r="F2110" t="str">
        <v>C006</v>
      </c>
      <c r="G2110" t="str">
        <v>Webinar: Lead Scoring Best Practices</v>
      </c>
      <c r="H2110" t="str">
        <v>CLICKED</v>
      </c>
      <c r="I2110">
        <v>955</v>
      </c>
      <c r="J2110" t="str">
        <v>UNKNOWN</v>
      </c>
      <c r="K2110" t="str">
        <v>https://example.com/contact</v>
      </c>
      <c r="L2110" t="str">
        <v/>
      </c>
      <c r="M2110">
        <v>15.9</v>
      </c>
      <c r="N2110" t="str">
        <v>HIGH</v>
      </c>
    </row>
    <row r="2111" spans="1:14">
      <c r="A2111" t="str">
        <v>INT-02110</v>
      </c>
      <c r="B2111" t="str">
        <v>L0511</v>
      </c>
      <c r="C2111" t="str">
        <v>BLOG_READ</v>
      </c>
      <c r="D2111">
        <v>45663</v>
      </c>
      <c r="E2111" t="str">
        <v>SOCIAL</v>
      </c>
      <c r="F2111" t="str">
        <v>C009</v>
      </c>
      <c r="G2111" t="str">
        <v>Crm Buyer'S Guide 2025</v>
      </c>
      <c r="H2111" t="str">
        <v>NO_RESPONSE</v>
      </c>
      <c r="I2111">
        <v>232</v>
      </c>
      <c r="J2111" t="str">
        <v>UNKNOWN</v>
      </c>
      <c r="K2111" t="str">
        <v>https://example.com/competitors</v>
      </c>
      <c r="L2111" t="str">
        <v/>
      </c>
      <c r="M2111">
        <v>3.9</v>
      </c>
      <c r="N2111" t="str">
        <v>MEDIUM</v>
      </c>
    </row>
    <row r="2112" spans="1:14">
      <c r="A2112" t="str">
        <v>INT-02111</v>
      </c>
      <c r="B2112" t="str">
        <v>L0297</v>
      </c>
      <c r="C2112" t="str">
        <v>FREE_TRIAL_SIGNUP</v>
      </c>
      <c r="D2112">
        <v>45863</v>
      </c>
      <c r="E2112" t="str">
        <v>WEB</v>
      </c>
      <c r="F2112" t="str">
        <v>C010</v>
      </c>
      <c r="G2112" t="str">
        <v>Pricing Page</v>
      </c>
      <c r="H2112" t="str">
        <v>BOUNCED</v>
      </c>
      <c r="I2112">
        <v>2151</v>
      </c>
      <c r="J2112" t="str">
        <v>MOBILE</v>
      </c>
      <c r="K2112" t="str">
        <v>https://example.com/resources/ebooks</v>
      </c>
      <c r="L2112" t="str">
        <v/>
      </c>
      <c r="M2112">
        <v>35.9</v>
      </c>
      <c r="N2112" t="str">
        <v>HIGH</v>
      </c>
    </row>
    <row r="2113" spans="1:14">
      <c r="A2113" t="str">
        <v>INT-02112</v>
      </c>
      <c r="B2113" t="str">
        <v>L0924</v>
      </c>
      <c r="C2113" t="str">
        <v>EMAIL_OPEN</v>
      </c>
      <c r="D2113">
        <v>45974</v>
      </c>
      <c r="E2113" t="str">
        <v>WEB</v>
      </c>
      <c r="F2113" t="str">
        <v>C005</v>
      </c>
      <c r="G2113" t="str">
        <v>Unknown</v>
      </c>
      <c r="H2113" t="str">
        <v>CLICKED</v>
      </c>
      <c r="I2113">
        <v>1449</v>
      </c>
      <c r="J2113" t="str">
        <v>MOBILE</v>
      </c>
      <c r="K2113" t="str">
        <v>https://example.com/webinars</v>
      </c>
      <c r="L2113" t="str">
        <v/>
      </c>
      <c r="M2113">
        <v>24.2</v>
      </c>
      <c r="N2113" t="str">
        <v>HIGH</v>
      </c>
    </row>
    <row r="2114" spans="1:14">
      <c r="A2114" t="str">
        <v>INT-02113</v>
      </c>
      <c r="B2114" t="str">
        <v>L0137</v>
      </c>
      <c r="C2114" t="str">
        <v>BLOG_READ</v>
      </c>
      <c r="D2114">
        <v>45842</v>
      </c>
      <c r="E2114" t="str">
        <v>CHAT</v>
      </c>
      <c r="F2114" t="str">
        <v>N/A</v>
      </c>
      <c r="G2114" t="str">
        <v>Newsletter Issue #43</v>
      </c>
      <c r="H2114" t="str">
        <v>PARTIAL_VIEW</v>
      </c>
      <c r="I2114">
        <v>622</v>
      </c>
      <c r="J2114" t="str">
        <v>DESKTOP</v>
      </c>
      <c r="K2114" t="str">
        <v>https://example.com/blog/reduce-cac</v>
      </c>
      <c r="L2114" t="str">
        <v/>
      </c>
      <c r="M2114">
        <v>10.4</v>
      </c>
      <c r="N2114" t="str">
        <v>HIGH</v>
      </c>
    </row>
    <row r="2115" spans="1:14">
      <c r="A2115" t="str">
        <v>INT-02114</v>
      </c>
      <c r="B2115" t="str">
        <v>L0745</v>
      </c>
      <c r="C2115" t="str">
        <v>VIDEO_WATCH</v>
      </c>
      <c r="D2115">
        <v>45660</v>
      </c>
      <c r="E2115" t="str">
        <v>WEB</v>
      </c>
      <c r="F2115" t="str">
        <v>C008</v>
      </c>
      <c r="G2115" t="str">
        <v>Event Registration: Summit 2025</v>
      </c>
      <c r="H2115" t="str">
        <v>BOUNCED</v>
      </c>
      <c r="I2115">
        <v>1606</v>
      </c>
      <c r="J2115" t="str">
        <v>MOBILE</v>
      </c>
      <c r="K2115" t="str">
        <v>N/A</v>
      </c>
      <c r="L2115" t="str">
        <v/>
      </c>
      <c r="M2115">
        <v>26.8</v>
      </c>
      <c r="N2115" t="str">
        <v>HIGH</v>
      </c>
    </row>
    <row r="2116" spans="1:14">
      <c r="A2116" t="str">
        <v>INT-02115</v>
      </c>
      <c r="B2116" t="str">
        <v>L0492</v>
      </c>
      <c r="C2116" t="str">
        <v>DEMO_REQUEST</v>
      </c>
      <c r="D2116">
        <v>45671</v>
      </c>
      <c r="E2116" t="str">
        <v>CHAT</v>
      </c>
      <c r="F2116" t="str">
        <v>N/A</v>
      </c>
      <c r="G2116" t="str">
        <v>Partner Referral Landing Page</v>
      </c>
      <c r="H2116" t="str">
        <v>PARTIAL_VIEW</v>
      </c>
      <c r="I2116">
        <v>2084</v>
      </c>
      <c r="J2116" t="str">
        <v>DESKTOP</v>
      </c>
      <c r="K2116" t="str">
        <v>https://example.com/demo</v>
      </c>
      <c r="L2116" t="str">
        <v/>
      </c>
      <c r="M2116">
        <v>34.700000000000003</v>
      </c>
      <c r="N2116" t="str">
        <v>HIGH</v>
      </c>
    </row>
    <row r="2117" spans="1:14">
      <c r="A2117" t="str">
        <v>INT-02116</v>
      </c>
      <c r="B2117" t="str">
        <v>L0503</v>
      </c>
      <c r="C2117" t="str">
        <v>EMAIL_CLICK</v>
      </c>
      <c r="D2117">
        <v>45890</v>
      </c>
      <c r="E2117" t="str">
        <v>IN-PERSON</v>
      </c>
      <c r="F2117" t="str">
        <v>C009</v>
      </c>
      <c r="G2117" t="str">
        <v>Demo: Live Product Walkthrough</v>
      </c>
      <c r="H2117" t="str">
        <v>CLICKED</v>
      </c>
      <c r="I2117">
        <v>681</v>
      </c>
      <c r="J2117" t="str">
        <v>UNKNOWN</v>
      </c>
      <c r="K2117" t="str">
        <v>https://example.com/pricing</v>
      </c>
      <c r="L2117" t="str">
        <v/>
      </c>
      <c r="M2117">
        <v>11.4</v>
      </c>
      <c r="N2117" t="str">
        <v>HIGH</v>
      </c>
    </row>
    <row r="2118" spans="1:14">
      <c r="A2118" t="str">
        <v>INT-02117</v>
      </c>
      <c r="B2118" t="str">
        <v>L0225</v>
      </c>
      <c r="C2118" t="str">
        <v>FREE_TRIAL_SIGNUP</v>
      </c>
      <c r="D2118">
        <v>45658</v>
      </c>
      <c r="E2118" t="str">
        <v>IN-PERSON</v>
      </c>
      <c r="F2118" t="str">
        <v>C004</v>
      </c>
      <c r="G2118" t="str">
        <v>Newsletter Issue #42</v>
      </c>
      <c r="H2118" t="str">
        <v>NO_RESPONSE</v>
      </c>
      <c r="I2118">
        <v>0</v>
      </c>
      <c r="J2118" t="str">
        <v>MOBILE</v>
      </c>
      <c r="K2118" t="str">
        <v>N/A</v>
      </c>
      <c r="L2118" t="str">
        <v/>
      </c>
      <c r="M2118">
        <v>0</v>
      </c>
      <c r="N2118" t="str">
        <v>NONE</v>
      </c>
    </row>
    <row r="2119" spans="1:14">
      <c r="A2119" t="str">
        <v>INT-02118</v>
      </c>
      <c r="B2119" t="str">
        <v>L0124</v>
      </c>
      <c r="C2119" t="str">
        <v>BLOG_READ</v>
      </c>
      <c r="D2119">
        <v>45834</v>
      </c>
      <c r="E2119" t="str">
        <v>PUSH_NOTIFICATION</v>
      </c>
      <c r="F2119" t="str">
        <v>C001</v>
      </c>
      <c r="G2119" t="str">
        <v>Customer Success Story</v>
      </c>
      <c r="H2119" t="str">
        <v>CLICKED</v>
      </c>
      <c r="I2119">
        <v>227</v>
      </c>
      <c r="J2119" t="str">
        <v>TABLET</v>
      </c>
      <c r="K2119" t="str">
        <v>N/A</v>
      </c>
      <c r="L2119" t="str">
        <v/>
      </c>
      <c r="M2119">
        <v>3.8</v>
      </c>
      <c r="N2119" t="str">
        <v>MEDIUM</v>
      </c>
    </row>
    <row r="2120" spans="1:14">
      <c r="A2120" t="str">
        <v>INT-02119</v>
      </c>
      <c r="B2120" t="str">
        <v>L0959</v>
      </c>
      <c r="C2120" t="str">
        <v>EMAIL_OPEN</v>
      </c>
      <c r="D2120">
        <v>45817</v>
      </c>
      <c r="E2120" t="str">
        <v>SOCIAL</v>
      </c>
      <c r="F2120" t="str">
        <v>C002</v>
      </c>
      <c r="G2120" t="str">
        <v>Newsletter Issue #43</v>
      </c>
      <c r="H2120" t="str">
        <v>BOUNCED</v>
      </c>
      <c r="I2120">
        <v>450</v>
      </c>
      <c r="J2120" t="str">
        <v>MOBILE</v>
      </c>
      <c r="K2120" t="str">
        <v>https://example.com/pricing</v>
      </c>
      <c r="L2120" t="str">
        <v/>
      </c>
      <c r="M2120">
        <v>7.5</v>
      </c>
      <c r="N2120" t="str">
        <v>HIGH</v>
      </c>
    </row>
    <row r="2121" spans="1:14">
      <c r="A2121" t="str">
        <v>INT-02120</v>
      </c>
      <c r="B2121" t="str">
        <v>L0712</v>
      </c>
      <c r="C2121" t="str">
        <v>EMAIL_OPEN</v>
      </c>
      <c r="D2121">
        <v>45795</v>
      </c>
      <c r="E2121" t="str">
        <v>IN-PERSON</v>
      </c>
      <c r="F2121" t="str">
        <v>N/A</v>
      </c>
      <c r="G2121" t="str">
        <v>Unknown</v>
      </c>
      <c r="H2121" t="str">
        <v>CONVERTED</v>
      </c>
      <c r="I2121">
        <v>2219</v>
      </c>
      <c r="J2121" t="str">
        <v>MOBILE</v>
      </c>
      <c r="K2121" t="str">
        <v>https://example.com/blog</v>
      </c>
      <c r="L2121" t="str">
        <v/>
      </c>
      <c r="M2121">
        <v>37</v>
      </c>
      <c r="N2121" t="str">
        <v>HIGH</v>
      </c>
    </row>
    <row r="2122" spans="1:14">
      <c r="A2122" t="str">
        <v>INT-02121</v>
      </c>
      <c r="B2122" t="str">
        <v>L0580</v>
      </c>
      <c r="C2122" t="str">
        <v>CHATBOT_CONVO</v>
      </c>
      <c r="D2122">
        <v>45997</v>
      </c>
      <c r="E2122" t="str">
        <v>SMS</v>
      </c>
      <c r="F2122" t="str">
        <v>C010</v>
      </c>
      <c r="G2122" t="str">
        <v>Blog: How To Reduce Cac</v>
      </c>
      <c r="H2122" t="str">
        <v>PARTIAL_VIEW</v>
      </c>
      <c r="I2122">
        <v>2154</v>
      </c>
      <c r="J2122" t="str">
        <v>DESKTOP</v>
      </c>
      <c r="K2122" t="str">
        <v>https://example.com/demo</v>
      </c>
      <c r="L2122" t="str">
        <v/>
      </c>
      <c r="M2122">
        <v>35.9</v>
      </c>
      <c r="N2122" t="str">
        <v>HIGH</v>
      </c>
    </row>
    <row r="2123" spans="1:14">
      <c r="A2123" t="str">
        <v>INT-02122</v>
      </c>
      <c r="B2123" t="str">
        <v>L0929</v>
      </c>
      <c r="C2123" t="str">
        <v>PHONE_CALL</v>
      </c>
      <c r="D2123">
        <v>46013</v>
      </c>
      <c r="E2123" t="str">
        <v>SMS</v>
      </c>
      <c r="F2123" t="str">
        <v>C009</v>
      </c>
      <c r="G2123" t="str">
        <v>Video: Platform Overview 3Min</v>
      </c>
      <c r="H2123" t="str">
        <v>REGISTERED</v>
      </c>
      <c r="I2123">
        <v>388</v>
      </c>
      <c r="J2123" t="str">
        <v>DESKTOP</v>
      </c>
      <c r="K2123" t="str">
        <v>https://example.com/demo</v>
      </c>
      <c r="L2123" t="str">
        <v/>
      </c>
      <c r="M2123">
        <v>6.5</v>
      </c>
      <c r="N2123" t="str">
        <v>HIGH</v>
      </c>
    </row>
    <row r="2124" spans="1:14">
      <c r="A2124" t="str">
        <v>INT-02123</v>
      </c>
      <c r="B2124" t="str">
        <v>L0032</v>
      </c>
      <c r="C2124" t="str">
        <v>DEMO_REQUEST</v>
      </c>
      <c r="D2124">
        <v>45887</v>
      </c>
      <c r="E2124" t="str">
        <v>CHAT</v>
      </c>
      <c r="F2124" t="str">
        <v>C004</v>
      </c>
      <c r="G2124" t="str">
        <v>10 Lead Scoring Tips</v>
      </c>
      <c r="H2124" t="str">
        <v>NO_RESPONSE</v>
      </c>
      <c r="I2124">
        <v>263</v>
      </c>
      <c r="J2124" t="str">
        <v>DESKTOP</v>
      </c>
      <c r="K2124" t="str">
        <v>https://example.com/pricing</v>
      </c>
      <c r="L2124" t="str">
        <v>Downloaded 3+ Resources</v>
      </c>
      <c r="M2124">
        <v>4.4000000000000004</v>
      </c>
      <c r="N2124" t="str">
        <v>MEDIUM</v>
      </c>
    </row>
    <row r="2125" spans="1:14">
      <c r="A2125" t="str">
        <v>INT-02124</v>
      </c>
      <c r="B2125" t="str">
        <v>L0773</v>
      </c>
      <c r="C2125" t="str">
        <v>DEMO_REQUEST</v>
      </c>
      <c r="D2125">
        <v>45871</v>
      </c>
      <c r="E2125" t="str">
        <v>CHAT</v>
      </c>
      <c r="F2125" t="str">
        <v>N/A</v>
      </c>
      <c r="G2125" t="str">
        <v>Blog: 5 Metrics Every Cmo Needs</v>
      </c>
      <c r="H2125" t="str">
        <v>NO_RESPONSE</v>
      </c>
      <c r="I2125">
        <v>2205</v>
      </c>
      <c r="J2125" t="str">
        <v>MOBILE</v>
      </c>
      <c r="K2125" t="str">
        <v>https://example.com/about</v>
      </c>
      <c r="L2125" t="str">
        <v/>
      </c>
      <c r="M2125">
        <v>36.799999999999997</v>
      </c>
      <c r="N2125" t="str">
        <v>HIGH</v>
      </c>
    </row>
    <row r="2126" spans="1:14">
      <c r="A2126" t="str">
        <v>INT-02125</v>
      </c>
      <c r="B2126" t="str">
        <v>L0281</v>
      </c>
      <c r="C2126" t="str">
        <v>PRICING_PAGE_VIEW</v>
      </c>
      <c r="D2126">
        <v>45912</v>
      </c>
      <c r="E2126" t="str">
        <v>EMAIL</v>
      </c>
      <c r="F2126" t="str">
        <v>C001</v>
      </c>
      <c r="G2126" t="str">
        <v>Webinar: Marketing Automation 101</v>
      </c>
      <c r="H2126" t="str">
        <v>IGNORED</v>
      </c>
      <c r="I2126">
        <v>684</v>
      </c>
      <c r="J2126" t="str">
        <v>MOBILE</v>
      </c>
      <c r="K2126" t="str">
        <v>https://example.com/webinars</v>
      </c>
      <c r="L2126" t="str">
        <v/>
      </c>
      <c r="M2126">
        <v>11.4</v>
      </c>
      <c r="N2126" t="str">
        <v>HIGH</v>
      </c>
    </row>
    <row r="2127" spans="1:14">
      <c r="A2127" t="str">
        <v>INT-02126</v>
      </c>
      <c r="B2127" t="str">
        <v>L0910</v>
      </c>
      <c r="C2127" t="str">
        <v>CHATBOT_CONVO</v>
      </c>
      <c r="D2127">
        <v>45995</v>
      </c>
      <c r="E2127" t="str">
        <v>IN-PERSON</v>
      </c>
      <c r="F2127" t="str">
        <v>N/A</v>
      </c>
      <c r="G2127" t="str">
        <v>10 Lead Scoring Tips</v>
      </c>
      <c r="H2127" t="str">
        <v>VIEWED</v>
      </c>
      <c r="I2127">
        <v>1385</v>
      </c>
      <c r="J2127" t="str">
        <v>MOBILE</v>
      </c>
      <c r="K2127" t="str">
        <v>https://example.com/features</v>
      </c>
      <c r="L2127" t="str">
        <v/>
      </c>
      <c r="M2127">
        <v>23.1</v>
      </c>
      <c r="N2127" t="str">
        <v>HIGH</v>
      </c>
    </row>
    <row r="2128" spans="1:14">
      <c r="A2128" t="str">
        <v>INT-02127</v>
      </c>
      <c r="B2128" t="str">
        <v>L0230</v>
      </c>
      <c r="C2128" t="str">
        <v>EMAIL_OPEN</v>
      </c>
      <c r="D2128">
        <v>45985</v>
      </c>
      <c r="E2128" t="str">
        <v>IN-PERSON</v>
      </c>
      <c r="F2128" t="str">
        <v>N/A</v>
      </c>
      <c r="G2128" t="str">
        <v>Competitor Comparison Sheet</v>
      </c>
      <c r="H2128" t="str">
        <v>CONVERTED</v>
      </c>
      <c r="I2128">
        <v>1528</v>
      </c>
      <c r="J2128" t="str">
        <v>MOBILE</v>
      </c>
      <c r="K2128" t="str">
        <v>https://example.com/case-studies</v>
      </c>
      <c r="L2128" t="str">
        <v/>
      </c>
      <c r="M2128">
        <v>25.5</v>
      </c>
      <c r="N2128" t="str">
        <v>HIGH</v>
      </c>
    </row>
    <row r="2129" spans="1:14">
      <c r="A2129" t="str">
        <v>INT-02128</v>
      </c>
      <c r="B2129" t="str">
        <v>L0863</v>
      </c>
      <c r="C2129" t="str">
        <v>WEBSITE_VISIT</v>
      </c>
      <c r="D2129">
        <v>46013</v>
      </c>
      <c r="E2129" t="str">
        <v>WEB</v>
      </c>
      <c r="F2129" t="str">
        <v>C004</v>
      </c>
      <c r="G2129" t="str">
        <v>Product Demo Video</v>
      </c>
      <c r="H2129" t="str">
        <v>PARTIAL_VIEW</v>
      </c>
      <c r="I2129">
        <v>0</v>
      </c>
      <c r="J2129" t="str">
        <v>TABLET</v>
      </c>
      <c r="K2129" t="str">
        <v>https://example.com/contact</v>
      </c>
      <c r="L2129" t="str">
        <v/>
      </c>
      <c r="M2129">
        <v>0</v>
      </c>
      <c r="N2129" t="str">
        <v>NONE</v>
      </c>
    </row>
    <row r="2130" spans="1:14">
      <c r="A2130" t="str">
        <v>INT-02129</v>
      </c>
      <c r="B2130" t="str">
        <v>L0746</v>
      </c>
      <c r="C2130" t="str">
        <v>FORM_SUBMIT</v>
      </c>
      <c r="D2130">
        <v>45765</v>
      </c>
      <c r="E2130" t="str">
        <v>WEB</v>
      </c>
      <c r="F2130" t="str">
        <v>C007</v>
      </c>
      <c r="G2130" t="str">
        <v>Webinar: Lead Scoring Best Practices</v>
      </c>
      <c r="H2130" t="str">
        <v>BOUNCED</v>
      </c>
      <c r="I2130">
        <v>2389</v>
      </c>
      <c r="J2130" t="str">
        <v>MOBILE</v>
      </c>
      <c r="K2130" t="str">
        <v>https://example.com/resources/ebooks</v>
      </c>
      <c r="L2130" t="str">
        <v/>
      </c>
      <c r="M2130">
        <v>39.799999999999997</v>
      </c>
      <c r="N2130" t="str">
        <v>HIGH</v>
      </c>
    </row>
    <row r="2131" spans="1:14">
      <c r="A2131" t="str">
        <v>INT-02130</v>
      </c>
      <c r="B2131" t="str">
        <v>L0478</v>
      </c>
      <c r="C2131" t="str">
        <v>EMAIL_CLICK</v>
      </c>
      <c r="D2131">
        <v>45923</v>
      </c>
      <c r="E2131" t="str">
        <v>SOCIAL</v>
      </c>
      <c r="F2131" t="str">
        <v>C007</v>
      </c>
      <c r="G2131" t="str">
        <v>Crm Buyer'S Guide 2025</v>
      </c>
      <c r="H2131" t="str">
        <v>UNSUBSCRIBED</v>
      </c>
      <c r="I2131">
        <v>1236</v>
      </c>
      <c r="J2131" t="str">
        <v>DESKTOP</v>
      </c>
      <c r="K2131" t="str">
        <v>https://example.com/integrations</v>
      </c>
      <c r="L2131" t="str">
        <v/>
      </c>
      <c r="M2131">
        <v>20.6</v>
      </c>
      <c r="N2131" t="str">
        <v>HIGH</v>
      </c>
    </row>
    <row r="2132" spans="1:14">
      <c r="A2132" t="str">
        <v>INT-02131</v>
      </c>
      <c r="B2132" t="str">
        <v>L0451</v>
      </c>
      <c r="C2132" t="str">
        <v>DEMO_REQUEST</v>
      </c>
      <c r="D2132">
        <v>45677</v>
      </c>
      <c r="E2132" t="str">
        <v>CHAT</v>
      </c>
      <c r="F2132" t="str">
        <v>N/A</v>
      </c>
      <c r="G2132" t="str">
        <v>Unknown</v>
      </c>
      <c r="H2132" t="str">
        <v>ENGAGED</v>
      </c>
      <c r="I2132">
        <v>2190</v>
      </c>
      <c r="J2132" t="str">
        <v>MOBILE</v>
      </c>
      <c r="K2132" t="str">
        <v>https://example.com/demo</v>
      </c>
      <c r="L2132" t="str">
        <v/>
      </c>
      <c r="M2132">
        <v>36.5</v>
      </c>
      <c r="N2132" t="str">
        <v>HIGH</v>
      </c>
    </row>
    <row r="2133" spans="1:14">
      <c r="A2133" t="str">
        <v>INT-02132</v>
      </c>
      <c r="B2133" t="str">
        <v>L0097</v>
      </c>
      <c r="C2133" t="str">
        <v>SOCIAL_ENGAGE</v>
      </c>
      <c r="D2133">
        <v>45864</v>
      </c>
      <c r="E2133" t="str">
        <v>WEB</v>
      </c>
      <c r="F2133" t="str">
        <v>C010</v>
      </c>
      <c r="G2133" t="str">
        <v>Blog: How To Reduce Cac</v>
      </c>
      <c r="H2133" t="str">
        <v>OPENED</v>
      </c>
      <c r="I2133">
        <v>0</v>
      </c>
      <c r="J2133" t="str">
        <v>MOBILE</v>
      </c>
      <c r="K2133" t="str">
        <v>N/A</v>
      </c>
      <c r="L2133" t="str">
        <v/>
      </c>
      <c r="M2133">
        <v>0</v>
      </c>
      <c r="N2133" t="str">
        <v>NONE</v>
      </c>
    </row>
    <row r="2134" spans="1:14">
      <c r="A2134" t="str">
        <v>INT-02133</v>
      </c>
      <c r="B2134" t="str">
        <v>L0399</v>
      </c>
      <c r="C2134" t="str">
        <v>BLOG_READ</v>
      </c>
      <c r="D2134" t="str">
        <v/>
      </c>
      <c r="E2134" t="str">
        <v>SOCIAL</v>
      </c>
      <c r="F2134" t="str">
        <v>N/A</v>
      </c>
      <c r="G2134" t="str">
        <v>Ultimate Guide To Crm</v>
      </c>
      <c r="H2134" t="str">
        <v>DOWNLOADED</v>
      </c>
      <c r="I2134">
        <v>352</v>
      </c>
      <c r="J2134" t="str">
        <v>DESKTOP</v>
      </c>
      <c r="K2134" t="str">
        <v>https://example.com/pricing</v>
      </c>
      <c r="L2134" t="str">
        <v>Gatekeeper — Need Executive Sponsor</v>
      </c>
      <c r="M2134">
        <v>5.9</v>
      </c>
      <c r="N2134" t="str">
        <v>HIGH</v>
      </c>
    </row>
    <row r="2135" spans="1:14">
      <c r="A2135" t="str">
        <v>INT-02134</v>
      </c>
      <c r="B2135" t="str">
        <v>L0483</v>
      </c>
      <c r="C2135" t="str">
        <v>PHONE_CALL</v>
      </c>
      <c r="D2135">
        <v>45715</v>
      </c>
      <c r="E2135" t="str">
        <v>IN-PERSON</v>
      </c>
      <c r="F2135" t="str">
        <v>C003</v>
      </c>
      <c r="G2135" t="str">
        <v>Video: Customer Testimonial</v>
      </c>
      <c r="H2135" t="str">
        <v>REGISTERED</v>
      </c>
      <c r="I2135">
        <v>1027</v>
      </c>
      <c r="J2135" t="str">
        <v>DESKTOP</v>
      </c>
      <c r="K2135" t="str">
        <v>https://example.com/pricing</v>
      </c>
      <c r="L2135" t="str">
        <v/>
      </c>
      <c r="M2135">
        <v>17.100000000000001</v>
      </c>
      <c r="N2135" t="str">
        <v>HIGH</v>
      </c>
    </row>
    <row r="2136" spans="1:14">
      <c r="A2136" t="str">
        <v>INT-02135</v>
      </c>
      <c r="B2136" t="str">
        <v>L0696</v>
      </c>
      <c r="C2136" t="str">
        <v>BLOG_READ</v>
      </c>
      <c r="D2136" t="str">
        <v/>
      </c>
      <c r="E2136" t="str">
        <v>WEB</v>
      </c>
      <c r="F2136" t="str">
        <v>C003</v>
      </c>
      <c r="G2136" t="str">
        <v>Event Registration: Summit 2025</v>
      </c>
      <c r="H2136" t="str">
        <v>CLICKED</v>
      </c>
      <c r="I2136">
        <v>365</v>
      </c>
      <c r="J2136" t="str">
        <v>DESKTOP</v>
      </c>
      <c r="K2136" t="str">
        <v>https://example.com/free-trial</v>
      </c>
      <c r="L2136" t="str">
        <v/>
      </c>
      <c r="M2136">
        <v>6.1</v>
      </c>
      <c r="N2136" t="str">
        <v>HIGH</v>
      </c>
    </row>
    <row r="2137" spans="1:14">
      <c r="A2137" t="str">
        <v>INT-02136</v>
      </c>
      <c r="B2137" t="str">
        <v>L0691</v>
      </c>
      <c r="C2137" t="str">
        <v>WEBSITE_VISIT</v>
      </c>
      <c r="D2137">
        <v>45798</v>
      </c>
      <c r="E2137" t="str">
        <v>PHONE</v>
      </c>
      <c r="F2137" t="str">
        <v>C006</v>
      </c>
      <c r="G2137" t="str">
        <v>Newsletter Issue #44</v>
      </c>
      <c r="H2137" t="str">
        <v>CONVERTED</v>
      </c>
      <c r="I2137">
        <v>1164</v>
      </c>
      <c r="J2137" t="str">
        <v>UNKNOWN</v>
      </c>
      <c r="K2137" t="str">
        <v>N/A</v>
      </c>
      <c r="L2137" t="str">
        <v/>
      </c>
      <c r="M2137">
        <v>19.399999999999999</v>
      </c>
      <c r="N2137" t="str">
        <v>HIGH</v>
      </c>
    </row>
    <row r="2138" spans="1:14">
      <c r="A2138" t="str">
        <v>INT-02137</v>
      </c>
      <c r="B2138" t="str">
        <v>L0455</v>
      </c>
      <c r="C2138" t="str">
        <v>PHONE_CALL</v>
      </c>
      <c r="D2138">
        <v>46011</v>
      </c>
      <c r="E2138" t="str">
        <v>WEB</v>
      </c>
      <c r="F2138" t="str">
        <v>C005</v>
      </c>
      <c r="G2138" t="str">
        <v>Retargeting Ad Creative A</v>
      </c>
      <c r="H2138" t="str">
        <v>OPENED</v>
      </c>
      <c r="I2138">
        <v>1885</v>
      </c>
      <c r="J2138" t="str">
        <v>DESKTOP</v>
      </c>
      <c r="K2138" t="str">
        <v>N/A</v>
      </c>
      <c r="L2138" t="str">
        <v/>
      </c>
      <c r="M2138">
        <v>31.4</v>
      </c>
      <c r="N2138" t="str">
        <v>HIGH</v>
      </c>
    </row>
    <row r="2139" spans="1:14">
      <c r="A2139" t="str">
        <v>INT-02138</v>
      </c>
      <c r="B2139" t="str">
        <v>L0418</v>
      </c>
      <c r="C2139" t="str">
        <v>FORM_SUBMIT</v>
      </c>
      <c r="D2139">
        <v>45888</v>
      </c>
      <c r="E2139" t="str">
        <v>UNKNOWN</v>
      </c>
      <c r="F2139" t="str">
        <v>C010</v>
      </c>
      <c r="G2139" t="str">
        <v>Newsletter Issue #44</v>
      </c>
      <c r="H2139" t="str">
        <v>VIEWED</v>
      </c>
      <c r="I2139">
        <v>1542</v>
      </c>
      <c r="J2139" t="str">
        <v>MOBILE</v>
      </c>
      <c r="K2139" t="str">
        <v>https://example.com/free-trial</v>
      </c>
      <c r="L2139" t="str">
        <v/>
      </c>
      <c r="M2139">
        <v>25.7</v>
      </c>
      <c r="N2139" t="str">
        <v>HIGH</v>
      </c>
    </row>
    <row r="2140" spans="1:14">
      <c r="A2140" t="str">
        <v>INT-02139</v>
      </c>
      <c r="B2140" t="str">
        <v>L0624</v>
      </c>
      <c r="C2140" t="str">
        <v>PHONE_CALL</v>
      </c>
      <c r="D2140">
        <v>45762</v>
      </c>
      <c r="E2140" t="str">
        <v>CHAT</v>
      </c>
      <c r="F2140" t="str">
        <v>C002</v>
      </c>
      <c r="G2140" t="str">
        <v>Unknown</v>
      </c>
      <c r="H2140" t="str">
        <v>VIEWED</v>
      </c>
      <c r="I2140">
        <v>839</v>
      </c>
      <c r="J2140" t="str">
        <v>DESKTOP</v>
      </c>
      <c r="K2140" t="str">
        <v>N/A</v>
      </c>
      <c r="L2140" t="str">
        <v/>
      </c>
      <c r="M2140">
        <v>14</v>
      </c>
      <c r="N2140" t="str">
        <v>HIGH</v>
      </c>
    </row>
    <row r="2141" spans="1:14">
      <c r="A2141" t="str">
        <v>INT-02140</v>
      </c>
      <c r="B2141" t="str">
        <v>L0881</v>
      </c>
      <c r="C2141" t="str">
        <v>BLOG_READ</v>
      </c>
      <c r="D2141">
        <v>45677</v>
      </c>
      <c r="E2141" t="str">
        <v>EMAIL</v>
      </c>
      <c r="F2141" t="str">
        <v>C003</v>
      </c>
      <c r="G2141" t="str">
        <v>Demo: Live Product Walkthrough</v>
      </c>
      <c r="H2141" t="str">
        <v>BOUNCED</v>
      </c>
      <c r="I2141">
        <v>340</v>
      </c>
      <c r="J2141" t="str">
        <v>MOBILE</v>
      </c>
      <c r="K2141" t="str">
        <v>https://example.com/roi-calculator</v>
      </c>
      <c r="L2141" t="str">
        <v/>
      </c>
      <c r="M2141">
        <v>5.7</v>
      </c>
      <c r="N2141" t="str">
        <v>HIGH</v>
      </c>
    </row>
    <row r="2142" spans="1:14">
      <c r="A2142" t="str">
        <v>INT-02141</v>
      </c>
      <c r="B2142" t="str">
        <v>L0818</v>
      </c>
      <c r="C2142" t="str">
        <v>UNSUBSCRIBE</v>
      </c>
      <c r="D2142">
        <v>45904</v>
      </c>
      <c r="E2142" t="str">
        <v>PHONE</v>
      </c>
      <c r="F2142" t="str">
        <v>C007</v>
      </c>
      <c r="G2142" t="str">
        <v>Guide: Email Deliverability</v>
      </c>
      <c r="H2142" t="str">
        <v>BOUNCED</v>
      </c>
      <c r="I2142">
        <v>0</v>
      </c>
      <c r="J2142" t="str">
        <v>DESKTOP</v>
      </c>
      <c r="K2142" t="str">
        <v>https://example.com/webinars</v>
      </c>
      <c r="L2142" t="str">
        <v/>
      </c>
      <c r="M2142">
        <v>0</v>
      </c>
      <c r="N2142" t="str">
        <v>NONE</v>
      </c>
    </row>
    <row r="2143" spans="1:14">
      <c r="A2143" t="str">
        <v>INT-02142</v>
      </c>
      <c r="B2143" t="str">
        <v>L0333</v>
      </c>
      <c r="C2143" t="str">
        <v>BLOG_READ</v>
      </c>
      <c r="D2143">
        <v>45708</v>
      </c>
      <c r="E2143" t="str">
        <v>SOCIAL</v>
      </c>
      <c r="F2143" t="str">
        <v>C004</v>
      </c>
      <c r="G2143" t="str">
        <v>Event Registration: Summit 2025</v>
      </c>
      <c r="H2143" t="str">
        <v>CLICKED</v>
      </c>
      <c r="I2143">
        <v>0</v>
      </c>
      <c r="J2143" t="str">
        <v>MOBILE</v>
      </c>
      <c r="K2143" t="str">
        <v>https://example.com/features</v>
      </c>
      <c r="L2143" t="str">
        <v/>
      </c>
      <c r="M2143">
        <v>0</v>
      </c>
      <c r="N2143" t="str">
        <v>NONE</v>
      </c>
    </row>
    <row r="2144" spans="1:14">
      <c r="A2144" t="str">
        <v>INT-02143</v>
      </c>
      <c r="B2144" t="str">
        <v>L0499</v>
      </c>
      <c r="C2144" t="str">
        <v>FREE_TRIAL_SIGNUP</v>
      </c>
      <c r="D2144">
        <v>45906</v>
      </c>
      <c r="E2144" t="str">
        <v>IN-PERSON</v>
      </c>
      <c r="F2144" t="str">
        <v>C005</v>
      </c>
      <c r="G2144" t="str">
        <v>Crm Buyer'S Guide 2025</v>
      </c>
      <c r="H2144" t="str">
        <v>NO_RESPONSE</v>
      </c>
      <c r="I2144">
        <v>690</v>
      </c>
      <c r="J2144" t="str">
        <v>UNKNOWN</v>
      </c>
      <c r="K2144" t="str">
        <v>https://example.com/resources/ebooks</v>
      </c>
      <c r="L2144" t="str">
        <v>Demo Scheduled For Next Week</v>
      </c>
      <c r="M2144">
        <v>11.5</v>
      </c>
      <c r="N2144" t="str">
        <v>HIGH</v>
      </c>
    </row>
    <row r="2145" spans="1:14">
      <c r="A2145" t="str">
        <v>INT-02144</v>
      </c>
      <c r="B2145" t="str">
        <v>L0252</v>
      </c>
      <c r="C2145" t="str">
        <v>WEBSITE_VISIT</v>
      </c>
      <c r="D2145" t="str">
        <v/>
      </c>
      <c r="E2145" t="str">
        <v>EMAIL</v>
      </c>
      <c r="F2145" t="str">
        <v>C009</v>
      </c>
      <c r="G2145" t="str">
        <v>Pricing Page</v>
      </c>
      <c r="H2145" t="str">
        <v>VIEWED</v>
      </c>
      <c r="I2145">
        <v>485</v>
      </c>
      <c r="J2145" t="str">
        <v>MOBILE</v>
      </c>
      <c r="K2145" t="str">
        <v>https://example.com/features</v>
      </c>
      <c r="L2145" t="str">
        <v/>
      </c>
      <c r="M2145">
        <v>8.1</v>
      </c>
      <c r="N2145" t="str">
        <v>HIGH</v>
      </c>
    </row>
    <row r="2146" spans="1:14">
      <c r="A2146" t="str">
        <v>INT-02145</v>
      </c>
      <c r="B2146" t="str">
        <v>L0633</v>
      </c>
      <c r="C2146" t="str">
        <v>FORM_SUBMIT</v>
      </c>
      <c r="D2146">
        <v>45864</v>
      </c>
      <c r="E2146" t="str">
        <v>PUSH_NOTIFICATION</v>
      </c>
      <c r="F2146" t="str">
        <v>C008</v>
      </c>
      <c r="G2146" t="str">
        <v>Demo: Live Product Walkthrough</v>
      </c>
      <c r="H2146" t="str">
        <v>REGISTERED</v>
      </c>
      <c r="I2146">
        <v>0</v>
      </c>
      <c r="J2146" t="str">
        <v>MOBILE</v>
      </c>
      <c r="K2146" t="str">
        <v>N/A</v>
      </c>
      <c r="L2146" t="str">
        <v/>
      </c>
      <c r="M2146">
        <v>0</v>
      </c>
      <c r="N2146" t="str">
        <v>NONE</v>
      </c>
    </row>
    <row r="2147" spans="1:14">
      <c r="A2147" t="str">
        <v>INT-02146</v>
      </c>
      <c r="B2147" t="str">
        <v>L0764</v>
      </c>
      <c r="C2147" t="str">
        <v>DEMO_REQUEST</v>
      </c>
      <c r="D2147" t="str">
        <v/>
      </c>
      <c r="E2147" t="str">
        <v>SMS</v>
      </c>
      <c r="F2147" t="str">
        <v>C004</v>
      </c>
      <c r="G2147" t="str">
        <v>Guide: Email Deliverability</v>
      </c>
      <c r="H2147" t="str">
        <v>UNSUBSCRIBED</v>
      </c>
      <c r="I2147">
        <v>0</v>
      </c>
      <c r="J2147" t="str">
        <v>MOBILE</v>
      </c>
      <c r="K2147" t="str">
        <v>https://example.com/competitors</v>
      </c>
      <c r="L2147" t="str">
        <v/>
      </c>
      <c r="M2147">
        <v>0</v>
      </c>
      <c r="N2147" t="str">
        <v>NONE</v>
      </c>
    </row>
    <row r="2148" spans="1:14">
      <c r="A2148" t="str">
        <v>INT-02147</v>
      </c>
      <c r="B2148" t="str">
        <v>L0699</v>
      </c>
      <c r="C2148" t="str">
        <v>PHONE_CALL</v>
      </c>
      <c r="D2148">
        <v>45794</v>
      </c>
      <c r="E2148" t="str">
        <v>WEB</v>
      </c>
      <c r="F2148" t="str">
        <v>C005</v>
      </c>
      <c r="G2148" t="str">
        <v>Webinar: Marketing Automation 101</v>
      </c>
      <c r="H2148" t="str">
        <v>NO_RESPONSE</v>
      </c>
      <c r="I2148">
        <v>1562</v>
      </c>
      <c r="J2148" t="str">
        <v>MOBILE</v>
      </c>
      <c r="K2148" t="str">
        <v>https://example.com/pricing</v>
      </c>
      <c r="L2148" t="str">
        <v/>
      </c>
      <c r="M2148">
        <v>26</v>
      </c>
      <c r="N2148" t="str">
        <v>HIGH</v>
      </c>
    </row>
    <row r="2149" spans="1:14">
      <c r="A2149" t="str">
        <v>INT-02148</v>
      </c>
      <c r="B2149" t="str">
        <v>L0994</v>
      </c>
      <c r="C2149" t="str">
        <v>EMAIL_CLICK</v>
      </c>
      <c r="D2149">
        <v>45811</v>
      </c>
      <c r="E2149" t="str">
        <v>SMS</v>
      </c>
      <c r="F2149" t="str">
        <v>C003</v>
      </c>
      <c r="G2149" t="str">
        <v>Ultimate Guide To Crm</v>
      </c>
      <c r="H2149" t="str">
        <v>VIEWED</v>
      </c>
      <c r="I2149">
        <v>1116</v>
      </c>
      <c r="J2149" t="str">
        <v>DESKTOP</v>
      </c>
      <c r="K2149" t="str">
        <v>https://example.com/competitors</v>
      </c>
      <c r="L2149" t="str">
        <v/>
      </c>
      <c r="M2149">
        <v>18.600000000000001</v>
      </c>
      <c r="N2149" t="str">
        <v>HIGH</v>
      </c>
    </row>
    <row r="2150" spans="1:14">
      <c r="A2150" t="str">
        <v>INT-02149</v>
      </c>
      <c r="B2150" t="str">
        <v>L0809</v>
      </c>
      <c r="C2150" t="str">
        <v>PHONE_CALL</v>
      </c>
      <c r="D2150">
        <v>45939</v>
      </c>
      <c r="E2150" t="str">
        <v>EMAIL</v>
      </c>
      <c r="F2150" t="str">
        <v>C006</v>
      </c>
      <c r="G2150" t="str">
        <v>Video: Platform Overview 3Min</v>
      </c>
      <c r="H2150" t="str">
        <v>DOWNLOADED</v>
      </c>
      <c r="I2150">
        <v>1424</v>
      </c>
      <c r="J2150" t="str">
        <v>DESKTOP</v>
      </c>
      <c r="K2150" t="str">
        <v>https://example.com/pricing</v>
      </c>
      <c r="L2150" t="str">
        <v/>
      </c>
      <c r="M2150">
        <v>23.7</v>
      </c>
      <c r="N2150" t="str">
        <v>HIGH</v>
      </c>
    </row>
    <row r="2151" spans="1:14">
      <c r="A2151" t="str">
        <v>INT-02150</v>
      </c>
      <c r="B2151" t="str">
        <v>L0711</v>
      </c>
      <c r="C2151" t="str">
        <v>DEMO_REQUEST</v>
      </c>
      <c r="D2151" t="str">
        <v/>
      </c>
      <c r="E2151" t="str">
        <v>WEB</v>
      </c>
      <c r="F2151" t="str">
        <v>C001</v>
      </c>
      <c r="G2151" t="str">
        <v>Webinar: Lead Scoring Best Practices</v>
      </c>
      <c r="H2151" t="str">
        <v>UNSUBSCRIBED</v>
      </c>
      <c r="I2151">
        <v>2250</v>
      </c>
      <c r="J2151" t="str">
        <v>MOBILE</v>
      </c>
      <c r="K2151" t="str">
        <v>https://example.com/demo</v>
      </c>
      <c r="L2151" t="str">
        <v/>
      </c>
      <c r="M2151">
        <v>37.5</v>
      </c>
      <c r="N2151" t="str">
        <v>HIGH</v>
      </c>
    </row>
    <row r="2152" spans="1:14">
      <c r="A2152" t="str">
        <v>INT-02151</v>
      </c>
      <c r="B2152" t="str">
        <v>L0169</v>
      </c>
      <c r="C2152" t="str">
        <v>WEBSITE_VISIT</v>
      </c>
      <c r="D2152">
        <v>45824</v>
      </c>
      <c r="E2152" t="str">
        <v>UNKNOWN</v>
      </c>
      <c r="F2152" t="str">
        <v>N/A</v>
      </c>
      <c r="G2152" t="str">
        <v>Event Registration: Summit 2025</v>
      </c>
      <c r="H2152" t="str">
        <v>CLICKED</v>
      </c>
      <c r="I2152">
        <v>0</v>
      </c>
      <c r="J2152" t="str">
        <v>MOBILE</v>
      </c>
      <c r="K2152" t="str">
        <v>https://example.com/integrations</v>
      </c>
      <c r="L2152" t="str">
        <v/>
      </c>
      <c r="M2152">
        <v>0</v>
      </c>
      <c r="N2152" t="str">
        <v>NONE</v>
      </c>
    </row>
    <row r="2153" spans="1:14">
      <c r="A2153" t="str">
        <v>INT-02152</v>
      </c>
      <c r="B2153" t="str">
        <v>L0916</v>
      </c>
      <c r="C2153" t="str">
        <v>VIDEO_WATCH</v>
      </c>
      <c r="D2153">
        <v>45967</v>
      </c>
      <c r="E2153" t="str">
        <v>UNKNOWN</v>
      </c>
      <c r="F2153" t="str">
        <v>C003</v>
      </c>
      <c r="G2153" t="str">
        <v>Guide: Email Deliverability</v>
      </c>
      <c r="H2153" t="str">
        <v>DOWNLOADED</v>
      </c>
      <c r="I2153">
        <v>1172</v>
      </c>
      <c r="J2153" t="str">
        <v>DESKTOP</v>
      </c>
      <c r="K2153" t="str">
        <v>https://example.com/pricing</v>
      </c>
      <c r="L2153" t="str">
        <v/>
      </c>
      <c r="M2153">
        <v>19.5</v>
      </c>
      <c r="N2153" t="str">
        <v>HIGH</v>
      </c>
    </row>
    <row r="2154" spans="1:14">
      <c r="A2154" t="str">
        <v>INT-02153</v>
      </c>
      <c r="B2154" t="str">
        <v>L0952</v>
      </c>
      <c r="C2154" t="str">
        <v>CONTENT_DOWNLOAD</v>
      </c>
      <c r="D2154">
        <v>45769</v>
      </c>
      <c r="E2154" t="str">
        <v>EMAIL</v>
      </c>
      <c r="F2154" t="str">
        <v>C008</v>
      </c>
      <c r="G2154" t="str">
        <v>Ultimate Guide To Crm</v>
      </c>
      <c r="H2154" t="str">
        <v>IGNORED</v>
      </c>
      <c r="I2154">
        <v>1355</v>
      </c>
      <c r="J2154" t="str">
        <v>TABLET</v>
      </c>
      <c r="K2154" t="str">
        <v>https://example.com/competitors</v>
      </c>
      <c r="L2154" t="str">
        <v/>
      </c>
      <c r="M2154">
        <v>22.6</v>
      </c>
      <c r="N2154" t="str">
        <v>HIGH</v>
      </c>
    </row>
    <row r="2155" spans="1:14">
      <c r="A2155" t="str">
        <v>INT-02154</v>
      </c>
      <c r="B2155" t="str">
        <v>L0451</v>
      </c>
      <c r="C2155" t="str">
        <v>WEBSITE_VISIT</v>
      </c>
      <c r="D2155">
        <v>45853</v>
      </c>
      <c r="E2155" t="str">
        <v>PUSH_NOTIFICATION</v>
      </c>
      <c r="F2155" t="str">
        <v>C008</v>
      </c>
      <c r="G2155" t="str">
        <v>Unknown</v>
      </c>
      <c r="H2155" t="str">
        <v>REGISTERED</v>
      </c>
      <c r="I2155">
        <v>1820</v>
      </c>
      <c r="J2155" t="str">
        <v>UNKNOWN</v>
      </c>
      <c r="K2155" t="str">
        <v>https://example.com/blog/reduce-cac</v>
      </c>
      <c r="L2155" t="str">
        <v/>
      </c>
      <c r="M2155">
        <v>30.3</v>
      </c>
      <c r="N2155" t="str">
        <v>HIGH</v>
      </c>
    </row>
    <row r="2156" spans="1:14">
      <c r="A2156" t="str">
        <v>INT-02155</v>
      </c>
      <c r="B2156" t="str">
        <v>L0557</v>
      </c>
      <c r="C2156" t="str">
        <v>EMAIL_OPEN</v>
      </c>
      <c r="D2156">
        <v>45729</v>
      </c>
      <c r="E2156" t="str">
        <v>UNKNOWN</v>
      </c>
      <c r="F2156" t="str">
        <v>C008</v>
      </c>
      <c r="G2156" t="str">
        <v>Partner Referral Landing Page</v>
      </c>
      <c r="H2156" t="str">
        <v>OPENED</v>
      </c>
      <c r="I2156">
        <v>2371</v>
      </c>
      <c r="J2156" t="str">
        <v>DESKTOP</v>
      </c>
      <c r="K2156" t="str">
        <v>N/A</v>
      </c>
      <c r="L2156" t="str">
        <v/>
      </c>
      <c r="M2156">
        <v>39.5</v>
      </c>
      <c r="N2156" t="str">
        <v>HIGH</v>
      </c>
    </row>
    <row r="2157" spans="1:14">
      <c r="A2157" t="str">
        <v>INT-02156</v>
      </c>
      <c r="B2157" t="str">
        <v>L0738</v>
      </c>
      <c r="C2157" t="str">
        <v>WEBSITE_VISIT</v>
      </c>
      <c r="D2157">
        <v>45995</v>
      </c>
      <c r="E2157" t="str">
        <v>IN-PERSON</v>
      </c>
      <c r="F2157" t="str">
        <v>C007</v>
      </c>
      <c r="G2157" t="str">
        <v>Social Post: Product Launch</v>
      </c>
      <c r="H2157" t="str">
        <v>DOWNLOADED</v>
      </c>
      <c r="I2157">
        <v>0</v>
      </c>
      <c r="J2157" t="str">
        <v>DESKTOP</v>
      </c>
      <c r="K2157" t="str">
        <v>https://example.com/blog/reduce-cac</v>
      </c>
      <c r="L2157" t="str">
        <v/>
      </c>
      <c r="M2157">
        <v>0</v>
      </c>
      <c r="N2157" t="str">
        <v>NONE</v>
      </c>
    </row>
    <row r="2158" spans="1:14">
      <c r="A2158" t="str">
        <v>INT-02157</v>
      </c>
      <c r="B2158" t="str">
        <v>L0684</v>
      </c>
      <c r="C2158" t="str">
        <v>BLOG_READ</v>
      </c>
      <c r="D2158">
        <v>45778</v>
      </c>
      <c r="E2158" t="str">
        <v>PUSH_NOTIFICATION</v>
      </c>
      <c r="F2158" t="str">
        <v>N/A</v>
      </c>
      <c r="G2158" t="str">
        <v>Competitor Comparison Sheet</v>
      </c>
      <c r="H2158" t="str">
        <v>CLICKED</v>
      </c>
      <c r="I2158">
        <v>0</v>
      </c>
      <c r="J2158" t="str">
        <v>DESKTOP</v>
      </c>
      <c r="K2158" t="str">
        <v>https://example.com/blog</v>
      </c>
      <c r="L2158" t="str">
        <v/>
      </c>
      <c r="M2158">
        <v>0</v>
      </c>
      <c r="N2158" t="str">
        <v>NONE</v>
      </c>
    </row>
    <row r="2159" spans="1:14">
      <c r="A2159" t="str">
        <v>INT-02158</v>
      </c>
      <c r="B2159" t="str">
        <v>L0020</v>
      </c>
      <c r="C2159" t="str">
        <v>FREE_TRIAL_SIGNUP</v>
      </c>
      <c r="D2159">
        <v>46008</v>
      </c>
      <c r="E2159" t="str">
        <v>SOCIAL</v>
      </c>
      <c r="F2159" t="str">
        <v>C009</v>
      </c>
      <c r="G2159" t="str">
        <v>Partner Referral Landing Page</v>
      </c>
      <c r="H2159" t="str">
        <v>BOUNCED</v>
      </c>
      <c r="I2159">
        <v>1114</v>
      </c>
      <c r="J2159" t="str">
        <v>DESKTOP</v>
      </c>
      <c r="K2159" t="str">
        <v>https://example.com/webinars</v>
      </c>
      <c r="L2159" t="str">
        <v/>
      </c>
      <c r="M2159">
        <v>18.600000000000001</v>
      </c>
      <c r="N2159" t="str">
        <v>HIGH</v>
      </c>
    </row>
    <row r="2160" spans="1:14">
      <c r="A2160" t="str">
        <v>INT-02159</v>
      </c>
      <c r="B2160" t="str">
        <v>L0551</v>
      </c>
      <c r="C2160" t="str">
        <v>WEBINAR_ATTENDED</v>
      </c>
      <c r="D2160">
        <v>46004</v>
      </c>
      <c r="E2160" t="str">
        <v>EMAIL</v>
      </c>
      <c r="F2160" t="str">
        <v>N/A</v>
      </c>
      <c r="G2160" t="str">
        <v>Blog: How To Reduce Cac</v>
      </c>
      <c r="H2160" t="str">
        <v>VIEWED</v>
      </c>
      <c r="I2160">
        <v>961</v>
      </c>
      <c r="J2160" t="str">
        <v>UNKNOWN</v>
      </c>
      <c r="K2160" t="str">
        <v>https://example.com/blog/reduce-cac</v>
      </c>
      <c r="L2160" t="str">
        <v>Needs Sso/Saml</v>
      </c>
      <c r="M2160">
        <v>16</v>
      </c>
      <c r="N2160" t="str">
        <v>HIGH</v>
      </c>
    </row>
    <row r="2161" spans="1:14">
      <c r="A2161" t="str">
        <v>INT-02160</v>
      </c>
      <c r="B2161" t="str">
        <v>L0792</v>
      </c>
      <c r="C2161" t="str">
        <v>CONTENT_DOWNLOAD</v>
      </c>
      <c r="D2161">
        <v>45921</v>
      </c>
      <c r="E2161" t="str">
        <v>CHAT</v>
      </c>
      <c r="F2161" t="str">
        <v>C004</v>
      </c>
      <c r="G2161" t="str">
        <v>Video: Customer Testimonial</v>
      </c>
      <c r="H2161" t="str">
        <v>CLICKED</v>
      </c>
      <c r="I2161">
        <v>2216</v>
      </c>
      <c r="J2161" t="str">
        <v>DESKTOP</v>
      </c>
      <c r="K2161" t="str">
        <v>https://example.com/blog</v>
      </c>
      <c r="L2161" t="str">
        <v/>
      </c>
      <c r="M2161">
        <v>36.9</v>
      </c>
      <c r="N2161" t="str">
        <v>HIGH</v>
      </c>
    </row>
    <row r="2162" spans="1:14">
      <c r="A2162" t="str">
        <v>INT-02161</v>
      </c>
      <c r="B2162" t="str">
        <v>L0402</v>
      </c>
      <c r="C2162" t="str">
        <v>EMAIL_OPEN</v>
      </c>
      <c r="D2162">
        <v>45987</v>
      </c>
      <c r="E2162" t="str">
        <v>SOCIAL</v>
      </c>
      <c r="F2162" t="str">
        <v>C004</v>
      </c>
      <c r="G2162" t="str">
        <v>Chatbot: Pricing Inquiry</v>
      </c>
      <c r="H2162" t="str">
        <v>CONVERTED</v>
      </c>
      <c r="I2162">
        <v>1997</v>
      </c>
      <c r="J2162" t="str">
        <v>UNKNOWN</v>
      </c>
      <c r="K2162" t="str">
        <v>https://example.com/demo</v>
      </c>
      <c r="L2162" t="str">
        <v/>
      </c>
      <c r="M2162">
        <v>33.299999999999997</v>
      </c>
      <c r="N2162" t="str">
        <v>HIGH</v>
      </c>
    </row>
    <row r="2163" spans="1:14">
      <c r="A2163" t="str">
        <v>INT-02162</v>
      </c>
      <c r="B2163" t="str">
        <v>L0449</v>
      </c>
      <c r="C2163" t="str">
        <v>WEBSITE_VISIT</v>
      </c>
      <c r="D2163">
        <v>45690</v>
      </c>
      <c r="E2163" t="str">
        <v>IN-PERSON</v>
      </c>
      <c r="F2163" t="str">
        <v>N/A</v>
      </c>
      <c r="G2163" t="str">
        <v>Newsletter Issue #44</v>
      </c>
      <c r="H2163" t="str">
        <v>IGNORED</v>
      </c>
      <c r="I2163">
        <v>315</v>
      </c>
      <c r="J2163" t="str">
        <v>TABLET</v>
      </c>
      <c r="K2163" t="str">
        <v>N/A</v>
      </c>
      <c r="L2163" t="str">
        <v/>
      </c>
      <c r="M2163">
        <v>5.3</v>
      </c>
      <c r="N2163" t="str">
        <v>HIGH</v>
      </c>
    </row>
    <row r="2164" spans="1:14">
      <c r="A2164" t="str">
        <v>INT-02163</v>
      </c>
      <c r="B2164" t="str">
        <v>L0997</v>
      </c>
      <c r="C2164" t="str">
        <v>FORM_SUBMIT</v>
      </c>
      <c r="D2164">
        <v>45730</v>
      </c>
      <c r="E2164" t="str">
        <v>PHONE</v>
      </c>
      <c r="F2164" t="str">
        <v>C001</v>
      </c>
      <c r="G2164" t="str">
        <v>Unknown</v>
      </c>
      <c r="H2164" t="str">
        <v>DOWNLOADED</v>
      </c>
      <c r="I2164">
        <v>1995</v>
      </c>
      <c r="J2164" t="str">
        <v>UNKNOWN</v>
      </c>
      <c r="K2164" t="str">
        <v>https://example.com/integrations</v>
      </c>
      <c r="L2164" t="str">
        <v/>
      </c>
      <c r="M2164">
        <v>33.299999999999997</v>
      </c>
      <c r="N2164" t="str">
        <v>HIGH</v>
      </c>
    </row>
    <row r="2165" spans="1:14">
      <c r="A2165" t="str">
        <v>INT-02164</v>
      </c>
      <c r="B2165" t="str">
        <v>L0328</v>
      </c>
      <c r="C2165" t="str">
        <v>WEBINAR_ATTENDED</v>
      </c>
      <c r="D2165">
        <v>45950</v>
      </c>
      <c r="E2165" t="str">
        <v>PUSH_NOTIFICATION</v>
      </c>
      <c r="F2165" t="str">
        <v>C008</v>
      </c>
      <c r="G2165" t="str">
        <v>Unknown</v>
      </c>
      <c r="H2165" t="str">
        <v>VIEWED</v>
      </c>
      <c r="I2165">
        <v>1747</v>
      </c>
      <c r="J2165" t="str">
        <v>MOBILE</v>
      </c>
      <c r="K2165" t="str">
        <v>N/A</v>
      </c>
      <c r="L2165" t="str">
        <v/>
      </c>
      <c r="M2165">
        <v>29.1</v>
      </c>
      <c r="N2165" t="str">
        <v>HIGH</v>
      </c>
    </row>
    <row r="2166" spans="1:14">
      <c r="A2166" t="str">
        <v>INT-02165</v>
      </c>
      <c r="B2166" t="str">
        <v>L0639</v>
      </c>
      <c r="C2166" t="str">
        <v>FORM_SUBMIT</v>
      </c>
      <c r="D2166">
        <v>45707</v>
      </c>
      <c r="E2166" t="str">
        <v>IN-PERSON</v>
      </c>
      <c r="F2166" t="str">
        <v>N/A</v>
      </c>
      <c r="G2166" t="str">
        <v>Demo: Live Product Walkthrough</v>
      </c>
      <c r="H2166" t="str">
        <v>DOWNLOADED</v>
      </c>
      <c r="I2166">
        <v>1243</v>
      </c>
      <c r="J2166" t="str">
        <v>MOBILE</v>
      </c>
      <c r="K2166" t="str">
        <v>https://example.com/free-trial</v>
      </c>
      <c r="L2166" t="str">
        <v/>
      </c>
      <c r="M2166">
        <v>20.7</v>
      </c>
      <c r="N2166" t="str">
        <v>HIGH</v>
      </c>
    </row>
    <row r="2167" spans="1:14">
      <c r="A2167" t="str">
        <v>INT-02166</v>
      </c>
      <c r="B2167" t="str">
        <v>L0086</v>
      </c>
      <c r="C2167" t="str">
        <v>CHATBOT_CONVO</v>
      </c>
      <c r="D2167">
        <v>45925</v>
      </c>
      <c r="E2167" t="str">
        <v>PHONE</v>
      </c>
      <c r="F2167" t="str">
        <v>C005</v>
      </c>
      <c r="G2167" t="str">
        <v>Event Registration: Summit 2025</v>
      </c>
      <c r="H2167" t="str">
        <v>BOUNCED</v>
      </c>
      <c r="I2167">
        <v>1956</v>
      </c>
      <c r="J2167" t="str">
        <v>DESKTOP</v>
      </c>
      <c r="K2167" t="str">
        <v>N/A</v>
      </c>
      <c r="L2167" t="str">
        <v>Follow Up Needed</v>
      </c>
      <c r="M2167">
        <v>32.6</v>
      </c>
      <c r="N2167" t="str">
        <v>HIGH</v>
      </c>
    </row>
    <row r="2168" spans="1:14">
      <c r="A2168" t="str">
        <v>INT-02167</v>
      </c>
      <c r="B2168" t="str">
        <v>L0534</v>
      </c>
      <c r="C2168" t="str">
        <v>BLOG_READ</v>
      </c>
      <c r="D2168">
        <v>45832</v>
      </c>
      <c r="E2168" t="str">
        <v>PHONE</v>
      </c>
      <c r="F2168" t="str">
        <v>C009</v>
      </c>
      <c r="G2168" t="str">
        <v>Demo: Live Product Walkthrough</v>
      </c>
      <c r="H2168" t="str">
        <v>CONVERTED</v>
      </c>
      <c r="I2168">
        <v>2216</v>
      </c>
      <c r="J2168" t="str">
        <v>UNKNOWN</v>
      </c>
      <c r="K2168" t="str">
        <v>https://example.com/competitors</v>
      </c>
      <c r="L2168" t="str">
        <v/>
      </c>
      <c r="M2168">
        <v>36.9</v>
      </c>
      <c r="N2168" t="str">
        <v>HIGH</v>
      </c>
    </row>
    <row r="2169" spans="1:14">
      <c r="A2169" t="str">
        <v>INT-02168</v>
      </c>
      <c r="B2169" t="str">
        <v>L0967</v>
      </c>
      <c r="C2169" t="str">
        <v>VIDEO_WATCH</v>
      </c>
      <c r="D2169">
        <v>45744</v>
      </c>
      <c r="E2169" t="str">
        <v>CHAT</v>
      </c>
      <c r="F2169" t="str">
        <v>N/A</v>
      </c>
      <c r="G2169" t="str">
        <v>Case Study: Smb Growth Story</v>
      </c>
      <c r="H2169" t="str">
        <v>NO_RESPONSE</v>
      </c>
      <c r="I2169">
        <v>0</v>
      </c>
      <c r="J2169" t="str">
        <v>DESKTOP</v>
      </c>
      <c r="K2169" t="str">
        <v>https://example.com/integrations</v>
      </c>
      <c r="L2169" t="str">
        <v/>
      </c>
      <c r="M2169">
        <v>0</v>
      </c>
      <c r="N2169" t="str">
        <v>NONE</v>
      </c>
    </row>
    <row r="2170" spans="1:14">
      <c r="A2170" t="str">
        <v>INT-02169</v>
      </c>
      <c r="B2170" t="str">
        <v>L0154</v>
      </c>
      <c r="C2170" t="str">
        <v>CHATBOT_CONVO</v>
      </c>
      <c r="D2170">
        <v>45709</v>
      </c>
      <c r="E2170" t="str">
        <v>PHONE</v>
      </c>
      <c r="F2170" t="str">
        <v>C007</v>
      </c>
      <c r="G2170" t="str">
        <v>Pricing Page</v>
      </c>
      <c r="H2170" t="str">
        <v>OPENED</v>
      </c>
      <c r="I2170">
        <v>2315</v>
      </c>
      <c r="J2170" t="str">
        <v>MOBILE</v>
      </c>
      <c r="K2170" t="str">
        <v>https://example.com/blog/reduce-cac</v>
      </c>
      <c r="L2170" t="str">
        <v/>
      </c>
      <c r="M2170">
        <v>38.6</v>
      </c>
      <c r="N2170" t="str">
        <v>HIGH</v>
      </c>
    </row>
    <row r="2171" spans="1:14">
      <c r="A2171" t="str">
        <v>INT-02170</v>
      </c>
      <c r="B2171" t="str">
        <v>L0842</v>
      </c>
      <c r="C2171" t="str">
        <v>FORM_SUBMIT</v>
      </c>
      <c r="D2171">
        <v>45935</v>
      </c>
      <c r="E2171" t="str">
        <v>EMAIL</v>
      </c>
      <c r="F2171" t="str">
        <v>C001</v>
      </c>
      <c r="G2171" t="str">
        <v>Unknown</v>
      </c>
      <c r="H2171" t="str">
        <v>IGNORED</v>
      </c>
      <c r="I2171">
        <v>978</v>
      </c>
      <c r="J2171" t="str">
        <v>MOBILE</v>
      </c>
      <c r="K2171" t="str">
        <v>https://example.com/competitors</v>
      </c>
      <c r="L2171" t="str">
        <v/>
      </c>
      <c r="M2171">
        <v>16.3</v>
      </c>
      <c r="N2171" t="str">
        <v>HIGH</v>
      </c>
    </row>
    <row r="2172" spans="1:14">
      <c r="A2172" t="str">
        <v>INT-02171</v>
      </c>
      <c r="B2172" t="str">
        <v>L0789</v>
      </c>
      <c r="C2172" t="str">
        <v>DEMO_REQUEST</v>
      </c>
      <c r="D2172">
        <v>45840</v>
      </c>
      <c r="E2172" t="str">
        <v>CHAT</v>
      </c>
      <c r="F2172" t="str">
        <v>N/A</v>
      </c>
      <c r="G2172" t="str">
        <v>Video: Platform Overview 3Min</v>
      </c>
      <c r="H2172" t="str">
        <v>BOUNCED</v>
      </c>
      <c r="I2172">
        <v>826</v>
      </c>
      <c r="J2172" t="str">
        <v>MOBILE</v>
      </c>
      <c r="K2172" t="str">
        <v>https://example.com/contact</v>
      </c>
      <c r="L2172" t="str">
        <v/>
      </c>
      <c r="M2172">
        <v>13.8</v>
      </c>
      <c r="N2172" t="str">
        <v>HIGH</v>
      </c>
    </row>
    <row r="2173" spans="1:14">
      <c r="A2173" t="str">
        <v>INT-02172</v>
      </c>
      <c r="B2173" t="str">
        <v>L0337</v>
      </c>
      <c r="C2173" t="str">
        <v>VIDEO_WATCH</v>
      </c>
      <c r="D2173">
        <v>45764</v>
      </c>
      <c r="E2173" t="str">
        <v>IN-PERSON</v>
      </c>
      <c r="F2173" t="str">
        <v>C004</v>
      </c>
      <c r="G2173" t="str">
        <v>Newsletter Issue #42</v>
      </c>
      <c r="H2173" t="str">
        <v>ENGAGED</v>
      </c>
      <c r="I2173">
        <v>1081</v>
      </c>
      <c r="J2173" t="str">
        <v>DESKTOP</v>
      </c>
      <c r="K2173" t="str">
        <v>https://example.com/contact</v>
      </c>
      <c r="L2173" t="str">
        <v/>
      </c>
      <c r="M2173">
        <v>18</v>
      </c>
      <c r="N2173" t="str">
        <v>HIGH</v>
      </c>
    </row>
    <row r="2174" spans="1:14">
      <c r="A2174" t="str">
        <v>INT-02173</v>
      </c>
      <c r="B2174" t="str">
        <v>L0367</v>
      </c>
      <c r="C2174" t="str">
        <v>REFERRAL_LINK_CLICK</v>
      </c>
      <c r="D2174">
        <v>45827</v>
      </c>
      <c r="E2174" t="str">
        <v>PUSH_NOTIFICATION</v>
      </c>
      <c r="F2174" t="str">
        <v>C003</v>
      </c>
      <c r="G2174" t="str">
        <v>Demo: Live Product Walkthrough</v>
      </c>
      <c r="H2174" t="str">
        <v>OPENED</v>
      </c>
      <c r="I2174">
        <v>715</v>
      </c>
      <c r="J2174" t="str">
        <v>DESKTOP</v>
      </c>
      <c r="K2174" t="str">
        <v>https://example.com/roi-calculator</v>
      </c>
      <c r="L2174" t="str">
        <v/>
      </c>
      <c r="M2174">
        <v>11.9</v>
      </c>
      <c r="N2174" t="str">
        <v>HIGH</v>
      </c>
    </row>
    <row r="2175" spans="1:14">
      <c r="A2175" t="str">
        <v>INT-02174</v>
      </c>
      <c r="B2175" t="str">
        <v>L0330</v>
      </c>
      <c r="C2175" t="str">
        <v>WEBINAR_ATTENDED</v>
      </c>
      <c r="D2175">
        <v>45945</v>
      </c>
      <c r="E2175" t="str">
        <v>PUSH_NOTIFICATION</v>
      </c>
      <c r="F2175" t="str">
        <v>N/A</v>
      </c>
      <c r="G2175" t="str">
        <v>Case Study: Enterprise Win</v>
      </c>
      <c r="H2175" t="str">
        <v>CLICKED</v>
      </c>
      <c r="I2175">
        <v>90</v>
      </c>
      <c r="J2175" t="str">
        <v>MOBILE</v>
      </c>
      <c r="K2175" t="str">
        <v>N/A</v>
      </c>
      <c r="L2175" t="str">
        <v/>
      </c>
      <c r="M2175">
        <v>1.5</v>
      </c>
      <c r="N2175" t="str">
        <v>MEDIUM</v>
      </c>
    </row>
    <row r="2176" spans="1:14">
      <c r="A2176" t="str">
        <v>INT-02175</v>
      </c>
      <c r="B2176" t="str">
        <v>L0001</v>
      </c>
      <c r="C2176" t="str">
        <v>EMAIL_OPEN</v>
      </c>
      <c r="D2176" t="str">
        <v/>
      </c>
      <c r="E2176" t="str">
        <v>WEB</v>
      </c>
      <c r="F2176" t="str">
        <v>N/A</v>
      </c>
      <c r="G2176" t="str">
        <v>Video: Customer Testimonial</v>
      </c>
      <c r="H2176" t="str">
        <v>OPENED</v>
      </c>
      <c r="I2176">
        <v>371</v>
      </c>
      <c r="J2176" t="str">
        <v>MOBILE</v>
      </c>
      <c r="K2176" t="str">
        <v>N/A</v>
      </c>
      <c r="L2176" t="str">
        <v>Security Review Required</v>
      </c>
      <c r="M2176">
        <v>6.2</v>
      </c>
      <c r="N2176" t="str">
        <v>HIGH</v>
      </c>
    </row>
    <row r="2177" spans="1:14">
      <c r="A2177" t="str">
        <v>INT-02176</v>
      </c>
      <c r="B2177" t="str">
        <v>L0845</v>
      </c>
      <c r="C2177" t="str">
        <v>FORM_SUBMIT</v>
      </c>
      <c r="D2177">
        <v>45800</v>
      </c>
      <c r="E2177" t="str">
        <v>SMS</v>
      </c>
      <c r="F2177" t="str">
        <v>N/A</v>
      </c>
      <c r="G2177" t="str">
        <v>Crm Buyer'S Guide 2025</v>
      </c>
      <c r="H2177" t="str">
        <v>PARTIAL_VIEW</v>
      </c>
      <c r="I2177">
        <v>0</v>
      </c>
      <c r="J2177" t="str">
        <v>MOBILE</v>
      </c>
      <c r="K2177" t="str">
        <v>N/A</v>
      </c>
      <c r="L2177" t="str">
        <v/>
      </c>
      <c r="M2177">
        <v>0</v>
      </c>
      <c r="N2177" t="str">
        <v>NONE</v>
      </c>
    </row>
    <row r="2178" spans="1:14">
      <c r="A2178" t="str">
        <v>INT-02177</v>
      </c>
      <c r="B2178" t="str">
        <v>L0797</v>
      </c>
      <c r="C2178" t="str">
        <v>SOCIAL_ENGAGE</v>
      </c>
      <c r="D2178">
        <v>45744</v>
      </c>
      <c r="E2178" t="str">
        <v>UNKNOWN</v>
      </c>
      <c r="F2178" t="str">
        <v>C010</v>
      </c>
      <c r="G2178" t="str">
        <v>Retargeting Ad Creative A</v>
      </c>
      <c r="H2178" t="str">
        <v>NO_RESPONSE</v>
      </c>
      <c r="I2178">
        <v>258</v>
      </c>
      <c r="J2178" t="str">
        <v>DESKTOP</v>
      </c>
      <c r="K2178" t="str">
        <v>https://example.com/resources/ebooks</v>
      </c>
      <c r="L2178" t="str">
        <v/>
      </c>
      <c r="M2178">
        <v>4.3</v>
      </c>
      <c r="N2178" t="str">
        <v>MEDIUM</v>
      </c>
    </row>
    <row r="2179" spans="1:14">
      <c r="A2179" t="str">
        <v>INT-02178</v>
      </c>
      <c r="B2179" t="str">
        <v>L0898</v>
      </c>
      <c r="C2179" t="str">
        <v>PRICING_PAGE_VIEW</v>
      </c>
      <c r="D2179">
        <v>45759</v>
      </c>
      <c r="E2179" t="str">
        <v>SOCIAL</v>
      </c>
      <c r="F2179" t="str">
        <v>C008</v>
      </c>
      <c r="G2179" t="str">
        <v>Event Registration: Summit 2025</v>
      </c>
      <c r="H2179" t="str">
        <v>OPENED</v>
      </c>
      <c r="I2179">
        <v>643</v>
      </c>
      <c r="J2179" t="str">
        <v>MOBILE</v>
      </c>
      <c r="K2179" t="str">
        <v>https://example.com/blog/reduce-cac</v>
      </c>
      <c r="L2179" t="str">
        <v/>
      </c>
      <c r="M2179">
        <v>10.7</v>
      </c>
      <c r="N2179" t="str">
        <v>HIGH</v>
      </c>
    </row>
    <row r="2180" spans="1:14">
      <c r="A2180" t="str">
        <v>INT-02179</v>
      </c>
      <c r="B2180" t="str">
        <v>L0476</v>
      </c>
      <c r="C2180" t="str">
        <v>REFERRAL_LINK_CLICK</v>
      </c>
      <c r="D2180">
        <v>45842</v>
      </c>
      <c r="E2180" t="str">
        <v>CHAT</v>
      </c>
      <c r="F2180" t="str">
        <v>C003</v>
      </c>
      <c r="G2180" t="str">
        <v>Retargeting Ad Creative A</v>
      </c>
      <c r="H2180" t="str">
        <v>VIEWED</v>
      </c>
      <c r="I2180">
        <v>780</v>
      </c>
      <c r="J2180" t="str">
        <v>TABLET</v>
      </c>
      <c r="K2180" t="str">
        <v>N/A</v>
      </c>
      <c r="L2180" t="str">
        <v>Previously Lost — Back In Funnel</v>
      </c>
      <c r="M2180">
        <v>13</v>
      </c>
      <c r="N2180" t="str">
        <v>HIGH</v>
      </c>
    </row>
    <row r="2181" spans="1:14">
      <c r="A2181" t="str">
        <v>INT-02180</v>
      </c>
      <c r="B2181" t="str">
        <v>L0050</v>
      </c>
      <c r="C2181" t="str">
        <v>BLOG_READ</v>
      </c>
      <c r="D2181">
        <v>45963</v>
      </c>
      <c r="E2181" t="str">
        <v>WEB</v>
      </c>
      <c r="F2181" t="str">
        <v>C008</v>
      </c>
      <c r="G2181" t="str">
        <v>Webinar: Lead Scoring Best Practices</v>
      </c>
      <c r="H2181" t="str">
        <v>NO_RESPONSE</v>
      </c>
      <c r="I2181">
        <v>1205</v>
      </c>
      <c r="J2181" t="str">
        <v>UNKNOWN</v>
      </c>
      <c r="K2181" t="str">
        <v>https://example.com/roi-calculator</v>
      </c>
      <c r="L2181" t="str">
        <v>Referred By Existing Customer</v>
      </c>
      <c r="M2181">
        <v>20.100000000000001</v>
      </c>
      <c r="N2181" t="str">
        <v>HIGH</v>
      </c>
    </row>
    <row r="2182" spans="1:14">
      <c r="A2182" t="str">
        <v>INT-02181</v>
      </c>
      <c r="B2182" t="str">
        <v>L0304</v>
      </c>
      <c r="C2182" t="str">
        <v>PRICING_PAGE_VIEW</v>
      </c>
      <c r="D2182">
        <v>45796</v>
      </c>
      <c r="E2182" t="str">
        <v>WEB</v>
      </c>
      <c r="F2182" t="str">
        <v>C008</v>
      </c>
      <c r="G2182" t="str">
        <v>Event Registration: Summit 2025</v>
      </c>
      <c r="H2182" t="str">
        <v>OPENED</v>
      </c>
      <c r="I2182">
        <v>831</v>
      </c>
      <c r="J2182" t="str">
        <v>MOBILE</v>
      </c>
      <c r="K2182" t="str">
        <v>https://example.com/resources/ebooks</v>
      </c>
      <c r="L2182" t="str">
        <v/>
      </c>
      <c r="M2182">
        <v>13.9</v>
      </c>
      <c r="N2182" t="str">
        <v>HIGH</v>
      </c>
    </row>
    <row r="2183" spans="1:14">
      <c r="A2183" t="str">
        <v>INT-02182</v>
      </c>
      <c r="B2183" t="str">
        <v>L0228</v>
      </c>
      <c r="C2183" t="str">
        <v>EMAIL_CLICK</v>
      </c>
      <c r="D2183">
        <v>45969</v>
      </c>
      <c r="E2183" t="str">
        <v>SOCIAL</v>
      </c>
      <c r="F2183" t="str">
        <v>C010</v>
      </c>
      <c r="G2183" t="str">
        <v>Case Study: Mid-Market Win</v>
      </c>
      <c r="H2183" t="str">
        <v>OPENED</v>
      </c>
      <c r="I2183">
        <v>2010</v>
      </c>
      <c r="J2183" t="str">
        <v>UNKNOWN</v>
      </c>
      <c r="K2183" t="str">
        <v>https://example.com/blog/reduce-cac</v>
      </c>
      <c r="L2183" t="str">
        <v/>
      </c>
      <c r="M2183">
        <v>33.5</v>
      </c>
      <c r="N2183" t="str">
        <v>HIGH</v>
      </c>
    </row>
    <row r="2184" spans="1:14">
      <c r="A2184" t="str">
        <v>INT-02183</v>
      </c>
      <c r="B2184" t="str">
        <v>L0860</v>
      </c>
      <c r="C2184" t="str">
        <v>BLOG_READ</v>
      </c>
      <c r="D2184">
        <v>45762</v>
      </c>
      <c r="E2184" t="str">
        <v>PHONE</v>
      </c>
      <c r="F2184" t="str">
        <v>C002</v>
      </c>
      <c r="G2184" t="str">
        <v>Partner Referral Landing Page</v>
      </c>
      <c r="H2184" t="str">
        <v>CONVERTED</v>
      </c>
      <c r="I2184">
        <v>2301</v>
      </c>
      <c r="J2184" t="str">
        <v>MOBILE</v>
      </c>
      <c r="K2184" t="str">
        <v>https://example.com/roi-calculator</v>
      </c>
      <c r="L2184" t="str">
        <v/>
      </c>
      <c r="M2184">
        <v>38.4</v>
      </c>
      <c r="N2184" t="str">
        <v>HIGH</v>
      </c>
    </row>
    <row r="2185" spans="1:14">
      <c r="A2185" t="str">
        <v>INT-02184</v>
      </c>
      <c r="B2185" t="str">
        <v>L0592</v>
      </c>
      <c r="C2185" t="str">
        <v>PRICING_PAGE_VIEW</v>
      </c>
      <c r="D2185">
        <v>45767</v>
      </c>
      <c r="E2185" t="str">
        <v>PUSH_NOTIFICATION</v>
      </c>
      <c r="F2185" t="str">
        <v>C008</v>
      </c>
      <c r="G2185" t="str">
        <v>Customer Success Story</v>
      </c>
      <c r="H2185" t="str">
        <v>BOUNCED</v>
      </c>
      <c r="I2185">
        <v>0</v>
      </c>
      <c r="J2185" t="str">
        <v>MOBILE</v>
      </c>
      <c r="K2185" t="str">
        <v>https://example.com/roi-calculator</v>
      </c>
      <c r="L2185" t="str">
        <v>Requested Case Study</v>
      </c>
      <c r="M2185">
        <v>0</v>
      </c>
      <c r="N2185" t="str">
        <v>NONE</v>
      </c>
    </row>
    <row r="2186" spans="1:14">
      <c r="A2186" t="str">
        <v>INT-02185</v>
      </c>
      <c r="B2186" t="str">
        <v>L0297</v>
      </c>
      <c r="C2186" t="str">
        <v>VIDEO_WATCH</v>
      </c>
      <c r="D2186">
        <v>45845</v>
      </c>
      <c r="E2186" t="str">
        <v>PHONE</v>
      </c>
      <c r="F2186" t="str">
        <v>C006</v>
      </c>
      <c r="G2186" t="str">
        <v>Webinar: Advanced Analytics Deep Dive</v>
      </c>
      <c r="H2186" t="str">
        <v>BOUNCED</v>
      </c>
      <c r="I2186">
        <v>71</v>
      </c>
      <c r="J2186" t="str">
        <v>DESKTOP</v>
      </c>
      <c r="K2186" t="str">
        <v>https://example.com/resources/ebooks</v>
      </c>
      <c r="L2186" t="str">
        <v>Follow Up Needed</v>
      </c>
      <c r="M2186">
        <v>1.2</v>
      </c>
      <c r="N2186" t="str">
        <v>MEDIUM</v>
      </c>
    </row>
    <row r="2187" spans="1:14">
      <c r="A2187" t="str">
        <v>INT-02186</v>
      </c>
      <c r="B2187" t="str">
        <v>L0687</v>
      </c>
      <c r="C2187" t="str">
        <v>AD_CLICK</v>
      </c>
      <c r="D2187">
        <v>45697</v>
      </c>
      <c r="E2187" t="str">
        <v>PUSH_NOTIFICATION</v>
      </c>
      <c r="F2187" t="str">
        <v>C010</v>
      </c>
      <c r="G2187" t="str">
        <v>Crm Buyer'S Guide 2025</v>
      </c>
      <c r="H2187" t="str">
        <v>UNSUBSCRIBED</v>
      </c>
      <c r="I2187">
        <v>0</v>
      </c>
      <c r="J2187" t="str">
        <v>TABLET</v>
      </c>
      <c r="K2187" t="str">
        <v>https://example.com/integrations</v>
      </c>
      <c r="L2187" t="str">
        <v/>
      </c>
      <c r="M2187">
        <v>0</v>
      </c>
      <c r="N2187" t="str">
        <v>NONE</v>
      </c>
    </row>
    <row r="2188" spans="1:14">
      <c r="A2188" t="str">
        <v>INT-02187</v>
      </c>
      <c r="B2188" t="str">
        <v>L0243</v>
      </c>
      <c r="C2188" t="str">
        <v>EMAIL_OPEN</v>
      </c>
      <c r="D2188">
        <v>45943</v>
      </c>
      <c r="E2188" t="str">
        <v>PHONE</v>
      </c>
      <c r="F2188" t="str">
        <v>C005</v>
      </c>
      <c r="G2188" t="str">
        <v>Ultimate Guide To Crm</v>
      </c>
      <c r="H2188" t="str">
        <v>NO_RESPONSE</v>
      </c>
      <c r="I2188">
        <v>1382</v>
      </c>
      <c r="J2188" t="str">
        <v>DESKTOP</v>
      </c>
      <c r="K2188" t="str">
        <v>https://example.com/features</v>
      </c>
      <c r="L2188" t="str">
        <v/>
      </c>
      <c r="M2188">
        <v>23</v>
      </c>
      <c r="N2188" t="str">
        <v>HIGH</v>
      </c>
    </row>
    <row r="2189" spans="1:14">
      <c r="A2189" t="str">
        <v>INT-02188</v>
      </c>
      <c r="B2189" t="str">
        <v>L0370</v>
      </c>
      <c r="C2189" t="str">
        <v>FREE_TRIAL_SIGNUP</v>
      </c>
      <c r="D2189">
        <v>45934</v>
      </c>
      <c r="E2189" t="str">
        <v>SOCIAL</v>
      </c>
      <c r="F2189" t="str">
        <v>C006</v>
      </c>
      <c r="G2189" t="str">
        <v>Ebook: Abm Playbook</v>
      </c>
      <c r="H2189" t="str">
        <v>NO_RESPONSE</v>
      </c>
      <c r="I2189">
        <v>21</v>
      </c>
      <c r="J2189" t="str">
        <v>MOBILE</v>
      </c>
      <c r="K2189" t="str">
        <v>https://example.com/demo</v>
      </c>
      <c r="L2189" t="str">
        <v/>
      </c>
      <c r="M2189">
        <v>0.4</v>
      </c>
      <c r="N2189" t="str">
        <v>LOW</v>
      </c>
    </row>
    <row r="2190" spans="1:14">
      <c r="A2190" t="str">
        <v>INT-02189</v>
      </c>
      <c r="B2190" t="str">
        <v>L0210</v>
      </c>
      <c r="C2190" t="str">
        <v>PHONE_CALL</v>
      </c>
      <c r="D2190">
        <v>45870</v>
      </c>
      <c r="E2190" t="str">
        <v>SMS</v>
      </c>
      <c r="F2190" t="str">
        <v>C008</v>
      </c>
      <c r="G2190" t="str">
        <v>Product Demo Video</v>
      </c>
      <c r="H2190" t="str">
        <v>ENGAGED</v>
      </c>
      <c r="I2190">
        <v>1762</v>
      </c>
      <c r="J2190" t="str">
        <v>DESKTOP</v>
      </c>
      <c r="K2190" t="str">
        <v>https://example.com/features</v>
      </c>
      <c r="L2190" t="str">
        <v/>
      </c>
      <c r="M2190">
        <v>29.4</v>
      </c>
      <c r="N2190" t="str">
        <v>HIGH</v>
      </c>
    </row>
    <row r="2191" spans="1:14">
      <c r="A2191" t="str">
        <v>INT-02190</v>
      </c>
      <c r="B2191" t="str">
        <v>L0069</v>
      </c>
      <c r="C2191" t="str">
        <v>WEBSITE_VISIT</v>
      </c>
      <c r="D2191">
        <v>45714</v>
      </c>
      <c r="E2191" t="str">
        <v>EMAIL</v>
      </c>
      <c r="F2191" t="str">
        <v>C001</v>
      </c>
      <c r="G2191" t="str">
        <v>Retargeting Ad Creative A</v>
      </c>
      <c r="H2191" t="str">
        <v>CLICKED</v>
      </c>
      <c r="I2191">
        <v>1934</v>
      </c>
      <c r="J2191" t="str">
        <v>UNKNOWN</v>
      </c>
      <c r="K2191" t="str">
        <v>https://example.com/resources/ebooks</v>
      </c>
      <c r="L2191" t="str">
        <v>High Intent</v>
      </c>
      <c r="M2191">
        <v>32.200000000000003</v>
      </c>
      <c r="N2191" t="str">
        <v>HIGH</v>
      </c>
    </row>
    <row r="2192" spans="1:14">
      <c r="A2192" t="str">
        <v>INT-02191</v>
      </c>
      <c r="B2192" t="str">
        <v>L0539</v>
      </c>
      <c r="C2192" t="str">
        <v>DEMO_REQUEST</v>
      </c>
      <c r="D2192">
        <v>45818</v>
      </c>
      <c r="E2192" t="str">
        <v>WEB</v>
      </c>
      <c r="F2192" t="str">
        <v>C006</v>
      </c>
      <c r="G2192" t="str">
        <v>Chatbot: Pricing Inquiry</v>
      </c>
      <c r="H2192" t="str">
        <v>NO_RESPONSE</v>
      </c>
      <c r="I2192">
        <v>2121</v>
      </c>
      <c r="J2192" t="str">
        <v>DESKTOP</v>
      </c>
      <c r="K2192" t="str">
        <v>https://example.com/resources/ebooks</v>
      </c>
      <c r="L2192" t="str">
        <v/>
      </c>
      <c r="M2192">
        <v>35.4</v>
      </c>
      <c r="N2192" t="str">
        <v>HIGH</v>
      </c>
    </row>
    <row r="2193" spans="1:14">
      <c r="A2193" t="str">
        <v>INT-02192</v>
      </c>
      <c r="B2193" t="str">
        <v>L0633</v>
      </c>
      <c r="C2193" t="str">
        <v>EMAIL_OPEN</v>
      </c>
      <c r="D2193">
        <v>45972</v>
      </c>
      <c r="E2193" t="str">
        <v>UNKNOWN</v>
      </c>
      <c r="F2193" t="str">
        <v>C005</v>
      </c>
      <c r="G2193" t="str">
        <v>Retargeting Ad Creative A</v>
      </c>
      <c r="H2193" t="str">
        <v>OPENED</v>
      </c>
      <c r="I2193">
        <v>0</v>
      </c>
      <c r="J2193" t="str">
        <v>DESKTOP</v>
      </c>
      <c r="K2193" t="str">
        <v>https://example.com/pricing</v>
      </c>
      <c r="L2193" t="str">
        <v/>
      </c>
      <c r="M2193">
        <v>0</v>
      </c>
      <c r="N2193" t="str">
        <v>NONE</v>
      </c>
    </row>
    <row r="2194" spans="1:14">
      <c r="A2194" t="str">
        <v>INT-02193</v>
      </c>
      <c r="B2194" t="str">
        <v>L0883</v>
      </c>
      <c r="C2194" t="str">
        <v>FORM_SUBMIT</v>
      </c>
      <c r="D2194">
        <v>45954</v>
      </c>
      <c r="E2194" t="str">
        <v>WEB</v>
      </c>
      <c r="F2194" t="str">
        <v>C010</v>
      </c>
      <c r="G2194" t="str">
        <v>Free Trial Signup Page</v>
      </c>
      <c r="H2194" t="str">
        <v>NO_RESPONSE</v>
      </c>
      <c r="I2194">
        <v>1688</v>
      </c>
      <c r="J2194" t="str">
        <v>DESKTOP</v>
      </c>
      <c r="K2194" t="str">
        <v>https://example.com/demo</v>
      </c>
      <c r="L2194" t="str">
        <v/>
      </c>
      <c r="M2194">
        <v>28.1</v>
      </c>
      <c r="N2194" t="str">
        <v>HIGH</v>
      </c>
    </row>
    <row r="2195" spans="1:14">
      <c r="A2195" t="str">
        <v>INT-02194</v>
      </c>
      <c r="B2195" t="str">
        <v>L0010</v>
      </c>
      <c r="C2195" t="str">
        <v>REFERRAL_LINK_CLICK</v>
      </c>
      <c r="D2195">
        <v>45978</v>
      </c>
      <c r="E2195" t="str">
        <v>SMS</v>
      </c>
      <c r="F2195" t="str">
        <v>C008</v>
      </c>
      <c r="G2195" t="str">
        <v>Ebook: Abm Playbook</v>
      </c>
      <c r="H2195" t="str">
        <v>NO_RESPONSE</v>
      </c>
      <c r="I2195">
        <v>2151</v>
      </c>
      <c r="J2195" t="str">
        <v>TABLET</v>
      </c>
      <c r="K2195" t="str">
        <v>N/A</v>
      </c>
      <c r="L2195" t="str">
        <v/>
      </c>
      <c r="M2195">
        <v>35.9</v>
      </c>
      <c r="N2195" t="str">
        <v>HIGH</v>
      </c>
    </row>
    <row r="2196" spans="1:14">
      <c r="A2196" t="str">
        <v>INT-02195</v>
      </c>
      <c r="B2196" t="str">
        <v>L0590</v>
      </c>
      <c r="C2196" t="str">
        <v>FREE_TRIAL_SIGNUP</v>
      </c>
      <c r="D2196">
        <v>45811</v>
      </c>
      <c r="E2196" t="str">
        <v>CHAT</v>
      </c>
      <c r="F2196" t="str">
        <v>C006</v>
      </c>
      <c r="G2196" t="str">
        <v>Blog: How To Reduce Cac</v>
      </c>
      <c r="H2196" t="str">
        <v>CLICKED</v>
      </c>
      <c r="I2196">
        <v>1981</v>
      </c>
      <c r="J2196" t="str">
        <v>DESKTOP</v>
      </c>
      <c r="K2196" t="str">
        <v>https://example.com/demo</v>
      </c>
      <c r="L2196" t="str">
        <v/>
      </c>
      <c r="M2196">
        <v>33</v>
      </c>
      <c r="N2196" t="str">
        <v>HIGH</v>
      </c>
    </row>
    <row r="2197" spans="1:14">
      <c r="A2197" t="str">
        <v>INT-02196</v>
      </c>
      <c r="B2197" t="str">
        <v>L0201</v>
      </c>
      <c r="C2197" t="str">
        <v>VIDEO_WATCH</v>
      </c>
      <c r="D2197" t="str">
        <v/>
      </c>
      <c r="E2197" t="str">
        <v>CHAT</v>
      </c>
      <c r="F2197" t="str">
        <v>C007</v>
      </c>
      <c r="G2197" t="str">
        <v>Blog: How To Reduce Cac</v>
      </c>
      <c r="H2197" t="str">
        <v>BOUNCED</v>
      </c>
      <c r="I2197">
        <v>699</v>
      </c>
      <c r="J2197" t="str">
        <v>UNKNOWN</v>
      </c>
      <c r="K2197" t="str">
        <v>https://example.com/integrations</v>
      </c>
      <c r="L2197" t="str">
        <v/>
      </c>
      <c r="M2197">
        <v>11.7</v>
      </c>
      <c r="N2197" t="str">
        <v>HIGH</v>
      </c>
    </row>
    <row r="2198" spans="1:14">
      <c r="A2198" t="str">
        <v>INT-02197</v>
      </c>
      <c r="B2198" t="str">
        <v>L0162</v>
      </c>
      <c r="C2198" t="str">
        <v>CHATBOT_CONVO</v>
      </c>
      <c r="D2198">
        <v>45784</v>
      </c>
      <c r="E2198" t="str">
        <v>IN-PERSON</v>
      </c>
      <c r="F2198" t="str">
        <v>C004</v>
      </c>
      <c r="G2198" t="str">
        <v>Ebook: Abm Playbook</v>
      </c>
      <c r="H2198" t="str">
        <v>NO_RESPONSE</v>
      </c>
      <c r="I2198">
        <v>663</v>
      </c>
      <c r="J2198" t="str">
        <v>MOBILE</v>
      </c>
      <c r="K2198" t="str">
        <v>https://example.com/integrations</v>
      </c>
      <c r="L2198" t="str">
        <v>Bad Email</v>
      </c>
      <c r="M2198">
        <v>11.1</v>
      </c>
      <c r="N2198" t="str">
        <v>HIGH</v>
      </c>
    </row>
    <row r="2199" spans="1:14">
      <c r="A2199" t="str">
        <v>INT-02198</v>
      </c>
      <c r="B2199" t="str">
        <v>L0312</v>
      </c>
      <c r="C2199" t="str">
        <v>PHONE_CALL</v>
      </c>
      <c r="D2199">
        <v>45771</v>
      </c>
      <c r="E2199" t="str">
        <v>PUSH_NOTIFICATION</v>
      </c>
      <c r="F2199" t="str">
        <v>N/A</v>
      </c>
      <c r="G2199" t="str">
        <v>Blog: How To Reduce Cac</v>
      </c>
      <c r="H2199" t="str">
        <v>PARTIAL_VIEW</v>
      </c>
      <c r="I2199">
        <v>14</v>
      </c>
      <c r="J2199" t="str">
        <v>DESKTOP</v>
      </c>
      <c r="K2199" t="str">
        <v>https://example.com/about</v>
      </c>
      <c r="L2199" t="str">
        <v/>
      </c>
      <c r="M2199">
        <v>0.2</v>
      </c>
      <c r="N2199" t="str">
        <v>LOW</v>
      </c>
    </row>
    <row r="2200" spans="1:14">
      <c r="A2200" t="str">
        <v>INT-02199</v>
      </c>
      <c r="B2200" t="str">
        <v>L0421</v>
      </c>
      <c r="C2200" t="str">
        <v>DEMO_REQUEST</v>
      </c>
      <c r="D2200">
        <v>45833</v>
      </c>
      <c r="E2200" t="str">
        <v>EMAIL</v>
      </c>
      <c r="F2200" t="str">
        <v>C004</v>
      </c>
      <c r="G2200" t="str">
        <v>Unknown</v>
      </c>
      <c r="H2200" t="str">
        <v>CLICKED</v>
      </c>
      <c r="I2200">
        <v>1341</v>
      </c>
      <c r="J2200" t="str">
        <v>UNKNOWN</v>
      </c>
      <c r="K2200" t="str">
        <v>https://example.com/blog/reduce-cac</v>
      </c>
      <c r="L2200" t="str">
        <v/>
      </c>
      <c r="M2200">
        <v>22.4</v>
      </c>
      <c r="N2200" t="str">
        <v>HIGH</v>
      </c>
    </row>
    <row r="2201" spans="1:14">
      <c r="A2201" t="str">
        <v>INT-02200</v>
      </c>
      <c r="B2201" t="str">
        <v>L0712</v>
      </c>
      <c r="C2201" t="str">
        <v>WEBSITE_VISIT</v>
      </c>
      <c r="D2201">
        <v>45946</v>
      </c>
      <c r="E2201" t="str">
        <v>WEB</v>
      </c>
      <c r="F2201" t="str">
        <v>C001</v>
      </c>
      <c r="G2201" t="str">
        <v>Whitepaper: State Of Gtm 2025</v>
      </c>
      <c r="H2201" t="str">
        <v>NO_RESPONSE</v>
      </c>
      <c r="I2201">
        <v>1134</v>
      </c>
      <c r="J2201" t="str">
        <v>TABLET</v>
      </c>
      <c r="K2201" t="str">
        <v>https://example.com/free-trial</v>
      </c>
      <c r="L2201" t="str">
        <v/>
      </c>
      <c r="M2201">
        <v>18.899999999999999</v>
      </c>
      <c r="N2201" t="str">
        <v>HIGH</v>
      </c>
    </row>
    <row r="2202" spans="1:14">
      <c r="A2202" t="str">
        <v>INT-02201</v>
      </c>
      <c r="B2202" t="str">
        <v>L0373</v>
      </c>
      <c r="C2202" t="str">
        <v>BLOG_READ</v>
      </c>
      <c r="D2202" t="str">
        <v/>
      </c>
      <c r="E2202" t="str">
        <v>IN-PERSON</v>
      </c>
      <c r="F2202" t="str">
        <v>C001</v>
      </c>
      <c r="G2202" t="str">
        <v>Crm Buyer'S Guide 2025</v>
      </c>
      <c r="H2202" t="str">
        <v>OPENED</v>
      </c>
      <c r="I2202">
        <v>991</v>
      </c>
      <c r="J2202" t="str">
        <v>TABLET</v>
      </c>
      <c r="K2202" t="str">
        <v>https://example.com/demo</v>
      </c>
      <c r="L2202" t="str">
        <v/>
      </c>
      <c r="M2202">
        <v>16.5</v>
      </c>
      <c r="N2202" t="str">
        <v>HIGH</v>
      </c>
    </row>
    <row r="2203" spans="1:14">
      <c r="A2203" t="str">
        <v>INT-02202</v>
      </c>
      <c r="B2203" t="str">
        <v>L0859</v>
      </c>
      <c r="C2203" t="str">
        <v>SOCIAL_ENGAGE</v>
      </c>
      <c r="D2203">
        <v>45681</v>
      </c>
      <c r="E2203" t="str">
        <v>IN-PERSON</v>
      </c>
      <c r="F2203" t="str">
        <v>C008</v>
      </c>
      <c r="G2203" t="str">
        <v>Video: Platform Overview 3Min</v>
      </c>
      <c r="H2203" t="str">
        <v>VIEWED</v>
      </c>
      <c r="I2203">
        <v>2160</v>
      </c>
      <c r="J2203" t="str">
        <v>DESKTOP</v>
      </c>
      <c r="K2203" t="str">
        <v>https://example.com/blog</v>
      </c>
      <c r="L2203" t="str">
        <v/>
      </c>
      <c r="M2203">
        <v>36</v>
      </c>
      <c r="N2203" t="str">
        <v>HIGH</v>
      </c>
    </row>
    <row r="2204" spans="1:14">
      <c r="A2204" t="str">
        <v>INT-02203</v>
      </c>
      <c r="B2204" t="str">
        <v>L0687</v>
      </c>
      <c r="C2204" t="str">
        <v>CONTENT_DOWNLOAD</v>
      </c>
      <c r="D2204">
        <v>45814</v>
      </c>
      <c r="E2204" t="str">
        <v>CHAT</v>
      </c>
      <c r="F2204" t="str">
        <v>C008</v>
      </c>
      <c r="G2204" t="str">
        <v>Blog: 5 Metrics Every Cmo Needs</v>
      </c>
      <c r="H2204" t="str">
        <v>VIEWED</v>
      </c>
      <c r="I2204">
        <v>1377</v>
      </c>
      <c r="J2204" t="str">
        <v>UNKNOWN</v>
      </c>
      <c r="K2204" t="str">
        <v>https://example.com/competitors</v>
      </c>
      <c r="L2204" t="str">
        <v/>
      </c>
      <c r="M2204">
        <v>23</v>
      </c>
      <c r="N2204" t="str">
        <v>HIGH</v>
      </c>
    </row>
    <row r="2205" spans="1:14">
      <c r="A2205" t="str">
        <v>INT-02204</v>
      </c>
      <c r="B2205" t="str">
        <v>L0908</v>
      </c>
      <c r="C2205" t="str">
        <v>DEMO_REQUEST</v>
      </c>
      <c r="D2205">
        <v>45735</v>
      </c>
      <c r="E2205" t="str">
        <v>WEB</v>
      </c>
      <c r="F2205" t="str">
        <v>C008</v>
      </c>
      <c r="G2205" t="str">
        <v>Case Study: Mid-Market Win</v>
      </c>
      <c r="H2205" t="str">
        <v>IGNORED</v>
      </c>
      <c r="I2205">
        <v>0</v>
      </c>
      <c r="J2205" t="str">
        <v>DESKTOP</v>
      </c>
      <c r="K2205" t="str">
        <v>https://example.com/free-trial</v>
      </c>
      <c r="L2205" t="str">
        <v/>
      </c>
      <c r="M2205">
        <v>0</v>
      </c>
      <c r="N2205" t="str">
        <v>NONE</v>
      </c>
    </row>
    <row r="2206" spans="1:14">
      <c r="A2206" t="str">
        <v>INT-02205</v>
      </c>
      <c r="B2206" t="str">
        <v>L0369</v>
      </c>
      <c r="C2206" t="str">
        <v>WEBSITE_VISIT</v>
      </c>
      <c r="D2206">
        <v>45879</v>
      </c>
      <c r="E2206" t="str">
        <v>SMS</v>
      </c>
      <c r="F2206" t="str">
        <v>C005</v>
      </c>
      <c r="G2206" t="str">
        <v>Blog: How To Reduce Cac</v>
      </c>
      <c r="H2206" t="str">
        <v>PARTIAL_VIEW</v>
      </c>
      <c r="I2206">
        <v>711</v>
      </c>
      <c r="J2206" t="str">
        <v>DESKTOP</v>
      </c>
      <c r="K2206" t="str">
        <v>https://example.com/competitors</v>
      </c>
      <c r="L2206" t="str">
        <v/>
      </c>
      <c r="M2206">
        <v>11.9</v>
      </c>
      <c r="N2206" t="str">
        <v>HIGH</v>
      </c>
    </row>
    <row r="2207" spans="1:14">
      <c r="A2207" t="str">
        <v>INT-02206</v>
      </c>
      <c r="B2207" t="str">
        <v>L0628</v>
      </c>
      <c r="C2207" t="str">
        <v>UNSUBSCRIBE</v>
      </c>
      <c r="D2207">
        <v>45764</v>
      </c>
      <c r="E2207" t="str">
        <v>UNKNOWN</v>
      </c>
      <c r="F2207" t="str">
        <v>C002</v>
      </c>
      <c r="G2207" t="str">
        <v>Social Post: Product Launch</v>
      </c>
      <c r="H2207" t="str">
        <v>CLICKED</v>
      </c>
      <c r="I2207">
        <v>313</v>
      </c>
      <c r="J2207" t="str">
        <v>UNKNOWN</v>
      </c>
      <c r="K2207" t="str">
        <v>https://example.com/webinars</v>
      </c>
      <c r="L2207" t="str">
        <v/>
      </c>
      <c r="M2207">
        <v>5.2</v>
      </c>
      <c r="N2207" t="str">
        <v>HIGH</v>
      </c>
    </row>
    <row r="2208" spans="1:14">
      <c r="A2208" t="str">
        <v>INT-02207</v>
      </c>
      <c r="B2208" t="str">
        <v>L0749</v>
      </c>
      <c r="C2208" t="str">
        <v>UNSUBSCRIBE</v>
      </c>
      <c r="D2208">
        <v>45972</v>
      </c>
      <c r="E2208" t="str">
        <v>CHAT</v>
      </c>
      <c r="F2208" t="str">
        <v>C008</v>
      </c>
      <c r="G2208" t="str">
        <v>Blog: Abm Vs Demand Gen</v>
      </c>
      <c r="H2208" t="str">
        <v>CLICKED</v>
      </c>
      <c r="I2208">
        <v>727</v>
      </c>
      <c r="J2208" t="str">
        <v>TABLET</v>
      </c>
      <c r="K2208" t="str">
        <v>https://example.com/demo</v>
      </c>
      <c r="L2208" t="str">
        <v/>
      </c>
      <c r="M2208">
        <v>12.1</v>
      </c>
      <c r="N2208" t="str">
        <v>HIGH</v>
      </c>
    </row>
    <row r="2209" spans="1:14">
      <c r="A2209" t="str">
        <v>INT-02208</v>
      </c>
      <c r="B2209" t="str">
        <v>L0252</v>
      </c>
      <c r="C2209" t="str">
        <v>PHONE_CALL</v>
      </c>
      <c r="D2209">
        <v>45760</v>
      </c>
      <c r="E2209" t="str">
        <v>WEB</v>
      </c>
      <c r="F2209" t="str">
        <v>N/A</v>
      </c>
      <c r="G2209" t="str">
        <v>Newsletter Issue #42</v>
      </c>
      <c r="H2209" t="str">
        <v>BOUNCED</v>
      </c>
      <c r="I2209">
        <v>1387</v>
      </c>
      <c r="J2209" t="str">
        <v>DESKTOP</v>
      </c>
      <c r="K2209" t="str">
        <v>https://example.com/blog</v>
      </c>
      <c r="L2209" t="str">
        <v/>
      </c>
      <c r="M2209">
        <v>23.1</v>
      </c>
      <c r="N2209" t="str">
        <v>HIGH</v>
      </c>
    </row>
    <row r="2210" spans="1:14">
      <c r="A2210" t="str">
        <v>INT-02209</v>
      </c>
      <c r="B2210" t="str">
        <v>L0749</v>
      </c>
      <c r="C2210" t="str">
        <v>CHATBOT_CONVO</v>
      </c>
      <c r="D2210">
        <v>45793</v>
      </c>
      <c r="E2210" t="str">
        <v>CHAT</v>
      </c>
      <c r="F2210" t="str">
        <v>N/A</v>
      </c>
      <c r="G2210" t="str">
        <v>Template: Campaign Planning</v>
      </c>
      <c r="H2210" t="str">
        <v>REGISTERED</v>
      </c>
      <c r="I2210">
        <v>0</v>
      </c>
      <c r="J2210" t="str">
        <v>MOBILE</v>
      </c>
      <c r="K2210" t="str">
        <v>https://example.com/integrations</v>
      </c>
      <c r="L2210" t="str">
        <v/>
      </c>
      <c r="M2210">
        <v>0</v>
      </c>
      <c r="N2210" t="str">
        <v>NONE</v>
      </c>
    </row>
    <row r="2211" spans="1:14">
      <c r="A2211" t="str">
        <v>INT-02210</v>
      </c>
      <c r="B2211" t="str">
        <v>L0365</v>
      </c>
      <c r="C2211" t="str">
        <v>PHONE_CALL</v>
      </c>
      <c r="D2211">
        <v>45850</v>
      </c>
      <c r="E2211" t="str">
        <v>PHONE</v>
      </c>
      <c r="F2211" t="str">
        <v>N/A</v>
      </c>
      <c r="G2211" t="str">
        <v>Blog: 5 Metrics Every Cmo Needs</v>
      </c>
      <c r="H2211" t="str">
        <v>PARTIAL_VIEW</v>
      </c>
      <c r="I2211">
        <v>280</v>
      </c>
      <c r="J2211" t="str">
        <v>UNKNOWN</v>
      </c>
      <c r="K2211" t="str">
        <v>N/A</v>
      </c>
      <c r="L2211" t="str">
        <v/>
      </c>
      <c r="M2211">
        <v>4.7</v>
      </c>
      <c r="N2211" t="str">
        <v>MEDIUM</v>
      </c>
    </row>
    <row r="2212" spans="1:14">
      <c r="A2212" t="str">
        <v>INT-02211</v>
      </c>
      <c r="B2212" t="str">
        <v>L0225</v>
      </c>
      <c r="C2212" t="str">
        <v>CASE_STUDY_VIEW</v>
      </c>
      <c r="D2212" t="str">
        <v/>
      </c>
      <c r="E2212" t="str">
        <v>SOCIAL</v>
      </c>
      <c r="F2212" t="str">
        <v>N/A</v>
      </c>
      <c r="G2212" t="str">
        <v>Case Study: Mid-Market Win</v>
      </c>
      <c r="H2212" t="str">
        <v>NO_RESPONSE</v>
      </c>
      <c r="I2212">
        <v>1316</v>
      </c>
      <c r="J2212" t="str">
        <v>MOBILE</v>
      </c>
      <c r="K2212" t="str">
        <v>https://example.com/case-studies</v>
      </c>
      <c r="L2212" t="str">
        <v/>
      </c>
      <c r="M2212">
        <v>21.9</v>
      </c>
      <c r="N2212" t="str">
        <v>HIGH</v>
      </c>
    </row>
    <row r="2213" spans="1:14">
      <c r="A2213" t="str">
        <v>INT-02212</v>
      </c>
      <c r="B2213" t="str">
        <v>L0686</v>
      </c>
      <c r="C2213" t="str">
        <v>BLOG_READ</v>
      </c>
      <c r="D2213">
        <v>45971</v>
      </c>
      <c r="E2213" t="str">
        <v>SMS</v>
      </c>
      <c r="F2213" t="str">
        <v>C003</v>
      </c>
      <c r="G2213" t="str">
        <v>Ultimate Guide To Crm</v>
      </c>
      <c r="H2213" t="str">
        <v>VIEWED</v>
      </c>
      <c r="I2213">
        <v>819</v>
      </c>
      <c r="J2213" t="str">
        <v>MOBILE</v>
      </c>
      <c r="K2213" t="str">
        <v>N/A</v>
      </c>
      <c r="L2213" t="str">
        <v/>
      </c>
      <c r="M2213">
        <v>13.7</v>
      </c>
      <c r="N2213" t="str">
        <v>HIGH</v>
      </c>
    </row>
    <row r="2214" spans="1:14">
      <c r="A2214" t="str">
        <v>INT-02213</v>
      </c>
      <c r="B2214" t="str">
        <v>L0118</v>
      </c>
      <c r="C2214" t="str">
        <v>CASE_STUDY_VIEW</v>
      </c>
      <c r="D2214" t="str">
        <v/>
      </c>
      <c r="E2214" t="str">
        <v>PHONE</v>
      </c>
      <c r="F2214" t="str">
        <v>C001</v>
      </c>
      <c r="G2214" t="str">
        <v>Event Registration: Summit 2025</v>
      </c>
      <c r="H2214" t="str">
        <v>OPENED</v>
      </c>
      <c r="I2214">
        <v>0</v>
      </c>
      <c r="J2214" t="str">
        <v>UNKNOWN</v>
      </c>
      <c r="K2214" t="str">
        <v>https://example.com/blog</v>
      </c>
      <c r="L2214" t="str">
        <v/>
      </c>
      <c r="M2214">
        <v>0</v>
      </c>
      <c r="N2214" t="str">
        <v>NONE</v>
      </c>
    </row>
    <row r="2215" spans="1:14">
      <c r="A2215" t="str">
        <v>INT-02214</v>
      </c>
      <c r="B2215" t="str">
        <v>L0100</v>
      </c>
      <c r="C2215" t="str">
        <v>EMAIL_OPEN</v>
      </c>
      <c r="D2215">
        <v>45803</v>
      </c>
      <c r="E2215" t="str">
        <v>SMS</v>
      </c>
      <c r="F2215" t="str">
        <v>N/A</v>
      </c>
      <c r="G2215" t="str">
        <v>Unknown</v>
      </c>
      <c r="H2215" t="str">
        <v>CONVERTED</v>
      </c>
      <c r="I2215">
        <v>1647</v>
      </c>
      <c r="J2215" t="str">
        <v>DESKTOP</v>
      </c>
      <c r="K2215" t="str">
        <v>https://example.com/roi-calculator</v>
      </c>
      <c r="L2215" t="str">
        <v/>
      </c>
      <c r="M2215">
        <v>27.5</v>
      </c>
      <c r="N2215" t="str">
        <v>HIGH</v>
      </c>
    </row>
    <row r="2216" spans="1:14">
      <c r="A2216" t="str">
        <v>INT-02215</v>
      </c>
      <c r="B2216" t="str">
        <v>L0089</v>
      </c>
      <c r="C2216" t="str">
        <v>FORM_SUBMIT</v>
      </c>
      <c r="D2216">
        <v>45931</v>
      </c>
      <c r="E2216" t="str">
        <v>EMAIL</v>
      </c>
      <c r="F2216" t="str">
        <v>C008</v>
      </c>
      <c r="G2216" t="str">
        <v>Product Demo Video</v>
      </c>
      <c r="H2216" t="str">
        <v>NO_RESPONSE</v>
      </c>
      <c r="I2216">
        <v>519</v>
      </c>
      <c r="J2216" t="str">
        <v>DESKTOP</v>
      </c>
      <c r="K2216" t="str">
        <v>N/A</v>
      </c>
      <c r="L2216" t="str">
        <v/>
      </c>
      <c r="M2216">
        <v>8.6999999999999993</v>
      </c>
      <c r="N2216" t="str">
        <v>HIGH</v>
      </c>
    </row>
    <row r="2217" spans="1:14">
      <c r="A2217" t="str">
        <v>INT-02216</v>
      </c>
      <c r="B2217" t="str">
        <v>L0844</v>
      </c>
      <c r="C2217" t="str">
        <v>EMAIL_CLICK</v>
      </c>
      <c r="D2217">
        <v>45855</v>
      </c>
      <c r="E2217" t="str">
        <v>SOCIAL</v>
      </c>
      <c r="F2217" t="str">
        <v>N/A</v>
      </c>
      <c r="G2217" t="str">
        <v>Whitepaper: State Of Gtm 2025</v>
      </c>
      <c r="H2217" t="str">
        <v>UNSUBSCRIBED</v>
      </c>
      <c r="I2217">
        <v>693</v>
      </c>
      <c r="J2217" t="str">
        <v>DESKTOP</v>
      </c>
      <c r="K2217" t="str">
        <v>https://example.com/about</v>
      </c>
      <c r="L2217" t="str">
        <v/>
      </c>
      <c r="M2217">
        <v>11.6</v>
      </c>
      <c r="N2217" t="str">
        <v>HIGH</v>
      </c>
    </row>
    <row r="2218" spans="1:14">
      <c r="A2218" t="str">
        <v>INT-02217</v>
      </c>
      <c r="B2218" t="str">
        <v>L0400</v>
      </c>
      <c r="C2218" t="str">
        <v>EMAIL_OPEN</v>
      </c>
      <c r="D2218">
        <v>45713</v>
      </c>
      <c r="E2218" t="str">
        <v>WEB</v>
      </c>
      <c r="F2218" t="str">
        <v>C007</v>
      </c>
      <c r="G2218" t="str">
        <v>Guide: Email Deliverability</v>
      </c>
      <c r="H2218" t="str">
        <v>CLICKED</v>
      </c>
      <c r="I2218">
        <v>1409</v>
      </c>
      <c r="J2218" t="str">
        <v>TABLET</v>
      </c>
      <c r="K2218" t="str">
        <v>https://example.com/contact</v>
      </c>
      <c r="L2218" t="str">
        <v/>
      </c>
      <c r="M2218">
        <v>23.5</v>
      </c>
      <c r="N2218" t="str">
        <v>HIGH</v>
      </c>
    </row>
    <row r="2219" spans="1:14">
      <c r="A2219" t="str">
        <v>INT-02218</v>
      </c>
      <c r="B2219" t="str">
        <v>L0156</v>
      </c>
      <c r="C2219" t="str">
        <v>REFERRAL_LINK_CLICK</v>
      </c>
      <c r="D2219">
        <v>45926</v>
      </c>
      <c r="E2219" t="str">
        <v>WEB</v>
      </c>
      <c r="F2219" t="str">
        <v>N/A</v>
      </c>
      <c r="G2219" t="str">
        <v>Product Demo Video</v>
      </c>
      <c r="H2219" t="str">
        <v>CLICKED</v>
      </c>
      <c r="I2219">
        <v>1221</v>
      </c>
      <c r="J2219" t="str">
        <v>MOBILE</v>
      </c>
      <c r="K2219" t="str">
        <v>https://example.com/blog/reduce-cac</v>
      </c>
      <c r="L2219" t="str">
        <v/>
      </c>
      <c r="M2219">
        <v>20.399999999999999</v>
      </c>
      <c r="N2219" t="str">
        <v>HIGH</v>
      </c>
    </row>
    <row r="2220" spans="1:14">
      <c r="A2220" t="str">
        <v>INT-02219</v>
      </c>
      <c r="B2220" t="str">
        <v>L0002</v>
      </c>
      <c r="C2220" t="str">
        <v>VIDEO_WATCH</v>
      </c>
      <c r="D2220">
        <v>45753</v>
      </c>
      <c r="E2220" t="str">
        <v>IN-PERSON</v>
      </c>
      <c r="F2220" t="str">
        <v>N/A</v>
      </c>
      <c r="G2220" t="str">
        <v>Webinar: Marketing Automation 101</v>
      </c>
      <c r="H2220" t="str">
        <v>CLICKED</v>
      </c>
      <c r="I2220">
        <v>1943</v>
      </c>
      <c r="J2220" t="str">
        <v>TABLET</v>
      </c>
      <c r="K2220" t="str">
        <v>https://example.com/resources/ebooks</v>
      </c>
      <c r="L2220" t="str">
        <v/>
      </c>
      <c r="M2220">
        <v>32.4</v>
      </c>
      <c r="N2220" t="str">
        <v>HIGH</v>
      </c>
    </row>
    <row r="2221" spans="1:14">
      <c r="A2221" t="str">
        <v>INT-02220</v>
      </c>
      <c r="B2221" t="str">
        <v>L0463</v>
      </c>
      <c r="C2221" t="str">
        <v>FORM_SUBMIT</v>
      </c>
      <c r="D2221">
        <v>45720</v>
      </c>
      <c r="E2221" t="str">
        <v>WEB</v>
      </c>
      <c r="F2221" t="str">
        <v>C004</v>
      </c>
      <c r="G2221" t="str">
        <v>10 Lead Scoring Tips</v>
      </c>
      <c r="H2221" t="str">
        <v>OPENED</v>
      </c>
      <c r="I2221">
        <v>1228</v>
      </c>
      <c r="J2221" t="str">
        <v>MOBILE</v>
      </c>
      <c r="K2221" t="str">
        <v>https://example.com/demo</v>
      </c>
      <c r="L2221" t="str">
        <v/>
      </c>
      <c r="M2221">
        <v>20.5</v>
      </c>
      <c r="N2221" t="str">
        <v>HIGH</v>
      </c>
    </row>
    <row r="2222" spans="1:14">
      <c r="A2222" t="str">
        <v>INT-02221</v>
      </c>
      <c r="B2222" t="str">
        <v>L0844</v>
      </c>
      <c r="C2222" t="str">
        <v>CASE_STUDY_VIEW</v>
      </c>
      <c r="D2222">
        <v>45861</v>
      </c>
      <c r="E2222" t="str">
        <v>SOCIAL</v>
      </c>
      <c r="F2222" t="str">
        <v>N/A</v>
      </c>
      <c r="G2222" t="str">
        <v>Free Trial Signup Page</v>
      </c>
      <c r="H2222" t="str">
        <v>PARTIAL_VIEW</v>
      </c>
      <c r="I2222">
        <v>0</v>
      </c>
      <c r="J2222" t="str">
        <v>MOBILE</v>
      </c>
      <c r="K2222" t="str">
        <v>https://example.com/blog/reduce-cac</v>
      </c>
      <c r="L2222" t="str">
        <v/>
      </c>
      <c r="M2222">
        <v>0</v>
      </c>
      <c r="N2222" t="str">
        <v>NONE</v>
      </c>
    </row>
    <row r="2223" spans="1:14">
      <c r="A2223" t="str">
        <v>INT-02222</v>
      </c>
      <c r="B2223" t="str">
        <v>L0662</v>
      </c>
      <c r="C2223" t="str">
        <v>FREE_TRIAL_SIGNUP</v>
      </c>
      <c r="D2223">
        <v>45845</v>
      </c>
      <c r="E2223" t="str">
        <v>UNKNOWN</v>
      </c>
      <c r="F2223" t="str">
        <v>C002</v>
      </c>
      <c r="G2223" t="str">
        <v>Product Demo Video</v>
      </c>
      <c r="H2223" t="str">
        <v>VIEWED</v>
      </c>
      <c r="I2223">
        <v>1866</v>
      </c>
      <c r="J2223" t="str">
        <v>DESKTOP</v>
      </c>
      <c r="K2223" t="str">
        <v>https://example.com/blog/reduce-cac</v>
      </c>
      <c r="L2223" t="str">
        <v/>
      </c>
      <c r="M2223">
        <v>31.1</v>
      </c>
      <c r="N2223" t="str">
        <v>HIGH</v>
      </c>
    </row>
    <row r="2224" spans="1:14">
      <c r="A2224" t="str">
        <v>INT-02223</v>
      </c>
      <c r="B2224" t="str">
        <v>L0507</v>
      </c>
      <c r="C2224" t="str">
        <v>PHONE_CALL</v>
      </c>
      <c r="D2224">
        <v>45759</v>
      </c>
      <c r="E2224" t="str">
        <v>EMAIL</v>
      </c>
      <c r="F2224" t="str">
        <v>N/A</v>
      </c>
      <c r="G2224" t="str">
        <v>Event Registration: Summit 2025</v>
      </c>
      <c r="H2224" t="str">
        <v>NO_RESPONSE</v>
      </c>
      <c r="I2224">
        <v>1484</v>
      </c>
      <c r="J2224" t="str">
        <v>DESKTOP</v>
      </c>
      <c r="K2224" t="str">
        <v>https://example.com/free-trial</v>
      </c>
      <c r="L2224" t="str">
        <v/>
      </c>
      <c r="M2224">
        <v>24.7</v>
      </c>
      <c r="N2224" t="str">
        <v>HIGH</v>
      </c>
    </row>
    <row r="2225" spans="1:14">
      <c r="A2225" t="str">
        <v>INT-02224</v>
      </c>
      <c r="B2225" t="str">
        <v>L0110</v>
      </c>
      <c r="C2225" t="str">
        <v>WEBINAR_ATTENDED</v>
      </c>
      <c r="D2225">
        <v>45728</v>
      </c>
      <c r="E2225" t="str">
        <v>PHONE</v>
      </c>
      <c r="F2225" t="str">
        <v>C008</v>
      </c>
      <c r="G2225" t="str">
        <v>Ultimate Guide To Crm</v>
      </c>
      <c r="H2225" t="str">
        <v>OPENED</v>
      </c>
      <c r="I2225">
        <v>793</v>
      </c>
      <c r="J2225" t="str">
        <v>TABLET</v>
      </c>
      <c r="K2225" t="str">
        <v>https://example.com/case-studies</v>
      </c>
      <c r="L2225" t="str">
        <v/>
      </c>
      <c r="M2225">
        <v>13.2</v>
      </c>
      <c r="N2225" t="str">
        <v>HIGH</v>
      </c>
    </row>
    <row r="2226" spans="1:14">
      <c r="A2226" t="str">
        <v>INT-02225</v>
      </c>
      <c r="B2226" t="str">
        <v>L0667</v>
      </c>
      <c r="C2226" t="str">
        <v>REFERRAL_LINK_CLICK</v>
      </c>
      <c r="D2226">
        <v>45817</v>
      </c>
      <c r="E2226" t="str">
        <v>PUSH_NOTIFICATION</v>
      </c>
      <c r="F2226" t="str">
        <v>C001</v>
      </c>
      <c r="G2226" t="str">
        <v>Blog: Abm Vs Demand Gen</v>
      </c>
      <c r="H2226" t="str">
        <v>PARTIAL_VIEW</v>
      </c>
      <c r="I2226">
        <v>1044</v>
      </c>
      <c r="J2226" t="str">
        <v>MOBILE</v>
      </c>
      <c r="K2226" t="str">
        <v>https://example.com/case-studies</v>
      </c>
      <c r="L2226" t="str">
        <v/>
      </c>
      <c r="M2226">
        <v>17.399999999999999</v>
      </c>
      <c r="N2226" t="str">
        <v>HIGH</v>
      </c>
    </row>
    <row r="2227" spans="1:14">
      <c r="A2227" t="str">
        <v>INT-02226</v>
      </c>
      <c r="B2227" t="str">
        <v>L0857</v>
      </c>
      <c r="C2227" t="str">
        <v>FREE_TRIAL_SIGNUP</v>
      </c>
      <c r="D2227">
        <v>45737</v>
      </c>
      <c r="E2227" t="str">
        <v>SMS</v>
      </c>
      <c r="F2227" t="str">
        <v>C005</v>
      </c>
      <c r="G2227" t="str">
        <v>Customer Success Story</v>
      </c>
      <c r="H2227" t="str">
        <v>CLICKED</v>
      </c>
      <c r="I2227">
        <v>456</v>
      </c>
      <c r="J2227" t="str">
        <v>TABLET</v>
      </c>
      <c r="K2227" t="str">
        <v>https://example.com/blog/reduce-cac</v>
      </c>
      <c r="L2227" t="str">
        <v/>
      </c>
      <c r="M2227">
        <v>7.6</v>
      </c>
      <c r="N2227" t="str">
        <v>HIGH</v>
      </c>
    </row>
    <row r="2228" spans="1:14">
      <c r="A2228" t="str">
        <v>INT-02227</v>
      </c>
      <c r="B2228" t="str">
        <v>L0342</v>
      </c>
      <c r="C2228" t="str">
        <v>UNSUBSCRIBE</v>
      </c>
      <c r="D2228">
        <v>45772</v>
      </c>
      <c r="E2228" t="str">
        <v>SMS</v>
      </c>
      <c r="F2228" t="str">
        <v>C005</v>
      </c>
      <c r="G2228" t="str">
        <v>Unknown</v>
      </c>
      <c r="H2228" t="str">
        <v>BOUNCED</v>
      </c>
      <c r="I2228">
        <v>0</v>
      </c>
      <c r="J2228" t="str">
        <v>MOBILE</v>
      </c>
      <c r="K2228" t="str">
        <v>https://example.com/resources/ebooks</v>
      </c>
      <c r="L2228" t="str">
        <v/>
      </c>
      <c r="M2228">
        <v>0</v>
      </c>
      <c r="N2228" t="str">
        <v>NONE</v>
      </c>
    </row>
    <row r="2229" spans="1:14">
      <c r="A2229" t="str">
        <v>INT-02228</v>
      </c>
      <c r="B2229" t="str">
        <v>L0839</v>
      </c>
      <c r="C2229" t="str">
        <v>AD_CLICK</v>
      </c>
      <c r="D2229">
        <v>45928</v>
      </c>
      <c r="E2229" t="str">
        <v>SOCIAL</v>
      </c>
      <c r="F2229" t="str">
        <v>N/A</v>
      </c>
      <c r="G2229" t="str">
        <v>Webinar: Advanced Analytics Deep Dive</v>
      </c>
      <c r="H2229" t="str">
        <v>CONVERTED</v>
      </c>
      <c r="I2229">
        <v>1137</v>
      </c>
      <c r="J2229" t="str">
        <v>UNKNOWN</v>
      </c>
      <c r="K2229" t="str">
        <v>N/A</v>
      </c>
      <c r="L2229" t="str">
        <v/>
      </c>
      <c r="M2229">
        <v>19</v>
      </c>
      <c r="N2229" t="str">
        <v>HIGH</v>
      </c>
    </row>
    <row r="2230" spans="1:14">
      <c r="A2230" t="str">
        <v>INT-02229</v>
      </c>
      <c r="B2230" t="str">
        <v>L0182</v>
      </c>
      <c r="C2230" t="str">
        <v>WEBSITE_VISIT</v>
      </c>
      <c r="D2230">
        <v>46007</v>
      </c>
      <c r="E2230" t="str">
        <v>CHAT</v>
      </c>
      <c r="F2230" t="str">
        <v>N/A</v>
      </c>
      <c r="G2230" t="str">
        <v>Ultimate Guide To Crm</v>
      </c>
      <c r="H2230" t="str">
        <v>VIEWED</v>
      </c>
      <c r="I2230">
        <v>0</v>
      </c>
      <c r="J2230" t="str">
        <v>DESKTOP</v>
      </c>
      <c r="K2230" t="str">
        <v>https://example.com/competitors</v>
      </c>
      <c r="L2230" t="str">
        <v/>
      </c>
      <c r="M2230">
        <v>0</v>
      </c>
      <c r="N2230" t="str">
        <v>NONE</v>
      </c>
    </row>
    <row r="2231" spans="1:14">
      <c r="A2231" t="str">
        <v>INT-02230</v>
      </c>
      <c r="B2231" t="str">
        <v>L0896</v>
      </c>
      <c r="C2231" t="str">
        <v>CHATBOT_CONVO</v>
      </c>
      <c r="D2231">
        <v>45731</v>
      </c>
      <c r="E2231" t="str">
        <v>SMS</v>
      </c>
      <c r="F2231" t="str">
        <v>C004</v>
      </c>
      <c r="G2231" t="str">
        <v>Retargeting Ad Creative A</v>
      </c>
      <c r="H2231" t="str">
        <v>REPLIED</v>
      </c>
      <c r="I2231">
        <v>1440</v>
      </c>
      <c r="J2231" t="str">
        <v>MOBILE</v>
      </c>
      <c r="K2231" t="str">
        <v>https://example.com/pricing</v>
      </c>
      <c r="L2231" t="str">
        <v>Switching From Hubspot</v>
      </c>
      <c r="M2231">
        <v>24</v>
      </c>
      <c r="N2231" t="str">
        <v>HIGH</v>
      </c>
    </row>
    <row r="2232" spans="1:14">
      <c r="A2232" t="str">
        <v>INT-02231</v>
      </c>
      <c r="B2232" t="str">
        <v>L0501</v>
      </c>
      <c r="C2232" t="str">
        <v>CONTENT_DOWNLOAD</v>
      </c>
      <c r="D2232">
        <v>45712</v>
      </c>
      <c r="E2232" t="str">
        <v>EMAIL</v>
      </c>
      <c r="F2232" t="str">
        <v>N/A</v>
      </c>
      <c r="G2232" t="str">
        <v>Unknown</v>
      </c>
      <c r="H2232" t="str">
        <v>REGISTERED</v>
      </c>
      <c r="I2232">
        <v>0</v>
      </c>
      <c r="J2232" t="str">
        <v>TABLET</v>
      </c>
      <c r="K2232" t="str">
        <v>https://example.com/about</v>
      </c>
      <c r="L2232" t="str">
        <v/>
      </c>
      <c r="M2232">
        <v>0</v>
      </c>
      <c r="N2232" t="str">
        <v>NONE</v>
      </c>
    </row>
    <row r="2233" spans="1:14">
      <c r="A2233" t="str">
        <v>INT-02232</v>
      </c>
      <c r="B2233" t="str">
        <v>L0855</v>
      </c>
      <c r="C2233" t="str">
        <v>VIDEO_WATCH</v>
      </c>
      <c r="D2233">
        <v>45679</v>
      </c>
      <c r="E2233" t="str">
        <v>PUSH_NOTIFICATION</v>
      </c>
      <c r="F2233" t="str">
        <v>C009</v>
      </c>
      <c r="G2233" t="str">
        <v>Newsletter Issue #44</v>
      </c>
      <c r="H2233" t="str">
        <v>DOWNLOADED</v>
      </c>
      <c r="I2233">
        <v>1419</v>
      </c>
      <c r="J2233" t="str">
        <v>TABLET</v>
      </c>
      <c r="K2233" t="str">
        <v>https://example.com/webinars</v>
      </c>
      <c r="L2233" t="str">
        <v/>
      </c>
      <c r="M2233">
        <v>23.7</v>
      </c>
      <c r="N2233" t="str">
        <v>HIGH</v>
      </c>
    </row>
    <row r="2234" spans="1:14">
      <c r="A2234" t="str">
        <v>INT-02233</v>
      </c>
      <c r="B2234" t="str">
        <v>L0472</v>
      </c>
      <c r="C2234" t="str">
        <v>DEMO_REQUEST</v>
      </c>
      <c r="D2234">
        <v>46000</v>
      </c>
      <c r="E2234" t="str">
        <v>SMS</v>
      </c>
      <c r="F2234" t="str">
        <v>C008</v>
      </c>
      <c r="G2234" t="str">
        <v>Blog: How To Reduce Cac</v>
      </c>
      <c r="H2234" t="str">
        <v>NO_RESPONSE</v>
      </c>
      <c r="I2234">
        <v>1720</v>
      </c>
      <c r="J2234" t="str">
        <v>MOBILE</v>
      </c>
      <c r="K2234" t="str">
        <v>https://example.com/demo</v>
      </c>
      <c r="L2234" t="str">
        <v/>
      </c>
      <c r="M2234">
        <v>28.7</v>
      </c>
      <c r="N2234" t="str">
        <v>HIGH</v>
      </c>
    </row>
    <row r="2235" spans="1:14">
      <c r="A2235" t="str">
        <v>INT-02234</v>
      </c>
      <c r="B2235" t="str">
        <v>L0860</v>
      </c>
      <c r="C2235" t="str">
        <v>FREE_TRIAL_SIGNUP</v>
      </c>
      <c r="D2235">
        <v>45753</v>
      </c>
      <c r="E2235" t="str">
        <v>WEB</v>
      </c>
      <c r="F2235" t="str">
        <v>C006</v>
      </c>
      <c r="G2235" t="str">
        <v>Newsletter Issue #42</v>
      </c>
      <c r="H2235" t="str">
        <v>IGNORED</v>
      </c>
      <c r="I2235">
        <v>0</v>
      </c>
      <c r="J2235" t="str">
        <v>MOBILE</v>
      </c>
      <c r="K2235" t="str">
        <v>N/A</v>
      </c>
      <c r="L2235" t="str">
        <v/>
      </c>
      <c r="M2235">
        <v>0</v>
      </c>
      <c r="N2235" t="str">
        <v>NONE</v>
      </c>
    </row>
    <row r="2236" spans="1:14">
      <c r="A2236" t="str">
        <v>INT-02235</v>
      </c>
      <c r="B2236" t="str">
        <v>L0268</v>
      </c>
      <c r="C2236" t="str">
        <v>FREE_TRIAL_SIGNUP</v>
      </c>
      <c r="D2236">
        <v>45931</v>
      </c>
      <c r="E2236" t="str">
        <v>SOCIAL</v>
      </c>
      <c r="F2236" t="str">
        <v>C004</v>
      </c>
      <c r="G2236" t="str">
        <v>Unknown</v>
      </c>
      <c r="H2236" t="str">
        <v>REPLIED</v>
      </c>
      <c r="I2236">
        <v>456</v>
      </c>
      <c r="J2236" t="str">
        <v>TABLET</v>
      </c>
      <c r="K2236" t="str">
        <v>N/A</v>
      </c>
      <c r="L2236" t="str">
        <v/>
      </c>
      <c r="M2236">
        <v>7.6</v>
      </c>
      <c r="N2236" t="str">
        <v>HIGH</v>
      </c>
    </row>
    <row r="2237" spans="1:14">
      <c r="A2237" t="str">
        <v>INT-02236</v>
      </c>
      <c r="B2237" t="str">
        <v>L0348</v>
      </c>
      <c r="C2237" t="str">
        <v>PHONE_CALL</v>
      </c>
      <c r="D2237">
        <v>45984</v>
      </c>
      <c r="E2237" t="str">
        <v>IN-PERSON</v>
      </c>
      <c r="F2237" t="str">
        <v>N/A</v>
      </c>
      <c r="G2237" t="str">
        <v>Chatbot: Pricing Inquiry</v>
      </c>
      <c r="H2237" t="str">
        <v>VIEWED</v>
      </c>
      <c r="I2237">
        <v>340</v>
      </c>
      <c r="J2237" t="str">
        <v>DESKTOP</v>
      </c>
      <c r="K2237" t="str">
        <v>https://example.com/webinars</v>
      </c>
      <c r="L2237" t="str">
        <v/>
      </c>
      <c r="M2237">
        <v>5.7</v>
      </c>
      <c r="N2237" t="str">
        <v>HIGH</v>
      </c>
    </row>
    <row r="2238" spans="1:14">
      <c r="A2238" t="str">
        <v>INT-02237</v>
      </c>
      <c r="B2238" t="str">
        <v>L0930</v>
      </c>
      <c r="C2238" t="str">
        <v>EMAIL_OPEN</v>
      </c>
      <c r="D2238" t="str">
        <v/>
      </c>
      <c r="E2238" t="str">
        <v>PHONE</v>
      </c>
      <c r="F2238" t="str">
        <v>C001</v>
      </c>
      <c r="G2238" t="str">
        <v>Ebook: Abm Playbook</v>
      </c>
      <c r="H2238" t="str">
        <v>REGISTERED</v>
      </c>
      <c r="I2238">
        <v>1154</v>
      </c>
      <c r="J2238" t="str">
        <v>MOBILE</v>
      </c>
      <c r="K2238" t="str">
        <v>https://example.com/demo</v>
      </c>
      <c r="L2238" t="str">
        <v/>
      </c>
      <c r="M2238">
        <v>19.2</v>
      </c>
      <c r="N2238" t="str">
        <v>HIGH</v>
      </c>
    </row>
    <row r="2239" spans="1:14">
      <c r="A2239" t="str">
        <v>INT-02238</v>
      </c>
      <c r="B2239" t="str">
        <v>L0695</v>
      </c>
      <c r="C2239" t="str">
        <v>AD_CLICK</v>
      </c>
      <c r="D2239">
        <v>45968</v>
      </c>
      <c r="E2239" t="str">
        <v>IN-PERSON</v>
      </c>
      <c r="F2239" t="str">
        <v>C005</v>
      </c>
      <c r="G2239" t="str">
        <v>Case Study: Smb Growth Story</v>
      </c>
      <c r="H2239" t="str">
        <v>NO_RESPONSE</v>
      </c>
      <c r="I2239">
        <v>1473</v>
      </c>
      <c r="J2239" t="str">
        <v>DESKTOP</v>
      </c>
      <c r="K2239" t="str">
        <v>https://example.com/demo</v>
      </c>
      <c r="L2239" t="str">
        <v/>
      </c>
      <c r="M2239">
        <v>24.6</v>
      </c>
      <c r="N2239" t="str">
        <v>HIGH</v>
      </c>
    </row>
    <row r="2240" spans="1:14">
      <c r="A2240" t="str">
        <v>INT-02239</v>
      </c>
      <c r="B2240" t="str">
        <v>L0322</v>
      </c>
      <c r="C2240" t="str">
        <v>FREE_TRIAL_SIGNUP</v>
      </c>
      <c r="D2240">
        <v>45765</v>
      </c>
      <c r="E2240" t="str">
        <v>SOCIAL</v>
      </c>
      <c r="F2240" t="str">
        <v>C007</v>
      </c>
      <c r="G2240" t="str">
        <v>Blog: 5 Metrics Every Cmo Needs</v>
      </c>
      <c r="H2240" t="str">
        <v>CLICKED</v>
      </c>
      <c r="I2240">
        <v>776</v>
      </c>
      <c r="J2240" t="str">
        <v>MOBILE</v>
      </c>
      <c r="K2240" t="str">
        <v>https://example.com/integrations</v>
      </c>
      <c r="L2240" t="str">
        <v/>
      </c>
      <c r="M2240">
        <v>12.9</v>
      </c>
      <c r="N2240" t="str">
        <v>HIGH</v>
      </c>
    </row>
    <row r="2241" spans="1:14">
      <c r="A2241" t="str">
        <v>INT-02240</v>
      </c>
      <c r="B2241" t="str">
        <v>L0749</v>
      </c>
      <c r="C2241" t="str">
        <v>CASE_STUDY_VIEW</v>
      </c>
      <c r="D2241">
        <v>45933</v>
      </c>
      <c r="E2241" t="str">
        <v>SMS</v>
      </c>
      <c r="F2241" t="str">
        <v>C010</v>
      </c>
      <c r="G2241" t="str">
        <v>Guide: Email Deliverability</v>
      </c>
      <c r="H2241" t="str">
        <v>DOWNLOADED</v>
      </c>
      <c r="I2241">
        <v>1318</v>
      </c>
      <c r="J2241" t="str">
        <v>MOBILE</v>
      </c>
      <c r="K2241" t="str">
        <v>https://example.com/contact</v>
      </c>
      <c r="L2241" t="str">
        <v/>
      </c>
      <c r="M2241">
        <v>22</v>
      </c>
      <c r="N2241" t="str">
        <v>HIGH</v>
      </c>
    </row>
    <row r="2242" spans="1:14">
      <c r="A2242" t="str">
        <v>INT-02241</v>
      </c>
      <c r="B2242" t="str">
        <v>L0918</v>
      </c>
      <c r="C2242" t="str">
        <v>CONTENT_DOWNLOAD</v>
      </c>
      <c r="D2242">
        <v>45832</v>
      </c>
      <c r="E2242" t="str">
        <v>PHONE</v>
      </c>
      <c r="F2242" t="str">
        <v>C004</v>
      </c>
      <c r="G2242" t="str">
        <v>Pricing Page</v>
      </c>
      <c r="H2242" t="str">
        <v>CLICKED</v>
      </c>
      <c r="I2242">
        <v>2040</v>
      </c>
      <c r="J2242" t="str">
        <v>TABLET</v>
      </c>
      <c r="K2242" t="str">
        <v>N/A</v>
      </c>
      <c r="L2242" t="str">
        <v/>
      </c>
      <c r="M2242">
        <v>34</v>
      </c>
      <c r="N2242" t="str">
        <v>HIGH</v>
      </c>
    </row>
    <row r="2243" spans="1:14">
      <c r="A2243" t="str">
        <v>INT-02242</v>
      </c>
      <c r="B2243" t="str">
        <v>L0596</v>
      </c>
      <c r="C2243" t="str">
        <v>CONTENT_DOWNLOAD</v>
      </c>
      <c r="D2243">
        <v>45734</v>
      </c>
      <c r="E2243" t="str">
        <v>SOCIAL</v>
      </c>
      <c r="F2243" t="str">
        <v>C002</v>
      </c>
      <c r="G2243" t="str">
        <v>Demo: Live Product Walkthrough</v>
      </c>
      <c r="H2243" t="str">
        <v>BOUNCED</v>
      </c>
      <c r="I2243">
        <v>1616</v>
      </c>
      <c r="J2243" t="str">
        <v>MOBILE</v>
      </c>
      <c r="K2243" t="str">
        <v>https://example.com/roi-calculator</v>
      </c>
      <c r="L2243" t="str">
        <v/>
      </c>
      <c r="M2243">
        <v>26.9</v>
      </c>
      <c r="N2243" t="str">
        <v>HIGH</v>
      </c>
    </row>
    <row r="2244" spans="1:14">
      <c r="A2244" t="str">
        <v>INT-02243</v>
      </c>
      <c r="B2244" t="str">
        <v>L0410</v>
      </c>
      <c r="C2244" t="str">
        <v>WEBINAR_ATTENDED</v>
      </c>
      <c r="D2244">
        <v>45783</v>
      </c>
      <c r="E2244" t="str">
        <v>UNKNOWN</v>
      </c>
      <c r="F2244" t="str">
        <v>C009</v>
      </c>
      <c r="G2244" t="str">
        <v>10 Lead Scoring Tips</v>
      </c>
      <c r="H2244" t="str">
        <v>CLICKED</v>
      </c>
      <c r="I2244">
        <v>0</v>
      </c>
      <c r="J2244" t="str">
        <v>UNKNOWN</v>
      </c>
      <c r="K2244" t="str">
        <v>https://example.com/about</v>
      </c>
      <c r="L2244" t="str">
        <v/>
      </c>
      <c r="M2244">
        <v>0</v>
      </c>
      <c r="N2244" t="str">
        <v>NONE</v>
      </c>
    </row>
    <row r="2245" spans="1:14">
      <c r="A2245" t="str">
        <v>INT-02244</v>
      </c>
      <c r="B2245" t="str">
        <v>L0389</v>
      </c>
      <c r="C2245" t="str">
        <v>PHONE_CALL</v>
      </c>
      <c r="D2245">
        <v>45956</v>
      </c>
      <c r="E2245" t="str">
        <v>CHAT</v>
      </c>
      <c r="F2245" t="str">
        <v>C008</v>
      </c>
      <c r="G2245" t="str">
        <v>Ultimate Guide To Crm</v>
      </c>
      <c r="H2245" t="str">
        <v>NO_RESPONSE</v>
      </c>
      <c r="I2245">
        <v>1064</v>
      </c>
      <c r="J2245" t="str">
        <v>DESKTOP</v>
      </c>
      <c r="K2245" t="str">
        <v>https://example.com/pricing</v>
      </c>
      <c r="L2245" t="str">
        <v/>
      </c>
      <c r="M2245">
        <v>17.7</v>
      </c>
      <c r="N2245" t="str">
        <v>HIGH</v>
      </c>
    </row>
    <row r="2246" spans="1:14">
      <c r="A2246" t="str">
        <v>INT-02245</v>
      </c>
      <c r="B2246" t="str">
        <v>L0947</v>
      </c>
      <c r="C2246" t="str">
        <v>FREE_TRIAL_SIGNUP</v>
      </c>
      <c r="D2246">
        <v>45779</v>
      </c>
      <c r="E2246" t="str">
        <v>CHAT</v>
      </c>
      <c r="F2246" t="str">
        <v>C006</v>
      </c>
      <c r="G2246" t="str">
        <v>Social Post: Product Launch</v>
      </c>
      <c r="H2246" t="str">
        <v>CONVERTED</v>
      </c>
      <c r="I2246">
        <v>394</v>
      </c>
      <c r="J2246" t="str">
        <v>MOBILE</v>
      </c>
      <c r="K2246" t="str">
        <v>https://example.com/competitors</v>
      </c>
      <c r="L2246" t="str">
        <v/>
      </c>
      <c r="M2246">
        <v>6.6</v>
      </c>
      <c r="N2246" t="str">
        <v>HIGH</v>
      </c>
    </row>
    <row r="2247" spans="1:14">
      <c r="A2247" t="str">
        <v>INT-02246</v>
      </c>
      <c r="B2247" t="str">
        <v>L0656</v>
      </c>
      <c r="C2247" t="str">
        <v>AD_CLICK</v>
      </c>
      <c r="D2247">
        <v>45797</v>
      </c>
      <c r="E2247" t="str">
        <v>EMAIL</v>
      </c>
      <c r="F2247" t="str">
        <v>C008</v>
      </c>
      <c r="G2247" t="str">
        <v>Webinar: Advanced Analytics Deep Dive</v>
      </c>
      <c r="H2247" t="str">
        <v>OPENED</v>
      </c>
      <c r="I2247">
        <v>418</v>
      </c>
      <c r="J2247" t="str">
        <v>TABLET</v>
      </c>
      <c r="K2247" t="str">
        <v>N/A</v>
      </c>
      <c r="L2247" t="str">
        <v/>
      </c>
      <c r="M2247">
        <v>7</v>
      </c>
      <c r="N2247" t="str">
        <v>HIGH</v>
      </c>
    </row>
    <row r="2248" spans="1:14">
      <c r="A2248" t="str">
        <v>INT-02247</v>
      </c>
      <c r="B2248" t="str">
        <v>L0959</v>
      </c>
      <c r="C2248" t="str">
        <v>FORM_SUBMIT</v>
      </c>
      <c r="D2248">
        <v>45937</v>
      </c>
      <c r="E2248" t="str">
        <v>SOCIAL</v>
      </c>
      <c r="F2248" t="str">
        <v>C005</v>
      </c>
      <c r="G2248" t="str">
        <v>Event Registration: Summit 2025</v>
      </c>
      <c r="H2248" t="str">
        <v>CLICKED</v>
      </c>
      <c r="I2248">
        <v>447</v>
      </c>
      <c r="J2248" t="str">
        <v>UNKNOWN</v>
      </c>
      <c r="K2248" t="str">
        <v>N/A</v>
      </c>
      <c r="L2248" t="str">
        <v/>
      </c>
      <c r="M2248">
        <v>7.5</v>
      </c>
      <c r="N2248" t="str">
        <v>HIGH</v>
      </c>
    </row>
    <row r="2249" spans="1:14">
      <c r="A2249" t="str">
        <v>INT-02248</v>
      </c>
      <c r="B2249" t="str">
        <v>L0722</v>
      </c>
      <c r="C2249" t="str">
        <v>UNSUBSCRIBE</v>
      </c>
      <c r="D2249">
        <v>45677</v>
      </c>
      <c r="E2249" t="str">
        <v>PHONE</v>
      </c>
      <c r="F2249" t="str">
        <v>C008</v>
      </c>
      <c r="G2249" t="str">
        <v>Video: Platform Overview 3Min</v>
      </c>
      <c r="H2249" t="str">
        <v>CLICKED</v>
      </c>
      <c r="I2249">
        <v>1751</v>
      </c>
      <c r="J2249" t="str">
        <v>MOBILE</v>
      </c>
      <c r="K2249" t="str">
        <v>https://example.com/competitors</v>
      </c>
      <c r="L2249" t="str">
        <v/>
      </c>
      <c r="M2249">
        <v>29.2</v>
      </c>
      <c r="N2249" t="str">
        <v>HIGH</v>
      </c>
    </row>
    <row r="2250" spans="1:14">
      <c r="A2250" t="str">
        <v>INT-02249</v>
      </c>
      <c r="B2250" t="str">
        <v>L0839</v>
      </c>
      <c r="C2250" t="str">
        <v>FORM_SUBMIT</v>
      </c>
      <c r="D2250">
        <v>45841</v>
      </c>
      <c r="E2250" t="str">
        <v>WEB</v>
      </c>
      <c r="F2250" t="str">
        <v>C005</v>
      </c>
      <c r="G2250" t="str">
        <v>Ultimate Guide To Crm</v>
      </c>
      <c r="H2250" t="str">
        <v>DOWNLOADED</v>
      </c>
      <c r="I2250">
        <v>945</v>
      </c>
      <c r="J2250" t="str">
        <v>UNKNOWN</v>
      </c>
      <c r="K2250" t="str">
        <v>https://example.com/about</v>
      </c>
      <c r="L2250" t="str">
        <v>Legal Review Pending</v>
      </c>
      <c r="M2250">
        <v>15.8</v>
      </c>
      <c r="N2250" t="str">
        <v>HIGH</v>
      </c>
    </row>
    <row r="2251" spans="1:14">
      <c r="A2251" t="str">
        <v>INT-02250</v>
      </c>
      <c r="B2251" t="str">
        <v>L0498</v>
      </c>
      <c r="C2251" t="str">
        <v>AD_CLICK</v>
      </c>
      <c r="D2251">
        <v>45857</v>
      </c>
      <c r="E2251" t="str">
        <v>UNKNOWN</v>
      </c>
      <c r="F2251" t="str">
        <v>N/A</v>
      </c>
      <c r="G2251" t="str">
        <v>Free Trial Signup Page</v>
      </c>
      <c r="H2251" t="str">
        <v>VIEWED</v>
      </c>
      <c r="I2251">
        <v>1525</v>
      </c>
      <c r="J2251" t="str">
        <v>DESKTOP</v>
      </c>
      <c r="K2251" t="str">
        <v>https://example.com/webinars</v>
      </c>
      <c r="L2251" t="str">
        <v/>
      </c>
      <c r="M2251">
        <v>25.4</v>
      </c>
      <c r="N2251" t="str">
        <v>HIGH</v>
      </c>
    </row>
    <row r="2252" spans="1:14">
      <c r="A2252" t="str">
        <v>INT-02251</v>
      </c>
      <c r="B2252" t="str">
        <v>L0104</v>
      </c>
      <c r="C2252" t="str">
        <v>AD_CLICK</v>
      </c>
      <c r="D2252">
        <v>45938</v>
      </c>
      <c r="E2252" t="str">
        <v>IN-PERSON</v>
      </c>
      <c r="F2252" t="str">
        <v>C004</v>
      </c>
      <c r="G2252" t="str">
        <v>Chatbot: Pricing Inquiry</v>
      </c>
      <c r="H2252" t="str">
        <v>BOUNCED</v>
      </c>
      <c r="I2252">
        <v>656</v>
      </c>
      <c r="J2252" t="str">
        <v>DESKTOP</v>
      </c>
      <c r="K2252" t="str">
        <v>https://example.com/demo</v>
      </c>
      <c r="L2252" t="str">
        <v/>
      </c>
      <c r="M2252">
        <v>10.9</v>
      </c>
      <c r="N2252" t="str">
        <v>HIGH</v>
      </c>
    </row>
    <row r="2253" spans="1:14">
      <c r="A2253" t="str">
        <v>INT-02252</v>
      </c>
      <c r="B2253" t="str">
        <v>L0231</v>
      </c>
      <c r="C2253" t="str">
        <v>EMAIL_CLICK</v>
      </c>
      <c r="D2253">
        <v>45711</v>
      </c>
      <c r="E2253" t="str">
        <v>CHAT</v>
      </c>
      <c r="F2253" t="str">
        <v>N/A</v>
      </c>
      <c r="G2253" t="str">
        <v>Demo: Live Product Walkthrough</v>
      </c>
      <c r="H2253" t="str">
        <v>CLICKED</v>
      </c>
      <c r="I2253">
        <v>1084</v>
      </c>
      <c r="J2253" t="str">
        <v>TABLET</v>
      </c>
      <c r="K2253" t="str">
        <v>N/A</v>
      </c>
      <c r="L2253" t="str">
        <v/>
      </c>
      <c r="M2253">
        <v>18.100000000000001</v>
      </c>
      <c r="N2253" t="str">
        <v>HIGH</v>
      </c>
    </row>
    <row r="2254" spans="1:14">
      <c r="A2254" t="str">
        <v>INT-02253</v>
      </c>
      <c r="B2254" t="str">
        <v>L0448</v>
      </c>
      <c r="C2254" t="str">
        <v>REFERRAL_LINK_CLICK</v>
      </c>
      <c r="D2254">
        <v>45876</v>
      </c>
      <c r="E2254" t="str">
        <v>WEB</v>
      </c>
      <c r="F2254" t="str">
        <v>C001</v>
      </c>
      <c r="G2254" t="str">
        <v>Webinar: Lead Scoring Best Practices</v>
      </c>
      <c r="H2254" t="str">
        <v>BOUNCED</v>
      </c>
      <c r="I2254">
        <v>400</v>
      </c>
      <c r="J2254" t="str">
        <v>DESKTOP</v>
      </c>
      <c r="K2254" t="str">
        <v>https://example.com/demo</v>
      </c>
      <c r="L2254" t="str">
        <v/>
      </c>
      <c r="M2254">
        <v>6.7</v>
      </c>
      <c r="N2254" t="str">
        <v>HIGH</v>
      </c>
    </row>
    <row r="2255" spans="1:14">
      <c r="A2255" t="str">
        <v>INT-02254</v>
      </c>
      <c r="B2255" t="str">
        <v>L0858</v>
      </c>
      <c r="C2255" t="str">
        <v>EMAIL_CLICK</v>
      </c>
      <c r="D2255">
        <v>45729</v>
      </c>
      <c r="E2255" t="str">
        <v>UNKNOWN</v>
      </c>
      <c r="F2255" t="str">
        <v>C010</v>
      </c>
      <c r="G2255" t="str">
        <v>Case Study: Mid-Market Win</v>
      </c>
      <c r="H2255" t="str">
        <v>CONVERTED</v>
      </c>
      <c r="I2255">
        <v>0</v>
      </c>
      <c r="J2255" t="str">
        <v>MOBILE</v>
      </c>
      <c r="K2255" t="str">
        <v>https://example.com/demo</v>
      </c>
      <c r="L2255" t="str">
        <v/>
      </c>
      <c r="M2255">
        <v>0</v>
      </c>
      <c r="N2255" t="str">
        <v>NONE</v>
      </c>
    </row>
    <row r="2256" spans="1:14">
      <c r="A2256" t="str">
        <v>INT-02255</v>
      </c>
      <c r="B2256" t="str">
        <v>L0352</v>
      </c>
      <c r="C2256" t="str">
        <v>WEBINAR_ATTENDED</v>
      </c>
      <c r="D2256">
        <v>45922</v>
      </c>
      <c r="E2256" t="str">
        <v>CHAT</v>
      </c>
      <c r="F2256" t="str">
        <v>C005</v>
      </c>
      <c r="G2256" t="str">
        <v>Crm Buyer'S Guide 2025</v>
      </c>
      <c r="H2256" t="str">
        <v>UNSUBSCRIBED</v>
      </c>
      <c r="I2256">
        <v>319</v>
      </c>
      <c r="J2256" t="str">
        <v>DESKTOP</v>
      </c>
      <c r="K2256" t="str">
        <v>https://example.com/blog/reduce-cac</v>
      </c>
      <c r="L2256" t="str">
        <v/>
      </c>
      <c r="M2256">
        <v>5.3</v>
      </c>
      <c r="N2256" t="str">
        <v>HIGH</v>
      </c>
    </row>
    <row r="2257" spans="1:14">
      <c r="A2257" t="str">
        <v>INT-02256</v>
      </c>
      <c r="B2257" t="str">
        <v>L0877</v>
      </c>
      <c r="C2257" t="str">
        <v>BLOG_READ</v>
      </c>
      <c r="D2257">
        <v>45800</v>
      </c>
      <c r="E2257" t="str">
        <v>PUSH_NOTIFICATION</v>
      </c>
      <c r="F2257" t="str">
        <v>C010</v>
      </c>
      <c r="G2257" t="str">
        <v>Unknown</v>
      </c>
      <c r="H2257" t="str">
        <v>BOUNCED</v>
      </c>
      <c r="I2257">
        <v>500</v>
      </c>
      <c r="J2257" t="str">
        <v>MOBILE</v>
      </c>
      <c r="K2257" t="str">
        <v>N/A</v>
      </c>
      <c r="L2257" t="str">
        <v/>
      </c>
      <c r="M2257">
        <v>8.3000000000000007</v>
      </c>
      <c r="N2257" t="str">
        <v>HIGH</v>
      </c>
    </row>
    <row r="2258" spans="1:14">
      <c r="A2258" t="str">
        <v>INT-02257</v>
      </c>
      <c r="B2258" t="str">
        <v>L0400</v>
      </c>
      <c r="C2258" t="str">
        <v>EMAIL_CLICK</v>
      </c>
      <c r="D2258">
        <v>45731</v>
      </c>
      <c r="E2258" t="str">
        <v>PHONE</v>
      </c>
      <c r="F2258" t="str">
        <v>C001</v>
      </c>
      <c r="G2258" t="str">
        <v>Retargeting Ad Creative A</v>
      </c>
      <c r="H2258" t="str">
        <v>UNSUBSCRIBED</v>
      </c>
      <c r="I2258">
        <v>0</v>
      </c>
      <c r="J2258" t="str">
        <v>MOBILE</v>
      </c>
      <c r="K2258" t="str">
        <v>https://example.com/webinars</v>
      </c>
      <c r="L2258" t="str">
        <v/>
      </c>
      <c r="M2258">
        <v>0</v>
      </c>
      <c r="N2258" t="str">
        <v>NONE</v>
      </c>
    </row>
    <row r="2259" spans="1:14">
      <c r="A2259" t="str">
        <v>INT-02258</v>
      </c>
      <c r="B2259" t="str">
        <v>L0337</v>
      </c>
      <c r="C2259" t="str">
        <v>REFERRAL_LINK_CLICK</v>
      </c>
      <c r="D2259">
        <v>45919</v>
      </c>
      <c r="E2259" t="str">
        <v>SMS</v>
      </c>
      <c r="F2259" t="str">
        <v>N/A</v>
      </c>
      <c r="G2259" t="str">
        <v>Free Trial Signup Page</v>
      </c>
      <c r="H2259" t="str">
        <v>BOUNCED</v>
      </c>
      <c r="I2259">
        <v>2295</v>
      </c>
      <c r="J2259" t="str">
        <v>MOBILE</v>
      </c>
      <c r="K2259" t="str">
        <v>https://example.com/demo</v>
      </c>
      <c r="L2259" t="str">
        <v/>
      </c>
      <c r="M2259">
        <v>38.299999999999997</v>
      </c>
      <c r="N2259" t="str">
        <v>HIGH</v>
      </c>
    </row>
    <row r="2260" spans="1:14">
      <c r="A2260" t="str">
        <v>INT-02259</v>
      </c>
      <c r="B2260" t="str">
        <v>L0354</v>
      </c>
      <c r="C2260" t="str">
        <v>SOCIAL_ENGAGE</v>
      </c>
      <c r="D2260">
        <v>45750</v>
      </c>
      <c r="E2260" t="str">
        <v>IN-PERSON</v>
      </c>
      <c r="F2260" t="str">
        <v>C010</v>
      </c>
      <c r="G2260" t="str">
        <v>Whitepaper: State Of Gtm 2025</v>
      </c>
      <c r="H2260" t="str">
        <v>CLICKED</v>
      </c>
      <c r="I2260">
        <v>0</v>
      </c>
      <c r="J2260" t="str">
        <v>DESKTOP</v>
      </c>
      <c r="K2260" t="str">
        <v>https://example.com/pricing</v>
      </c>
      <c r="L2260" t="str">
        <v/>
      </c>
      <c r="M2260">
        <v>0</v>
      </c>
      <c r="N2260" t="str">
        <v>NONE</v>
      </c>
    </row>
    <row r="2261" spans="1:14">
      <c r="A2261" t="str">
        <v>INT-02260</v>
      </c>
      <c r="B2261" t="str">
        <v>L0262</v>
      </c>
      <c r="C2261" t="str">
        <v>FORM_SUBMIT</v>
      </c>
      <c r="D2261" t="str">
        <v/>
      </c>
      <c r="E2261" t="str">
        <v>UNKNOWN</v>
      </c>
      <c r="F2261" t="str">
        <v>C002</v>
      </c>
      <c r="G2261" t="str">
        <v>Ebook: Abm Playbook</v>
      </c>
      <c r="H2261" t="str">
        <v>DOWNLOADED</v>
      </c>
      <c r="I2261">
        <v>1066</v>
      </c>
      <c r="J2261" t="str">
        <v>DESKTOP</v>
      </c>
      <c r="K2261" t="str">
        <v>https://example.com/pricing</v>
      </c>
      <c r="L2261" t="str">
        <v/>
      </c>
      <c r="M2261">
        <v>17.8</v>
      </c>
      <c r="N2261" t="str">
        <v>HIGH</v>
      </c>
    </row>
    <row r="2262" spans="1:14">
      <c r="A2262" t="str">
        <v>INT-02261</v>
      </c>
      <c r="B2262" t="str">
        <v>L0817</v>
      </c>
      <c r="C2262" t="str">
        <v>CASE_STUDY_VIEW</v>
      </c>
      <c r="D2262">
        <v>45729</v>
      </c>
      <c r="E2262" t="str">
        <v>UNKNOWN</v>
      </c>
      <c r="F2262" t="str">
        <v>C004</v>
      </c>
      <c r="G2262" t="str">
        <v>Webinar: Marketing Automation 101</v>
      </c>
      <c r="H2262" t="str">
        <v>BOUNCED</v>
      </c>
      <c r="I2262">
        <v>2100</v>
      </c>
      <c r="J2262" t="str">
        <v>DESKTOP</v>
      </c>
      <c r="K2262" t="str">
        <v>https://example.com/pricing</v>
      </c>
      <c r="L2262" t="str">
        <v/>
      </c>
      <c r="M2262">
        <v>35</v>
      </c>
      <c r="N2262" t="str">
        <v>HIGH</v>
      </c>
    </row>
    <row r="2263" spans="1:14">
      <c r="A2263" t="str">
        <v>INT-02262</v>
      </c>
      <c r="B2263" t="str">
        <v>L0448</v>
      </c>
      <c r="C2263" t="str">
        <v>SOCIAL_ENGAGE</v>
      </c>
      <c r="D2263">
        <v>45799</v>
      </c>
      <c r="E2263" t="str">
        <v>UNKNOWN</v>
      </c>
      <c r="F2263" t="str">
        <v>C003</v>
      </c>
      <c r="G2263" t="str">
        <v>Crm Buyer'S Guide 2025</v>
      </c>
      <c r="H2263" t="str">
        <v>UNSUBSCRIBED</v>
      </c>
      <c r="I2263">
        <v>1841</v>
      </c>
      <c r="J2263" t="str">
        <v>DESKTOP</v>
      </c>
      <c r="K2263" t="str">
        <v>https://example.com/pricing</v>
      </c>
      <c r="L2263" t="str">
        <v/>
      </c>
      <c r="M2263">
        <v>30.7</v>
      </c>
      <c r="N2263" t="str">
        <v>HIGH</v>
      </c>
    </row>
    <row r="2264" spans="1:14">
      <c r="A2264" t="str">
        <v>INT-02263</v>
      </c>
      <c r="B2264" t="str">
        <v>L0330</v>
      </c>
      <c r="C2264" t="str">
        <v>DEMO_REQUEST</v>
      </c>
      <c r="D2264">
        <v>45847</v>
      </c>
      <c r="E2264" t="str">
        <v>WEB</v>
      </c>
      <c r="F2264" t="str">
        <v>N/A</v>
      </c>
      <c r="G2264" t="str">
        <v>Unknown</v>
      </c>
      <c r="H2264" t="str">
        <v>DOWNLOADED</v>
      </c>
      <c r="I2264">
        <v>1477</v>
      </c>
      <c r="J2264" t="str">
        <v>DESKTOP</v>
      </c>
      <c r="K2264" t="str">
        <v>N/A</v>
      </c>
      <c r="L2264" t="str">
        <v/>
      </c>
      <c r="M2264">
        <v>24.6</v>
      </c>
      <c r="N2264" t="str">
        <v>HIGH</v>
      </c>
    </row>
    <row r="2265" spans="1:14">
      <c r="A2265" t="str">
        <v>INT-02264</v>
      </c>
      <c r="B2265" t="str">
        <v>L0546</v>
      </c>
      <c r="C2265" t="str">
        <v>PHONE_CALL</v>
      </c>
      <c r="D2265">
        <v>45858</v>
      </c>
      <c r="E2265" t="str">
        <v>PUSH_NOTIFICATION</v>
      </c>
      <c r="F2265" t="str">
        <v>C002</v>
      </c>
      <c r="G2265" t="str">
        <v>Unknown</v>
      </c>
      <c r="H2265" t="str">
        <v>NO_RESPONSE</v>
      </c>
      <c r="I2265">
        <v>1160</v>
      </c>
      <c r="J2265" t="str">
        <v>MOBILE</v>
      </c>
      <c r="K2265" t="str">
        <v>https://example.com/features</v>
      </c>
      <c r="L2265" t="str">
        <v>Wrong Contact</v>
      </c>
      <c r="M2265">
        <v>19.3</v>
      </c>
      <c r="N2265" t="str">
        <v>HIGH</v>
      </c>
    </row>
    <row r="2266" spans="1:14">
      <c r="A2266" t="str">
        <v>INT-02265</v>
      </c>
      <c r="B2266" t="str">
        <v>L0083</v>
      </c>
      <c r="C2266" t="str">
        <v>WEBSITE_VISIT</v>
      </c>
      <c r="D2266">
        <v>45943</v>
      </c>
      <c r="E2266" t="str">
        <v>EMAIL</v>
      </c>
      <c r="F2266" t="str">
        <v>C006</v>
      </c>
      <c r="G2266" t="str">
        <v>Free Trial Signup Page</v>
      </c>
      <c r="H2266" t="str">
        <v>NO_RESPONSE</v>
      </c>
      <c r="I2266">
        <v>1608</v>
      </c>
      <c r="J2266" t="str">
        <v>MOBILE</v>
      </c>
      <c r="K2266" t="str">
        <v>N/A</v>
      </c>
      <c r="L2266" t="str">
        <v/>
      </c>
      <c r="M2266">
        <v>26.8</v>
      </c>
      <c r="N2266" t="str">
        <v>HIGH</v>
      </c>
    </row>
    <row r="2267" spans="1:14">
      <c r="A2267" t="str">
        <v>INT-02266</v>
      </c>
      <c r="B2267" t="str">
        <v>L0343</v>
      </c>
      <c r="C2267" t="str">
        <v>WEBSITE_VISIT</v>
      </c>
      <c r="D2267">
        <v>46017</v>
      </c>
      <c r="E2267" t="str">
        <v>SOCIAL</v>
      </c>
      <c r="F2267" t="str">
        <v>C007</v>
      </c>
      <c r="G2267" t="str">
        <v>Case Study: Enterprise Win</v>
      </c>
      <c r="H2267" t="str">
        <v>CONVERTED</v>
      </c>
      <c r="I2267">
        <v>2125</v>
      </c>
      <c r="J2267" t="str">
        <v>MOBILE</v>
      </c>
      <c r="K2267" t="str">
        <v>N/A</v>
      </c>
      <c r="L2267" t="str">
        <v>Needs Approval From Cfo</v>
      </c>
      <c r="M2267">
        <v>35.4</v>
      </c>
      <c r="N2267" t="str">
        <v>HIGH</v>
      </c>
    </row>
    <row r="2268" spans="1:14">
      <c r="A2268" t="str">
        <v>INT-02267</v>
      </c>
      <c r="B2268" t="str">
        <v>L0481</v>
      </c>
      <c r="C2268" t="str">
        <v>EMAIL_CLICK</v>
      </c>
      <c r="D2268">
        <v>45844</v>
      </c>
      <c r="E2268" t="str">
        <v>SMS</v>
      </c>
      <c r="F2268" t="str">
        <v>C009</v>
      </c>
      <c r="G2268" t="str">
        <v>Social Post: Product Launch</v>
      </c>
      <c r="H2268" t="str">
        <v>CONVERTED</v>
      </c>
      <c r="I2268">
        <v>1241</v>
      </c>
      <c r="J2268" t="str">
        <v>MOBILE</v>
      </c>
      <c r="K2268" t="str">
        <v>N/A</v>
      </c>
      <c r="L2268" t="str">
        <v/>
      </c>
      <c r="M2268">
        <v>20.7</v>
      </c>
      <c r="N2268" t="str">
        <v>HIGH</v>
      </c>
    </row>
    <row r="2269" spans="1:14">
      <c r="A2269" t="str">
        <v>INT-02268</v>
      </c>
      <c r="B2269" t="str">
        <v>L0757</v>
      </c>
      <c r="C2269" t="str">
        <v>AD_CLICK</v>
      </c>
      <c r="D2269" t="str">
        <v/>
      </c>
      <c r="E2269" t="str">
        <v>CHAT</v>
      </c>
      <c r="F2269" t="str">
        <v>C005</v>
      </c>
      <c r="G2269" t="str">
        <v>Video: Customer Testimonial</v>
      </c>
      <c r="H2269" t="str">
        <v>CONVERTED</v>
      </c>
      <c r="I2269">
        <v>2351</v>
      </c>
      <c r="J2269" t="str">
        <v>DESKTOP</v>
      </c>
      <c r="K2269" t="str">
        <v>https://example.com/about</v>
      </c>
      <c r="L2269" t="str">
        <v/>
      </c>
      <c r="M2269">
        <v>39.200000000000003</v>
      </c>
      <c r="N2269" t="str">
        <v>HIGH</v>
      </c>
    </row>
    <row r="2270" spans="1:14">
      <c r="A2270" t="str">
        <v>INT-02269</v>
      </c>
      <c r="B2270" t="str">
        <v>L0825</v>
      </c>
      <c r="C2270" t="str">
        <v>AD_CLICK</v>
      </c>
      <c r="D2270">
        <v>45973</v>
      </c>
      <c r="E2270" t="str">
        <v>CHAT</v>
      </c>
      <c r="F2270" t="str">
        <v>N/A</v>
      </c>
      <c r="G2270" t="str">
        <v>10 Lead Scoring Tips</v>
      </c>
      <c r="H2270" t="str">
        <v>CONVERTED</v>
      </c>
      <c r="I2270">
        <v>1734</v>
      </c>
      <c r="J2270" t="str">
        <v>MOBILE</v>
      </c>
      <c r="K2270" t="str">
        <v>https://example.com/integrations</v>
      </c>
      <c r="L2270" t="str">
        <v/>
      </c>
      <c r="M2270">
        <v>28.9</v>
      </c>
      <c r="N2270" t="str">
        <v>HIGH</v>
      </c>
    </row>
    <row r="2271" spans="1:14">
      <c r="A2271" t="str">
        <v>INT-02270</v>
      </c>
      <c r="B2271" t="str">
        <v>L0780</v>
      </c>
      <c r="C2271" t="str">
        <v>SOCIAL_ENGAGE</v>
      </c>
      <c r="D2271">
        <v>45886</v>
      </c>
      <c r="E2271" t="str">
        <v>SMS</v>
      </c>
      <c r="F2271" t="str">
        <v>C006</v>
      </c>
      <c r="G2271" t="str">
        <v>Newsletter Issue #42</v>
      </c>
      <c r="H2271" t="str">
        <v>NO_RESPONSE</v>
      </c>
      <c r="I2271">
        <v>0</v>
      </c>
      <c r="J2271" t="str">
        <v>DESKTOP</v>
      </c>
      <c r="K2271" t="str">
        <v>N/A</v>
      </c>
      <c r="L2271" t="str">
        <v/>
      </c>
      <c r="M2271">
        <v>0</v>
      </c>
      <c r="N2271" t="str">
        <v>NONE</v>
      </c>
    </row>
    <row r="2272" spans="1:14">
      <c r="A2272" t="str">
        <v>INT-02271</v>
      </c>
      <c r="B2272" t="str">
        <v>L0819</v>
      </c>
      <c r="C2272" t="str">
        <v>WEBINAR_ATTENDED</v>
      </c>
      <c r="D2272">
        <v>45665</v>
      </c>
      <c r="E2272" t="str">
        <v>SMS</v>
      </c>
      <c r="F2272" t="str">
        <v>C007</v>
      </c>
      <c r="G2272" t="str">
        <v>Product Demo Video</v>
      </c>
      <c r="H2272" t="str">
        <v>PARTIAL_VIEW</v>
      </c>
      <c r="I2272">
        <v>2309</v>
      </c>
      <c r="J2272" t="str">
        <v>TABLET</v>
      </c>
      <c r="K2272" t="str">
        <v>https://example.com/resources/ebooks</v>
      </c>
      <c r="L2272" t="str">
        <v/>
      </c>
      <c r="M2272">
        <v>38.5</v>
      </c>
      <c r="N2272" t="str">
        <v>HIGH</v>
      </c>
    </row>
    <row r="2273" spans="1:14">
      <c r="A2273" t="str">
        <v>INT-02272</v>
      </c>
      <c r="B2273" t="str">
        <v>L0023</v>
      </c>
      <c r="C2273" t="str">
        <v>DEMO_REQUEST</v>
      </c>
      <c r="D2273">
        <v>46015</v>
      </c>
      <c r="E2273" t="str">
        <v>CHAT</v>
      </c>
      <c r="F2273" t="str">
        <v>C002</v>
      </c>
      <c r="G2273" t="str">
        <v>Case Study: Smb Growth Story</v>
      </c>
      <c r="H2273" t="str">
        <v>NO_RESPONSE</v>
      </c>
      <c r="I2273">
        <v>1171</v>
      </c>
      <c r="J2273" t="str">
        <v>MOBILE</v>
      </c>
      <c r="K2273" t="str">
        <v>https://example.com/free-trial</v>
      </c>
      <c r="L2273" t="str">
        <v/>
      </c>
      <c r="M2273">
        <v>19.5</v>
      </c>
      <c r="N2273" t="str">
        <v>HIGH</v>
      </c>
    </row>
    <row r="2274" spans="1:14">
      <c r="A2274" t="str">
        <v>INT-02273</v>
      </c>
      <c r="B2274" t="str">
        <v>L0548</v>
      </c>
      <c r="C2274" t="str">
        <v>WEBINAR_ATTENDED</v>
      </c>
      <c r="D2274">
        <v>45901</v>
      </c>
      <c r="E2274" t="str">
        <v>PUSH_NOTIFICATION</v>
      </c>
      <c r="F2274" t="str">
        <v>C004</v>
      </c>
      <c r="G2274" t="str">
        <v>Blog: Abm Vs Demand Gen</v>
      </c>
      <c r="H2274" t="str">
        <v>BOUNCED</v>
      </c>
      <c r="I2274">
        <v>2255</v>
      </c>
      <c r="J2274" t="str">
        <v>MOBILE</v>
      </c>
      <c r="K2274" t="str">
        <v>https://example.com/integrations</v>
      </c>
      <c r="L2274" t="str">
        <v/>
      </c>
      <c r="M2274">
        <v>37.6</v>
      </c>
      <c r="N2274" t="str">
        <v>HIGH</v>
      </c>
    </row>
    <row r="2275" spans="1:14">
      <c r="A2275" t="str">
        <v>INT-02274</v>
      </c>
      <c r="B2275" t="str">
        <v>L0558</v>
      </c>
      <c r="C2275" t="str">
        <v>EMAIL_OPEN</v>
      </c>
      <c r="D2275">
        <v>45864</v>
      </c>
      <c r="E2275" t="str">
        <v>WEB</v>
      </c>
      <c r="F2275" t="str">
        <v>N/A</v>
      </c>
      <c r="G2275" t="str">
        <v>Ebook: Abm Playbook</v>
      </c>
      <c r="H2275" t="str">
        <v>CLICKED</v>
      </c>
      <c r="I2275">
        <v>1697</v>
      </c>
      <c r="J2275" t="str">
        <v>UNKNOWN</v>
      </c>
      <c r="K2275" t="str">
        <v>https://example.com/features</v>
      </c>
      <c r="L2275" t="str">
        <v/>
      </c>
      <c r="M2275">
        <v>28.3</v>
      </c>
      <c r="N2275" t="str">
        <v>HIGH</v>
      </c>
    </row>
    <row r="2276" spans="1:14">
      <c r="A2276" t="str">
        <v>INT-02275</v>
      </c>
      <c r="B2276" t="str">
        <v>L0326</v>
      </c>
      <c r="C2276" t="str">
        <v>SOCIAL_ENGAGE</v>
      </c>
      <c r="D2276">
        <v>46004</v>
      </c>
      <c r="E2276" t="str">
        <v>UNKNOWN</v>
      </c>
      <c r="F2276" t="str">
        <v>N/A</v>
      </c>
      <c r="G2276" t="str">
        <v>Free Trial Signup Page</v>
      </c>
      <c r="H2276" t="str">
        <v>OPENED</v>
      </c>
      <c r="I2276">
        <v>2263</v>
      </c>
      <c r="J2276" t="str">
        <v>DESKTOP</v>
      </c>
      <c r="K2276" t="str">
        <v>https://example.com/case-studies</v>
      </c>
      <c r="L2276" t="str">
        <v/>
      </c>
      <c r="M2276">
        <v>37.700000000000003</v>
      </c>
      <c r="N2276" t="str">
        <v>HIGH</v>
      </c>
    </row>
    <row r="2277" spans="1:14">
      <c r="A2277" t="str">
        <v>INT-02276</v>
      </c>
      <c r="B2277" t="str">
        <v>L0634</v>
      </c>
      <c r="C2277" t="str">
        <v>WEBSITE_VISIT</v>
      </c>
      <c r="D2277">
        <v>45722</v>
      </c>
      <c r="E2277" t="str">
        <v>SOCIAL</v>
      </c>
      <c r="F2277" t="str">
        <v>C001</v>
      </c>
      <c r="G2277" t="str">
        <v>Retargeting Ad Creative A</v>
      </c>
      <c r="H2277" t="str">
        <v>NO_RESPONSE</v>
      </c>
      <c r="I2277">
        <v>235</v>
      </c>
      <c r="J2277" t="str">
        <v>TABLET</v>
      </c>
      <c r="K2277" t="str">
        <v>N/A</v>
      </c>
      <c r="L2277" t="str">
        <v/>
      </c>
      <c r="M2277">
        <v>3.9</v>
      </c>
      <c r="N2277" t="str">
        <v>MEDIUM</v>
      </c>
    </row>
    <row r="2278" spans="1:14">
      <c r="A2278" t="str">
        <v>INT-02277</v>
      </c>
      <c r="B2278" t="str">
        <v>L0996</v>
      </c>
      <c r="C2278" t="str">
        <v>PRICING_PAGE_VIEW</v>
      </c>
      <c r="D2278">
        <v>45717</v>
      </c>
      <c r="E2278" t="str">
        <v>PHONE</v>
      </c>
      <c r="F2278" t="str">
        <v>N/A</v>
      </c>
      <c r="G2278" t="str">
        <v>Unknown</v>
      </c>
      <c r="H2278" t="str">
        <v>BOUNCED</v>
      </c>
      <c r="I2278">
        <v>883</v>
      </c>
      <c r="J2278" t="str">
        <v>MOBILE</v>
      </c>
      <c r="K2278" t="str">
        <v>https://example.com/demo</v>
      </c>
      <c r="L2278" t="str">
        <v/>
      </c>
      <c r="M2278">
        <v>14.7</v>
      </c>
      <c r="N2278" t="str">
        <v>HIGH</v>
      </c>
    </row>
    <row r="2279" spans="1:14">
      <c r="A2279" t="str">
        <v>INT-02278</v>
      </c>
      <c r="B2279" t="str">
        <v>L0095</v>
      </c>
      <c r="C2279" t="str">
        <v>WEBSITE_VISIT</v>
      </c>
      <c r="D2279">
        <v>45833</v>
      </c>
      <c r="E2279" t="str">
        <v>CHAT</v>
      </c>
      <c r="F2279" t="str">
        <v>N/A</v>
      </c>
      <c r="G2279" t="str">
        <v>Ultimate Guide To Crm</v>
      </c>
      <c r="H2279" t="str">
        <v>OPENED</v>
      </c>
      <c r="I2279">
        <v>894</v>
      </c>
      <c r="J2279" t="str">
        <v>MOBILE</v>
      </c>
      <c r="K2279" t="str">
        <v>N/A</v>
      </c>
      <c r="L2279" t="str">
        <v/>
      </c>
      <c r="M2279">
        <v>14.9</v>
      </c>
      <c r="N2279" t="str">
        <v>HIGH</v>
      </c>
    </row>
    <row r="2280" spans="1:14">
      <c r="A2280" t="str">
        <v>INT-02279</v>
      </c>
      <c r="B2280" t="str">
        <v>L0356</v>
      </c>
      <c r="C2280" t="str">
        <v>CASE_STUDY_VIEW</v>
      </c>
      <c r="D2280" t="str">
        <v/>
      </c>
      <c r="E2280" t="str">
        <v>WEB</v>
      </c>
      <c r="F2280" t="str">
        <v>C010</v>
      </c>
      <c r="G2280" t="str">
        <v>Blog: How To Reduce Cac</v>
      </c>
      <c r="H2280" t="str">
        <v>OPENED</v>
      </c>
      <c r="I2280">
        <v>534</v>
      </c>
      <c r="J2280" t="str">
        <v>DESKTOP</v>
      </c>
      <c r="K2280" t="str">
        <v>https://example.com/resources/ebooks</v>
      </c>
      <c r="L2280" t="str">
        <v/>
      </c>
      <c r="M2280">
        <v>8.9</v>
      </c>
      <c r="N2280" t="str">
        <v>HIGH</v>
      </c>
    </row>
    <row r="2281" spans="1:14">
      <c r="A2281" t="str">
        <v>INT-02280</v>
      </c>
      <c r="B2281" t="str">
        <v>L0070</v>
      </c>
      <c r="C2281" t="str">
        <v>WEBINAR_ATTENDED</v>
      </c>
      <c r="D2281">
        <v>45681</v>
      </c>
      <c r="E2281" t="str">
        <v>PHONE</v>
      </c>
      <c r="F2281" t="str">
        <v>C006</v>
      </c>
      <c r="G2281" t="str">
        <v>Guide: Email Deliverability</v>
      </c>
      <c r="H2281" t="str">
        <v>PARTIAL_VIEW</v>
      </c>
      <c r="I2281">
        <v>31</v>
      </c>
      <c r="J2281" t="str">
        <v>DESKTOP</v>
      </c>
      <c r="K2281" t="str">
        <v>N/A</v>
      </c>
      <c r="L2281" t="str">
        <v/>
      </c>
      <c r="M2281">
        <v>0.5</v>
      </c>
      <c r="N2281" t="str">
        <v>LOW</v>
      </c>
    </row>
    <row r="2282" spans="1:14">
      <c r="A2282" t="str">
        <v>INT-02281</v>
      </c>
      <c r="B2282" t="str">
        <v>L0051</v>
      </c>
      <c r="C2282" t="str">
        <v>VIDEO_WATCH</v>
      </c>
      <c r="D2282">
        <v>46001</v>
      </c>
      <c r="E2282" t="str">
        <v>SMS</v>
      </c>
      <c r="F2282" t="str">
        <v>N/A</v>
      </c>
      <c r="G2282" t="str">
        <v>Case Study: Enterprise Win</v>
      </c>
      <c r="H2282" t="str">
        <v>BOUNCED</v>
      </c>
      <c r="I2282">
        <v>639</v>
      </c>
      <c r="J2282" t="str">
        <v>MOBILE</v>
      </c>
      <c r="K2282" t="str">
        <v>https://example.com/resources/ebooks</v>
      </c>
      <c r="L2282" t="str">
        <v/>
      </c>
      <c r="M2282">
        <v>10.7</v>
      </c>
      <c r="N2282" t="str">
        <v>HIGH</v>
      </c>
    </row>
    <row r="2283" spans="1:14">
      <c r="A2283" t="str">
        <v>INT-02282</v>
      </c>
      <c r="B2283" t="str">
        <v>L0422</v>
      </c>
      <c r="C2283" t="str">
        <v>PRICING_PAGE_VIEW</v>
      </c>
      <c r="D2283">
        <v>45797</v>
      </c>
      <c r="E2283" t="str">
        <v>SOCIAL</v>
      </c>
      <c r="F2283" t="str">
        <v>C009</v>
      </c>
      <c r="G2283" t="str">
        <v>Ebook: Abm Playbook</v>
      </c>
      <c r="H2283" t="str">
        <v>NO_RESPONSE</v>
      </c>
      <c r="I2283">
        <v>921</v>
      </c>
      <c r="J2283" t="str">
        <v>DESKTOP</v>
      </c>
      <c r="K2283" t="str">
        <v>https://example.com/contact</v>
      </c>
      <c r="L2283" t="str">
        <v/>
      </c>
      <c r="M2283">
        <v>15.4</v>
      </c>
      <c r="N2283" t="str">
        <v>HIGH</v>
      </c>
    </row>
    <row r="2284" spans="1:14">
      <c r="A2284" t="str">
        <v>INT-02283</v>
      </c>
      <c r="B2284" t="str">
        <v>L0705</v>
      </c>
      <c r="C2284" t="str">
        <v>EMAIL_OPEN</v>
      </c>
      <c r="D2284">
        <v>45755</v>
      </c>
      <c r="E2284" t="str">
        <v>IN-PERSON</v>
      </c>
      <c r="F2284" t="str">
        <v>C004</v>
      </c>
      <c r="G2284" t="str">
        <v>Newsletter Issue #43</v>
      </c>
      <c r="H2284" t="str">
        <v>CLICKED</v>
      </c>
      <c r="I2284">
        <v>816</v>
      </c>
      <c r="J2284" t="str">
        <v>DESKTOP</v>
      </c>
      <c r="K2284" t="str">
        <v>https://example.com/blog/reduce-cac</v>
      </c>
      <c r="L2284" t="str">
        <v/>
      </c>
      <c r="M2284">
        <v>13.6</v>
      </c>
      <c r="N2284" t="str">
        <v>HIGH</v>
      </c>
    </row>
    <row r="2285" spans="1:14">
      <c r="A2285" t="str">
        <v>INT-02284</v>
      </c>
      <c r="B2285" t="str">
        <v>L0965</v>
      </c>
      <c r="C2285" t="str">
        <v>EMAIL_OPEN</v>
      </c>
      <c r="D2285">
        <v>45975</v>
      </c>
      <c r="E2285" t="str">
        <v>EMAIL</v>
      </c>
      <c r="F2285" t="str">
        <v>C010</v>
      </c>
      <c r="G2285" t="str">
        <v>Retargeting Ad Creative A</v>
      </c>
      <c r="H2285" t="str">
        <v>PARTIAL_VIEW</v>
      </c>
      <c r="I2285">
        <v>1725</v>
      </c>
      <c r="J2285" t="str">
        <v>DESKTOP</v>
      </c>
      <c r="K2285" t="str">
        <v>https://example.com/integrations</v>
      </c>
      <c r="L2285" t="str">
        <v/>
      </c>
      <c r="M2285">
        <v>28.8</v>
      </c>
      <c r="N2285" t="str">
        <v>HIGH</v>
      </c>
    </row>
    <row r="2286" spans="1:14">
      <c r="A2286" t="str">
        <v>INT-02285</v>
      </c>
      <c r="B2286" t="str">
        <v>L0518</v>
      </c>
      <c r="C2286" t="str">
        <v>EMAIL_CLICK</v>
      </c>
      <c r="D2286">
        <v>45670</v>
      </c>
      <c r="E2286" t="str">
        <v>PUSH_NOTIFICATION</v>
      </c>
      <c r="F2286" t="str">
        <v>C010</v>
      </c>
      <c r="G2286" t="str">
        <v>Retargeting Ad Creative A</v>
      </c>
      <c r="H2286" t="str">
        <v>CONVERTED</v>
      </c>
      <c r="I2286">
        <v>2372</v>
      </c>
      <c r="J2286" t="str">
        <v>MOBILE</v>
      </c>
      <c r="K2286" t="str">
        <v>https://example.com/webinars</v>
      </c>
      <c r="L2286" t="str">
        <v/>
      </c>
      <c r="M2286">
        <v>39.5</v>
      </c>
      <c r="N2286" t="str">
        <v>HIGH</v>
      </c>
    </row>
    <row r="2287" spans="1:14">
      <c r="A2287" t="str">
        <v>INT-02286</v>
      </c>
      <c r="B2287" t="str">
        <v>L0066</v>
      </c>
      <c r="C2287" t="str">
        <v>BLOG_READ</v>
      </c>
      <c r="D2287">
        <v>46008</v>
      </c>
      <c r="E2287" t="str">
        <v>SMS</v>
      </c>
      <c r="F2287" t="str">
        <v>N/A</v>
      </c>
      <c r="G2287" t="str">
        <v>Chatbot: Pricing Inquiry</v>
      </c>
      <c r="H2287" t="str">
        <v>NO_RESPONSE</v>
      </c>
      <c r="I2287">
        <v>2382</v>
      </c>
      <c r="J2287" t="str">
        <v>TABLET</v>
      </c>
      <c r="K2287" t="str">
        <v>https://example.com/resources/ebooks</v>
      </c>
      <c r="L2287" t="str">
        <v>Follow Up Needed</v>
      </c>
      <c r="M2287">
        <v>39.700000000000003</v>
      </c>
      <c r="N2287" t="str">
        <v>HIGH</v>
      </c>
    </row>
    <row r="2288" spans="1:14">
      <c r="A2288" t="str">
        <v>INT-02287</v>
      </c>
      <c r="B2288" t="str">
        <v>L0697</v>
      </c>
      <c r="C2288" t="str">
        <v>PRICING_PAGE_VIEW</v>
      </c>
      <c r="D2288">
        <v>45923</v>
      </c>
      <c r="E2288" t="str">
        <v>EMAIL</v>
      </c>
      <c r="F2288" t="str">
        <v>C001</v>
      </c>
      <c r="G2288" t="str">
        <v>Guide: Email Deliverability</v>
      </c>
      <c r="H2288" t="str">
        <v>DOWNLOADED</v>
      </c>
      <c r="I2288">
        <v>583</v>
      </c>
      <c r="J2288" t="str">
        <v>DESKTOP</v>
      </c>
      <c r="K2288" t="str">
        <v>N/A</v>
      </c>
      <c r="L2288" t="str">
        <v/>
      </c>
      <c r="M2288">
        <v>9.6999999999999993</v>
      </c>
      <c r="N2288" t="str">
        <v>HIGH</v>
      </c>
    </row>
    <row r="2289" spans="1:14">
      <c r="A2289" t="str">
        <v>INT-02288</v>
      </c>
      <c r="B2289" t="str">
        <v>L0759</v>
      </c>
      <c r="C2289" t="str">
        <v>SOCIAL_ENGAGE</v>
      </c>
      <c r="D2289">
        <v>45660</v>
      </c>
      <c r="E2289" t="str">
        <v>SMS</v>
      </c>
      <c r="F2289" t="str">
        <v>N/A</v>
      </c>
      <c r="G2289" t="str">
        <v>Partner Referral Landing Page</v>
      </c>
      <c r="H2289" t="str">
        <v>REPLIED</v>
      </c>
      <c r="I2289">
        <v>0</v>
      </c>
      <c r="J2289" t="str">
        <v>MOBILE</v>
      </c>
      <c r="K2289" t="str">
        <v>N/A</v>
      </c>
      <c r="L2289" t="str">
        <v/>
      </c>
      <c r="M2289">
        <v>0</v>
      </c>
      <c r="N2289" t="str">
        <v>NONE</v>
      </c>
    </row>
    <row r="2290" spans="1:14">
      <c r="A2290" t="str">
        <v>INT-02289</v>
      </c>
      <c r="B2290" t="str">
        <v>L0780</v>
      </c>
      <c r="C2290" t="str">
        <v>DEMO_REQUEST</v>
      </c>
      <c r="D2290">
        <v>45816</v>
      </c>
      <c r="E2290" t="str">
        <v>IN-PERSON</v>
      </c>
      <c r="F2290" t="str">
        <v>C005</v>
      </c>
      <c r="G2290" t="str">
        <v>Blog: How To Reduce Cac</v>
      </c>
      <c r="H2290" t="str">
        <v>REPLIED</v>
      </c>
      <c r="I2290">
        <v>1232</v>
      </c>
      <c r="J2290" t="str">
        <v>DESKTOP</v>
      </c>
      <c r="K2290" t="str">
        <v>N/A</v>
      </c>
      <c r="L2290" t="str">
        <v/>
      </c>
      <c r="M2290">
        <v>20.5</v>
      </c>
      <c r="N2290" t="str">
        <v>HIGH</v>
      </c>
    </row>
    <row r="2291" spans="1:14">
      <c r="A2291" t="str">
        <v>INT-02290</v>
      </c>
      <c r="B2291" t="str">
        <v>L0563</v>
      </c>
      <c r="C2291" t="str">
        <v>DEMO_REQUEST</v>
      </c>
      <c r="D2291">
        <v>45871</v>
      </c>
      <c r="E2291" t="str">
        <v>WEB</v>
      </c>
      <c r="F2291" t="str">
        <v>C004</v>
      </c>
      <c r="G2291" t="str">
        <v>Crm Buyer'S Guide 2025</v>
      </c>
      <c r="H2291" t="str">
        <v>VIEWED</v>
      </c>
      <c r="I2291">
        <v>780</v>
      </c>
      <c r="J2291" t="str">
        <v>DESKTOP</v>
      </c>
      <c r="K2291" t="str">
        <v>https://example.com/demo</v>
      </c>
      <c r="L2291" t="str">
        <v/>
      </c>
      <c r="M2291">
        <v>13</v>
      </c>
      <c r="N2291" t="str">
        <v>HIGH</v>
      </c>
    </row>
    <row r="2292" spans="1:14">
      <c r="A2292" t="str">
        <v>INT-02291</v>
      </c>
      <c r="B2292" t="str">
        <v>L0384</v>
      </c>
      <c r="C2292" t="str">
        <v>SOCIAL_ENGAGE</v>
      </c>
      <c r="D2292">
        <v>45958</v>
      </c>
      <c r="E2292" t="str">
        <v>EMAIL</v>
      </c>
      <c r="F2292" t="str">
        <v>C001</v>
      </c>
      <c r="G2292" t="str">
        <v>Retargeting Ad Creative A</v>
      </c>
      <c r="H2292" t="str">
        <v>BOUNCED</v>
      </c>
      <c r="I2292">
        <v>1824</v>
      </c>
      <c r="J2292" t="str">
        <v>DESKTOP</v>
      </c>
      <c r="K2292" t="str">
        <v>https://example.com/webinars</v>
      </c>
      <c r="L2292" t="str">
        <v/>
      </c>
      <c r="M2292">
        <v>30.4</v>
      </c>
      <c r="N2292" t="str">
        <v>HIGH</v>
      </c>
    </row>
    <row r="2293" spans="1:14">
      <c r="A2293" t="str">
        <v>INT-02292</v>
      </c>
      <c r="B2293" t="str">
        <v>L0246</v>
      </c>
      <c r="C2293" t="str">
        <v>CONTENT_DOWNLOAD</v>
      </c>
      <c r="D2293">
        <v>45679</v>
      </c>
      <c r="E2293" t="str">
        <v>UNKNOWN</v>
      </c>
      <c r="F2293" t="str">
        <v>C003</v>
      </c>
      <c r="G2293" t="str">
        <v>Partner Referral Landing Page</v>
      </c>
      <c r="H2293" t="str">
        <v>VIEWED</v>
      </c>
      <c r="I2293">
        <v>1322</v>
      </c>
      <c r="J2293" t="str">
        <v>DESKTOP</v>
      </c>
      <c r="K2293" t="str">
        <v>https://example.com/roi-calculator</v>
      </c>
      <c r="L2293" t="str">
        <v/>
      </c>
      <c r="M2293">
        <v>22</v>
      </c>
      <c r="N2293" t="str">
        <v>HIGH</v>
      </c>
    </row>
    <row r="2294" spans="1:14">
      <c r="A2294" t="str">
        <v>INT-02293</v>
      </c>
      <c r="B2294" t="str">
        <v>L0058</v>
      </c>
      <c r="C2294" t="str">
        <v>UNSUBSCRIBE</v>
      </c>
      <c r="D2294">
        <v>45730</v>
      </c>
      <c r="E2294" t="str">
        <v>IN-PERSON</v>
      </c>
      <c r="F2294" t="str">
        <v>C005</v>
      </c>
      <c r="G2294" t="str">
        <v>Retargeting Ad Creative A</v>
      </c>
      <c r="H2294" t="str">
        <v>PARTIAL_VIEW</v>
      </c>
      <c r="I2294">
        <v>0</v>
      </c>
      <c r="J2294" t="str">
        <v>MOBILE</v>
      </c>
      <c r="K2294" t="str">
        <v>N/A</v>
      </c>
      <c r="L2294" t="str">
        <v/>
      </c>
      <c r="M2294">
        <v>0</v>
      </c>
      <c r="N2294" t="str">
        <v>NONE</v>
      </c>
    </row>
    <row r="2295" spans="1:14">
      <c r="A2295" t="str">
        <v>INT-02294</v>
      </c>
      <c r="B2295" t="str">
        <v>L0480</v>
      </c>
      <c r="C2295" t="str">
        <v>AD_CLICK</v>
      </c>
      <c r="D2295">
        <v>45979</v>
      </c>
      <c r="E2295" t="str">
        <v>SMS</v>
      </c>
      <c r="F2295" t="str">
        <v>C007</v>
      </c>
      <c r="G2295" t="str">
        <v>Case Study: Enterprise Win</v>
      </c>
      <c r="H2295" t="str">
        <v>NO_RESPONSE</v>
      </c>
      <c r="I2295">
        <v>1754</v>
      </c>
      <c r="J2295" t="str">
        <v>DESKTOP</v>
      </c>
      <c r="K2295" t="str">
        <v>N/A</v>
      </c>
      <c r="L2295" t="str">
        <v/>
      </c>
      <c r="M2295">
        <v>29.2</v>
      </c>
      <c r="N2295" t="str">
        <v>HIGH</v>
      </c>
    </row>
    <row r="2296" spans="1:14">
      <c r="A2296" t="str">
        <v>INT-02295</v>
      </c>
      <c r="B2296" t="str">
        <v>L0192</v>
      </c>
      <c r="C2296" t="str">
        <v>PRICING_PAGE_VIEW</v>
      </c>
      <c r="D2296">
        <v>45740</v>
      </c>
      <c r="E2296" t="str">
        <v>EMAIL</v>
      </c>
      <c r="F2296" t="str">
        <v>C005</v>
      </c>
      <c r="G2296" t="str">
        <v>Pricing Page</v>
      </c>
      <c r="H2296" t="str">
        <v>NO_RESPONSE</v>
      </c>
      <c r="I2296">
        <v>1506</v>
      </c>
      <c r="J2296" t="str">
        <v>MOBILE</v>
      </c>
      <c r="K2296" t="str">
        <v>https://example.com/blog/reduce-cac</v>
      </c>
      <c r="L2296" t="str">
        <v>Qualified Lead</v>
      </c>
      <c r="M2296">
        <v>25.1</v>
      </c>
      <c r="N2296" t="str">
        <v>HIGH</v>
      </c>
    </row>
    <row r="2297" spans="1:14">
      <c r="A2297" t="str">
        <v>INT-02296</v>
      </c>
      <c r="B2297" t="str">
        <v>L0706</v>
      </c>
      <c r="C2297" t="str">
        <v>UNSUBSCRIBE</v>
      </c>
      <c r="D2297">
        <v>45681</v>
      </c>
      <c r="E2297" t="str">
        <v>EMAIL</v>
      </c>
      <c r="F2297" t="str">
        <v>C009</v>
      </c>
      <c r="G2297" t="str">
        <v>Ebook: Abm Playbook</v>
      </c>
      <c r="H2297" t="str">
        <v>UNSUBSCRIBED</v>
      </c>
      <c r="I2297">
        <v>736</v>
      </c>
      <c r="J2297" t="str">
        <v>TABLET</v>
      </c>
      <c r="K2297" t="str">
        <v>https://example.com/demo</v>
      </c>
      <c r="L2297" t="str">
        <v/>
      </c>
      <c r="M2297">
        <v>12.3</v>
      </c>
      <c r="N2297" t="str">
        <v>HIGH</v>
      </c>
    </row>
    <row r="2298" spans="1:14">
      <c r="A2298" t="str">
        <v>INT-02297</v>
      </c>
      <c r="B2298" t="str">
        <v>L0100</v>
      </c>
      <c r="C2298" t="str">
        <v>EMAIL_CLICK</v>
      </c>
      <c r="D2298">
        <v>45906</v>
      </c>
      <c r="E2298" t="str">
        <v>PHONE</v>
      </c>
      <c r="F2298" t="str">
        <v>C002</v>
      </c>
      <c r="G2298" t="str">
        <v>Event Registration: Summit 2025</v>
      </c>
      <c r="H2298" t="str">
        <v>PARTIAL_VIEW</v>
      </c>
      <c r="I2298">
        <v>2071</v>
      </c>
      <c r="J2298" t="str">
        <v>MOBILE</v>
      </c>
      <c r="K2298" t="str">
        <v>https://example.com/pricing</v>
      </c>
      <c r="L2298" t="str">
        <v/>
      </c>
      <c r="M2298">
        <v>34.5</v>
      </c>
      <c r="N2298" t="str">
        <v>HIGH</v>
      </c>
    </row>
    <row r="2299" spans="1:14">
      <c r="A2299" t="str">
        <v>INT-02298</v>
      </c>
      <c r="B2299" t="str">
        <v>L0318</v>
      </c>
      <c r="C2299" t="str">
        <v>CASE_STUDY_VIEW</v>
      </c>
      <c r="D2299">
        <v>45684</v>
      </c>
      <c r="E2299" t="str">
        <v>PHONE</v>
      </c>
      <c r="F2299" t="str">
        <v>C005</v>
      </c>
      <c r="G2299" t="str">
        <v>Video: Customer Testimonial</v>
      </c>
      <c r="H2299" t="str">
        <v>OPENED</v>
      </c>
      <c r="I2299">
        <v>0</v>
      </c>
      <c r="J2299" t="str">
        <v>DESKTOP</v>
      </c>
      <c r="K2299" t="str">
        <v>N/A</v>
      </c>
      <c r="L2299" t="str">
        <v/>
      </c>
      <c r="M2299">
        <v>0</v>
      </c>
      <c r="N2299" t="str">
        <v>NONE</v>
      </c>
    </row>
    <row r="2300" spans="1:14">
      <c r="A2300" t="str">
        <v>INT-02299</v>
      </c>
      <c r="B2300" t="str">
        <v>L0660</v>
      </c>
      <c r="C2300" t="str">
        <v>PRICING_PAGE_VIEW</v>
      </c>
      <c r="D2300">
        <v>45964</v>
      </c>
      <c r="E2300" t="str">
        <v>IN-PERSON</v>
      </c>
      <c r="F2300" t="str">
        <v>N/A</v>
      </c>
      <c r="G2300" t="str">
        <v>Ultimate Guide To Crm</v>
      </c>
      <c r="H2300" t="str">
        <v>REPLIED</v>
      </c>
      <c r="I2300">
        <v>0</v>
      </c>
      <c r="J2300" t="str">
        <v>DESKTOP</v>
      </c>
      <c r="K2300" t="str">
        <v>https://example.com/features</v>
      </c>
      <c r="L2300" t="str">
        <v/>
      </c>
      <c r="M2300">
        <v>0</v>
      </c>
      <c r="N2300" t="str">
        <v>NONE</v>
      </c>
    </row>
    <row r="2301" spans="1:14">
      <c r="A2301" t="str">
        <v>INT-02300</v>
      </c>
      <c r="B2301" t="str">
        <v>L0860</v>
      </c>
      <c r="C2301" t="str">
        <v>EMAIL_OPEN</v>
      </c>
      <c r="D2301">
        <v>45887</v>
      </c>
      <c r="E2301" t="str">
        <v>IN-PERSON</v>
      </c>
      <c r="F2301" t="str">
        <v>C008</v>
      </c>
      <c r="G2301" t="str">
        <v>Chatbot: Pricing Inquiry</v>
      </c>
      <c r="H2301" t="str">
        <v>VIEWED</v>
      </c>
      <c r="I2301">
        <v>662</v>
      </c>
      <c r="J2301" t="str">
        <v>MOBILE</v>
      </c>
      <c r="K2301" t="str">
        <v>N/A</v>
      </c>
      <c r="L2301" t="str">
        <v/>
      </c>
      <c r="M2301">
        <v>11</v>
      </c>
      <c r="N2301" t="str">
        <v>HIGH</v>
      </c>
    </row>
    <row r="2302" spans="1:14">
      <c r="A2302" t="str">
        <v>INT-02301</v>
      </c>
      <c r="B2302" t="str">
        <v>L0303</v>
      </c>
      <c r="C2302" t="str">
        <v>EMAIL_CLICK</v>
      </c>
      <c r="D2302">
        <v>45968</v>
      </c>
      <c r="E2302" t="str">
        <v>PHONE</v>
      </c>
      <c r="F2302" t="str">
        <v>C009</v>
      </c>
      <c r="G2302" t="str">
        <v>Roi Calculator Landing Page</v>
      </c>
      <c r="H2302" t="str">
        <v>PARTIAL_VIEW</v>
      </c>
      <c r="I2302">
        <v>305</v>
      </c>
      <c r="J2302" t="str">
        <v>DESKTOP</v>
      </c>
      <c r="K2302" t="str">
        <v>https://example.com/free-trial</v>
      </c>
      <c r="L2302" t="str">
        <v/>
      </c>
      <c r="M2302">
        <v>5.0999999999999996</v>
      </c>
      <c r="N2302" t="str">
        <v>HIGH</v>
      </c>
    </row>
    <row r="2303" spans="1:14">
      <c r="A2303" t="str">
        <v>INT-02302</v>
      </c>
      <c r="B2303" t="str">
        <v>L0489</v>
      </c>
      <c r="C2303" t="str">
        <v>EMAIL_OPEN</v>
      </c>
      <c r="D2303" t="str">
        <v/>
      </c>
      <c r="E2303" t="str">
        <v>SOCIAL</v>
      </c>
      <c r="F2303" t="str">
        <v>C004</v>
      </c>
      <c r="G2303" t="str">
        <v>Event Registration: Summit 2025</v>
      </c>
      <c r="H2303" t="str">
        <v>DOWNLOADED</v>
      </c>
      <c r="I2303">
        <v>0</v>
      </c>
      <c r="J2303" t="str">
        <v>UNKNOWN</v>
      </c>
      <c r="K2303" t="str">
        <v>https://example.com/pricing</v>
      </c>
      <c r="L2303" t="str">
        <v/>
      </c>
      <c r="M2303">
        <v>0</v>
      </c>
      <c r="N2303" t="str">
        <v>NONE</v>
      </c>
    </row>
    <row r="2304" spans="1:14">
      <c r="A2304" t="str">
        <v>INT-02303</v>
      </c>
      <c r="B2304" t="str">
        <v>L0480</v>
      </c>
      <c r="C2304" t="str">
        <v>CONTENT_DOWNLOAD</v>
      </c>
      <c r="D2304">
        <v>46017</v>
      </c>
      <c r="E2304" t="str">
        <v>UNKNOWN</v>
      </c>
      <c r="F2304" t="str">
        <v>C006</v>
      </c>
      <c r="G2304" t="str">
        <v>Guide: Email Deliverability</v>
      </c>
      <c r="H2304" t="str">
        <v>PARTIAL_VIEW</v>
      </c>
      <c r="I2304">
        <v>0</v>
      </c>
      <c r="J2304" t="str">
        <v>MOBILE</v>
      </c>
      <c r="K2304" t="str">
        <v>N/A</v>
      </c>
      <c r="L2304" t="str">
        <v/>
      </c>
      <c r="M2304">
        <v>0</v>
      </c>
      <c r="N2304" t="str">
        <v>NONE</v>
      </c>
    </row>
    <row r="2305" spans="1:14">
      <c r="A2305" t="str">
        <v>INT-02304</v>
      </c>
      <c r="B2305" t="str">
        <v>L0520</v>
      </c>
      <c r="C2305" t="str">
        <v>FORM_SUBMIT</v>
      </c>
      <c r="D2305">
        <v>45781</v>
      </c>
      <c r="E2305" t="str">
        <v>CHAT</v>
      </c>
      <c r="F2305" t="str">
        <v>C002</v>
      </c>
      <c r="G2305" t="str">
        <v>Partner Referral Landing Page</v>
      </c>
      <c r="H2305" t="str">
        <v>ENGAGED</v>
      </c>
      <c r="I2305">
        <v>1148</v>
      </c>
      <c r="J2305" t="str">
        <v>TABLET</v>
      </c>
      <c r="K2305" t="str">
        <v>https://example.com/features</v>
      </c>
      <c r="L2305" t="str">
        <v/>
      </c>
      <c r="M2305">
        <v>19.100000000000001</v>
      </c>
      <c r="N2305" t="str">
        <v>HIGH</v>
      </c>
    </row>
    <row r="2306" spans="1:14">
      <c r="A2306" t="str">
        <v>INT-02305</v>
      </c>
      <c r="B2306" t="str">
        <v>L0115</v>
      </c>
      <c r="C2306" t="str">
        <v>VIDEO_WATCH</v>
      </c>
      <c r="D2306">
        <v>46008</v>
      </c>
      <c r="E2306" t="str">
        <v>SMS</v>
      </c>
      <c r="F2306" t="str">
        <v>C003</v>
      </c>
      <c r="G2306" t="str">
        <v>Partner Referral Landing Page</v>
      </c>
      <c r="H2306" t="str">
        <v>CLICKED</v>
      </c>
      <c r="I2306">
        <v>1294</v>
      </c>
      <c r="J2306" t="str">
        <v>MOBILE</v>
      </c>
      <c r="K2306" t="str">
        <v>https://example.com/features</v>
      </c>
      <c r="L2306" t="str">
        <v/>
      </c>
      <c r="M2306">
        <v>21.6</v>
      </c>
      <c r="N2306" t="str">
        <v>HIGH</v>
      </c>
    </row>
    <row r="2307" spans="1:14">
      <c r="A2307" t="str">
        <v>INT-02306</v>
      </c>
      <c r="B2307" t="str">
        <v>L0642</v>
      </c>
      <c r="C2307" t="str">
        <v>DEMO_REQUEST</v>
      </c>
      <c r="D2307">
        <v>45755</v>
      </c>
      <c r="E2307" t="str">
        <v>EMAIL</v>
      </c>
      <c r="F2307" t="str">
        <v>C005</v>
      </c>
      <c r="G2307" t="str">
        <v>Crm Buyer'S Guide 2025</v>
      </c>
      <c r="H2307" t="str">
        <v>REGISTERED</v>
      </c>
      <c r="I2307">
        <v>183</v>
      </c>
      <c r="J2307" t="str">
        <v>DESKTOP</v>
      </c>
      <c r="K2307" t="str">
        <v>https://example.com/integrations</v>
      </c>
      <c r="L2307" t="str">
        <v/>
      </c>
      <c r="M2307">
        <v>3.1</v>
      </c>
      <c r="N2307" t="str">
        <v>MEDIUM</v>
      </c>
    </row>
    <row r="2308" spans="1:14">
      <c r="A2308" t="str">
        <v>INT-02307</v>
      </c>
      <c r="B2308" t="str">
        <v>L0084</v>
      </c>
      <c r="C2308" t="str">
        <v>PHONE_CALL</v>
      </c>
      <c r="D2308">
        <v>45978</v>
      </c>
      <c r="E2308" t="str">
        <v>PHONE</v>
      </c>
      <c r="F2308" t="str">
        <v>C004</v>
      </c>
      <c r="G2308" t="str">
        <v>Chatbot: Pricing Inquiry</v>
      </c>
      <c r="H2308" t="str">
        <v>OPENED</v>
      </c>
      <c r="I2308">
        <v>1763</v>
      </c>
      <c r="J2308" t="str">
        <v>MOBILE</v>
      </c>
      <c r="K2308" t="str">
        <v>https://example.com/demo</v>
      </c>
      <c r="L2308" t="str">
        <v/>
      </c>
      <c r="M2308">
        <v>29.4</v>
      </c>
      <c r="N2308" t="str">
        <v>HIGH</v>
      </c>
    </row>
    <row r="2309" spans="1:14">
      <c r="A2309" t="str">
        <v>INT-02308</v>
      </c>
      <c r="B2309" t="str">
        <v>L0974</v>
      </c>
      <c r="C2309" t="str">
        <v>REFERRAL_LINK_CLICK</v>
      </c>
      <c r="D2309">
        <v>45681</v>
      </c>
      <c r="E2309" t="str">
        <v>UNKNOWN</v>
      </c>
      <c r="F2309" t="str">
        <v>C010</v>
      </c>
      <c r="G2309" t="str">
        <v>Social Post: Product Launch</v>
      </c>
      <c r="H2309" t="str">
        <v>CLICKED</v>
      </c>
      <c r="I2309">
        <v>0</v>
      </c>
      <c r="J2309" t="str">
        <v>DESKTOP</v>
      </c>
      <c r="K2309" t="str">
        <v>https://example.com/about</v>
      </c>
      <c r="L2309" t="str">
        <v/>
      </c>
      <c r="M2309">
        <v>0</v>
      </c>
      <c r="N2309" t="str">
        <v>NONE</v>
      </c>
    </row>
    <row r="2310" spans="1:14">
      <c r="A2310" t="str">
        <v>INT-02309</v>
      </c>
      <c r="B2310" t="str">
        <v>L0454</v>
      </c>
      <c r="C2310" t="str">
        <v>WEBINAR_ATTENDED</v>
      </c>
      <c r="D2310">
        <v>45694</v>
      </c>
      <c r="E2310" t="str">
        <v>SMS</v>
      </c>
      <c r="F2310" t="str">
        <v>C004</v>
      </c>
      <c r="G2310" t="str">
        <v>Unknown</v>
      </c>
      <c r="H2310" t="str">
        <v>OPENED</v>
      </c>
      <c r="I2310">
        <v>1448</v>
      </c>
      <c r="J2310" t="str">
        <v>UNKNOWN</v>
      </c>
      <c r="K2310" t="str">
        <v>https://example.com/roi-calculator</v>
      </c>
      <c r="L2310" t="str">
        <v/>
      </c>
      <c r="M2310">
        <v>24.1</v>
      </c>
      <c r="N2310" t="str">
        <v>HIGH</v>
      </c>
    </row>
    <row r="2311" spans="1:14">
      <c r="A2311" t="str">
        <v>INT-02310</v>
      </c>
      <c r="B2311" t="str">
        <v>L0350</v>
      </c>
      <c r="C2311" t="str">
        <v>REFERRAL_LINK_CLICK</v>
      </c>
      <c r="D2311">
        <v>45721</v>
      </c>
      <c r="E2311" t="str">
        <v>EMAIL</v>
      </c>
      <c r="F2311" t="str">
        <v>N/A</v>
      </c>
      <c r="G2311" t="str">
        <v>Unknown</v>
      </c>
      <c r="H2311" t="str">
        <v>OPENED</v>
      </c>
      <c r="I2311">
        <v>2231</v>
      </c>
      <c r="J2311" t="str">
        <v>UNKNOWN</v>
      </c>
      <c r="K2311" t="str">
        <v>N/A</v>
      </c>
      <c r="L2311" t="str">
        <v/>
      </c>
      <c r="M2311">
        <v>37.200000000000003</v>
      </c>
      <c r="N2311" t="str">
        <v>HIGH</v>
      </c>
    </row>
    <row r="2312" spans="1:14">
      <c r="A2312" t="str">
        <v>INT-02311</v>
      </c>
      <c r="B2312" t="str">
        <v>L0691</v>
      </c>
      <c r="C2312" t="str">
        <v>FREE_TRIAL_SIGNUP</v>
      </c>
      <c r="D2312">
        <v>45996</v>
      </c>
      <c r="E2312" t="str">
        <v>CHAT</v>
      </c>
      <c r="F2312" t="str">
        <v>C010</v>
      </c>
      <c r="G2312" t="str">
        <v>Case Study: Smb Growth Story</v>
      </c>
      <c r="H2312" t="str">
        <v>BOUNCED</v>
      </c>
      <c r="I2312">
        <v>757</v>
      </c>
      <c r="J2312" t="str">
        <v>TABLET</v>
      </c>
      <c r="K2312" t="str">
        <v>https://example.com/roi-calculator</v>
      </c>
      <c r="L2312" t="str">
        <v/>
      </c>
      <c r="M2312">
        <v>12.6</v>
      </c>
      <c r="N2312" t="str">
        <v>HIGH</v>
      </c>
    </row>
    <row r="2313" spans="1:14">
      <c r="A2313" t="str">
        <v>INT-02312</v>
      </c>
      <c r="B2313" t="str">
        <v>L0560</v>
      </c>
      <c r="C2313" t="str">
        <v>WEBINAR_ATTENDED</v>
      </c>
      <c r="D2313">
        <v>45934</v>
      </c>
      <c r="E2313" t="str">
        <v>SOCIAL</v>
      </c>
      <c r="F2313" t="str">
        <v>C007</v>
      </c>
      <c r="G2313" t="str">
        <v>Whitepaper: State Of Gtm 2025</v>
      </c>
      <c r="H2313" t="str">
        <v>BOUNCED</v>
      </c>
      <c r="I2313">
        <v>471</v>
      </c>
      <c r="J2313" t="str">
        <v>TABLET</v>
      </c>
      <c r="K2313" t="str">
        <v>https://example.com/demo</v>
      </c>
      <c r="L2313" t="str">
        <v/>
      </c>
      <c r="M2313">
        <v>7.9</v>
      </c>
      <c r="N2313" t="str">
        <v>HIGH</v>
      </c>
    </row>
    <row r="2314" spans="1:14">
      <c r="A2314" t="str">
        <v>INT-02313</v>
      </c>
      <c r="B2314" t="str">
        <v>L0604</v>
      </c>
      <c r="C2314" t="str">
        <v>UNSUBSCRIBE</v>
      </c>
      <c r="D2314">
        <v>45756</v>
      </c>
      <c r="E2314" t="str">
        <v>EMAIL</v>
      </c>
      <c r="F2314" t="str">
        <v>C001</v>
      </c>
      <c r="G2314" t="str">
        <v>Blog: Abm Vs Demand Gen</v>
      </c>
      <c r="H2314" t="str">
        <v>CLICKED</v>
      </c>
      <c r="I2314">
        <v>312</v>
      </c>
      <c r="J2314" t="str">
        <v>DESKTOP</v>
      </c>
      <c r="K2314" t="str">
        <v>https://example.com/competitors</v>
      </c>
      <c r="L2314" t="str">
        <v/>
      </c>
      <c r="M2314">
        <v>5.2</v>
      </c>
      <c r="N2314" t="str">
        <v>HIGH</v>
      </c>
    </row>
    <row r="2315" spans="1:14">
      <c r="A2315" t="str">
        <v>INT-02314</v>
      </c>
      <c r="B2315" t="str">
        <v>L0103</v>
      </c>
      <c r="C2315" t="str">
        <v>BLOG_READ</v>
      </c>
      <c r="D2315" t="str">
        <v/>
      </c>
      <c r="E2315" t="str">
        <v>UNKNOWN</v>
      </c>
      <c r="F2315" t="str">
        <v>N/A</v>
      </c>
      <c r="G2315" t="str">
        <v>Newsletter Issue #42</v>
      </c>
      <c r="H2315" t="str">
        <v>NO_RESPONSE</v>
      </c>
      <c r="I2315">
        <v>0</v>
      </c>
      <c r="J2315" t="str">
        <v>MOBILE</v>
      </c>
      <c r="K2315" t="str">
        <v>https://example.com/contact</v>
      </c>
      <c r="L2315" t="str">
        <v/>
      </c>
      <c r="M2315">
        <v>0</v>
      </c>
      <c r="N2315" t="str">
        <v>NONE</v>
      </c>
    </row>
    <row r="2316" spans="1:14">
      <c r="A2316" t="str">
        <v>INT-02315</v>
      </c>
      <c r="B2316" t="str">
        <v>L0622</v>
      </c>
      <c r="C2316" t="str">
        <v>VIDEO_WATCH</v>
      </c>
      <c r="D2316">
        <v>45753</v>
      </c>
      <c r="E2316" t="str">
        <v>WEB</v>
      </c>
      <c r="F2316" t="str">
        <v>C006</v>
      </c>
      <c r="G2316" t="str">
        <v>Case Study: Smb Growth Story</v>
      </c>
      <c r="H2316" t="str">
        <v>ENGAGED</v>
      </c>
      <c r="I2316">
        <v>990</v>
      </c>
      <c r="J2316" t="str">
        <v>DESKTOP</v>
      </c>
      <c r="K2316" t="str">
        <v>N/A</v>
      </c>
      <c r="L2316" t="str">
        <v/>
      </c>
      <c r="M2316">
        <v>16.5</v>
      </c>
      <c r="N2316" t="str">
        <v>HIGH</v>
      </c>
    </row>
    <row r="2317" spans="1:14">
      <c r="A2317" t="str">
        <v>INT-02316</v>
      </c>
      <c r="B2317" t="str">
        <v>L0329</v>
      </c>
      <c r="C2317" t="str">
        <v>WEBINAR_ATTENDED</v>
      </c>
      <c r="D2317">
        <v>45813</v>
      </c>
      <c r="E2317" t="str">
        <v>IN-PERSON</v>
      </c>
      <c r="F2317" t="str">
        <v>C007</v>
      </c>
      <c r="G2317" t="str">
        <v>Webinar: Marketing Automation 101</v>
      </c>
      <c r="H2317" t="str">
        <v>OPENED</v>
      </c>
      <c r="I2317">
        <v>652</v>
      </c>
      <c r="J2317" t="str">
        <v>TABLET</v>
      </c>
      <c r="K2317" t="str">
        <v>https://example.com/pricing</v>
      </c>
      <c r="L2317" t="str">
        <v/>
      </c>
      <c r="M2317">
        <v>10.9</v>
      </c>
      <c r="N2317" t="str">
        <v>HIGH</v>
      </c>
    </row>
    <row r="2318" spans="1:14">
      <c r="A2318" t="str">
        <v>INT-02317</v>
      </c>
      <c r="B2318" t="str">
        <v>L0657</v>
      </c>
      <c r="C2318" t="str">
        <v>FREE_TRIAL_SIGNUP</v>
      </c>
      <c r="D2318" t="str">
        <v/>
      </c>
      <c r="E2318" t="str">
        <v>WEB</v>
      </c>
      <c r="F2318" t="str">
        <v>C006</v>
      </c>
      <c r="G2318" t="str">
        <v>Ultimate Guide To Crm</v>
      </c>
      <c r="H2318" t="str">
        <v>REGISTERED</v>
      </c>
      <c r="I2318">
        <v>1371</v>
      </c>
      <c r="J2318" t="str">
        <v>MOBILE</v>
      </c>
      <c r="K2318" t="str">
        <v>https://example.com/blog/reduce-cac</v>
      </c>
      <c r="L2318" t="str">
        <v/>
      </c>
      <c r="M2318">
        <v>22.9</v>
      </c>
      <c r="N2318" t="str">
        <v>HIGH</v>
      </c>
    </row>
    <row r="2319" spans="1:14">
      <c r="A2319" t="str">
        <v>INT-02318</v>
      </c>
      <c r="B2319" t="str">
        <v>L0352</v>
      </c>
      <c r="C2319" t="str">
        <v>EMAIL_OPEN</v>
      </c>
      <c r="D2319">
        <v>45721</v>
      </c>
      <c r="E2319" t="str">
        <v>IN-PERSON</v>
      </c>
      <c r="F2319" t="str">
        <v>C008</v>
      </c>
      <c r="G2319" t="str">
        <v>Social Post: Product Launch</v>
      </c>
      <c r="H2319" t="str">
        <v>OPENED</v>
      </c>
      <c r="I2319">
        <v>2176</v>
      </c>
      <c r="J2319" t="str">
        <v>DESKTOP</v>
      </c>
      <c r="K2319" t="str">
        <v>N/A</v>
      </c>
      <c r="L2319" t="str">
        <v/>
      </c>
      <c r="M2319">
        <v>36.299999999999997</v>
      </c>
      <c r="N2319" t="str">
        <v>HIGH</v>
      </c>
    </row>
    <row r="2320" spans="1:14">
      <c r="A2320" t="str">
        <v>INT-02319</v>
      </c>
      <c r="B2320" t="str">
        <v>L0661</v>
      </c>
      <c r="C2320" t="str">
        <v>CHATBOT_CONVO</v>
      </c>
      <c r="D2320">
        <v>45924</v>
      </c>
      <c r="E2320" t="str">
        <v>SOCIAL</v>
      </c>
      <c r="F2320" t="str">
        <v>C003</v>
      </c>
      <c r="G2320" t="str">
        <v>Newsletter Issue #42</v>
      </c>
      <c r="H2320" t="str">
        <v>UNSUBSCRIBED</v>
      </c>
      <c r="I2320">
        <v>0</v>
      </c>
      <c r="J2320" t="str">
        <v>MOBILE</v>
      </c>
      <c r="K2320" t="str">
        <v>https://example.com/demo</v>
      </c>
      <c r="L2320" t="str">
        <v/>
      </c>
      <c r="M2320">
        <v>0</v>
      </c>
      <c r="N2320" t="str">
        <v>NONE</v>
      </c>
    </row>
    <row r="2321" spans="1:14">
      <c r="A2321" t="str">
        <v>INT-02320</v>
      </c>
      <c r="B2321" t="str">
        <v>L0164</v>
      </c>
      <c r="C2321" t="str">
        <v>AD_CLICK</v>
      </c>
      <c r="D2321">
        <v>45720</v>
      </c>
      <c r="E2321" t="str">
        <v>SMS</v>
      </c>
      <c r="F2321" t="str">
        <v>C005</v>
      </c>
      <c r="G2321" t="str">
        <v>Crm Buyer'S Guide 2025</v>
      </c>
      <c r="H2321" t="str">
        <v>VIEWED</v>
      </c>
      <c r="I2321">
        <v>2094</v>
      </c>
      <c r="J2321" t="str">
        <v>UNKNOWN</v>
      </c>
      <c r="K2321" t="str">
        <v>https://example.com/blog/reduce-cac</v>
      </c>
      <c r="L2321" t="str">
        <v/>
      </c>
      <c r="M2321">
        <v>34.9</v>
      </c>
      <c r="N2321" t="str">
        <v>HIGH</v>
      </c>
    </row>
    <row r="2322" spans="1:14">
      <c r="A2322" t="str">
        <v>INT-02321</v>
      </c>
      <c r="B2322" t="str">
        <v>L0239</v>
      </c>
      <c r="C2322" t="str">
        <v>UNSUBSCRIBE</v>
      </c>
      <c r="D2322">
        <v>45793</v>
      </c>
      <c r="E2322" t="str">
        <v>CHAT</v>
      </c>
      <c r="F2322" t="str">
        <v>N/A</v>
      </c>
      <c r="G2322" t="str">
        <v>Crm Buyer'S Guide 2025</v>
      </c>
      <c r="H2322" t="str">
        <v>DOWNLOADED</v>
      </c>
      <c r="I2322">
        <v>1707</v>
      </c>
      <c r="J2322" t="str">
        <v>DESKTOP</v>
      </c>
      <c r="K2322" t="str">
        <v>https://example.com/free-trial</v>
      </c>
      <c r="L2322" t="str">
        <v/>
      </c>
      <c r="M2322">
        <v>28.5</v>
      </c>
      <c r="N2322" t="str">
        <v>HIGH</v>
      </c>
    </row>
    <row r="2323" spans="1:14">
      <c r="A2323" t="str">
        <v>INT-02322</v>
      </c>
      <c r="B2323" t="str">
        <v>L0880</v>
      </c>
      <c r="C2323" t="str">
        <v>AD_CLICK</v>
      </c>
      <c r="D2323">
        <v>45820</v>
      </c>
      <c r="E2323" t="str">
        <v>EMAIL</v>
      </c>
      <c r="F2323" t="str">
        <v>N/A</v>
      </c>
      <c r="G2323" t="str">
        <v>Case Study: Smb Growth Story</v>
      </c>
      <c r="H2323" t="str">
        <v>NO_RESPONSE</v>
      </c>
      <c r="I2323">
        <v>25</v>
      </c>
      <c r="J2323" t="str">
        <v>TABLET</v>
      </c>
      <c r="K2323" t="str">
        <v>https://example.com/blog</v>
      </c>
      <c r="L2323" t="str">
        <v/>
      </c>
      <c r="M2323">
        <v>0.4</v>
      </c>
      <c r="N2323" t="str">
        <v>LOW</v>
      </c>
    </row>
    <row r="2324" spans="1:14">
      <c r="A2324" t="str">
        <v>INT-02323</v>
      </c>
      <c r="B2324" t="str">
        <v>L0194</v>
      </c>
      <c r="C2324" t="str">
        <v>BLOG_READ</v>
      </c>
      <c r="D2324">
        <v>45667</v>
      </c>
      <c r="E2324" t="str">
        <v>SOCIAL</v>
      </c>
      <c r="F2324" t="str">
        <v>C005</v>
      </c>
      <c r="G2324" t="str">
        <v>Social Post: Product Launch</v>
      </c>
      <c r="H2324" t="str">
        <v>DOWNLOADED</v>
      </c>
      <c r="I2324">
        <v>0</v>
      </c>
      <c r="J2324" t="str">
        <v>DESKTOP</v>
      </c>
      <c r="K2324" t="str">
        <v>N/A</v>
      </c>
      <c r="L2324" t="str">
        <v/>
      </c>
      <c r="M2324">
        <v>0</v>
      </c>
      <c r="N2324" t="str">
        <v>NONE</v>
      </c>
    </row>
    <row r="2325" spans="1:14">
      <c r="A2325" t="str">
        <v>INT-02324</v>
      </c>
      <c r="B2325" t="str">
        <v>L0850</v>
      </c>
      <c r="C2325" t="str">
        <v>WEBSITE_VISIT</v>
      </c>
      <c r="D2325">
        <v>45916</v>
      </c>
      <c r="E2325" t="str">
        <v>PHONE</v>
      </c>
      <c r="F2325" t="str">
        <v>C005</v>
      </c>
      <c r="G2325" t="str">
        <v>Newsletter Issue #42</v>
      </c>
      <c r="H2325" t="str">
        <v>ENGAGED</v>
      </c>
      <c r="I2325">
        <v>847</v>
      </c>
      <c r="J2325" t="str">
        <v>MOBILE</v>
      </c>
      <c r="K2325" t="str">
        <v>https://example.com/about</v>
      </c>
      <c r="L2325" t="str">
        <v/>
      </c>
      <c r="M2325">
        <v>14.1</v>
      </c>
      <c r="N2325" t="str">
        <v>HIGH</v>
      </c>
    </row>
    <row r="2326" spans="1:14">
      <c r="A2326" t="str">
        <v>INT-02325</v>
      </c>
      <c r="B2326" t="str">
        <v>L0012</v>
      </c>
      <c r="C2326" t="str">
        <v>WEBSITE_VISIT</v>
      </c>
      <c r="D2326">
        <v>45748</v>
      </c>
      <c r="E2326" t="str">
        <v>EMAIL</v>
      </c>
      <c r="F2326" t="str">
        <v>C009</v>
      </c>
      <c r="G2326" t="str">
        <v>Webinar: Marketing Automation 101</v>
      </c>
      <c r="H2326" t="str">
        <v>OPENED</v>
      </c>
      <c r="I2326">
        <v>33</v>
      </c>
      <c r="J2326" t="str">
        <v>TABLET</v>
      </c>
      <c r="K2326" t="str">
        <v>https://example.com/demo</v>
      </c>
      <c r="L2326" t="str">
        <v>Spoke With Decision Maker</v>
      </c>
      <c r="M2326">
        <v>0.6</v>
      </c>
      <c r="N2326" t="str">
        <v>LOW</v>
      </c>
    </row>
    <row r="2327" spans="1:14">
      <c r="A2327" t="str">
        <v>INT-02326</v>
      </c>
      <c r="B2327" t="str">
        <v>L0659</v>
      </c>
      <c r="C2327" t="str">
        <v>CONTENT_DOWNLOAD</v>
      </c>
      <c r="D2327" t="str">
        <v/>
      </c>
      <c r="E2327" t="str">
        <v>PHONE</v>
      </c>
      <c r="F2327" t="str">
        <v>C006</v>
      </c>
      <c r="G2327" t="str">
        <v>Ultimate Guide To Crm</v>
      </c>
      <c r="H2327" t="str">
        <v>BOUNCED</v>
      </c>
      <c r="I2327">
        <v>1792</v>
      </c>
      <c r="J2327" t="str">
        <v>MOBILE</v>
      </c>
      <c r="K2327" t="str">
        <v>https://example.com/blog/reduce-cac</v>
      </c>
      <c r="L2327" t="str">
        <v/>
      </c>
      <c r="M2327">
        <v>29.9</v>
      </c>
      <c r="N2327" t="str">
        <v>HIGH</v>
      </c>
    </row>
    <row r="2328" spans="1:14">
      <c r="A2328" t="str">
        <v>INT-02327</v>
      </c>
      <c r="B2328" t="str">
        <v>L0929</v>
      </c>
      <c r="C2328" t="str">
        <v>WEBINAR_ATTENDED</v>
      </c>
      <c r="D2328">
        <v>45801</v>
      </c>
      <c r="E2328" t="str">
        <v>UNKNOWN</v>
      </c>
      <c r="F2328" t="str">
        <v>C005</v>
      </c>
      <c r="G2328" t="str">
        <v>Newsletter Issue #42</v>
      </c>
      <c r="H2328" t="str">
        <v>CLICKED</v>
      </c>
      <c r="I2328">
        <v>1236</v>
      </c>
      <c r="J2328" t="str">
        <v>TABLET</v>
      </c>
      <c r="K2328" t="str">
        <v>N/A</v>
      </c>
      <c r="L2328" t="str">
        <v/>
      </c>
      <c r="M2328">
        <v>20.6</v>
      </c>
      <c r="N2328" t="str">
        <v>HIGH</v>
      </c>
    </row>
    <row r="2329" spans="1:14">
      <c r="A2329" t="str">
        <v>INT-02328</v>
      </c>
      <c r="B2329" t="str">
        <v>L0914</v>
      </c>
      <c r="C2329" t="str">
        <v>FORM_SUBMIT</v>
      </c>
      <c r="D2329" t="str">
        <v/>
      </c>
      <c r="E2329" t="str">
        <v>IN-PERSON</v>
      </c>
      <c r="F2329" t="str">
        <v>C003</v>
      </c>
      <c r="G2329" t="str">
        <v>Newsletter Issue #42</v>
      </c>
      <c r="H2329" t="str">
        <v>DOWNLOADED</v>
      </c>
      <c r="I2329">
        <v>0</v>
      </c>
      <c r="J2329" t="str">
        <v>DESKTOP</v>
      </c>
      <c r="K2329" t="str">
        <v>N/A</v>
      </c>
      <c r="L2329" t="str">
        <v/>
      </c>
      <c r="M2329">
        <v>0</v>
      </c>
      <c r="N2329" t="str">
        <v>NONE</v>
      </c>
    </row>
    <row r="2330" spans="1:14">
      <c r="A2330" t="str">
        <v>INT-02329</v>
      </c>
      <c r="B2330" t="str">
        <v>L0947</v>
      </c>
      <c r="C2330" t="str">
        <v>FORM_SUBMIT</v>
      </c>
      <c r="D2330">
        <v>45890</v>
      </c>
      <c r="E2330" t="str">
        <v>EMAIL</v>
      </c>
      <c r="F2330" t="str">
        <v>C010</v>
      </c>
      <c r="G2330" t="str">
        <v>Event Registration: Summit 2025</v>
      </c>
      <c r="H2330" t="str">
        <v>CONVERTED</v>
      </c>
      <c r="I2330">
        <v>121</v>
      </c>
      <c r="J2330" t="str">
        <v>MOBILE</v>
      </c>
      <c r="K2330" t="str">
        <v>https://example.com/contact</v>
      </c>
      <c r="L2330" t="str">
        <v/>
      </c>
      <c r="M2330">
        <v>2</v>
      </c>
      <c r="N2330" t="str">
        <v>MEDIUM</v>
      </c>
    </row>
    <row r="2331" spans="1:14">
      <c r="A2331" t="str">
        <v>INT-02330</v>
      </c>
      <c r="B2331" t="str">
        <v>L0839</v>
      </c>
      <c r="C2331" t="str">
        <v>WEBSITE_VISIT</v>
      </c>
      <c r="D2331">
        <v>45698</v>
      </c>
      <c r="E2331" t="str">
        <v>CHAT</v>
      </c>
      <c r="F2331" t="str">
        <v>C004</v>
      </c>
      <c r="G2331" t="str">
        <v>Webinar: Advanced Analytics Deep Dive</v>
      </c>
      <c r="H2331" t="str">
        <v>IGNORED</v>
      </c>
      <c r="I2331">
        <v>2190</v>
      </c>
      <c r="J2331" t="str">
        <v>UNKNOWN</v>
      </c>
      <c r="K2331" t="str">
        <v>https://example.com/competitors</v>
      </c>
      <c r="L2331" t="str">
        <v/>
      </c>
      <c r="M2331">
        <v>36.5</v>
      </c>
      <c r="N2331" t="str">
        <v>HIGH</v>
      </c>
    </row>
    <row r="2332" spans="1:14">
      <c r="A2332" t="str">
        <v>INT-02331</v>
      </c>
      <c r="B2332" t="str">
        <v>L0837</v>
      </c>
      <c r="C2332" t="str">
        <v>SOCIAL_ENGAGE</v>
      </c>
      <c r="D2332">
        <v>45984</v>
      </c>
      <c r="E2332" t="str">
        <v>UNKNOWN</v>
      </c>
      <c r="F2332" t="str">
        <v>C009</v>
      </c>
      <c r="G2332" t="str">
        <v>Blog: Abm Vs Demand Gen</v>
      </c>
      <c r="H2332" t="str">
        <v>DOWNLOADED</v>
      </c>
      <c r="I2332">
        <v>0</v>
      </c>
      <c r="J2332" t="str">
        <v>MOBILE</v>
      </c>
      <c r="K2332" t="str">
        <v>https://example.com/free-trial</v>
      </c>
      <c r="L2332" t="str">
        <v/>
      </c>
      <c r="M2332">
        <v>0</v>
      </c>
      <c r="N2332" t="str">
        <v>NONE</v>
      </c>
    </row>
    <row r="2333" spans="1:14">
      <c r="A2333" t="str">
        <v>INT-02332</v>
      </c>
      <c r="B2333" t="str">
        <v>L0783</v>
      </c>
      <c r="C2333" t="str">
        <v>WEBSITE_VISIT</v>
      </c>
      <c r="D2333">
        <v>45871</v>
      </c>
      <c r="E2333" t="str">
        <v>PHONE</v>
      </c>
      <c r="F2333" t="str">
        <v>C010</v>
      </c>
      <c r="G2333" t="str">
        <v>Newsletter Issue #44</v>
      </c>
      <c r="H2333" t="str">
        <v>ENGAGED</v>
      </c>
      <c r="I2333">
        <v>578</v>
      </c>
      <c r="J2333" t="str">
        <v>MOBILE</v>
      </c>
      <c r="K2333" t="str">
        <v>https://example.com/features</v>
      </c>
      <c r="L2333" t="str">
        <v>Legal Review Pending</v>
      </c>
      <c r="M2333">
        <v>9.6</v>
      </c>
      <c r="N2333" t="str">
        <v>HIGH</v>
      </c>
    </row>
    <row r="2334" spans="1:14">
      <c r="A2334" t="str">
        <v>INT-02333</v>
      </c>
      <c r="B2334" t="str">
        <v>L0362</v>
      </c>
      <c r="C2334" t="str">
        <v>CONTENT_DOWNLOAD</v>
      </c>
      <c r="D2334">
        <v>45936</v>
      </c>
      <c r="E2334" t="str">
        <v>SOCIAL</v>
      </c>
      <c r="F2334" t="str">
        <v>C006</v>
      </c>
      <c r="G2334" t="str">
        <v>Unknown</v>
      </c>
      <c r="H2334" t="str">
        <v>CLICKED</v>
      </c>
      <c r="I2334">
        <v>1018</v>
      </c>
      <c r="J2334" t="str">
        <v>MOBILE</v>
      </c>
      <c r="K2334" t="str">
        <v>https://example.com/pricing</v>
      </c>
      <c r="L2334" t="str">
        <v/>
      </c>
      <c r="M2334">
        <v>17</v>
      </c>
      <c r="N2334" t="str">
        <v>HIGH</v>
      </c>
    </row>
    <row r="2335" spans="1:14">
      <c r="A2335" t="str">
        <v>INT-02334</v>
      </c>
      <c r="B2335" t="str">
        <v>L0517</v>
      </c>
      <c r="C2335" t="str">
        <v>FORM_SUBMIT</v>
      </c>
      <c r="D2335">
        <v>46009</v>
      </c>
      <c r="E2335" t="str">
        <v>UNKNOWN</v>
      </c>
      <c r="F2335" t="str">
        <v>C001</v>
      </c>
      <c r="G2335" t="str">
        <v>Event Registration: Summit 2025</v>
      </c>
      <c r="H2335" t="str">
        <v>NO_RESPONSE</v>
      </c>
      <c r="I2335">
        <v>383</v>
      </c>
      <c r="J2335" t="str">
        <v>TABLET</v>
      </c>
      <c r="K2335" t="str">
        <v>https://example.com/contact</v>
      </c>
      <c r="L2335" t="str">
        <v/>
      </c>
      <c r="M2335">
        <v>6.4</v>
      </c>
      <c r="N2335" t="str">
        <v>HIGH</v>
      </c>
    </row>
    <row r="2336" spans="1:14">
      <c r="A2336" t="str">
        <v>INT-02335</v>
      </c>
      <c r="B2336" t="str">
        <v>L0535</v>
      </c>
      <c r="C2336" t="str">
        <v>VIDEO_WATCH</v>
      </c>
      <c r="D2336">
        <v>45763</v>
      </c>
      <c r="E2336" t="str">
        <v>SMS</v>
      </c>
      <c r="F2336" t="str">
        <v>N/A</v>
      </c>
      <c r="G2336" t="str">
        <v>Social Post: Product Launch</v>
      </c>
      <c r="H2336" t="str">
        <v>PARTIAL_VIEW</v>
      </c>
      <c r="I2336">
        <v>2350</v>
      </c>
      <c r="J2336" t="str">
        <v>TABLET</v>
      </c>
      <c r="K2336" t="str">
        <v>https://example.com/about</v>
      </c>
      <c r="L2336" t="str">
        <v/>
      </c>
      <c r="M2336">
        <v>39.200000000000003</v>
      </c>
      <c r="N2336" t="str">
        <v>HIGH</v>
      </c>
    </row>
    <row r="2337" spans="1:14">
      <c r="A2337" t="str">
        <v>INT-02336</v>
      </c>
      <c r="B2337" t="str">
        <v>L0094</v>
      </c>
      <c r="C2337" t="str">
        <v>PHONE_CALL</v>
      </c>
      <c r="D2337">
        <v>45986</v>
      </c>
      <c r="E2337" t="str">
        <v>EMAIL</v>
      </c>
      <c r="F2337" t="str">
        <v>N/A</v>
      </c>
      <c r="G2337" t="str">
        <v>Customer Success Story</v>
      </c>
      <c r="H2337" t="str">
        <v>CLICKED</v>
      </c>
      <c r="I2337">
        <v>1216</v>
      </c>
      <c r="J2337" t="str">
        <v>DESKTOP</v>
      </c>
      <c r="K2337" t="str">
        <v>https://example.com/competitors</v>
      </c>
      <c r="L2337" t="str">
        <v/>
      </c>
      <c r="M2337">
        <v>20.3</v>
      </c>
      <c r="N2337" t="str">
        <v>HIGH</v>
      </c>
    </row>
    <row r="2338" spans="1:14">
      <c r="A2338" t="str">
        <v>INT-02337</v>
      </c>
      <c r="B2338" t="str">
        <v>L0074</v>
      </c>
      <c r="C2338" t="str">
        <v>VIDEO_WATCH</v>
      </c>
      <c r="D2338">
        <v>45842</v>
      </c>
      <c r="E2338" t="str">
        <v>SOCIAL</v>
      </c>
      <c r="F2338" t="str">
        <v>C004</v>
      </c>
      <c r="G2338" t="str">
        <v>Webinar: Advanced Analytics Deep Dive</v>
      </c>
      <c r="H2338" t="str">
        <v>REPLIED</v>
      </c>
      <c r="I2338">
        <v>1015</v>
      </c>
      <c r="J2338" t="str">
        <v>MOBILE</v>
      </c>
      <c r="K2338" t="str">
        <v>https://example.com/demo</v>
      </c>
      <c r="L2338" t="str">
        <v/>
      </c>
      <c r="M2338">
        <v>16.899999999999999</v>
      </c>
      <c r="N2338" t="str">
        <v>HIGH</v>
      </c>
    </row>
    <row r="2339" spans="1:14">
      <c r="A2339" t="str">
        <v>INT-02338</v>
      </c>
      <c r="B2339" t="str">
        <v>L0787</v>
      </c>
      <c r="C2339" t="str">
        <v>CONTENT_DOWNLOAD</v>
      </c>
      <c r="D2339">
        <v>46004</v>
      </c>
      <c r="E2339" t="str">
        <v>SOCIAL</v>
      </c>
      <c r="F2339" t="str">
        <v>C005</v>
      </c>
      <c r="G2339" t="str">
        <v>Unknown</v>
      </c>
      <c r="H2339" t="str">
        <v>CONVERTED</v>
      </c>
      <c r="I2339">
        <v>472</v>
      </c>
      <c r="J2339" t="str">
        <v>DESKTOP</v>
      </c>
      <c r="K2339" t="str">
        <v>https://example.com/blog</v>
      </c>
      <c r="L2339" t="str">
        <v/>
      </c>
      <c r="M2339">
        <v>7.9</v>
      </c>
      <c r="N2339" t="str">
        <v>HIGH</v>
      </c>
    </row>
    <row r="2340" spans="1:14">
      <c r="A2340" t="str">
        <v>INT-02339</v>
      </c>
      <c r="B2340" t="str">
        <v>L0466</v>
      </c>
      <c r="C2340" t="str">
        <v>FREE_TRIAL_SIGNUP</v>
      </c>
      <c r="D2340">
        <v>45902</v>
      </c>
      <c r="E2340" t="str">
        <v>UNKNOWN</v>
      </c>
      <c r="F2340" t="str">
        <v>C008</v>
      </c>
      <c r="G2340" t="str">
        <v>Newsletter Issue #44</v>
      </c>
      <c r="H2340" t="str">
        <v>OPENED</v>
      </c>
      <c r="I2340">
        <v>0</v>
      </c>
      <c r="J2340" t="str">
        <v>DESKTOP</v>
      </c>
      <c r="K2340" t="str">
        <v>https://example.com/free-trial</v>
      </c>
      <c r="L2340" t="str">
        <v/>
      </c>
      <c r="M2340">
        <v>0</v>
      </c>
      <c r="N2340" t="str">
        <v>NONE</v>
      </c>
    </row>
    <row r="2341" spans="1:14">
      <c r="A2341" t="str">
        <v>INT-02340</v>
      </c>
      <c r="B2341" t="str">
        <v>L0440</v>
      </c>
      <c r="C2341" t="str">
        <v>SOCIAL_ENGAGE</v>
      </c>
      <c r="D2341">
        <v>45921</v>
      </c>
      <c r="E2341" t="str">
        <v>PHONE</v>
      </c>
      <c r="F2341" t="str">
        <v>N/A</v>
      </c>
      <c r="G2341" t="str">
        <v>Webinar: Marketing Automation 101</v>
      </c>
      <c r="H2341" t="str">
        <v>BOUNCED</v>
      </c>
      <c r="I2341">
        <v>3</v>
      </c>
      <c r="J2341" t="str">
        <v>MOBILE</v>
      </c>
      <c r="K2341" t="str">
        <v>https://example.com/webinars</v>
      </c>
      <c r="L2341" t="str">
        <v/>
      </c>
      <c r="M2341">
        <v>0.1</v>
      </c>
      <c r="N2341" t="str">
        <v>LOW</v>
      </c>
    </row>
    <row r="2342" spans="1:14">
      <c r="A2342" t="str">
        <v>INT-02341</v>
      </c>
      <c r="B2342" t="str">
        <v>L0459</v>
      </c>
      <c r="C2342" t="str">
        <v>DEMO_REQUEST</v>
      </c>
      <c r="D2342">
        <v>45878</v>
      </c>
      <c r="E2342" t="str">
        <v>PHONE</v>
      </c>
      <c r="F2342" t="str">
        <v>C007</v>
      </c>
      <c r="G2342" t="str">
        <v>Webinar: Advanced Analytics Deep Dive</v>
      </c>
      <c r="H2342" t="str">
        <v>PARTIAL_VIEW</v>
      </c>
      <c r="I2342">
        <v>618</v>
      </c>
      <c r="J2342" t="str">
        <v>UNKNOWN</v>
      </c>
      <c r="K2342" t="str">
        <v>https://example.com/pricing</v>
      </c>
      <c r="L2342" t="str">
        <v/>
      </c>
      <c r="M2342">
        <v>10.3</v>
      </c>
      <c r="N2342" t="str">
        <v>HIGH</v>
      </c>
    </row>
    <row r="2343" spans="1:14">
      <c r="A2343" t="str">
        <v>INT-02342</v>
      </c>
      <c r="B2343" t="str">
        <v>L0892</v>
      </c>
      <c r="C2343" t="str">
        <v>WEBINAR_ATTENDED</v>
      </c>
      <c r="D2343">
        <v>45896</v>
      </c>
      <c r="E2343" t="str">
        <v>PUSH_NOTIFICATION</v>
      </c>
      <c r="F2343" t="str">
        <v>N/A</v>
      </c>
      <c r="G2343" t="str">
        <v>Newsletter Issue #42</v>
      </c>
      <c r="H2343" t="str">
        <v>CLICKED</v>
      </c>
      <c r="I2343">
        <v>827</v>
      </c>
      <c r="J2343" t="str">
        <v>UNKNOWN</v>
      </c>
      <c r="K2343" t="str">
        <v>https://example.com/contact</v>
      </c>
      <c r="L2343" t="str">
        <v/>
      </c>
      <c r="M2343">
        <v>13.8</v>
      </c>
      <c r="N2343" t="str">
        <v>HIGH</v>
      </c>
    </row>
    <row r="2344" spans="1:14">
      <c r="A2344" t="str">
        <v>INT-02343</v>
      </c>
      <c r="B2344" t="str">
        <v>L0186</v>
      </c>
      <c r="C2344" t="str">
        <v>EMAIL_CLICK</v>
      </c>
      <c r="D2344">
        <v>45749</v>
      </c>
      <c r="E2344" t="str">
        <v>IN-PERSON</v>
      </c>
      <c r="F2344" t="str">
        <v>C001</v>
      </c>
      <c r="G2344" t="str">
        <v>Roi Calculator Landing Page</v>
      </c>
      <c r="H2344" t="str">
        <v>CLICKED</v>
      </c>
      <c r="I2344">
        <v>2175</v>
      </c>
      <c r="J2344" t="str">
        <v>TABLET</v>
      </c>
      <c r="K2344" t="str">
        <v>https://example.com/pricing</v>
      </c>
      <c r="L2344" t="str">
        <v/>
      </c>
      <c r="M2344">
        <v>36.299999999999997</v>
      </c>
      <c r="N2344" t="str">
        <v>HIGH</v>
      </c>
    </row>
    <row r="2345" spans="1:14">
      <c r="A2345" t="str">
        <v>INT-02344</v>
      </c>
      <c r="B2345" t="str">
        <v>L0790</v>
      </c>
      <c r="C2345" t="str">
        <v>BLOG_READ</v>
      </c>
      <c r="D2345">
        <v>45845</v>
      </c>
      <c r="E2345" t="str">
        <v>WEB</v>
      </c>
      <c r="F2345" t="str">
        <v>C004</v>
      </c>
      <c r="G2345" t="str">
        <v>Product Demo Video</v>
      </c>
      <c r="H2345" t="str">
        <v>CLICKED</v>
      </c>
      <c r="I2345">
        <v>1473</v>
      </c>
      <c r="J2345" t="str">
        <v>UNKNOWN</v>
      </c>
      <c r="K2345" t="str">
        <v>N/A</v>
      </c>
      <c r="L2345" t="str">
        <v/>
      </c>
      <c r="M2345">
        <v>24.6</v>
      </c>
      <c r="N2345" t="str">
        <v>HIGH</v>
      </c>
    </row>
    <row r="2346" spans="1:14">
      <c r="A2346" t="str">
        <v>INT-02345</v>
      </c>
      <c r="B2346" t="str">
        <v>L0271</v>
      </c>
      <c r="C2346" t="str">
        <v>FREE_TRIAL_SIGNUP</v>
      </c>
      <c r="D2346">
        <v>45760</v>
      </c>
      <c r="E2346" t="str">
        <v>CHAT</v>
      </c>
      <c r="F2346" t="str">
        <v>C008</v>
      </c>
      <c r="G2346" t="str">
        <v>Newsletter Issue #42</v>
      </c>
      <c r="H2346" t="str">
        <v>IGNORED</v>
      </c>
      <c r="I2346">
        <v>410</v>
      </c>
      <c r="J2346" t="str">
        <v>DESKTOP</v>
      </c>
      <c r="K2346" t="str">
        <v>https://example.com/pricing</v>
      </c>
      <c r="L2346" t="str">
        <v/>
      </c>
      <c r="M2346">
        <v>6.8</v>
      </c>
      <c r="N2346" t="str">
        <v>HIGH</v>
      </c>
    </row>
    <row r="2347" spans="1:14">
      <c r="A2347" t="str">
        <v>INT-02346</v>
      </c>
      <c r="B2347" t="str">
        <v>L0306</v>
      </c>
      <c r="C2347" t="str">
        <v>EMAIL_OPEN</v>
      </c>
      <c r="D2347">
        <v>45919</v>
      </c>
      <c r="E2347" t="str">
        <v>CHAT</v>
      </c>
      <c r="F2347" t="str">
        <v>N/A</v>
      </c>
      <c r="G2347" t="str">
        <v>Social Post: Product Launch</v>
      </c>
      <c r="H2347" t="str">
        <v>NO_RESPONSE</v>
      </c>
      <c r="I2347">
        <v>0</v>
      </c>
      <c r="J2347" t="str">
        <v>TABLET</v>
      </c>
      <c r="K2347" t="str">
        <v>https://example.com/pricing</v>
      </c>
      <c r="L2347" t="str">
        <v/>
      </c>
      <c r="M2347">
        <v>0</v>
      </c>
      <c r="N2347" t="str">
        <v>NONE</v>
      </c>
    </row>
    <row r="2348" spans="1:14">
      <c r="A2348" t="str">
        <v>INT-02347</v>
      </c>
      <c r="B2348" t="str">
        <v>L0932</v>
      </c>
      <c r="C2348" t="str">
        <v>CASE_STUDY_VIEW</v>
      </c>
      <c r="D2348">
        <v>46004</v>
      </c>
      <c r="E2348" t="str">
        <v>SOCIAL</v>
      </c>
      <c r="F2348" t="str">
        <v>C008</v>
      </c>
      <c r="G2348" t="str">
        <v>Customer Success Story</v>
      </c>
      <c r="H2348" t="str">
        <v>UNSUBSCRIBED</v>
      </c>
      <c r="I2348">
        <v>1379</v>
      </c>
      <c r="J2348" t="str">
        <v>DESKTOP</v>
      </c>
      <c r="K2348" t="str">
        <v>https://example.com/webinars</v>
      </c>
      <c r="L2348" t="str">
        <v/>
      </c>
      <c r="M2348">
        <v>23</v>
      </c>
      <c r="N2348" t="str">
        <v>HIGH</v>
      </c>
    </row>
    <row r="2349" spans="1:14">
      <c r="A2349" t="str">
        <v>INT-02348</v>
      </c>
      <c r="B2349" t="str">
        <v>L0760</v>
      </c>
      <c r="C2349" t="str">
        <v>CONTENT_DOWNLOAD</v>
      </c>
      <c r="D2349">
        <v>46017</v>
      </c>
      <c r="E2349" t="str">
        <v>CHAT</v>
      </c>
      <c r="F2349" t="str">
        <v>C003</v>
      </c>
      <c r="G2349" t="str">
        <v>Video: Customer Testimonial</v>
      </c>
      <c r="H2349" t="str">
        <v>BOUNCED</v>
      </c>
      <c r="I2349">
        <v>2155</v>
      </c>
      <c r="J2349" t="str">
        <v>MOBILE</v>
      </c>
      <c r="K2349" t="str">
        <v>https://example.com/demo</v>
      </c>
      <c r="L2349" t="str">
        <v/>
      </c>
      <c r="M2349">
        <v>35.9</v>
      </c>
      <c r="N2349" t="str">
        <v>HIGH</v>
      </c>
    </row>
    <row r="2350" spans="1:14">
      <c r="A2350" t="str">
        <v>INT-02349</v>
      </c>
      <c r="B2350" t="str">
        <v>L0914</v>
      </c>
      <c r="C2350" t="str">
        <v>WEBSITE_VISIT</v>
      </c>
      <c r="D2350">
        <v>46007</v>
      </c>
      <c r="E2350" t="str">
        <v>EMAIL</v>
      </c>
      <c r="F2350" t="str">
        <v>C002</v>
      </c>
      <c r="G2350" t="str">
        <v>Free Trial Signup Page</v>
      </c>
      <c r="H2350" t="str">
        <v>CLICKED</v>
      </c>
      <c r="I2350">
        <v>0</v>
      </c>
      <c r="J2350" t="str">
        <v>DESKTOP</v>
      </c>
      <c r="K2350" t="str">
        <v>https://example.com/competitors</v>
      </c>
      <c r="L2350" t="str">
        <v/>
      </c>
      <c r="M2350">
        <v>0</v>
      </c>
      <c r="N2350" t="str">
        <v>NONE</v>
      </c>
    </row>
    <row r="2351" spans="1:14">
      <c r="A2351" t="str">
        <v>INT-02350</v>
      </c>
      <c r="B2351" t="str">
        <v>L0225</v>
      </c>
      <c r="C2351" t="str">
        <v>WEBSITE_VISIT</v>
      </c>
      <c r="D2351">
        <v>45711</v>
      </c>
      <c r="E2351" t="str">
        <v>UNKNOWN</v>
      </c>
      <c r="F2351" t="str">
        <v>N/A</v>
      </c>
      <c r="G2351" t="str">
        <v>Webinar: Lead Scoring Best Practices</v>
      </c>
      <c r="H2351" t="str">
        <v>BOUNCED</v>
      </c>
      <c r="I2351">
        <v>1837</v>
      </c>
      <c r="J2351" t="str">
        <v>UNKNOWN</v>
      </c>
      <c r="K2351" t="str">
        <v>https://example.com/pricing</v>
      </c>
      <c r="L2351" t="str">
        <v/>
      </c>
      <c r="M2351">
        <v>30.6</v>
      </c>
      <c r="N2351" t="str">
        <v>HIGH</v>
      </c>
    </row>
    <row r="2352" spans="1:14">
      <c r="A2352" t="str">
        <v>INT-02351</v>
      </c>
      <c r="B2352" t="str">
        <v>L0069</v>
      </c>
      <c r="C2352" t="str">
        <v>CONTENT_DOWNLOAD</v>
      </c>
      <c r="D2352">
        <v>45893</v>
      </c>
      <c r="E2352" t="str">
        <v>WEB</v>
      </c>
      <c r="F2352" t="str">
        <v>C001</v>
      </c>
      <c r="G2352" t="str">
        <v>Social Post: Product Launch</v>
      </c>
      <c r="H2352" t="str">
        <v>IGNORED</v>
      </c>
      <c r="I2352">
        <v>919</v>
      </c>
      <c r="J2352" t="str">
        <v>MOBILE</v>
      </c>
      <c r="K2352" t="str">
        <v>https://example.com/roi-calculator</v>
      </c>
      <c r="L2352" t="str">
        <v/>
      </c>
      <c r="M2352">
        <v>15.3</v>
      </c>
      <c r="N2352" t="str">
        <v>HIGH</v>
      </c>
    </row>
    <row r="2353" spans="1:14">
      <c r="A2353" t="str">
        <v>INT-02352</v>
      </c>
      <c r="B2353" t="str">
        <v>L0971</v>
      </c>
      <c r="C2353" t="str">
        <v>CHATBOT_CONVO</v>
      </c>
      <c r="D2353">
        <v>46005</v>
      </c>
      <c r="E2353" t="str">
        <v>WEB</v>
      </c>
      <c r="F2353" t="str">
        <v>C008</v>
      </c>
      <c r="G2353" t="str">
        <v>Video: Platform Overview 3Min</v>
      </c>
      <c r="H2353" t="str">
        <v>VIEWED</v>
      </c>
      <c r="I2353">
        <v>1122</v>
      </c>
      <c r="J2353" t="str">
        <v>TABLET</v>
      </c>
      <c r="K2353" t="str">
        <v>https://example.com/pricing</v>
      </c>
      <c r="L2353" t="str">
        <v/>
      </c>
      <c r="M2353">
        <v>18.7</v>
      </c>
      <c r="N2353" t="str">
        <v>HIGH</v>
      </c>
    </row>
    <row r="2354" spans="1:14">
      <c r="A2354" t="str">
        <v>INT-02353</v>
      </c>
      <c r="B2354" t="str">
        <v>L0928</v>
      </c>
      <c r="C2354" t="str">
        <v>EMAIL_OPEN</v>
      </c>
      <c r="D2354">
        <v>45749</v>
      </c>
      <c r="E2354" t="str">
        <v>EMAIL</v>
      </c>
      <c r="F2354" t="str">
        <v>C008</v>
      </c>
      <c r="G2354" t="str">
        <v>Crm Buyer'S Guide 2025</v>
      </c>
      <c r="H2354" t="str">
        <v>VIEWED</v>
      </c>
      <c r="I2354">
        <v>711</v>
      </c>
      <c r="J2354" t="str">
        <v>TABLET</v>
      </c>
      <c r="K2354" t="str">
        <v>https://example.com/free-trial</v>
      </c>
      <c r="L2354" t="str">
        <v/>
      </c>
      <c r="M2354">
        <v>11.9</v>
      </c>
      <c r="N2354" t="str">
        <v>HIGH</v>
      </c>
    </row>
    <row r="2355" spans="1:14">
      <c r="A2355" t="str">
        <v>INT-02354</v>
      </c>
      <c r="B2355" t="str">
        <v>L0844</v>
      </c>
      <c r="C2355" t="str">
        <v>VIDEO_WATCH</v>
      </c>
      <c r="D2355">
        <v>45704</v>
      </c>
      <c r="E2355" t="str">
        <v>IN-PERSON</v>
      </c>
      <c r="F2355" t="str">
        <v>C008</v>
      </c>
      <c r="G2355" t="str">
        <v>Free Trial Signup Page</v>
      </c>
      <c r="H2355" t="str">
        <v>CONVERTED</v>
      </c>
      <c r="I2355">
        <v>1718</v>
      </c>
      <c r="J2355" t="str">
        <v>TABLET</v>
      </c>
      <c r="K2355" t="str">
        <v>https://example.com/demo</v>
      </c>
      <c r="L2355" t="str">
        <v/>
      </c>
      <c r="M2355">
        <v>28.6</v>
      </c>
      <c r="N2355" t="str">
        <v>HIGH</v>
      </c>
    </row>
    <row r="2356" spans="1:14">
      <c r="A2356" t="str">
        <v>INT-02355</v>
      </c>
      <c r="B2356" t="str">
        <v>L0112</v>
      </c>
      <c r="C2356" t="str">
        <v>PHONE_CALL</v>
      </c>
      <c r="D2356">
        <v>45925</v>
      </c>
      <c r="E2356" t="str">
        <v>WEB</v>
      </c>
      <c r="F2356" t="str">
        <v>N/A</v>
      </c>
      <c r="G2356" t="str">
        <v>Blog: 5 Metrics Every Cmo Needs</v>
      </c>
      <c r="H2356" t="str">
        <v>VIEWED</v>
      </c>
      <c r="I2356">
        <v>2352</v>
      </c>
      <c r="J2356" t="str">
        <v>MOBILE</v>
      </c>
      <c r="K2356" t="str">
        <v>N/A</v>
      </c>
      <c r="L2356" t="str">
        <v/>
      </c>
      <c r="M2356">
        <v>39.200000000000003</v>
      </c>
      <c r="N2356" t="str">
        <v>HIGH</v>
      </c>
    </row>
    <row r="2357" spans="1:14">
      <c r="A2357" t="str">
        <v>INT-02356</v>
      </c>
      <c r="B2357" t="str">
        <v>L0337</v>
      </c>
      <c r="C2357" t="str">
        <v>BLOG_READ</v>
      </c>
      <c r="D2357">
        <v>45669</v>
      </c>
      <c r="E2357" t="str">
        <v>PUSH_NOTIFICATION</v>
      </c>
      <c r="F2357" t="str">
        <v>N/A</v>
      </c>
      <c r="G2357" t="str">
        <v>Webinar: Lead Scoring Best Practices</v>
      </c>
      <c r="H2357" t="str">
        <v>REGISTERED</v>
      </c>
      <c r="I2357">
        <v>1690</v>
      </c>
      <c r="J2357" t="str">
        <v>MOBILE</v>
      </c>
      <c r="K2357" t="str">
        <v>https://example.com/integrations</v>
      </c>
      <c r="L2357" t="str">
        <v/>
      </c>
      <c r="M2357">
        <v>28.2</v>
      </c>
      <c r="N2357" t="str">
        <v>HIGH</v>
      </c>
    </row>
    <row r="2358" spans="1:14">
      <c r="A2358" t="str">
        <v>INT-02357</v>
      </c>
      <c r="B2358" t="str">
        <v>L0003</v>
      </c>
      <c r="C2358" t="str">
        <v>EMAIL_OPEN</v>
      </c>
      <c r="D2358">
        <v>45889</v>
      </c>
      <c r="E2358" t="str">
        <v>PUSH_NOTIFICATION</v>
      </c>
      <c r="F2358" t="str">
        <v>C005</v>
      </c>
      <c r="G2358" t="str">
        <v>Webinar: Lead Scoring Best Practices</v>
      </c>
      <c r="H2358" t="str">
        <v>NO_RESPONSE</v>
      </c>
      <c r="I2358">
        <v>673</v>
      </c>
      <c r="J2358" t="str">
        <v>DESKTOP</v>
      </c>
      <c r="K2358" t="str">
        <v>https://example.com/contact</v>
      </c>
      <c r="L2358" t="str">
        <v/>
      </c>
      <c r="M2358">
        <v>11.2</v>
      </c>
      <c r="N2358" t="str">
        <v>HIGH</v>
      </c>
    </row>
    <row r="2359" spans="1:14">
      <c r="A2359" t="str">
        <v>INT-02358</v>
      </c>
      <c r="B2359" t="str">
        <v>L0409</v>
      </c>
      <c r="C2359" t="str">
        <v>BLOG_READ</v>
      </c>
      <c r="D2359">
        <v>45965</v>
      </c>
      <c r="E2359" t="str">
        <v>CHAT</v>
      </c>
      <c r="F2359" t="str">
        <v>C007</v>
      </c>
      <c r="G2359" t="str">
        <v>Ebook: Abm Playbook</v>
      </c>
      <c r="H2359" t="str">
        <v>NO_RESPONSE</v>
      </c>
      <c r="I2359">
        <v>169</v>
      </c>
      <c r="J2359" t="str">
        <v>MOBILE</v>
      </c>
      <c r="K2359" t="str">
        <v>N/A</v>
      </c>
      <c r="L2359" t="str">
        <v/>
      </c>
      <c r="M2359">
        <v>2.8</v>
      </c>
      <c r="N2359" t="str">
        <v>MEDIUM</v>
      </c>
    </row>
    <row r="2360" spans="1:14">
      <c r="A2360" t="str">
        <v>INT-02359</v>
      </c>
      <c r="B2360" t="str">
        <v>L0901</v>
      </c>
      <c r="C2360" t="str">
        <v>WEBSITE_VISIT</v>
      </c>
      <c r="D2360">
        <v>45913</v>
      </c>
      <c r="E2360" t="str">
        <v>SOCIAL</v>
      </c>
      <c r="F2360" t="str">
        <v>N/A</v>
      </c>
      <c r="G2360" t="str">
        <v>Template: Campaign Planning</v>
      </c>
      <c r="H2360" t="str">
        <v>NO_RESPONSE</v>
      </c>
      <c r="I2360">
        <v>1858</v>
      </c>
      <c r="J2360" t="str">
        <v>MOBILE</v>
      </c>
      <c r="K2360" t="str">
        <v>https://example.com/contact</v>
      </c>
      <c r="L2360" t="str">
        <v/>
      </c>
      <c r="M2360">
        <v>31</v>
      </c>
      <c r="N2360" t="str">
        <v>HIGH</v>
      </c>
    </row>
    <row r="2361" spans="1:14">
      <c r="A2361" t="str">
        <v>INT-02360</v>
      </c>
      <c r="B2361" t="str">
        <v>L0395</v>
      </c>
      <c r="C2361" t="str">
        <v>WEBINAR_ATTENDED</v>
      </c>
      <c r="D2361">
        <v>45732</v>
      </c>
      <c r="E2361" t="str">
        <v>SOCIAL</v>
      </c>
      <c r="F2361" t="str">
        <v>C007</v>
      </c>
      <c r="G2361" t="str">
        <v>Ultimate Guide To Crm</v>
      </c>
      <c r="H2361" t="str">
        <v>OPENED</v>
      </c>
      <c r="I2361">
        <v>1857</v>
      </c>
      <c r="J2361" t="str">
        <v>UNKNOWN</v>
      </c>
      <c r="K2361" t="str">
        <v>https://example.com/blog</v>
      </c>
      <c r="L2361" t="str">
        <v>Follow Up Needed</v>
      </c>
      <c r="M2361">
        <v>31</v>
      </c>
      <c r="N2361" t="str">
        <v>HIGH</v>
      </c>
    </row>
    <row r="2362" spans="1:14">
      <c r="A2362" t="str">
        <v>INT-02361</v>
      </c>
      <c r="B2362" t="str">
        <v>L0667</v>
      </c>
      <c r="C2362" t="str">
        <v>PRICING_PAGE_VIEW</v>
      </c>
      <c r="D2362">
        <v>45998</v>
      </c>
      <c r="E2362" t="str">
        <v>IN-PERSON</v>
      </c>
      <c r="F2362" t="str">
        <v>C004</v>
      </c>
      <c r="G2362" t="str">
        <v>Demo: Live Product Walkthrough</v>
      </c>
      <c r="H2362" t="str">
        <v>OPENED</v>
      </c>
      <c r="I2362">
        <v>0</v>
      </c>
      <c r="J2362" t="str">
        <v>DESKTOP</v>
      </c>
      <c r="K2362" t="str">
        <v>N/A</v>
      </c>
      <c r="L2362" t="str">
        <v/>
      </c>
      <c r="M2362">
        <v>0</v>
      </c>
      <c r="N2362" t="str">
        <v>NONE</v>
      </c>
    </row>
    <row r="2363" spans="1:14">
      <c r="A2363" t="str">
        <v>INT-02362</v>
      </c>
      <c r="B2363" t="str">
        <v>L0153</v>
      </c>
      <c r="C2363" t="str">
        <v>AD_CLICK</v>
      </c>
      <c r="D2363">
        <v>45717</v>
      </c>
      <c r="E2363" t="str">
        <v>UNKNOWN</v>
      </c>
      <c r="F2363" t="str">
        <v>N/A</v>
      </c>
      <c r="G2363" t="str">
        <v>Guide: Email Deliverability</v>
      </c>
      <c r="H2363" t="str">
        <v>CLICKED</v>
      </c>
      <c r="I2363">
        <v>0</v>
      </c>
      <c r="J2363" t="str">
        <v>MOBILE</v>
      </c>
      <c r="K2363" t="str">
        <v>N/A</v>
      </c>
      <c r="L2363" t="str">
        <v/>
      </c>
      <c r="M2363">
        <v>0</v>
      </c>
      <c r="N2363" t="str">
        <v>NONE</v>
      </c>
    </row>
    <row r="2364" spans="1:14">
      <c r="A2364" t="str">
        <v>INT-02363</v>
      </c>
      <c r="B2364" t="str">
        <v>L0943</v>
      </c>
      <c r="C2364" t="str">
        <v>PRICING_PAGE_VIEW</v>
      </c>
      <c r="D2364">
        <v>46015</v>
      </c>
      <c r="E2364" t="str">
        <v>IN-PERSON</v>
      </c>
      <c r="F2364" t="str">
        <v>N/A</v>
      </c>
      <c r="G2364" t="str">
        <v>Video: Platform Overview 3Min</v>
      </c>
      <c r="H2364" t="str">
        <v>CONVERTED</v>
      </c>
      <c r="I2364">
        <v>716</v>
      </c>
      <c r="J2364" t="str">
        <v>UNKNOWN</v>
      </c>
      <c r="K2364" t="str">
        <v>https://example.com/competitors</v>
      </c>
      <c r="L2364" t="str">
        <v/>
      </c>
      <c r="M2364">
        <v>11.9</v>
      </c>
      <c r="N2364" t="str">
        <v>HIGH</v>
      </c>
    </row>
    <row r="2365" spans="1:14">
      <c r="A2365" t="str">
        <v>INT-02364</v>
      </c>
      <c r="B2365" t="str">
        <v>L0425</v>
      </c>
      <c r="C2365" t="str">
        <v>SOCIAL_ENGAGE</v>
      </c>
      <c r="D2365">
        <v>45734</v>
      </c>
      <c r="E2365" t="str">
        <v>SMS</v>
      </c>
      <c r="F2365" t="str">
        <v>C001</v>
      </c>
      <c r="G2365" t="str">
        <v>Blog: How To Reduce Cac</v>
      </c>
      <c r="H2365" t="str">
        <v>PARTIAL_VIEW</v>
      </c>
      <c r="I2365">
        <v>110</v>
      </c>
      <c r="J2365" t="str">
        <v>MOBILE</v>
      </c>
      <c r="K2365" t="str">
        <v>https://example.com/webinars</v>
      </c>
      <c r="L2365" t="str">
        <v/>
      </c>
      <c r="M2365">
        <v>1.8</v>
      </c>
      <c r="N2365" t="str">
        <v>MEDIUM</v>
      </c>
    </row>
    <row r="2366" spans="1:14">
      <c r="A2366" t="str">
        <v>INT-02365</v>
      </c>
      <c r="B2366" t="str">
        <v>L0184</v>
      </c>
      <c r="C2366" t="str">
        <v>FREE_TRIAL_SIGNUP</v>
      </c>
      <c r="D2366">
        <v>45852</v>
      </c>
      <c r="E2366" t="str">
        <v>EMAIL</v>
      </c>
      <c r="F2366" t="str">
        <v>N/A</v>
      </c>
      <c r="G2366" t="str">
        <v>Video: Customer Testimonial</v>
      </c>
      <c r="H2366" t="str">
        <v>IGNORED</v>
      </c>
      <c r="I2366">
        <v>0</v>
      </c>
      <c r="J2366" t="str">
        <v>UNKNOWN</v>
      </c>
      <c r="K2366" t="str">
        <v>N/A</v>
      </c>
      <c r="L2366" t="str">
        <v/>
      </c>
      <c r="M2366">
        <v>0</v>
      </c>
      <c r="N2366" t="str">
        <v>NONE</v>
      </c>
    </row>
    <row r="2367" spans="1:14">
      <c r="A2367" t="str">
        <v>INT-02366</v>
      </c>
      <c r="B2367" t="str">
        <v>L0420</v>
      </c>
      <c r="C2367" t="str">
        <v>WEBSITE_VISIT</v>
      </c>
      <c r="D2367">
        <v>45824</v>
      </c>
      <c r="E2367" t="str">
        <v>EMAIL</v>
      </c>
      <c r="F2367" t="str">
        <v>C005</v>
      </c>
      <c r="G2367" t="str">
        <v>Free Trial Signup Page</v>
      </c>
      <c r="H2367" t="str">
        <v>DOWNLOADED</v>
      </c>
      <c r="I2367">
        <v>826</v>
      </c>
      <c r="J2367" t="str">
        <v>TABLET</v>
      </c>
      <c r="K2367" t="str">
        <v>https://example.com/pricing</v>
      </c>
      <c r="L2367" t="str">
        <v/>
      </c>
      <c r="M2367">
        <v>13.8</v>
      </c>
      <c r="N2367" t="str">
        <v>HIGH</v>
      </c>
    </row>
    <row r="2368" spans="1:14">
      <c r="A2368" t="str">
        <v>INT-02367</v>
      </c>
      <c r="B2368" t="str">
        <v>L0993</v>
      </c>
      <c r="C2368" t="str">
        <v>FREE_TRIAL_SIGNUP</v>
      </c>
      <c r="D2368">
        <v>45778</v>
      </c>
      <c r="E2368" t="str">
        <v>SMS</v>
      </c>
      <c r="F2368" t="str">
        <v>C010</v>
      </c>
      <c r="G2368" t="str">
        <v>Whitepaper: State Of Gtm 2025</v>
      </c>
      <c r="H2368" t="str">
        <v>DOWNLOADED</v>
      </c>
      <c r="I2368">
        <v>321</v>
      </c>
      <c r="J2368" t="str">
        <v>MOBILE</v>
      </c>
      <c r="K2368" t="str">
        <v>https://example.com/roi-calculator</v>
      </c>
      <c r="L2368" t="str">
        <v/>
      </c>
      <c r="M2368">
        <v>5.4</v>
      </c>
      <c r="N2368" t="str">
        <v>HIGH</v>
      </c>
    </row>
    <row r="2369" spans="1:14">
      <c r="A2369" t="str">
        <v>INT-02368</v>
      </c>
      <c r="B2369" t="str">
        <v>L0590</v>
      </c>
      <c r="C2369" t="str">
        <v>PRICING_PAGE_VIEW</v>
      </c>
      <c r="D2369">
        <v>45879</v>
      </c>
      <c r="E2369" t="str">
        <v>WEB</v>
      </c>
      <c r="F2369" t="str">
        <v>C008</v>
      </c>
      <c r="G2369" t="str">
        <v>Free Trial Signup Page</v>
      </c>
      <c r="H2369" t="str">
        <v>CLICKED</v>
      </c>
      <c r="I2369">
        <v>2267</v>
      </c>
      <c r="J2369" t="str">
        <v>TABLET</v>
      </c>
      <c r="K2369" t="str">
        <v>https://example.com/demo</v>
      </c>
      <c r="L2369" t="str">
        <v/>
      </c>
      <c r="M2369">
        <v>37.799999999999997</v>
      </c>
      <c r="N2369" t="str">
        <v>HIGH</v>
      </c>
    </row>
    <row r="2370" spans="1:14">
      <c r="A2370" t="str">
        <v>INT-02369</v>
      </c>
      <c r="B2370" t="str">
        <v>L0697</v>
      </c>
      <c r="C2370" t="str">
        <v>UNSUBSCRIBE</v>
      </c>
      <c r="D2370">
        <v>45681</v>
      </c>
      <c r="E2370" t="str">
        <v>PHONE</v>
      </c>
      <c r="F2370" t="str">
        <v>C005</v>
      </c>
      <c r="G2370" t="str">
        <v>Webinar: Lead Scoring Best Practices</v>
      </c>
      <c r="H2370" t="str">
        <v>VIEWED</v>
      </c>
      <c r="I2370">
        <v>0</v>
      </c>
      <c r="J2370" t="str">
        <v>DESKTOP</v>
      </c>
      <c r="K2370" t="str">
        <v>https://example.com/resources/ebooks</v>
      </c>
      <c r="L2370" t="str">
        <v/>
      </c>
      <c r="M2370">
        <v>0</v>
      </c>
      <c r="N2370" t="str">
        <v>NONE</v>
      </c>
    </row>
    <row r="2371" spans="1:14">
      <c r="A2371" t="str">
        <v>INT-02370</v>
      </c>
      <c r="B2371" t="str">
        <v>L0869</v>
      </c>
      <c r="C2371" t="str">
        <v>REFERRAL_LINK_CLICK</v>
      </c>
      <c r="D2371">
        <v>45834</v>
      </c>
      <c r="E2371" t="str">
        <v>WEB</v>
      </c>
      <c r="F2371" t="str">
        <v>C010</v>
      </c>
      <c r="G2371" t="str">
        <v>Video: Customer Testimonial</v>
      </c>
      <c r="H2371" t="str">
        <v>BOUNCED</v>
      </c>
      <c r="I2371">
        <v>1031</v>
      </c>
      <c r="J2371" t="str">
        <v>MOBILE</v>
      </c>
      <c r="K2371" t="str">
        <v>https://example.com/case-studies</v>
      </c>
      <c r="L2371" t="str">
        <v/>
      </c>
      <c r="M2371">
        <v>17.2</v>
      </c>
      <c r="N2371" t="str">
        <v>HIGH</v>
      </c>
    </row>
    <row r="2372" spans="1:14">
      <c r="A2372" t="str">
        <v>INT-02371</v>
      </c>
      <c r="B2372" t="str">
        <v>L0862</v>
      </c>
      <c r="C2372" t="str">
        <v>EMAIL_CLICK</v>
      </c>
      <c r="D2372">
        <v>45856</v>
      </c>
      <c r="E2372" t="str">
        <v>EMAIL</v>
      </c>
      <c r="F2372" t="str">
        <v>C008</v>
      </c>
      <c r="G2372" t="str">
        <v>Newsletter Issue #42</v>
      </c>
      <c r="H2372" t="str">
        <v>PARTIAL_VIEW</v>
      </c>
      <c r="I2372">
        <v>191</v>
      </c>
      <c r="J2372" t="str">
        <v>DESKTOP</v>
      </c>
      <c r="K2372" t="str">
        <v>https://example.com/blog/reduce-cac</v>
      </c>
      <c r="L2372" t="str">
        <v/>
      </c>
      <c r="M2372">
        <v>3.2</v>
      </c>
      <c r="N2372" t="str">
        <v>MEDIUM</v>
      </c>
    </row>
    <row r="2373" spans="1:14">
      <c r="A2373" t="str">
        <v>INT-02372</v>
      </c>
      <c r="B2373" t="str">
        <v>L0583</v>
      </c>
      <c r="C2373" t="str">
        <v>CHATBOT_CONVO</v>
      </c>
      <c r="D2373">
        <v>45860</v>
      </c>
      <c r="E2373" t="str">
        <v>EMAIL</v>
      </c>
      <c r="F2373" t="str">
        <v>C001</v>
      </c>
      <c r="G2373" t="str">
        <v>Competitor Comparison Sheet</v>
      </c>
      <c r="H2373" t="str">
        <v>DOWNLOADED</v>
      </c>
      <c r="I2373">
        <v>0</v>
      </c>
      <c r="J2373" t="str">
        <v>DESKTOP</v>
      </c>
      <c r="K2373" t="str">
        <v>https://example.com/contact</v>
      </c>
      <c r="L2373" t="str">
        <v/>
      </c>
      <c r="M2373">
        <v>0</v>
      </c>
      <c r="N2373" t="str">
        <v>NONE</v>
      </c>
    </row>
    <row r="2374" spans="1:14">
      <c r="A2374" t="str">
        <v>INT-02373</v>
      </c>
      <c r="B2374" t="str">
        <v>L0441</v>
      </c>
      <c r="C2374" t="str">
        <v>CONTENT_DOWNLOAD</v>
      </c>
      <c r="D2374">
        <v>45764</v>
      </c>
      <c r="E2374" t="str">
        <v>WEB</v>
      </c>
      <c r="F2374" t="str">
        <v>C003</v>
      </c>
      <c r="G2374" t="str">
        <v>Newsletter Issue #43</v>
      </c>
      <c r="H2374" t="str">
        <v>IGNORED</v>
      </c>
      <c r="I2374">
        <v>580</v>
      </c>
      <c r="J2374" t="str">
        <v>DESKTOP</v>
      </c>
      <c r="K2374" t="str">
        <v>https://example.com/demo</v>
      </c>
      <c r="L2374" t="str">
        <v/>
      </c>
      <c r="M2374">
        <v>9.6999999999999993</v>
      </c>
      <c r="N2374" t="str">
        <v>HIGH</v>
      </c>
    </row>
    <row r="2375" spans="1:14">
      <c r="A2375" t="str">
        <v>INT-02374</v>
      </c>
      <c r="B2375" t="str">
        <v>L0170</v>
      </c>
      <c r="C2375" t="str">
        <v>DEMO_REQUEST</v>
      </c>
      <c r="D2375">
        <v>45984</v>
      </c>
      <c r="E2375" t="str">
        <v>CHAT</v>
      </c>
      <c r="F2375" t="str">
        <v>C003</v>
      </c>
      <c r="G2375" t="str">
        <v>Webinar: Marketing Automation 101</v>
      </c>
      <c r="H2375" t="str">
        <v>VIEWED</v>
      </c>
      <c r="I2375">
        <v>97</v>
      </c>
      <c r="J2375" t="str">
        <v>MOBILE</v>
      </c>
      <c r="K2375" t="str">
        <v>https://example.com/blog</v>
      </c>
      <c r="L2375" t="str">
        <v/>
      </c>
      <c r="M2375">
        <v>1.6</v>
      </c>
      <c r="N2375" t="str">
        <v>MEDIUM</v>
      </c>
    </row>
    <row r="2376" spans="1:14">
      <c r="A2376" t="str">
        <v>INT-02375</v>
      </c>
      <c r="B2376" t="str">
        <v>L0833</v>
      </c>
      <c r="C2376" t="str">
        <v>FREE_TRIAL_SIGNUP</v>
      </c>
      <c r="D2376">
        <v>45939</v>
      </c>
      <c r="E2376" t="str">
        <v>WEB</v>
      </c>
      <c r="F2376" t="str">
        <v>C002</v>
      </c>
      <c r="G2376" t="str">
        <v>Customer Success Story</v>
      </c>
      <c r="H2376" t="str">
        <v>OPENED</v>
      </c>
      <c r="I2376">
        <v>1368</v>
      </c>
      <c r="J2376" t="str">
        <v>TABLET</v>
      </c>
      <c r="K2376" t="str">
        <v>https://example.com/blog</v>
      </c>
      <c r="L2376" t="str">
        <v/>
      </c>
      <c r="M2376">
        <v>22.8</v>
      </c>
      <c r="N2376" t="str">
        <v>HIGH</v>
      </c>
    </row>
    <row r="2377" spans="1:14">
      <c r="A2377" t="str">
        <v>INT-02376</v>
      </c>
      <c r="B2377" t="str">
        <v>L0712</v>
      </c>
      <c r="C2377" t="str">
        <v>CONTENT_DOWNLOAD</v>
      </c>
      <c r="D2377">
        <v>45849</v>
      </c>
      <c r="E2377" t="str">
        <v>CHAT</v>
      </c>
      <c r="F2377" t="str">
        <v>N/A</v>
      </c>
      <c r="G2377" t="str">
        <v>Unknown</v>
      </c>
      <c r="H2377" t="str">
        <v>ENGAGED</v>
      </c>
      <c r="I2377">
        <v>1328</v>
      </c>
      <c r="J2377" t="str">
        <v>DESKTOP</v>
      </c>
      <c r="K2377" t="str">
        <v>https://example.com/demo</v>
      </c>
      <c r="L2377" t="str">
        <v/>
      </c>
      <c r="M2377">
        <v>22.1</v>
      </c>
      <c r="N2377" t="str">
        <v>HIGH</v>
      </c>
    </row>
    <row r="2378" spans="1:14">
      <c r="A2378" t="str">
        <v>INT-02377</v>
      </c>
      <c r="B2378" t="str">
        <v>L0181</v>
      </c>
      <c r="C2378" t="str">
        <v>SOCIAL_ENGAGE</v>
      </c>
      <c r="D2378">
        <v>45956</v>
      </c>
      <c r="E2378" t="str">
        <v>IN-PERSON</v>
      </c>
      <c r="F2378" t="str">
        <v>C006</v>
      </c>
      <c r="G2378" t="str">
        <v>Case Study: Mid-Market Win</v>
      </c>
      <c r="H2378" t="str">
        <v>VIEWED</v>
      </c>
      <c r="I2378">
        <v>0</v>
      </c>
      <c r="J2378" t="str">
        <v>DESKTOP</v>
      </c>
      <c r="K2378" t="str">
        <v>https://example.com/free-trial</v>
      </c>
      <c r="L2378" t="str">
        <v/>
      </c>
      <c r="M2378">
        <v>0</v>
      </c>
      <c r="N2378" t="str">
        <v>NONE</v>
      </c>
    </row>
    <row r="2379" spans="1:14">
      <c r="A2379" t="str">
        <v>INT-02378</v>
      </c>
      <c r="B2379" t="str">
        <v>L0102</v>
      </c>
      <c r="C2379" t="str">
        <v>DEMO_REQUEST</v>
      </c>
      <c r="D2379">
        <v>45670</v>
      </c>
      <c r="E2379" t="str">
        <v>WEB</v>
      </c>
      <c r="F2379" t="str">
        <v>C005</v>
      </c>
      <c r="G2379" t="str">
        <v>Newsletter Issue #43</v>
      </c>
      <c r="H2379" t="str">
        <v>OPENED</v>
      </c>
      <c r="I2379">
        <v>2052</v>
      </c>
      <c r="J2379" t="str">
        <v>UNKNOWN</v>
      </c>
      <c r="K2379" t="str">
        <v>N/A</v>
      </c>
      <c r="L2379" t="str">
        <v/>
      </c>
      <c r="M2379">
        <v>34.200000000000003</v>
      </c>
      <c r="N2379" t="str">
        <v>HIGH</v>
      </c>
    </row>
    <row r="2380" spans="1:14">
      <c r="A2380" t="str">
        <v>INT-02379</v>
      </c>
      <c r="B2380" t="str">
        <v>L0297</v>
      </c>
      <c r="C2380" t="str">
        <v>SOCIAL_ENGAGE</v>
      </c>
      <c r="D2380" t="str">
        <v/>
      </c>
      <c r="E2380" t="str">
        <v>PUSH_NOTIFICATION</v>
      </c>
      <c r="F2380" t="str">
        <v>C010</v>
      </c>
      <c r="G2380" t="str">
        <v>Crm Buyer'S Guide 2025</v>
      </c>
      <c r="H2380" t="str">
        <v>CLICKED</v>
      </c>
      <c r="I2380">
        <v>2244</v>
      </c>
      <c r="J2380" t="str">
        <v>MOBILE</v>
      </c>
      <c r="K2380" t="str">
        <v>N/A</v>
      </c>
      <c r="L2380" t="str">
        <v/>
      </c>
      <c r="M2380">
        <v>37.4</v>
      </c>
      <c r="N2380" t="str">
        <v>HIGH</v>
      </c>
    </row>
    <row r="2381" spans="1:14">
      <c r="A2381" t="str">
        <v>INT-02380</v>
      </c>
      <c r="B2381" t="str">
        <v>L0229</v>
      </c>
      <c r="C2381" t="str">
        <v>AD_CLICK</v>
      </c>
      <c r="D2381">
        <v>45690</v>
      </c>
      <c r="E2381" t="str">
        <v>SOCIAL</v>
      </c>
      <c r="F2381" t="str">
        <v>C005</v>
      </c>
      <c r="G2381" t="str">
        <v>Crm Buyer'S Guide 2025</v>
      </c>
      <c r="H2381" t="str">
        <v>CLICKED</v>
      </c>
      <c r="I2381">
        <v>431</v>
      </c>
      <c r="J2381" t="str">
        <v>TABLET</v>
      </c>
      <c r="K2381" t="str">
        <v>https://example.com/competitors</v>
      </c>
      <c r="L2381" t="str">
        <v/>
      </c>
      <c r="M2381">
        <v>7.2</v>
      </c>
      <c r="N2381" t="str">
        <v>HIGH</v>
      </c>
    </row>
    <row r="2382" spans="1:14">
      <c r="A2382" t="str">
        <v>INT-02381</v>
      </c>
      <c r="B2382" t="str">
        <v>L0554</v>
      </c>
      <c r="C2382" t="str">
        <v>CASE_STUDY_VIEW</v>
      </c>
      <c r="D2382" t="str">
        <v/>
      </c>
      <c r="E2382" t="str">
        <v>CHAT</v>
      </c>
      <c r="F2382" t="str">
        <v>N/A</v>
      </c>
      <c r="G2382" t="str">
        <v>Unknown</v>
      </c>
      <c r="H2382" t="str">
        <v>PARTIAL_VIEW</v>
      </c>
      <c r="I2382">
        <v>2111</v>
      </c>
      <c r="J2382" t="str">
        <v>UNKNOWN</v>
      </c>
      <c r="K2382" t="str">
        <v>N/A</v>
      </c>
      <c r="L2382" t="str">
        <v/>
      </c>
      <c r="M2382">
        <v>35.200000000000003</v>
      </c>
      <c r="N2382" t="str">
        <v>HIGH</v>
      </c>
    </row>
    <row r="2383" spans="1:14">
      <c r="A2383" t="str">
        <v>INT-02382</v>
      </c>
      <c r="B2383" t="str">
        <v>L0194</v>
      </c>
      <c r="C2383" t="str">
        <v>CASE_STUDY_VIEW</v>
      </c>
      <c r="D2383">
        <v>45987</v>
      </c>
      <c r="E2383" t="str">
        <v>CHAT</v>
      </c>
      <c r="F2383" t="str">
        <v>N/A</v>
      </c>
      <c r="G2383" t="str">
        <v>Guide: Email Deliverability</v>
      </c>
      <c r="H2383" t="str">
        <v>CLICKED</v>
      </c>
      <c r="I2383">
        <v>1380</v>
      </c>
      <c r="J2383" t="str">
        <v>TABLET</v>
      </c>
      <c r="K2383" t="str">
        <v>N/A</v>
      </c>
      <c r="L2383" t="str">
        <v/>
      </c>
      <c r="M2383">
        <v>23</v>
      </c>
      <c r="N2383" t="str">
        <v>HIGH</v>
      </c>
    </row>
    <row r="2384" spans="1:14">
      <c r="A2384" t="str">
        <v>INT-02383</v>
      </c>
      <c r="B2384" t="str">
        <v>L0341</v>
      </c>
      <c r="C2384" t="str">
        <v>EMAIL_CLICK</v>
      </c>
      <c r="D2384">
        <v>45923</v>
      </c>
      <c r="E2384" t="str">
        <v>SMS</v>
      </c>
      <c r="F2384" t="str">
        <v>C006</v>
      </c>
      <c r="G2384" t="str">
        <v>Free Trial Signup Page</v>
      </c>
      <c r="H2384" t="str">
        <v>NO_RESPONSE</v>
      </c>
      <c r="I2384">
        <v>742</v>
      </c>
      <c r="J2384" t="str">
        <v>DESKTOP</v>
      </c>
      <c r="K2384" t="str">
        <v>N/A</v>
      </c>
      <c r="L2384" t="str">
        <v/>
      </c>
      <c r="M2384">
        <v>12.4</v>
      </c>
      <c r="N2384" t="str">
        <v>HIGH</v>
      </c>
    </row>
    <row r="2385" spans="1:14">
      <c r="A2385" t="str">
        <v>INT-02384</v>
      </c>
      <c r="B2385" t="str">
        <v>L0056</v>
      </c>
      <c r="C2385" t="str">
        <v>WEBINAR_ATTENDED</v>
      </c>
      <c r="D2385">
        <v>45893</v>
      </c>
      <c r="E2385" t="str">
        <v>UNKNOWN</v>
      </c>
      <c r="F2385" t="str">
        <v>N/A</v>
      </c>
      <c r="G2385" t="str">
        <v>Case Study: Mid-Market Win</v>
      </c>
      <c r="H2385" t="str">
        <v>REGISTERED</v>
      </c>
      <c r="I2385">
        <v>2107</v>
      </c>
      <c r="J2385" t="str">
        <v>DESKTOP</v>
      </c>
      <c r="K2385" t="str">
        <v>https://example.com/pricing</v>
      </c>
      <c r="L2385" t="str">
        <v/>
      </c>
      <c r="M2385">
        <v>35.1</v>
      </c>
      <c r="N2385" t="str">
        <v>HIGH</v>
      </c>
    </row>
    <row r="2386" spans="1:14">
      <c r="A2386" t="str">
        <v>INT-02385</v>
      </c>
      <c r="B2386" t="str">
        <v>L0093</v>
      </c>
      <c r="C2386" t="str">
        <v>DEMO_REQUEST</v>
      </c>
      <c r="D2386">
        <v>45753</v>
      </c>
      <c r="E2386" t="str">
        <v>SMS</v>
      </c>
      <c r="F2386" t="str">
        <v>N/A</v>
      </c>
      <c r="G2386" t="str">
        <v>Video: Customer Testimonial</v>
      </c>
      <c r="H2386" t="str">
        <v>NO_RESPONSE</v>
      </c>
      <c r="I2386">
        <v>1282</v>
      </c>
      <c r="J2386" t="str">
        <v>DESKTOP</v>
      </c>
      <c r="K2386" t="str">
        <v>https://example.com/features</v>
      </c>
      <c r="L2386" t="str">
        <v/>
      </c>
      <c r="M2386">
        <v>21.4</v>
      </c>
      <c r="N2386" t="str">
        <v>HIGH</v>
      </c>
    </row>
    <row r="2387" spans="1:14">
      <c r="A2387" t="str">
        <v>INT-02386</v>
      </c>
      <c r="B2387" t="str">
        <v>L0009</v>
      </c>
      <c r="C2387" t="str">
        <v>AD_CLICK</v>
      </c>
      <c r="D2387">
        <v>45723</v>
      </c>
      <c r="E2387" t="str">
        <v>WEB</v>
      </c>
      <c r="F2387" t="str">
        <v>C001</v>
      </c>
      <c r="G2387" t="str">
        <v>10 Lead Scoring Tips</v>
      </c>
      <c r="H2387" t="str">
        <v>PARTIAL_VIEW</v>
      </c>
      <c r="I2387">
        <v>2262</v>
      </c>
      <c r="J2387" t="str">
        <v>DESKTOP</v>
      </c>
      <c r="K2387" t="str">
        <v>https://example.com/blog</v>
      </c>
      <c r="L2387" t="str">
        <v/>
      </c>
      <c r="M2387">
        <v>37.700000000000003</v>
      </c>
      <c r="N2387" t="str">
        <v>HIGH</v>
      </c>
    </row>
    <row r="2388" spans="1:14">
      <c r="A2388" t="str">
        <v>INT-02387</v>
      </c>
      <c r="B2388" t="str">
        <v>L0179</v>
      </c>
      <c r="C2388" t="str">
        <v>VIDEO_WATCH</v>
      </c>
      <c r="D2388">
        <v>45755</v>
      </c>
      <c r="E2388" t="str">
        <v>SOCIAL</v>
      </c>
      <c r="F2388" t="str">
        <v>C009</v>
      </c>
      <c r="G2388" t="str">
        <v>Case Study: Mid-Market Win</v>
      </c>
      <c r="H2388" t="str">
        <v>VIEWED</v>
      </c>
      <c r="I2388">
        <v>0</v>
      </c>
      <c r="J2388" t="str">
        <v>TABLET</v>
      </c>
      <c r="K2388" t="str">
        <v>https://example.com/features</v>
      </c>
      <c r="L2388" t="str">
        <v/>
      </c>
      <c r="M2388">
        <v>0</v>
      </c>
      <c r="N2388" t="str">
        <v>NONE</v>
      </c>
    </row>
    <row r="2389" spans="1:14">
      <c r="A2389" t="str">
        <v>INT-02388</v>
      </c>
      <c r="B2389" t="str">
        <v>L0919</v>
      </c>
      <c r="C2389" t="str">
        <v>EMAIL_CLICK</v>
      </c>
      <c r="D2389">
        <v>45792</v>
      </c>
      <c r="E2389" t="str">
        <v>SMS</v>
      </c>
      <c r="F2389" t="str">
        <v>C005</v>
      </c>
      <c r="G2389" t="str">
        <v>Video: Platform Overview 3Min</v>
      </c>
      <c r="H2389" t="str">
        <v>BOUNCED</v>
      </c>
      <c r="I2389">
        <v>1995</v>
      </c>
      <c r="J2389" t="str">
        <v>TABLET</v>
      </c>
      <c r="K2389" t="str">
        <v>https://example.com/webinars</v>
      </c>
      <c r="L2389" t="str">
        <v/>
      </c>
      <c r="M2389">
        <v>33.299999999999997</v>
      </c>
      <c r="N2389" t="str">
        <v>HIGH</v>
      </c>
    </row>
    <row r="2390" spans="1:14">
      <c r="A2390" t="str">
        <v>INT-02389</v>
      </c>
      <c r="B2390" t="str">
        <v>L0087</v>
      </c>
      <c r="C2390" t="str">
        <v>VIDEO_WATCH</v>
      </c>
      <c r="D2390">
        <v>45699</v>
      </c>
      <c r="E2390" t="str">
        <v>CHAT</v>
      </c>
      <c r="F2390" t="str">
        <v>C002</v>
      </c>
      <c r="G2390" t="str">
        <v>Webinar: Lead Scoring Best Practices</v>
      </c>
      <c r="H2390" t="str">
        <v>REGISTERED</v>
      </c>
      <c r="I2390">
        <v>730</v>
      </c>
      <c r="J2390" t="str">
        <v>TABLET</v>
      </c>
      <c r="K2390" t="str">
        <v>https://example.com/contact</v>
      </c>
      <c r="L2390" t="str">
        <v/>
      </c>
      <c r="M2390">
        <v>12.2</v>
      </c>
      <c r="N2390" t="str">
        <v>HIGH</v>
      </c>
    </row>
    <row r="2391" spans="1:14">
      <c r="A2391" t="str">
        <v>INT-02390</v>
      </c>
      <c r="B2391" t="str">
        <v>L0747</v>
      </c>
      <c r="C2391" t="str">
        <v>PRICING_PAGE_VIEW</v>
      </c>
      <c r="D2391">
        <v>45725</v>
      </c>
      <c r="E2391" t="str">
        <v>IN-PERSON</v>
      </c>
      <c r="F2391" t="str">
        <v>N/A</v>
      </c>
      <c r="G2391" t="str">
        <v>Video: Platform Overview 3Min</v>
      </c>
      <c r="H2391" t="str">
        <v>CONVERTED</v>
      </c>
      <c r="I2391">
        <v>201</v>
      </c>
      <c r="J2391" t="str">
        <v>TABLET</v>
      </c>
      <c r="K2391" t="str">
        <v>https://example.com/integrations</v>
      </c>
      <c r="L2391" t="str">
        <v/>
      </c>
      <c r="M2391">
        <v>3.4</v>
      </c>
      <c r="N2391" t="str">
        <v>MEDIUM</v>
      </c>
    </row>
    <row r="2392" spans="1:14">
      <c r="A2392" t="str">
        <v>INT-02391</v>
      </c>
      <c r="B2392" t="str">
        <v>L0210</v>
      </c>
      <c r="C2392" t="str">
        <v>VIDEO_WATCH</v>
      </c>
      <c r="D2392" t="str">
        <v/>
      </c>
      <c r="E2392" t="str">
        <v>UNKNOWN</v>
      </c>
      <c r="F2392" t="str">
        <v>C006</v>
      </c>
      <c r="G2392" t="str">
        <v>Blog: 5 Metrics Every Cmo Needs</v>
      </c>
      <c r="H2392" t="str">
        <v>VIEWED</v>
      </c>
      <c r="I2392">
        <v>510</v>
      </c>
      <c r="J2392" t="str">
        <v>MOBILE</v>
      </c>
      <c r="K2392" t="str">
        <v>https://example.com/resources/ebooks</v>
      </c>
      <c r="L2392" t="str">
        <v/>
      </c>
      <c r="M2392">
        <v>8.5</v>
      </c>
      <c r="N2392" t="str">
        <v>HIGH</v>
      </c>
    </row>
    <row r="2393" spans="1:14">
      <c r="A2393" t="str">
        <v>INT-02392</v>
      </c>
      <c r="B2393" t="str">
        <v>L0278</v>
      </c>
      <c r="C2393" t="str">
        <v>EMAIL_OPEN</v>
      </c>
      <c r="D2393">
        <v>45895</v>
      </c>
      <c r="E2393" t="str">
        <v>PHONE</v>
      </c>
      <c r="F2393" t="str">
        <v>C005</v>
      </c>
      <c r="G2393" t="str">
        <v>Whitepaper: State Of Gtm 2025</v>
      </c>
      <c r="H2393" t="str">
        <v>ENGAGED</v>
      </c>
      <c r="I2393">
        <v>748</v>
      </c>
      <c r="J2393" t="str">
        <v>DESKTOP</v>
      </c>
      <c r="K2393" t="str">
        <v>https://example.com/free-trial</v>
      </c>
      <c r="L2393" t="str">
        <v/>
      </c>
      <c r="M2393">
        <v>12.5</v>
      </c>
      <c r="N2393" t="str">
        <v>HIGH</v>
      </c>
    </row>
    <row r="2394" spans="1:14">
      <c r="A2394" t="str">
        <v>INT-02393</v>
      </c>
      <c r="B2394" t="str">
        <v>L0006</v>
      </c>
      <c r="C2394" t="str">
        <v>UNSUBSCRIBE</v>
      </c>
      <c r="D2394">
        <v>45965</v>
      </c>
      <c r="E2394" t="str">
        <v>UNKNOWN</v>
      </c>
      <c r="F2394" t="str">
        <v>N/A</v>
      </c>
      <c r="G2394" t="str">
        <v>Event Registration: Summit 2025</v>
      </c>
      <c r="H2394" t="str">
        <v>CLICKED</v>
      </c>
      <c r="I2394">
        <v>2261</v>
      </c>
      <c r="J2394" t="str">
        <v>DESKTOP</v>
      </c>
      <c r="K2394" t="str">
        <v>https://example.com/pricing</v>
      </c>
      <c r="L2394" t="str">
        <v/>
      </c>
      <c r="M2394">
        <v>37.700000000000003</v>
      </c>
      <c r="N2394" t="str">
        <v>HIGH</v>
      </c>
    </row>
    <row r="2395" spans="1:14">
      <c r="A2395" t="str">
        <v>INT-02394</v>
      </c>
      <c r="B2395" t="str">
        <v>L0629</v>
      </c>
      <c r="C2395" t="str">
        <v>PHONE_CALL</v>
      </c>
      <c r="D2395">
        <v>45935</v>
      </c>
      <c r="E2395" t="str">
        <v>WEB</v>
      </c>
      <c r="F2395" t="str">
        <v>C002</v>
      </c>
      <c r="G2395" t="str">
        <v>Newsletter Issue #42</v>
      </c>
      <c r="H2395" t="str">
        <v>REGISTERED</v>
      </c>
      <c r="I2395">
        <v>128</v>
      </c>
      <c r="J2395" t="str">
        <v>TABLET</v>
      </c>
      <c r="K2395" t="str">
        <v>https://example.com/integrations</v>
      </c>
      <c r="L2395" t="str">
        <v/>
      </c>
      <c r="M2395">
        <v>2.1</v>
      </c>
      <c r="N2395" t="str">
        <v>MEDIUM</v>
      </c>
    </row>
    <row r="2396" spans="1:14">
      <c r="A2396" t="str">
        <v>INT-02395</v>
      </c>
      <c r="B2396" t="str">
        <v>L0043</v>
      </c>
      <c r="C2396" t="str">
        <v>WEBINAR_ATTENDED</v>
      </c>
      <c r="D2396">
        <v>45914</v>
      </c>
      <c r="E2396" t="str">
        <v>EMAIL</v>
      </c>
      <c r="F2396" t="str">
        <v>C008</v>
      </c>
      <c r="G2396" t="str">
        <v>Pricing Page</v>
      </c>
      <c r="H2396" t="str">
        <v>CLICKED</v>
      </c>
      <c r="I2396">
        <v>145</v>
      </c>
      <c r="J2396" t="str">
        <v>MOBILE</v>
      </c>
      <c r="K2396" t="str">
        <v>https://example.com/resources/ebooks</v>
      </c>
      <c r="L2396" t="str">
        <v/>
      </c>
      <c r="M2396">
        <v>2.4</v>
      </c>
      <c r="N2396" t="str">
        <v>MEDIUM</v>
      </c>
    </row>
    <row r="2397" spans="1:14">
      <c r="A2397" t="str">
        <v>INT-02396</v>
      </c>
      <c r="B2397" t="str">
        <v>L0193</v>
      </c>
      <c r="C2397" t="str">
        <v>BLOG_READ</v>
      </c>
      <c r="D2397">
        <v>45693</v>
      </c>
      <c r="E2397" t="str">
        <v>SMS</v>
      </c>
      <c r="F2397" t="str">
        <v>C006</v>
      </c>
      <c r="G2397" t="str">
        <v>Whitepaper: State Of Gtm 2025</v>
      </c>
      <c r="H2397" t="str">
        <v>CLICKED</v>
      </c>
      <c r="I2397">
        <v>600</v>
      </c>
      <c r="J2397" t="str">
        <v>MOBILE</v>
      </c>
      <c r="K2397" t="str">
        <v>https://example.com/integrations</v>
      </c>
      <c r="L2397" t="str">
        <v/>
      </c>
      <c r="M2397">
        <v>10</v>
      </c>
      <c r="N2397" t="str">
        <v>HIGH</v>
      </c>
    </row>
    <row r="2398" spans="1:14">
      <c r="A2398" t="str">
        <v>INT-02397</v>
      </c>
      <c r="B2398" t="str">
        <v>L0393</v>
      </c>
      <c r="C2398" t="str">
        <v>CHATBOT_CONVO</v>
      </c>
      <c r="D2398">
        <v>45751</v>
      </c>
      <c r="E2398" t="str">
        <v>CHAT</v>
      </c>
      <c r="F2398" t="str">
        <v>C001</v>
      </c>
      <c r="G2398" t="str">
        <v>Ebook: Abm Playbook</v>
      </c>
      <c r="H2398" t="str">
        <v>CONVERTED</v>
      </c>
      <c r="I2398">
        <v>806</v>
      </c>
      <c r="J2398" t="str">
        <v>UNKNOWN</v>
      </c>
      <c r="K2398" t="str">
        <v>N/A</v>
      </c>
      <c r="L2398" t="str">
        <v/>
      </c>
      <c r="M2398">
        <v>13.4</v>
      </c>
      <c r="N2398" t="str">
        <v>HIGH</v>
      </c>
    </row>
    <row r="2399" spans="1:14">
      <c r="A2399" t="str">
        <v>INT-02398</v>
      </c>
      <c r="B2399" t="str">
        <v>L0835</v>
      </c>
      <c r="C2399" t="str">
        <v>SOCIAL_ENGAGE</v>
      </c>
      <c r="D2399">
        <v>45832</v>
      </c>
      <c r="E2399" t="str">
        <v>CHAT</v>
      </c>
      <c r="F2399" t="str">
        <v>N/A</v>
      </c>
      <c r="G2399" t="str">
        <v>Webinar: Marketing Automation 101</v>
      </c>
      <c r="H2399" t="str">
        <v>VIEWED</v>
      </c>
      <c r="I2399">
        <v>229</v>
      </c>
      <c r="J2399" t="str">
        <v>MOBILE</v>
      </c>
      <c r="K2399" t="str">
        <v>https://example.com/demo</v>
      </c>
      <c r="L2399" t="str">
        <v/>
      </c>
      <c r="M2399">
        <v>3.8</v>
      </c>
      <c r="N2399" t="str">
        <v>MEDIUM</v>
      </c>
    </row>
    <row r="2400" spans="1:14">
      <c r="A2400" t="str">
        <v>INT-02399</v>
      </c>
      <c r="B2400" t="str">
        <v>L0357</v>
      </c>
      <c r="C2400" t="str">
        <v>CONTENT_DOWNLOAD</v>
      </c>
      <c r="D2400">
        <v>45720</v>
      </c>
      <c r="E2400" t="str">
        <v>WEB</v>
      </c>
      <c r="F2400" t="str">
        <v>C001</v>
      </c>
      <c r="G2400" t="str">
        <v>Chatbot: Pricing Inquiry</v>
      </c>
      <c r="H2400" t="str">
        <v>REGISTERED</v>
      </c>
      <c r="I2400">
        <v>0</v>
      </c>
      <c r="J2400" t="str">
        <v>MOBILE</v>
      </c>
      <c r="K2400" t="str">
        <v>https://example.com/integrations</v>
      </c>
      <c r="L2400" t="str">
        <v/>
      </c>
      <c r="M2400">
        <v>0</v>
      </c>
      <c r="N2400" t="str">
        <v>NONE</v>
      </c>
    </row>
    <row r="2401" spans="1:14">
      <c r="A2401" t="str">
        <v>INT-02400</v>
      </c>
      <c r="B2401" t="str">
        <v>L0401</v>
      </c>
      <c r="C2401" t="str">
        <v>CHATBOT_CONVO</v>
      </c>
      <c r="D2401">
        <v>45972</v>
      </c>
      <c r="E2401" t="str">
        <v>SMS</v>
      </c>
      <c r="F2401" t="str">
        <v>C008</v>
      </c>
      <c r="G2401" t="str">
        <v>Webinar: Marketing Automation 101</v>
      </c>
      <c r="H2401" t="str">
        <v>REGISTERED</v>
      </c>
      <c r="I2401">
        <v>467</v>
      </c>
      <c r="J2401" t="str">
        <v>MOBILE</v>
      </c>
      <c r="K2401" t="str">
        <v>https://example.com/demo</v>
      </c>
      <c r="L2401" t="str">
        <v/>
      </c>
      <c r="M2401">
        <v>7.8</v>
      </c>
      <c r="N2401" t="str">
        <v>HIGH</v>
      </c>
    </row>
    <row r="2402" spans="1:14">
      <c r="A2402" t="str">
        <v>INT-02401</v>
      </c>
      <c r="B2402" t="str">
        <v>L0550</v>
      </c>
      <c r="C2402" t="str">
        <v>FREE_TRIAL_SIGNUP</v>
      </c>
      <c r="D2402">
        <v>45689</v>
      </c>
      <c r="E2402" t="str">
        <v>SOCIAL</v>
      </c>
      <c r="F2402" t="str">
        <v>C003</v>
      </c>
      <c r="G2402" t="str">
        <v>Free Trial Signup Page</v>
      </c>
      <c r="H2402" t="str">
        <v>DOWNLOADED</v>
      </c>
      <c r="I2402">
        <v>1332</v>
      </c>
      <c r="J2402" t="str">
        <v>DESKTOP</v>
      </c>
      <c r="K2402" t="str">
        <v>https://example.com/webinars</v>
      </c>
      <c r="L2402" t="str">
        <v/>
      </c>
      <c r="M2402">
        <v>22.2</v>
      </c>
      <c r="N2402" t="str">
        <v>HIGH</v>
      </c>
    </row>
    <row r="2403" spans="1:14">
      <c r="A2403" t="str">
        <v>INT-02402</v>
      </c>
      <c r="B2403" t="str">
        <v>L0635</v>
      </c>
      <c r="C2403" t="str">
        <v>FORM_SUBMIT</v>
      </c>
      <c r="D2403">
        <v>45818</v>
      </c>
      <c r="E2403" t="str">
        <v>PHONE</v>
      </c>
      <c r="F2403" t="str">
        <v>C001</v>
      </c>
      <c r="G2403" t="str">
        <v>Demo: Live Product Walkthrough</v>
      </c>
      <c r="H2403" t="str">
        <v>IGNORED</v>
      </c>
      <c r="I2403">
        <v>2217</v>
      </c>
      <c r="J2403" t="str">
        <v>MOBILE</v>
      </c>
      <c r="K2403" t="str">
        <v>https://example.com/integrations</v>
      </c>
      <c r="L2403" t="str">
        <v/>
      </c>
      <c r="M2403">
        <v>37</v>
      </c>
      <c r="N2403" t="str">
        <v>HIGH</v>
      </c>
    </row>
    <row r="2404" spans="1:14">
      <c r="A2404" t="str">
        <v>INT-02403</v>
      </c>
      <c r="B2404" t="str">
        <v>L0877</v>
      </c>
      <c r="C2404" t="str">
        <v>AD_CLICK</v>
      </c>
      <c r="D2404">
        <v>45986</v>
      </c>
      <c r="E2404" t="str">
        <v>PUSH_NOTIFICATION</v>
      </c>
      <c r="F2404" t="str">
        <v>C001</v>
      </c>
      <c r="G2404" t="str">
        <v>Blog: 5 Metrics Every Cmo Needs</v>
      </c>
      <c r="H2404" t="str">
        <v>OPENED</v>
      </c>
      <c r="I2404">
        <v>0</v>
      </c>
      <c r="J2404" t="str">
        <v>TABLET</v>
      </c>
      <c r="K2404" t="str">
        <v>https://example.com/pricing</v>
      </c>
      <c r="L2404" t="str">
        <v/>
      </c>
      <c r="M2404">
        <v>0</v>
      </c>
      <c r="N2404" t="str">
        <v>NONE</v>
      </c>
    </row>
    <row r="2405" spans="1:14">
      <c r="A2405" t="str">
        <v>INT-02404</v>
      </c>
      <c r="B2405" t="str">
        <v>L0487</v>
      </c>
      <c r="C2405" t="str">
        <v>PHONE_CALL</v>
      </c>
      <c r="D2405">
        <v>45949</v>
      </c>
      <c r="E2405" t="str">
        <v>SMS</v>
      </c>
      <c r="F2405" t="str">
        <v>C005</v>
      </c>
      <c r="G2405" t="str">
        <v>Unknown</v>
      </c>
      <c r="H2405" t="str">
        <v>PARTIAL_VIEW</v>
      </c>
      <c r="I2405">
        <v>1149</v>
      </c>
      <c r="J2405" t="str">
        <v>DESKTOP</v>
      </c>
      <c r="K2405" t="str">
        <v>https://example.com/roi-calculator</v>
      </c>
      <c r="L2405" t="str">
        <v>Legal Review Pending</v>
      </c>
      <c r="M2405">
        <v>19.2</v>
      </c>
      <c r="N2405" t="str">
        <v>HIGH</v>
      </c>
    </row>
    <row r="2406" spans="1:14">
      <c r="A2406" t="str">
        <v>INT-02405</v>
      </c>
      <c r="B2406" t="str">
        <v>L0594</v>
      </c>
      <c r="C2406" t="str">
        <v>BLOG_READ</v>
      </c>
      <c r="D2406">
        <v>45951</v>
      </c>
      <c r="E2406" t="str">
        <v>PHONE</v>
      </c>
      <c r="F2406" t="str">
        <v>C010</v>
      </c>
      <c r="G2406" t="str">
        <v>Partner Referral Landing Page</v>
      </c>
      <c r="H2406" t="str">
        <v>CLICKED</v>
      </c>
      <c r="I2406">
        <v>546</v>
      </c>
      <c r="J2406" t="str">
        <v>MOBILE</v>
      </c>
      <c r="K2406" t="str">
        <v>https://example.com/pricing</v>
      </c>
      <c r="L2406" t="str">
        <v/>
      </c>
      <c r="M2406">
        <v>9.1</v>
      </c>
      <c r="N2406" t="str">
        <v>HIGH</v>
      </c>
    </row>
    <row r="2407" spans="1:14">
      <c r="A2407" t="str">
        <v>INT-02406</v>
      </c>
      <c r="B2407" t="str">
        <v>L0633</v>
      </c>
      <c r="C2407" t="str">
        <v>EMAIL_OPEN</v>
      </c>
      <c r="D2407">
        <v>45683</v>
      </c>
      <c r="E2407" t="str">
        <v>UNKNOWN</v>
      </c>
      <c r="F2407" t="str">
        <v>C008</v>
      </c>
      <c r="G2407" t="str">
        <v>Webinar: Lead Scoring Best Practices</v>
      </c>
      <c r="H2407" t="str">
        <v>CONVERTED</v>
      </c>
      <c r="I2407">
        <v>2186</v>
      </c>
      <c r="J2407" t="str">
        <v>MOBILE</v>
      </c>
      <c r="K2407" t="str">
        <v>https://example.com/blog/reduce-cac</v>
      </c>
      <c r="L2407" t="str">
        <v/>
      </c>
      <c r="M2407">
        <v>36.4</v>
      </c>
      <c r="N2407" t="str">
        <v>HIGH</v>
      </c>
    </row>
    <row r="2408" spans="1:14">
      <c r="A2408" t="str">
        <v>INT-02407</v>
      </c>
      <c r="B2408" t="str">
        <v>L0021</v>
      </c>
      <c r="C2408" t="str">
        <v>WEBSITE_VISIT</v>
      </c>
      <c r="D2408">
        <v>45754</v>
      </c>
      <c r="E2408" t="str">
        <v>SOCIAL</v>
      </c>
      <c r="F2408" t="str">
        <v>C007</v>
      </c>
      <c r="G2408" t="str">
        <v>Webinar: Lead Scoring Best Practices</v>
      </c>
      <c r="H2408" t="str">
        <v>BOUNCED</v>
      </c>
      <c r="I2408">
        <v>0</v>
      </c>
      <c r="J2408" t="str">
        <v>MOBILE</v>
      </c>
      <c r="K2408" t="str">
        <v>https://example.com/pricing</v>
      </c>
      <c r="L2408" t="str">
        <v/>
      </c>
      <c r="M2408">
        <v>0</v>
      </c>
      <c r="N2408" t="str">
        <v>NONE</v>
      </c>
    </row>
    <row r="2409" spans="1:14">
      <c r="A2409" t="str">
        <v>INT-02408</v>
      </c>
      <c r="B2409" t="str">
        <v>L0140</v>
      </c>
      <c r="C2409" t="str">
        <v>FORM_SUBMIT</v>
      </c>
      <c r="D2409">
        <v>45781</v>
      </c>
      <c r="E2409" t="str">
        <v>PUSH_NOTIFICATION</v>
      </c>
      <c r="F2409" t="str">
        <v>N/A</v>
      </c>
      <c r="G2409" t="str">
        <v>Ebook: Abm Playbook</v>
      </c>
      <c r="H2409" t="str">
        <v>CLICKED</v>
      </c>
      <c r="I2409">
        <v>428</v>
      </c>
      <c r="J2409" t="str">
        <v>TABLET</v>
      </c>
      <c r="K2409" t="str">
        <v>https://example.com/resources/ebooks</v>
      </c>
      <c r="L2409" t="str">
        <v/>
      </c>
      <c r="M2409">
        <v>7.1</v>
      </c>
      <c r="N2409" t="str">
        <v>HIGH</v>
      </c>
    </row>
    <row r="2410" spans="1:14">
      <c r="A2410" t="str">
        <v>INT-02409</v>
      </c>
      <c r="B2410" t="str">
        <v>L0944</v>
      </c>
      <c r="C2410" t="str">
        <v>DEMO_REQUEST</v>
      </c>
      <c r="D2410">
        <v>45825</v>
      </c>
      <c r="E2410" t="str">
        <v>UNKNOWN</v>
      </c>
      <c r="F2410" t="str">
        <v>C009</v>
      </c>
      <c r="G2410" t="str">
        <v>Demo: Live Product Walkthrough</v>
      </c>
      <c r="H2410" t="str">
        <v>OPENED</v>
      </c>
      <c r="I2410">
        <v>74</v>
      </c>
      <c r="J2410" t="str">
        <v>UNKNOWN</v>
      </c>
      <c r="K2410" t="str">
        <v>https://example.com/blog/reduce-cac</v>
      </c>
      <c r="L2410" t="str">
        <v/>
      </c>
      <c r="M2410">
        <v>1.2</v>
      </c>
      <c r="N2410" t="str">
        <v>MEDIUM</v>
      </c>
    </row>
    <row r="2411" spans="1:14">
      <c r="A2411" t="str">
        <v>INT-02410</v>
      </c>
      <c r="B2411" t="str">
        <v>L0498</v>
      </c>
      <c r="C2411" t="str">
        <v>DEMO_REQUEST</v>
      </c>
      <c r="D2411">
        <v>45693</v>
      </c>
      <c r="E2411" t="str">
        <v>PUSH_NOTIFICATION</v>
      </c>
      <c r="F2411" t="str">
        <v>C002</v>
      </c>
      <c r="G2411" t="str">
        <v>Case Study: Enterprise Win</v>
      </c>
      <c r="H2411" t="str">
        <v>NO_RESPONSE</v>
      </c>
      <c r="I2411">
        <v>1338</v>
      </c>
      <c r="J2411" t="str">
        <v>UNKNOWN</v>
      </c>
      <c r="K2411" t="str">
        <v>https://example.com/about</v>
      </c>
      <c r="L2411" t="str">
        <v/>
      </c>
      <c r="M2411">
        <v>22.3</v>
      </c>
      <c r="N2411" t="str">
        <v>HIGH</v>
      </c>
    </row>
    <row r="2412" spans="1:14">
      <c r="A2412" t="str">
        <v>INT-02411</v>
      </c>
      <c r="B2412" t="str">
        <v>L0943</v>
      </c>
      <c r="C2412" t="str">
        <v>PHONE_CALL</v>
      </c>
      <c r="D2412">
        <v>45662</v>
      </c>
      <c r="E2412" t="str">
        <v>PUSH_NOTIFICATION</v>
      </c>
      <c r="F2412" t="str">
        <v>C005</v>
      </c>
      <c r="G2412" t="str">
        <v>Video: Customer Testimonial</v>
      </c>
      <c r="H2412" t="str">
        <v>NO_RESPONSE</v>
      </c>
      <c r="I2412">
        <v>0</v>
      </c>
      <c r="J2412" t="str">
        <v>DESKTOP</v>
      </c>
      <c r="K2412" t="str">
        <v>https://example.com/blog/reduce-cac</v>
      </c>
      <c r="L2412" t="str">
        <v/>
      </c>
      <c r="M2412">
        <v>0</v>
      </c>
      <c r="N2412" t="str">
        <v>NONE</v>
      </c>
    </row>
    <row r="2413" spans="1:14">
      <c r="A2413" t="str">
        <v>INT-02412</v>
      </c>
      <c r="B2413" t="str">
        <v>L0547</v>
      </c>
      <c r="C2413" t="str">
        <v>EMAIL_CLICK</v>
      </c>
      <c r="D2413">
        <v>45873</v>
      </c>
      <c r="E2413" t="str">
        <v>SOCIAL</v>
      </c>
      <c r="F2413" t="str">
        <v>C008</v>
      </c>
      <c r="G2413" t="str">
        <v>Case Study: Mid-Market Win</v>
      </c>
      <c r="H2413" t="str">
        <v>CONVERTED</v>
      </c>
      <c r="I2413">
        <v>2008</v>
      </c>
      <c r="J2413" t="str">
        <v>TABLET</v>
      </c>
      <c r="K2413" t="str">
        <v>https://example.com/pricing</v>
      </c>
      <c r="L2413" t="str">
        <v/>
      </c>
      <c r="M2413">
        <v>33.5</v>
      </c>
      <c r="N2413" t="str">
        <v>HIGH</v>
      </c>
    </row>
    <row r="2414" spans="1:14">
      <c r="A2414" t="str">
        <v>INT-02413</v>
      </c>
      <c r="B2414" t="str">
        <v>L0650</v>
      </c>
      <c r="C2414" t="str">
        <v>CASE_STUDY_VIEW</v>
      </c>
      <c r="D2414">
        <v>45711</v>
      </c>
      <c r="E2414" t="str">
        <v>PHONE</v>
      </c>
      <c r="F2414" t="str">
        <v>N/A</v>
      </c>
      <c r="G2414" t="str">
        <v>Video: Platform Overview 3Min</v>
      </c>
      <c r="H2414" t="str">
        <v>OPENED</v>
      </c>
      <c r="I2414">
        <v>2024</v>
      </c>
      <c r="J2414" t="str">
        <v>MOBILE</v>
      </c>
      <c r="K2414" t="str">
        <v>https://example.com/demo</v>
      </c>
      <c r="L2414" t="str">
        <v/>
      </c>
      <c r="M2414">
        <v>33.700000000000003</v>
      </c>
      <c r="N2414" t="str">
        <v>HIGH</v>
      </c>
    </row>
    <row r="2415" spans="1:14">
      <c r="A2415" t="str">
        <v>INT-02414</v>
      </c>
      <c r="B2415" t="str">
        <v>L0250</v>
      </c>
      <c r="C2415" t="str">
        <v>CASE_STUDY_VIEW</v>
      </c>
      <c r="D2415">
        <v>45987</v>
      </c>
      <c r="E2415" t="str">
        <v>PHONE</v>
      </c>
      <c r="F2415" t="str">
        <v>C001</v>
      </c>
      <c r="G2415" t="str">
        <v>Retargeting Ad Creative A</v>
      </c>
      <c r="H2415" t="str">
        <v>NO_RESPONSE</v>
      </c>
      <c r="I2415">
        <v>423</v>
      </c>
      <c r="J2415" t="str">
        <v>MOBILE</v>
      </c>
      <c r="K2415" t="str">
        <v>https://example.com/blog/reduce-cac</v>
      </c>
      <c r="L2415" t="str">
        <v/>
      </c>
      <c r="M2415">
        <v>7.1</v>
      </c>
      <c r="N2415" t="str">
        <v>HIGH</v>
      </c>
    </row>
    <row r="2416" spans="1:14">
      <c r="A2416" t="str">
        <v>INT-02415</v>
      </c>
      <c r="B2416" t="str">
        <v>L0351</v>
      </c>
      <c r="C2416" t="str">
        <v>SOCIAL_ENGAGE</v>
      </c>
      <c r="D2416">
        <v>45989</v>
      </c>
      <c r="E2416" t="str">
        <v>SOCIAL</v>
      </c>
      <c r="F2416" t="str">
        <v>N/A</v>
      </c>
      <c r="G2416" t="str">
        <v>Partner Referral Landing Page</v>
      </c>
      <c r="H2416" t="str">
        <v>REGISTERED</v>
      </c>
      <c r="I2416">
        <v>1124</v>
      </c>
      <c r="J2416" t="str">
        <v>UNKNOWN</v>
      </c>
      <c r="K2416" t="str">
        <v>https://example.com/blog</v>
      </c>
      <c r="L2416" t="str">
        <v/>
      </c>
      <c r="M2416">
        <v>18.7</v>
      </c>
      <c r="N2416" t="str">
        <v>HIGH</v>
      </c>
    </row>
    <row r="2417" spans="1:14">
      <c r="A2417" t="str">
        <v>INT-02416</v>
      </c>
      <c r="B2417" t="str">
        <v>L0087</v>
      </c>
      <c r="C2417" t="str">
        <v>WEBSITE_VISIT</v>
      </c>
      <c r="D2417">
        <v>45785</v>
      </c>
      <c r="E2417" t="str">
        <v>EMAIL</v>
      </c>
      <c r="F2417" t="str">
        <v>C003</v>
      </c>
      <c r="G2417" t="str">
        <v>Unknown</v>
      </c>
      <c r="H2417" t="str">
        <v>CLICKED</v>
      </c>
      <c r="I2417">
        <v>1743</v>
      </c>
      <c r="J2417" t="str">
        <v>MOBILE</v>
      </c>
      <c r="K2417" t="str">
        <v>N/A</v>
      </c>
      <c r="L2417" t="str">
        <v/>
      </c>
      <c r="M2417">
        <v>29.1</v>
      </c>
      <c r="N2417" t="str">
        <v>HIGH</v>
      </c>
    </row>
    <row r="2418" spans="1:14">
      <c r="A2418" t="str">
        <v>INT-02417</v>
      </c>
      <c r="B2418" t="str">
        <v>L0393</v>
      </c>
      <c r="C2418" t="str">
        <v>DEMO_REQUEST</v>
      </c>
      <c r="D2418">
        <v>45956</v>
      </c>
      <c r="E2418" t="str">
        <v>IN-PERSON</v>
      </c>
      <c r="F2418" t="str">
        <v>N/A</v>
      </c>
      <c r="G2418" t="str">
        <v>Customer Success Story</v>
      </c>
      <c r="H2418" t="str">
        <v>OPENED</v>
      </c>
      <c r="I2418">
        <v>620</v>
      </c>
      <c r="J2418" t="str">
        <v>DESKTOP</v>
      </c>
      <c r="K2418" t="str">
        <v>https://example.com/pricing</v>
      </c>
      <c r="L2418" t="str">
        <v/>
      </c>
      <c r="M2418">
        <v>10.3</v>
      </c>
      <c r="N2418" t="str">
        <v>HIGH</v>
      </c>
    </row>
    <row r="2419" spans="1:14">
      <c r="A2419" t="str">
        <v>INT-02418</v>
      </c>
      <c r="B2419" t="str">
        <v>L0762</v>
      </c>
      <c r="C2419" t="str">
        <v>EMAIL_CLICK</v>
      </c>
      <c r="D2419">
        <v>45815</v>
      </c>
      <c r="E2419" t="str">
        <v>EMAIL</v>
      </c>
      <c r="F2419" t="str">
        <v>C010</v>
      </c>
      <c r="G2419" t="str">
        <v>Crm Buyer'S Guide 2025</v>
      </c>
      <c r="H2419" t="str">
        <v>CONVERTED</v>
      </c>
      <c r="I2419">
        <v>2153</v>
      </c>
      <c r="J2419" t="str">
        <v>MOBILE</v>
      </c>
      <c r="K2419" t="str">
        <v>https://example.com/demo</v>
      </c>
      <c r="L2419" t="str">
        <v>Timeline: Q4</v>
      </c>
      <c r="M2419">
        <v>35.9</v>
      </c>
      <c r="N2419" t="str">
        <v>HIGH</v>
      </c>
    </row>
    <row r="2420" spans="1:14">
      <c r="A2420" t="str">
        <v>INT-02419</v>
      </c>
      <c r="B2420" t="str">
        <v>L0390</v>
      </c>
      <c r="C2420" t="str">
        <v>EMAIL_CLICK</v>
      </c>
      <c r="D2420">
        <v>45871</v>
      </c>
      <c r="E2420" t="str">
        <v>UNKNOWN</v>
      </c>
      <c r="F2420" t="str">
        <v>N/A</v>
      </c>
      <c r="G2420" t="str">
        <v>Pricing Page</v>
      </c>
      <c r="H2420" t="str">
        <v>CONVERTED</v>
      </c>
      <c r="I2420">
        <v>938</v>
      </c>
      <c r="J2420" t="str">
        <v>DESKTOP</v>
      </c>
      <c r="K2420" t="str">
        <v>https://example.com/resources/ebooks</v>
      </c>
      <c r="L2420" t="str">
        <v/>
      </c>
      <c r="M2420">
        <v>15.6</v>
      </c>
      <c r="N2420" t="str">
        <v>HIGH</v>
      </c>
    </row>
    <row r="2421" spans="1:14">
      <c r="A2421" t="str">
        <v>INT-02420</v>
      </c>
      <c r="B2421" t="str">
        <v>L0400</v>
      </c>
      <c r="C2421" t="str">
        <v>CHATBOT_CONVO</v>
      </c>
      <c r="D2421">
        <v>45750</v>
      </c>
      <c r="E2421" t="str">
        <v>PHONE</v>
      </c>
      <c r="F2421" t="str">
        <v>N/A</v>
      </c>
      <c r="G2421" t="str">
        <v>Blog: 5 Metrics Every Cmo Needs</v>
      </c>
      <c r="H2421" t="str">
        <v>REPLIED</v>
      </c>
      <c r="I2421">
        <v>121</v>
      </c>
      <c r="J2421" t="str">
        <v>MOBILE</v>
      </c>
      <c r="K2421" t="str">
        <v>N/A</v>
      </c>
      <c r="L2421" t="str">
        <v/>
      </c>
      <c r="M2421">
        <v>2</v>
      </c>
      <c r="N2421" t="str">
        <v>MEDIUM</v>
      </c>
    </row>
    <row r="2422" spans="1:14">
      <c r="A2422" t="str">
        <v>INT-02421</v>
      </c>
      <c r="B2422" t="str">
        <v>L0244</v>
      </c>
      <c r="C2422" t="str">
        <v>WEBSITE_VISIT</v>
      </c>
      <c r="D2422">
        <v>45968</v>
      </c>
      <c r="E2422" t="str">
        <v>SMS</v>
      </c>
      <c r="F2422" t="str">
        <v>C007</v>
      </c>
      <c r="G2422" t="str">
        <v>Ultimate Guide To Crm</v>
      </c>
      <c r="H2422" t="str">
        <v>CLICKED</v>
      </c>
      <c r="I2422">
        <v>1252</v>
      </c>
      <c r="J2422" t="str">
        <v>DESKTOP</v>
      </c>
      <c r="K2422" t="str">
        <v>N/A</v>
      </c>
      <c r="L2422" t="str">
        <v/>
      </c>
      <c r="M2422">
        <v>20.9</v>
      </c>
      <c r="N2422" t="str">
        <v>HIGH</v>
      </c>
    </row>
    <row r="2423" spans="1:14">
      <c r="A2423" t="str">
        <v>INT-02422</v>
      </c>
      <c r="B2423" t="str">
        <v>L0503</v>
      </c>
      <c r="C2423" t="str">
        <v>WEBINAR_ATTENDED</v>
      </c>
      <c r="D2423">
        <v>45763</v>
      </c>
      <c r="E2423" t="str">
        <v>WEB</v>
      </c>
      <c r="F2423" t="str">
        <v>C005</v>
      </c>
      <c r="G2423" t="str">
        <v>Crm Buyer'S Guide 2025</v>
      </c>
      <c r="H2423" t="str">
        <v>NO_RESPONSE</v>
      </c>
      <c r="I2423">
        <v>681</v>
      </c>
      <c r="J2423" t="str">
        <v>DESKTOP</v>
      </c>
      <c r="K2423" t="str">
        <v>https://example.com/blog/reduce-cac</v>
      </c>
      <c r="L2423" t="str">
        <v/>
      </c>
      <c r="M2423">
        <v>11.4</v>
      </c>
      <c r="N2423" t="str">
        <v>HIGH</v>
      </c>
    </row>
    <row r="2424" spans="1:14">
      <c r="A2424" t="str">
        <v>INT-02423</v>
      </c>
      <c r="B2424" t="str">
        <v>L0142</v>
      </c>
      <c r="C2424" t="str">
        <v>CONTENT_DOWNLOAD</v>
      </c>
      <c r="D2424">
        <v>45841</v>
      </c>
      <c r="E2424" t="str">
        <v>IN-PERSON</v>
      </c>
      <c r="F2424" t="str">
        <v>C007</v>
      </c>
      <c r="G2424" t="str">
        <v>Retargeting Ad Creative A</v>
      </c>
      <c r="H2424" t="str">
        <v>OPENED</v>
      </c>
      <c r="I2424">
        <v>0</v>
      </c>
      <c r="J2424" t="str">
        <v>DESKTOP</v>
      </c>
      <c r="K2424" t="str">
        <v>https://example.com/pricing</v>
      </c>
      <c r="L2424" t="str">
        <v/>
      </c>
      <c r="M2424">
        <v>0</v>
      </c>
      <c r="N2424" t="str">
        <v>NONE</v>
      </c>
    </row>
    <row r="2425" spans="1:14">
      <c r="A2425" t="str">
        <v>INT-02424</v>
      </c>
      <c r="B2425" t="str">
        <v>L0154</v>
      </c>
      <c r="C2425" t="str">
        <v>UNSUBSCRIBE</v>
      </c>
      <c r="D2425">
        <v>45809</v>
      </c>
      <c r="E2425" t="str">
        <v>PHONE</v>
      </c>
      <c r="F2425" t="str">
        <v>N/A</v>
      </c>
      <c r="G2425" t="str">
        <v>Video: Customer Testimonial</v>
      </c>
      <c r="H2425" t="str">
        <v>CLICKED</v>
      </c>
      <c r="I2425">
        <v>2148</v>
      </c>
      <c r="J2425" t="str">
        <v>MOBILE</v>
      </c>
      <c r="K2425" t="str">
        <v>https://example.com/roi-calculator</v>
      </c>
      <c r="L2425" t="str">
        <v>Churned From Competitor</v>
      </c>
      <c r="M2425">
        <v>35.799999999999997</v>
      </c>
      <c r="N2425" t="str">
        <v>HIGH</v>
      </c>
    </row>
    <row r="2426" spans="1:14">
      <c r="A2426" t="str">
        <v>INT-02425</v>
      </c>
      <c r="B2426" t="str">
        <v>L0755</v>
      </c>
      <c r="C2426" t="str">
        <v>PRICING_PAGE_VIEW</v>
      </c>
      <c r="D2426">
        <v>45785</v>
      </c>
      <c r="E2426" t="str">
        <v>SMS</v>
      </c>
      <c r="F2426" t="str">
        <v>N/A</v>
      </c>
      <c r="G2426" t="str">
        <v>Unknown</v>
      </c>
      <c r="H2426" t="str">
        <v>CONVERTED</v>
      </c>
      <c r="I2426">
        <v>642</v>
      </c>
      <c r="J2426" t="str">
        <v>UNKNOWN</v>
      </c>
      <c r="K2426" t="str">
        <v>N/A</v>
      </c>
      <c r="L2426" t="str">
        <v/>
      </c>
      <c r="M2426">
        <v>10.7</v>
      </c>
      <c r="N2426" t="str">
        <v>HIGH</v>
      </c>
    </row>
    <row r="2427" spans="1:14">
      <c r="A2427" t="str">
        <v>INT-02426</v>
      </c>
      <c r="B2427" t="str">
        <v>L0190</v>
      </c>
      <c r="C2427" t="str">
        <v>CONTENT_DOWNLOAD</v>
      </c>
      <c r="D2427">
        <v>45719</v>
      </c>
      <c r="E2427" t="str">
        <v>SMS</v>
      </c>
      <c r="F2427" t="str">
        <v>C008</v>
      </c>
      <c r="G2427" t="str">
        <v>Social Post: Product Launch</v>
      </c>
      <c r="H2427" t="str">
        <v>CONVERTED</v>
      </c>
      <c r="I2427">
        <v>1230</v>
      </c>
      <c r="J2427" t="str">
        <v>UNKNOWN</v>
      </c>
      <c r="K2427" t="str">
        <v>https://example.com/demo</v>
      </c>
      <c r="L2427" t="str">
        <v/>
      </c>
      <c r="M2427">
        <v>20.5</v>
      </c>
      <c r="N2427" t="str">
        <v>HIGH</v>
      </c>
    </row>
    <row r="2428" spans="1:14">
      <c r="A2428" t="str">
        <v>INT-02427</v>
      </c>
      <c r="B2428" t="str">
        <v>L0273</v>
      </c>
      <c r="C2428" t="str">
        <v>EMAIL_CLICK</v>
      </c>
      <c r="D2428">
        <v>46013</v>
      </c>
      <c r="E2428" t="str">
        <v>CHAT</v>
      </c>
      <c r="F2428" t="str">
        <v>C006</v>
      </c>
      <c r="G2428" t="str">
        <v>Blog: 5 Metrics Every Cmo Needs</v>
      </c>
      <c r="H2428" t="str">
        <v>VIEWED</v>
      </c>
      <c r="I2428">
        <v>1621</v>
      </c>
      <c r="J2428" t="str">
        <v>DESKTOP</v>
      </c>
      <c r="K2428" t="str">
        <v>https://example.com/about</v>
      </c>
      <c r="L2428" t="str">
        <v/>
      </c>
      <c r="M2428">
        <v>27</v>
      </c>
      <c r="N2428" t="str">
        <v>HIGH</v>
      </c>
    </row>
    <row r="2429" spans="1:14">
      <c r="A2429" t="str">
        <v>INT-02428</v>
      </c>
      <c r="B2429" t="str">
        <v>L0253</v>
      </c>
      <c r="C2429" t="str">
        <v>EMAIL_OPEN</v>
      </c>
      <c r="D2429">
        <v>45672</v>
      </c>
      <c r="E2429" t="str">
        <v>WEB</v>
      </c>
      <c r="F2429" t="str">
        <v>C005</v>
      </c>
      <c r="G2429" t="str">
        <v>Webinar: Lead Scoring Best Practices</v>
      </c>
      <c r="H2429" t="str">
        <v>PARTIAL_VIEW</v>
      </c>
      <c r="I2429">
        <v>1588</v>
      </c>
      <c r="J2429" t="str">
        <v>DESKTOP</v>
      </c>
      <c r="K2429" t="str">
        <v>https://example.com/blog</v>
      </c>
      <c r="L2429" t="str">
        <v/>
      </c>
      <c r="M2429">
        <v>26.5</v>
      </c>
      <c r="N2429" t="str">
        <v>HIGH</v>
      </c>
    </row>
    <row r="2430" spans="1:14">
      <c r="A2430" t="str">
        <v>INT-02429</v>
      </c>
      <c r="B2430" t="str">
        <v>L0224</v>
      </c>
      <c r="C2430" t="str">
        <v>EMAIL_CLICK</v>
      </c>
      <c r="D2430">
        <v>45953</v>
      </c>
      <c r="E2430" t="str">
        <v>IN-PERSON</v>
      </c>
      <c r="F2430" t="str">
        <v>N/A</v>
      </c>
      <c r="G2430" t="str">
        <v>Unknown</v>
      </c>
      <c r="H2430" t="str">
        <v>REGISTERED</v>
      </c>
      <c r="I2430">
        <v>1959</v>
      </c>
      <c r="J2430" t="str">
        <v>DESKTOP</v>
      </c>
      <c r="K2430" t="str">
        <v>https://example.com/roi-calculator</v>
      </c>
      <c r="L2430" t="str">
        <v/>
      </c>
      <c r="M2430">
        <v>32.700000000000003</v>
      </c>
      <c r="N2430" t="str">
        <v>HIGH</v>
      </c>
    </row>
    <row r="2431" spans="1:14">
      <c r="A2431" t="str">
        <v>INT-02430</v>
      </c>
      <c r="B2431" t="str">
        <v>L0618</v>
      </c>
      <c r="C2431" t="str">
        <v>AD_CLICK</v>
      </c>
      <c r="D2431">
        <v>45893</v>
      </c>
      <c r="E2431" t="str">
        <v>IN-PERSON</v>
      </c>
      <c r="F2431" t="str">
        <v>N/A</v>
      </c>
      <c r="G2431" t="str">
        <v>Competitor Comparison Sheet</v>
      </c>
      <c r="H2431" t="str">
        <v>NO_RESPONSE</v>
      </c>
      <c r="I2431">
        <v>724</v>
      </c>
      <c r="J2431" t="str">
        <v>TABLET</v>
      </c>
      <c r="K2431" t="str">
        <v>https://example.com/webinars</v>
      </c>
      <c r="L2431" t="str">
        <v/>
      </c>
      <c r="M2431">
        <v>12.1</v>
      </c>
      <c r="N2431" t="str">
        <v>HIGH</v>
      </c>
    </row>
    <row r="2432" spans="1:14">
      <c r="A2432" t="str">
        <v>INT-02431</v>
      </c>
      <c r="B2432" t="str">
        <v>L0320</v>
      </c>
      <c r="C2432" t="str">
        <v>AD_CLICK</v>
      </c>
      <c r="D2432">
        <v>45744</v>
      </c>
      <c r="E2432" t="str">
        <v>IN-PERSON</v>
      </c>
      <c r="F2432" t="str">
        <v>N/A</v>
      </c>
      <c r="G2432" t="str">
        <v>Case Study: Mid-Market Win</v>
      </c>
      <c r="H2432" t="str">
        <v>BOUNCED</v>
      </c>
      <c r="I2432">
        <v>437</v>
      </c>
      <c r="J2432" t="str">
        <v>MOBILE</v>
      </c>
      <c r="K2432" t="str">
        <v>N/A</v>
      </c>
      <c r="L2432" t="str">
        <v/>
      </c>
      <c r="M2432">
        <v>7.3</v>
      </c>
      <c r="N2432" t="str">
        <v>HIGH</v>
      </c>
    </row>
    <row r="2433" spans="1:14">
      <c r="A2433" t="str">
        <v>INT-02432</v>
      </c>
      <c r="B2433" t="str">
        <v>L0999</v>
      </c>
      <c r="C2433" t="str">
        <v>EMAIL_CLICK</v>
      </c>
      <c r="D2433">
        <v>46010</v>
      </c>
      <c r="E2433" t="str">
        <v>SMS</v>
      </c>
      <c r="F2433" t="str">
        <v>C009</v>
      </c>
      <c r="G2433" t="str">
        <v>Webinar: Lead Scoring Best Practices</v>
      </c>
      <c r="H2433" t="str">
        <v>BOUNCED</v>
      </c>
      <c r="I2433">
        <v>1176</v>
      </c>
      <c r="J2433" t="str">
        <v>DESKTOP</v>
      </c>
      <c r="K2433" t="str">
        <v>N/A</v>
      </c>
      <c r="L2433" t="str">
        <v>Timeline: Q4</v>
      </c>
      <c r="M2433">
        <v>19.600000000000001</v>
      </c>
      <c r="N2433" t="str">
        <v>HIGH</v>
      </c>
    </row>
    <row r="2434" spans="1:14">
      <c r="A2434" t="str">
        <v>INT-02433</v>
      </c>
      <c r="B2434" t="str">
        <v>L0710</v>
      </c>
      <c r="C2434" t="str">
        <v>REFERRAL_LINK_CLICK</v>
      </c>
      <c r="D2434" t="str">
        <v/>
      </c>
      <c r="E2434" t="str">
        <v>PUSH_NOTIFICATION</v>
      </c>
      <c r="F2434" t="str">
        <v>C009</v>
      </c>
      <c r="G2434" t="str">
        <v>Whitepaper: State Of Gtm 2025</v>
      </c>
      <c r="H2434" t="str">
        <v>DOWNLOADED</v>
      </c>
      <c r="I2434">
        <v>1424</v>
      </c>
      <c r="J2434" t="str">
        <v>DESKTOP</v>
      </c>
      <c r="K2434" t="str">
        <v>https://example.com/blog/reduce-cac</v>
      </c>
      <c r="L2434" t="str">
        <v/>
      </c>
      <c r="M2434">
        <v>23.7</v>
      </c>
      <c r="N2434" t="str">
        <v>HIGH</v>
      </c>
    </row>
    <row r="2435" spans="1:14">
      <c r="A2435" t="str">
        <v>INT-02434</v>
      </c>
      <c r="B2435" t="str">
        <v>L0302</v>
      </c>
      <c r="C2435" t="str">
        <v>UNSUBSCRIBE</v>
      </c>
      <c r="D2435" t="str">
        <v/>
      </c>
      <c r="E2435" t="str">
        <v>CHAT</v>
      </c>
      <c r="F2435" t="str">
        <v>C008</v>
      </c>
      <c r="G2435" t="str">
        <v>Customer Success Story</v>
      </c>
      <c r="H2435" t="str">
        <v>VIEWED</v>
      </c>
      <c r="I2435">
        <v>2137</v>
      </c>
      <c r="J2435" t="str">
        <v>DESKTOP</v>
      </c>
      <c r="K2435" t="str">
        <v>N/A</v>
      </c>
      <c r="L2435" t="str">
        <v/>
      </c>
      <c r="M2435">
        <v>35.6</v>
      </c>
      <c r="N2435" t="str">
        <v>HIGH</v>
      </c>
    </row>
    <row r="2436" spans="1:14">
      <c r="A2436" t="str">
        <v>INT-02435</v>
      </c>
      <c r="B2436" t="str">
        <v>L0534</v>
      </c>
      <c r="C2436" t="str">
        <v>EMAIL_CLICK</v>
      </c>
      <c r="D2436" t="str">
        <v/>
      </c>
      <c r="E2436" t="str">
        <v>WEB</v>
      </c>
      <c r="F2436" t="str">
        <v>C005</v>
      </c>
      <c r="G2436" t="str">
        <v>Webinar: Lead Scoring Best Practices</v>
      </c>
      <c r="H2436" t="str">
        <v>BOUNCED</v>
      </c>
      <c r="I2436">
        <v>1588</v>
      </c>
      <c r="J2436" t="str">
        <v>UNKNOWN</v>
      </c>
      <c r="K2436" t="str">
        <v>https://example.com/roi-calculator</v>
      </c>
      <c r="L2436" t="str">
        <v/>
      </c>
      <c r="M2436">
        <v>26.5</v>
      </c>
      <c r="N2436" t="str">
        <v>HIGH</v>
      </c>
    </row>
    <row r="2437" spans="1:14">
      <c r="A2437" t="str">
        <v>INT-02436</v>
      </c>
      <c r="B2437" t="str">
        <v>L0645</v>
      </c>
      <c r="C2437" t="str">
        <v>REFERRAL_LINK_CLICK</v>
      </c>
      <c r="D2437">
        <v>45924</v>
      </c>
      <c r="E2437" t="str">
        <v>CHAT</v>
      </c>
      <c r="F2437" t="str">
        <v>C006</v>
      </c>
      <c r="G2437" t="str">
        <v>Product Demo Video</v>
      </c>
      <c r="H2437" t="str">
        <v>DOWNLOADED</v>
      </c>
      <c r="I2437">
        <v>0</v>
      </c>
      <c r="J2437" t="str">
        <v>TABLET</v>
      </c>
      <c r="K2437" t="str">
        <v>https://example.com/case-studies</v>
      </c>
      <c r="L2437" t="str">
        <v/>
      </c>
      <c r="M2437">
        <v>0</v>
      </c>
      <c r="N2437" t="str">
        <v>NONE</v>
      </c>
    </row>
    <row r="2438" spans="1:14">
      <c r="A2438" t="str">
        <v>INT-02437</v>
      </c>
      <c r="B2438" t="str">
        <v>L0132</v>
      </c>
      <c r="C2438" t="str">
        <v>PHONE_CALL</v>
      </c>
      <c r="D2438" t="str">
        <v/>
      </c>
      <c r="E2438" t="str">
        <v>IN-PERSON</v>
      </c>
      <c r="F2438" t="str">
        <v>C009</v>
      </c>
      <c r="G2438" t="str">
        <v>Video: Customer Testimonial</v>
      </c>
      <c r="H2438" t="str">
        <v>PARTIAL_VIEW</v>
      </c>
      <c r="I2438">
        <v>1905</v>
      </c>
      <c r="J2438" t="str">
        <v>MOBILE</v>
      </c>
      <c r="K2438" t="str">
        <v>https://example.com/pricing</v>
      </c>
      <c r="L2438" t="str">
        <v/>
      </c>
      <c r="M2438">
        <v>31.8</v>
      </c>
      <c r="N2438" t="str">
        <v>HIGH</v>
      </c>
    </row>
    <row r="2439" spans="1:14">
      <c r="A2439" t="str">
        <v>INT-02438</v>
      </c>
      <c r="B2439" t="str">
        <v>L0969</v>
      </c>
      <c r="C2439" t="str">
        <v>PRICING_PAGE_VIEW</v>
      </c>
      <c r="D2439">
        <v>45717</v>
      </c>
      <c r="E2439" t="str">
        <v>UNKNOWN</v>
      </c>
      <c r="F2439" t="str">
        <v>C003</v>
      </c>
      <c r="G2439" t="str">
        <v>Newsletter Issue #43</v>
      </c>
      <c r="H2439" t="str">
        <v>REGISTERED</v>
      </c>
      <c r="I2439">
        <v>2016</v>
      </c>
      <c r="J2439" t="str">
        <v>DESKTOP</v>
      </c>
      <c r="K2439" t="str">
        <v>https://example.com/roi-calculator</v>
      </c>
      <c r="L2439" t="str">
        <v/>
      </c>
      <c r="M2439">
        <v>33.6</v>
      </c>
      <c r="N2439" t="str">
        <v>HIGH</v>
      </c>
    </row>
    <row r="2440" spans="1:14">
      <c r="A2440" t="str">
        <v>INT-02439</v>
      </c>
      <c r="B2440" t="str">
        <v>L0250</v>
      </c>
      <c r="C2440" t="str">
        <v>FREE_TRIAL_SIGNUP</v>
      </c>
      <c r="D2440">
        <v>45773</v>
      </c>
      <c r="E2440" t="str">
        <v>IN-PERSON</v>
      </c>
      <c r="F2440" t="str">
        <v>C009</v>
      </c>
      <c r="G2440" t="str">
        <v>Crm Buyer'S Guide 2025</v>
      </c>
      <c r="H2440" t="str">
        <v>IGNORED</v>
      </c>
      <c r="I2440">
        <v>566</v>
      </c>
      <c r="J2440" t="str">
        <v>TABLET</v>
      </c>
      <c r="K2440" t="str">
        <v>https://example.com/integrations</v>
      </c>
      <c r="L2440" t="str">
        <v/>
      </c>
      <c r="M2440">
        <v>9.4</v>
      </c>
      <c r="N2440" t="str">
        <v>HIGH</v>
      </c>
    </row>
    <row r="2441" spans="1:14">
      <c r="A2441" t="str">
        <v>INT-02440</v>
      </c>
      <c r="B2441" t="str">
        <v>L0232</v>
      </c>
      <c r="C2441" t="str">
        <v>FORM_SUBMIT</v>
      </c>
      <c r="D2441">
        <v>45694</v>
      </c>
      <c r="E2441" t="str">
        <v>SMS</v>
      </c>
      <c r="F2441" t="str">
        <v>C001</v>
      </c>
      <c r="G2441" t="str">
        <v>Partner Referral Landing Page</v>
      </c>
      <c r="H2441" t="str">
        <v>UNSUBSCRIBED</v>
      </c>
      <c r="I2441">
        <v>2320</v>
      </c>
      <c r="J2441" t="str">
        <v>MOBILE</v>
      </c>
      <c r="K2441" t="str">
        <v>https://example.com/contact</v>
      </c>
      <c r="L2441" t="str">
        <v/>
      </c>
      <c r="M2441">
        <v>38.700000000000003</v>
      </c>
      <c r="N2441" t="str">
        <v>HIGH</v>
      </c>
    </row>
    <row r="2442" spans="1:14">
      <c r="A2442" t="str">
        <v>INT-02441</v>
      </c>
      <c r="B2442" t="str">
        <v>L0363</v>
      </c>
      <c r="C2442" t="str">
        <v>REFERRAL_LINK_CLICK</v>
      </c>
      <c r="D2442">
        <v>45813</v>
      </c>
      <c r="E2442" t="str">
        <v>PHONE</v>
      </c>
      <c r="F2442" t="str">
        <v>C001</v>
      </c>
      <c r="G2442" t="str">
        <v>Chatbot: Pricing Inquiry</v>
      </c>
      <c r="H2442" t="str">
        <v>PARTIAL_VIEW</v>
      </c>
      <c r="I2442">
        <v>0</v>
      </c>
      <c r="J2442" t="str">
        <v>TABLET</v>
      </c>
      <c r="K2442" t="str">
        <v>https://example.com/integrations</v>
      </c>
      <c r="L2442" t="str">
        <v/>
      </c>
      <c r="M2442">
        <v>0</v>
      </c>
      <c r="N2442" t="str">
        <v>NONE</v>
      </c>
    </row>
    <row r="2443" spans="1:14">
      <c r="A2443" t="str">
        <v>INT-02442</v>
      </c>
      <c r="B2443" t="str">
        <v>L0765</v>
      </c>
      <c r="C2443" t="str">
        <v>AD_CLICK</v>
      </c>
      <c r="D2443">
        <v>46004</v>
      </c>
      <c r="E2443" t="str">
        <v>SMS</v>
      </c>
      <c r="F2443" t="str">
        <v>C007</v>
      </c>
      <c r="G2443" t="str">
        <v>Video: Customer Testimonial</v>
      </c>
      <c r="H2443" t="str">
        <v>OPENED</v>
      </c>
      <c r="I2443">
        <v>2106</v>
      </c>
      <c r="J2443" t="str">
        <v>DESKTOP</v>
      </c>
      <c r="K2443" t="str">
        <v>https://example.com/pricing</v>
      </c>
      <c r="L2443" t="str">
        <v/>
      </c>
      <c r="M2443">
        <v>35.1</v>
      </c>
      <c r="N2443" t="str">
        <v>HIGH</v>
      </c>
    </row>
    <row r="2444" spans="1:14">
      <c r="A2444" t="str">
        <v>INT-02443</v>
      </c>
      <c r="B2444" t="str">
        <v>L0161</v>
      </c>
      <c r="C2444" t="str">
        <v>FREE_TRIAL_SIGNUP</v>
      </c>
      <c r="D2444">
        <v>45951</v>
      </c>
      <c r="E2444" t="str">
        <v>SMS</v>
      </c>
      <c r="F2444" t="str">
        <v>C009</v>
      </c>
      <c r="G2444" t="str">
        <v>Case Study: Enterprise Win</v>
      </c>
      <c r="H2444" t="str">
        <v>IGNORED</v>
      </c>
      <c r="I2444">
        <v>2097</v>
      </c>
      <c r="J2444" t="str">
        <v>TABLET</v>
      </c>
      <c r="K2444" t="str">
        <v>https://example.com/webinars</v>
      </c>
      <c r="L2444" t="str">
        <v/>
      </c>
      <c r="M2444">
        <v>35</v>
      </c>
      <c r="N2444" t="str">
        <v>HIGH</v>
      </c>
    </row>
    <row r="2445" spans="1:14">
      <c r="A2445" t="str">
        <v>INT-02444</v>
      </c>
      <c r="B2445" t="str">
        <v>L0384</v>
      </c>
      <c r="C2445" t="str">
        <v>AD_CLICK</v>
      </c>
      <c r="D2445">
        <v>45720</v>
      </c>
      <c r="E2445" t="str">
        <v>WEB</v>
      </c>
      <c r="F2445" t="str">
        <v>C007</v>
      </c>
      <c r="G2445" t="str">
        <v>Unknown</v>
      </c>
      <c r="H2445" t="str">
        <v>NO_RESPONSE</v>
      </c>
      <c r="I2445">
        <v>180</v>
      </c>
      <c r="J2445" t="str">
        <v>MOBILE</v>
      </c>
      <c r="K2445" t="str">
        <v>N/A</v>
      </c>
      <c r="L2445" t="str">
        <v/>
      </c>
      <c r="M2445">
        <v>3</v>
      </c>
      <c r="N2445" t="str">
        <v>MEDIUM</v>
      </c>
    </row>
    <row r="2446" spans="1:14">
      <c r="A2446" t="str">
        <v>INT-02445</v>
      </c>
      <c r="B2446" t="str">
        <v>L0963</v>
      </c>
      <c r="C2446" t="str">
        <v>VIDEO_WATCH</v>
      </c>
      <c r="D2446">
        <v>45697</v>
      </c>
      <c r="E2446" t="str">
        <v>SMS</v>
      </c>
      <c r="F2446" t="str">
        <v>C009</v>
      </c>
      <c r="G2446" t="str">
        <v>Video: Platform Overview 3Min</v>
      </c>
      <c r="H2446" t="str">
        <v>UNSUBSCRIBED</v>
      </c>
      <c r="I2446">
        <v>390</v>
      </c>
      <c r="J2446" t="str">
        <v>MOBILE</v>
      </c>
      <c r="K2446" t="str">
        <v>N/A</v>
      </c>
      <c r="L2446" t="str">
        <v/>
      </c>
      <c r="M2446">
        <v>6.5</v>
      </c>
      <c r="N2446" t="str">
        <v>HIGH</v>
      </c>
    </row>
    <row r="2447" spans="1:14">
      <c r="A2447" t="str">
        <v>INT-02446</v>
      </c>
      <c r="B2447" t="str">
        <v>L0784</v>
      </c>
      <c r="C2447" t="str">
        <v>UNSUBSCRIBE</v>
      </c>
      <c r="D2447">
        <v>45799</v>
      </c>
      <c r="E2447" t="str">
        <v>UNKNOWN</v>
      </c>
      <c r="F2447" t="str">
        <v>C009</v>
      </c>
      <c r="G2447" t="str">
        <v>Customer Success Story</v>
      </c>
      <c r="H2447" t="str">
        <v>OPENED</v>
      </c>
      <c r="I2447">
        <v>285</v>
      </c>
      <c r="J2447" t="str">
        <v>UNKNOWN</v>
      </c>
      <c r="K2447" t="str">
        <v>https://example.com/contact</v>
      </c>
      <c r="L2447" t="str">
        <v/>
      </c>
      <c r="M2447">
        <v>4.8</v>
      </c>
      <c r="N2447" t="str">
        <v>MEDIUM</v>
      </c>
    </row>
    <row r="2448" spans="1:14">
      <c r="A2448" t="str">
        <v>INT-02447</v>
      </c>
      <c r="B2448" t="str">
        <v>L0228</v>
      </c>
      <c r="C2448" t="str">
        <v>FORM_SUBMIT</v>
      </c>
      <c r="D2448">
        <v>45989</v>
      </c>
      <c r="E2448" t="str">
        <v>UNKNOWN</v>
      </c>
      <c r="F2448" t="str">
        <v>C005</v>
      </c>
      <c r="G2448" t="str">
        <v>Retargeting Ad Creative A</v>
      </c>
      <c r="H2448" t="str">
        <v>OPENED</v>
      </c>
      <c r="I2448">
        <v>1913</v>
      </c>
      <c r="J2448" t="str">
        <v>UNKNOWN</v>
      </c>
      <c r="K2448" t="str">
        <v>https://example.com/contact</v>
      </c>
      <c r="L2448" t="str">
        <v>Timeline: Q3</v>
      </c>
      <c r="M2448">
        <v>31.9</v>
      </c>
      <c r="N2448" t="str">
        <v>HIGH</v>
      </c>
    </row>
    <row r="2449" spans="1:14">
      <c r="A2449" t="str">
        <v>INT-02448</v>
      </c>
      <c r="B2449" t="str">
        <v>L0659</v>
      </c>
      <c r="C2449" t="str">
        <v>WEBSITE_VISIT</v>
      </c>
      <c r="D2449">
        <v>45887</v>
      </c>
      <c r="E2449" t="str">
        <v>UNKNOWN</v>
      </c>
      <c r="F2449" t="str">
        <v>N/A</v>
      </c>
      <c r="G2449" t="str">
        <v>Social Post: Product Launch</v>
      </c>
      <c r="H2449" t="str">
        <v>OPENED</v>
      </c>
      <c r="I2449">
        <v>1623</v>
      </c>
      <c r="J2449" t="str">
        <v>MOBILE</v>
      </c>
      <c r="K2449" t="str">
        <v>https://example.com/blog/reduce-cac</v>
      </c>
      <c r="L2449" t="str">
        <v/>
      </c>
      <c r="M2449">
        <v>27.1</v>
      </c>
      <c r="N2449" t="str">
        <v>HIGH</v>
      </c>
    </row>
    <row r="2450" spans="1:14">
      <c r="A2450" t="str">
        <v>INT-02449</v>
      </c>
      <c r="B2450" t="str">
        <v>L0337</v>
      </c>
      <c r="C2450" t="str">
        <v>FORM_SUBMIT</v>
      </c>
      <c r="D2450">
        <v>45964</v>
      </c>
      <c r="E2450" t="str">
        <v>CHAT</v>
      </c>
      <c r="F2450" t="str">
        <v>C001</v>
      </c>
      <c r="G2450" t="str">
        <v>Blog: 5 Metrics Every Cmo Needs</v>
      </c>
      <c r="H2450" t="str">
        <v>NO_RESPONSE</v>
      </c>
      <c r="I2450">
        <v>1518</v>
      </c>
      <c r="J2450" t="str">
        <v>MOBILE</v>
      </c>
      <c r="K2450" t="str">
        <v>N/A</v>
      </c>
      <c r="L2450" t="str">
        <v/>
      </c>
      <c r="M2450">
        <v>25.3</v>
      </c>
      <c r="N2450" t="str">
        <v>HIGH</v>
      </c>
    </row>
    <row r="2451" spans="1:14">
      <c r="A2451" t="str">
        <v>INT-02450</v>
      </c>
      <c r="B2451" t="str">
        <v>L0439</v>
      </c>
      <c r="C2451" t="str">
        <v>SOCIAL_ENGAGE</v>
      </c>
      <c r="D2451" t="str">
        <v/>
      </c>
      <c r="E2451" t="str">
        <v>UNKNOWN</v>
      </c>
      <c r="F2451" t="str">
        <v>N/A</v>
      </c>
      <c r="G2451" t="str">
        <v>Product Demo Video</v>
      </c>
      <c r="H2451" t="str">
        <v>CONVERTED</v>
      </c>
      <c r="I2451">
        <v>648</v>
      </c>
      <c r="J2451" t="str">
        <v>DESKTOP</v>
      </c>
      <c r="K2451" t="str">
        <v>https://example.com/demo</v>
      </c>
      <c r="L2451" t="str">
        <v/>
      </c>
      <c r="M2451">
        <v>10.8</v>
      </c>
      <c r="N2451" t="str">
        <v>HIGH</v>
      </c>
    </row>
    <row r="2452" spans="1:14">
      <c r="A2452" t="str">
        <v>INT-02451</v>
      </c>
      <c r="B2452" t="str">
        <v>L0099</v>
      </c>
      <c r="C2452" t="str">
        <v>REFERRAL_LINK_CLICK</v>
      </c>
      <c r="D2452">
        <v>46012</v>
      </c>
      <c r="E2452" t="str">
        <v>IN-PERSON</v>
      </c>
      <c r="F2452" t="str">
        <v>C004</v>
      </c>
      <c r="G2452" t="str">
        <v>Crm Buyer'S Guide 2025</v>
      </c>
      <c r="H2452" t="str">
        <v>BOUNCED</v>
      </c>
      <c r="I2452">
        <v>2219</v>
      </c>
      <c r="J2452" t="str">
        <v>DESKTOP</v>
      </c>
      <c r="K2452" t="str">
        <v>https://example.com/resources/ebooks</v>
      </c>
      <c r="L2452" t="str">
        <v/>
      </c>
      <c r="M2452">
        <v>37</v>
      </c>
      <c r="N2452" t="str">
        <v>HIGH</v>
      </c>
    </row>
    <row r="2453" spans="1:14">
      <c r="A2453" t="str">
        <v>INT-02452</v>
      </c>
      <c r="B2453" t="str">
        <v>L0510</v>
      </c>
      <c r="C2453" t="str">
        <v>VIDEO_WATCH</v>
      </c>
      <c r="D2453">
        <v>45732</v>
      </c>
      <c r="E2453" t="str">
        <v>SOCIAL</v>
      </c>
      <c r="F2453" t="str">
        <v>C001</v>
      </c>
      <c r="G2453" t="str">
        <v>Whitepaper: State Of Gtm 2025</v>
      </c>
      <c r="H2453" t="str">
        <v>CLICKED</v>
      </c>
      <c r="I2453">
        <v>1753</v>
      </c>
      <c r="J2453" t="str">
        <v>DESKTOP</v>
      </c>
      <c r="K2453" t="str">
        <v>https://example.com/pricing</v>
      </c>
      <c r="L2453" t="str">
        <v/>
      </c>
      <c r="M2453">
        <v>29.2</v>
      </c>
      <c r="N2453" t="str">
        <v>HIGH</v>
      </c>
    </row>
    <row r="2454" spans="1:14">
      <c r="A2454" t="str">
        <v>INT-02453</v>
      </c>
      <c r="B2454" t="str">
        <v>L0861</v>
      </c>
      <c r="C2454" t="str">
        <v>FORM_SUBMIT</v>
      </c>
      <c r="D2454">
        <v>45720</v>
      </c>
      <c r="E2454" t="str">
        <v>IN-PERSON</v>
      </c>
      <c r="F2454" t="str">
        <v>C005</v>
      </c>
      <c r="G2454" t="str">
        <v>Case Study: Smb Growth Story</v>
      </c>
      <c r="H2454" t="str">
        <v>BOUNCED</v>
      </c>
      <c r="I2454">
        <v>2279</v>
      </c>
      <c r="J2454" t="str">
        <v>DESKTOP</v>
      </c>
      <c r="K2454" t="str">
        <v>N/A</v>
      </c>
      <c r="L2454" t="str">
        <v/>
      </c>
      <c r="M2454">
        <v>38</v>
      </c>
      <c r="N2454" t="str">
        <v>HIGH</v>
      </c>
    </row>
    <row r="2455" spans="1:14">
      <c r="A2455" t="str">
        <v>INT-02454</v>
      </c>
      <c r="B2455" t="str">
        <v>L0201</v>
      </c>
      <c r="C2455" t="str">
        <v>AD_CLICK</v>
      </c>
      <c r="D2455">
        <v>45910</v>
      </c>
      <c r="E2455" t="str">
        <v>PHONE</v>
      </c>
      <c r="F2455" t="str">
        <v>C004</v>
      </c>
      <c r="G2455" t="str">
        <v>Unknown</v>
      </c>
      <c r="H2455" t="str">
        <v>OPENED</v>
      </c>
      <c r="I2455">
        <v>2143</v>
      </c>
      <c r="J2455" t="str">
        <v>TABLET</v>
      </c>
      <c r="K2455" t="str">
        <v>https://example.com/case-studies</v>
      </c>
      <c r="L2455" t="str">
        <v/>
      </c>
      <c r="M2455">
        <v>35.700000000000003</v>
      </c>
      <c r="N2455" t="str">
        <v>HIGH</v>
      </c>
    </row>
    <row r="2456" spans="1:14">
      <c r="A2456" t="str">
        <v>INT-02455</v>
      </c>
      <c r="B2456" t="str">
        <v>L0383</v>
      </c>
      <c r="C2456" t="str">
        <v>CHATBOT_CONVO</v>
      </c>
      <c r="D2456">
        <v>45820</v>
      </c>
      <c r="E2456" t="str">
        <v>UNKNOWN</v>
      </c>
      <c r="F2456" t="str">
        <v>N/A</v>
      </c>
      <c r="G2456" t="str">
        <v>Webinar: Lead Scoring Best Practices</v>
      </c>
      <c r="H2456" t="str">
        <v>REGISTERED</v>
      </c>
      <c r="I2456">
        <v>271</v>
      </c>
      <c r="J2456" t="str">
        <v>UNKNOWN</v>
      </c>
      <c r="K2456" t="str">
        <v>https://example.com/competitors</v>
      </c>
      <c r="L2456" t="str">
        <v/>
      </c>
      <c r="M2456">
        <v>4.5</v>
      </c>
      <c r="N2456" t="str">
        <v>MEDIUM</v>
      </c>
    </row>
    <row r="2457" spans="1:14">
      <c r="A2457" t="str">
        <v>INT-02456</v>
      </c>
      <c r="B2457" t="str">
        <v>L0592</v>
      </c>
      <c r="C2457" t="str">
        <v>CASE_STUDY_VIEW</v>
      </c>
      <c r="D2457">
        <v>45966</v>
      </c>
      <c r="E2457" t="str">
        <v>IN-PERSON</v>
      </c>
      <c r="F2457" t="str">
        <v>C002</v>
      </c>
      <c r="G2457" t="str">
        <v>Webinar: Advanced Analytics Deep Dive</v>
      </c>
      <c r="H2457" t="str">
        <v>CLICKED</v>
      </c>
      <c r="I2457">
        <v>0</v>
      </c>
      <c r="J2457" t="str">
        <v>DESKTOP</v>
      </c>
      <c r="K2457" t="str">
        <v>https://example.com/pricing</v>
      </c>
      <c r="L2457" t="str">
        <v/>
      </c>
      <c r="M2457">
        <v>0</v>
      </c>
      <c r="N2457" t="str">
        <v>NONE</v>
      </c>
    </row>
    <row r="2458" spans="1:14">
      <c r="A2458" t="str">
        <v>INT-02457</v>
      </c>
      <c r="B2458" t="str">
        <v>L0809</v>
      </c>
      <c r="C2458" t="str">
        <v>CASE_STUDY_VIEW</v>
      </c>
      <c r="D2458">
        <v>45742</v>
      </c>
      <c r="E2458" t="str">
        <v>IN-PERSON</v>
      </c>
      <c r="F2458" t="str">
        <v>C007</v>
      </c>
      <c r="G2458" t="str">
        <v>Free Trial Signup Page</v>
      </c>
      <c r="H2458" t="str">
        <v>CLICKED</v>
      </c>
      <c r="I2458">
        <v>1618</v>
      </c>
      <c r="J2458" t="str">
        <v>DESKTOP</v>
      </c>
      <c r="K2458" t="str">
        <v>https://example.com/demo</v>
      </c>
      <c r="L2458" t="str">
        <v/>
      </c>
      <c r="M2458">
        <v>27</v>
      </c>
      <c r="N2458" t="str">
        <v>HIGH</v>
      </c>
    </row>
    <row r="2459" spans="1:14">
      <c r="A2459" t="str">
        <v>INT-02458</v>
      </c>
      <c r="B2459" t="str">
        <v>L0617</v>
      </c>
      <c r="C2459" t="str">
        <v>CHATBOT_CONVO</v>
      </c>
      <c r="D2459">
        <v>45945</v>
      </c>
      <c r="E2459" t="str">
        <v>CHAT</v>
      </c>
      <c r="F2459" t="str">
        <v>C009</v>
      </c>
      <c r="G2459" t="str">
        <v>Webinar: Lead Scoring Best Practices</v>
      </c>
      <c r="H2459" t="str">
        <v>CONVERTED</v>
      </c>
      <c r="I2459">
        <v>1504</v>
      </c>
      <c r="J2459" t="str">
        <v>DESKTOP</v>
      </c>
      <c r="K2459" t="str">
        <v>https://example.com/competitors</v>
      </c>
      <c r="L2459" t="str">
        <v/>
      </c>
      <c r="M2459">
        <v>25.1</v>
      </c>
      <c r="N2459" t="str">
        <v>HIGH</v>
      </c>
    </row>
    <row r="2460" spans="1:14">
      <c r="A2460" t="str">
        <v>INT-02459</v>
      </c>
      <c r="B2460" t="str">
        <v>L0880</v>
      </c>
      <c r="C2460" t="str">
        <v>CHATBOT_CONVO</v>
      </c>
      <c r="D2460">
        <v>45710</v>
      </c>
      <c r="E2460" t="str">
        <v>IN-PERSON</v>
      </c>
      <c r="F2460" t="str">
        <v>C006</v>
      </c>
      <c r="G2460" t="str">
        <v>Newsletter Issue #42</v>
      </c>
      <c r="H2460" t="str">
        <v>REPLIED</v>
      </c>
      <c r="I2460">
        <v>0</v>
      </c>
      <c r="J2460" t="str">
        <v>MOBILE</v>
      </c>
      <c r="K2460" t="str">
        <v>https://example.com/case-studies</v>
      </c>
      <c r="L2460" t="str">
        <v/>
      </c>
      <c r="M2460">
        <v>0</v>
      </c>
      <c r="N2460" t="str">
        <v>NONE</v>
      </c>
    </row>
    <row r="2461" spans="1:14">
      <c r="A2461" t="str">
        <v>INT-02460</v>
      </c>
      <c r="B2461" t="str">
        <v>L0589</v>
      </c>
      <c r="C2461" t="str">
        <v>UNSUBSCRIBE</v>
      </c>
      <c r="D2461">
        <v>45894</v>
      </c>
      <c r="E2461" t="str">
        <v>SMS</v>
      </c>
      <c r="F2461" t="str">
        <v>C006</v>
      </c>
      <c r="G2461" t="str">
        <v>Whitepaper: State Of Gtm 2025</v>
      </c>
      <c r="H2461" t="str">
        <v>BOUNCED</v>
      </c>
      <c r="I2461">
        <v>1297</v>
      </c>
      <c r="J2461" t="str">
        <v>MOBILE</v>
      </c>
      <c r="K2461" t="str">
        <v>https://example.com/free-trial</v>
      </c>
      <c r="L2461" t="str">
        <v/>
      </c>
      <c r="M2461">
        <v>21.6</v>
      </c>
      <c r="N2461" t="str">
        <v>HIGH</v>
      </c>
    </row>
    <row r="2462" spans="1:14">
      <c r="A2462" t="str">
        <v>INT-02461</v>
      </c>
      <c r="B2462" t="str">
        <v>L0290</v>
      </c>
      <c r="C2462" t="str">
        <v>AD_CLICK</v>
      </c>
      <c r="D2462">
        <v>45840</v>
      </c>
      <c r="E2462" t="str">
        <v>WEB</v>
      </c>
      <c r="F2462" t="str">
        <v>C002</v>
      </c>
      <c r="G2462" t="str">
        <v>10 Lead Scoring Tips</v>
      </c>
      <c r="H2462" t="str">
        <v>OPENED</v>
      </c>
      <c r="I2462">
        <v>0</v>
      </c>
      <c r="J2462" t="str">
        <v>DESKTOP</v>
      </c>
      <c r="K2462" t="str">
        <v>https://example.com/webinars</v>
      </c>
      <c r="L2462" t="str">
        <v/>
      </c>
      <c r="M2462">
        <v>0</v>
      </c>
      <c r="N2462" t="str">
        <v>NONE</v>
      </c>
    </row>
    <row r="2463" spans="1:14">
      <c r="A2463" t="str">
        <v>INT-02462</v>
      </c>
      <c r="B2463" t="str">
        <v>L0426</v>
      </c>
      <c r="C2463" t="str">
        <v>CASE_STUDY_VIEW</v>
      </c>
      <c r="D2463">
        <v>45875</v>
      </c>
      <c r="E2463" t="str">
        <v>UNKNOWN</v>
      </c>
      <c r="F2463" t="str">
        <v>N/A</v>
      </c>
      <c r="G2463" t="str">
        <v>Webinar: Lead Scoring Best Practices</v>
      </c>
      <c r="H2463" t="str">
        <v>OPENED</v>
      </c>
      <c r="I2463">
        <v>981</v>
      </c>
      <c r="J2463" t="str">
        <v>TABLET</v>
      </c>
      <c r="K2463" t="str">
        <v>https://example.com/webinars</v>
      </c>
      <c r="L2463" t="str">
        <v/>
      </c>
      <c r="M2463">
        <v>16.399999999999999</v>
      </c>
      <c r="N2463" t="str">
        <v>HIGH</v>
      </c>
    </row>
    <row r="2464" spans="1:14">
      <c r="A2464" t="str">
        <v>INT-02463</v>
      </c>
      <c r="B2464" t="str">
        <v>L0183</v>
      </c>
      <c r="C2464" t="str">
        <v>FORM_SUBMIT</v>
      </c>
      <c r="D2464">
        <v>45876</v>
      </c>
      <c r="E2464" t="str">
        <v>EMAIL</v>
      </c>
      <c r="F2464" t="str">
        <v>C010</v>
      </c>
      <c r="G2464" t="str">
        <v>Video: Customer Testimonial</v>
      </c>
      <c r="H2464" t="str">
        <v>OPENED</v>
      </c>
      <c r="I2464">
        <v>1250</v>
      </c>
      <c r="J2464" t="str">
        <v>TABLET</v>
      </c>
      <c r="K2464" t="str">
        <v>https://example.com/competitors</v>
      </c>
      <c r="L2464" t="str">
        <v/>
      </c>
      <c r="M2464">
        <v>20.8</v>
      </c>
      <c r="N2464" t="str">
        <v>HIGH</v>
      </c>
    </row>
    <row r="2465" spans="1:14">
      <c r="A2465" t="str">
        <v>INT-02464</v>
      </c>
      <c r="B2465" t="str">
        <v>L0969</v>
      </c>
      <c r="C2465" t="str">
        <v>EMAIL_CLICK</v>
      </c>
      <c r="D2465">
        <v>45659</v>
      </c>
      <c r="E2465" t="str">
        <v>CHAT</v>
      </c>
      <c r="F2465" t="str">
        <v>C008</v>
      </c>
      <c r="G2465" t="str">
        <v>Unknown</v>
      </c>
      <c r="H2465" t="str">
        <v>NO_RESPONSE</v>
      </c>
      <c r="I2465">
        <v>649</v>
      </c>
      <c r="J2465" t="str">
        <v>MOBILE</v>
      </c>
      <c r="K2465" t="str">
        <v>N/A</v>
      </c>
      <c r="L2465" t="str">
        <v/>
      </c>
      <c r="M2465">
        <v>10.8</v>
      </c>
      <c r="N2465" t="str">
        <v>HIGH</v>
      </c>
    </row>
    <row r="2466" spans="1:14">
      <c r="A2466" t="str">
        <v>INT-02465</v>
      </c>
      <c r="B2466" t="str">
        <v>L0380</v>
      </c>
      <c r="C2466" t="str">
        <v>SOCIAL_ENGAGE</v>
      </c>
      <c r="D2466">
        <v>45971</v>
      </c>
      <c r="E2466" t="str">
        <v>UNKNOWN</v>
      </c>
      <c r="F2466" t="str">
        <v>N/A</v>
      </c>
      <c r="G2466" t="str">
        <v>Webinar: Lead Scoring Best Practices</v>
      </c>
      <c r="H2466" t="str">
        <v>OPENED</v>
      </c>
      <c r="I2466">
        <v>301</v>
      </c>
      <c r="J2466" t="str">
        <v>MOBILE</v>
      </c>
      <c r="K2466" t="str">
        <v>https://example.com/demo</v>
      </c>
      <c r="L2466" t="str">
        <v/>
      </c>
      <c r="M2466">
        <v>5</v>
      </c>
      <c r="N2466" t="str">
        <v>HIGH</v>
      </c>
    </row>
    <row r="2467" spans="1:14">
      <c r="A2467" t="str">
        <v>INT-02466</v>
      </c>
      <c r="B2467" t="str">
        <v>L0557</v>
      </c>
      <c r="C2467" t="str">
        <v>WEBINAR_ATTENDED</v>
      </c>
      <c r="D2467">
        <v>45954</v>
      </c>
      <c r="E2467" t="str">
        <v>UNKNOWN</v>
      </c>
      <c r="F2467" t="str">
        <v>C005</v>
      </c>
      <c r="G2467" t="str">
        <v>Webinar: Advanced Analytics Deep Dive</v>
      </c>
      <c r="H2467" t="str">
        <v>NO_RESPONSE</v>
      </c>
      <c r="I2467">
        <v>0</v>
      </c>
      <c r="J2467" t="str">
        <v>DESKTOP</v>
      </c>
      <c r="K2467" t="str">
        <v>https://example.com/about</v>
      </c>
      <c r="L2467" t="str">
        <v/>
      </c>
      <c r="M2467">
        <v>0</v>
      </c>
      <c r="N2467" t="str">
        <v>NONE</v>
      </c>
    </row>
    <row r="2468" spans="1:14">
      <c r="A2468" t="str">
        <v>INT-02467</v>
      </c>
      <c r="B2468" t="str">
        <v>L0500</v>
      </c>
      <c r="C2468" t="str">
        <v>FREE_TRIAL_SIGNUP</v>
      </c>
      <c r="D2468">
        <v>45658</v>
      </c>
      <c r="E2468" t="str">
        <v>CHAT</v>
      </c>
      <c r="F2468" t="str">
        <v>N/A</v>
      </c>
      <c r="G2468" t="str">
        <v>Video: Platform Overview 3Min</v>
      </c>
      <c r="H2468" t="str">
        <v>UNSUBSCRIBED</v>
      </c>
      <c r="I2468">
        <v>2250</v>
      </c>
      <c r="J2468" t="str">
        <v>UNKNOWN</v>
      </c>
      <c r="K2468" t="str">
        <v>https://example.com/free-trial</v>
      </c>
      <c r="L2468" t="str">
        <v>Demo Scheduled For Next Week</v>
      </c>
      <c r="M2468">
        <v>37.5</v>
      </c>
      <c r="N2468" t="str">
        <v>HIGH</v>
      </c>
    </row>
    <row r="2469" spans="1:14">
      <c r="A2469" t="str">
        <v>INT-02468</v>
      </c>
      <c r="B2469" t="str">
        <v>L0336</v>
      </c>
      <c r="C2469" t="str">
        <v>FORM_SUBMIT</v>
      </c>
      <c r="D2469">
        <v>45978</v>
      </c>
      <c r="E2469" t="str">
        <v>CHAT</v>
      </c>
      <c r="F2469" t="str">
        <v>C009</v>
      </c>
      <c r="G2469" t="str">
        <v>Chatbot: Pricing Inquiry</v>
      </c>
      <c r="H2469" t="str">
        <v>CLICKED</v>
      </c>
      <c r="I2469">
        <v>623</v>
      </c>
      <c r="J2469" t="str">
        <v>MOBILE</v>
      </c>
      <c r="K2469" t="str">
        <v>https://example.com/demo</v>
      </c>
      <c r="L2469" t="str">
        <v>Legal Review Pending</v>
      </c>
      <c r="M2469">
        <v>10.4</v>
      </c>
      <c r="N2469" t="str">
        <v>HIGH</v>
      </c>
    </row>
    <row r="2470" spans="1:14">
      <c r="A2470" t="str">
        <v>INT-02469</v>
      </c>
      <c r="B2470" t="str">
        <v>L0950</v>
      </c>
      <c r="C2470" t="str">
        <v>AD_CLICK</v>
      </c>
      <c r="D2470">
        <v>45981</v>
      </c>
      <c r="E2470" t="str">
        <v>IN-PERSON</v>
      </c>
      <c r="F2470" t="str">
        <v>N/A</v>
      </c>
      <c r="G2470" t="str">
        <v>Blog: Abm Vs Demand Gen</v>
      </c>
      <c r="H2470" t="str">
        <v>NO_RESPONSE</v>
      </c>
      <c r="I2470">
        <v>1219</v>
      </c>
      <c r="J2470" t="str">
        <v>TABLET</v>
      </c>
      <c r="K2470" t="str">
        <v>https://example.com/resources/ebooks</v>
      </c>
      <c r="L2470" t="str">
        <v/>
      </c>
      <c r="M2470">
        <v>20.3</v>
      </c>
      <c r="N2470" t="str">
        <v>HIGH</v>
      </c>
    </row>
    <row r="2471" spans="1:14">
      <c r="A2471" t="str">
        <v>INT-02470</v>
      </c>
      <c r="B2471" t="str">
        <v>L0085</v>
      </c>
      <c r="C2471" t="str">
        <v>PHONE_CALL</v>
      </c>
      <c r="D2471">
        <v>45664</v>
      </c>
      <c r="E2471" t="str">
        <v>PHONE</v>
      </c>
      <c r="F2471" t="str">
        <v>C003</v>
      </c>
      <c r="G2471" t="str">
        <v>Ultimate Guide To Crm</v>
      </c>
      <c r="H2471" t="str">
        <v>NO_RESPONSE</v>
      </c>
      <c r="I2471">
        <v>2253</v>
      </c>
      <c r="J2471" t="str">
        <v>MOBILE</v>
      </c>
      <c r="K2471" t="str">
        <v>https://example.com/webinars</v>
      </c>
      <c r="L2471" t="str">
        <v>Needs Sso/Saml</v>
      </c>
      <c r="M2471">
        <v>37.6</v>
      </c>
      <c r="N2471" t="str">
        <v>HIGH</v>
      </c>
    </row>
    <row r="2472" spans="1:14">
      <c r="A2472" t="str">
        <v>INT-02471</v>
      </c>
      <c r="B2472" t="str">
        <v>L0029</v>
      </c>
      <c r="C2472" t="str">
        <v>DEMO_REQUEST</v>
      </c>
      <c r="D2472">
        <v>45852</v>
      </c>
      <c r="E2472" t="str">
        <v>IN-PERSON</v>
      </c>
      <c r="F2472" t="str">
        <v>C008</v>
      </c>
      <c r="G2472" t="str">
        <v>Crm Buyer'S Guide 2025</v>
      </c>
      <c r="H2472" t="str">
        <v>CONVERTED</v>
      </c>
      <c r="I2472">
        <v>2288</v>
      </c>
      <c r="J2472" t="str">
        <v>MOBILE</v>
      </c>
      <c r="K2472" t="str">
        <v>N/A</v>
      </c>
      <c r="L2472" t="str">
        <v/>
      </c>
      <c r="M2472">
        <v>38.1</v>
      </c>
      <c r="N2472" t="str">
        <v>HIGH</v>
      </c>
    </row>
    <row r="2473" spans="1:14">
      <c r="A2473" t="str">
        <v>INT-02472</v>
      </c>
      <c r="B2473" t="str">
        <v>L0146</v>
      </c>
      <c r="C2473" t="str">
        <v>EMAIL_CLICK</v>
      </c>
      <c r="D2473">
        <v>45854</v>
      </c>
      <c r="E2473" t="str">
        <v>WEB</v>
      </c>
      <c r="F2473" t="str">
        <v>C003</v>
      </c>
      <c r="G2473" t="str">
        <v>Newsletter Issue #43</v>
      </c>
      <c r="H2473" t="str">
        <v>CLICKED</v>
      </c>
      <c r="I2473">
        <v>1407</v>
      </c>
      <c r="J2473" t="str">
        <v>MOBILE</v>
      </c>
      <c r="K2473" t="str">
        <v>https://example.com/contact</v>
      </c>
      <c r="L2473" t="str">
        <v/>
      </c>
      <c r="M2473">
        <v>23.5</v>
      </c>
      <c r="N2473" t="str">
        <v>HIGH</v>
      </c>
    </row>
    <row r="2474" spans="1:14">
      <c r="A2474" t="str">
        <v>INT-02473</v>
      </c>
      <c r="B2474" t="str">
        <v>L0407</v>
      </c>
      <c r="C2474" t="str">
        <v>AD_CLICK</v>
      </c>
      <c r="D2474">
        <v>45948</v>
      </c>
      <c r="E2474" t="str">
        <v>EMAIL</v>
      </c>
      <c r="F2474" t="str">
        <v>N/A</v>
      </c>
      <c r="G2474" t="str">
        <v>Webinar: Marketing Automation 101</v>
      </c>
      <c r="H2474" t="str">
        <v>CLICKED</v>
      </c>
      <c r="I2474">
        <v>1469</v>
      </c>
      <c r="J2474" t="str">
        <v>MOBILE</v>
      </c>
      <c r="K2474" t="str">
        <v>https://example.com/case-studies</v>
      </c>
      <c r="L2474" t="str">
        <v/>
      </c>
      <c r="M2474">
        <v>24.5</v>
      </c>
      <c r="N2474" t="str">
        <v>HIGH</v>
      </c>
    </row>
    <row r="2475" spans="1:14">
      <c r="A2475" t="str">
        <v>INT-02474</v>
      </c>
      <c r="B2475" t="str">
        <v>L0433</v>
      </c>
      <c r="C2475" t="str">
        <v>AD_CLICK</v>
      </c>
      <c r="D2475">
        <v>45722</v>
      </c>
      <c r="E2475" t="str">
        <v>UNKNOWN</v>
      </c>
      <c r="F2475" t="str">
        <v>C003</v>
      </c>
      <c r="G2475" t="str">
        <v>10 Lead Scoring Tips</v>
      </c>
      <c r="H2475" t="str">
        <v>DOWNLOADED</v>
      </c>
      <c r="I2475">
        <v>260</v>
      </c>
      <c r="J2475" t="str">
        <v>DESKTOP</v>
      </c>
      <c r="K2475" t="str">
        <v>https://example.com/pricing</v>
      </c>
      <c r="L2475" t="str">
        <v/>
      </c>
      <c r="M2475">
        <v>4.3</v>
      </c>
      <c r="N2475" t="str">
        <v>MEDIUM</v>
      </c>
    </row>
    <row r="2476" spans="1:14">
      <c r="A2476" t="str">
        <v>INT-02475</v>
      </c>
      <c r="B2476" t="str">
        <v>L0244</v>
      </c>
      <c r="C2476" t="str">
        <v>REFERRAL_LINK_CLICK</v>
      </c>
      <c r="D2476" t="str">
        <v/>
      </c>
      <c r="E2476" t="str">
        <v>PUSH_NOTIFICATION</v>
      </c>
      <c r="F2476" t="str">
        <v>C006</v>
      </c>
      <c r="G2476" t="str">
        <v>Crm Buyer'S Guide 2025</v>
      </c>
      <c r="H2476" t="str">
        <v>PARTIAL_VIEW</v>
      </c>
      <c r="I2476">
        <v>1563</v>
      </c>
      <c r="J2476" t="str">
        <v>TABLET</v>
      </c>
      <c r="K2476" t="str">
        <v>https://example.com/demo</v>
      </c>
      <c r="L2476" t="str">
        <v/>
      </c>
      <c r="M2476">
        <v>26.1</v>
      </c>
      <c r="N2476" t="str">
        <v>HIGH</v>
      </c>
    </row>
    <row r="2477" spans="1:14">
      <c r="A2477" t="str">
        <v>INT-02476</v>
      </c>
      <c r="B2477" t="str">
        <v>L0497</v>
      </c>
      <c r="C2477" t="str">
        <v>PRICING_PAGE_VIEW</v>
      </c>
      <c r="D2477">
        <v>45794</v>
      </c>
      <c r="E2477" t="str">
        <v>IN-PERSON</v>
      </c>
      <c r="F2477" t="str">
        <v>C002</v>
      </c>
      <c r="G2477" t="str">
        <v>Social Post: Product Launch</v>
      </c>
      <c r="H2477" t="str">
        <v>OPENED</v>
      </c>
      <c r="I2477">
        <v>0</v>
      </c>
      <c r="J2477" t="str">
        <v>DESKTOP</v>
      </c>
      <c r="K2477" t="str">
        <v>N/A</v>
      </c>
      <c r="L2477" t="str">
        <v/>
      </c>
      <c r="M2477">
        <v>0</v>
      </c>
      <c r="N2477" t="str">
        <v>NONE</v>
      </c>
    </row>
    <row r="2478" spans="1:14">
      <c r="A2478" t="str">
        <v>INT-02477</v>
      </c>
      <c r="B2478" t="str">
        <v>L0713</v>
      </c>
      <c r="C2478" t="str">
        <v>SOCIAL_ENGAGE</v>
      </c>
      <c r="D2478">
        <v>46006</v>
      </c>
      <c r="E2478" t="str">
        <v>SMS</v>
      </c>
      <c r="F2478" t="str">
        <v>N/A</v>
      </c>
      <c r="G2478" t="str">
        <v>Partner Referral Landing Page</v>
      </c>
      <c r="H2478" t="str">
        <v>REGISTERED</v>
      </c>
      <c r="I2478">
        <v>1170</v>
      </c>
      <c r="J2478" t="str">
        <v>MOBILE</v>
      </c>
      <c r="K2478" t="str">
        <v>N/A</v>
      </c>
      <c r="L2478" t="str">
        <v/>
      </c>
      <c r="M2478">
        <v>19.5</v>
      </c>
      <c r="N2478" t="str">
        <v>HIGH</v>
      </c>
    </row>
    <row r="2479" spans="1:14">
      <c r="A2479" t="str">
        <v>INT-02478</v>
      </c>
      <c r="B2479" t="str">
        <v>L0386</v>
      </c>
      <c r="C2479" t="str">
        <v>SOCIAL_ENGAGE</v>
      </c>
      <c r="D2479">
        <v>45715</v>
      </c>
      <c r="E2479" t="str">
        <v>SMS</v>
      </c>
      <c r="F2479" t="str">
        <v>C007</v>
      </c>
      <c r="G2479" t="str">
        <v>Competitor Comparison Sheet</v>
      </c>
      <c r="H2479" t="str">
        <v>BOUNCED</v>
      </c>
      <c r="I2479">
        <v>968</v>
      </c>
      <c r="J2479" t="str">
        <v>DESKTOP</v>
      </c>
      <c r="K2479" t="str">
        <v>https://example.com/webinars</v>
      </c>
      <c r="L2479" t="str">
        <v/>
      </c>
      <c r="M2479">
        <v>16.100000000000001</v>
      </c>
      <c r="N2479" t="str">
        <v>HIGH</v>
      </c>
    </row>
    <row r="2480" spans="1:14">
      <c r="A2480" t="str">
        <v>INT-02479</v>
      </c>
      <c r="B2480" t="str">
        <v>L0011</v>
      </c>
      <c r="C2480" t="str">
        <v>EMAIL_CLICK</v>
      </c>
      <c r="D2480">
        <v>45946</v>
      </c>
      <c r="E2480" t="str">
        <v>UNKNOWN</v>
      </c>
      <c r="F2480" t="str">
        <v>C007</v>
      </c>
      <c r="G2480" t="str">
        <v>Case Study: Enterprise Win</v>
      </c>
      <c r="H2480" t="str">
        <v>CLICKED</v>
      </c>
      <c r="I2480">
        <v>554</v>
      </c>
      <c r="J2480" t="str">
        <v>MOBILE</v>
      </c>
      <c r="K2480" t="str">
        <v>https://example.com/roi-calculator</v>
      </c>
      <c r="L2480" t="str">
        <v/>
      </c>
      <c r="M2480">
        <v>9.1999999999999993</v>
      </c>
      <c r="N2480" t="str">
        <v>HIGH</v>
      </c>
    </row>
    <row r="2481" spans="1:14">
      <c r="A2481" t="str">
        <v>INT-02480</v>
      </c>
      <c r="B2481" t="str">
        <v>L0825</v>
      </c>
      <c r="C2481" t="str">
        <v>PHONE_CALL</v>
      </c>
      <c r="D2481">
        <v>45915</v>
      </c>
      <c r="E2481" t="str">
        <v>WEB</v>
      </c>
      <c r="F2481" t="str">
        <v>C007</v>
      </c>
      <c r="G2481" t="str">
        <v>Guide: Email Deliverability</v>
      </c>
      <c r="H2481" t="str">
        <v>CONVERTED</v>
      </c>
      <c r="I2481">
        <v>0</v>
      </c>
      <c r="J2481" t="str">
        <v>UNKNOWN</v>
      </c>
      <c r="K2481" t="str">
        <v>https://example.com/blog/reduce-cac</v>
      </c>
      <c r="L2481" t="str">
        <v/>
      </c>
      <c r="M2481">
        <v>0</v>
      </c>
      <c r="N2481" t="str">
        <v>NONE</v>
      </c>
    </row>
    <row r="2482" spans="1:14">
      <c r="A2482" t="str">
        <v>INT-02481</v>
      </c>
      <c r="B2482" t="str">
        <v>L0635</v>
      </c>
      <c r="C2482" t="str">
        <v>WEBINAR_ATTENDED</v>
      </c>
      <c r="D2482">
        <v>45907</v>
      </c>
      <c r="E2482" t="str">
        <v>PUSH_NOTIFICATION</v>
      </c>
      <c r="F2482" t="str">
        <v>C001</v>
      </c>
      <c r="G2482" t="str">
        <v>Crm Buyer'S Guide 2025</v>
      </c>
      <c r="H2482" t="str">
        <v>REPLIED</v>
      </c>
      <c r="I2482">
        <v>2094</v>
      </c>
      <c r="J2482" t="str">
        <v>DESKTOP</v>
      </c>
      <c r="K2482" t="str">
        <v>https://example.com/roi-calculator</v>
      </c>
      <c r="L2482" t="str">
        <v/>
      </c>
      <c r="M2482">
        <v>34.9</v>
      </c>
      <c r="N2482" t="str">
        <v>HIGH</v>
      </c>
    </row>
    <row r="2483" spans="1:14">
      <c r="A2483" t="str">
        <v>INT-02482</v>
      </c>
      <c r="B2483" t="str">
        <v>L0482</v>
      </c>
      <c r="C2483" t="str">
        <v>REFERRAL_LINK_CLICK</v>
      </c>
      <c r="D2483">
        <v>45708</v>
      </c>
      <c r="E2483" t="str">
        <v>SOCIAL</v>
      </c>
      <c r="F2483" t="str">
        <v>C001</v>
      </c>
      <c r="G2483" t="str">
        <v>Social Post: Product Launch</v>
      </c>
      <c r="H2483" t="str">
        <v>VIEWED</v>
      </c>
      <c r="I2483">
        <v>138</v>
      </c>
      <c r="J2483" t="str">
        <v>DESKTOP</v>
      </c>
      <c r="K2483" t="str">
        <v>N/A</v>
      </c>
      <c r="L2483" t="str">
        <v/>
      </c>
      <c r="M2483">
        <v>2.2999999999999998</v>
      </c>
      <c r="N2483" t="str">
        <v>MEDIUM</v>
      </c>
    </row>
    <row r="2484" spans="1:14">
      <c r="A2484" t="str">
        <v>INT-02483</v>
      </c>
      <c r="B2484" t="str">
        <v>L0063</v>
      </c>
      <c r="C2484" t="str">
        <v>BLOG_READ</v>
      </c>
      <c r="D2484">
        <v>45877</v>
      </c>
      <c r="E2484" t="str">
        <v>WEB</v>
      </c>
      <c r="F2484" t="str">
        <v>C002</v>
      </c>
      <c r="G2484" t="str">
        <v>Unknown</v>
      </c>
      <c r="H2484" t="str">
        <v>BOUNCED</v>
      </c>
      <c r="I2484">
        <v>1441</v>
      </c>
      <c r="J2484" t="str">
        <v>MOBILE</v>
      </c>
      <c r="K2484" t="str">
        <v>N/A</v>
      </c>
      <c r="L2484" t="str">
        <v/>
      </c>
      <c r="M2484">
        <v>24</v>
      </c>
      <c r="N2484" t="str">
        <v>HIGH</v>
      </c>
    </row>
    <row r="2485" spans="1:14">
      <c r="A2485" t="str">
        <v>INT-02484</v>
      </c>
      <c r="B2485" t="str">
        <v>L0191</v>
      </c>
      <c r="C2485" t="str">
        <v>DEMO_REQUEST</v>
      </c>
      <c r="D2485">
        <v>45913</v>
      </c>
      <c r="E2485" t="str">
        <v>PHONE</v>
      </c>
      <c r="F2485" t="str">
        <v>N/A</v>
      </c>
      <c r="G2485" t="str">
        <v>Crm Buyer'S Guide 2025</v>
      </c>
      <c r="H2485" t="str">
        <v>NO_RESPONSE</v>
      </c>
      <c r="I2485">
        <v>2117</v>
      </c>
      <c r="J2485" t="str">
        <v>UNKNOWN</v>
      </c>
      <c r="K2485" t="str">
        <v>https://example.com/case-studies</v>
      </c>
      <c r="L2485" t="str">
        <v>Influencer Not Decision Maker</v>
      </c>
      <c r="M2485">
        <v>35.299999999999997</v>
      </c>
      <c r="N2485" t="str">
        <v>HIGH</v>
      </c>
    </row>
    <row r="2486" spans="1:14">
      <c r="A2486" t="str">
        <v>INT-02485</v>
      </c>
      <c r="B2486" t="str">
        <v>L0581</v>
      </c>
      <c r="C2486" t="str">
        <v>FORM_SUBMIT</v>
      </c>
      <c r="D2486">
        <v>45950</v>
      </c>
      <c r="E2486" t="str">
        <v>SMS</v>
      </c>
      <c r="F2486" t="str">
        <v>N/A</v>
      </c>
      <c r="G2486" t="str">
        <v>Competitor Comparison Sheet</v>
      </c>
      <c r="H2486" t="str">
        <v>DOWNLOADED</v>
      </c>
      <c r="I2486">
        <v>2400</v>
      </c>
      <c r="J2486" t="str">
        <v>MOBILE</v>
      </c>
      <c r="K2486" t="str">
        <v>https://example.com/about</v>
      </c>
      <c r="L2486" t="str">
        <v/>
      </c>
      <c r="M2486">
        <v>40</v>
      </c>
      <c r="N2486" t="str">
        <v>HIGH</v>
      </c>
    </row>
    <row r="2487" spans="1:14">
      <c r="A2487" t="str">
        <v>INT-02486</v>
      </c>
      <c r="B2487" t="str">
        <v>L0878</v>
      </c>
      <c r="C2487" t="str">
        <v>DEMO_REQUEST</v>
      </c>
      <c r="D2487" t="str">
        <v/>
      </c>
      <c r="E2487" t="str">
        <v>UNKNOWN</v>
      </c>
      <c r="F2487" t="str">
        <v>C007</v>
      </c>
      <c r="G2487" t="str">
        <v>Template: Campaign Planning</v>
      </c>
      <c r="H2487" t="str">
        <v>PARTIAL_VIEW</v>
      </c>
      <c r="I2487">
        <v>1418</v>
      </c>
      <c r="J2487" t="str">
        <v>DESKTOP</v>
      </c>
      <c r="K2487" t="str">
        <v>https://example.com/webinars</v>
      </c>
      <c r="L2487" t="str">
        <v/>
      </c>
      <c r="M2487">
        <v>23.6</v>
      </c>
      <c r="N2487" t="str">
        <v>HIGH</v>
      </c>
    </row>
    <row r="2488" spans="1:14">
      <c r="A2488" t="str">
        <v>INT-02487</v>
      </c>
      <c r="B2488" t="str">
        <v>L0138</v>
      </c>
      <c r="C2488" t="str">
        <v>EMAIL_OPEN</v>
      </c>
      <c r="D2488">
        <v>45896</v>
      </c>
      <c r="E2488" t="str">
        <v>CHAT</v>
      </c>
      <c r="F2488" t="str">
        <v>N/A</v>
      </c>
      <c r="G2488" t="str">
        <v>Social Post: Product Launch</v>
      </c>
      <c r="H2488" t="str">
        <v>CLICKED</v>
      </c>
      <c r="I2488">
        <v>272</v>
      </c>
      <c r="J2488" t="str">
        <v>MOBILE</v>
      </c>
      <c r="K2488" t="str">
        <v>https://example.com/free-trial</v>
      </c>
      <c r="L2488" t="str">
        <v/>
      </c>
      <c r="M2488">
        <v>4.5</v>
      </c>
      <c r="N2488" t="str">
        <v>MEDIUM</v>
      </c>
    </row>
    <row r="2489" spans="1:14">
      <c r="A2489" t="str">
        <v>INT-02488</v>
      </c>
      <c r="B2489" t="str">
        <v>L0575</v>
      </c>
      <c r="C2489" t="str">
        <v>WEBSITE_VISIT</v>
      </c>
      <c r="D2489">
        <v>45831</v>
      </c>
      <c r="E2489" t="str">
        <v>SMS</v>
      </c>
      <c r="F2489" t="str">
        <v>C002</v>
      </c>
      <c r="G2489" t="str">
        <v>Retargeting Ad Creative A</v>
      </c>
      <c r="H2489" t="str">
        <v>ENGAGED</v>
      </c>
      <c r="I2489">
        <v>307</v>
      </c>
      <c r="J2489" t="str">
        <v>MOBILE</v>
      </c>
      <c r="K2489" t="str">
        <v>N/A</v>
      </c>
      <c r="L2489" t="str">
        <v/>
      </c>
      <c r="M2489">
        <v>5.0999999999999996</v>
      </c>
      <c r="N2489" t="str">
        <v>HIGH</v>
      </c>
    </row>
    <row r="2490" spans="1:14">
      <c r="A2490" t="str">
        <v>INT-02489</v>
      </c>
      <c r="B2490" t="str">
        <v>L0359</v>
      </c>
      <c r="C2490" t="str">
        <v>FORM_SUBMIT</v>
      </c>
      <c r="D2490">
        <v>45811</v>
      </c>
      <c r="E2490" t="str">
        <v>IN-PERSON</v>
      </c>
      <c r="F2490" t="str">
        <v>C003</v>
      </c>
      <c r="G2490" t="str">
        <v>Roi Calculator Landing Page</v>
      </c>
      <c r="H2490" t="str">
        <v>VIEWED</v>
      </c>
      <c r="I2490">
        <v>2265</v>
      </c>
      <c r="J2490" t="str">
        <v>MOBILE</v>
      </c>
      <c r="K2490" t="str">
        <v>https://example.com/case-studies</v>
      </c>
      <c r="L2490" t="str">
        <v/>
      </c>
      <c r="M2490">
        <v>37.799999999999997</v>
      </c>
      <c r="N2490" t="str">
        <v>HIGH</v>
      </c>
    </row>
    <row r="2491" spans="1:14">
      <c r="A2491" t="str">
        <v>INT-02490</v>
      </c>
      <c r="B2491" t="str">
        <v>L0463</v>
      </c>
      <c r="C2491" t="str">
        <v>PHONE_CALL</v>
      </c>
      <c r="D2491" t="str">
        <v/>
      </c>
      <c r="E2491" t="str">
        <v>IN-PERSON</v>
      </c>
      <c r="F2491" t="str">
        <v>C002</v>
      </c>
      <c r="G2491" t="str">
        <v>Customer Success Story</v>
      </c>
      <c r="H2491" t="str">
        <v>IGNORED</v>
      </c>
      <c r="I2491">
        <v>2125</v>
      </c>
      <c r="J2491" t="str">
        <v>UNKNOWN</v>
      </c>
      <c r="K2491" t="str">
        <v>N/A</v>
      </c>
      <c r="L2491" t="str">
        <v/>
      </c>
      <c r="M2491">
        <v>35.4</v>
      </c>
      <c r="N2491" t="str">
        <v>HIGH</v>
      </c>
    </row>
    <row r="2492" spans="1:14">
      <c r="A2492" t="str">
        <v>INT-02491</v>
      </c>
      <c r="B2492" t="str">
        <v>L0154</v>
      </c>
      <c r="C2492" t="str">
        <v>DEMO_REQUEST</v>
      </c>
      <c r="D2492">
        <v>45680</v>
      </c>
      <c r="E2492" t="str">
        <v>PHONE</v>
      </c>
      <c r="F2492" t="str">
        <v>C008</v>
      </c>
      <c r="G2492" t="str">
        <v>Roi Calculator Landing Page</v>
      </c>
      <c r="H2492" t="str">
        <v>NO_RESPONSE</v>
      </c>
      <c r="I2492">
        <v>1493</v>
      </c>
      <c r="J2492" t="str">
        <v>DESKTOP</v>
      </c>
      <c r="K2492" t="str">
        <v>https://example.com/blog</v>
      </c>
      <c r="L2492" t="str">
        <v/>
      </c>
      <c r="M2492">
        <v>24.9</v>
      </c>
      <c r="N2492" t="str">
        <v>HIGH</v>
      </c>
    </row>
    <row r="2493" spans="1:14">
      <c r="A2493" t="str">
        <v>INT-02492</v>
      </c>
      <c r="B2493" t="str">
        <v>L0324</v>
      </c>
      <c r="C2493" t="str">
        <v>CHATBOT_CONVO</v>
      </c>
      <c r="D2493" t="str">
        <v/>
      </c>
      <c r="E2493" t="str">
        <v>UNKNOWN</v>
      </c>
      <c r="F2493" t="str">
        <v>C003</v>
      </c>
      <c r="G2493" t="str">
        <v>Guide: Email Deliverability</v>
      </c>
      <c r="H2493" t="str">
        <v>CLICKED</v>
      </c>
      <c r="I2493">
        <v>2359</v>
      </c>
      <c r="J2493" t="str">
        <v>MOBILE</v>
      </c>
      <c r="K2493" t="str">
        <v>https://example.com/demo</v>
      </c>
      <c r="L2493" t="str">
        <v>Demo Scheduled For Next Week</v>
      </c>
      <c r="M2493">
        <v>39.299999999999997</v>
      </c>
      <c r="N2493" t="str">
        <v>HIGH</v>
      </c>
    </row>
    <row r="2494" spans="1:14">
      <c r="A2494" t="str">
        <v>INT-02493</v>
      </c>
      <c r="B2494" t="str">
        <v>L0726</v>
      </c>
      <c r="C2494" t="str">
        <v>SOCIAL_ENGAGE</v>
      </c>
      <c r="D2494">
        <v>46011</v>
      </c>
      <c r="E2494" t="str">
        <v>IN-PERSON</v>
      </c>
      <c r="F2494" t="str">
        <v>N/A</v>
      </c>
      <c r="G2494" t="str">
        <v>Product Demo Video</v>
      </c>
      <c r="H2494" t="str">
        <v>PARTIAL_VIEW</v>
      </c>
      <c r="I2494">
        <v>287</v>
      </c>
      <c r="J2494" t="str">
        <v>MOBILE</v>
      </c>
      <c r="K2494" t="str">
        <v>https://example.com/resources/ebooks</v>
      </c>
      <c r="L2494" t="str">
        <v/>
      </c>
      <c r="M2494">
        <v>4.8</v>
      </c>
      <c r="N2494" t="str">
        <v>MEDIUM</v>
      </c>
    </row>
    <row r="2495" spans="1:14">
      <c r="A2495" t="str">
        <v>INT-02494</v>
      </c>
      <c r="B2495" t="str">
        <v>L0666</v>
      </c>
      <c r="C2495" t="str">
        <v>WEBINAR_ATTENDED</v>
      </c>
      <c r="D2495">
        <v>45739</v>
      </c>
      <c r="E2495" t="str">
        <v>CHAT</v>
      </c>
      <c r="F2495" t="str">
        <v>N/A</v>
      </c>
      <c r="G2495" t="str">
        <v>Product Demo Video</v>
      </c>
      <c r="H2495" t="str">
        <v>OPENED</v>
      </c>
      <c r="I2495">
        <v>1585</v>
      </c>
      <c r="J2495" t="str">
        <v>MOBILE</v>
      </c>
      <c r="K2495" t="str">
        <v>https://example.com/webinars</v>
      </c>
      <c r="L2495" t="str">
        <v/>
      </c>
      <c r="M2495">
        <v>26.4</v>
      </c>
      <c r="N2495" t="str">
        <v>HIGH</v>
      </c>
    </row>
    <row r="2496" spans="1:14">
      <c r="A2496" t="str">
        <v>INT-02495</v>
      </c>
      <c r="B2496" t="str">
        <v>L0055</v>
      </c>
      <c r="C2496" t="str">
        <v>WEBSITE_VISIT</v>
      </c>
      <c r="D2496">
        <v>45780</v>
      </c>
      <c r="E2496" t="str">
        <v>EMAIL</v>
      </c>
      <c r="F2496" t="str">
        <v>N/A</v>
      </c>
      <c r="G2496" t="str">
        <v>Pricing Page</v>
      </c>
      <c r="H2496" t="str">
        <v>CLICKED</v>
      </c>
      <c r="I2496">
        <v>70</v>
      </c>
      <c r="J2496" t="str">
        <v>MOBILE</v>
      </c>
      <c r="K2496" t="str">
        <v>https://example.com/free-trial</v>
      </c>
      <c r="L2496" t="str">
        <v>Bad Email</v>
      </c>
      <c r="M2496">
        <v>1.2</v>
      </c>
      <c r="N2496" t="str">
        <v>MEDIUM</v>
      </c>
    </row>
    <row r="2497" spans="1:14">
      <c r="A2497" t="str">
        <v>INT-02496</v>
      </c>
      <c r="B2497" t="str">
        <v>L0855</v>
      </c>
      <c r="C2497" t="str">
        <v>WEBSITE_VISIT</v>
      </c>
      <c r="D2497" t="str">
        <v/>
      </c>
      <c r="E2497" t="str">
        <v>UNKNOWN</v>
      </c>
      <c r="F2497" t="str">
        <v>C010</v>
      </c>
      <c r="G2497" t="str">
        <v>Case Study: Enterprise Win</v>
      </c>
      <c r="H2497" t="str">
        <v>NO_RESPONSE</v>
      </c>
      <c r="I2497">
        <v>503</v>
      </c>
      <c r="J2497" t="str">
        <v>DESKTOP</v>
      </c>
      <c r="K2497" t="str">
        <v>https://example.com/contact</v>
      </c>
      <c r="L2497" t="str">
        <v/>
      </c>
      <c r="M2497">
        <v>8.4</v>
      </c>
      <c r="N2497" t="str">
        <v>HIGH</v>
      </c>
    </row>
    <row r="2498" spans="1:14">
      <c r="A2498" t="str">
        <v>INT-02497</v>
      </c>
      <c r="B2498" t="str">
        <v>L0852</v>
      </c>
      <c r="C2498" t="str">
        <v>UNSUBSCRIBE</v>
      </c>
      <c r="D2498">
        <v>45714</v>
      </c>
      <c r="E2498" t="str">
        <v>PHONE</v>
      </c>
      <c r="F2498" t="str">
        <v>N/A</v>
      </c>
      <c r="G2498" t="str">
        <v>Newsletter Issue #43</v>
      </c>
      <c r="H2498" t="str">
        <v>BOUNCED</v>
      </c>
      <c r="I2498">
        <v>2117</v>
      </c>
      <c r="J2498" t="str">
        <v>DESKTOP</v>
      </c>
      <c r="K2498" t="str">
        <v>https://example.com/webinars</v>
      </c>
      <c r="L2498" t="str">
        <v/>
      </c>
      <c r="M2498">
        <v>35.299999999999997</v>
      </c>
      <c r="N2498" t="str">
        <v>HIGH</v>
      </c>
    </row>
    <row r="2499" spans="1:14">
      <c r="A2499" t="str">
        <v>INT-02498</v>
      </c>
      <c r="B2499" t="str">
        <v>L0494</v>
      </c>
      <c r="C2499" t="str">
        <v>AD_CLICK</v>
      </c>
      <c r="D2499">
        <v>45766</v>
      </c>
      <c r="E2499" t="str">
        <v>CHAT</v>
      </c>
      <c r="F2499" t="str">
        <v>C003</v>
      </c>
      <c r="G2499" t="str">
        <v>Ultimate Guide To Crm</v>
      </c>
      <c r="H2499" t="str">
        <v>DOWNLOADED</v>
      </c>
      <c r="I2499">
        <v>738</v>
      </c>
      <c r="J2499" t="str">
        <v>MOBILE</v>
      </c>
      <c r="K2499" t="str">
        <v>N/A</v>
      </c>
      <c r="L2499" t="str">
        <v/>
      </c>
      <c r="M2499">
        <v>12.3</v>
      </c>
      <c r="N2499" t="str">
        <v>HIGH</v>
      </c>
    </row>
    <row r="2500" spans="1:14">
      <c r="A2500" t="str">
        <v>INT-02499</v>
      </c>
      <c r="B2500" t="str">
        <v>L0075</v>
      </c>
      <c r="C2500" t="str">
        <v>WEBINAR_ATTENDED</v>
      </c>
      <c r="D2500">
        <v>45993</v>
      </c>
      <c r="E2500" t="str">
        <v>PHONE</v>
      </c>
      <c r="F2500" t="str">
        <v>C003</v>
      </c>
      <c r="G2500" t="str">
        <v>Newsletter Issue #42</v>
      </c>
      <c r="H2500" t="str">
        <v>VIEWED</v>
      </c>
      <c r="I2500">
        <v>1637</v>
      </c>
      <c r="J2500" t="str">
        <v>MOBILE</v>
      </c>
      <c r="K2500" t="str">
        <v>https://example.com/pricing</v>
      </c>
      <c r="L2500" t="str">
        <v/>
      </c>
      <c r="M2500">
        <v>27.3</v>
      </c>
      <c r="N2500" t="str">
        <v>HIGH</v>
      </c>
    </row>
    <row r="2501" spans="1:14">
      <c r="A2501" t="str">
        <v>INT-02500</v>
      </c>
      <c r="B2501" t="str">
        <v>L0008</v>
      </c>
      <c r="C2501" t="str">
        <v>EMAIL_OPEN</v>
      </c>
      <c r="D2501">
        <v>45896</v>
      </c>
      <c r="E2501" t="str">
        <v>PUSH_NOTIFICATION</v>
      </c>
      <c r="F2501" t="str">
        <v>N/A</v>
      </c>
      <c r="G2501" t="str">
        <v>Webinar: Lead Scoring Best Practices</v>
      </c>
      <c r="H2501" t="str">
        <v>CLICKED</v>
      </c>
      <c r="I2501">
        <v>647</v>
      </c>
      <c r="J2501" t="str">
        <v>MOBILE</v>
      </c>
      <c r="K2501" t="str">
        <v>N/A</v>
      </c>
      <c r="L2501" t="str">
        <v/>
      </c>
      <c r="M2501">
        <v>10.8</v>
      </c>
      <c r="N2501" t="str">
        <v>HIGH</v>
      </c>
    </row>
    <row r="2502" spans="1:14">
      <c r="A2502" t="str">
        <v>INT-02501</v>
      </c>
      <c r="B2502" t="str">
        <v>L0621</v>
      </c>
      <c r="C2502" t="str">
        <v>UNSUBSCRIBE</v>
      </c>
      <c r="D2502">
        <v>45813</v>
      </c>
      <c r="E2502" t="str">
        <v>PHONE</v>
      </c>
      <c r="F2502" t="str">
        <v>C004</v>
      </c>
      <c r="G2502" t="str">
        <v>Crm Buyer'S Guide 2025</v>
      </c>
      <c r="H2502" t="str">
        <v>CLICKED</v>
      </c>
      <c r="I2502">
        <v>773</v>
      </c>
      <c r="J2502" t="str">
        <v>MOBILE</v>
      </c>
      <c r="K2502" t="str">
        <v>https://example.com/integrations</v>
      </c>
      <c r="L2502" t="str">
        <v/>
      </c>
      <c r="M2502">
        <v>12.9</v>
      </c>
      <c r="N2502" t="str">
        <v>HIGH</v>
      </c>
    </row>
    <row r="2503" spans="1:14">
      <c r="A2503" t="str">
        <v>INT-02502</v>
      </c>
      <c r="B2503" t="str">
        <v>L0972</v>
      </c>
      <c r="C2503" t="str">
        <v>EMAIL_CLICK</v>
      </c>
      <c r="D2503">
        <v>46006</v>
      </c>
      <c r="E2503" t="str">
        <v>SMS</v>
      </c>
      <c r="F2503" t="str">
        <v>N/A</v>
      </c>
      <c r="G2503" t="str">
        <v>Newsletter Issue #44</v>
      </c>
      <c r="H2503" t="str">
        <v>REPLIED</v>
      </c>
      <c r="I2503">
        <v>1375</v>
      </c>
      <c r="J2503" t="str">
        <v>MOBILE</v>
      </c>
      <c r="K2503" t="str">
        <v>https://example.com/pricing</v>
      </c>
      <c r="L2503" t="str">
        <v/>
      </c>
      <c r="M2503">
        <v>22.9</v>
      </c>
      <c r="N2503" t="str">
        <v>HIGH</v>
      </c>
    </row>
    <row r="2504" spans="1:14">
      <c r="A2504" t="str">
        <v>INT-02503</v>
      </c>
      <c r="B2504" t="str">
        <v>L0288</v>
      </c>
      <c r="C2504" t="str">
        <v>WEBSITE_VISIT</v>
      </c>
      <c r="D2504">
        <v>45756</v>
      </c>
      <c r="E2504" t="str">
        <v>SOCIAL</v>
      </c>
      <c r="F2504" t="str">
        <v>C001</v>
      </c>
      <c r="G2504" t="str">
        <v>Competitor Comparison Sheet</v>
      </c>
      <c r="H2504" t="str">
        <v>UNSUBSCRIBED</v>
      </c>
      <c r="I2504">
        <v>2076</v>
      </c>
      <c r="J2504" t="str">
        <v>UNKNOWN</v>
      </c>
      <c r="K2504" t="str">
        <v>https://example.com/integrations</v>
      </c>
      <c r="L2504" t="str">
        <v/>
      </c>
      <c r="M2504">
        <v>34.6</v>
      </c>
      <c r="N2504" t="str">
        <v>HIGH</v>
      </c>
    </row>
    <row r="2505" spans="1:14">
      <c r="A2505" t="str">
        <v>INT-02504</v>
      </c>
      <c r="B2505" t="str">
        <v>L0010</v>
      </c>
      <c r="C2505" t="str">
        <v>PHONE_CALL</v>
      </c>
      <c r="D2505">
        <v>45737</v>
      </c>
      <c r="E2505" t="str">
        <v>WEB</v>
      </c>
      <c r="F2505" t="str">
        <v>C008</v>
      </c>
      <c r="G2505" t="str">
        <v>Webinar: Marketing Automation 101</v>
      </c>
      <c r="H2505" t="str">
        <v>OPENED</v>
      </c>
      <c r="I2505">
        <v>1858</v>
      </c>
      <c r="J2505" t="str">
        <v>TABLET</v>
      </c>
      <c r="K2505" t="str">
        <v>N/A</v>
      </c>
      <c r="L2505" t="str">
        <v/>
      </c>
      <c r="M2505">
        <v>31</v>
      </c>
      <c r="N2505" t="str">
        <v>HIGH</v>
      </c>
    </row>
    <row r="2506" spans="1:14">
      <c r="A2506" t="str">
        <v>INT-02505</v>
      </c>
      <c r="B2506" t="str">
        <v>L0083</v>
      </c>
      <c r="C2506" t="str">
        <v>CONTENT_DOWNLOAD</v>
      </c>
      <c r="D2506">
        <v>45987</v>
      </c>
      <c r="E2506" t="str">
        <v>UNKNOWN</v>
      </c>
      <c r="F2506" t="str">
        <v>N/A</v>
      </c>
      <c r="G2506" t="str">
        <v>Template: Campaign Planning</v>
      </c>
      <c r="H2506" t="str">
        <v>NO_RESPONSE</v>
      </c>
      <c r="I2506">
        <v>1628</v>
      </c>
      <c r="J2506" t="str">
        <v>DESKTOP</v>
      </c>
      <c r="K2506" t="str">
        <v>N/A</v>
      </c>
      <c r="L2506" t="str">
        <v/>
      </c>
      <c r="M2506">
        <v>27.1</v>
      </c>
      <c r="N2506" t="str">
        <v>HIGH</v>
      </c>
    </row>
    <row r="2507" spans="1:14">
      <c r="A2507" t="str">
        <v>INT-02506</v>
      </c>
      <c r="B2507" t="str">
        <v>L0697</v>
      </c>
      <c r="C2507" t="str">
        <v>WEBSITE_VISIT</v>
      </c>
      <c r="D2507">
        <v>45817</v>
      </c>
      <c r="E2507" t="str">
        <v>IN-PERSON</v>
      </c>
      <c r="F2507" t="str">
        <v>C008</v>
      </c>
      <c r="G2507" t="str">
        <v>Case Study: Mid-Market Win</v>
      </c>
      <c r="H2507" t="str">
        <v>IGNORED</v>
      </c>
      <c r="I2507">
        <v>2097</v>
      </c>
      <c r="J2507" t="str">
        <v>MOBILE</v>
      </c>
      <c r="K2507" t="str">
        <v>https://example.com/case-studies</v>
      </c>
      <c r="L2507" t="str">
        <v/>
      </c>
      <c r="M2507">
        <v>35</v>
      </c>
      <c r="N2507" t="str">
        <v>HIGH</v>
      </c>
    </row>
    <row r="2508" spans="1:14">
      <c r="A2508" t="str">
        <v>INT-02507</v>
      </c>
      <c r="B2508" t="str">
        <v>L0813</v>
      </c>
      <c r="C2508" t="str">
        <v>SOCIAL_ENGAGE</v>
      </c>
      <c r="D2508">
        <v>45815</v>
      </c>
      <c r="E2508" t="str">
        <v>WEB</v>
      </c>
      <c r="F2508" t="str">
        <v>C005</v>
      </c>
      <c r="G2508" t="str">
        <v>Guide: Email Deliverability</v>
      </c>
      <c r="H2508" t="str">
        <v>VIEWED</v>
      </c>
      <c r="I2508">
        <v>0</v>
      </c>
      <c r="J2508" t="str">
        <v>MOBILE</v>
      </c>
      <c r="K2508" t="str">
        <v>https://example.com/pricing</v>
      </c>
      <c r="L2508" t="str">
        <v/>
      </c>
      <c r="M2508">
        <v>0</v>
      </c>
      <c r="N2508" t="str">
        <v>NONE</v>
      </c>
    </row>
    <row r="2509" spans="1:14">
      <c r="A2509" t="str">
        <v>INT-02508</v>
      </c>
      <c r="B2509" t="str">
        <v>L0680</v>
      </c>
      <c r="C2509" t="str">
        <v>EMAIL_CLICK</v>
      </c>
      <c r="D2509">
        <v>45720</v>
      </c>
      <c r="E2509" t="str">
        <v>SMS</v>
      </c>
      <c r="F2509" t="str">
        <v>C009</v>
      </c>
      <c r="G2509" t="str">
        <v>Ultimate Guide To Crm</v>
      </c>
      <c r="H2509" t="str">
        <v>PARTIAL_VIEW</v>
      </c>
      <c r="I2509">
        <v>1049</v>
      </c>
      <c r="J2509" t="str">
        <v>UNKNOWN</v>
      </c>
      <c r="K2509" t="str">
        <v>https://example.com/competitors</v>
      </c>
      <c r="L2509" t="str">
        <v/>
      </c>
      <c r="M2509">
        <v>17.5</v>
      </c>
      <c r="N2509" t="str">
        <v>HIGH</v>
      </c>
    </row>
    <row r="2510" spans="1:14">
      <c r="A2510" t="str">
        <v>INT-02509</v>
      </c>
      <c r="B2510" t="str">
        <v>L0207</v>
      </c>
      <c r="C2510" t="str">
        <v>EMAIL_CLICK</v>
      </c>
      <c r="D2510">
        <v>45994</v>
      </c>
      <c r="E2510" t="str">
        <v>UNKNOWN</v>
      </c>
      <c r="F2510" t="str">
        <v>N/A</v>
      </c>
      <c r="G2510" t="str">
        <v>Webinar: Advanced Analytics Deep Dive</v>
      </c>
      <c r="H2510" t="str">
        <v>CONVERTED</v>
      </c>
      <c r="I2510">
        <v>1593</v>
      </c>
      <c r="J2510" t="str">
        <v>UNKNOWN</v>
      </c>
      <c r="K2510" t="str">
        <v>https://example.com/demo</v>
      </c>
      <c r="L2510" t="str">
        <v/>
      </c>
      <c r="M2510">
        <v>26.6</v>
      </c>
      <c r="N2510" t="str">
        <v>HIGH</v>
      </c>
    </row>
    <row r="2511" spans="1:14">
      <c r="A2511" t="str">
        <v>INT-02510</v>
      </c>
      <c r="B2511" t="str">
        <v>L0630</v>
      </c>
      <c r="C2511" t="str">
        <v>EMAIL_OPEN</v>
      </c>
      <c r="D2511">
        <v>45970</v>
      </c>
      <c r="E2511" t="str">
        <v>SOCIAL</v>
      </c>
      <c r="F2511" t="str">
        <v>C006</v>
      </c>
      <c r="G2511" t="str">
        <v>Whitepaper: State Of Gtm 2025</v>
      </c>
      <c r="H2511" t="str">
        <v>CLICKED</v>
      </c>
      <c r="I2511">
        <v>1185</v>
      </c>
      <c r="J2511" t="str">
        <v>DESKTOP</v>
      </c>
      <c r="K2511" t="str">
        <v>https://example.com/webinars</v>
      </c>
      <c r="L2511" t="str">
        <v/>
      </c>
      <c r="M2511">
        <v>19.8</v>
      </c>
      <c r="N2511" t="str">
        <v>HIGH</v>
      </c>
    </row>
    <row r="2512" spans="1:14">
      <c r="A2512" t="str">
        <v>INT-02511</v>
      </c>
      <c r="B2512" t="str">
        <v>L0026</v>
      </c>
      <c r="C2512" t="str">
        <v>FORM_SUBMIT</v>
      </c>
      <c r="D2512">
        <v>45841</v>
      </c>
      <c r="E2512" t="str">
        <v>UNKNOWN</v>
      </c>
      <c r="F2512" t="str">
        <v>C010</v>
      </c>
      <c r="G2512" t="str">
        <v>Ultimate Guide To Crm</v>
      </c>
      <c r="H2512" t="str">
        <v>CONVERTED</v>
      </c>
      <c r="I2512">
        <v>1115</v>
      </c>
      <c r="J2512" t="str">
        <v>MOBILE</v>
      </c>
      <c r="K2512" t="str">
        <v>https://example.com/features</v>
      </c>
      <c r="L2512" t="str">
        <v/>
      </c>
      <c r="M2512">
        <v>18.600000000000001</v>
      </c>
      <c r="N2512" t="str">
        <v>HIGH</v>
      </c>
    </row>
    <row r="2513" spans="1:14">
      <c r="A2513" t="str">
        <v>INT-02512</v>
      </c>
      <c r="B2513" t="str">
        <v>L0328</v>
      </c>
      <c r="C2513" t="str">
        <v>WEBSITE_VISIT</v>
      </c>
      <c r="D2513">
        <v>45865</v>
      </c>
      <c r="E2513" t="str">
        <v>CHAT</v>
      </c>
      <c r="F2513" t="str">
        <v>C002</v>
      </c>
      <c r="G2513" t="str">
        <v>Free Trial Signup Page</v>
      </c>
      <c r="H2513" t="str">
        <v>CLICKED</v>
      </c>
      <c r="I2513">
        <v>1217</v>
      </c>
      <c r="J2513" t="str">
        <v>MOBILE</v>
      </c>
      <c r="K2513" t="str">
        <v>https://example.com/free-trial</v>
      </c>
      <c r="L2513" t="str">
        <v/>
      </c>
      <c r="M2513">
        <v>20.3</v>
      </c>
      <c r="N2513" t="str">
        <v>HIGH</v>
      </c>
    </row>
    <row r="2514" spans="1:14">
      <c r="A2514" t="str">
        <v>INT-02513</v>
      </c>
      <c r="B2514" t="str">
        <v>L0026</v>
      </c>
      <c r="C2514" t="str">
        <v>BLOG_READ</v>
      </c>
      <c r="D2514">
        <v>45815</v>
      </c>
      <c r="E2514" t="str">
        <v>PHONE</v>
      </c>
      <c r="F2514" t="str">
        <v>C009</v>
      </c>
      <c r="G2514" t="str">
        <v>Ultimate Guide To Crm</v>
      </c>
      <c r="H2514" t="str">
        <v>DOWNLOADED</v>
      </c>
      <c r="I2514">
        <v>1122</v>
      </c>
      <c r="J2514" t="str">
        <v>TABLET</v>
      </c>
      <c r="K2514" t="str">
        <v>https://example.com/integrations</v>
      </c>
      <c r="L2514" t="str">
        <v/>
      </c>
      <c r="M2514">
        <v>18.7</v>
      </c>
      <c r="N2514" t="str">
        <v>HIGH</v>
      </c>
    </row>
    <row r="2515" spans="1:14">
      <c r="A2515" t="str">
        <v>INT-02514</v>
      </c>
      <c r="B2515" t="str">
        <v>L0951</v>
      </c>
      <c r="C2515" t="str">
        <v>UNSUBSCRIBE</v>
      </c>
      <c r="D2515">
        <v>45812</v>
      </c>
      <c r="E2515" t="str">
        <v>SOCIAL</v>
      </c>
      <c r="F2515" t="str">
        <v>C004</v>
      </c>
      <c r="G2515" t="str">
        <v>Newsletter Issue #42</v>
      </c>
      <c r="H2515" t="str">
        <v>BOUNCED</v>
      </c>
      <c r="I2515">
        <v>1676</v>
      </c>
      <c r="J2515" t="str">
        <v>DESKTOP</v>
      </c>
      <c r="K2515" t="str">
        <v>https://example.com/blog</v>
      </c>
      <c r="L2515" t="str">
        <v/>
      </c>
      <c r="M2515">
        <v>27.9</v>
      </c>
      <c r="N2515" t="str">
        <v>HIGH</v>
      </c>
    </row>
    <row r="2516" spans="1:14">
      <c r="A2516" t="str">
        <v>INT-02515</v>
      </c>
      <c r="B2516" t="str">
        <v>L0202</v>
      </c>
      <c r="C2516" t="str">
        <v>WEBSITE_VISIT</v>
      </c>
      <c r="D2516">
        <v>45791</v>
      </c>
      <c r="E2516" t="str">
        <v>SMS</v>
      </c>
      <c r="F2516" t="str">
        <v>C004</v>
      </c>
      <c r="G2516" t="str">
        <v>Webinar: Advanced Analytics Deep Dive</v>
      </c>
      <c r="H2516" t="str">
        <v>UNSUBSCRIBED</v>
      </c>
      <c r="I2516">
        <v>0</v>
      </c>
      <c r="J2516" t="str">
        <v>DESKTOP</v>
      </c>
      <c r="K2516" t="str">
        <v>N/A</v>
      </c>
      <c r="L2516" t="str">
        <v/>
      </c>
      <c r="M2516">
        <v>0</v>
      </c>
      <c r="N2516" t="str">
        <v>NONE</v>
      </c>
    </row>
    <row r="2517" spans="1:14">
      <c r="A2517" t="str">
        <v>INT-02516</v>
      </c>
      <c r="B2517" t="str">
        <v>L0812</v>
      </c>
      <c r="C2517" t="str">
        <v>WEBINAR_ATTENDED</v>
      </c>
      <c r="D2517">
        <v>45895</v>
      </c>
      <c r="E2517" t="str">
        <v>IN-PERSON</v>
      </c>
      <c r="F2517" t="str">
        <v>C008</v>
      </c>
      <c r="G2517" t="str">
        <v>Pricing Page</v>
      </c>
      <c r="H2517" t="str">
        <v>NO_RESPONSE</v>
      </c>
      <c r="I2517">
        <v>0</v>
      </c>
      <c r="J2517" t="str">
        <v>TABLET</v>
      </c>
      <c r="K2517" t="str">
        <v>https://example.com/pricing</v>
      </c>
      <c r="L2517" t="str">
        <v/>
      </c>
      <c r="M2517">
        <v>0</v>
      </c>
      <c r="N2517" t="str">
        <v>NONE</v>
      </c>
    </row>
    <row r="2518" spans="1:14">
      <c r="A2518" t="str">
        <v>INT-02517</v>
      </c>
      <c r="B2518" t="str">
        <v>L0877</v>
      </c>
      <c r="C2518" t="str">
        <v>EMAIL_CLICK</v>
      </c>
      <c r="D2518">
        <v>45922</v>
      </c>
      <c r="E2518" t="str">
        <v>SOCIAL</v>
      </c>
      <c r="F2518" t="str">
        <v>C003</v>
      </c>
      <c r="G2518" t="str">
        <v>Webinar: Lead Scoring Best Practices</v>
      </c>
      <c r="H2518" t="str">
        <v>PARTIAL_VIEW</v>
      </c>
      <c r="I2518">
        <v>0</v>
      </c>
      <c r="J2518" t="str">
        <v>DESKTOP</v>
      </c>
      <c r="K2518" t="str">
        <v>https://example.com/demo</v>
      </c>
      <c r="L2518" t="str">
        <v/>
      </c>
      <c r="M2518">
        <v>0</v>
      </c>
      <c r="N2518" t="str">
        <v>NONE</v>
      </c>
    </row>
    <row r="2519" spans="1:14">
      <c r="A2519" t="str">
        <v>INT-02518</v>
      </c>
      <c r="B2519" t="str">
        <v>L0427</v>
      </c>
      <c r="C2519" t="str">
        <v>DEMO_REQUEST</v>
      </c>
      <c r="D2519">
        <v>45832</v>
      </c>
      <c r="E2519" t="str">
        <v>SOCIAL</v>
      </c>
      <c r="F2519" t="str">
        <v>N/A</v>
      </c>
      <c r="G2519" t="str">
        <v>Pricing Page</v>
      </c>
      <c r="H2519" t="str">
        <v>VIEWED</v>
      </c>
      <c r="I2519">
        <v>835</v>
      </c>
      <c r="J2519" t="str">
        <v>TABLET</v>
      </c>
      <c r="K2519" t="str">
        <v>N/A</v>
      </c>
      <c r="L2519" t="str">
        <v/>
      </c>
      <c r="M2519">
        <v>13.9</v>
      </c>
      <c r="N2519" t="str">
        <v>HIGH</v>
      </c>
    </row>
    <row r="2520" spans="1:14">
      <c r="A2520" t="str">
        <v>INT-02519</v>
      </c>
      <c r="B2520" t="str">
        <v>L0613</v>
      </c>
      <c r="C2520" t="str">
        <v>FORM_SUBMIT</v>
      </c>
      <c r="D2520">
        <v>45831</v>
      </c>
      <c r="E2520" t="str">
        <v>SOCIAL</v>
      </c>
      <c r="F2520" t="str">
        <v>C005</v>
      </c>
      <c r="G2520" t="str">
        <v>Ultimate Guide To Crm</v>
      </c>
      <c r="H2520" t="str">
        <v>CLICKED</v>
      </c>
      <c r="I2520">
        <v>1231</v>
      </c>
      <c r="J2520" t="str">
        <v>MOBILE</v>
      </c>
      <c r="K2520" t="str">
        <v>https://example.com/integrations</v>
      </c>
      <c r="L2520" t="str">
        <v/>
      </c>
      <c r="M2520">
        <v>20.5</v>
      </c>
      <c r="N2520" t="str">
        <v>HIGH</v>
      </c>
    </row>
    <row r="2521" spans="1:14">
      <c r="A2521" t="str">
        <v>INT-02520</v>
      </c>
      <c r="B2521" t="str">
        <v>L0528</v>
      </c>
      <c r="C2521" t="str">
        <v>WEBINAR_ATTENDED</v>
      </c>
      <c r="D2521">
        <v>45748</v>
      </c>
      <c r="E2521" t="str">
        <v>SMS</v>
      </c>
      <c r="F2521" t="str">
        <v>C009</v>
      </c>
      <c r="G2521" t="str">
        <v>Crm Buyer'S Guide 2025</v>
      </c>
      <c r="H2521" t="str">
        <v>BOUNCED</v>
      </c>
      <c r="I2521">
        <v>0</v>
      </c>
      <c r="J2521" t="str">
        <v>DESKTOP</v>
      </c>
      <c r="K2521" t="str">
        <v>N/A</v>
      </c>
      <c r="L2521" t="str">
        <v/>
      </c>
      <c r="M2521">
        <v>0</v>
      </c>
      <c r="N2521" t="str">
        <v>NONE</v>
      </c>
    </row>
    <row r="2522" spans="1:14">
      <c r="A2522" t="str">
        <v>INT-02521</v>
      </c>
      <c r="B2522" t="str">
        <v>L0117</v>
      </c>
      <c r="C2522" t="str">
        <v>FREE_TRIAL_SIGNUP</v>
      </c>
      <c r="D2522">
        <v>45924</v>
      </c>
      <c r="E2522" t="str">
        <v>SOCIAL</v>
      </c>
      <c r="F2522" t="str">
        <v>N/A</v>
      </c>
      <c r="G2522" t="str">
        <v>Crm Buyer'S Guide 2025</v>
      </c>
      <c r="H2522" t="str">
        <v>DOWNLOADED</v>
      </c>
      <c r="I2522">
        <v>0</v>
      </c>
      <c r="J2522" t="str">
        <v>DESKTOP</v>
      </c>
      <c r="K2522" t="str">
        <v>https://example.com/blog</v>
      </c>
      <c r="L2522" t="str">
        <v/>
      </c>
      <c r="M2522">
        <v>0</v>
      </c>
      <c r="N2522" t="str">
        <v>NONE</v>
      </c>
    </row>
    <row r="2523" spans="1:14">
      <c r="A2523" t="str">
        <v>INT-02522</v>
      </c>
      <c r="B2523" t="str">
        <v>L0643</v>
      </c>
      <c r="C2523" t="str">
        <v>FREE_TRIAL_SIGNUP</v>
      </c>
      <c r="D2523">
        <v>45738</v>
      </c>
      <c r="E2523" t="str">
        <v>SOCIAL</v>
      </c>
      <c r="F2523" t="str">
        <v>C009</v>
      </c>
      <c r="G2523" t="str">
        <v>Template: Campaign Planning</v>
      </c>
      <c r="H2523" t="str">
        <v>CONVERTED</v>
      </c>
      <c r="I2523">
        <v>0</v>
      </c>
      <c r="J2523" t="str">
        <v>DESKTOP</v>
      </c>
      <c r="K2523" t="str">
        <v>https://example.com/blog/reduce-cac</v>
      </c>
      <c r="L2523" t="str">
        <v/>
      </c>
      <c r="M2523">
        <v>0</v>
      </c>
      <c r="N2523" t="str">
        <v>NONE</v>
      </c>
    </row>
    <row r="2524" spans="1:14">
      <c r="A2524" t="str">
        <v>INT-02523</v>
      </c>
      <c r="B2524" t="str">
        <v>L0440</v>
      </c>
      <c r="C2524" t="str">
        <v>EMAIL_CLICK</v>
      </c>
      <c r="D2524">
        <v>45774</v>
      </c>
      <c r="E2524" t="str">
        <v>UNKNOWN</v>
      </c>
      <c r="F2524" t="str">
        <v>N/A</v>
      </c>
      <c r="G2524" t="str">
        <v>Template: Campaign Planning</v>
      </c>
      <c r="H2524" t="str">
        <v>CONVERTED</v>
      </c>
      <c r="I2524">
        <v>245</v>
      </c>
      <c r="J2524" t="str">
        <v>MOBILE</v>
      </c>
      <c r="K2524" t="str">
        <v>https://example.com/pricing</v>
      </c>
      <c r="L2524" t="str">
        <v/>
      </c>
      <c r="M2524">
        <v>4.0999999999999996</v>
      </c>
      <c r="N2524" t="str">
        <v>MEDIUM</v>
      </c>
    </row>
    <row r="2525" spans="1:14">
      <c r="A2525" t="str">
        <v>INT-02524</v>
      </c>
      <c r="B2525" t="str">
        <v>L0554</v>
      </c>
      <c r="C2525" t="str">
        <v>EMAIL_OPEN</v>
      </c>
      <c r="D2525">
        <v>45832</v>
      </c>
      <c r="E2525" t="str">
        <v>EMAIL</v>
      </c>
      <c r="F2525" t="str">
        <v>C009</v>
      </c>
      <c r="G2525" t="str">
        <v>Partner Referral Landing Page</v>
      </c>
      <c r="H2525" t="str">
        <v>CLICKED</v>
      </c>
      <c r="I2525">
        <v>2026</v>
      </c>
      <c r="J2525" t="str">
        <v>MOBILE</v>
      </c>
      <c r="K2525" t="str">
        <v>https://example.com/contact</v>
      </c>
      <c r="L2525" t="str">
        <v/>
      </c>
      <c r="M2525">
        <v>33.799999999999997</v>
      </c>
      <c r="N2525" t="str">
        <v>HIGH</v>
      </c>
    </row>
    <row r="2526" spans="1:14">
      <c r="A2526" t="str">
        <v>INT-02525</v>
      </c>
      <c r="B2526" t="str">
        <v>L0242</v>
      </c>
      <c r="C2526" t="str">
        <v>AD_CLICK</v>
      </c>
      <c r="D2526">
        <v>45910</v>
      </c>
      <c r="E2526" t="str">
        <v>SMS</v>
      </c>
      <c r="F2526" t="str">
        <v>C008</v>
      </c>
      <c r="G2526" t="str">
        <v>Retargeting Ad Creative A</v>
      </c>
      <c r="H2526" t="str">
        <v>BOUNCED</v>
      </c>
      <c r="I2526">
        <v>750</v>
      </c>
      <c r="J2526" t="str">
        <v>MOBILE</v>
      </c>
      <c r="K2526" t="str">
        <v>N/A</v>
      </c>
      <c r="L2526" t="str">
        <v/>
      </c>
      <c r="M2526">
        <v>12.5</v>
      </c>
      <c r="N2526" t="str">
        <v>HIGH</v>
      </c>
    </row>
    <row r="2527" spans="1:14">
      <c r="A2527" t="str">
        <v>INT-02526</v>
      </c>
      <c r="B2527" t="str">
        <v>L0417</v>
      </c>
      <c r="C2527" t="str">
        <v>REFERRAL_LINK_CLICK</v>
      </c>
      <c r="D2527">
        <v>45774</v>
      </c>
      <c r="E2527" t="str">
        <v>SOCIAL</v>
      </c>
      <c r="F2527" t="str">
        <v>C007</v>
      </c>
      <c r="G2527" t="str">
        <v>Video: Customer Testimonial</v>
      </c>
      <c r="H2527" t="str">
        <v>CLICKED</v>
      </c>
      <c r="I2527">
        <v>23</v>
      </c>
      <c r="J2527" t="str">
        <v>MOBILE</v>
      </c>
      <c r="K2527" t="str">
        <v>https://example.com/contact</v>
      </c>
      <c r="L2527" t="str">
        <v/>
      </c>
      <c r="M2527">
        <v>0.4</v>
      </c>
      <c r="N2527" t="str">
        <v>LOW</v>
      </c>
    </row>
    <row r="2528" spans="1:14">
      <c r="A2528" t="str">
        <v>INT-02527</v>
      </c>
      <c r="B2528" t="str">
        <v>L0893</v>
      </c>
      <c r="C2528" t="str">
        <v>UNSUBSCRIBE</v>
      </c>
      <c r="D2528">
        <v>45704</v>
      </c>
      <c r="E2528" t="str">
        <v>SMS</v>
      </c>
      <c r="F2528" t="str">
        <v>C010</v>
      </c>
      <c r="G2528" t="str">
        <v>Blog: How To Reduce Cac</v>
      </c>
      <c r="H2528" t="str">
        <v>PARTIAL_VIEW</v>
      </c>
      <c r="I2528">
        <v>0</v>
      </c>
      <c r="J2528" t="str">
        <v>MOBILE</v>
      </c>
      <c r="K2528" t="str">
        <v>https://example.com/webinars</v>
      </c>
      <c r="L2528" t="str">
        <v/>
      </c>
      <c r="M2528">
        <v>0</v>
      </c>
      <c r="N2528" t="str">
        <v>NONE</v>
      </c>
    </row>
    <row r="2529" spans="1:14">
      <c r="A2529" t="str">
        <v>INT-02528</v>
      </c>
      <c r="B2529" t="str">
        <v>L0588</v>
      </c>
      <c r="C2529" t="str">
        <v>EMAIL_CLICK</v>
      </c>
      <c r="D2529">
        <v>46002</v>
      </c>
      <c r="E2529" t="str">
        <v>EMAIL</v>
      </c>
      <c r="F2529" t="str">
        <v>C001</v>
      </c>
      <c r="G2529" t="str">
        <v>Ebook: Abm Playbook</v>
      </c>
      <c r="H2529" t="str">
        <v>BOUNCED</v>
      </c>
      <c r="I2529">
        <v>0</v>
      </c>
      <c r="J2529" t="str">
        <v>DESKTOP</v>
      </c>
      <c r="K2529" t="str">
        <v>https://example.com/blog</v>
      </c>
      <c r="L2529" t="str">
        <v/>
      </c>
      <c r="M2529">
        <v>0</v>
      </c>
      <c r="N2529" t="str">
        <v>NONE</v>
      </c>
    </row>
    <row r="2530" spans="1:14">
      <c r="A2530" t="str">
        <v>INT-02529</v>
      </c>
      <c r="B2530" t="str">
        <v>L0534</v>
      </c>
      <c r="C2530" t="str">
        <v>EMAIL_CLICK</v>
      </c>
      <c r="D2530">
        <v>45980</v>
      </c>
      <c r="E2530" t="str">
        <v>CHAT</v>
      </c>
      <c r="F2530" t="str">
        <v>N/A</v>
      </c>
      <c r="G2530" t="str">
        <v>Roi Calculator Landing Page</v>
      </c>
      <c r="H2530" t="str">
        <v>NO_RESPONSE</v>
      </c>
      <c r="I2530">
        <v>578</v>
      </c>
      <c r="J2530" t="str">
        <v>TABLET</v>
      </c>
      <c r="K2530" t="str">
        <v>https://example.com/free-trial</v>
      </c>
      <c r="L2530" t="str">
        <v>Demo Scheduled For Next Week</v>
      </c>
      <c r="M2530">
        <v>9.6</v>
      </c>
      <c r="N2530" t="str">
        <v>HIGH</v>
      </c>
    </row>
    <row r="2531" spans="1:14">
      <c r="A2531" t="str">
        <v>INT-02530</v>
      </c>
      <c r="B2531" t="str">
        <v>L0470</v>
      </c>
      <c r="C2531" t="str">
        <v>PRICING_PAGE_VIEW</v>
      </c>
      <c r="D2531">
        <v>46006</v>
      </c>
      <c r="E2531" t="str">
        <v>CHAT</v>
      </c>
      <c r="F2531" t="str">
        <v>C009</v>
      </c>
      <c r="G2531" t="str">
        <v>Unknown</v>
      </c>
      <c r="H2531" t="str">
        <v>IGNORED</v>
      </c>
      <c r="I2531">
        <v>811</v>
      </c>
      <c r="J2531" t="str">
        <v>TABLET</v>
      </c>
      <c r="K2531" t="str">
        <v>https://example.com/roi-calculator</v>
      </c>
      <c r="L2531" t="str">
        <v/>
      </c>
      <c r="M2531">
        <v>13.5</v>
      </c>
      <c r="N2531" t="str">
        <v>HIGH</v>
      </c>
    </row>
    <row r="2532" spans="1:14">
      <c r="A2532" t="str">
        <v>INT-02531</v>
      </c>
      <c r="B2532" t="str">
        <v>L0849</v>
      </c>
      <c r="C2532" t="str">
        <v>DEMO_REQUEST</v>
      </c>
      <c r="D2532">
        <v>45736</v>
      </c>
      <c r="E2532" t="str">
        <v>PHONE</v>
      </c>
      <c r="F2532" t="str">
        <v>C005</v>
      </c>
      <c r="G2532" t="str">
        <v>Video: Platform Overview 3Min</v>
      </c>
      <c r="H2532" t="str">
        <v>CLICKED</v>
      </c>
      <c r="I2532">
        <v>1956</v>
      </c>
      <c r="J2532" t="str">
        <v>TABLET</v>
      </c>
      <c r="K2532" t="str">
        <v>https://example.com/contact</v>
      </c>
      <c r="L2532" t="str">
        <v/>
      </c>
      <c r="M2532">
        <v>32.6</v>
      </c>
      <c r="N2532" t="str">
        <v>HIGH</v>
      </c>
    </row>
    <row r="2533" spans="1:14">
      <c r="A2533" t="str">
        <v>INT-02532</v>
      </c>
      <c r="B2533" t="str">
        <v>L0011</v>
      </c>
      <c r="C2533" t="str">
        <v>EMAIL_OPEN</v>
      </c>
      <c r="D2533">
        <v>45666</v>
      </c>
      <c r="E2533" t="str">
        <v>CHAT</v>
      </c>
      <c r="F2533" t="str">
        <v>C002</v>
      </c>
      <c r="G2533" t="str">
        <v>Blog: 5 Metrics Every Cmo Needs</v>
      </c>
      <c r="H2533" t="str">
        <v>CONVERTED</v>
      </c>
      <c r="I2533">
        <v>623</v>
      </c>
      <c r="J2533" t="str">
        <v>TABLET</v>
      </c>
      <c r="K2533" t="str">
        <v>https://example.com/features</v>
      </c>
      <c r="L2533" t="str">
        <v/>
      </c>
      <c r="M2533">
        <v>10.4</v>
      </c>
      <c r="N2533" t="str">
        <v>HIGH</v>
      </c>
    </row>
    <row r="2534" spans="1:14">
      <c r="A2534" t="str">
        <v>INT-02533</v>
      </c>
      <c r="B2534" t="str">
        <v>L0181</v>
      </c>
      <c r="C2534" t="str">
        <v>FORM_SUBMIT</v>
      </c>
      <c r="D2534">
        <v>45988</v>
      </c>
      <c r="E2534" t="str">
        <v>EMAIL</v>
      </c>
      <c r="F2534" t="str">
        <v>C002</v>
      </c>
      <c r="G2534" t="str">
        <v>Blog: How To Reduce Cac</v>
      </c>
      <c r="H2534" t="str">
        <v>BOUNCED</v>
      </c>
      <c r="I2534">
        <v>368</v>
      </c>
      <c r="J2534" t="str">
        <v>DESKTOP</v>
      </c>
      <c r="K2534" t="str">
        <v>https://example.com/features</v>
      </c>
      <c r="L2534" t="str">
        <v>Follow Up Needed</v>
      </c>
      <c r="M2534">
        <v>6.1</v>
      </c>
      <c r="N2534" t="str">
        <v>HIGH</v>
      </c>
    </row>
    <row r="2535" spans="1:14">
      <c r="A2535" t="str">
        <v>INT-02534</v>
      </c>
      <c r="B2535" t="str">
        <v>L0112</v>
      </c>
      <c r="C2535" t="str">
        <v>EMAIL_CLICK</v>
      </c>
      <c r="D2535">
        <v>45813</v>
      </c>
      <c r="E2535" t="str">
        <v>EMAIL</v>
      </c>
      <c r="F2535" t="str">
        <v>C008</v>
      </c>
      <c r="G2535" t="str">
        <v>Demo: Live Product Walkthrough</v>
      </c>
      <c r="H2535" t="str">
        <v>CONVERTED</v>
      </c>
      <c r="I2535">
        <v>1199</v>
      </c>
      <c r="J2535" t="str">
        <v>MOBILE</v>
      </c>
      <c r="K2535" t="str">
        <v>https://example.com/features</v>
      </c>
      <c r="L2535" t="str">
        <v/>
      </c>
      <c r="M2535">
        <v>20</v>
      </c>
      <c r="N2535" t="str">
        <v>HIGH</v>
      </c>
    </row>
    <row r="2536" spans="1:14">
      <c r="A2536" t="str">
        <v>INT-02535</v>
      </c>
      <c r="B2536" t="str">
        <v>L0427</v>
      </c>
      <c r="C2536" t="str">
        <v>AD_CLICK</v>
      </c>
      <c r="D2536">
        <v>45762</v>
      </c>
      <c r="E2536" t="str">
        <v>EMAIL</v>
      </c>
      <c r="F2536" t="str">
        <v>C008</v>
      </c>
      <c r="G2536" t="str">
        <v>10 Lead Scoring Tips</v>
      </c>
      <c r="H2536" t="str">
        <v>BOUNCED</v>
      </c>
      <c r="I2536">
        <v>968</v>
      </c>
      <c r="J2536" t="str">
        <v>DESKTOP</v>
      </c>
      <c r="K2536" t="str">
        <v>N/A</v>
      </c>
      <c r="L2536" t="str">
        <v/>
      </c>
      <c r="M2536">
        <v>16.100000000000001</v>
      </c>
      <c r="N2536" t="str">
        <v>HIGH</v>
      </c>
    </row>
    <row r="2537" spans="1:14">
      <c r="A2537" t="str">
        <v>INT-02536</v>
      </c>
      <c r="B2537" t="str">
        <v>L0948</v>
      </c>
      <c r="C2537" t="str">
        <v>CHATBOT_CONVO</v>
      </c>
      <c r="D2537">
        <v>45697</v>
      </c>
      <c r="E2537" t="str">
        <v>SOCIAL</v>
      </c>
      <c r="F2537" t="str">
        <v>C006</v>
      </c>
      <c r="G2537" t="str">
        <v>Newsletter Issue #43</v>
      </c>
      <c r="H2537" t="str">
        <v>PARTIAL_VIEW</v>
      </c>
      <c r="I2537">
        <v>1079</v>
      </c>
      <c r="J2537" t="str">
        <v>MOBILE</v>
      </c>
      <c r="K2537" t="str">
        <v>https://example.com/webinars</v>
      </c>
      <c r="L2537" t="str">
        <v/>
      </c>
      <c r="M2537">
        <v>18</v>
      </c>
      <c r="N2537" t="str">
        <v>HIGH</v>
      </c>
    </row>
    <row r="2538" spans="1:14">
      <c r="A2538" t="str">
        <v>INT-02537</v>
      </c>
      <c r="B2538" t="str">
        <v>L0698</v>
      </c>
      <c r="C2538" t="str">
        <v>PHONE_CALL</v>
      </c>
      <c r="D2538">
        <v>45792</v>
      </c>
      <c r="E2538" t="str">
        <v>UNKNOWN</v>
      </c>
      <c r="F2538" t="str">
        <v>C007</v>
      </c>
      <c r="G2538" t="str">
        <v>Blog: 5 Metrics Every Cmo Needs</v>
      </c>
      <c r="H2538" t="str">
        <v>CLICKED</v>
      </c>
      <c r="I2538">
        <v>0</v>
      </c>
      <c r="J2538" t="str">
        <v>MOBILE</v>
      </c>
      <c r="K2538" t="str">
        <v>https://example.com/features</v>
      </c>
      <c r="L2538" t="str">
        <v/>
      </c>
      <c r="M2538">
        <v>0</v>
      </c>
      <c r="N2538" t="str">
        <v>NONE</v>
      </c>
    </row>
    <row r="2539" spans="1:14">
      <c r="A2539" t="str">
        <v>INT-02538</v>
      </c>
      <c r="B2539" t="str">
        <v>L0924</v>
      </c>
      <c r="C2539" t="str">
        <v>BLOG_READ</v>
      </c>
      <c r="D2539">
        <v>45933</v>
      </c>
      <c r="E2539" t="str">
        <v>SMS</v>
      </c>
      <c r="F2539" t="str">
        <v>C003</v>
      </c>
      <c r="G2539" t="str">
        <v>Blog: 5 Metrics Every Cmo Needs</v>
      </c>
      <c r="H2539" t="str">
        <v>CONVERTED</v>
      </c>
      <c r="I2539">
        <v>1532</v>
      </c>
      <c r="J2539" t="str">
        <v>MOBILE</v>
      </c>
      <c r="K2539" t="str">
        <v>https://example.com/case-studies</v>
      </c>
      <c r="L2539" t="str">
        <v/>
      </c>
      <c r="M2539">
        <v>25.5</v>
      </c>
      <c r="N2539" t="str">
        <v>HIGH</v>
      </c>
    </row>
    <row r="2540" spans="1:14">
      <c r="A2540" t="str">
        <v>INT-02539</v>
      </c>
      <c r="B2540" t="str">
        <v>L0305</v>
      </c>
      <c r="C2540" t="str">
        <v>EMAIL_CLICK</v>
      </c>
      <c r="D2540">
        <v>45828</v>
      </c>
      <c r="E2540" t="str">
        <v>PHONE</v>
      </c>
      <c r="F2540" t="str">
        <v>C001</v>
      </c>
      <c r="G2540" t="str">
        <v>Roi Calculator Landing Page</v>
      </c>
      <c r="H2540" t="str">
        <v>NO_RESPONSE</v>
      </c>
      <c r="I2540">
        <v>1648</v>
      </c>
      <c r="J2540" t="str">
        <v>UNKNOWN</v>
      </c>
      <c r="K2540" t="str">
        <v>https://example.com/competitors</v>
      </c>
      <c r="L2540" t="str">
        <v>Demo Scheduled For Next Week</v>
      </c>
      <c r="M2540">
        <v>27.5</v>
      </c>
      <c r="N2540" t="str">
        <v>HIGH</v>
      </c>
    </row>
    <row r="2541" spans="1:14">
      <c r="A2541" t="str">
        <v>INT-02540</v>
      </c>
      <c r="B2541" t="str">
        <v>L0396</v>
      </c>
      <c r="C2541" t="str">
        <v>PRICING_PAGE_VIEW</v>
      </c>
      <c r="D2541">
        <v>45970</v>
      </c>
      <c r="E2541" t="str">
        <v>SMS</v>
      </c>
      <c r="F2541" t="str">
        <v>C006</v>
      </c>
      <c r="G2541" t="str">
        <v>Blog: 5 Metrics Every Cmo Needs</v>
      </c>
      <c r="H2541" t="str">
        <v>NO_RESPONSE</v>
      </c>
      <c r="I2541">
        <v>2321</v>
      </c>
      <c r="J2541" t="str">
        <v>MOBILE</v>
      </c>
      <c r="K2541" t="str">
        <v>N/A</v>
      </c>
      <c r="L2541" t="str">
        <v/>
      </c>
      <c r="M2541">
        <v>38.700000000000003</v>
      </c>
      <c r="N2541" t="str">
        <v>HIGH</v>
      </c>
    </row>
    <row r="2542" spans="1:14">
      <c r="A2542" t="str">
        <v>INT-02541</v>
      </c>
      <c r="B2542" t="str">
        <v>L0439</v>
      </c>
      <c r="C2542" t="str">
        <v>UNSUBSCRIBE</v>
      </c>
      <c r="D2542">
        <v>45694</v>
      </c>
      <c r="E2542" t="str">
        <v>SOCIAL</v>
      </c>
      <c r="F2542" t="str">
        <v>C005</v>
      </c>
      <c r="G2542" t="str">
        <v>Crm Buyer'S Guide 2025</v>
      </c>
      <c r="H2542" t="str">
        <v>CLICKED</v>
      </c>
      <c r="I2542">
        <v>1345</v>
      </c>
      <c r="J2542" t="str">
        <v>MOBILE</v>
      </c>
      <c r="K2542" t="str">
        <v>https://example.com/webinars</v>
      </c>
      <c r="L2542" t="str">
        <v/>
      </c>
      <c r="M2542">
        <v>22.4</v>
      </c>
      <c r="N2542" t="str">
        <v>HIGH</v>
      </c>
    </row>
    <row r="2543" spans="1:14">
      <c r="A2543" t="str">
        <v>INT-02542</v>
      </c>
      <c r="B2543" t="str">
        <v>L0904</v>
      </c>
      <c r="C2543" t="str">
        <v>DEMO_REQUEST</v>
      </c>
      <c r="D2543" t="str">
        <v/>
      </c>
      <c r="E2543" t="str">
        <v>EMAIL</v>
      </c>
      <c r="F2543" t="str">
        <v>C006</v>
      </c>
      <c r="G2543" t="str">
        <v>Crm Buyer'S Guide 2025</v>
      </c>
      <c r="H2543" t="str">
        <v>CONVERTED</v>
      </c>
      <c r="I2543">
        <v>1110</v>
      </c>
      <c r="J2543" t="str">
        <v>MOBILE</v>
      </c>
      <c r="K2543" t="str">
        <v>https://example.com/pricing</v>
      </c>
      <c r="L2543" t="str">
        <v>Hot Lead — Fast Track</v>
      </c>
      <c r="M2543">
        <v>18.5</v>
      </c>
      <c r="N2543" t="str">
        <v>HIGH</v>
      </c>
    </row>
    <row r="2544" spans="1:14">
      <c r="A2544" t="str">
        <v>INT-02543</v>
      </c>
      <c r="B2544" t="str">
        <v>L0471</v>
      </c>
      <c r="C2544" t="str">
        <v>WEBSITE_VISIT</v>
      </c>
      <c r="D2544">
        <v>45676</v>
      </c>
      <c r="E2544" t="str">
        <v>PHONE</v>
      </c>
      <c r="F2544" t="str">
        <v>C004</v>
      </c>
      <c r="G2544" t="str">
        <v>Newsletter Issue #44</v>
      </c>
      <c r="H2544" t="str">
        <v>DOWNLOADED</v>
      </c>
      <c r="I2544">
        <v>2123</v>
      </c>
      <c r="J2544" t="str">
        <v>MOBILE</v>
      </c>
      <c r="K2544" t="str">
        <v>https://example.com/features</v>
      </c>
      <c r="L2544" t="str">
        <v/>
      </c>
      <c r="M2544">
        <v>35.4</v>
      </c>
      <c r="N2544" t="str">
        <v>HIGH</v>
      </c>
    </row>
    <row r="2545" spans="1:14">
      <c r="A2545" t="str">
        <v>INT-02544</v>
      </c>
      <c r="B2545" t="str">
        <v>L0087</v>
      </c>
      <c r="C2545" t="str">
        <v>FREE_TRIAL_SIGNUP</v>
      </c>
      <c r="D2545">
        <v>45973</v>
      </c>
      <c r="E2545" t="str">
        <v>CHAT</v>
      </c>
      <c r="F2545" t="str">
        <v>C008</v>
      </c>
      <c r="G2545" t="str">
        <v>Demo: Live Product Walkthrough</v>
      </c>
      <c r="H2545" t="str">
        <v>CONVERTED</v>
      </c>
      <c r="I2545">
        <v>455</v>
      </c>
      <c r="J2545" t="str">
        <v>DESKTOP</v>
      </c>
      <c r="K2545" t="str">
        <v>https://example.com/contact</v>
      </c>
      <c r="L2545" t="str">
        <v/>
      </c>
      <c r="M2545">
        <v>7.6</v>
      </c>
      <c r="N2545" t="str">
        <v>HIGH</v>
      </c>
    </row>
    <row r="2546" spans="1:14">
      <c r="A2546" t="str">
        <v>INT-02545</v>
      </c>
      <c r="B2546" t="str">
        <v>L0153</v>
      </c>
      <c r="C2546" t="str">
        <v>WEBINAR_ATTENDED</v>
      </c>
      <c r="D2546" t="str">
        <v/>
      </c>
      <c r="E2546" t="str">
        <v>PUSH_NOTIFICATION</v>
      </c>
      <c r="F2546" t="str">
        <v>C008</v>
      </c>
      <c r="G2546" t="str">
        <v>Newsletter Issue #42</v>
      </c>
      <c r="H2546" t="str">
        <v>IGNORED</v>
      </c>
      <c r="I2546">
        <v>871</v>
      </c>
      <c r="J2546" t="str">
        <v>DESKTOP</v>
      </c>
      <c r="K2546" t="str">
        <v>https://example.com/blog/reduce-cac</v>
      </c>
      <c r="L2546" t="str">
        <v/>
      </c>
      <c r="M2546">
        <v>14.5</v>
      </c>
      <c r="N2546" t="str">
        <v>HIGH</v>
      </c>
    </row>
    <row r="2547" spans="1:14">
      <c r="A2547" t="str">
        <v>INT-02546</v>
      </c>
      <c r="B2547" t="str">
        <v>L0478</v>
      </c>
      <c r="C2547" t="str">
        <v>DEMO_REQUEST</v>
      </c>
      <c r="D2547">
        <v>45928</v>
      </c>
      <c r="E2547" t="str">
        <v>SMS</v>
      </c>
      <c r="F2547" t="str">
        <v>C006</v>
      </c>
      <c r="G2547" t="str">
        <v>Free Trial Signup Page</v>
      </c>
      <c r="H2547" t="str">
        <v>NO_RESPONSE</v>
      </c>
      <c r="I2547">
        <v>1491</v>
      </c>
      <c r="J2547" t="str">
        <v>MOBILE</v>
      </c>
      <c r="K2547" t="str">
        <v>https://example.com/integrations</v>
      </c>
      <c r="L2547" t="str">
        <v/>
      </c>
      <c r="M2547">
        <v>24.9</v>
      </c>
      <c r="N2547" t="str">
        <v>HIGH</v>
      </c>
    </row>
    <row r="2548" spans="1:14">
      <c r="A2548" t="str">
        <v>INT-02547</v>
      </c>
      <c r="B2548" t="str">
        <v>L0890</v>
      </c>
      <c r="C2548" t="str">
        <v>DEMO_REQUEST</v>
      </c>
      <c r="D2548">
        <v>45829</v>
      </c>
      <c r="E2548" t="str">
        <v>UNKNOWN</v>
      </c>
      <c r="F2548" t="str">
        <v>C010</v>
      </c>
      <c r="G2548" t="str">
        <v>Ultimate Guide To Crm</v>
      </c>
      <c r="H2548" t="str">
        <v>IGNORED</v>
      </c>
      <c r="I2548">
        <v>0</v>
      </c>
      <c r="J2548" t="str">
        <v>TABLET</v>
      </c>
      <c r="K2548" t="str">
        <v>https://example.com/case-studies</v>
      </c>
      <c r="L2548" t="str">
        <v/>
      </c>
      <c r="M2548">
        <v>0</v>
      </c>
      <c r="N2548" t="str">
        <v>NONE</v>
      </c>
    </row>
    <row r="2549" spans="1:14">
      <c r="A2549" t="str">
        <v>INT-02548</v>
      </c>
      <c r="B2549" t="str">
        <v>L0255</v>
      </c>
      <c r="C2549" t="str">
        <v>SOCIAL_ENGAGE</v>
      </c>
      <c r="D2549">
        <v>45785</v>
      </c>
      <c r="E2549" t="str">
        <v>IN-PERSON</v>
      </c>
      <c r="F2549" t="str">
        <v>C008</v>
      </c>
      <c r="G2549" t="str">
        <v>Blog: How To Reduce Cac</v>
      </c>
      <c r="H2549" t="str">
        <v>PARTIAL_VIEW</v>
      </c>
      <c r="I2549">
        <v>12</v>
      </c>
      <c r="J2549" t="str">
        <v>MOBILE</v>
      </c>
      <c r="K2549" t="str">
        <v>N/A</v>
      </c>
      <c r="L2549" t="str">
        <v/>
      </c>
      <c r="M2549">
        <v>0.2</v>
      </c>
      <c r="N2549" t="str">
        <v>LOW</v>
      </c>
    </row>
    <row r="2550" spans="1:14">
      <c r="A2550" t="str">
        <v>INT-02549</v>
      </c>
      <c r="B2550" t="str">
        <v>L0775</v>
      </c>
      <c r="C2550" t="str">
        <v>FORM_SUBMIT</v>
      </c>
      <c r="D2550">
        <v>45866</v>
      </c>
      <c r="E2550" t="str">
        <v>SOCIAL</v>
      </c>
      <c r="F2550" t="str">
        <v>N/A</v>
      </c>
      <c r="G2550" t="str">
        <v>Whitepaper: State Of Gtm 2025</v>
      </c>
      <c r="H2550" t="str">
        <v>NO_RESPONSE</v>
      </c>
      <c r="I2550">
        <v>634</v>
      </c>
      <c r="J2550" t="str">
        <v>UNKNOWN</v>
      </c>
      <c r="K2550" t="str">
        <v>https://example.com/demo</v>
      </c>
      <c r="L2550" t="str">
        <v/>
      </c>
      <c r="M2550">
        <v>10.6</v>
      </c>
      <c r="N2550" t="str">
        <v>HIGH</v>
      </c>
    </row>
    <row r="2551" spans="1:14">
      <c r="A2551" t="str">
        <v>INT-02550</v>
      </c>
      <c r="B2551" t="str">
        <v>L0694</v>
      </c>
      <c r="C2551" t="str">
        <v>FORM_SUBMIT</v>
      </c>
      <c r="D2551">
        <v>45772</v>
      </c>
      <c r="E2551" t="str">
        <v>IN-PERSON</v>
      </c>
      <c r="F2551" t="str">
        <v>C006</v>
      </c>
      <c r="G2551" t="str">
        <v>Case Study: Mid-Market Win</v>
      </c>
      <c r="H2551" t="str">
        <v>OPENED</v>
      </c>
      <c r="I2551">
        <v>416</v>
      </c>
      <c r="J2551" t="str">
        <v>UNKNOWN</v>
      </c>
      <c r="K2551" t="str">
        <v>https://example.com/blog</v>
      </c>
      <c r="L2551" t="str">
        <v/>
      </c>
      <c r="M2551">
        <v>6.9</v>
      </c>
      <c r="N2551" t="str">
        <v>HIGH</v>
      </c>
    </row>
    <row r="2552" spans="1:14">
      <c r="A2552" t="str">
        <v>INT-02551</v>
      </c>
      <c r="B2552" t="str">
        <v>L0542</v>
      </c>
      <c r="C2552" t="str">
        <v>PHONE_CALL</v>
      </c>
      <c r="D2552" t="str">
        <v/>
      </c>
      <c r="E2552" t="str">
        <v>CHAT</v>
      </c>
      <c r="F2552" t="str">
        <v>C004</v>
      </c>
      <c r="G2552" t="str">
        <v>Ultimate Guide To Crm</v>
      </c>
      <c r="H2552" t="str">
        <v>IGNORED</v>
      </c>
      <c r="I2552">
        <v>1364</v>
      </c>
      <c r="J2552" t="str">
        <v>TABLET</v>
      </c>
      <c r="K2552" t="str">
        <v>https://example.com/blog</v>
      </c>
      <c r="L2552" t="str">
        <v>Needs Approval From Cfo</v>
      </c>
      <c r="M2552">
        <v>22.7</v>
      </c>
      <c r="N2552" t="str">
        <v>HIGH</v>
      </c>
    </row>
    <row r="2553" spans="1:14">
      <c r="A2553" t="str">
        <v>INT-02552</v>
      </c>
      <c r="B2553" t="str">
        <v>L0919</v>
      </c>
      <c r="C2553" t="str">
        <v>VIDEO_WATCH</v>
      </c>
      <c r="D2553">
        <v>45736</v>
      </c>
      <c r="E2553" t="str">
        <v>CHAT</v>
      </c>
      <c r="F2553" t="str">
        <v>C006</v>
      </c>
      <c r="G2553" t="str">
        <v>Newsletter Issue #43</v>
      </c>
      <c r="H2553" t="str">
        <v>CONVERTED</v>
      </c>
      <c r="I2553">
        <v>0</v>
      </c>
      <c r="J2553" t="str">
        <v>TABLET</v>
      </c>
      <c r="K2553" t="str">
        <v>N/A</v>
      </c>
      <c r="L2553" t="str">
        <v/>
      </c>
      <c r="M2553">
        <v>0</v>
      </c>
      <c r="N2553" t="str">
        <v>NONE</v>
      </c>
    </row>
    <row r="2554" spans="1:14">
      <c r="A2554" t="str">
        <v>INT-02553</v>
      </c>
      <c r="B2554" t="str">
        <v>L0515</v>
      </c>
      <c r="C2554" t="str">
        <v>UNSUBSCRIBE</v>
      </c>
      <c r="D2554">
        <v>45912</v>
      </c>
      <c r="E2554" t="str">
        <v>CHAT</v>
      </c>
      <c r="F2554" t="str">
        <v>C009</v>
      </c>
      <c r="G2554" t="str">
        <v>Newsletter Issue #43</v>
      </c>
      <c r="H2554" t="str">
        <v>IGNORED</v>
      </c>
      <c r="I2554">
        <v>0</v>
      </c>
      <c r="J2554" t="str">
        <v>MOBILE</v>
      </c>
      <c r="K2554" t="str">
        <v>N/A</v>
      </c>
      <c r="L2554" t="str">
        <v/>
      </c>
      <c r="M2554">
        <v>0</v>
      </c>
      <c r="N2554" t="str">
        <v>NONE</v>
      </c>
    </row>
    <row r="2555" spans="1:14">
      <c r="A2555" t="str">
        <v>INT-02554</v>
      </c>
      <c r="B2555" t="str">
        <v>L0316</v>
      </c>
      <c r="C2555" t="str">
        <v>EMAIL_OPEN</v>
      </c>
      <c r="D2555">
        <v>45820</v>
      </c>
      <c r="E2555" t="str">
        <v>SOCIAL</v>
      </c>
      <c r="F2555" t="str">
        <v>N/A</v>
      </c>
      <c r="G2555" t="str">
        <v>Case Study: Mid-Market Win</v>
      </c>
      <c r="H2555" t="str">
        <v>CONVERTED</v>
      </c>
      <c r="I2555">
        <v>0</v>
      </c>
      <c r="J2555" t="str">
        <v>TABLET</v>
      </c>
      <c r="K2555" t="str">
        <v>https://example.com/webinars</v>
      </c>
      <c r="L2555" t="str">
        <v/>
      </c>
      <c r="M2555">
        <v>0</v>
      </c>
      <c r="N2555" t="str">
        <v>NONE</v>
      </c>
    </row>
    <row r="2556" spans="1:14">
      <c r="A2556" t="str">
        <v>INT-02555</v>
      </c>
      <c r="B2556" t="str">
        <v>L0604</v>
      </c>
      <c r="C2556" t="str">
        <v>CONTENT_DOWNLOAD</v>
      </c>
      <c r="D2556" t="str">
        <v/>
      </c>
      <c r="E2556" t="str">
        <v>SMS</v>
      </c>
      <c r="F2556" t="str">
        <v>C004</v>
      </c>
      <c r="G2556" t="str">
        <v>Template: Campaign Planning</v>
      </c>
      <c r="H2556" t="str">
        <v>OPENED</v>
      </c>
      <c r="I2556">
        <v>2230</v>
      </c>
      <c r="J2556" t="str">
        <v>TABLET</v>
      </c>
      <c r="K2556" t="str">
        <v>https://example.com/features</v>
      </c>
      <c r="L2556" t="str">
        <v>Hot Lead — Fast Track</v>
      </c>
      <c r="M2556">
        <v>37.200000000000003</v>
      </c>
      <c r="N2556" t="str">
        <v>HIGH</v>
      </c>
    </row>
    <row r="2557" spans="1:14">
      <c r="A2557" t="str">
        <v>INT-02556</v>
      </c>
      <c r="B2557" t="str">
        <v>L0127</v>
      </c>
      <c r="C2557" t="str">
        <v>EMAIL_OPEN</v>
      </c>
      <c r="D2557">
        <v>45802</v>
      </c>
      <c r="E2557" t="str">
        <v>SMS</v>
      </c>
      <c r="F2557" t="str">
        <v>C009</v>
      </c>
      <c r="G2557" t="str">
        <v>10 Lead Scoring Tips</v>
      </c>
      <c r="H2557" t="str">
        <v>BOUNCED</v>
      </c>
      <c r="I2557">
        <v>1181</v>
      </c>
      <c r="J2557" t="str">
        <v>DESKTOP</v>
      </c>
      <c r="K2557" t="str">
        <v>https://example.com/pricing</v>
      </c>
      <c r="L2557" t="str">
        <v/>
      </c>
      <c r="M2557">
        <v>19.7</v>
      </c>
      <c r="N2557" t="str">
        <v>HIGH</v>
      </c>
    </row>
    <row r="2558" spans="1:14">
      <c r="A2558" t="str">
        <v>INT-02557</v>
      </c>
      <c r="B2558" t="str">
        <v>L0193</v>
      </c>
      <c r="C2558" t="str">
        <v>UNSUBSCRIBE</v>
      </c>
      <c r="D2558">
        <v>45937</v>
      </c>
      <c r="E2558" t="str">
        <v>EMAIL</v>
      </c>
      <c r="F2558" t="str">
        <v>C010</v>
      </c>
      <c r="G2558" t="str">
        <v>Template: Campaign Planning</v>
      </c>
      <c r="H2558" t="str">
        <v>CLICKED</v>
      </c>
      <c r="I2558">
        <v>811</v>
      </c>
      <c r="J2558" t="str">
        <v>UNKNOWN</v>
      </c>
      <c r="K2558" t="str">
        <v>https://example.com/demo</v>
      </c>
      <c r="L2558" t="str">
        <v/>
      </c>
      <c r="M2558">
        <v>13.5</v>
      </c>
      <c r="N2558" t="str">
        <v>HIGH</v>
      </c>
    </row>
    <row r="2559" spans="1:14">
      <c r="A2559" t="str">
        <v>INT-02558</v>
      </c>
      <c r="B2559" t="str">
        <v>L0385</v>
      </c>
      <c r="C2559" t="str">
        <v>REFERRAL_LINK_CLICK</v>
      </c>
      <c r="D2559" t="str">
        <v/>
      </c>
      <c r="E2559" t="str">
        <v>UNKNOWN</v>
      </c>
      <c r="F2559" t="str">
        <v>C006</v>
      </c>
      <c r="G2559" t="str">
        <v>Case Study: Mid-Market Win</v>
      </c>
      <c r="H2559" t="str">
        <v>BOUNCED</v>
      </c>
      <c r="I2559">
        <v>2358</v>
      </c>
      <c r="J2559" t="str">
        <v>DESKTOP</v>
      </c>
      <c r="K2559" t="str">
        <v>https://example.com/about</v>
      </c>
      <c r="L2559" t="str">
        <v/>
      </c>
      <c r="M2559">
        <v>39.299999999999997</v>
      </c>
      <c r="N2559" t="str">
        <v>HIGH</v>
      </c>
    </row>
    <row r="2560" spans="1:14">
      <c r="A2560" t="str">
        <v>INT-02559</v>
      </c>
      <c r="B2560" t="str">
        <v>L0653</v>
      </c>
      <c r="C2560" t="str">
        <v>DEMO_REQUEST</v>
      </c>
      <c r="D2560">
        <v>45742</v>
      </c>
      <c r="E2560" t="str">
        <v>SOCIAL</v>
      </c>
      <c r="F2560" t="str">
        <v>C004</v>
      </c>
      <c r="G2560" t="str">
        <v>Case Study: Enterprise Win</v>
      </c>
      <c r="H2560" t="str">
        <v>CLICKED</v>
      </c>
      <c r="I2560">
        <v>869</v>
      </c>
      <c r="J2560" t="str">
        <v>DESKTOP</v>
      </c>
      <c r="K2560" t="str">
        <v>https://example.com/resources/ebooks</v>
      </c>
      <c r="L2560" t="str">
        <v/>
      </c>
      <c r="M2560">
        <v>14.5</v>
      </c>
      <c r="N2560" t="str">
        <v>HIGH</v>
      </c>
    </row>
    <row r="2561" spans="1:14">
      <c r="A2561" t="str">
        <v>INT-02560</v>
      </c>
      <c r="B2561" t="str">
        <v>L0736</v>
      </c>
      <c r="C2561" t="str">
        <v>EMAIL_OPEN</v>
      </c>
      <c r="D2561">
        <v>45710</v>
      </c>
      <c r="E2561" t="str">
        <v>EMAIL</v>
      </c>
      <c r="F2561" t="str">
        <v>C004</v>
      </c>
      <c r="G2561" t="str">
        <v>Unknown</v>
      </c>
      <c r="H2561" t="str">
        <v>CONVERTED</v>
      </c>
      <c r="I2561">
        <v>2248</v>
      </c>
      <c r="J2561" t="str">
        <v>DESKTOP</v>
      </c>
      <c r="K2561" t="str">
        <v>https://example.com/demo</v>
      </c>
      <c r="L2561" t="str">
        <v/>
      </c>
      <c r="M2561">
        <v>37.5</v>
      </c>
      <c r="N2561" t="str">
        <v>HIGH</v>
      </c>
    </row>
    <row r="2562" spans="1:14">
      <c r="A2562" t="str">
        <v>INT-02561</v>
      </c>
      <c r="B2562" t="str">
        <v>L0759</v>
      </c>
      <c r="C2562" t="str">
        <v>CHATBOT_CONVO</v>
      </c>
      <c r="D2562">
        <v>45920</v>
      </c>
      <c r="E2562" t="str">
        <v>UNKNOWN</v>
      </c>
      <c r="F2562" t="str">
        <v>C009</v>
      </c>
      <c r="G2562" t="str">
        <v>Webinar: Marketing Automation 101</v>
      </c>
      <c r="H2562" t="str">
        <v>PARTIAL_VIEW</v>
      </c>
      <c r="I2562">
        <v>1653</v>
      </c>
      <c r="J2562" t="str">
        <v>MOBILE</v>
      </c>
      <c r="K2562" t="str">
        <v>N/A</v>
      </c>
      <c r="L2562" t="str">
        <v/>
      </c>
      <c r="M2562">
        <v>27.6</v>
      </c>
      <c r="N2562" t="str">
        <v>HIGH</v>
      </c>
    </row>
    <row r="2563" spans="1:14">
      <c r="A2563" t="str">
        <v>INT-02562</v>
      </c>
      <c r="B2563" t="str">
        <v>L0711</v>
      </c>
      <c r="C2563" t="str">
        <v>SOCIAL_ENGAGE</v>
      </c>
      <c r="D2563">
        <v>45855</v>
      </c>
      <c r="E2563" t="str">
        <v>PUSH_NOTIFICATION</v>
      </c>
      <c r="F2563" t="str">
        <v>C009</v>
      </c>
      <c r="G2563" t="str">
        <v>Partner Referral Landing Page</v>
      </c>
      <c r="H2563" t="str">
        <v>REGISTERED</v>
      </c>
      <c r="I2563">
        <v>365</v>
      </c>
      <c r="J2563" t="str">
        <v>MOBILE</v>
      </c>
      <c r="K2563" t="str">
        <v>https://example.com/integrations</v>
      </c>
      <c r="L2563" t="str">
        <v>Wants To Talk To Reference Customer</v>
      </c>
      <c r="M2563">
        <v>6.1</v>
      </c>
      <c r="N2563" t="str">
        <v>HIGH</v>
      </c>
    </row>
    <row r="2564" spans="1:14">
      <c r="A2564" t="str">
        <v>INT-02563</v>
      </c>
      <c r="B2564" t="str">
        <v>L0219</v>
      </c>
      <c r="C2564" t="str">
        <v>WEBINAR_ATTENDED</v>
      </c>
      <c r="D2564">
        <v>45710</v>
      </c>
      <c r="E2564" t="str">
        <v>WEB</v>
      </c>
      <c r="F2564" t="str">
        <v>C008</v>
      </c>
      <c r="G2564" t="str">
        <v>Blog: How To Reduce Cac</v>
      </c>
      <c r="H2564" t="str">
        <v>OPENED</v>
      </c>
      <c r="I2564">
        <v>185</v>
      </c>
      <c r="J2564" t="str">
        <v>MOBILE</v>
      </c>
      <c r="K2564" t="str">
        <v>https://example.com/about</v>
      </c>
      <c r="L2564" t="str">
        <v>Timeline: Q4</v>
      </c>
      <c r="M2564">
        <v>3.1</v>
      </c>
      <c r="N2564" t="str">
        <v>MEDIUM</v>
      </c>
    </row>
    <row r="2565" spans="1:14">
      <c r="A2565" t="str">
        <v>INT-02564</v>
      </c>
      <c r="B2565" t="str">
        <v>L0205</v>
      </c>
      <c r="C2565" t="str">
        <v>CASE_STUDY_VIEW</v>
      </c>
      <c r="D2565">
        <v>45858</v>
      </c>
      <c r="E2565" t="str">
        <v>IN-PERSON</v>
      </c>
      <c r="F2565" t="str">
        <v>C010</v>
      </c>
      <c r="G2565" t="str">
        <v>Unknown</v>
      </c>
      <c r="H2565" t="str">
        <v>REPLIED</v>
      </c>
      <c r="I2565">
        <v>1007</v>
      </c>
      <c r="J2565" t="str">
        <v>MOBILE</v>
      </c>
      <c r="K2565" t="str">
        <v>https://example.com/features</v>
      </c>
      <c r="L2565" t="str">
        <v/>
      </c>
      <c r="M2565">
        <v>16.8</v>
      </c>
      <c r="N2565" t="str">
        <v>HIGH</v>
      </c>
    </row>
    <row r="2566" spans="1:14">
      <c r="A2566" t="str">
        <v>INT-02565</v>
      </c>
      <c r="B2566" t="str">
        <v>L0325</v>
      </c>
      <c r="C2566" t="str">
        <v>AD_CLICK</v>
      </c>
      <c r="D2566">
        <v>45875</v>
      </c>
      <c r="E2566" t="str">
        <v>PHONE</v>
      </c>
      <c r="F2566" t="str">
        <v>N/A</v>
      </c>
      <c r="G2566" t="str">
        <v>Unknown</v>
      </c>
      <c r="H2566" t="str">
        <v>OPENED</v>
      </c>
      <c r="I2566">
        <v>0</v>
      </c>
      <c r="J2566" t="str">
        <v>UNKNOWN</v>
      </c>
      <c r="K2566" t="str">
        <v>https://example.com/contact</v>
      </c>
      <c r="L2566" t="str">
        <v/>
      </c>
      <c r="M2566">
        <v>0</v>
      </c>
      <c r="N2566" t="str">
        <v>NONE</v>
      </c>
    </row>
    <row r="2567" spans="1:14">
      <c r="A2567" t="str">
        <v>INT-02566</v>
      </c>
      <c r="B2567" t="str">
        <v>L0378</v>
      </c>
      <c r="C2567" t="str">
        <v>PHONE_CALL</v>
      </c>
      <c r="D2567">
        <v>45843</v>
      </c>
      <c r="E2567" t="str">
        <v>EMAIL</v>
      </c>
      <c r="F2567" t="str">
        <v>C001</v>
      </c>
      <c r="G2567" t="str">
        <v>Free Trial Signup Page</v>
      </c>
      <c r="H2567" t="str">
        <v>DOWNLOADED</v>
      </c>
      <c r="I2567">
        <v>147</v>
      </c>
      <c r="J2567" t="str">
        <v>MOBILE</v>
      </c>
      <c r="K2567" t="str">
        <v>https://example.com/pricing</v>
      </c>
      <c r="L2567" t="str">
        <v/>
      </c>
      <c r="M2567">
        <v>2.5</v>
      </c>
      <c r="N2567" t="str">
        <v>MEDIUM</v>
      </c>
    </row>
    <row r="2568" spans="1:14">
      <c r="A2568" t="str">
        <v>INT-02567</v>
      </c>
      <c r="B2568" t="str">
        <v>L0738</v>
      </c>
      <c r="C2568" t="str">
        <v>CASE_STUDY_VIEW</v>
      </c>
      <c r="D2568">
        <v>45979</v>
      </c>
      <c r="E2568" t="str">
        <v>CHAT</v>
      </c>
      <c r="F2568" t="str">
        <v>C001</v>
      </c>
      <c r="G2568" t="str">
        <v>Whitepaper: State Of Gtm 2025</v>
      </c>
      <c r="H2568" t="str">
        <v>CONVERTED</v>
      </c>
      <c r="I2568">
        <v>1456</v>
      </c>
      <c r="J2568" t="str">
        <v>UNKNOWN</v>
      </c>
      <c r="K2568" t="str">
        <v>https://example.com/blog</v>
      </c>
      <c r="L2568" t="str">
        <v/>
      </c>
      <c r="M2568">
        <v>24.3</v>
      </c>
      <c r="N2568" t="str">
        <v>HIGH</v>
      </c>
    </row>
    <row r="2569" spans="1:14">
      <c r="A2569" t="str">
        <v>INT-02568</v>
      </c>
      <c r="B2569" t="str">
        <v>L0051</v>
      </c>
      <c r="C2569" t="str">
        <v>FORM_SUBMIT</v>
      </c>
      <c r="D2569">
        <v>45903</v>
      </c>
      <c r="E2569" t="str">
        <v>PUSH_NOTIFICATION</v>
      </c>
      <c r="F2569" t="str">
        <v>C008</v>
      </c>
      <c r="G2569" t="str">
        <v>Blog: 5 Metrics Every Cmo Needs</v>
      </c>
      <c r="H2569" t="str">
        <v>PARTIAL_VIEW</v>
      </c>
      <c r="I2569">
        <v>0</v>
      </c>
      <c r="J2569" t="str">
        <v>MOBILE</v>
      </c>
      <c r="K2569" t="str">
        <v>https://example.com/roi-calculator</v>
      </c>
      <c r="L2569" t="str">
        <v/>
      </c>
      <c r="M2569">
        <v>0</v>
      </c>
      <c r="N2569" t="str">
        <v>NONE</v>
      </c>
    </row>
    <row r="2570" spans="1:14">
      <c r="A2570" t="str">
        <v>INT-02569</v>
      </c>
      <c r="B2570" t="str">
        <v>L0142</v>
      </c>
      <c r="C2570" t="str">
        <v>DEMO_REQUEST</v>
      </c>
      <c r="D2570">
        <v>45854</v>
      </c>
      <c r="E2570" t="str">
        <v>IN-PERSON</v>
      </c>
      <c r="F2570" t="str">
        <v>N/A</v>
      </c>
      <c r="G2570" t="str">
        <v>Ultimate Guide To Crm</v>
      </c>
      <c r="H2570" t="str">
        <v>CLICKED</v>
      </c>
      <c r="I2570">
        <v>370</v>
      </c>
      <c r="J2570" t="str">
        <v>DESKTOP</v>
      </c>
      <c r="K2570" t="str">
        <v>https://example.com/pricing</v>
      </c>
      <c r="L2570" t="str">
        <v/>
      </c>
      <c r="M2570">
        <v>6.2</v>
      </c>
      <c r="N2570" t="str">
        <v>HIGH</v>
      </c>
    </row>
    <row r="2571" spans="1:14">
      <c r="A2571" t="str">
        <v>INT-02570</v>
      </c>
      <c r="B2571" t="str">
        <v>L0055</v>
      </c>
      <c r="C2571" t="str">
        <v>CASE_STUDY_VIEW</v>
      </c>
      <c r="D2571">
        <v>45989</v>
      </c>
      <c r="E2571" t="str">
        <v>CHAT</v>
      </c>
      <c r="F2571" t="str">
        <v>C005</v>
      </c>
      <c r="G2571" t="str">
        <v>Webinar: Marketing Automation 101</v>
      </c>
      <c r="H2571" t="str">
        <v>REGISTERED</v>
      </c>
      <c r="I2571">
        <v>1955</v>
      </c>
      <c r="J2571" t="str">
        <v>TABLET</v>
      </c>
      <c r="K2571" t="str">
        <v>N/A</v>
      </c>
      <c r="L2571" t="str">
        <v/>
      </c>
      <c r="M2571">
        <v>32.6</v>
      </c>
      <c r="N2571" t="str">
        <v>HIGH</v>
      </c>
    </row>
    <row r="2572" spans="1:14">
      <c r="A2572" t="str">
        <v>INT-02571</v>
      </c>
      <c r="B2572" t="str">
        <v>L0967</v>
      </c>
      <c r="C2572" t="str">
        <v>FORM_SUBMIT</v>
      </c>
      <c r="D2572">
        <v>45813</v>
      </c>
      <c r="E2572" t="str">
        <v>IN-PERSON</v>
      </c>
      <c r="F2572" t="str">
        <v>C006</v>
      </c>
      <c r="G2572" t="str">
        <v>Free Trial Signup Page</v>
      </c>
      <c r="H2572" t="str">
        <v>BOUNCED</v>
      </c>
      <c r="I2572">
        <v>2395</v>
      </c>
      <c r="J2572" t="str">
        <v>DESKTOP</v>
      </c>
      <c r="K2572" t="str">
        <v>https://example.com/pricing</v>
      </c>
      <c r="L2572" t="str">
        <v/>
      </c>
      <c r="M2572">
        <v>39.9</v>
      </c>
      <c r="N2572" t="str">
        <v>HIGH</v>
      </c>
    </row>
    <row r="2573" spans="1:14">
      <c r="A2573" t="str">
        <v>INT-02572</v>
      </c>
      <c r="B2573" t="str">
        <v>L0237</v>
      </c>
      <c r="C2573" t="str">
        <v>SOCIAL_ENGAGE</v>
      </c>
      <c r="D2573">
        <v>45822</v>
      </c>
      <c r="E2573" t="str">
        <v>PHONE</v>
      </c>
      <c r="F2573" t="str">
        <v>C007</v>
      </c>
      <c r="G2573" t="str">
        <v>Newsletter Issue #42</v>
      </c>
      <c r="H2573" t="str">
        <v>PARTIAL_VIEW</v>
      </c>
      <c r="I2573">
        <v>813</v>
      </c>
      <c r="J2573" t="str">
        <v>TABLET</v>
      </c>
      <c r="K2573" t="str">
        <v>https://example.com/free-trial</v>
      </c>
      <c r="L2573" t="str">
        <v/>
      </c>
      <c r="M2573">
        <v>13.6</v>
      </c>
      <c r="N2573" t="str">
        <v>HIGH</v>
      </c>
    </row>
    <row r="2574" spans="1:14">
      <c r="A2574" t="str">
        <v>INT-02573</v>
      </c>
      <c r="B2574" t="str">
        <v>L0560</v>
      </c>
      <c r="C2574" t="str">
        <v>PRICING_PAGE_VIEW</v>
      </c>
      <c r="D2574">
        <v>45932</v>
      </c>
      <c r="E2574" t="str">
        <v>EMAIL</v>
      </c>
      <c r="F2574" t="str">
        <v>N/A</v>
      </c>
      <c r="G2574" t="str">
        <v>Crm Buyer'S Guide 2025</v>
      </c>
      <c r="H2574" t="str">
        <v>OPENED</v>
      </c>
      <c r="I2574">
        <v>727</v>
      </c>
      <c r="J2574" t="str">
        <v>DESKTOP</v>
      </c>
      <c r="K2574" t="str">
        <v>https://example.com/blog/reduce-cac</v>
      </c>
      <c r="L2574" t="str">
        <v/>
      </c>
      <c r="M2574">
        <v>12.1</v>
      </c>
      <c r="N2574" t="str">
        <v>HIGH</v>
      </c>
    </row>
    <row r="2575" spans="1:14">
      <c r="A2575" t="str">
        <v>INT-02574</v>
      </c>
      <c r="B2575" t="str">
        <v>L0461</v>
      </c>
      <c r="C2575" t="str">
        <v>CHATBOT_CONVO</v>
      </c>
      <c r="D2575">
        <v>45670</v>
      </c>
      <c r="E2575" t="str">
        <v>CHAT</v>
      </c>
      <c r="F2575" t="str">
        <v>C003</v>
      </c>
      <c r="G2575" t="str">
        <v>Case Study: Smb Growth Story</v>
      </c>
      <c r="H2575" t="str">
        <v>CONVERTED</v>
      </c>
      <c r="I2575">
        <v>1931</v>
      </c>
      <c r="J2575" t="str">
        <v>MOBILE</v>
      </c>
      <c r="K2575" t="str">
        <v>N/A</v>
      </c>
      <c r="L2575" t="str">
        <v/>
      </c>
      <c r="M2575">
        <v>32.200000000000003</v>
      </c>
      <c r="N2575" t="str">
        <v>HIGH</v>
      </c>
    </row>
    <row r="2576" spans="1:14">
      <c r="A2576" t="str">
        <v>INT-02575</v>
      </c>
      <c r="B2576" t="str">
        <v>L0114</v>
      </c>
      <c r="C2576" t="str">
        <v>EMAIL_CLICK</v>
      </c>
      <c r="D2576">
        <v>45910</v>
      </c>
      <c r="E2576" t="str">
        <v>IN-PERSON</v>
      </c>
      <c r="F2576" t="str">
        <v>C005</v>
      </c>
      <c r="G2576" t="str">
        <v>Competitor Comparison Sheet</v>
      </c>
      <c r="H2576" t="str">
        <v>BOUNCED</v>
      </c>
      <c r="I2576">
        <v>721</v>
      </c>
      <c r="J2576" t="str">
        <v>MOBILE</v>
      </c>
      <c r="K2576" t="str">
        <v>https://example.com/about</v>
      </c>
      <c r="L2576" t="str">
        <v/>
      </c>
      <c r="M2576">
        <v>12</v>
      </c>
      <c r="N2576" t="str">
        <v>HIGH</v>
      </c>
    </row>
    <row r="2577" spans="1:14">
      <c r="A2577" t="str">
        <v>INT-02576</v>
      </c>
      <c r="B2577" t="str">
        <v>L0647</v>
      </c>
      <c r="C2577" t="str">
        <v>WEBSITE_VISIT</v>
      </c>
      <c r="D2577">
        <v>46011</v>
      </c>
      <c r="E2577" t="str">
        <v>SOCIAL</v>
      </c>
      <c r="F2577" t="str">
        <v>C001</v>
      </c>
      <c r="G2577" t="str">
        <v>Retargeting Ad Creative A</v>
      </c>
      <c r="H2577" t="str">
        <v>PARTIAL_VIEW</v>
      </c>
      <c r="I2577">
        <v>2310</v>
      </c>
      <c r="J2577" t="str">
        <v>DESKTOP</v>
      </c>
      <c r="K2577" t="str">
        <v>https://example.com/blog/reduce-cac</v>
      </c>
      <c r="L2577" t="str">
        <v/>
      </c>
      <c r="M2577">
        <v>38.5</v>
      </c>
      <c r="N2577" t="str">
        <v>HIGH</v>
      </c>
    </row>
    <row r="2578" spans="1:14">
      <c r="A2578" t="str">
        <v>INT-02577</v>
      </c>
      <c r="B2578" t="str">
        <v>L0492</v>
      </c>
      <c r="C2578" t="str">
        <v>EMAIL_CLICK</v>
      </c>
      <c r="D2578">
        <v>45975</v>
      </c>
      <c r="E2578" t="str">
        <v>IN-PERSON</v>
      </c>
      <c r="F2578" t="str">
        <v>C005</v>
      </c>
      <c r="G2578" t="str">
        <v>Crm Buyer'S Guide 2025</v>
      </c>
      <c r="H2578" t="str">
        <v>CONVERTED</v>
      </c>
      <c r="I2578">
        <v>2324</v>
      </c>
      <c r="J2578" t="str">
        <v>DESKTOP</v>
      </c>
      <c r="K2578" t="str">
        <v>https://example.com/blog/reduce-cac</v>
      </c>
      <c r="L2578" t="str">
        <v/>
      </c>
      <c r="M2578">
        <v>38.700000000000003</v>
      </c>
      <c r="N2578" t="str">
        <v>HIGH</v>
      </c>
    </row>
    <row r="2579" spans="1:14">
      <c r="A2579" t="str">
        <v>INT-02578</v>
      </c>
      <c r="B2579" t="str">
        <v>L0394</v>
      </c>
      <c r="C2579" t="str">
        <v>REFERRAL_LINK_CLICK</v>
      </c>
      <c r="D2579">
        <v>45923</v>
      </c>
      <c r="E2579" t="str">
        <v>UNKNOWN</v>
      </c>
      <c r="F2579" t="str">
        <v>C003</v>
      </c>
      <c r="G2579" t="str">
        <v>Blog: Abm Vs Demand Gen</v>
      </c>
      <c r="H2579" t="str">
        <v>PARTIAL_VIEW</v>
      </c>
      <c r="I2579">
        <v>357</v>
      </c>
      <c r="J2579" t="str">
        <v>UNKNOWN</v>
      </c>
      <c r="K2579" t="str">
        <v>https://example.com/blog</v>
      </c>
      <c r="L2579" t="str">
        <v/>
      </c>
      <c r="M2579">
        <v>6</v>
      </c>
      <c r="N2579" t="str">
        <v>HIGH</v>
      </c>
    </row>
    <row r="2580" spans="1:14">
      <c r="A2580" t="str">
        <v>INT-02579</v>
      </c>
      <c r="B2580" t="str">
        <v>L0809</v>
      </c>
      <c r="C2580" t="str">
        <v>FORM_SUBMIT</v>
      </c>
      <c r="D2580" t="str">
        <v/>
      </c>
      <c r="E2580" t="str">
        <v>CHAT</v>
      </c>
      <c r="F2580" t="str">
        <v>C004</v>
      </c>
      <c r="G2580" t="str">
        <v>Free Trial Signup Page</v>
      </c>
      <c r="H2580" t="str">
        <v>REGISTERED</v>
      </c>
      <c r="I2580">
        <v>2138</v>
      </c>
      <c r="J2580" t="str">
        <v>MOBILE</v>
      </c>
      <c r="K2580" t="str">
        <v>https://example.com/demo</v>
      </c>
      <c r="L2580" t="str">
        <v/>
      </c>
      <c r="M2580">
        <v>35.6</v>
      </c>
      <c r="N2580" t="str">
        <v>HIGH</v>
      </c>
    </row>
    <row r="2581" spans="1:14">
      <c r="A2581" t="str">
        <v>INT-02580</v>
      </c>
      <c r="B2581" t="str">
        <v>L0944</v>
      </c>
      <c r="C2581" t="str">
        <v>PHONE_CALL</v>
      </c>
      <c r="D2581">
        <v>45804</v>
      </c>
      <c r="E2581" t="str">
        <v>WEB</v>
      </c>
      <c r="F2581" t="str">
        <v>C010</v>
      </c>
      <c r="G2581" t="str">
        <v>Unknown</v>
      </c>
      <c r="H2581" t="str">
        <v>UNSUBSCRIBED</v>
      </c>
      <c r="I2581">
        <v>2035</v>
      </c>
      <c r="J2581" t="str">
        <v>DESKTOP</v>
      </c>
      <c r="K2581" t="str">
        <v>https://example.com/features</v>
      </c>
      <c r="L2581" t="str">
        <v/>
      </c>
      <c r="M2581">
        <v>33.9</v>
      </c>
      <c r="N2581" t="str">
        <v>HIGH</v>
      </c>
    </row>
    <row r="2582" spans="1:14">
      <c r="A2582" t="str">
        <v>INT-02581</v>
      </c>
      <c r="B2582" t="str">
        <v>L0643</v>
      </c>
      <c r="C2582" t="str">
        <v>FREE_TRIAL_SIGNUP</v>
      </c>
      <c r="D2582">
        <v>45787</v>
      </c>
      <c r="E2582" t="str">
        <v>CHAT</v>
      </c>
      <c r="F2582" t="str">
        <v>C004</v>
      </c>
      <c r="G2582" t="str">
        <v>Retargeting Ad Creative A</v>
      </c>
      <c r="H2582" t="str">
        <v>OPENED</v>
      </c>
      <c r="I2582">
        <v>1057</v>
      </c>
      <c r="J2582" t="str">
        <v>DESKTOP</v>
      </c>
      <c r="K2582" t="str">
        <v>https://example.com/competitors</v>
      </c>
      <c r="L2582" t="str">
        <v/>
      </c>
      <c r="M2582">
        <v>17.600000000000001</v>
      </c>
      <c r="N2582" t="str">
        <v>HIGH</v>
      </c>
    </row>
    <row r="2583" spans="1:14">
      <c r="A2583" t="str">
        <v>INT-02582</v>
      </c>
      <c r="B2583" t="str">
        <v>L0582</v>
      </c>
      <c r="C2583" t="str">
        <v>EMAIL_CLICK</v>
      </c>
      <c r="D2583">
        <v>45689</v>
      </c>
      <c r="E2583" t="str">
        <v>EMAIL</v>
      </c>
      <c r="F2583" t="str">
        <v>N/A</v>
      </c>
      <c r="G2583" t="str">
        <v>Case Study: Smb Growth Story</v>
      </c>
      <c r="H2583" t="str">
        <v>VIEWED</v>
      </c>
      <c r="I2583">
        <v>306</v>
      </c>
      <c r="J2583" t="str">
        <v>DESKTOP</v>
      </c>
      <c r="K2583" t="str">
        <v>N/A</v>
      </c>
      <c r="L2583" t="str">
        <v>Repeat Visitor</v>
      </c>
      <c r="M2583">
        <v>5.0999999999999996</v>
      </c>
      <c r="N2583" t="str">
        <v>HIGH</v>
      </c>
    </row>
    <row r="2584" spans="1:14">
      <c r="A2584" t="str">
        <v>INT-02583</v>
      </c>
      <c r="B2584" t="str">
        <v>L0364</v>
      </c>
      <c r="C2584" t="str">
        <v>PHONE_CALL</v>
      </c>
      <c r="D2584">
        <v>45723</v>
      </c>
      <c r="E2584" t="str">
        <v>CHAT</v>
      </c>
      <c r="F2584" t="str">
        <v>N/A</v>
      </c>
      <c r="G2584" t="str">
        <v>Unknown</v>
      </c>
      <c r="H2584" t="str">
        <v>VIEWED</v>
      </c>
      <c r="I2584">
        <v>138</v>
      </c>
      <c r="J2584" t="str">
        <v>MOBILE</v>
      </c>
      <c r="K2584" t="str">
        <v>N/A</v>
      </c>
      <c r="L2584" t="str">
        <v/>
      </c>
      <c r="M2584">
        <v>2.2999999999999998</v>
      </c>
      <c r="N2584" t="str">
        <v>MEDIUM</v>
      </c>
    </row>
    <row r="2585" spans="1:14">
      <c r="A2585" t="str">
        <v>INT-02584</v>
      </c>
      <c r="B2585" t="str">
        <v>L0238</v>
      </c>
      <c r="C2585" t="str">
        <v>WEBSITE_VISIT</v>
      </c>
      <c r="D2585">
        <v>45812</v>
      </c>
      <c r="E2585" t="str">
        <v>EMAIL</v>
      </c>
      <c r="F2585" t="str">
        <v>C004</v>
      </c>
      <c r="G2585" t="str">
        <v>Crm Buyer'S Guide 2025</v>
      </c>
      <c r="H2585" t="str">
        <v>IGNORED</v>
      </c>
      <c r="I2585">
        <v>710</v>
      </c>
      <c r="J2585" t="str">
        <v>UNKNOWN</v>
      </c>
      <c r="K2585" t="str">
        <v>https://example.com/about</v>
      </c>
      <c r="L2585" t="str">
        <v/>
      </c>
      <c r="M2585">
        <v>11.8</v>
      </c>
      <c r="N2585" t="str">
        <v>HIGH</v>
      </c>
    </row>
    <row r="2586" spans="1:14">
      <c r="A2586" t="str">
        <v>INT-02585</v>
      </c>
      <c r="B2586" t="str">
        <v>L0815</v>
      </c>
      <c r="C2586" t="str">
        <v>DEMO_REQUEST</v>
      </c>
      <c r="D2586">
        <v>45664</v>
      </c>
      <c r="E2586" t="str">
        <v>EMAIL</v>
      </c>
      <c r="F2586" t="str">
        <v>C008</v>
      </c>
      <c r="G2586" t="str">
        <v>Video: Platform Overview 3Min</v>
      </c>
      <c r="H2586" t="str">
        <v>DOWNLOADED</v>
      </c>
      <c r="I2586">
        <v>232</v>
      </c>
      <c r="J2586" t="str">
        <v>DESKTOP</v>
      </c>
      <c r="K2586" t="str">
        <v>https://example.com/free-trial</v>
      </c>
      <c r="L2586" t="str">
        <v/>
      </c>
      <c r="M2586">
        <v>3.9</v>
      </c>
      <c r="N2586" t="str">
        <v>MEDIUM</v>
      </c>
    </row>
    <row r="2587" spans="1:14">
      <c r="A2587" t="str">
        <v>INT-02586</v>
      </c>
      <c r="B2587" t="str">
        <v>L0285</v>
      </c>
      <c r="C2587" t="str">
        <v>CHATBOT_CONVO</v>
      </c>
      <c r="D2587" t="str">
        <v/>
      </c>
      <c r="E2587" t="str">
        <v>IN-PERSON</v>
      </c>
      <c r="F2587" t="str">
        <v>C004</v>
      </c>
      <c r="G2587" t="str">
        <v>Roi Calculator Landing Page</v>
      </c>
      <c r="H2587" t="str">
        <v>VIEWED</v>
      </c>
      <c r="I2587">
        <v>0</v>
      </c>
      <c r="J2587" t="str">
        <v>DESKTOP</v>
      </c>
      <c r="K2587" t="str">
        <v>https://example.com/about</v>
      </c>
      <c r="L2587" t="str">
        <v/>
      </c>
      <c r="M2587">
        <v>0</v>
      </c>
      <c r="N2587" t="str">
        <v>NONE</v>
      </c>
    </row>
    <row r="2588" spans="1:14">
      <c r="A2588" t="str">
        <v>INT-02587</v>
      </c>
      <c r="B2588" t="str">
        <v>L0229</v>
      </c>
      <c r="C2588" t="str">
        <v>SOCIAL_ENGAGE</v>
      </c>
      <c r="D2588">
        <v>45800</v>
      </c>
      <c r="E2588" t="str">
        <v>PHONE</v>
      </c>
      <c r="F2588" t="str">
        <v>N/A</v>
      </c>
      <c r="G2588" t="str">
        <v>Social Post: Product Launch</v>
      </c>
      <c r="H2588" t="str">
        <v>CLICKED</v>
      </c>
      <c r="I2588">
        <v>504</v>
      </c>
      <c r="J2588" t="str">
        <v>MOBILE</v>
      </c>
      <c r="K2588" t="str">
        <v>https://example.com/contact</v>
      </c>
      <c r="L2588" t="str">
        <v/>
      </c>
      <c r="M2588">
        <v>8.4</v>
      </c>
      <c r="N2588" t="str">
        <v>HIGH</v>
      </c>
    </row>
    <row r="2589" spans="1:14">
      <c r="A2589" t="str">
        <v>INT-02588</v>
      </c>
      <c r="B2589" t="str">
        <v>L0199</v>
      </c>
      <c r="C2589" t="str">
        <v>EMAIL_OPEN</v>
      </c>
      <c r="D2589">
        <v>45831</v>
      </c>
      <c r="E2589" t="str">
        <v>SOCIAL</v>
      </c>
      <c r="F2589" t="str">
        <v>C009</v>
      </c>
      <c r="G2589" t="str">
        <v>Webinar: Lead Scoring Best Practices</v>
      </c>
      <c r="H2589" t="str">
        <v>OPENED</v>
      </c>
      <c r="I2589">
        <v>2176</v>
      </c>
      <c r="J2589" t="str">
        <v>DESKTOP</v>
      </c>
      <c r="K2589" t="str">
        <v>https://example.com/blog</v>
      </c>
      <c r="L2589" t="str">
        <v/>
      </c>
      <c r="M2589">
        <v>36.299999999999997</v>
      </c>
      <c r="N2589" t="str">
        <v>HIGH</v>
      </c>
    </row>
    <row r="2590" spans="1:14">
      <c r="A2590" t="str">
        <v>INT-02589</v>
      </c>
      <c r="B2590" t="str">
        <v>L0076</v>
      </c>
      <c r="C2590" t="str">
        <v>SOCIAL_ENGAGE</v>
      </c>
      <c r="D2590">
        <v>45819</v>
      </c>
      <c r="E2590" t="str">
        <v>SMS</v>
      </c>
      <c r="F2590" t="str">
        <v>N/A</v>
      </c>
      <c r="G2590" t="str">
        <v>Case Study: Enterprise Win</v>
      </c>
      <c r="H2590" t="str">
        <v>OPENED</v>
      </c>
      <c r="I2590">
        <v>2287</v>
      </c>
      <c r="J2590" t="str">
        <v>DESKTOP</v>
      </c>
      <c r="K2590" t="str">
        <v>https://example.com/about</v>
      </c>
      <c r="L2590" t="str">
        <v/>
      </c>
      <c r="M2590">
        <v>38.1</v>
      </c>
      <c r="N2590" t="str">
        <v>HIGH</v>
      </c>
    </row>
    <row r="2591" spans="1:14">
      <c r="A2591" t="str">
        <v>INT-02590</v>
      </c>
      <c r="B2591" t="str">
        <v>L0787</v>
      </c>
      <c r="C2591" t="str">
        <v>WEBINAR_ATTENDED</v>
      </c>
      <c r="D2591">
        <v>45704</v>
      </c>
      <c r="E2591" t="str">
        <v>EMAIL</v>
      </c>
      <c r="F2591" t="str">
        <v>C005</v>
      </c>
      <c r="G2591" t="str">
        <v>Guide: Email Deliverability</v>
      </c>
      <c r="H2591" t="str">
        <v>CLICKED</v>
      </c>
      <c r="I2591">
        <v>713</v>
      </c>
      <c r="J2591" t="str">
        <v>DESKTOP</v>
      </c>
      <c r="K2591" t="str">
        <v>https://example.com/resources/ebooks</v>
      </c>
      <c r="L2591" t="str">
        <v/>
      </c>
      <c r="M2591">
        <v>11.9</v>
      </c>
      <c r="N2591" t="str">
        <v>HIGH</v>
      </c>
    </row>
    <row r="2592" spans="1:14">
      <c r="A2592" t="str">
        <v>INT-02591</v>
      </c>
      <c r="B2592" t="str">
        <v>L0815</v>
      </c>
      <c r="C2592" t="str">
        <v>VIDEO_WATCH</v>
      </c>
      <c r="D2592">
        <v>45815</v>
      </c>
      <c r="E2592" t="str">
        <v>WEB</v>
      </c>
      <c r="F2592" t="str">
        <v>C010</v>
      </c>
      <c r="G2592" t="str">
        <v>Video: Platform Overview 3Min</v>
      </c>
      <c r="H2592" t="str">
        <v>NO_RESPONSE</v>
      </c>
      <c r="I2592">
        <v>336</v>
      </c>
      <c r="J2592" t="str">
        <v>DESKTOP</v>
      </c>
      <c r="K2592" t="str">
        <v>https://example.com/features</v>
      </c>
      <c r="L2592" t="str">
        <v/>
      </c>
      <c r="M2592">
        <v>5.6</v>
      </c>
      <c r="N2592" t="str">
        <v>HIGH</v>
      </c>
    </row>
    <row r="2593" spans="1:14">
      <c r="A2593" t="str">
        <v>INT-02592</v>
      </c>
      <c r="B2593" t="str">
        <v>L0900</v>
      </c>
      <c r="C2593" t="str">
        <v>AD_CLICK</v>
      </c>
      <c r="D2593">
        <v>45962</v>
      </c>
      <c r="E2593" t="str">
        <v>UNKNOWN</v>
      </c>
      <c r="F2593" t="str">
        <v>C006</v>
      </c>
      <c r="G2593" t="str">
        <v>Social Post: Product Launch</v>
      </c>
      <c r="H2593" t="str">
        <v>PARTIAL_VIEW</v>
      </c>
      <c r="I2593">
        <v>0</v>
      </c>
      <c r="J2593" t="str">
        <v>MOBILE</v>
      </c>
      <c r="K2593" t="str">
        <v>https://example.com/integrations</v>
      </c>
      <c r="L2593" t="str">
        <v/>
      </c>
      <c r="M2593">
        <v>0</v>
      </c>
      <c r="N2593" t="str">
        <v>NONE</v>
      </c>
    </row>
    <row r="2594" spans="1:14">
      <c r="A2594" t="str">
        <v>INT-02593</v>
      </c>
      <c r="B2594" t="str">
        <v>L0531</v>
      </c>
      <c r="C2594" t="str">
        <v>BLOG_READ</v>
      </c>
      <c r="D2594">
        <v>45679</v>
      </c>
      <c r="E2594" t="str">
        <v>PUSH_NOTIFICATION</v>
      </c>
      <c r="F2594" t="str">
        <v>C010</v>
      </c>
      <c r="G2594" t="str">
        <v>Social Post: Product Launch</v>
      </c>
      <c r="H2594" t="str">
        <v>NO_RESPONSE</v>
      </c>
      <c r="I2594">
        <v>1912</v>
      </c>
      <c r="J2594" t="str">
        <v>DESKTOP</v>
      </c>
      <c r="K2594" t="str">
        <v>https://example.com/roi-calculator</v>
      </c>
      <c r="L2594" t="str">
        <v/>
      </c>
      <c r="M2594">
        <v>31.9</v>
      </c>
      <c r="N2594" t="str">
        <v>HIGH</v>
      </c>
    </row>
    <row r="2595" spans="1:14">
      <c r="A2595" t="str">
        <v>INT-02594</v>
      </c>
      <c r="B2595" t="str">
        <v>L0713</v>
      </c>
      <c r="C2595" t="str">
        <v>CASE_STUDY_VIEW</v>
      </c>
      <c r="D2595">
        <v>45981</v>
      </c>
      <c r="E2595" t="str">
        <v>CHAT</v>
      </c>
      <c r="F2595" t="str">
        <v>C010</v>
      </c>
      <c r="G2595" t="str">
        <v>Unknown</v>
      </c>
      <c r="H2595" t="str">
        <v>OPENED</v>
      </c>
      <c r="I2595">
        <v>1351</v>
      </c>
      <c r="J2595" t="str">
        <v>DESKTOP</v>
      </c>
      <c r="K2595" t="str">
        <v>https://example.com/blog/reduce-cac</v>
      </c>
      <c r="L2595" t="str">
        <v/>
      </c>
      <c r="M2595">
        <v>22.5</v>
      </c>
      <c r="N2595" t="str">
        <v>HIGH</v>
      </c>
    </row>
    <row r="2596" spans="1:14">
      <c r="A2596" t="str">
        <v>INT-02595</v>
      </c>
      <c r="B2596" t="str">
        <v>L0108</v>
      </c>
      <c r="C2596" t="str">
        <v>PRICING_PAGE_VIEW</v>
      </c>
      <c r="D2596">
        <v>45685</v>
      </c>
      <c r="E2596" t="str">
        <v>PUSH_NOTIFICATION</v>
      </c>
      <c r="F2596" t="str">
        <v>C009</v>
      </c>
      <c r="G2596" t="str">
        <v>Webinar: Lead Scoring Best Practices</v>
      </c>
      <c r="H2596" t="str">
        <v>VIEWED</v>
      </c>
      <c r="I2596">
        <v>1368</v>
      </c>
      <c r="J2596" t="str">
        <v>MOBILE</v>
      </c>
      <c r="K2596" t="str">
        <v>https://example.com/about</v>
      </c>
      <c r="L2596" t="str">
        <v/>
      </c>
      <c r="M2596">
        <v>22.8</v>
      </c>
      <c r="N2596" t="str">
        <v>HIGH</v>
      </c>
    </row>
    <row r="2597" spans="1:14">
      <c r="A2597" t="str">
        <v>INT-02596</v>
      </c>
      <c r="B2597" t="str">
        <v>L0953</v>
      </c>
      <c r="C2597" t="str">
        <v>FREE_TRIAL_SIGNUP</v>
      </c>
      <c r="D2597">
        <v>45872</v>
      </c>
      <c r="E2597" t="str">
        <v>CHAT</v>
      </c>
      <c r="F2597" t="str">
        <v>C006</v>
      </c>
      <c r="G2597" t="str">
        <v>Template: Campaign Planning</v>
      </c>
      <c r="H2597" t="str">
        <v>CONVERTED</v>
      </c>
      <c r="I2597">
        <v>0</v>
      </c>
      <c r="J2597" t="str">
        <v>DESKTOP</v>
      </c>
      <c r="K2597" t="str">
        <v>N/A</v>
      </c>
      <c r="L2597" t="str">
        <v/>
      </c>
      <c r="M2597">
        <v>0</v>
      </c>
      <c r="N2597" t="str">
        <v>NONE</v>
      </c>
    </row>
    <row r="2598" spans="1:14">
      <c r="A2598" t="str">
        <v>INT-02597</v>
      </c>
      <c r="B2598" t="str">
        <v>L0441</v>
      </c>
      <c r="C2598" t="str">
        <v>CHATBOT_CONVO</v>
      </c>
      <c r="D2598">
        <v>45918</v>
      </c>
      <c r="E2598" t="str">
        <v>PHONE</v>
      </c>
      <c r="F2598" t="str">
        <v>C002</v>
      </c>
      <c r="G2598" t="str">
        <v>Template: Campaign Planning</v>
      </c>
      <c r="H2598" t="str">
        <v>DOWNLOADED</v>
      </c>
      <c r="I2598">
        <v>827</v>
      </c>
      <c r="J2598" t="str">
        <v>MOBILE</v>
      </c>
      <c r="K2598" t="str">
        <v>https://example.com/blog</v>
      </c>
      <c r="L2598" t="str">
        <v/>
      </c>
      <c r="M2598">
        <v>13.8</v>
      </c>
      <c r="N2598" t="str">
        <v>HIGH</v>
      </c>
    </row>
    <row r="2599" spans="1:14">
      <c r="A2599" t="str">
        <v>INT-02598</v>
      </c>
      <c r="B2599" t="str">
        <v>L0529</v>
      </c>
      <c r="C2599" t="str">
        <v>FORM_SUBMIT</v>
      </c>
      <c r="D2599">
        <v>45803</v>
      </c>
      <c r="E2599" t="str">
        <v>EMAIL</v>
      </c>
      <c r="F2599" t="str">
        <v>C002</v>
      </c>
      <c r="G2599" t="str">
        <v>Chatbot: Pricing Inquiry</v>
      </c>
      <c r="H2599" t="str">
        <v>NO_RESPONSE</v>
      </c>
      <c r="I2599">
        <v>344</v>
      </c>
      <c r="J2599" t="str">
        <v>DESKTOP</v>
      </c>
      <c r="K2599" t="str">
        <v>https://example.com/blog</v>
      </c>
      <c r="L2599" t="str">
        <v/>
      </c>
      <c r="M2599">
        <v>5.7</v>
      </c>
      <c r="N2599" t="str">
        <v>HIGH</v>
      </c>
    </row>
    <row r="2600" spans="1:14">
      <c r="A2600" t="str">
        <v>INT-02599</v>
      </c>
      <c r="B2600" t="str">
        <v>L0409</v>
      </c>
      <c r="C2600" t="str">
        <v>PHONE_CALL</v>
      </c>
      <c r="D2600">
        <v>45911</v>
      </c>
      <c r="E2600" t="str">
        <v>EMAIL</v>
      </c>
      <c r="F2600" t="str">
        <v>C002</v>
      </c>
      <c r="G2600" t="str">
        <v>Unknown</v>
      </c>
      <c r="H2600" t="str">
        <v>DOWNLOADED</v>
      </c>
      <c r="I2600">
        <v>332</v>
      </c>
      <c r="J2600" t="str">
        <v>DESKTOP</v>
      </c>
      <c r="K2600" t="str">
        <v>N/A</v>
      </c>
      <c r="L2600" t="str">
        <v/>
      </c>
      <c r="M2600">
        <v>5.5</v>
      </c>
      <c r="N2600" t="str">
        <v>HIGH</v>
      </c>
    </row>
    <row r="2601" spans="1:14">
      <c r="A2601" t="str">
        <v>INT-02600</v>
      </c>
      <c r="B2601" t="str">
        <v>L0548</v>
      </c>
      <c r="C2601" t="str">
        <v>CHATBOT_CONVO</v>
      </c>
      <c r="D2601">
        <v>45902</v>
      </c>
      <c r="E2601" t="str">
        <v>IN-PERSON</v>
      </c>
      <c r="F2601" t="str">
        <v>N/A</v>
      </c>
      <c r="G2601" t="str">
        <v>Event Registration: Summit 2025</v>
      </c>
      <c r="H2601" t="str">
        <v>CONVERTED</v>
      </c>
      <c r="I2601">
        <v>1656</v>
      </c>
      <c r="J2601" t="str">
        <v>MOBILE</v>
      </c>
      <c r="K2601" t="str">
        <v>N/A</v>
      </c>
      <c r="L2601" t="str">
        <v/>
      </c>
      <c r="M2601">
        <v>27.6</v>
      </c>
      <c r="N2601" t="str">
        <v>HIGH</v>
      </c>
    </row>
    <row r="2602" spans="1:14">
      <c r="A2602" t="str">
        <v>INT-02601</v>
      </c>
      <c r="B2602" t="str">
        <v>L0675</v>
      </c>
      <c r="C2602" t="str">
        <v>EMAIL_CLICK</v>
      </c>
      <c r="D2602">
        <v>45857</v>
      </c>
      <c r="E2602" t="str">
        <v>PHONE</v>
      </c>
      <c r="F2602" t="str">
        <v>C005</v>
      </c>
      <c r="G2602" t="str">
        <v>Crm Buyer'S Guide 2025</v>
      </c>
      <c r="H2602" t="str">
        <v>VIEWED</v>
      </c>
      <c r="I2602">
        <v>825</v>
      </c>
      <c r="J2602" t="str">
        <v>UNKNOWN</v>
      </c>
      <c r="K2602" t="str">
        <v>https://example.com/webinars</v>
      </c>
      <c r="L2602" t="str">
        <v/>
      </c>
      <c r="M2602">
        <v>13.8</v>
      </c>
      <c r="N2602" t="str">
        <v>HIGH</v>
      </c>
    </row>
    <row r="2603" spans="1:14">
      <c r="A2603" t="str">
        <v>INT-02602</v>
      </c>
      <c r="B2603" t="str">
        <v>L0574</v>
      </c>
      <c r="C2603" t="str">
        <v>WEBINAR_ATTENDED</v>
      </c>
      <c r="D2603">
        <v>45974</v>
      </c>
      <c r="E2603" t="str">
        <v>SMS</v>
      </c>
      <c r="F2603" t="str">
        <v>C010</v>
      </c>
      <c r="G2603" t="str">
        <v>Webinar: Advanced Analytics Deep Dive</v>
      </c>
      <c r="H2603" t="str">
        <v>BOUNCED</v>
      </c>
      <c r="I2603">
        <v>0</v>
      </c>
      <c r="J2603" t="str">
        <v>TABLET</v>
      </c>
      <c r="K2603" t="str">
        <v>https://example.com/demo</v>
      </c>
      <c r="L2603" t="str">
        <v/>
      </c>
      <c r="M2603">
        <v>0</v>
      </c>
      <c r="N2603" t="str">
        <v>NONE</v>
      </c>
    </row>
    <row r="2604" spans="1:14">
      <c r="A2604" t="str">
        <v>INT-02603</v>
      </c>
      <c r="B2604" t="str">
        <v>L0476</v>
      </c>
      <c r="C2604" t="str">
        <v>EMAIL_OPEN</v>
      </c>
      <c r="D2604" t="str">
        <v/>
      </c>
      <c r="E2604" t="str">
        <v>CHAT</v>
      </c>
      <c r="F2604" t="str">
        <v>C009</v>
      </c>
      <c r="G2604" t="str">
        <v>Retargeting Ad Creative A</v>
      </c>
      <c r="H2604" t="str">
        <v>UNSUBSCRIBED</v>
      </c>
      <c r="I2604">
        <v>0</v>
      </c>
      <c r="J2604" t="str">
        <v>MOBILE</v>
      </c>
      <c r="K2604" t="str">
        <v>https://example.com/webinars</v>
      </c>
      <c r="L2604" t="str">
        <v/>
      </c>
      <c r="M2604">
        <v>0</v>
      </c>
      <c r="N2604" t="str">
        <v>NONE</v>
      </c>
    </row>
    <row r="2605" spans="1:14">
      <c r="A2605" t="str">
        <v>INT-02604</v>
      </c>
      <c r="B2605" t="str">
        <v>L0906</v>
      </c>
      <c r="C2605" t="str">
        <v>CASE_STUDY_VIEW</v>
      </c>
      <c r="D2605">
        <v>45724</v>
      </c>
      <c r="E2605" t="str">
        <v>IN-PERSON</v>
      </c>
      <c r="F2605" t="str">
        <v>N/A</v>
      </c>
      <c r="G2605" t="str">
        <v>Blog: Abm Vs Demand Gen</v>
      </c>
      <c r="H2605" t="str">
        <v>OPENED</v>
      </c>
      <c r="I2605">
        <v>777</v>
      </c>
      <c r="J2605" t="str">
        <v>DESKTOP</v>
      </c>
      <c r="K2605" t="str">
        <v>https://example.com/free-trial</v>
      </c>
      <c r="L2605" t="str">
        <v/>
      </c>
      <c r="M2605">
        <v>13</v>
      </c>
      <c r="N2605" t="str">
        <v>HIGH</v>
      </c>
    </row>
    <row r="2606" spans="1:14">
      <c r="A2606" t="str">
        <v>INT-02605</v>
      </c>
      <c r="B2606" t="str">
        <v>L0924</v>
      </c>
      <c r="C2606" t="str">
        <v>DEMO_REQUEST</v>
      </c>
      <c r="D2606">
        <v>45865</v>
      </c>
      <c r="E2606" t="str">
        <v>EMAIL</v>
      </c>
      <c r="F2606" t="str">
        <v>C005</v>
      </c>
      <c r="G2606" t="str">
        <v>Ultimate Guide To Crm</v>
      </c>
      <c r="H2606" t="str">
        <v>OPENED</v>
      </c>
      <c r="I2606">
        <v>756</v>
      </c>
      <c r="J2606" t="str">
        <v>MOBILE</v>
      </c>
      <c r="K2606" t="str">
        <v>https://example.com/resources/ebooks</v>
      </c>
      <c r="L2606" t="str">
        <v/>
      </c>
      <c r="M2606">
        <v>12.6</v>
      </c>
      <c r="N2606" t="str">
        <v>HIGH</v>
      </c>
    </row>
    <row r="2607" spans="1:14">
      <c r="A2607" t="str">
        <v>INT-02606</v>
      </c>
      <c r="B2607" t="str">
        <v>L0985</v>
      </c>
      <c r="C2607" t="str">
        <v>WEBSITE_VISIT</v>
      </c>
      <c r="D2607">
        <v>45956</v>
      </c>
      <c r="E2607" t="str">
        <v>PUSH_NOTIFICATION</v>
      </c>
      <c r="F2607" t="str">
        <v>C006</v>
      </c>
      <c r="G2607" t="str">
        <v>Customer Success Story</v>
      </c>
      <c r="H2607" t="str">
        <v>BOUNCED</v>
      </c>
      <c r="I2607">
        <v>489</v>
      </c>
      <c r="J2607" t="str">
        <v>DESKTOP</v>
      </c>
      <c r="K2607" t="str">
        <v>https://example.com/pricing</v>
      </c>
      <c r="L2607" t="str">
        <v/>
      </c>
      <c r="M2607">
        <v>8.1999999999999993</v>
      </c>
      <c r="N2607" t="str">
        <v>HIGH</v>
      </c>
    </row>
    <row r="2608" spans="1:14">
      <c r="A2608" t="str">
        <v>INT-02607</v>
      </c>
      <c r="B2608" t="str">
        <v>L0369</v>
      </c>
      <c r="C2608" t="str">
        <v>WEBINAR_ATTENDED</v>
      </c>
      <c r="D2608">
        <v>45874</v>
      </c>
      <c r="E2608" t="str">
        <v>CHAT</v>
      </c>
      <c r="F2608" t="str">
        <v>N/A</v>
      </c>
      <c r="G2608" t="str">
        <v>Blog: How To Reduce Cac</v>
      </c>
      <c r="H2608" t="str">
        <v>OPENED</v>
      </c>
      <c r="I2608">
        <v>1774</v>
      </c>
      <c r="J2608" t="str">
        <v>DESKTOP</v>
      </c>
      <c r="K2608" t="str">
        <v>N/A</v>
      </c>
      <c r="L2608" t="str">
        <v/>
      </c>
      <c r="M2608">
        <v>29.6</v>
      </c>
      <c r="N2608" t="str">
        <v>HIGH</v>
      </c>
    </row>
    <row r="2609" spans="1:14">
      <c r="A2609" t="str">
        <v>INT-02608</v>
      </c>
      <c r="B2609" t="str">
        <v>L0281</v>
      </c>
      <c r="C2609" t="str">
        <v>UNSUBSCRIBE</v>
      </c>
      <c r="D2609">
        <v>45669</v>
      </c>
      <c r="E2609" t="str">
        <v>SMS</v>
      </c>
      <c r="F2609" t="str">
        <v>C008</v>
      </c>
      <c r="G2609" t="str">
        <v>Free Trial Signup Page</v>
      </c>
      <c r="H2609" t="str">
        <v>OPENED</v>
      </c>
      <c r="I2609">
        <v>1328</v>
      </c>
      <c r="J2609" t="str">
        <v>DESKTOP</v>
      </c>
      <c r="K2609" t="str">
        <v>https://example.com/contact</v>
      </c>
      <c r="L2609" t="str">
        <v/>
      </c>
      <c r="M2609">
        <v>22.1</v>
      </c>
      <c r="N2609" t="str">
        <v>HIGH</v>
      </c>
    </row>
    <row r="2610" spans="1:14">
      <c r="A2610" t="str">
        <v>INT-02609</v>
      </c>
      <c r="B2610" t="str">
        <v>L0262</v>
      </c>
      <c r="C2610" t="str">
        <v>FORM_SUBMIT</v>
      </c>
      <c r="D2610">
        <v>45993</v>
      </c>
      <c r="E2610" t="str">
        <v>IN-PERSON</v>
      </c>
      <c r="F2610" t="str">
        <v>N/A</v>
      </c>
      <c r="G2610" t="str">
        <v>Unknown</v>
      </c>
      <c r="H2610" t="str">
        <v>REGISTERED</v>
      </c>
      <c r="I2610">
        <v>0</v>
      </c>
      <c r="J2610" t="str">
        <v>DESKTOP</v>
      </c>
      <c r="K2610" t="str">
        <v>N/A</v>
      </c>
      <c r="L2610" t="str">
        <v/>
      </c>
      <c r="M2610">
        <v>0</v>
      </c>
      <c r="N2610" t="str">
        <v>NONE</v>
      </c>
    </row>
    <row r="2611" spans="1:14">
      <c r="A2611" t="str">
        <v>INT-02610</v>
      </c>
      <c r="B2611" t="str">
        <v>L0578</v>
      </c>
      <c r="C2611" t="str">
        <v>DEMO_REQUEST</v>
      </c>
      <c r="D2611">
        <v>45871</v>
      </c>
      <c r="E2611" t="str">
        <v>SOCIAL</v>
      </c>
      <c r="F2611" t="str">
        <v>C010</v>
      </c>
      <c r="G2611" t="str">
        <v>Video: Customer Testimonial</v>
      </c>
      <c r="H2611" t="str">
        <v>CONVERTED</v>
      </c>
      <c r="I2611">
        <v>0</v>
      </c>
      <c r="J2611" t="str">
        <v>UNKNOWN</v>
      </c>
      <c r="K2611" t="str">
        <v>https://example.com/resources/ebooks</v>
      </c>
      <c r="L2611" t="str">
        <v/>
      </c>
      <c r="M2611">
        <v>0</v>
      </c>
      <c r="N2611" t="str">
        <v>NONE</v>
      </c>
    </row>
    <row r="2612" spans="1:14">
      <c r="A2612" t="str">
        <v>INT-02611</v>
      </c>
      <c r="B2612" t="str">
        <v>L0635</v>
      </c>
      <c r="C2612" t="str">
        <v>BLOG_READ</v>
      </c>
      <c r="D2612">
        <v>45933</v>
      </c>
      <c r="E2612" t="str">
        <v>CHAT</v>
      </c>
      <c r="F2612" t="str">
        <v>C004</v>
      </c>
      <c r="G2612" t="str">
        <v>Blog: Abm Vs Demand Gen</v>
      </c>
      <c r="H2612" t="str">
        <v>NO_RESPONSE</v>
      </c>
      <c r="I2612">
        <v>122</v>
      </c>
      <c r="J2612" t="str">
        <v>DESKTOP</v>
      </c>
      <c r="K2612" t="str">
        <v>https://example.com/about</v>
      </c>
      <c r="L2612" t="str">
        <v/>
      </c>
      <c r="M2612">
        <v>2</v>
      </c>
      <c r="N2612" t="str">
        <v>MEDIUM</v>
      </c>
    </row>
    <row r="2613" spans="1:14">
      <c r="A2613" t="str">
        <v>INT-02612</v>
      </c>
      <c r="B2613" t="str">
        <v>L0459</v>
      </c>
      <c r="C2613" t="str">
        <v>WEBSITE_VISIT</v>
      </c>
      <c r="D2613" t="str">
        <v/>
      </c>
      <c r="E2613" t="str">
        <v>PUSH_NOTIFICATION</v>
      </c>
      <c r="F2613" t="str">
        <v>N/A</v>
      </c>
      <c r="G2613" t="str">
        <v>Unknown</v>
      </c>
      <c r="H2613" t="str">
        <v>DOWNLOADED</v>
      </c>
      <c r="I2613">
        <v>694</v>
      </c>
      <c r="J2613" t="str">
        <v>TABLET</v>
      </c>
      <c r="K2613" t="str">
        <v>https://example.com/pricing</v>
      </c>
      <c r="L2613" t="str">
        <v/>
      </c>
      <c r="M2613">
        <v>11.6</v>
      </c>
      <c r="N2613" t="str">
        <v>HIGH</v>
      </c>
    </row>
    <row r="2614" spans="1:14">
      <c r="A2614" t="str">
        <v>INT-02613</v>
      </c>
      <c r="B2614" t="str">
        <v>L0942</v>
      </c>
      <c r="C2614" t="str">
        <v>REFERRAL_LINK_CLICK</v>
      </c>
      <c r="D2614">
        <v>45682</v>
      </c>
      <c r="E2614" t="str">
        <v>IN-PERSON</v>
      </c>
      <c r="F2614" t="str">
        <v>C008</v>
      </c>
      <c r="G2614" t="str">
        <v>Guide: Email Deliverability</v>
      </c>
      <c r="H2614" t="str">
        <v>CLICKED</v>
      </c>
      <c r="I2614">
        <v>1297</v>
      </c>
      <c r="J2614" t="str">
        <v>DESKTOP</v>
      </c>
      <c r="K2614" t="str">
        <v>https://example.com/webinars</v>
      </c>
      <c r="L2614" t="str">
        <v/>
      </c>
      <c r="M2614">
        <v>21.6</v>
      </c>
      <c r="N2614" t="str">
        <v>HIGH</v>
      </c>
    </row>
    <row r="2615" spans="1:14">
      <c r="A2615" t="str">
        <v>INT-02614</v>
      </c>
      <c r="B2615" t="str">
        <v>L0308</v>
      </c>
      <c r="C2615" t="str">
        <v>FREE_TRIAL_SIGNUP</v>
      </c>
      <c r="D2615">
        <v>45787</v>
      </c>
      <c r="E2615" t="str">
        <v>SOCIAL</v>
      </c>
      <c r="F2615" t="str">
        <v>C002</v>
      </c>
      <c r="G2615" t="str">
        <v>10 Lead Scoring Tips</v>
      </c>
      <c r="H2615" t="str">
        <v>VIEWED</v>
      </c>
      <c r="I2615">
        <v>892</v>
      </c>
      <c r="J2615" t="str">
        <v>MOBILE</v>
      </c>
      <c r="K2615" t="str">
        <v>https://example.com/case-studies</v>
      </c>
      <c r="L2615" t="str">
        <v>Bad Email</v>
      </c>
      <c r="M2615">
        <v>14.9</v>
      </c>
      <c r="N2615" t="str">
        <v>HIGH</v>
      </c>
    </row>
    <row r="2616" spans="1:14">
      <c r="A2616" t="str">
        <v>INT-02615</v>
      </c>
      <c r="B2616" t="str">
        <v>L0414</v>
      </c>
      <c r="C2616" t="str">
        <v>CHATBOT_CONVO</v>
      </c>
      <c r="D2616">
        <v>45804</v>
      </c>
      <c r="E2616" t="str">
        <v>EMAIL</v>
      </c>
      <c r="F2616" t="str">
        <v>C001</v>
      </c>
      <c r="G2616" t="str">
        <v>Crm Buyer'S Guide 2025</v>
      </c>
      <c r="H2616" t="str">
        <v>DOWNLOADED</v>
      </c>
      <c r="I2616">
        <v>1398</v>
      </c>
      <c r="J2616" t="str">
        <v>DESKTOP</v>
      </c>
      <c r="K2616" t="str">
        <v>https://example.com/about</v>
      </c>
      <c r="L2616" t="str">
        <v/>
      </c>
      <c r="M2616">
        <v>23.3</v>
      </c>
      <c r="N2616" t="str">
        <v>HIGH</v>
      </c>
    </row>
    <row r="2617" spans="1:14">
      <c r="A2617" t="str">
        <v>INT-02616</v>
      </c>
      <c r="B2617" t="str">
        <v>L0025</v>
      </c>
      <c r="C2617" t="str">
        <v>AD_CLICK</v>
      </c>
      <c r="D2617">
        <v>45751</v>
      </c>
      <c r="E2617" t="str">
        <v>PUSH_NOTIFICATION</v>
      </c>
      <c r="F2617" t="str">
        <v>C009</v>
      </c>
      <c r="G2617" t="str">
        <v>Whitepaper: State Of Gtm 2025</v>
      </c>
      <c r="H2617" t="str">
        <v>DOWNLOADED</v>
      </c>
      <c r="I2617">
        <v>0</v>
      </c>
      <c r="J2617" t="str">
        <v>TABLET</v>
      </c>
      <c r="K2617" t="str">
        <v>https://example.com/free-trial</v>
      </c>
      <c r="L2617" t="str">
        <v>Switching From Salesforce</v>
      </c>
      <c r="M2617">
        <v>0</v>
      </c>
      <c r="N2617" t="str">
        <v>NONE</v>
      </c>
    </row>
    <row r="2618" spans="1:14">
      <c r="A2618" t="str">
        <v>INT-02617</v>
      </c>
      <c r="B2618" t="str">
        <v>L0108</v>
      </c>
      <c r="C2618" t="str">
        <v>CONTENT_DOWNLOAD</v>
      </c>
      <c r="D2618">
        <v>45921</v>
      </c>
      <c r="E2618" t="str">
        <v>SOCIAL</v>
      </c>
      <c r="F2618" t="str">
        <v>C001</v>
      </c>
      <c r="G2618" t="str">
        <v>Chatbot: Pricing Inquiry</v>
      </c>
      <c r="H2618" t="str">
        <v>NO_RESPONSE</v>
      </c>
      <c r="I2618">
        <v>1417</v>
      </c>
      <c r="J2618" t="str">
        <v>DESKTOP</v>
      </c>
      <c r="K2618" t="str">
        <v>N/A</v>
      </c>
      <c r="L2618" t="str">
        <v/>
      </c>
      <c r="M2618">
        <v>23.6</v>
      </c>
      <c r="N2618" t="str">
        <v>HIGH</v>
      </c>
    </row>
    <row r="2619" spans="1:14">
      <c r="A2619" t="str">
        <v>INT-02618</v>
      </c>
      <c r="B2619" t="str">
        <v>L0506</v>
      </c>
      <c r="C2619" t="str">
        <v>CASE_STUDY_VIEW</v>
      </c>
      <c r="D2619">
        <v>45948</v>
      </c>
      <c r="E2619" t="str">
        <v>UNKNOWN</v>
      </c>
      <c r="F2619" t="str">
        <v>N/A</v>
      </c>
      <c r="G2619" t="str">
        <v>Video: Platform Overview 3Min</v>
      </c>
      <c r="H2619" t="str">
        <v>VIEWED</v>
      </c>
      <c r="I2619">
        <v>2273</v>
      </c>
      <c r="J2619" t="str">
        <v>MOBILE</v>
      </c>
      <c r="K2619" t="str">
        <v>https://example.com/demo</v>
      </c>
      <c r="L2619" t="str">
        <v/>
      </c>
      <c r="M2619">
        <v>37.9</v>
      </c>
      <c r="N2619" t="str">
        <v>HIGH</v>
      </c>
    </row>
    <row r="2620" spans="1:14">
      <c r="A2620" t="str">
        <v>INT-02619</v>
      </c>
      <c r="B2620" t="str">
        <v>L0287</v>
      </c>
      <c r="C2620" t="str">
        <v>PHONE_CALL</v>
      </c>
      <c r="D2620">
        <v>46017</v>
      </c>
      <c r="E2620" t="str">
        <v>PHONE</v>
      </c>
      <c r="F2620" t="str">
        <v>C007</v>
      </c>
      <c r="G2620" t="str">
        <v>Blog: Abm Vs Demand Gen</v>
      </c>
      <c r="H2620" t="str">
        <v>REPLIED</v>
      </c>
      <c r="I2620">
        <v>642</v>
      </c>
      <c r="J2620" t="str">
        <v>MOBILE</v>
      </c>
      <c r="K2620" t="str">
        <v>https://example.com/free-trial</v>
      </c>
      <c r="L2620" t="str">
        <v/>
      </c>
      <c r="M2620">
        <v>10.7</v>
      </c>
      <c r="N2620" t="str">
        <v>HIGH</v>
      </c>
    </row>
    <row r="2621" spans="1:14">
      <c r="A2621" t="str">
        <v>INT-02620</v>
      </c>
      <c r="B2621" t="str">
        <v>L0551</v>
      </c>
      <c r="C2621" t="str">
        <v>FORM_SUBMIT</v>
      </c>
      <c r="D2621">
        <v>45783</v>
      </c>
      <c r="E2621" t="str">
        <v>PHONE</v>
      </c>
      <c r="F2621" t="str">
        <v>C001</v>
      </c>
      <c r="G2621" t="str">
        <v>Partner Referral Landing Page</v>
      </c>
      <c r="H2621" t="str">
        <v>CLICKED</v>
      </c>
      <c r="I2621">
        <v>1894</v>
      </c>
      <c r="J2621" t="str">
        <v>DESKTOP</v>
      </c>
      <c r="K2621" t="str">
        <v>N/A</v>
      </c>
      <c r="L2621" t="str">
        <v/>
      </c>
      <c r="M2621">
        <v>31.6</v>
      </c>
      <c r="N2621" t="str">
        <v>HIGH</v>
      </c>
    </row>
    <row r="2622" spans="1:14">
      <c r="A2622" t="str">
        <v>INT-02621</v>
      </c>
      <c r="B2622" t="str">
        <v>L0397</v>
      </c>
      <c r="C2622" t="str">
        <v>FORM_SUBMIT</v>
      </c>
      <c r="D2622">
        <v>45918</v>
      </c>
      <c r="E2622" t="str">
        <v>UNKNOWN</v>
      </c>
      <c r="F2622" t="str">
        <v>C005</v>
      </c>
      <c r="G2622" t="str">
        <v>Roi Calculator Landing Page</v>
      </c>
      <c r="H2622" t="str">
        <v>CLICKED</v>
      </c>
      <c r="I2622">
        <v>350</v>
      </c>
      <c r="J2622" t="str">
        <v>MOBILE</v>
      </c>
      <c r="K2622" t="str">
        <v>https://example.com/about</v>
      </c>
      <c r="L2622" t="str">
        <v/>
      </c>
      <c r="M2622">
        <v>5.8</v>
      </c>
      <c r="N2622" t="str">
        <v>HIGH</v>
      </c>
    </row>
    <row r="2623" spans="1:14">
      <c r="A2623" t="str">
        <v>INT-02622</v>
      </c>
      <c r="B2623" t="str">
        <v>L0086</v>
      </c>
      <c r="C2623" t="str">
        <v>EMAIL_CLICK</v>
      </c>
      <c r="D2623">
        <v>45683</v>
      </c>
      <c r="E2623" t="str">
        <v>WEB</v>
      </c>
      <c r="F2623" t="str">
        <v>C003</v>
      </c>
      <c r="G2623" t="str">
        <v>Social Post: Product Launch</v>
      </c>
      <c r="H2623" t="str">
        <v>NO_RESPONSE</v>
      </c>
      <c r="I2623">
        <v>472</v>
      </c>
      <c r="J2623" t="str">
        <v>MOBILE</v>
      </c>
      <c r="K2623" t="str">
        <v>https://example.com/case-studies</v>
      </c>
      <c r="L2623" t="str">
        <v/>
      </c>
      <c r="M2623">
        <v>7.9</v>
      </c>
      <c r="N2623" t="str">
        <v>HIGH</v>
      </c>
    </row>
    <row r="2624" spans="1:14">
      <c r="A2624" t="str">
        <v>INT-02623</v>
      </c>
      <c r="B2624" t="str">
        <v>L0420</v>
      </c>
      <c r="C2624" t="str">
        <v>EMAIL_OPEN</v>
      </c>
      <c r="D2624">
        <v>45740</v>
      </c>
      <c r="E2624" t="str">
        <v>WEB</v>
      </c>
      <c r="F2624" t="str">
        <v>C001</v>
      </c>
      <c r="G2624" t="str">
        <v>Crm Buyer'S Guide 2025</v>
      </c>
      <c r="H2624" t="str">
        <v>CLICKED</v>
      </c>
      <c r="I2624">
        <v>670</v>
      </c>
      <c r="J2624" t="str">
        <v>MOBILE</v>
      </c>
      <c r="K2624" t="str">
        <v>https://example.com/webinars</v>
      </c>
      <c r="L2624" t="str">
        <v>Attended 2+ Webinars</v>
      </c>
      <c r="M2624">
        <v>11.2</v>
      </c>
      <c r="N2624" t="str">
        <v>HIGH</v>
      </c>
    </row>
    <row r="2625" spans="1:14">
      <c r="A2625" t="str">
        <v>INT-02624</v>
      </c>
      <c r="B2625" t="str">
        <v>L0278</v>
      </c>
      <c r="C2625" t="str">
        <v>CHATBOT_CONVO</v>
      </c>
      <c r="D2625">
        <v>45663</v>
      </c>
      <c r="E2625" t="str">
        <v>EMAIL</v>
      </c>
      <c r="F2625" t="str">
        <v>C007</v>
      </c>
      <c r="G2625" t="str">
        <v>Customer Success Story</v>
      </c>
      <c r="H2625" t="str">
        <v>BOUNCED</v>
      </c>
      <c r="I2625">
        <v>280</v>
      </c>
      <c r="J2625" t="str">
        <v>DESKTOP</v>
      </c>
      <c r="K2625" t="str">
        <v>https://example.com/pricing</v>
      </c>
      <c r="L2625" t="str">
        <v/>
      </c>
      <c r="M2625">
        <v>4.7</v>
      </c>
      <c r="N2625" t="str">
        <v>MEDIUM</v>
      </c>
    </row>
    <row r="2626" spans="1:14">
      <c r="A2626" t="str">
        <v>INT-02625</v>
      </c>
      <c r="B2626" t="str">
        <v>L0264</v>
      </c>
      <c r="C2626" t="str">
        <v>WEBINAR_ATTENDED</v>
      </c>
      <c r="D2626">
        <v>45832</v>
      </c>
      <c r="E2626" t="str">
        <v>PHONE</v>
      </c>
      <c r="F2626" t="str">
        <v>C001</v>
      </c>
      <c r="G2626" t="str">
        <v>Webinar: Advanced Analytics Deep Dive</v>
      </c>
      <c r="H2626" t="str">
        <v>OPENED</v>
      </c>
      <c r="I2626">
        <v>2178</v>
      </c>
      <c r="J2626" t="str">
        <v>DESKTOP</v>
      </c>
      <c r="K2626" t="str">
        <v>https://example.com/features</v>
      </c>
      <c r="L2626" t="str">
        <v/>
      </c>
      <c r="M2626">
        <v>36.299999999999997</v>
      </c>
      <c r="N2626" t="str">
        <v>HIGH</v>
      </c>
    </row>
    <row r="2627" spans="1:14">
      <c r="A2627" t="str">
        <v>INT-02626</v>
      </c>
      <c r="B2627" t="str">
        <v>L0587</v>
      </c>
      <c r="C2627" t="str">
        <v>AD_CLICK</v>
      </c>
      <c r="D2627">
        <v>45711</v>
      </c>
      <c r="E2627" t="str">
        <v>IN-PERSON</v>
      </c>
      <c r="F2627" t="str">
        <v>C003</v>
      </c>
      <c r="G2627" t="str">
        <v>Social Post: Product Launch</v>
      </c>
      <c r="H2627" t="str">
        <v>OPENED</v>
      </c>
      <c r="I2627">
        <v>1878</v>
      </c>
      <c r="J2627" t="str">
        <v>MOBILE</v>
      </c>
      <c r="K2627" t="str">
        <v>N/A</v>
      </c>
      <c r="L2627" t="str">
        <v/>
      </c>
      <c r="M2627">
        <v>31.3</v>
      </c>
      <c r="N2627" t="str">
        <v>HIGH</v>
      </c>
    </row>
    <row r="2628" spans="1:14">
      <c r="A2628" t="str">
        <v>INT-02627</v>
      </c>
      <c r="B2628" t="str">
        <v>L0070</v>
      </c>
      <c r="C2628" t="str">
        <v>PHONE_CALL</v>
      </c>
      <c r="D2628">
        <v>45946</v>
      </c>
      <c r="E2628" t="str">
        <v>EMAIL</v>
      </c>
      <c r="F2628" t="str">
        <v>C007</v>
      </c>
      <c r="G2628" t="str">
        <v>Roi Calculator Landing Page</v>
      </c>
      <c r="H2628" t="str">
        <v>NO_RESPONSE</v>
      </c>
      <c r="I2628">
        <v>585</v>
      </c>
      <c r="J2628" t="str">
        <v>DESKTOP</v>
      </c>
      <c r="K2628" t="str">
        <v>https://example.com/free-trial</v>
      </c>
      <c r="L2628" t="str">
        <v/>
      </c>
      <c r="M2628">
        <v>9.8000000000000007</v>
      </c>
      <c r="N2628" t="str">
        <v>HIGH</v>
      </c>
    </row>
    <row r="2629" spans="1:14">
      <c r="A2629" t="str">
        <v>INT-02628</v>
      </c>
      <c r="B2629" t="str">
        <v>L0954</v>
      </c>
      <c r="C2629" t="str">
        <v>DEMO_REQUEST</v>
      </c>
      <c r="D2629">
        <v>45872</v>
      </c>
      <c r="E2629" t="str">
        <v>SMS</v>
      </c>
      <c r="F2629" t="str">
        <v>C010</v>
      </c>
      <c r="G2629" t="str">
        <v>Product Demo Video</v>
      </c>
      <c r="H2629" t="str">
        <v>CONVERTED</v>
      </c>
      <c r="I2629">
        <v>1956</v>
      </c>
      <c r="J2629" t="str">
        <v>TABLET</v>
      </c>
      <c r="K2629" t="str">
        <v>https://example.com/features</v>
      </c>
      <c r="L2629" t="str">
        <v/>
      </c>
      <c r="M2629">
        <v>32.6</v>
      </c>
      <c r="N2629" t="str">
        <v>HIGH</v>
      </c>
    </row>
    <row r="2630" spans="1:14">
      <c r="A2630" t="str">
        <v>INT-02629</v>
      </c>
      <c r="B2630" t="str">
        <v>L0874</v>
      </c>
      <c r="C2630" t="str">
        <v>CASE_STUDY_VIEW</v>
      </c>
      <c r="D2630">
        <v>45719</v>
      </c>
      <c r="E2630" t="str">
        <v>WEB</v>
      </c>
      <c r="F2630" t="str">
        <v>C005</v>
      </c>
      <c r="G2630" t="str">
        <v>Crm Buyer'S Guide 2025</v>
      </c>
      <c r="H2630" t="str">
        <v>BOUNCED</v>
      </c>
      <c r="I2630">
        <v>320</v>
      </c>
      <c r="J2630" t="str">
        <v>TABLET</v>
      </c>
      <c r="K2630" t="str">
        <v>https://example.com/competitors</v>
      </c>
      <c r="L2630" t="str">
        <v/>
      </c>
      <c r="M2630">
        <v>5.3</v>
      </c>
      <c r="N2630" t="str">
        <v>HIGH</v>
      </c>
    </row>
    <row r="2631" spans="1:14">
      <c r="A2631" t="str">
        <v>INT-02630</v>
      </c>
      <c r="B2631" t="str">
        <v>L0842</v>
      </c>
      <c r="C2631" t="str">
        <v>CONTENT_DOWNLOAD</v>
      </c>
      <c r="D2631">
        <v>45931</v>
      </c>
      <c r="E2631" t="str">
        <v>IN-PERSON</v>
      </c>
      <c r="F2631" t="str">
        <v>C001</v>
      </c>
      <c r="G2631" t="str">
        <v>Customer Success Story</v>
      </c>
      <c r="H2631" t="str">
        <v>VIEWED</v>
      </c>
      <c r="I2631">
        <v>2311</v>
      </c>
      <c r="J2631" t="str">
        <v>UNKNOWN</v>
      </c>
      <c r="K2631" t="str">
        <v>https://example.com/webinars</v>
      </c>
      <c r="L2631" t="str">
        <v/>
      </c>
      <c r="M2631">
        <v>38.5</v>
      </c>
      <c r="N2631" t="str">
        <v>HIGH</v>
      </c>
    </row>
    <row r="2632" spans="1:14">
      <c r="A2632" t="str">
        <v>INT-02631</v>
      </c>
      <c r="B2632" t="str">
        <v>L0871</v>
      </c>
      <c r="C2632" t="str">
        <v>BLOG_READ</v>
      </c>
      <c r="D2632">
        <v>45782</v>
      </c>
      <c r="E2632" t="str">
        <v>PHONE</v>
      </c>
      <c r="F2632" t="str">
        <v>C008</v>
      </c>
      <c r="G2632" t="str">
        <v>Roi Calculator Landing Page</v>
      </c>
      <c r="H2632" t="str">
        <v>CLICKED</v>
      </c>
      <c r="I2632">
        <v>1220</v>
      </c>
      <c r="J2632" t="str">
        <v>DESKTOP</v>
      </c>
      <c r="K2632" t="str">
        <v>https://example.com/pricing</v>
      </c>
      <c r="L2632" t="str">
        <v/>
      </c>
      <c r="M2632">
        <v>20.3</v>
      </c>
      <c r="N2632" t="str">
        <v>HIGH</v>
      </c>
    </row>
    <row r="2633" spans="1:14">
      <c r="A2633" t="str">
        <v>INT-02632</v>
      </c>
      <c r="B2633" t="str">
        <v>L0851</v>
      </c>
      <c r="C2633" t="str">
        <v>WEBSITE_VISIT</v>
      </c>
      <c r="D2633">
        <v>45895</v>
      </c>
      <c r="E2633" t="str">
        <v>UNKNOWN</v>
      </c>
      <c r="F2633" t="str">
        <v>C002</v>
      </c>
      <c r="G2633" t="str">
        <v>Video: Customer Testimonial</v>
      </c>
      <c r="H2633" t="str">
        <v>NO_RESPONSE</v>
      </c>
      <c r="I2633">
        <v>206</v>
      </c>
      <c r="J2633" t="str">
        <v>DESKTOP</v>
      </c>
      <c r="K2633" t="str">
        <v>https://example.com/about</v>
      </c>
      <c r="L2633" t="str">
        <v/>
      </c>
      <c r="M2633">
        <v>3.4</v>
      </c>
      <c r="N2633" t="str">
        <v>MEDIUM</v>
      </c>
    </row>
    <row r="2634" spans="1:14">
      <c r="A2634" t="str">
        <v>INT-02633</v>
      </c>
      <c r="B2634" t="str">
        <v>L0928</v>
      </c>
      <c r="C2634" t="str">
        <v>VIDEO_WATCH</v>
      </c>
      <c r="D2634">
        <v>45725</v>
      </c>
      <c r="E2634" t="str">
        <v>WEB</v>
      </c>
      <c r="F2634" t="str">
        <v>C005</v>
      </c>
      <c r="G2634" t="str">
        <v>Newsletter Issue #42</v>
      </c>
      <c r="H2634" t="str">
        <v>BOUNCED</v>
      </c>
      <c r="I2634">
        <v>1492</v>
      </c>
      <c r="J2634" t="str">
        <v>MOBILE</v>
      </c>
      <c r="K2634" t="str">
        <v>https://example.com/features</v>
      </c>
      <c r="L2634" t="str">
        <v/>
      </c>
      <c r="M2634">
        <v>24.9</v>
      </c>
      <c r="N2634" t="str">
        <v>HIGH</v>
      </c>
    </row>
    <row r="2635" spans="1:14">
      <c r="A2635" t="str">
        <v>INT-02634</v>
      </c>
      <c r="B2635" t="str">
        <v>L0405</v>
      </c>
      <c r="C2635" t="str">
        <v>WEBINAR_ATTENDED</v>
      </c>
      <c r="D2635">
        <v>45715</v>
      </c>
      <c r="E2635" t="str">
        <v>IN-PERSON</v>
      </c>
      <c r="F2635" t="str">
        <v>C001</v>
      </c>
      <c r="G2635" t="str">
        <v>Case Study: Enterprise Win</v>
      </c>
      <c r="H2635" t="str">
        <v>VIEWED</v>
      </c>
      <c r="I2635">
        <v>185</v>
      </c>
      <c r="J2635" t="str">
        <v>DESKTOP</v>
      </c>
      <c r="K2635" t="str">
        <v>https://example.com/free-trial</v>
      </c>
      <c r="L2635" t="str">
        <v/>
      </c>
      <c r="M2635">
        <v>3.1</v>
      </c>
      <c r="N2635" t="str">
        <v>MEDIUM</v>
      </c>
    </row>
    <row r="2636" spans="1:14">
      <c r="A2636" t="str">
        <v>INT-02635</v>
      </c>
      <c r="B2636" t="str">
        <v>L0957</v>
      </c>
      <c r="C2636" t="str">
        <v>CHATBOT_CONVO</v>
      </c>
      <c r="D2636">
        <v>45950</v>
      </c>
      <c r="E2636" t="str">
        <v>PUSH_NOTIFICATION</v>
      </c>
      <c r="F2636" t="str">
        <v>C008</v>
      </c>
      <c r="G2636" t="str">
        <v>Social Post: Product Launch</v>
      </c>
      <c r="H2636" t="str">
        <v>CLICKED</v>
      </c>
      <c r="I2636">
        <v>1660</v>
      </c>
      <c r="J2636" t="str">
        <v>MOBILE</v>
      </c>
      <c r="K2636" t="str">
        <v>https://example.com/blog</v>
      </c>
      <c r="L2636" t="str">
        <v/>
      </c>
      <c r="M2636">
        <v>27.7</v>
      </c>
      <c r="N2636" t="str">
        <v>HIGH</v>
      </c>
    </row>
    <row r="2637" spans="1:14">
      <c r="A2637" t="str">
        <v>INT-02636</v>
      </c>
      <c r="B2637" t="str">
        <v>L0388</v>
      </c>
      <c r="C2637" t="str">
        <v>FREE_TRIAL_SIGNUP</v>
      </c>
      <c r="D2637">
        <v>45851</v>
      </c>
      <c r="E2637" t="str">
        <v>CHAT</v>
      </c>
      <c r="F2637" t="str">
        <v>N/A</v>
      </c>
      <c r="G2637" t="str">
        <v>Newsletter Issue #44</v>
      </c>
      <c r="H2637" t="str">
        <v>OPENED</v>
      </c>
      <c r="I2637">
        <v>903</v>
      </c>
      <c r="J2637" t="str">
        <v>UNKNOWN</v>
      </c>
      <c r="K2637" t="str">
        <v>N/A</v>
      </c>
      <c r="L2637" t="str">
        <v/>
      </c>
      <c r="M2637">
        <v>15.1</v>
      </c>
      <c r="N2637" t="str">
        <v>HIGH</v>
      </c>
    </row>
    <row r="2638" spans="1:14">
      <c r="A2638" t="str">
        <v>INT-02637</v>
      </c>
      <c r="B2638" t="str">
        <v>L0939</v>
      </c>
      <c r="C2638" t="str">
        <v>PRICING_PAGE_VIEW</v>
      </c>
      <c r="D2638">
        <v>46000</v>
      </c>
      <c r="E2638" t="str">
        <v>EMAIL</v>
      </c>
      <c r="F2638" t="str">
        <v>C004</v>
      </c>
      <c r="G2638" t="str">
        <v>Pricing Page</v>
      </c>
      <c r="H2638" t="str">
        <v>NO_RESPONSE</v>
      </c>
      <c r="I2638">
        <v>664</v>
      </c>
      <c r="J2638" t="str">
        <v>MOBILE</v>
      </c>
      <c r="K2638" t="str">
        <v>https://example.com/competitors</v>
      </c>
      <c r="L2638" t="str">
        <v/>
      </c>
      <c r="M2638">
        <v>11.1</v>
      </c>
      <c r="N2638" t="str">
        <v>HIGH</v>
      </c>
    </row>
    <row r="2639" spans="1:14">
      <c r="A2639" t="str">
        <v>INT-02638</v>
      </c>
      <c r="B2639" t="str">
        <v>L0262</v>
      </c>
      <c r="C2639" t="str">
        <v>BLOG_READ</v>
      </c>
      <c r="D2639">
        <v>45996</v>
      </c>
      <c r="E2639" t="str">
        <v>PUSH_NOTIFICATION</v>
      </c>
      <c r="F2639" t="str">
        <v>C005</v>
      </c>
      <c r="G2639" t="str">
        <v>Retargeting Ad Creative A</v>
      </c>
      <c r="H2639" t="str">
        <v>NO_RESPONSE</v>
      </c>
      <c r="I2639">
        <v>494</v>
      </c>
      <c r="J2639" t="str">
        <v>UNKNOWN</v>
      </c>
      <c r="K2639" t="str">
        <v>https://example.com/roi-calculator</v>
      </c>
      <c r="L2639" t="str">
        <v>Follow Up Needed</v>
      </c>
      <c r="M2639">
        <v>8.1999999999999993</v>
      </c>
      <c r="N2639" t="str">
        <v>HIGH</v>
      </c>
    </row>
    <row r="2640" spans="1:14">
      <c r="A2640" t="str">
        <v>INT-02639</v>
      </c>
      <c r="B2640" t="str">
        <v>L0291</v>
      </c>
      <c r="C2640" t="str">
        <v>PRICING_PAGE_VIEW</v>
      </c>
      <c r="D2640">
        <v>45828</v>
      </c>
      <c r="E2640" t="str">
        <v>EMAIL</v>
      </c>
      <c r="F2640" t="str">
        <v>C001</v>
      </c>
      <c r="G2640" t="str">
        <v>Chatbot: Pricing Inquiry</v>
      </c>
      <c r="H2640" t="str">
        <v>CLICKED</v>
      </c>
      <c r="I2640">
        <v>2299</v>
      </c>
      <c r="J2640" t="str">
        <v>TABLET</v>
      </c>
      <c r="K2640" t="str">
        <v>https://example.com/competitors</v>
      </c>
      <c r="L2640" t="str">
        <v/>
      </c>
      <c r="M2640">
        <v>38.299999999999997</v>
      </c>
      <c r="N2640" t="str">
        <v>HIGH</v>
      </c>
    </row>
    <row r="2641" spans="1:14">
      <c r="A2641" t="str">
        <v>INT-02640</v>
      </c>
      <c r="B2641" t="str">
        <v>L0782</v>
      </c>
      <c r="C2641" t="str">
        <v>DEMO_REQUEST</v>
      </c>
      <c r="D2641">
        <v>45668</v>
      </c>
      <c r="E2641" t="str">
        <v>SMS</v>
      </c>
      <c r="F2641" t="str">
        <v>N/A</v>
      </c>
      <c r="G2641" t="str">
        <v>Case Study: Enterprise Win</v>
      </c>
      <c r="H2641" t="str">
        <v>DOWNLOADED</v>
      </c>
      <c r="I2641">
        <v>1974</v>
      </c>
      <c r="J2641" t="str">
        <v>MOBILE</v>
      </c>
      <c r="K2641" t="str">
        <v>https://example.com/blog</v>
      </c>
      <c r="L2641" t="str">
        <v/>
      </c>
      <c r="M2641">
        <v>32.9</v>
      </c>
      <c r="N2641" t="str">
        <v>HIGH</v>
      </c>
    </row>
    <row r="2642" spans="1:14">
      <c r="A2642" t="str">
        <v>INT-02641</v>
      </c>
      <c r="B2642" t="str">
        <v>L0469</v>
      </c>
      <c r="C2642" t="str">
        <v>PRICING_PAGE_VIEW</v>
      </c>
      <c r="D2642">
        <v>45668</v>
      </c>
      <c r="E2642" t="str">
        <v>CHAT</v>
      </c>
      <c r="F2642" t="str">
        <v>C009</v>
      </c>
      <c r="G2642" t="str">
        <v>Free Trial Signup Page</v>
      </c>
      <c r="H2642" t="str">
        <v>NO_RESPONSE</v>
      </c>
      <c r="I2642">
        <v>72</v>
      </c>
      <c r="J2642" t="str">
        <v>MOBILE</v>
      </c>
      <c r="K2642" t="str">
        <v>https://example.com/demo</v>
      </c>
      <c r="L2642" t="str">
        <v/>
      </c>
      <c r="M2642">
        <v>1.2</v>
      </c>
      <c r="N2642" t="str">
        <v>MEDIUM</v>
      </c>
    </row>
    <row r="2643" spans="1:14">
      <c r="A2643" t="str">
        <v>INT-02642</v>
      </c>
      <c r="B2643" t="str">
        <v>L0037</v>
      </c>
      <c r="C2643" t="str">
        <v>UNSUBSCRIBE</v>
      </c>
      <c r="D2643">
        <v>45679</v>
      </c>
      <c r="E2643" t="str">
        <v>SOCIAL</v>
      </c>
      <c r="F2643" t="str">
        <v>C006</v>
      </c>
      <c r="G2643" t="str">
        <v>Social Post: Product Launch</v>
      </c>
      <c r="H2643" t="str">
        <v>PARTIAL_VIEW</v>
      </c>
      <c r="I2643">
        <v>462</v>
      </c>
      <c r="J2643" t="str">
        <v>TABLET</v>
      </c>
      <c r="K2643" t="str">
        <v>https://example.com/competitors</v>
      </c>
      <c r="L2643" t="str">
        <v/>
      </c>
      <c r="M2643">
        <v>7.7</v>
      </c>
      <c r="N2643" t="str">
        <v>HIGH</v>
      </c>
    </row>
    <row r="2644" spans="1:14">
      <c r="A2644" t="str">
        <v>INT-02643</v>
      </c>
      <c r="B2644" t="str">
        <v>L0039</v>
      </c>
      <c r="C2644" t="str">
        <v>WEBSITE_VISIT</v>
      </c>
      <c r="D2644">
        <v>45940</v>
      </c>
      <c r="E2644" t="str">
        <v>WEB</v>
      </c>
      <c r="F2644" t="str">
        <v>N/A</v>
      </c>
      <c r="G2644" t="str">
        <v>Ebook: Abm Playbook</v>
      </c>
      <c r="H2644" t="str">
        <v>NO_RESPONSE</v>
      </c>
      <c r="I2644">
        <v>2300</v>
      </c>
      <c r="J2644" t="str">
        <v>UNKNOWN</v>
      </c>
      <c r="K2644" t="str">
        <v>https://example.com/pricing</v>
      </c>
      <c r="L2644" t="str">
        <v/>
      </c>
      <c r="M2644">
        <v>38.299999999999997</v>
      </c>
      <c r="N2644" t="str">
        <v>HIGH</v>
      </c>
    </row>
    <row r="2645" spans="1:14">
      <c r="A2645" t="str">
        <v>INT-02644</v>
      </c>
      <c r="B2645" t="str">
        <v>L0966</v>
      </c>
      <c r="C2645" t="str">
        <v>WEBINAR_ATTENDED</v>
      </c>
      <c r="D2645">
        <v>45693</v>
      </c>
      <c r="E2645" t="str">
        <v>UNKNOWN</v>
      </c>
      <c r="F2645" t="str">
        <v>N/A</v>
      </c>
      <c r="G2645" t="str">
        <v>Webinar: Marketing Automation 101</v>
      </c>
      <c r="H2645" t="str">
        <v>UNSUBSCRIBED</v>
      </c>
      <c r="I2645">
        <v>2351</v>
      </c>
      <c r="J2645" t="str">
        <v>UNKNOWN</v>
      </c>
      <c r="K2645" t="str">
        <v>https://example.com/pricing</v>
      </c>
      <c r="L2645" t="str">
        <v/>
      </c>
      <c r="M2645">
        <v>39.200000000000003</v>
      </c>
      <c r="N2645" t="str">
        <v>HIGH</v>
      </c>
    </row>
    <row r="2646" spans="1:14">
      <c r="A2646" t="str">
        <v>INT-02645</v>
      </c>
      <c r="B2646" t="str">
        <v>L0936</v>
      </c>
      <c r="C2646" t="str">
        <v>BLOG_READ</v>
      </c>
      <c r="D2646">
        <v>45725</v>
      </c>
      <c r="E2646" t="str">
        <v>EMAIL</v>
      </c>
      <c r="F2646" t="str">
        <v>C010</v>
      </c>
      <c r="G2646" t="str">
        <v>Blog: Abm Vs Demand Gen</v>
      </c>
      <c r="H2646" t="str">
        <v>CONVERTED</v>
      </c>
      <c r="I2646">
        <v>1387</v>
      </c>
      <c r="J2646" t="str">
        <v>UNKNOWN</v>
      </c>
      <c r="K2646" t="str">
        <v>https://example.com/free-trial</v>
      </c>
      <c r="L2646" t="str">
        <v/>
      </c>
      <c r="M2646">
        <v>23.1</v>
      </c>
      <c r="N2646" t="str">
        <v>HIGH</v>
      </c>
    </row>
    <row r="2647" spans="1:14">
      <c r="A2647" t="str">
        <v>INT-02646</v>
      </c>
      <c r="B2647" t="str">
        <v>L0048</v>
      </c>
      <c r="C2647" t="str">
        <v>EMAIL_CLICK</v>
      </c>
      <c r="D2647">
        <v>45709</v>
      </c>
      <c r="E2647" t="str">
        <v>IN-PERSON</v>
      </c>
      <c r="F2647" t="str">
        <v>N/A</v>
      </c>
      <c r="G2647" t="str">
        <v>Ultimate Guide To Crm</v>
      </c>
      <c r="H2647" t="str">
        <v>REGISTERED</v>
      </c>
      <c r="I2647">
        <v>0</v>
      </c>
      <c r="J2647" t="str">
        <v>DESKTOP</v>
      </c>
      <c r="K2647" t="str">
        <v>https://example.com/contact</v>
      </c>
      <c r="L2647" t="str">
        <v/>
      </c>
      <c r="M2647">
        <v>0</v>
      </c>
      <c r="N2647" t="str">
        <v>NONE</v>
      </c>
    </row>
    <row r="2648" spans="1:14">
      <c r="A2648" t="str">
        <v>INT-02647</v>
      </c>
      <c r="B2648" t="str">
        <v>L0364</v>
      </c>
      <c r="C2648" t="str">
        <v>WEBINAR_ATTENDED</v>
      </c>
      <c r="D2648">
        <v>45841</v>
      </c>
      <c r="E2648" t="str">
        <v>PHONE</v>
      </c>
      <c r="F2648" t="str">
        <v>C005</v>
      </c>
      <c r="G2648" t="str">
        <v>Whitepaper: State Of Gtm 2025</v>
      </c>
      <c r="H2648" t="str">
        <v>CONVERTED</v>
      </c>
      <c r="I2648">
        <v>292</v>
      </c>
      <c r="J2648" t="str">
        <v>DESKTOP</v>
      </c>
      <c r="K2648" t="str">
        <v>https://example.com/competitors</v>
      </c>
      <c r="L2648" t="str">
        <v/>
      </c>
      <c r="M2648">
        <v>4.9000000000000004</v>
      </c>
      <c r="N2648" t="str">
        <v>MEDIUM</v>
      </c>
    </row>
    <row r="2649" spans="1:14">
      <c r="A2649" t="str">
        <v>INT-02648</v>
      </c>
      <c r="B2649" t="str">
        <v>L0320</v>
      </c>
      <c r="C2649" t="str">
        <v>REFERRAL_LINK_CLICK</v>
      </c>
      <c r="D2649">
        <v>45904</v>
      </c>
      <c r="E2649" t="str">
        <v>EMAIL</v>
      </c>
      <c r="F2649" t="str">
        <v>C002</v>
      </c>
      <c r="G2649" t="str">
        <v>Retargeting Ad Creative A</v>
      </c>
      <c r="H2649" t="str">
        <v>PARTIAL_VIEW</v>
      </c>
      <c r="I2649">
        <v>2268</v>
      </c>
      <c r="J2649" t="str">
        <v>MOBILE</v>
      </c>
      <c r="K2649" t="str">
        <v>https://example.com/webinars</v>
      </c>
      <c r="L2649" t="str">
        <v/>
      </c>
      <c r="M2649">
        <v>37.799999999999997</v>
      </c>
      <c r="N2649" t="str">
        <v>HIGH</v>
      </c>
    </row>
    <row r="2650" spans="1:14">
      <c r="A2650" t="str">
        <v>INT-02649</v>
      </c>
      <c r="B2650" t="str">
        <v>L0122</v>
      </c>
      <c r="C2650" t="str">
        <v>CHATBOT_CONVO</v>
      </c>
      <c r="D2650">
        <v>45663</v>
      </c>
      <c r="E2650" t="str">
        <v>WEB</v>
      </c>
      <c r="F2650" t="str">
        <v>C006</v>
      </c>
      <c r="G2650" t="str">
        <v>Free Trial Signup Page</v>
      </c>
      <c r="H2650" t="str">
        <v>DOWNLOADED</v>
      </c>
      <c r="I2650">
        <v>1057</v>
      </c>
      <c r="J2650" t="str">
        <v>UNKNOWN</v>
      </c>
      <c r="K2650" t="str">
        <v>https://example.com/demo</v>
      </c>
      <c r="L2650" t="str">
        <v/>
      </c>
      <c r="M2650">
        <v>17.600000000000001</v>
      </c>
      <c r="N2650" t="str">
        <v>HIGH</v>
      </c>
    </row>
    <row r="2651" spans="1:14">
      <c r="A2651" t="str">
        <v>INT-02650</v>
      </c>
      <c r="B2651" t="str">
        <v>L0372</v>
      </c>
      <c r="C2651" t="str">
        <v>CONTENT_DOWNLOAD</v>
      </c>
      <c r="D2651">
        <v>45943</v>
      </c>
      <c r="E2651" t="str">
        <v>CHAT</v>
      </c>
      <c r="F2651" t="str">
        <v>C004</v>
      </c>
      <c r="G2651" t="str">
        <v>Case Study: Enterprise Win</v>
      </c>
      <c r="H2651" t="str">
        <v>REGISTERED</v>
      </c>
      <c r="I2651">
        <v>624</v>
      </c>
      <c r="J2651" t="str">
        <v>MOBILE</v>
      </c>
      <c r="K2651" t="str">
        <v>https://example.com/free-trial</v>
      </c>
      <c r="L2651" t="str">
        <v/>
      </c>
      <c r="M2651">
        <v>10.4</v>
      </c>
      <c r="N2651" t="str">
        <v>HIGH</v>
      </c>
    </row>
    <row r="2652" spans="1:14">
      <c r="A2652" t="str">
        <v>INT-02651</v>
      </c>
      <c r="B2652" t="str">
        <v>L0828</v>
      </c>
      <c r="C2652" t="str">
        <v>BLOG_READ</v>
      </c>
      <c r="D2652">
        <v>46019</v>
      </c>
      <c r="E2652" t="str">
        <v>WEB</v>
      </c>
      <c r="F2652" t="str">
        <v>C005</v>
      </c>
      <c r="G2652" t="str">
        <v>Customer Success Story</v>
      </c>
      <c r="H2652" t="str">
        <v>REPLIED</v>
      </c>
      <c r="I2652">
        <v>1564</v>
      </c>
      <c r="J2652" t="str">
        <v>DESKTOP</v>
      </c>
      <c r="K2652" t="str">
        <v>https://example.com/roi-calculator</v>
      </c>
      <c r="L2652" t="str">
        <v/>
      </c>
      <c r="M2652">
        <v>26.1</v>
      </c>
      <c r="N2652" t="str">
        <v>HIGH</v>
      </c>
    </row>
    <row r="2653" spans="1:14">
      <c r="A2653" t="str">
        <v>INT-02652</v>
      </c>
      <c r="B2653" t="str">
        <v>L0620</v>
      </c>
      <c r="C2653" t="str">
        <v>EMAIL_CLICK</v>
      </c>
      <c r="D2653">
        <v>46017</v>
      </c>
      <c r="E2653" t="str">
        <v>CHAT</v>
      </c>
      <c r="F2653" t="str">
        <v>C003</v>
      </c>
      <c r="G2653" t="str">
        <v>Case Study: Enterprise Win</v>
      </c>
      <c r="H2653" t="str">
        <v>IGNORED</v>
      </c>
      <c r="I2653">
        <v>1133</v>
      </c>
      <c r="J2653" t="str">
        <v>TABLET</v>
      </c>
      <c r="K2653" t="str">
        <v>https://example.com/pricing</v>
      </c>
      <c r="L2653" t="str">
        <v/>
      </c>
      <c r="M2653">
        <v>18.899999999999999</v>
      </c>
      <c r="N2653" t="str">
        <v>HIGH</v>
      </c>
    </row>
    <row r="2654" spans="1:14">
      <c r="A2654" t="str">
        <v>INT-02653</v>
      </c>
      <c r="B2654" t="str">
        <v>L0003</v>
      </c>
      <c r="C2654" t="str">
        <v>EMAIL_CLICK</v>
      </c>
      <c r="D2654">
        <v>45791</v>
      </c>
      <c r="E2654" t="str">
        <v>UNKNOWN</v>
      </c>
      <c r="F2654" t="str">
        <v>C002</v>
      </c>
      <c r="G2654" t="str">
        <v>Blog: How To Reduce Cac</v>
      </c>
      <c r="H2654" t="str">
        <v>OPENED</v>
      </c>
      <c r="I2654">
        <v>2268</v>
      </c>
      <c r="J2654" t="str">
        <v>TABLET</v>
      </c>
      <c r="K2654" t="str">
        <v>https://example.com/demo</v>
      </c>
      <c r="L2654" t="str">
        <v/>
      </c>
      <c r="M2654">
        <v>37.799999999999997</v>
      </c>
      <c r="N2654" t="str">
        <v>HIGH</v>
      </c>
    </row>
    <row r="2655" spans="1:14">
      <c r="A2655" t="str">
        <v>INT-02654</v>
      </c>
      <c r="B2655" t="str">
        <v>L0264</v>
      </c>
      <c r="C2655" t="str">
        <v>SOCIAL_ENGAGE</v>
      </c>
      <c r="D2655">
        <v>45937</v>
      </c>
      <c r="E2655" t="str">
        <v>CHAT</v>
      </c>
      <c r="F2655" t="str">
        <v>C001</v>
      </c>
      <c r="G2655" t="str">
        <v>Crm Buyer'S Guide 2025</v>
      </c>
      <c r="H2655" t="str">
        <v>CONVERTED</v>
      </c>
      <c r="I2655">
        <v>449</v>
      </c>
      <c r="J2655" t="str">
        <v>TABLET</v>
      </c>
      <c r="K2655" t="str">
        <v>https://example.com/free-trial</v>
      </c>
      <c r="L2655" t="str">
        <v/>
      </c>
      <c r="M2655">
        <v>7.5</v>
      </c>
      <c r="N2655" t="str">
        <v>HIGH</v>
      </c>
    </row>
    <row r="2656" spans="1:14">
      <c r="A2656" t="str">
        <v>INT-02655</v>
      </c>
      <c r="B2656" t="str">
        <v>L0217</v>
      </c>
      <c r="C2656" t="str">
        <v>VIDEO_WATCH</v>
      </c>
      <c r="D2656">
        <v>45858</v>
      </c>
      <c r="E2656" t="str">
        <v>SOCIAL</v>
      </c>
      <c r="F2656" t="str">
        <v>C002</v>
      </c>
      <c r="G2656" t="str">
        <v>Blog: Abm Vs Demand Gen</v>
      </c>
      <c r="H2656" t="str">
        <v>UNSUBSCRIBED</v>
      </c>
      <c r="I2656">
        <v>0</v>
      </c>
      <c r="J2656" t="str">
        <v>DESKTOP</v>
      </c>
      <c r="K2656" t="str">
        <v>https://example.com/pricing</v>
      </c>
      <c r="L2656" t="str">
        <v/>
      </c>
      <c r="M2656">
        <v>0</v>
      </c>
      <c r="N2656" t="str">
        <v>NONE</v>
      </c>
    </row>
    <row r="2657" spans="1:14">
      <c r="A2657" t="str">
        <v>INT-02656</v>
      </c>
      <c r="B2657" t="str">
        <v>L0359</v>
      </c>
      <c r="C2657" t="str">
        <v>FORM_SUBMIT</v>
      </c>
      <c r="D2657">
        <v>45727</v>
      </c>
      <c r="E2657" t="str">
        <v>PHONE</v>
      </c>
      <c r="F2657" t="str">
        <v>C005</v>
      </c>
      <c r="G2657" t="str">
        <v>Demo: Live Product Walkthrough</v>
      </c>
      <c r="H2657" t="str">
        <v>NO_RESPONSE</v>
      </c>
      <c r="I2657">
        <v>1747</v>
      </c>
      <c r="J2657" t="str">
        <v>MOBILE</v>
      </c>
      <c r="K2657" t="str">
        <v>https://example.com/roi-calculator</v>
      </c>
      <c r="L2657" t="str">
        <v>Duplicate Entry</v>
      </c>
      <c r="M2657">
        <v>29.1</v>
      </c>
      <c r="N2657" t="str">
        <v>HIGH</v>
      </c>
    </row>
    <row r="2658" spans="1:14">
      <c r="A2658" t="str">
        <v>INT-02657</v>
      </c>
      <c r="B2658" t="str">
        <v>L0914</v>
      </c>
      <c r="C2658" t="str">
        <v>FREE_TRIAL_SIGNUP</v>
      </c>
      <c r="D2658">
        <v>45916</v>
      </c>
      <c r="E2658" t="str">
        <v>SMS</v>
      </c>
      <c r="F2658" t="str">
        <v>C001</v>
      </c>
      <c r="G2658" t="str">
        <v>Chatbot: Pricing Inquiry</v>
      </c>
      <c r="H2658" t="str">
        <v>OPENED</v>
      </c>
      <c r="I2658">
        <v>845</v>
      </c>
      <c r="J2658" t="str">
        <v>DESKTOP</v>
      </c>
      <c r="K2658" t="str">
        <v>https://example.com/demo</v>
      </c>
      <c r="L2658" t="str">
        <v>Budget Confirmed</v>
      </c>
      <c r="M2658">
        <v>14.1</v>
      </c>
      <c r="N2658" t="str">
        <v>HIGH</v>
      </c>
    </row>
    <row r="2659" spans="1:14">
      <c r="A2659" t="str">
        <v>INT-02658</v>
      </c>
      <c r="B2659" t="str">
        <v>L0580</v>
      </c>
      <c r="C2659" t="str">
        <v>DEMO_REQUEST</v>
      </c>
      <c r="D2659">
        <v>45978</v>
      </c>
      <c r="E2659" t="str">
        <v>PHONE</v>
      </c>
      <c r="F2659" t="str">
        <v>C007</v>
      </c>
      <c r="G2659" t="str">
        <v>Newsletter Issue #43</v>
      </c>
      <c r="H2659" t="str">
        <v>OPENED</v>
      </c>
      <c r="I2659">
        <v>1813</v>
      </c>
      <c r="J2659" t="str">
        <v>TABLET</v>
      </c>
      <c r="K2659" t="str">
        <v>https://example.com/case-studies</v>
      </c>
      <c r="L2659" t="str">
        <v/>
      </c>
      <c r="M2659">
        <v>30.2</v>
      </c>
      <c r="N2659" t="str">
        <v>HIGH</v>
      </c>
    </row>
    <row r="2660" spans="1:14">
      <c r="A2660" t="str">
        <v>INT-02659</v>
      </c>
      <c r="B2660" t="str">
        <v>L0219</v>
      </c>
      <c r="C2660" t="str">
        <v>BLOG_READ</v>
      </c>
      <c r="D2660">
        <v>45862</v>
      </c>
      <c r="E2660" t="str">
        <v>WEB</v>
      </c>
      <c r="F2660" t="str">
        <v>N/A</v>
      </c>
      <c r="G2660" t="str">
        <v>Unknown</v>
      </c>
      <c r="H2660" t="str">
        <v>OPENED</v>
      </c>
      <c r="I2660">
        <v>2234</v>
      </c>
      <c r="J2660" t="str">
        <v>DESKTOP</v>
      </c>
      <c r="K2660" t="str">
        <v>N/A</v>
      </c>
      <c r="L2660" t="str">
        <v/>
      </c>
      <c r="M2660">
        <v>37.200000000000003</v>
      </c>
      <c r="N2660" t="str">
        <v>HIGH</v>
      </c>
    </row>
    <row r="2661" spans="1:14">
      <c r="A2661" t="str">
        <v>INT-02660</v>
      </c>
      <c r="B2661" t="str">
        <v>L0502</v>
      </c>
      <c r="C2661" t="str">
        <v>EMAIL_OPEN</v>
      </c>
      <c r="D2661">
        <v>45694</v>
      </c>
      <c r="E2661" t="str">
        <v>EMAIL</v>
      </c>
      <c r="F2661" t="str">
        <v>C005</v>
      </c>
      <c r="G2661" t="str">
        <v>Customer Success Story</v>
      </c>
      <c r="H2661" t="str">
        <v>PARTIAL_VIEW</v>
      </c>
      <c r="I2661">
        <v>784</v>
      </c>
      <c r="J2661" t="str">
        <v>DESKTOP</v>
      </c>
      <c r="K2661" t="str">
        <v>https://example.com/contact</v>
      </c>
      <c r="L2661" t="str">
        <v/>
      </c>
      <c r="M2661">
        <v>13.1</v>
      </c>
      <c r="N2661" t="str">
        <v>HIGH</v>
      </c>
    </row>
    <row r="2662" spans="1:14">
      <c r="A2662" t="str">
        <v>INT-02661</v>
      </c>
      <c r="B2662" t="str">
        <v>L0166</v>
      </c>
      <c r="C2662" t="str">
        <v>UNSUBSCRIBE</v>
      </c>
      <c r="D2662">
        <v>45733</v>
      </c>
      <c r="E2662" t="str">
        <v>UNKNOWN</v>
      </c>
      <c r="F2662" t="str">
        <v>N/A</v>
      </c>
      <c r="G2662" t="str">
        <v>Ebook: Abm Playbook</v>
      </c>
      <c r="H2662" t="str">
        <v>OPENED</v>
      </c>
      <c r="I2662">
        <v>2096</v>
      </c>
      <c r="J2662" t="str">
        <v>MOBILE</v>
      </c>
      <c r="K2662" t="str">
        <v>https://example.com/blog</v>
      </c>
      <c r="L2662" t="str">
        <v/>
      </c>
      <c r="M2662">
        <v>34.9</v>
      </c>
      <c r="N2662" t="str">
        <v>HIGH</v>
      </c>
    </row>
    <row r="2663" spans="1:14">
      <c r="A2663" t="str">
        <v>INT-02662</v>
      </c>
      <c r="B2663" t="str">
        <v>L0377</v>
      </c>
      <c r="C2663" t="str">
        <v>BLOG_READ</v>
      </c>
      <c r="D2663">
        <v>45839</v>
      </c>
      <c r="E2663" t="str">
        <v>PHONE</v>
      </c>
      <c r="F2663" t="str">
        <v>C001</v>
      </c>
      <c r="G2663" t="str">
        <v>Competitor Comparison Sheet</v>
      </c>
      <c r="H2663" t="str">
        <v>DOWNLOADED</v>
      </c>
      <c r="I2663">
        <v>1156</v>
      </c>
      <c r="J2663" t="str">
        <v>UNKNOWN</v>
      </c>
      <c r="K2663" t="str">
        <v>N/A</v>
      </c>
      <c r="L2663" t="str">
        <v/>
      </c>
      <c r="M2663">
        <v>19.3</v>
      </c>
      <c r="N2663" t="str">
        <v>HIGH</v>
      </c>
    </row>
    <row r="2664" spans="1:14">
      <c r="A2664" t="str">
        <v>INT-02663</v>
      </c>
      <c r="B2664" t="str">
        <v>L0020</v>
      </c>
      <c r="C2664" t="str">
        <v>FORM_SUBMIT</v>
      </c>
      <c r="D2664">
        <v>45695</v>
      </c>
      <c r="E2664" t="str">
        <v>SOCIAL</v>
      </c>
      <c r="F2664" t="str">
        <v>C006</v>
      </c>
      <c r="G2664" t="str">
        <v>Case Study: Mid-Market Win</v>
      </c>
      <c r="H2664" t="str">
        <v>VIEWED</v>
      </c>
      <c r="I2664">
        <v>652</v>
      </c>
      <c r="J2664" t="str">
        <v>DESKTOP</v>
      </c>
      <c r="K2664" t="str">
        <v>https://example.com/pricing</v>
      </c>
      <c r="L2664" t="str">
        <v/>
      </c>
      <c r="M2664">
        <v>10.9</v>
      </c>
      <c r="N2664" t="str">
        <v>HIGH</v>
      </c>
    </row>
    <row r="2665" spans="1:14">
      <c r="A2665" t="str">
        <v>INT-02664</v>
      </c>
      <c r="B2665" t="str">
        <v>L0275</v>
      </c>
      <c r="C2665" t="str">
        <v>REFERRAL_LINK_CLICK</v>
      </c>
      <c r="D2665">
        <v>45724</v>
      </c>
      <c r="E2665" t="str">
        <v>PHONE</v>
      </c>
      <c r="F2665" t="str">
        <v>N/A</v>
      </c>
      <c r="G2665" t="str">
        <v>10 Lead Scoring Tips</v>
      </c>
      <c r="H2665" t="str">
        <v>OPENED</v>
      </c>
      <c r="I2665">
        <v>1282</v>
      </c>
      <c r="J2665" t="str">
        <v>TABLET</v>
      </c>
      <c r="K2665" t="str">
        <v>https://example.com/pricing</v>
      </c>
      <c r="L2665" t="str">
        <v/>
      </c>
      <c r="M2665">
        <v>21.4</v>
      </c>
      <c r="N2665" t="str">
        <v>HIGH</v>
      </c>
    </row>
    <row r="2666" spans="1:14">
      <c r="A2666" t="str">
        <v>INT-02665</v>
      </c>
      <c r="B2666" t="str">
        <v>L0819</v>
      </c>
      <c r="C2666" t="str">
        <v>WEBINAR_ATTENDED</v>
      </c>
      <c r="D2666">
        <v>45943</v>
      </c>
      <c r="E2666" t="str">
        <v>EMAIL</v>
      </c>
      <c r="F2666" t="str">
        <v>C007</v>
      </c>
      <c r="G2666" t="str">
        <v>Ebook: Abm Playbook</v>
      </c>
      <c r="H2666" t="str">
        <v>PARTIAL_VIEW</v>
      </c>
      <c r="I2666">
        <v>2226</v>
      </c>
      <c r="J2666" t="str">
        <v>MOBILE</v>
      </c>
      <c r="K2666" t="str">
        <v>https://example.com/contact</v>
      </c>
      <c r="L2666" t="str">
        <v/>
      </c>
      <c r="M2666">
        <v>37.1</v>
      </c>
      <c r="N2666" t="str">
        <v>HIGH</v>
      </c>
    </row>
    <row r="2667" spans="1:14">
      <c r="A2667" t="str">
        <v>INT-02666</v>
      </c>
      <c r="B2667" t="str">
        <v>L0614</v>
      </c>
      <c r="C2667" t="str">
        <v>WEBSITE_VISIT</v>
      </c>
      <c r="D2667">
        <v>45892</v>
      </c>
      <c r="E2667" t="str">
        <v>UNKNOWN</v>
      </c>
      <c r="F2667" t="str">
        <v>C009</v>
      </c>
      <c r="G2667" t="str">
        <v>Guide: Email Deliverability</v>
      </c>
      <c r="H2667" t="str">
        <v>REPLIED</v>
      </c>
      <c r="I2667">
        <v>1053</v>
      </c>
      <c r="J2667" t="str">
        <v>UNKNOWN</v>
      </c>
      <c r="K2667" t="str">
        <v>https://example.com/competitors</v>
      </c>
      <c r="L2667" t="str">
        <v/>
      </c>
      <c r="M2667">
        <v>17.600000000000001</v>
      </c>
      <c r="N2667" t="str">
        <v>HIGH</v>
      </c>
    </row>
    <row r="2668" spans="1:14">
      <c r="A2668" t="str">
        <v>INT-02667</v>
      </c>
      <c r="B2668" t="str">
        <v>L0727</v>
      </c>
      <c r="C2668" t="str">
        <v>AD_CLICK</v>
      </c>
      <c r="D2668" t="str">
        <v/>
      </c>
      <c r="E2668" t="str">
        <v>SOCIAL</v>
      </c>
      <c r="F2668" t="str">
        <v>N/A</v>
      </c>
      <c r="G2668" t="str">
        <v>Whitepaper: State Of Gtm 2025</v>
      </c>
      <c r="H2668" t="str">
        <v>BOUNCED</v>
      </c>
      <c r="I2668">
        <v>2225</v>
      </c>
      <c r="J2668" t="str">
        <v>MOBILE</v>
      </c>
      <c r="K2668" t="str">
        <v>N/A</v>
      </c>
      <c r="L2668" t="str">
        <v/>
      </c>
      <c r="M2668">
        <v>37.1</v>
      </c>
      <c r="N2668" t="str">
        <v>HIGH</v>
      </c>
    </row>
    <row r="2669" spans="1:14">
      <c r="A2669" t="str">
        <v>INT-02668</v>
      </c>
      <c r="B2669" t="str">
        <v>L0395</v>
      </c>
      <c r="C2669" t="str">
        <v>FORM_SUBMIT</v>
      </c>
      <c r="D2669">
        <v>45889</v>
      </c>
      <c r="E2669" t="str">
        <v>SMS</v>
      </c>
      <c r="F2669" t="str">
        <v>C005</v>
      </c>
      <c r="G2669" t="str">
        <v>Unknown</v>
      </c>
      <c r="H2669" t="str">
        <v>CONVERTED</v>
      </c>
      <c r="I2669">
        <v>726</v>
      </c>
      <c r="J2669" t="str">
        <v>DESKTOP</v>
      </c>
      <c r="K2669" t="str">
        <v>https://example.com/competitors</v>
      </c>
      <c r="L2669" t="str">
        <v/>
      </c>
      <c r="M2669">
        <v>12.1</v>
      </c>
      <c r="N2669" t="str">
        <v>HIGH</v>
      </c>
    </row>
    <row r="2670" spans="1:14">
      <c r="A2670" t="str">
        <v>INT-02669</v>
      </c>
      <c r="B2670" t="str">
        <v>L0995</v>
      </c>
      <c r="C2670" t="str">
        <v>UNSUBSCRIBE</v>
      </c>
      <c r="D2670">
        <v>45731</v>
      </c>
      <c r="E2670" t="str">
        <v>IN-PERSON</v>
      </c>
      <c r="F2670" t="str">
        <v>C002</v>
      </c>
      <c r="G2670" t="str">
        <v>Ultimate Guide To Crm</v>
      </c>
      <c r="H2670" t="str">
        <v>NO_RESPONSE</v>
      </c>
      <c r="I2670">
        <v>333</v>
      </c>
      <c r="J2670" t="str">
        <v>DESKTOP</v>
      </c>
      <c r="K2670" t="str">
        <v>https://example.com/case-studies</v>
      </c>
      <c r="L2670" t="str">
        <v/>
      </c>
      <c r="M2670">
        <v>5.6</v>
      </c>
      <c r="N2670" t="str">
        <v>HIGH</v>
      </c>
    </row>
    <row r="2671" spans="1:14">
      <c r="A2671" t="str">
        <v>INT-02670</v>
      </c>
      <c r="B2671" t="str">
        <v>L0602</v>
      </c>
      <c r="C2671" t="str">
        <v>DEMO_REQUEST</v>
      </c>
      <c r="D2671">
        <v>45999</v>
      </c>
      <c r="E2671" t="str">
        <v>CHAT</v>
      </c>
      <c r="F2671" t="str">
        <v>C005</v>
      </c>
      <c r="G2671" t="str">
        <v>Partner Referral Landing Page</v>
      </c>
      <c r="H2671" t="str">
        <v>CONVERTED</v>
      </c>
      <c r="I2671">
        <v>661</v>
      </c>
      <c r="J2671" t="str">
        <v>DESKTOP</v>
      </c>
      <c r="K2671" t="str">
        <v>https://example.com/case-studies</v>
      </c>
      <c r="L2671" t="str">
        <v/>
      </c>
      <c r="M2671">
        <v>11</v>
      </c>
      <c r="N2671" t="str">
        <v>HIGH</v>
      </c>
    </row>
    <row r="2672" spans="1:14">
      <c r="A2672" t="str">
        <v>INT-02671</v>
      </c>
      <c r="B2672" t="str">
        <v>L0515</v>
      </c>
      <c r="C2672" t="str">
        <v>DEMO_REQUEST</v>
      </c>
      <c r="D2672">
        <v>45681</v>
      </c>
      <c r="E2672" t="str">
        <v>UNKNOWN</v>
      </c>
      <c r="F2672" t="str">
        <v>C002</v>
      </c>
      <c r="G2672" t="str">
        <v>Newsletter Issue #44</v>
      </c>
      <c r="H2672" t="str">
        <v>BOUNCED</v>
      </c>
      <c r="I2672">
        <v>10</v>
      </c>
      <c r="J2672" t="str">
        <v>MOBILE</v>
      </c>
      <c r="K2672" t="str">
        <v>https://example.com/webinars</v>
      </c>
      <c r="L2672" t="str">
        <v/>
      </c>
      <c r="M2672">
        <v>0.2</v>
      </c>
      <c r="N2672" t="str">
        <v>LOW</v>
      </c>
    </row>
    <row r="2673" spans="1:14">
      <c r="A2673" t="str">
        <v>INT-02672</v>
      </c>
      <c r="B2673" t="str">
        <v>L0091</v>
      </c>
      <c r="C2673" t="str">
        <v>FREE_TRIAL_SIGNUP</v>
      </c>
      <c r="D2673">
        <v>45842</v>
      </c>
      <c r="E2673" t="str">
        <v>IN-PERSON</v>
      </c>
      <c r="F2673" t="str">
        <v>N/A</v>
      </c>
      <c r="G2673" t="str">
        <v>Ebook: Abm Playbook</v>
      </c>
      <c r="H2673" t="str">
        <v>UNSUBSCRIBED</v>
      </c>
      <c r="I2673">
        <v>2239</v>
      </c>
      <c r="J2673" t="str">
        <v>MOBILE</v>
      </c>
      <c r="K2673" t="str">
        <v>N/A</v>
      </c>
      <c r="L2673" t="str">
        <v/>
      </c>
      <c r="M2673">
        <v>37.299999999999997</v>
      </c>
      <c r="N2673" t="str">
        <v>HIGH</v>
      </c>
    </row>
    <row r="2674" spans="1:14">
      <c r="A2674" t="str">
        <v>INT-02673</v>
      </c>
      <c r="B2674" t="str">
        <v>L0269</v>
      </c>
      <c r="C2674" t="str">
        <v>UNSUBSCRIBE</v>
      </c>
      <c r="D2674">
        <v>45873</v>
      </c>
      <c r="E2674" t="str">
        <v>SMS</v>
      </c>
      <c r="F2674" t="str">
        <v>N/A</v>
      </c>
      <c r="G2674" t="str">
        <v>Demo: Live Product Walkthrough</v>
      </c>
      <c r="H2674" t="str">
        <v>PARTIAL_VIEW</v>
      </c>
      <c r="I2674">
        <v>0</v>
      </c>
      <c r="J2674" t="str">
        <v>UNKNOWN</v>
      </c>
      <c r="K2674" t="str">
        <v>https://example.com/integrations</v>
      </c>
      <c r="L2674" t="str">
        <v/>
      </c>
      <c r="M2674">
        <v>0</v>
      </c>
      <c r="N2674" t="str">
        <v>NONE</v>
      </c>
    </row>
    <row r="2675" spans="1:14">
      <c r="A2675" t="str">
        <v>INT-02674</v>
      </c>
      <c r="B2675" t="str">
        <v>L0094</v>
      </c>
      <c r="C2675" t="str">
        <v>WEBSITE_VISIT</v>
      </c>
      <c r="D2675">
        <v>45949</v>
      </c>
      <c r="E2675" t="str">
        <v>PHONE</v>
      </c>
      <c r="F2675" t="str">
        <v>C002</v>
      </c>
      <c r="G2675" t="str">
        <v>Pricing Page</v>
      </c>
      <c r="H2675" t="str">
        <v>CONVERTED</v>
      </c>
      <c r="I2675">
        <v>1958</v>
      </c>
      <c r="J2675" t="str">
        <v>UNKNOWN</v>
      </c>
      <c r="K2675" t="str">
        <v>https://example.com/features</v>
      </c>
      <c r="L2675" t="str">
        <v/>
      </c>
      <c r="M2675">
        <v>32.6</v>
      </c>
      <c r="N2675" t="str">
        <v>HIGH</v>
      </c>
    </row>
    <row r="2676" spans="1:14">
      <c r="A2676" t="str">
        <v>INT-02675</v>
      </c>
      <c r="B2676" t="str">
        <v>L0953</v>
      </c>
      <c r="C2676" t="str">
        <v>FORM_SUBMIT</v>
      </c>
      <c r="D2676">
        <v>46015</v>
      </c>
      <c r="E2676" t="str">
        <v>SOCIAL</v>
      </c>
      <c r="F2676" t="str">
        <v>C007</v>
      </c>
      <c r="G2676" t="str">
        <v>Chatbot: Pricing Inquiry</v>
      </c>
      <c r="H2676" t="str">
        <v>CONVERTED</v>
      </c>
      <c r="I2676">
        <v>894</v>
      </c>
      <c r="J2676" t="str">
        <v>MOBILE</v>
      </c>
      <c r="K2676" t="str">
        <v>https://example.com/pricing</v>
      </c>
      <c r="L2676" t="str">
        <v/>
      </c>
      <c r="M2676">
        <v>14.9</v>
      </c>
      <c r="N2676" t="str">
        <v>HIGH</v>
      </c>
    </row>
    <row r="2677" spans="1:14">
      <c r="A2677" t="str">
        <v>INT-02676</v>
      </c>
      <c r="B2677" t="str">
        <v>L0044</v>
      </c>
      <c r="C2677" t="str">
        <v>VIDEO_WATCH</v>
      </c>
      <c r="D2677">
        <v>45894</v>
      </c>
      <c r="E2677" t="str">
        <v>WEB</v>
      </c>
      <c r="F2677" t="str">
        <v>N/A</v>
      </c>
      <c r="G2677" t="str">
        <v>Pricing Page</v>
      </c>
      <c r="H2677" t="str">
        <v>UNSUBSCRIBED</v>
      </c>
      <c r="I2677">
        <v>0</v>
      </c>
      <c r="J2677" t="str">
        <v>MOBILE</v>
      </c>
      <c r="K2677" t="str">
        <v>https://example.com/webinars</v>
      </c>
      <c r="L2677" t="str">
        <v/>
      </c>
      <c r="M2677">
        <v>0</v>
      </c>
      <c r="N2677" t="str">
        <v>NONE</v>
      </c>
    </row>
    <row r="2678" spans="1:14">
      <c r="A2678" t="str">
        <v>INT-02677</v>
      </c>
      <c r="B2678" t="str">
        <v>L0980</v>
      </c>
      <c r="C2678" t="str">
        <v>WEBSITE_VISIT</v>
      </c>
      <c r="D2678" t="str">
        <v/>
      </c>
      <c r="E2678" t="str">
        <v>SOCIAL</v>
      </c>
      <c r="F2678" t="str">
        <v>C006</v>
      </c>
      <c r="G2678" t="str">
        <v>Demo: Live Product Walkthrough</v>
      </c>
      <c r="H2678" t="str">
        <v>CONVERTED</v>
      </c>
      <c r="I2678">
        <v>1823</v>
      </c>
      <c r="J2678" t="str">
        <v>DESKTOP</v>
      </c>
      <c r="K2678" t="str">
        <v>https://example.com/integrations</v>
      </c>
      <c r="L2678" t="str">
        <v>Influencer Not Decision Maker</v>
      </c>
      <c r="M2678">
        <v>30.4</v>
      </c>
      <c r="N2678" t="str">
        <v>HIGH</v>
      </c>
    </row>
    <row r="2679" spans="1:14">
      <c r="A2679" t="str">
        <v>INT-02678</v>
      </c>
      <c r="B2679" t="str">
        <v>L0982</v>
      </c>
      <c r="C2679" t="str">
        <v>SOCIAL_ENGAGE</v>
      </c>
      <c r="D2679">
        <v>46000</v>
      </c>
      <c r="E2679" t="str">
        <v>PHONE</v>
      </c>
      <c r="F2679" t="str">
        <v>C003</v>
      </c>
      <c r="G2679" t="str">
        <v>Newsletter Issue #44</v>
      </c>
      <c r="H2679" t="str">
        <v>CLICKED</v>
      </c>
      <c r="I2679">
        <v>2077</v>
      </c>
      <c r="J2679" t="str">
        <v>DESKTOP</v>
      </c>
      <c r="K2679" t="str">
        <v>N/A</v>
      </c>
      <c r="L2679" t="str">
        <v/>
      </c>
      <c r="M2679">
        <v>34.6</v>
      </c>
      <c r="N2679" t="str">
        <v>HIGH</v>
      </c>
    </row>
    <row r="2680" spans="1:14">
      <c r="A2680" t="str">
        <v>INT-02679</v>
      </c>
      <c r="B2680" t="str">
        <v>L0841</v>
      </c>
      <c r="C2680" t="str">
        <v>BLOG_READ</v>
      </c>
      <c r="D2680">
        <v>45714</v>
      </c>
      <c r="E2680" t="str">
        <v>SMS</v>
      </c>
      <c r="F2680" t="str">
        <v>N/A</v>
      </c>
      <c r="G2680" t="str">
        <v>Demo: Live Product Walkthrough</v>
      </c>
      <c r="H2680" t="str">
        <v>OPENED</v>
      </c>
      <c r="I2680">
        <v>1290</v>
      </c>
      <c r="J2680" t="str">
        <v>UNKNOWN</v>
      </c>
      <c r="K2680" t="str">
        <v>https://example.com/webinars</v>
      </c>
      <c r="L2680" t="str">
        <v/>
      </c>
      <c r="M2680">
        <v>21.5</v>
      </c>
      <c r="N2680" t="str">
        <v>HIGH</v>
      </c>
    </row>
    <row r="2681" spans="1:14">
      <c r="A2681" t="str">
        <v>INT-02680</v>
      </c>
      <c r="B2681" t="str">
        <v>L0615</v>
      </c>
      <c r="C2681" t="str">
        <v>WEBSITE_VISIT</v>
      </c>
      <c r="D2681">
        <v>45895</v>
      </c>
      <c r="E2681" t="str">
        <v>EMAIL</v>
      </c>
      <c r="F2681" t="str">
        <v>C003</v>
      </c>
      <c r="G2681" t="str">
        <v>Case Study: Smb Growth Story</v>
      </c>
      <c r="H2681" t="str">
        <v>BOUNCED</v>
      </c>
      <c r="I2681">
        <v>2261</v>
      </c>
      <c r="J2681" t="str">
        <v>UNKNOWN</v>
      </c>
      <c r="K2681" t="str">
        <v>https://example.com/blog</v>
      </c>
      <c r="L2681" t="str">
        <v/>
      </c>
      <c r="M2681">
        <v>37.700000000000003</v>
      </c>
      <c r="N2681" t="str">
        <v>HIGH</v>
      </c>
    </row>
    <row r="2682" spans="1:14">
      <c r="A2682" t="str">
        <v>INT-02681</v>
      </c>
      <c r="B2682" t="str">
        <v>L0328</v>
      </c>
      <c r="C2682" t="str">
        <v>UNSUBSCRIBE</v>
      </c>
      <c r="D2682">
        <v>45782</v>
      </c>
      <c r="E2682" t="str">
        <v>WEB</v>
      </c>
      <c r="F2682" t="str">
        <v>C001</v>
      </c>
      <c r="G2682" t="str">
        <v>Event Registration: Summit 2025</v>
      </c>
      <c r="H2682" t="str">
        <v>NO_RESPONSE</v>
      </c>
      <c r="I2682">
        <v>2059</v>
      </c>
      <c r="J2682" t="str">
        <v>MOBILE</v>
      </c>
      <c r="K2682" t="str">
        <v>https://example.com/webinars</v>
      </c>
      <c r="L2682" t="str">
        <v/>
      </c>
      <c r="M2682">
        <v>34.299999999999997</v>
      </c>
      <c r="N2682" t="str">
        <v>HIGH</v>
      </c>
    </row>
    <row r="2683" spans="1:14">
      <c r="A2683" t="str">
        <v>INT-02682</v>
      </c>
      <c r="B2683" t="str">
        <v>L0890</v>
      </c>
      <c r="C2683" t="str">
        <v>AD_CLICK</v>
      </c>
      <c r="D2683">
        <v>45736</v>
      </c>
      <c r="E2683" t="str">
        <v>IN-PERSON</v>
      </c>
      <c r="F2683" t="str">
        <v>N/A</v>
      </c>
      <c r="G2683" t="str">
        <v>Ultimate Guide To Crm</v>
      </c>
      <c r="H2683" t="str">
        <v>OPENED</v>
      </c>
      <c r="I2683">
        <v>1020</v>
      </c>
      <c r="J2683" t="str">
        <v>DESKTOP</v>
      </c>
      <c r="K2683" t="str">
        <v>https://example.com/blog</v>
      </c>
      <c r="L2683" t="str">
        <v/>
      </c>
      <c r="M2683">
        <v>17</v>
      </c>
      <c r="N2683" t="str">
        <v>HIGH</v>
      </c>
    </row>
    <row r="2684" spans="1:14">
      <c r="A2684" t="str">
        <v>INT-02683</v>
      </c>
      <c r="B2684" t="str">
        <v>L0704</v>
      </c>
      <c r="C2684" t="str">
        <v>DEMO_REQUEST</v>
      </c>
      <c r="D2684">
        <v>45975</v>
      </c>
      <c r="E2684" t="str">
        <v>UNKNOWN</v>
      </c>
      <c r="F2684" t="str">
        <v>C004</v>
      </c>
      <c r="G2684" t="str">
        <v>Ebook: Abm Playbook</v>
      </c>
      <c r="H2684" t="str">
        <v>REGISTERED</v>
      </c>
      <c r="I2684">
        <v>0</v>
      </c>
      <c r="J2684" t="str">
        <v>DESKTOP</v>
      </c>
      <c r="K2684" t="str">
        <v>https://example.com/blog/reduce-cac</v>
      </c>
      <c r="L2684" t="str">
        <v/>
      </c>
      <c r="M2684">
        <v>0</v>
      </c>
      <c r="N2684" t="str">
        <v>NONE</v>
      </c>
    </row>
    <row r="2685" spans="1:14">
      <c r="A2685" t="str">
        <v>INT-02684</v>
      </c>
      <c r="B2685" t="str">
        <v>L0624</v>
      </c>
      <c r="C2685" t="str">
        <v>REFERRAL_LINK_CLICK</v>
      </c>
      <c r="D2685">
        <v>45835</v>
      </c>
      <c r="E2685" t="str">
        <v>IN-PERSON</v>
      </c>
      <c r="F2685" t="str">
        <v>N/A</v>
      </c>
      <c r="G2685" t="str">
        <v>Template: Campaign Planning</v>
      </c>
      <c r="H2685" t="str">
        <v>REGISTERED</v>
      </c>
      <c r="I2685">
        <v>0</v>
      </c>
      <c r="J2685" t="str">
        <v>UNKNOWN</v>
      </c>
      <c r="K2685" t="str">
        <v>https://example.com/case-studies</v>
      </c>
      <c r="L2685" t="str">
        <v/>
      </c>
      <c r="M2685">
        <v>0</v>
      </c>
      <c r="N2685" t="str">
        <v>NONE</v>
      </c>
    </row>
    <row r="2686" spans="1:14">
      <c r="A2686" t="str">
        <v>INT-02685</v>
      </c>
      <c r="B2686" t="str">
        <v>L0424</v>
      </c>
      <c r="C2686" t="str">
        <v>WEBSITE_VISIT</v>
      </c>
      <c r="D2686">
        <v>45831</v>
      </c>
      <c r="E2686" t="str">
        <v>CHAT</v>
      </c>
      <c r="F2686" t="str">
        <v>N/A</v>
      </c>
      <c r="G2686" t="str">
        <v>Guide: Email Deliverability</v>
      </c>
      <c r="H2686" t="str">
        <v>REPLIED</v>
      </c>
      <c r="I2686">
        <v>1544</v>
      </c>
      <c r="J2686" t="str">
        <v>TABLET</v>
      </c>
      <c r="K2686" t="str">
        <v>N/A</v>
      </c>
      <c r="L2686" t="str">
        <v/>
      </c>
      <c r="M2686">
        <v>25.7</v>
      </c>
      <c r="N2686" t="str">
        <v>HIGH</v>
      </c>
    </row>
    <row r="2687" spans="1:14">
      <c r="A2687" t="str">
        <v>INT-02686</v>
      </c>
      <c r="B2687" t="str">
        <v>L0504</v>
      </c>
      <c r="C2687" t="str">
        <v>EMAIL_OPEN</v>
      </c>
      <c r="D2687">
        <v>45664</v>
      </c>
      <c r="E2687" t="str">
        <v>CHAT</v>
      </c>
      <c r="F2687" t="str">
        <v>C007</v>
      </c>
      <c r="G2687" t="str">
        <v>Newsletter Issue #43</v>
      </c>
      <c r="H2687" t="str">
        <v>PARTIAL_VIEW</v>
      </c>
      <c r="I2687">
        <v>223</v>
      </c>
      <c r="J2687" t="str">
        <v>MOBILE</v>
      </c>
      <c r="K2687" t="str">
        <v>https://example.com/roi-calculator</v>
      </c>
      <c r="L2687" t="str">
        <v/>
      </c>
      <c r="M2687">
        <v>3.7</v>
      </c>
      <c r="N2687" t="str">
        <v>MEDIUM</v>
      </c>
    </row>
    <row r="2688" spans="1:14">
      <c r="A2688" t="str">
        <v>INT-02687</v>
      </c>
      <c r="B2688" t="str">
        <v>L0466</v>
      </c>
      <c r="C2688" t="str">
        <v>AD_CLICK</v>
      </c>
      <c r="D2688">
        <v>45880</v>
      </c>
      <c r="E2688" t="str">
        <v>IN-PERSON</v>
      </c>
      <c r="F2688" t="str">
        <v>C005</v>
      </c>
      <c r="G2688" t="str">
        <v>Crm Buyer'S Guide 2025</v>
      </c>
      <c r="H2688" t="str">
        <v>IGNORED</v>
      </c>
      <c r="I2688">
        <v>276</v>
      </c>
      <c r="J2688" t="str">
        <v>MOBILE</v>
      </c>
      <c r="K2688" t="str">
        <v>N/A</v>
      </c>
      <c r="L2688" t="str">
        <v/>
      </c>
      <c r="M2688">
        <v>4.5999999999999996</v>
      </c>
      <c r="N2688" t="str">
        <v>MEDIUM</v>
      </c>
    </row>
    <row r="2689" spans="1:14">
      <c r="A2689" t="str">
        <v>INT-02688</v>
      </c>
      <c r="B2689" t="str">
        <v>L0560</v>
      </c>
      <c r="C2689" t="str">
        <v>CONTENT_DOWNLOAD</v>
      </c>
      <c r="D2689">
        <v>45917</v>
      </c>
      <c r="E2689" t="str">
        <v>SMS</v>
      </c>
      <c r="F2689" t="str">
        <v>C008</v>
      </c>
      <c r="G2689" t="str">
        <v>Blog: 5 Metrics Every Cmo Needs</v>
      </c>
      <c r="H2689" t="str">
        <v>NO_RESPONSE</v>
      </c>
      <c r="I2689">
        <v>0</v>
      </c>
      <c r="J2689" t="str">
        <v>MOBILE</v>
      </c>
      <c r="K2689" t="str">
        <v>N/A</v>
      </c>
      <c r="L2689" t="str">
        <v/>
      </c>
      <c r="M2689">
        <v>0</v>
      </c>
      <c r="N2689" t="str">
        <v>NONE</v>
      </c>
    </row>
    <row r="2690" spans="1:14">
      <c r="A2690" t="str">
        <v>INT-02689</v>
      </c>
      <c r="B2690" t="str">
        <v>L0428</v>
      </c>
      <c r="C2690" t="str">
        <v>EMAIL_OPEN</v>
      </c>
      <c r="D2690" t="str">
        <v/>
      </c>
      <c r="E2690" t="str">
        <v>PHONE</v>
      </c>
      <c r="F2690" t="str">
        <v>C002</v>
      </c>
      <c r="G2690" t="str">
        <v>Ultimate Guide To Crm</v>
      </c>
      <c r="H2690" t="str">
        <v>NO_RESPONSE</v>
      </c>
      <c r="I2690">
        <v>2300</v>
      </c>
      <c r="J2690" t="str">
        <v>MOBILE</v>
      </c>
      <c r="K2690" t="str">
        <v>https://example.com/webinars</v>
      </c>
      <c r="L2690" t="str">
        <v/>
      </c>
      <c r="M2690">
        <v>38.299999999999997</v>
      </c>
      <c r="N2690" t="str">
        <v>HIGH</v>
      </c>
    </row>
    <row r="2691" spans="1:14">
      <c r="A2691" t="str">
        <v>INT-02690</v>
      </c>
      <c r="B2691" t="str">
        <v>L0462</v>
      </c>
      <c r="C2691" t="str">
        <v>EMAIL_OPEN</v>
      </c>
      <c r="D2691">
        <v>45811</v>
      </c>
      <c r="E2691" t="str">
        <v>IN-PERSON</v>
      </c>
      <c r="F2691" t="str">
        <v>C002</v>
      </c>
      <c r="G2691" t="str">
        <v>Crm Buyer'S Guide 2025</v>
      </c>
      <c r="H2691" t="str">
        <v>OPENED</v>
      </c>
      <c r="I2691">
        <v>2320</v>
      </c>
      <c r="J2691" t="str">
        <v>MOBILE</v>
      </c>
      <c r="K2691" t="str">
        <v>https://example.com/about</v>
      </c>
      <c r="L2691" t="str">
        <v/>
      </c>
      <c r="M2691">
        <v>38.700000000000003</v>
      </c>
      <c r="N2691" t="str">
        <v>HIGH</v>
      </c>
    </row>
    <row r="2692" spans="1:14">
      <c r="A2692" t="str">
        <v>INT-02691</v>
      </c>
      <c r="B2692" t="str">
        <v>L0866</v>
      </c>
      <c r="C2692" t="str">
        <v>EMAIL_OPEN</v>
      </c>
      <c r="D2692">
        <v>45671</v>
      </c>
      <c r="E2692" t="str">
        <v>SOCIAL</v>
      </c>
      <c r="F2692" t="str">
        <v>N/A</v>
      </c>
      <c r="G2692" t="str">
        <v>Newsletter Issue #44</v>
      </c>
      <c r="H2692" t="str">
        <v>CLICKED</v>
      </c>
      <c r="I2692">
        <v>1939</v>
      </c>
      <c r="J2692" t="str">
        <v>DESKTOP</v>
      </c>
      <c r="K2692" t="str">
        <v>https://example.com/blog/reduce-cac</v>
      </c>
      <c r="L2692" t="str">
        <v/>
      </c>
      <c r="M2692">
        <v>32.299999999999997</v>
      </c>
      <c r="N2692" t="str">
        <v>HIGH</v>
      </c>
    </row>
    <row r="2693" spans="1:14">
      <c r="A2693" t="str">
        <v>INT-02692</v>
      </c>
      <c r="B2693" t="str">
        <v>L0697</v>
      </c>
      <c r="C2693" t="str">
        <v>CONTENT_DOWNLOAD</v>
      </c>
      <c r="D2693">
        <v>45791</v>
      </c>
      <c r="E2693" t="str">
        <v>WEB</v>
      </c>
      <c r="F2693" t="str">
        <v>C002</v>
      </c>
      <c r="G2693" t="str">
        <v>Event Registration: Summit 2025</v>
      </c>
      <c r="H2693" t="str">
        <v>PARTIAL_VIEW</v>
      </c>
      <c r="I2693">
        <v>1372</v>
      </c>
      <c r="J2693" t="str">
        <v>MOBILE</v>
      </c>
      <c r="K2693" t="str">
        <v>https://example.com/about</v>
      </c>
      <c r="L2693" t="str">
        <v/>
      </c>
      <c r="M2693">
        <v>22.9</v>
      </c>
      <c r="N2693" t="str">
        <v>HIGH</v>
      </c>
    </row>
    <row r="2694" spans="1:14">
      <c r="A2694" t="str">
        <v>INT-02693</v>
      </c>
      <c r="B2694" t="str">
        <v>L0811</v>
      </c>
      <c r="C2694" t="str">
        <v>WEBSITE_VISIT</v>
      </c>
      <c r="D2694">
        <v>45926</v>
      </c>
      <c r="E2694" t="str">
        <v>PUSH_NOTIFICATION</v>
      </c>
      <c r="F2694" t="str">
        <v>N/A</v>
      </c>
      <c r="G2694" t="str">
        <v>Competitor Comparison Sheet</v>
      </c>
      <c r="H2694" t="str">
        <v>CLICKED</v>
      </c>
      <c r="I2694">
        <v>0</v>
      </c>
      <c r="J2694" t="str">
        <v>MOBILE</v>
      </c>
      <c r="K2694" t="str">
        <v>https://example.com/blog/reduce-cac</v>
      </c>
      <c r="L2694" t="str">
        <v/>
      </c>
      <c r="M2694">
        <v>0</v>
      </c>
      <c r="N2694" t="str">
        <v>NONE</v>
      </c>
    </row>
    <row r="2695" spans="1:14">
      <c r="A2695" t="str">
        <v>INT-02694</v>
      </c>
      <c r="B2695" t="str">
        <v>L0947</v>
      </c>
      <c r="C2695" t="str">
        <v>EMAIL_OPEN</v>
      </c>
      <c r="D2695">
        <v>45969</v>
      </c>
      <c r="E2695" t="str">
        <v>SMS</v>
      </c>
      <c r="F2695" t="str">
        <v>C006</v>
      </c>
      <c r="G2695" t="str">
        <v>Customer Success Story</v>
      </c>
      <c r="H2695" t="str">
        <v>CONVERTED</v>
      </c>
      <c r="I2695">
        <v>0</v>
      </c>
      <c r="J2695" t="str">
        <v>MOBILE</v>
      </c>
      <c r="K2695" t="str">
        <v>https://example.com/demo</v>
      </c>
      <c r="L2695" t="str">
        <v/>
      </c>
      <c r="M2695">
        <v>0</v>
      </c>
      <c r="N2695" t="str">
        <v>NONE</v>
      </c>
    </row>
    <row r="2696" spans="1:14">
      <c r="A2696" t="str">
        <v>INT-02695</v>
      </c>
      <c r="B2696" t="str">
        <v>L0704</v>
      </c>
      <c r="C2696" t="str">
        <v>REFERRAL_LINK_CLICK</v>
      </c>
      <c r="D2696">
        <v>45834</v>
      </c>
      <c r="E2696" t="str">
        <v>WEB</v>
      </c>
      <c r="F2696" t="str">
        <v>C003</v>
      </c>
      <c r="G2696" t="str">
        <v>Free Trial Signup Page</v>
      </c>
      <c r="H2696" t="str">
        <v>REPLIED</v>
      </c>
      <c r="I2696">
        <v>227</v>
      </c>
      <c r="J2696" t="str">
        <v>MOBILE</v>
      </c>
      <c r="K2696" t="str">
        <v>https://example.com/pricing</v>
      </c>
      <c r="L2696" t="str">
        <v/>
      </c>
      <c r="M2696">
        <v>3.8</v>
      </c>
      <c r="N2696" t="str">
        <v>MEDIUM</v>
      </c>
    </row>
    <row r="2697" spans="1:14">
      <c r="A2697" t="str">
        <v>INT-02696</v>
      </c>
      <c r="B2697" t="str">
        <v>L0704</v>
      </c>
      <c r="C2697" t="str">
        <v>AD_CLICK</v>
      </c>
      <c r="D2697">
        <v>45712</v>
      </c>
      <c r="E2697" t="str">
        <v>SOCIAL</v>
      </c>
      <c r="F2697" t="str">
        <v>C008</v>
      </c>
      <c r="G2697" t="str">
        <v>Blog: 5 Metrics Every Cmo Needs</v>
      </c>
      <c r="H2697" t="str">
        <v>OPENED</v>
      </c>
      <c r="I2697">
        <v>52</v>
      </c>
      <c r="J2697" t="str">
        <v>DESKTOP</v>
      </c>
      <c r="K2697" t="str">
        <v>N/A</v>
      </c>
      <c r="L2697" t="str">
        <v/>
      </c>
      <c r="M2697">
        <v>0.9</v>
      </c>
      <c r="N2697" t="str">
        <v>LOW</v>
      </c>
    </row>
    <row r="2698" spans="1:14">
      <c r="A2698" t="str">
        <v>INT-02697</v>
      </c>
      <c r="B2698" t="str">
        <v>L0394</v>
      </c>
      <c r="C2698" t="str">
        <v>BLOG_READ</v>
      </c>
      <c r="D2698" t="str">
        <v/>
      </c>
      <c r="E2698" t="str">
        <v>EMAIL</v>
      </c>
      <c r="F2698" t="str">
        <v>C006</v>
      </c>
      <c r="G2698" t="str">
        <v>Roi Calculator Landing Page</v>
      </c>
      <c r="H2698" t="str">
        <v>NO_RESPONSE</v>
      </c>
      <c r="I2698">
        <v>117</v>
      </c>
      <c r="J2698" t="str">
        <v>UNKNOWN</v>
      </c>
      <c r="K2698" t="str">
        <v>https://example.com/case-studies</v>
      </c>
      <c r="L2698" t="str">
        <v>Referred By Existing Customer</v>
      </c>
      <c r="M2698">
        <v>2</v>
      </c>
      <c r="N2698" t="str">
        <v>MEDIUM</v>
      </c>
    </row>
    <row r="2699" spans="1:14">
      <c r="A2699" t="str">
        <v>INT-02698</v>
      </c>
      <c r="B2699" t="str">
        <v>L0183</v>
      </c>
      <c r="C2699" t="str">
        <v>PRICING_PAGE_VIEW</v>
      </c>
      <c r="D2699">
        <v>45684</v>
      </c>
      <c r="E2699" t="str">
        <v>PUSH_NOTIFICATION</v>
      </c>
      <c r="F2699" t="str">
        <v>N/A</v>
      </c>
      <c r="G2699" t="str">
        <v>Webinar: Marketing Automation 101</v>
      </c>
      <c r="H2699" t="str">
        <v>CONVERTED</v>
      </c>
      <c r="I2699">
        <v>1151</v>
      </c>
      <c r="J2699" t="str">
        <v>DESKTOP</v>
      </c>
      <c r="K2699" t="str">
        <v>N/A</v>
      </c>
      <c r="L2699" t="str">
        <v/>
      </c>
      <c r="M2699">
        <v>19.2</v>
      </c>
      <c r="N2699" t="str">
        <v>HIGH</v>
      </c>
    </row>
    <row r="2700" spans="1:14">
      <c r="A2700" t="str">
        <v>INT-02699</v>
      </c>
      <c r="B2700" t="str">
        <v>L0280</v>
      </c>
      <c r="C2700" t="str">
        <v>WEBINAR_ATTENDED</v>
      </c>
      <c r="D2700">
        <v>45955</v>
      </c>
      <c r="E2700" t="str">
        <v>SOCIAL</v>
      </c>
      <c r="F2700" t="str">
        <v>C006</v>
      </c>
      <c r="G2700" t="str">
        <v>Newsletter Issue #42</v>
      </c>
      <c r="H2700" t="str">
        <v>CONVERTED</v>
      </c>
      <c r="I2700">
        <v>602</v>
      </c>
      <c r="J2700" t="str">
        <v>UNKNOWN</v>
      </c>
      <c r="K2700" t="str">
        <v>https://example.com/competitors</v>
      </c>
      <c r="L2700" t="str">
        <v/>
      </c>
      <c r="M2700">
        <v>10</v>
      </c>
      <c r="N2700" t="str">
        <v>HIGH</v>
      </c>
    </row>
    <row r="2701" spans="1:14">
      <c r="A2701" t="str">
        <v>INT-02700</v>
      </c>
      <c r="B2701" t="str">
        <v>L0924</v>
      </c>
      <c r="C2701" t="str">
        <v>FREE_TRIAL_SIGNUP</v>
      </c>
      <c r="D2701">
        <v>45726</v>
      </c>
      <c r="E2701" t="str">
        <v>SMS</v>
      </c>
      <c r="F2701" t="str">
        <v>N/A</v>
      </c>
      <c r="G2701" t="str">
        <v>Case Study: Enterprise Win</v>
      </c>
      <c r="H2701" t="str">
        <v>BOUNCED</v>
      </c>
      <c r="I2701">
        <v>1070</v>
      </c>
      <c r="J2701" t="str">
        <v>DESKTOP</v>
      </c>
      <c r="K2701" t="str">
        <v>https://example.com/features</v>
      </c>
      <c r="L2701" t="str">
        <v/>
      </c>
      <c r="M2701">
        <v>17.8</v>
      </c>
      <c r="N2701" t="str">
        <v>HIGH</v>
      </c>
    </row>
    <row r="2702" spans="1:14">
      <c r="A2702" t="str">
        <v>INT-02701</v>
      </c>
      <c r="B2702" t="str">
        <v>L0844</v>
      </c>
      <c r="C2702" t="str">
        <v>EMAIL_CLICK</v>
      </c>
      <c r="D2702">
        <v>46009</v>
      </c>
      <c r="E2702" t="str">
        <v>SMS</v>
      </c>
      <c r="F2702" t="str">
        <v>C003</v>
      </c>
      <c r="G2702" t="str">
        <v>Blog: 5 Metrics Every Cmo Needs</v>
      </c>
      <c r="H2702" t="str">
        <v>UNSUBSCRIBED</v>
      </c>
      <c r="I2702">
        <v>900</v>
      </c>
      <c r="J2702" t="str">
        <v>UNKNOWN</v>
      </c>
      <c r="K2702" t="str">
        <v>https://example.com/webinars</v>
      </c>
      <c r="L2702" t="str">
        <v/>
      </c>
      <c r="M2702">
        <v>15</v>
      </c>
      <c r="N2702" t="str">
        <v>HIGH</v>
      </c>
    </row>
    <row r="2703" spans="1:14">
      <c r="A2703" t="str">
        <v>INT-02702</v>
      </c>
      <c r="B2703" t="str">
        <v>L0550</v>
      </c>
      <c r="C2703" t="str">
        <v>WEBINAR_ATTENDED</v>
      </c>
      <c r="D2703">
        <v>46012</v>
      </c>
      <c r="E2703" t="str">
        <v>SMS</v>
      </c>
      <c r="F2703" t="str">
        <v>C007</v>
      </c>
      <c r="G2703" t="str">
        <v>Demo: Live Product Walkthrough</v>
      </c>
      <c r="H2703" t="str">
        <v>DOWNLOADED</v>
      </c>
      <c r="I2703">
        <v>113</v>
      </c>
      <c r="J2703" t="str">
        <v>MOBILE</v>
      </c>
      <c r="K2703" t="str">
        <v>https://example.com/demo</v>
      </c>
      <c r="L2703" t="str">
        <v/>
      </c>
      <c r="M2703">
        <v>1.9</v>
      </c>
      <c r="N2703" t="str">
        <v>MEDIUM</v>
      </c>
    </row>
    <row r="2704" spans="1:14">
      <c r="A2704" t="str">
        <v>INT-02703</v>
      </c>
      <c r="B2704" t="str">
        <v>L0774</v>
      </c>
      <c r="C2704" t="str">
        <v>FORM_SUBMIT</v>
      </c>
      <c r="D2704">
        <v>45792</v>
      </c>
      <c r="E2704" t="str">
        <v>EMAIL</v>
      </c>
      <c r="F2704" t="str">
        <v>C010</v>
      </c>
      <c r="G2704" t="str">
        <v>Free Trial Signup Page</v>
      </c>
      <c r="H2704" t="str">
        <v>PARTIAL_VIEW</v>
      </c>
      <c r="I2704">
        <v>0</v>
      </c>
      <c r="J2704" t="str">
        <v>UNKNOWN</v>
      </c>
      <c r="K2704" t="str">
        <v>N/A</v>
      </c>
      <c r="L2704" t="str">
        <v/>
      </c>
      <c r="M2704">
        <v>0</v>
      </c>
      <c r="N2704" t="str">
        <v>NONE</v>
      </c>
    </row>
    <row r="2705" spans="1:14">
      <c r="A2705" t="str">
        <v>INT-02704</v>
      </c>
      <c r="B2705" t="str">
        <v>L0604</v>
      </c>
      <c r="C2705" t="str">
        <v>SOCIAL_ENGAGE</v>
      </c>
      <c r="D2705">
        <v>45694</v>
      </c>
      <c r="E2705" t="str">
        <v>SMS</v>
      </c>
      <c r="F2705" t="str">
        <v>C004</v>
      </c>
      <c r="G2705" t="str">
        <v>Newsletter Issue #44</v>
      </c>
      <c r="H2705" t="str">
        <v>PARTIAL_VIEW</v>
      </c>
      <c r="I2705">
        <v>1047</v>
      </c>
      <c r="J2705" t="str">
        <v>DESKTOP</v>
      </c>
      <c r="K2705" t="str">
        <v>https://example.com/free-trial</v>
      </c>
      <c r="L2705" t="str">
        <v>Re-Engaged After 60 Days</v>
      </c>
      <c r="M2705">
        <v>17.5</v>
      </c>
      <c r="N2705" t="str">
        <v>HIGH</v>
      </c>
    </row>
    <row r="2706" spans="1:14">
      <c r="A2706" t="str">
        <v>INT-02705</v>
      </c>
      <c r="B2706" t="str">
        <v>L0712</v>
      </c>
      <c r="C2706" t="str">
        <v>PRICING_PAGE_VIEW</v>
      </c>
      <c r="D2706">
        <v>45897</v>
      </c>
      <c r="E2706" t="str">
        <v>IN-PERSON</v>
      </c>
      <c r="F2706" t="str">
        <v>C005</v>
      </c>
      <c r="G2706" t="str">
        <v>Newsletter Issue #44</v>
      </c>
      <c r="H2706" t="str">
        <v>CLICKED</v>
      </c>
      <c r="I2706">
        <v>256</v>
      </c>
      <c r="J2706" t="str">
        <v>MOBILE</v>
      </c>
      <c r="K2706" t="str">
        <v>https://example.com/contact</v>
      </c>
      <c r="L2706" t="str">
        <v>Asked About Api Integrations</v>
      </c>
      <c r="M2706">
        <v>4.3</v>
      </c>
      <c r="N2706" t="str">
        <v>MEDIUM</v>
      </c>
    </row>
    <row r="2707" spans="1:14">
      <c r="A2707" t="str">
        <v>INT-02706</v>
      </c>
      <c r="B2707" t="str">
        <v>L0118</v>
      </c>
      <c r="C2707" t="str">
        <v>UNSUBSCRIBE</v>
      </c>
      <c r="D2707">
        <v>45798</v>
      </c>
      <c r="E2707" t="str">
        <v>CHAT</v>
      </c>
      <c r="F2707" t="str">
        <v>C006</v>
      </c>
      <c r="G2707" t="str">
        <v>10 Lead Scoring Tips</v>
      </c>
      <c r="H2707" t="str">
        <v>BOUNCED</v>
      </c>
      <c r="I2707">
        <v>615</v>
      </c>
      <c r="J2707" t="str">
        <v>MOBILE</v>
      </c>
      <c r="K2707" t="str">
        <v>https://example.com/competitors</v>
      </c>
      <c r="L2707" t="str">
        <v>High Intent</v>
      </c>
      <c r="M2707">
        <v>10.3</v>
      </c>
      <c r="N2707" t="str">
        <v>HIGH</v>
      </c>
    </row>
    <row r="2708" spans="1:14">
      <c r="A2708" t="str">
        <v>INT-02707</v>
      </c>
      <c r="B2708" t="str">
        <v>L0079</v>
      </c>
      <c r="C2708" t="str">
        <v>PHONE_CALL</v>
      </c>
      <c r="D2708">
        <v>45865</v>
      </c>
      <c r="E2708" t="str">
        <v>SMS</v>
      </c>
      <c r="F2708" t="str">
        <v>C002</v>
      </c>
      <c r="G2708" t="str">
        <v>10 Lead Scoring Tips</v>
      </c>
      <c r="H2708" t="str">
        <v>VIEWED</v>
      </c>
      <c r="I2708">
        <v>0</v>
      </c>
      <c r="J2708" t="str">
        <v>MOBILE</v>
      </c>
      <c r="K2708" t="str">
        <v>https://example.com/demo</v>
      </c>
      <c r="L2708" t="str">
        <v/>
      </c>
      <c r="M2708">
        <v>0</v>
      </c>
      <c r="N2708" t="str">
        <v>NONE</v>
      </c>
    </row>
    <row r="2709" spans="1:14">
      <c r="A2709" t="str">
        <v>INT-02708</v>
      </c>
      <c r="B2709" t="str">
        <v>L0712</v>
      </c>
      <c r="C2709" t="str">
        <v>FREE_TRIAL_SIGNUP</v>
      </c>
      <c r="D2709">
        <v>45886</v>
      </c>
      <c r="E2709" t="str">
        <v>EMAIL</v>
      </c>
      <c r="F2709" t="str">
        <v>C002</v>
      </c>
      <c r="G2709" t="str">
        <v>Whitepaper: State Of Gtm 2025</v>
      </c>
      <c r="H2709" t="str">
        <v>CLICKED</v>
      </c>
      <c r="I2709">
        <v>16</v>
      </c>
      <c r="J2709" t="str">
        <v>MOBILE</v>
      </c>
      <c r="K2709" t="str">
        <v>https://example.com/about</v>
      </c>
      <c r="L2709" t="str">
        <v/>
      </c>
      <c r="M2709">
        <v>0.3</v>
      </c>
      <c r="N2709" t="str">
        <v>LOW</v>
      </c>
    </row>
    <row r="2710" spans="1:14">
      <c r="A2710" t="str">
        <v>INT-02709</v>
      </c>
      <c r="B2710" t="str">
        <v>L0807</v>
      </c>
      <c r="C2710" t="str">
        <v>DEMO_REQUEST</v>
      </c>
      <c r="D2710">
        <v>45772</v>
      </c>
      <c r="E2710" t="str">
        <v>PUSH_NOTIFICATION</v>
      </c>
      <c r="F2710" t="str">
        <v>C003</v>
      </c>
      <c r="G2710" t="str">
        <v>Webinar: Advanced Analytics Deep Dive</v>
      </c>
      <c r="H2710" t="str">
        <v>OPENED</v>
      </c>
      <c r="I2710">
        <v>369</v>
      </c>
      <c r="J2710" t="str">
        <v>DESKTOP</v>
      </c>
      <c r="K2710" t="str">
        <v>https://example.com/pricing</v>
      </c>
      <c r="L2710" t="str">
        <v/>
      </c>
      <c r="M2710">
        <v>6.2</v>
      </c>
      <c r="N2710" t="str">
        <v>HIGH</v>
      </c>
    </row>
    <row r="2711" spans="1:14">
      <c r="A2711" t="str">
        <v>INT-02710</v>
      </c>
      <c r="B2711" t="str">
        <v>L0340</v>
      </c>
      <c r="C2711" t="str">
        <v>EMAIL_CLICK</v>
      </c>
      <c r="D2711">
        <v>45689</v>
      </c>
      <c r="E2711" t="str">
        <v>SMS</v>
      </c>
      <c r="F2711" t="str">
        <v>C005</v>
      </c>
      <c r="G2711" t="str">
        <v>Case Study: Smb Growth Story</v>
      </c>
      <c r="H2711" t="str">
        <v>NO_RESPONSE</v>
      </c>
      <c r="I2711">
        <v>543</v>
      </c>
      <c r="J2711" t="str">
        <v>DESKTOP</v>
      </c>
      <c r="K2711" t="str">
        <v>https://example.com/blog</v>
      </c>
      <c r="L2711" t="str">
        <v/>
      </c>
      <c r="M2711">
        <v>9.1</v>
      </c>
      <c r="N2711" t="str">
        <v>HIGH</v>
      </c>
    </row>
    <row r="2712" spans="1:14">
      <c r="A2712" t="str">
        <v>INT-02711</v>
      </c>
      <c r="B2712" t="str">
        <v>L0538</v>
      </c>
      <c r="C2712" t="str">
        <v>CASE_STUDY_VIEW</v>
      </c>
      <c r="D2712">
        <v>45702</v>
      </c>
      <c r="E2712" t="str">
        <v>PHONE</v>
      </c>
      <c r="F2712" t="str">
        <v>C006</v>
      </c>
      <c r="G2712" t="str">
        <v>Case Study: Enterprise Win</v>
      </c>
      <c r="H2712" t="str">
        <v>NO_RESPONSE</v>
      </c>
      <c r="I2712">
        <v>710</v>
      </c>
      <c r="J2712" t="str">
        <v>DESKTOP</v>
      </c>
      <c r="K2712" t="str">
        <v>https://example.com/pricing</v>
      </c>
      <c r="L2712" t="str">
        <v/>
      </c>
      <c r="M2712">
        <v>11.8</v>
      </c>
      <c r="N2712" t="str">
        <v>HIGH</v>
      </c>
    </row>
    <row r="2713" spans="1:14">
      <c r="A2713" t="str">
        <v>INT-02712</v>
      </c>
      <c r="B2713" t="str">
        <v>L0008</v>
      </c>
      <c r="C2713" t="str">
        <v>PHONE_CALL</v>
      </c>
      <c r="D2713">
        <v>45924</v>
      </c>
      <c r="E2713" t="str">
        <v>IN-PERSON</v>
      </c>
      <c r="F2713" t="str">
        <v>N/A</v>
      </c>
      <c r="G2713" t="str">
        <v>Guide: Email Deliverability</v>
      </c>
      <c r="H2713" t="str">
        <v>BOUNCED</v>
      </c>
      <c r="I2713">
        <v>440</v>
      </c>
      <c r="J2713" t="str">
        <v>UNKNOWN</v>
      </c>
      <c r="K2713" t="str">
        <v>https://example.com/contact</v>
      </c>
      <c r="L2713" t="str">
        <v/>
      </c>
      <c r="M2713">
        <v>7.3</v>
      </c>
      <c r="N2713" t="str">
        <v>HIGH</v>
      </c>
    </row>
    <row r="2714" spans="1:14">
      <c r="A2714" t="str">
        <v>INT-02713</v>
      </c>
      <c r="B2714" t="str">
        <v>L0456</v>
      </c>
      <c r="C2714" t="str">
        <v>WEBSITE_VISIT</v>
      </c>
      <c r="D2714">
        <v>45912</v>
      </c>
      <c r="E2714" t="str">
        <v>PHONE</v>
      </c>
      <c r="F2714" t="str">
        <v>C007</v>
      </c>
      <c r="G2714" t="str">
        <v>Crm Buyer'S Guide 2025</v>
      </c>
      <c r="H2714" t="str">
        <v>NO_RESPONSE</v>
      </c>
      <c r="I2714">
        <v>323</v>
      </c>
      <c r="J2714" t="str">
        <v>TABLET</v>
      </c>
      <c r="K2714" t="str">
        <v>https://example.com/pricing</v>
      </c>
      <c r="L2714" t="str">
        <v/>
      </c>
      <c r="M2714">
        <v>5.4</v>
      </c>
      <c r="N2714" t="str">
        <v>HIGH</v>
      </c>
    </row>
    <row r="2715" spans="1:14">
      <c r="A2715" t="str">
        <v>INT-02714</v>
      </c>
      <c r="B2715" t="str">
        <v>L0295</v>
      </c>
      <c r="C2715" t="str">
        <v>PHONE_CALL</v>
      </c>
      <c r="D2715">
        <v>45993</v>
      </c>
      <c r="E2715" t="str">
        <v>UNKNOWN</v>
      </c>
      <c r="F2715" t="str">
        <v>C008</v>
      </c>
      <c r="G2715" t="str">
        <v>Customer Success Story</v>
      </c>
      <c r="H2715" t="str">
        <v>VIEWED</v>
      </c>
      <c r="I2715">
        <v>298</v>
      </c>
      <c r="J2715" t="str">
        <v>DESKTOP</v>
      </c>
      <c r="K2715" t="str">
        <v>https://example.com/demo</v>
      </c>
      <c r="L2715" t="str">
        <v/>
      </c>
      <c r="M2715">
        <v>5</v>
      </c>
      <c r="N2715" t="str">
        <v>MEDIUM</v>
      </c>
    </row>
    <row r="2716" spans="1:14">
      <c r="A2716" t="str">
        <v>INT-02715</v>
      </c>
      <c r="B2716" t="str">
        <v>L0243</v>
      </c>
      <c r="C2716" t="str">
        <v>SOCIAL_ENGAGE</v>
      </c>
      <c r="D2716">
        <v>45877</v>
      </c>
      <c r="E2716" t="str">
        <v>EMAIL</v>
      </c>
      <c r="F2716" t="str">
        <v>C002</v>
      </c>
      <c r="G2716" t="str">
        <v>Ultimate Guide To Crm</v>
      </c>
      <c r="H2716" t="str">
        <v>OPENED</v>
      </c>
      <c r="I2716">
        <v>1309</v>
      </c>
      <c r="J2716" t="str">
        <v>TABLET</v>
      </c>
      <c r="K2716" t="str">
        <v>N/A</v>
      </c>
      <c r="L2716" t="str">
        <v/>
      </c>
      <c r="M2716">
        <v>21.8</v>
      </c>
      <c r="N2716" t="str">
        <v>HIGH</v>
      </c>
    </row>
    <row r="2717" spans="1:14">
      <c r="A2717" t="str">
        <v>INT-02716</v>
      </c>
      <c r="B2717" t="str">
        <v>L0327</v>
      </c>
      <c r="C2717" t="str">
        <v>REFERRAL_LINK_CLICK</v>
      </c>
      <c r="D2717">
        <v>45754</v>
      </c>
      <c r="E2717" t="str">
        <v>PHONE</v>
      </c>
      <c r="F2717" t="str">
        <v>C009</v>
      </c>
      <c r="G2717" t="str">
        <v>Event Registration: Summit 2025</v>
      </c>
      <c r="H2717" t="str">
        <v>CONVERTED</v>
      </c>
      <c r="I2717">
        <v>1424</v>
      </c>
      <c r="J2717" t="str">
        <v>DESKTOP</v>
      </c>
      <c r="K2717" t="str">
        <v>https://example.com/blog/reduce-cac</v>
      </c>
      <c r="L2717" t="str">
        <v/>
      </c>
      <c r="M2717">
        <v>23.7</v>
      </c>
      <c r="N2717" t="str">
        <v>HIGH</v>
      </c>
    </row>
    <row r="2718" spans="1:14">
      <c r="A2718" t="str">
        <v>INT-02717</v>
      </c>
      <c r="B2718" t="str">
        <v>L0589</v>
      </c>
      <c r="C2718" t="str">
        <v>DEMO_REQUEST</v>
      </c>
      <c r="D2718" t="str">
        <v/>
      </c>
      <c r="E2718" t="str">
        <v>EMAIL</v>
      </c>
      <c r="F2718" t="str">
        <v>C008</v>
      </c>
      <c r="G2718" t="str">
        <v>Newsletter Issue #44</v>
      </c>
      <c r="H2718" t="str">
        <v>CLICKED</v>
      </c>
      <c r="I2718">
        <v>1940</v>
      </c>
      <c r="J2718" t="str">
        <v>MOBILE</v>
      </c>
      <c r="K2718" t="str">
        <v>https://example.com/contact</v>
      </c>
      <c r="L2718" t="str">
        <v/>
      </c>
      <c r="M2718">
        <v>32.299999999999997</v>
      </c>
      <c r="N2718" t="str">
        <v>HIGH</v>
      </c>
    </row>
    <row r="2719" spans="1:14">
      <c r="A2719" t="str">
        <v>INT-02718</v>
      </c>
      <c r="B2719" t="str">
        <v>L0792</v>
      </c>
      <c r="C2719" t="str">
        <v>CASE_STUDY_VIEW</v>
      </c>
      <c r="D2719">
        <v>45918</v>
      </c>
      <c r="E2719" t="str">
        <v>EMAIL</v>
      </c>
      <c r="F2719" t="str">
        <v>C002</v>
      </c>
      <c r="G2719" t="str">
        <v>Unknown</v>
      </c>
      <c r="H2719" t="str">
        <v>VIEWED</v>
      </c>
      <c r="I2719">
        <v>0</v>
      </c>
      <c r="J2719" t="str">
        <v>DESKTOP</v>
      </c>
      <c r="K2719" t="str">
        <v>N/A</v>
      </c>
      <c r="L2719" t="str">
        <v/>
      </c>
      <c r="M2719">
        <v>0</v>
      </c>
      <c r="N2719" t="str">
        <v>NONE</v>
      </c>
    </row>
    <row r="2720" spans="1:14">
      <c r="A2720" t="str">
        <v>INT-02719</v>
      </c>
      <c r="B2720" t="str">
        <v>L0792</v>
      </c>
      <c r="C2720" t="str">
        <v>BLOG_READ</v>
      </c>
      <c r="D2720">
        <v>45830</v>
      </c>
      <c r="E2720" t="str">
        <v>UNKNOWN</v>
      </c>
      <c r="F2720" t="str">
        <v>C010</v>
      </c>
      <c r="G2720" t="str">
        <v>Case Study: Smb Growth Story</v>
      </c>
      <c r="H2720" t="str">
        <v>PARTIAL_VIEW</v>
      </c>
      <c r="I2720">
        <v>1900</v>
      </c>
      <c r="J2720" t="str">
        <v>DESKTOP</v>
      </c>
      <c r="K2720" t="str">
        <v>https://example.com/about</v>
      </c>
      <c r="L2720" t="str">
        <v/>
      </c>
      <c r="M2720">
        <v>31.7</v>
      </c>
      <c r="N2720" t="str">
        <v>HIGH</v>
      </c>
    </row>
    <row r="2721" spans="1:14">
      <c r="A2721" t="str">
        <v>INT-02720</v>
      </c>
      <c r="B2721" t="str">
        <v>L0229</v>
      </c>
      <c r="C2721" t="str">
        <v>VIDEO_WATCH</v>
      </c>
      <c r="D2721">
        <v>45883</v>
      </c>
      <c r="E2721" t="str">
        <v>SMS</v>
      </c>
      <c r="F2721" t="str">
        <v>N/A</v>
      </c>
      <c r="G2721" t="str">
        <v>Video: Customer Testimonial</v>
      </c>
      <c r="H2721" t="str">
        <v>CONVERTED</v>
      </c>
      <c r="I2721">
        <v>539</v>
      </c>
      <c r="J2721" t="str">
        <v>UNKNOWN</v>
      </c>
      <c r="K2721" t="str">
        <v>https://example.com/about</v>
      </c>
      <c r="L2721" t="str">
        <v/>
      </c>
      <c r="M2721">
        <v>9</v>
      </c>
      <c r="N2721" t="str">
        <v>HIGH</v>
      </c>
    </row>
    <row r="2722" spans="1:14">
      <c r="A2722" t="str">
        <v>INT-02721</v>
      </c>
      <c r="B2722" t="str">
        <v>L0392</v>
      </c>
      <c r="C2722" t="str">
        <v>EMAIL_OPEN</v>
      </c>
      <c r="D2722">
        <v>45895</v>
      </c>
      <c r="E2722" t="str">
        <v>EMAIL</v>
      </c>
      <c r="F2722" t="str">
        <v>C003</v>
      </c>
      <c r="G2722" t="str">
        <v>Unknown</v>
      </c>
      <c r="H2722" t="str">
        <v>BOUNCED</v>
      </c>
      <c r="I2722">
        <v>2032</v>
      </c>
      <c r="J2722" t="str">
        <v>MOBILE</v>
      </c>
      <c r="K2722" t="str">
        <v>https://example.com/free-trial</v>
      </c>
      <c r="L2722" t="str">
        <v/>
      </c>
      <c r="M2722">
        <v>33.9</v>
      </c>
      <c r="N2722" t="str">
        <v>HIGH</v>
      </c>
    </row>
    <row r="2723" spans="1:14">
      <c r="A2723" t="str">
        <v>INT-02722</v>
      </c>
      <c r="B2723" t="str">
        <v>L0370</v>
      </c>
      <c r="C2723" t="str">
        <v>CHATBOT_CONVO</v>
      </c>
      <c r="D2723">
        <v>45720</v>
      </c>
      <c r="E2723" t="str">
        <v>CHAT</v>
      </c>
      <c r="F2723" t="str">
        <v>N/A</v>
      </c>
      <c r="G2723" t="str">
        <v>Template: Campaign Planning</v>
      </c>
      <c r="H2723" t="str">
        <v>DOWNLOADED</v>
      </c>
      <c r="I2723">
        <v>1584</v>
      </c>
      <c r="J2723" t="str">
        <v>MOBILE</v>
      </c>
      <c r="K2723" t="str">
        <v>https://example.com/webinars</v>
      </c>
      <c r="L2723" t="str">
        <v/>
      </c>
      <c r="M2723">
        <v>26.4</v>
      </c>
      <c r="N2723" t="str">
        <v>HIGH</v>
      </c>
    </row>
    <row r="2724" spans="1:14">
      <c r="A2724" t="str">
        <v>INT-02723</v>
      </c>
      <c r="B2724" t="str">
        <v>L0272</v>
      </c>
      <c r="C2724" t="str">
        <v>WEBSITE_VISIT</v>
      </c>
      <c r="D2724">
        <v>45678</v>
      </c>
      <c r="E2724" t="str">
        <v>UNKNOWN</v>
      </c>
      <c r="F2724" t="str">
        <v>C005</v>
      </c>
      <c r="G2724" t="str">
        <v>Pricing Page</v>
      </c>
      <c r="H2724" t="str">
        <v>OPENED</v>
      </c>
      <c r="I2724">
        <v>1195</v>
      </c>
      <c r="J2724" t="str">
        <v>UNKNOWN</v>
      </c>
      <c r="K2724" t="str">
        <v>https://example.com/roi-calculator</v>
      </c>
      <c r="L2724" t="str">
        <v/>
      </c>
      <c r="M2724">
        <v>19.899999999999999</v>
      </c>
      <c r="N2724" t="str">
        <v>HIGH</v>
      </c>
    </row>
    <row r="2725" spans="1:14">
      <c r="A2725" t="str">
        <v>INT-02724</v>
      </c>
      <c r="B2725" t="str">
        <v>L0646</v>
      </c>
      <c r="C2725" t="str">
        <v>FREE_TRIAL_SIGNUP</v>
      </c>
      <c r="D2725">
        <v>45974</v>
      </c>
      <c r="E2725" t="str">
        <v>IN-PERSON</v>
      </c>
      <c r="F2725" t="str">
        <v>C009</v>
      </c>
      <c r="G2725" t="str">
        <v>Ultimate Guide To Crm</v>
      </c>
      <c r="H2725" t="str">
        <v>IGNORED</v>
      </c>
      <c r="I2725">
        <v>982</v>
      </c>
      <c r="J2725" t="str">
        <v>MOBILE</v>
      </c>
      <c r="K2725" t="str">
        <v>https://example.com/blog/reduce-cac</v>
      </c>
      <c r="L2725" t="str">
        <v/>
      </c>
      <c r="M2725">
        <v>16.399999999999999</v>
      </c>
      <c r="N2725" t="str">
        <v>HIGH</v>
      </c>
    </row>
    <row r="2726" spans="1:14">
      <c r="A2726" t="str">
        <v>INT-02725</v>
      </c>
      <c r="B2726" t="str">
        <v>L0688</v>
      </c>
      <c r="C2726" t="str">
        <v>AD_CLICK</v>
      </c>
      <c r="D2726">
        <v>45754</v>
      </c>
      <c r="E2726" t="str">
        <v>UNKNOWN</v>
      </c>
      <c r="F2726" t="str">
        <v>C001</v>
      </c>
      <c r="G2726" t="str">
        <v>Social Post: Product Launch</v>
      </c>
      <c r="H2726" t="str">
        <v>NO_RESPONSE</v>
      </c>
      <c r="I2726">
        <v>0</v>
      </c>
      <c r="J2726" t="str">
        <v>MOBILE</v>
      </c>
      <c r="K2726" t="str">
        <v>https://example.com/demo</v>
      </c>
      <c r="L2726" t="str">
        <v/>
      </c>
      <c r="M2726">
        <v>0</v>
      </c>
      <c r="N2726" t="str">
        <v>NONE</v>
      </c>
    </row>
    <row r="2727" spans="1:14">
      <c r="A2727" t="str">
        <v>INT-02726</v>
      </c>
      <c r="B2727" t="str">
        <v>L0216</v>
      </c>
      <c r="C2727" t="str">
        <v>CONTENT_DOWNLOAD</v>
      </c>
      <c r="D2727">
        <v>45925</v>
      </c>
      <c r="E2727" t="str">
        <v>PHONE</v>
      </c>
      <c r="F2727" t="str">
        <v>C007</v>
      </c>
      <c r="G2727" t="str">
        <v>Newsletter Issue #44</v>
      </c>
      <c r="H2727" t="str">
        <v>PARTIAL_VIEW</v>
      </c>
      <c r="I2727">
        <v>60</v>
      </c>
      <c r="J2727" t="str">
        <v>UNKNOWN</v>
      </c>
      <c r="K2727" t="str">
        <v>https://example.com/features</v>
      </c>
      <c r="L2727" t="str">
        <v/>
      </c>
      <c r="M2727">
        <v>1</v>
      </c>
      <c r="N2727" t="str">
        <v>MEDIUM</v>
      </c>
    </row>
    <row r="2728" spans="1:14">
      <c r="A2728" t="str">
        <v>INT-02727</v>
      </c>
      <c r="B2728" t="str">
        <v>L0265</v>
      </c>
      <c r="C2728" t="str">
        <v>EMAIL_OPEN</v>
      </c>
      <c r="D2728">
        <v>45799</v>
      </c>
      <c r="E2728" t="str">
        <v>UNKNOWN</v>
      </c>
      <c r="F2728" t="str">
        <v>N/A</v>
      </c>
      <c r="G2728" t="str">
        <v>Retargeting Ad Creative A</v>
      </c>
      <c r="H2728" t="str">
        <v>PARTIAL_VIEW</v>
      </c>
      <c r="I2728">
        <v>0</v>
      </c>
      <c r="J2728" t="str">
        <v>TABLET</v>
      </c>
      <c r="K2728" t="str">
        <v>https://example.com/blog/reduce-cac</v>
      </c>
      <c r="L2728" t="str">
        <v/>
      </c>
      <c r="M2728">
        <v>0</v>
      </c>
      <c r="N2728" t="str">
        <v>NONE</v>
      </c>
    </row>
    <row r="2729" spans="1:14">
      <c r="A2729" t="str">
        <v>INT-02728</v>
      </c>
      <c r="B2729" t="str">
        <v>L0676</v>
      </c>
      <c r="C2729" t="str">
        <v>VIDEO_WATCH</v>
      </c>
      <c r="D2729">
        <v>45863</v>
      </c>
      <c r="E2729" t="str">
        <v>UNKNOWN</v>
      </c>
      <c r="F2729" t="str">
        <v>C005</v>
      </c>
      <c r="G2729" t="str">
        <v>Webinar: Marketing Automation 101</v>
      </c>
      <c r="H2729" t="str">
        <v>CONVERTED</v>
      </c>
      <c r="I2729">
        <v>0</v>
      </c>
      <c r="J2729" t="str">
        <v>DESKTOP</v>
      </c>
      <c r="K2729" t="str">
        <v>https://example.com/contact</v>
      </c>
      <c r="L2729" t="str">
        <v/>
      </c>
      <c r="M2729">
        <v>0</v>
      </c>
      <c r="N2729" t="str">
        <v>NONE</v>
      </c>
    </row>
    <row r="2730" spans="1:14">
      <c r="A2730" t="str">
        <v>INT-02729</v>
      </c>
      <c r="B2730" t="str">
        <v>L0601</v>
      </c>
      <c r="C2730" t="str">
        <v>EMAIL_OPEN</v>
      </c>
      <c r="D2730">
        <v>45878</v>
      </c>
      <c r="E2730" t="str">
        <v>UNKNOWN</v>
      </c>
      <c r="F2730" t="str">
        <v>C003</v>
      </c>
      <c r="G2730" t="str">
        <v>Whitepaper: State Of Gtm 2025</v>
      </c>
      <c r="H2730" t="str">
        <v>VIEWED</v>
      </c>
      <c r="I2730">
        <v>163</v>
      </c>
      <c r="J2730" t="str">
        <v>MOBILE</v>
      </c>
      <c r="K2730" t="str">
        <v>https://example.com/roi-calculator</v>
      </c>
      <c r="L2730" t="str">
        <v>Influencer Not Decision Maker</v>
      </c>
      <c r="M2730">
        <v>2.7</v>
      </c>
      <c r="N2730" t="str">
        <v>MEDIUM</v>
      </c>
    </row>
    <row r="2731" spans="1:14">
      <c r="A2731" t="str">
        <v>INT-02730</v>
      </c>
      <c r="B2731" t="str">
        <v>L0776</v>
      </c>
      <c r="C2731" t="str">
        <v>PHONE_CALL</v>
      </c>
      <c r="D2731" t="str">
        <v/>
      </c>
      <c r="E2731" t="str">
        <v>IN-PERSON</v>
      </c>
      <c r="F2731" t="str">
        <v>N/A</v>
      </c>
      <c r="G2731" t="str">
        <v>Event Registration: Summit 2025</v>
      </c>
      <c r="H2731" t="str">
        <v>CLICKED</v>
      </c>
      <c r="I2731">
        <v>29</v>
      </c>
      <c r="J2731" t="str">
        <v>MOBILE</v>
      </c>
      <c r="K2731" t="str">
        <v>N/A</v>
      </c>
      <c r="L2731" t="str">
        <v/>
      </c>
      <c r="M2731">
        <v>0.5</v>
      </c>
      <c r="N2731" t="str">
        <v>LOW</v>
      </c>
    </row>
    <row r="2732" spans="1:14">
      <c r="A2732" t="str">
        <v>INT-02731</v>
      </c>
      <c r="B2732" t="str">
        <v>L0100</v>
      </c>
      <c r="C2732" t="str">
        <v>CASE_STUDY_VIEW</v>
      </c>
      <c r="D2732">
        <v>45917</v>
      </c>
      <c r="E2732" t="str">
        <v>IN-PERSON</v>
      </c>
      <c r="F2732" t="str">
        <v>C001</v>
      </c>
      <c r="G2732" t="str">
        <v>Blog: Abm Vs Demand Gen</v>
      </c>
      <c r="H2732" t="str">
        <v>OPENED</v>
      </c>
      <c r="I2732">
        <v>0</v>
      </c>
      <c r="J2732" t="str">
        <v>MOBILE</v>
      </c>
      <c r="K2732" t="str">
        <v>https://example.com/demo</v>
      </c>
      <c r="L2732" t="str">
        <v/>
      </c>
      <c r="M2732">
        <v>0</v>
      </c>
      <c r="N2732" t="str">
        <v>NONE</v>
      </c>
    </row>
    <row r="2733" spans="1:14">
      <c r="A2733" t="str">
        <v>INT-02732</v>
      </c>
      <c r="B2733" t="str">
        <v>L0241</v>
      </c>
      <c r="C2733" t="str">
        <v>EMAIL_OPEN</v>
      </c>
      <c r="D2733">
        <v>45923</v>
      </c>
      <c r="E2733" t="str">
        <v>CHAT</v>
      </c>
      <c r="F2733" t="str">
        <v>C008</v>
      </c>
      <c r="G2733" t="str">
        <v>Ebook: Abm Playbook</v>
      </c>
      <c r="H2733" t="str">
        <v>VIEWED</v>
      </c>
      <c r="I2733">
        <v>1738</v>
      </c>
      <c r="J2733" t="str">
        <v>DESKTOP</v>
      </c>
      <c r="K2733" t="str">
        <v>N/A</v>
      </c>
      <c r="L2733" t="str">
        <v/>
      </c>
      <c r="M2733">
        <v>29</v>
      </c>
      <c r="N2733" t="str">
        <v>HIGH</v>
      </c>
    </row>
    <row r="2734" spans="1:14">
      <c r="A2734" t="str">
        <v>INT-02733</v>
      </c>
      <c r="B2734" t="str">
        <v>L0635</v>
      </c>
      <c r="C2734" t="str">
        <v>CONTENT_DOWNLOAD</v>
      </c>
      <c r="D2734">
        <v>45923</v>
      </c>
      <c r="E2734" t="str">
        <v>UNKNOWN</v>
      </c>
      <c r="F2734" t="str">
        <v>C007</v>
      </c>
      <c r="G2734" t="str">
        <v>Roi Calculator Landing Page</v>
      </c>
      <c r="H2734" t="str">
        <v>BOUNCED</v>
      </c>
      <c r="I2734">
        <v>149</v>
      </c>
      <c r="J2734" t="str">
        <v>DESKTOP</v>
      </c>
      <c r="K2734" t="str">
        <v>N/A</v>
      </c>
      <c r="L2734" t="str">
        <v/>
      </c>
      <c r="M2734">
        <v>2.5</v>
      </c>
      <c r="N2734" t="str">
        <v>MEDIUM</v>
      </c>
    </row>
    <row r="2735" spans="1:14">
      <c r="A2735" t="str">
        <v>INT-02734</v>
      </c>
      <c r="B2735" t="str">
        <v>L0569</v>
      </c>
      <c r="C2735" t="str">
        <v>CONTENT_DOWNLOAD</v>
      </c>
      <c r="D2735">
        <v>45933</v>
      </c>
      <c r="E2735" t="str">
        <v>PUSH_NOTIFICATION</v>
      </c>
      <c r="F2735" t="str">
        <v>C005</v>
      </c>
      <c r="G2735" t="str">
        <v>Blog: 5 Metrics Every Cmo Needs</v>
      </c>
      <c r="H2735" t="str">
        <v>UNSUBSCRIBED</v>
      </c>
      <c r="I2735">
        <v>0</v>
      </c>
      <c r="J2735" t="str">
        <v>MOBILE</v>
      </c>
      <c r="K2735" t="str">
        <v>https://example.com/pricing</v>
      </c>
      <c r="L2735" t="str">
        <v/>
      </c>
      <c r="M2735">
        <v>0</v>
      </c>
      <c r="N2735" t="str">
        <v>NONE</v>
      </c>
    </row>
    <row r="2736" spans="1:14">
      <c r="A2736" t="str">
        <v>INT-02735</v>
      </c>
      <c r="B2736" t="str">
        <v>L0114</v>
      </c>
      <c r="C2736" t="str">
        <v>WEBSITE_VISIT</v>
      </c>
      <c r="D2736">
        <v>46011</v>
      </c>
      <c r="E2736" t="str">
        <v>PHONE</v>
      </c>
      <c r="F2736" t="str">
        <v>C003</v>
      </c>
      <c r="G2736" t="str">
        <v>Video: Platform Overview 3Min</v>
      </c>
      <c r="H2736" t="str">
        <v>BOUNCED</v>
      </c>
      <c r="I2736">
        <v>2105</v>
      </c>
      <c r="J2736" t="str">
        <v>MOBILE</v>
      </c>
      <c r="K2736" t="str">
        <v>N/A</v>
      </c>
      <c r="L2736" t="str">
        <v>Repeat Visitor</v>
      </c>
      <c r="M2736">
        <v>35.1</v>
      </c>
      <c r="N2736" t="str">
        <v>HIGH</v>
      </c>
    </row>
    <row r="2737" spans="1:14">
      <c r="A2737" t="str">
        <v>INT-02736</v>
      </c>
      <c r="B2737" t="str">
        <v>L0441</v>
      </c>
      <c r="C2737" t="str">
        <v>PHONE_CALL</v>
      </c>
      <c r="D2737">
        <v>46014</v>
      </c>
      <c r="E2737" t="str">
        <v>UNKNOWN</v>
      </c>
      <c r="F2737" t="str">
        <v>N/A</v>
      </c>
      <c r="G2737" t="str">
        <v>Guide: Email Deliverability</v>
      </c>
      <c r="H2737" t="str">
        <v>VIEWED</v>
      </c>
      <c r="I2737">
        <v>280</v>
      </c>
      <c r="J2737" t="str">
        <v>MOBILE</v>
      </c>
      <c r="K2737" t="str">
        <v>https://example.com/about</v>
      </c>
      <c r="L2737" t="str">
        <v/>
      </c>
      <c r="M2737">
        <v>4.7</v>
      </c>
      <c r="N2737" t="str">
        <v>MEDIUM</v>
      </c>
    </row>
    <row r="2738" spans="1:14">
      <c r="A2738" t="str">
        <v>INT-02737</v>
      </c>
      <c r="B2738" t="str">
        <v>L0898</v>
      </c>
      <c r="C2738" t="str">
        <v>CONTENT_DOWNLOAD</v>
      </c>
      <c r="D2738">
        <v>45872</v>
      </c>
      <c r="E2738" t="str">
        <v>SOCIAL</v>
      </c>
      <c r="F2738" t="str">
        <v>C004</v>
      </c>
      <c r="G2738" t="str">
        <v>Blog: How To Reduce Cac</v>
      </c>
      <c r="H2738" t="str">
        <v>CONVERTED</v>
      </c>
      <c r="I2738">
        <v>378</v>
      </c>
      <c r="J2738" t="str">
        <v>DESKTOP</v>
      </c>
      <c r="K2738" t="str">
        <v>https://example.com/competitors</v>
      </c>
      <c r="L2738" t="str">
        <v/>
      </c>
      <c r="M2738">
        <v>6.3</v>
      </c>
      <c r="N2738" t="str">
        <v>HIGH</v>
      </c>
    </row>
    <row r="2739" spans="1:14">
      <c r="A2739" t="str">
        <v>INT-02738</v>
      </c>
      <c r="B2739" t="str">
        <v>L0568</v>
      </c>
      <c r="C2739" t="str">
        <v>UNSUBSCRIBE</v>
      </c>
      <c r="D2739">
        <v>45684</v>
      </c>
      <c r="E2739" t="str">
        <v>EMAIL</v>
      </c>
      <c r="F2739" t="str">
        <v>C005</v>
      </c>
      <c r="G2739" t="str">
        <v>Newsletter Issue #43</v>
      </c>
      <c r="H2739" t="str">
        <v>PARTIAL_VIEW</v>
      </c>
      <c r="I2739">
        <v>591</v>
      </c>
      <c r="J2739" t="str">
        <v>UNKNOWN</v>
      </c>
      <c r="K2739" t="str">
        <v>https://example.com/roi-calculator</v>
      </c>
      <c r="L2739" t="str">
        <v/>
      </c>
      <c r="M2739">
        <v>9.9</v>
      </c>
      <c r="N2739" t="str">
        <v>HIGH</v>
      </c>
    </row>
    <row r="2740" spans="1:14">
      <c r="A2740" t="str">
        <v>INT-02739</v>
      </c>
      <c r="B2740" t="str">
        <v>L0685</v>
      </c>
      <c r="C2740" t="str">
        <v>CONTENT_DOWNLOAD</v>
      </c>
      <c r="D2740">
        <v>46012</v>
      </c>
      <c r="E2740" t="str">
        <v>UNKNOWN</v>
      </c>
      <c r="F2740" t="str">
        <v>C010</v>
      </c>
      <c r="G2740" t="str">
        <v>Newsletter Issue #43</v>
      </c>
      <c r="H2740" t="str">
        <v>OPENED</v>
      </c>
      <c r="I2740">
        <v>331</v>
      </c>
      <c r="J2740" t="str">
        <v>MOBILE</v>
      </c>
      <c r="K2740" t="str">
        <v>N/A</v>
      </c>
      <c r="L2740" t="str">
        <v/>
      </c>
      <c r="M2740">
        <v>5.5</v>
      </c>
      <c r="N2740" t="str">
        <v>HIGH</v>
      </c>
    </row>
    <row r="2741" spans="1:14">
      <c r="A2741" t="str">
        <v>INT-02740</v>
      </c>
      <c r="B2741" t="str">
        <v>L0170</v>
      </c>
      <c r="C2741" t="str">
        <v>UNSUBSCRIBE</v>
      </c>
      <c r="D2741">
        <v>45791</v>
      </c>
      <c r="E2741" t="str">
        <v>CHAT</v>
      </c>
      <c r="F2741" t="str">
        <v>C002</v>
      </c>
      <c r="G2741" t="str">
        <v>Crm Buyer'S Guide 2025</v>
      </c>
      <c r="H2741" t="str">
        <v>CLICKED</v>
      </c>
      <c r="I2741">
        <v>0</v>
      </c>
      <c r="J2741" t="str">
        <v>MOBILE</v>
      </c>
      <c r="K2741" t="str">
        <v>https://example.com/blog/reduce-cac</v>
      </c>
      <c r="L2741" t="str">
        <v/>
      </c>
      <c r="M2741">
        <v>0</v>
      </c>
      <c r="N2741" t="str">
        <v>NONE</v>
      </c>
    </row>
    <row r="2742" spans="1:14">
      <c r="A2742" t="str">
        <v>INT-02741</v>
      </c>
      <c r="B2742" t="str">
        <v>L0762</v>
      </c>
      <c r="C2742" t="str">
        <v>PHONE_CALL</v>
      </c>
      <c r="D2742">
        <v>45841</v>
      </c>
      <c r="E2742" t="str">
        <v>IN-PERSON</v>
      </c>
      <c r="F2742" t="str">
        <v>C010</v>
      </c>
      <c r="G2742" t="str">
        <v>Customer Success Story</v>
      </c>
      <c r="H2742" t="str">
        <v>NO_RESPONSE</v>
      </c>
      <c r="I2742">
        <v>0</v>
      </c>
      <c r="J2742" t="str">
        <v>MOBILE</v>
      </c>
      <c r="K2742" t="str">
        <v>https://example.com/competitors</v>
      </c>
      <c r="L2742" t="str">
        <v/>
      </c>
      <c r="M2742">
        <v>0</v>
      </c>
      <c r="N2742" t="str">
        <v>NONE</v>
      </c>
    </row>
    <row r="2743" spans="1:14">
      <c r="A2743" t="str">
        <v>INT-02742</v>
      </c>
      <c r="B2743" t="str">
        <v>L0439</v>
      </c>
      <c r="C2743" t="str">
        <v>FORM_SUBMIT</v>
      </c>
      <c r="D2743">
        <v>45789</v>
      </c>
      <c r="E2743" t="str">
        <v>EMAIL</v>
      </c>
      <c r="F2743" t="str">
        <v>N/A</v>
      </c>
      <c r="G2743" t="str">
        <v>Product Demo Video</v>
      </c>
      <c r="H2743" t="str">
        <v>DOWNLOADED</v>
      </c>
      <c r="I2743">
        <v>0</v>
      </c>
      <c r="J2743" t="str">
        <v>MOBILE</v>
      </c>
      <c r="K2743" t="str">
        <v>N/A</v>
      </c>
      <c r="L2743" t="str">
        <v/>
      </c>
      <c r="M2743">
        <v>0</v>
      </c>
      <c r="N2743" t="str">
        <v>NONE</v>
      </c>
    </row>
    <row r="2744" spans="1:14">
      <c r="A2744" t="str">
        <v>INT-02743</v>
      </c>
      <c r="B2744" t="str">
        <v>L0059</v>
      </c>
      <c r="C2744" t="str">
        <v>WEBINAR_ATTENDED</v>
      </c>
      <c r="D2744">
        <v>45802</v>
      </c>
      <c r="E2744" t="str">
        <v>PUSH_NOTIFICATION</v>
      </c>
      <c r="F2744" t="str">
        <v>C004</v>
      </c>
      <c r="G2744" t="str">
        <v>Blog: 5 Metrics Every Cmo Needs</v>
      </c>
      <c r="H2744" t="str">
        <v>BOUNCED</v>
      </c>
      <c r="I2744">
        <v>0</v>
      </c>
      <c r="J2744" t="str">
        <v>UNKNOWN</v>
      </c>
      <c r="K2744" t="str">
        <v>https://example.com/blog/reduce-cac</v>
      </c>
      <c r="L2744" t="str">
        <v/>
      </c>
      <c r="M2744">
        <v>0</v>
      </c>
      <c r="N2744" t="str">
        <v>NONE</v>
      </c>
    </row>
    <row r="2745" spans="1:14">
      <c r="A2745" t="str">
        <v>INT-02744</v>
      </c>
      <c r="B2745" t="str">
        <v>L0777</v>
      </c>
      <c r="C2745" t="str">
        <v>FREE_TRIAL_SIGNUP</v>
      </c>
      <c r="D2745">
        <v>46004</v>
      </c>
      <c r="E2745" t="str">
        <v>WEB</v>
      </c>
      <c r="F2745" t="str">
        <v>C009</v>
      </c>
      <c r="G2745" t="str">
        <v>Case Study: Enterprise Win</v>
      </c>
      <c r="H2745" t="str">
        <v>VIEWED</v>
      </c>
      <c r="I2745">
        <v>1345</v>
      </c>
      <c r="J2745" t="str">
        <v>MOBILE</v>
      </c>
      <c r="K2745" t="str">
        <v>https://example.com/blog/reduce-cac</v>
      </c>
      <c r="L2745" t="str">
        <v/>
      </c>
      <c r="M2745">
        <v>22.4</v>
      </c>
      <c r="N2745" t="str">
        <v>HIGH</v>
      </c>
    </row>
    <row r="2746" spans="1:14">
      <c r="A2746" t="str">
        <v>INT-02745</v>
      </c>
      <c r="B2746" t="str">
        <v>L0814</v>
      </c>
      <c r="C2746" t="str">
        <v>FREE_TRIAL_SIGNUP</v>
      </c>
      <c r="D2746">
        <v>45938</v>
      </c>
      <c r="E2746" t="str">
        <v>UNKNOWN</v>
      </c>
      <c r="F2746" t="str">
        <v>N/A</v>
      </c>
      <c r="G2746" t="str">
        <v>Free Trial Signup Page</v>
      </c>
      <c r="H2746" t="str">
        <v>DOWNLOADED</v>
      </c>
      <c r="I2746">
        <v>73</v>
      </c>
      <c r="J2746" t="str">
        <v>DESKTOP</v>
      </c>
      <c r="K2746" t="str">
        <v>https://example.com/roi-calculator</v>
      </c>
      <c r="L2746" t="str">
        <v>Competitor Evaluation In Progress</v>
      </c>
      <c r="M2746">
        <v>1.2</v>
      </c>
      <c r="N2746" t="str">
        <v>MEDIUM</v>
      </c>
    </row>
    <row r="2747" spans="1:14">
      <c r="A2747" t="str">
        <v>INT-02746</v>
      </c>
      <c r="B2747" t="str">
        <v>L0666</v>
      </c>
      <c r="C2747" t="str">
        <v>WEBSITE_VISIT</v>
      </c>
      <c r="D2747">
        <v>45919</v>
      </c>
      <c r="E2747" t="str">
        <v>CHAT</v>
      </c>
      <c r="F2747" t="str">
        <v>C010</v>
      </c>
      <c r="G2747" t="str">
        <v>Webinar: Advanced Analytics Deep Dive</v>
      </c>
      <c r="H2747" t="str">
        <v>BOUNCED</v>
      </c>
      <c r="I2747">
        <v>1893</v>
      </c>
      <c r="J2747" t="str">
        <v>UNKNOWN</v>
      </c>
      <c r="K2747" t="str">
        <v>https://example.com/competitors</v>
      </c>
      <c r="L2747" t="str">
        <v/>
      </c>
      <c r="M2747">
        <v>31.6</v>
      </c>
      <c r="N2747" t="str">
        <v>HIGH</v>
      </c>
    </row>
    <row r="2748" spans="1:14">
      <c r="A2748" t="str">
        <v>INT-02747</v>
      </c>
      <c r="B2748" t="str">
        <v>L0762</v>
      </c>
      <c r="C2748" t="str">
        <v>VIDEO_WATCH</v>
      </c>
      <c r="D2748">
        <v>45798</v>
      </c>
      <c r="E2748" t="str">
        <v>WEB</v>
      </c>
      <c r="F2748" t="str">
        <v>C001</v>
      </c>
      <c r="G2748" t="str">
        <v>Unknown</v>
      </c>
      <c r="H2748" t="str">
        <v>OPENED</v>
      </c>
      <c r="I2748">
        <v>1518</v>
      </c>
      <c r="J2748" t="str">
        <v>MOBILE</v>
      </c>
      <c r="K2748" t="str">
        <v>https://example.com/demo</v>
      </c>
      <c r="L2748" t="str">
        <v/>
      </c>
      <c r="M2748">
        <v>25.3</v>
      </c>
      <c r="N2748" t="str">
        <v>HIGH</v>
      </c>
    </row>
    <row r="2749" spans="1:14">
      <c r="A2749" t="str">
        <v>INT-02748</v>
      </c>
      <c r="B2749" t="str">
        <v>L0992</v>
      </c>
      <c r="C2749" t="str">
        <v>BLOG_READ</v>
      </c>
      <c r="D2749">
        <v>45801</v>
      </c>
      <c r="E2749" t="str">
        <v>EMAIL</v>
      </c>
      <c r="F2749" t="str">
        <v>C004</v>
      </c>
      <c r="G2749" t="str">
        <v>Case Study: Mid-Market Win</v>
      </c>
      <c r="H2749" t="str">
        <v>OPENED</v>
      </c>
      <c r="I2749">
        <v>1227</v>
      </c>
      <c r="J2749" t="str">
        <v>DESKTOP</v>
      </c>
      <c r="K2749" t="str">
        <v>https://example.com/free-trial</v>
      </c>
      <c r="L2749" t="str">
        <v/>
      </c>
      <c r="M2749">
        <v>20.5</v>
      </c>
      <c r="N2749" t="str">
        <v>HIGH</v>
      </c>
    </row>
    <row r="2750" spans="1:14">
      <c r="A2750" t="str">
        <v>INT-02749</v>
      </c>
      <c r="B2750" t="str">
        <v>L0964</v>
      </c>
      <c r="C2750" t="str">
        <v>EMAIL_OPEN</v>
      </c>
      <c r="D2750">
        <v>45928</v>
      </c>
      <c r="E2750" t="str">
        <v>SOCIAL</v>
      </c>
      <c r="F2750" t="str">
        <v>N/A</v>
      </c>
      <c r="G2750" t="str">
        <v>Event Registration: Summit 2025</v>
      </c>
      <c r="H2750" t="str">
        <v>UNSUBSCRIBED</v>
      </c>
      <c r="I2750">
        <v>556</v>
      </c>
      <c r="J2750" t="str">
        <v>UNKNOWN</v>
      </c>
      <c r="K2750" t="str">
        <v>https://example.com/integrations</v>
      </c>
      <c r="L2750" t="str">
        <v/>
      </c>
      <c r="M2750">
        <v>9.3000000000000007</v>
      </c>
      <c r="N2750" t="str">
        <v>HIGH</v>
      </c>
    </row>
    <row r="2751" spans="1:14">
      <c r="A2751" t="str">
        <v>INT-02750</v>
      </c>
      <c r="B2751" t="str">
        <v>L0887</v>
      </c>
      <c r="C2751" t="str">
        <v>CASE_STUDY_VIEW</v>
      </c>
      <c r="D2751">
        <v>45722</v>
      </c>
      <c r="E2751" t="str">
        <v>IN-PERSON</v>
      </c>
      <c r="F2751" t="str">
        <v>C006</v>
      </c>
      <c r="G2751" t="str">
        <v>Product Demo Video</v>
      </c>
      <c r="H2751" t="str">
        <v>REPLIED</v>
      </c>
      <c r="I2751">
        <v>0</v>
      </c>
      <c r="J2751" t="str">
        <v>TABLET</v>
      </c>
      <c r="K2751" t="str">
        <v>https://example.com/roi-calculator</v>
      </c>
      <c r="L2751" t="str">
        <v/>
      </c>
      <c r="M2751">
        <v>0</v>
      </c>
      <c r="N2751" t="str">
        <v>NONE</v>
      </c>
    </row>
    <row r="2752" spans="1:14">
      <c r="A2752" t="str">
        <v>INT-02751</v>
      </c>
      <c r="B2752" t="str">
        <v>L0152</v>
      </c>
      <c r="C2752" t="str">
        <v>FORM_SUBMIT</v>
      </c>
      <c r="D2752">
        <v>45925</v>
      </c>
      <c r="E2752" t="str">
        <v>CHAT</v>
      </c>
      <c r="F2752" t="str">
        <v>C002</v>
      </c>
      <c r="G2752" t="str">
        <v>Newsletter Issue #43</v>
      </c>
      <c r="H2752" t="str">
        <v>REGISTERED</v>
      </c>
      <c r="I2752">
        <v>877</v>
      </c>
      <c r="J2752" t="str">
        <v>DESKTOP</v>
      </c>
      <c r="K2752" t="str">
        <v>https://example.com/blog</v>
      </c>
      <c r="L2752" t="str">
        <v/>
      </c>
      <c r="M2752">
        <v>14.6</v>
      </c>
      <c r="N2752" t="str">
        <v>HIGH</v>
      </c>
    </row>
    <row r="2753" spans="1:14">
      <c r="A2753" t="str">
        <v>INT-02752</v>
      </c>
      <c r="B2753" t="str">
        <v>L0827</v>
      </c>
      <c r="C2753" t="str">
        <v>UNSUBSCRIBE</v>
      </c>
      <c r="D2753">
        <v>45751</v>
      </c>
      <c r="E2753" t="str">
        <v>EMAIL</v>
      </c>
      <c r="F2753" t="str">
        <v>C002</v>
      </c>
      <c r="G2753" t="str">
        <v>Newsletter Issue #43</v>
      </c>
      <c r="H2753" t="str">
        <v>CONVERTED</v>
      </c>
      <c r="I2753">
        <v>0</v>
      </c>
      <c r="J2753" t="str">
        <v>TABLET</v>
      </c>
      <c r="K2753" t="str">
        <v>https://example.com/competitors</v>
      </c>
      <c r="L2753" t="str">
        <v/>
      </c>
      <c r="M2753">
        <v>0</v>
      </c>
      <c r="N2753" t="str">
        <v>NONE</v>
      </c>
    </row>
    <row r="2754" spans="1:14">
      <c r="A2754" t="str">
        <v>INT-02753</v>
      </c>
      <c r="B2754" t="str">
        <v>L0705</v>
      </c>
      <c r="C2754" t="str">
        <v>CASE_STUDY_VIEW</v>
      </c>
      <c r="D2754" t="str">
        <v/>
      </c>
      <c r="E2754" t="str">
        <v>WEB</v>
      </c>
      <c r="F2754" t="str">
        <v>N/A</v>
      </c>
      <c r="G2754" t="str">
        <v>Whitepaper: State Of Gtm 2025</v>
      </c>
      <c r="H2754" t="str">
        <v>REGISTERED</v>
      </c>
      <c r="I2754">
        <v>1520</v>
      </c>
      <c r="J2754" t="str">
        <v>DESKTOP</v>
      </c>
      <c r="K2754" t="str">
        <v>https://example.com/webinars</v>
      </c>
      <c r="L2754" t="str">
        <v/>
      </c>
      <c r="M2754">
        <v>25.3</v>
      </c>
      <c r="N2754" t="str">
        <v>HIGH</v>
      </c>
    </row>
    <row r="2755" spans="1:14">
      <c r="A2755" t="str">
        <v>INT-02754</v>
      </c>
      <c r="B2755" t="str">
        <v>L0156</v>
      </c>
      <c r="C2755" t="str">
        <v>EMAIL_CLICK</v>
      </c>
      <c r="D2755">
        <v>45692</v>
      </c>
      <c r="E2755" t="str">
        <v>IN-PERSON</v>
      </c>
      <c r="F2755" t="str">
        <v>C010</v>
      </c>
      <c r="G2755" t="str">
        <v>Crm Buyer'S Guide 2025</v>
      </c>
      <c r="H2755" t="str">
        <v>OPENED</v>
      </c>
      <c r="I2755">
        <v>203</v>
      </c>
      <c r="J2755" t="str">
        <v>MOBILE</v>
      </c>
      <c r="K2755" t="str">
        <v>N/A</v>
      </c>
      <c r="L2755" t="str">
        <v/>
      </c>
      <c r="M2755">
        <v>3.4</v>
      </c>
      <c r="N2755" t="str">
        <v>MEDIUM</v>
      </c>
    </row>
    <row r="2756" spans="1:14">
      <c r="A2756" t="str">
        <v>INT-02755</v>
      </c>
      <c r="B2756" t="str">
        <v>L0219</v>
      </c>
      <c r="C2756" t="str">
        <v>UNSUBSCRIBE</v>
      </c>
      <c r="D2756">
        <v>45677</v>
      </c>
      <c r="E2756" t="str">
        <v>SMS</v>
      </c>
      <c r="F2756" t="str">
        <v>C002</v>
      </c>
      <c r="G2756" t="str">
        <v>Customer Success Story</v>
      </c>
      <c r="H2756" t="str">
        <v>VIEWED</v>
      </c>
      <c r="I2756">
        <v>340</v>
      </c>
      <c r="J2756" t="str">
        <v>DESKTOP</v>
      </c>
      <c r="K2756" t="str">
        <v>https://example.com/demo</v>
      </c>
      <c r="L2756" t="str">
        <v/>
      </c>
      <c r="M2756">
        <v>5.7</v>
      </c>
      <c r="N2756" t="str">
        <v>HIGH</v>
      </c>
    </row>
    <row r="2757" spans="1:14">
      <c r="A2757" t="str">
        <v>INT-02756</v>
      </c>
      <c r="B2757" t="str">
        <v>L0832</v>
      </c>
      <c r="C2757" t="str">
        <v>SOCIAL_ENGAGE</v>
      </c>
      <c r="D2757">
        <v>45663</v>
      </c>
      <c r="E2757" t="str">
        <v>EMAIL</v>
      </c>
      <c r="F2757" t="str">
        <v>N/A</v>
      </c>
      <c r="G2757" t="str">
        <v>Demo: Live Product Walkthrough</v>
      </c>
      <c r="H2757" t="str">
        <v>VIEWED</v>
      </c>
      <c r="I2757">
        <v>1670</v>
      </c>
      <c r="J2757" t="str">
        <v>DESKTOP</v>
      </c>
      <c r="K2757" t="str">
        <v>N/A</v>
      </c>
      <c r="L2757" t="str">
        <v/>
      </c>
      <c r="M2757">
        <v>27.8</v>
      </c>
      <c r="N2757" t="str">
        <v>HIGH</v>
      </c>
    </row>
    <row r="2758" spans="1:14">
      <c r="A2758" t="str">
        <v>INT-02757</v>
      </c>
      <c r="B2758" t="str">
        <v>L0559</v>
      </c>
      <c r="C2758" t="str">
        <v>EMAIL_CLICK</v>
      </c>
      <c r="D2758">
        <v>45772</v>
      </c>
      <c r="E2758" t="str">
        <v>PHONE</v>
      </c>
      <c r="F2758" t="str">
        <v>N/A</v>
      </c>
      <c r="G2758" t="str">
        <v>Unknown</v>
      </c>
      <c r="H2758" t="str">
        <v>CLICKED</v>
      </c>
      <c r="I2758">
        <v>2224</v>
      </c>
      <c r="J2758" t="str">
        <v>TABLET</v>
      </c>
      <c r="K2758" t="str">
        <v>https://example.com/blog</v>
      </c>
      <c r="L2758" t="str">
        <v/>
      </c>
      <c r="M2758">
        <v>37.1</v>
      </c>
      <c r="N2758" t="str">
        <v>HIGH</v>
      </c>
    </row>
    <row r="2759" spans="1:14">
      <c r="A2759" t="str">
        <v>INT-02758</v>
      </c>
      <c r="B2759" t="str">
        <v>L0575</v>
      </c>
      <c r="C2759" t="str">
        <v>EMAIL_OPEN</v>
      </c>
      <c r="D2759">
        <v>45917</v>
      </c>
      <c r="E2759" t="str">
        <v>UNKNOWN</v>
      </c>
      <c r="F2759" t="str">
        <v>C008</v>
      </c>
      <c r="G2759" t="str">
        <v>Case Study: Mid-Market Win</v>
      </c>
      <c r="H2759" t="str">
        <v>CONVERTED</v>
      </c>
      <c r="I2759">
        <v>1787</v>
      </c>
      <c r="J2759" t="str">
        <v>MOBILE</v>
      </c>
      <c r="K2759" t="str">
        <v>https://example.com/demo</v>
      </c>
      <c r="L2759" t="str">
        <v/>
      </c>
      <c r="M2759">
        <v>29.8</v>
      </c>
      <c r="N2759" t="str">
        <v>HIGH</v>
      </c>
    </row>
    <row r="2760" spans="1:14">
      <c r="A2760" t="str">
        <v>INT-02759</v>
      </c>
      <c r="B2760" t="str">
        <v>L0570</v>
      </c>
      <c r="C2760" t="str">
        <v>CHATBOT_CONVO</v>
      </c>
      <c r="D2760">
        <v>45725</v>
      </c>
      <c r="E2760" t="str">
        <v>PHONE</v>
      </c>
      <c r="F2760" t="str">
        <v>C007</v>
      </c>
      <c r="G2760" t="str">
        <v>Newsletter Issue #44</v>
      </c>
      <c r="H2760" t="str">
        <v>REPLIED</v>
      </c>
      <c r="I2760">
        <v>820</v>
      </c>
      <c r="J2760" t="str">
        <v>DESKTOP</v>
      </c>
      <c r="K2760" t="str">
        <v>https://example.com/blog</v>
      </c>
      <c r="L2760" t="str">
        <v/>
      </c>
      <c r="M2760">
        <v>13.7</v>
      </c>
      <c r="N2760" t="str">
        <v>HIGH</v>
      </c>
    </row>
    <row r="2761" spans="1:14">
      <c r="A2761" t="str">
        <v>INT-02760</v>
      </c>
      <c r="B2761" t="str">
        <v>L0543</v>
      </c>
      <c r="C2761" t="str">
        <v>VIDEO_WATCH</v>
      </c>
      <c r="D2761">
        <v>46004</v>
      </c>
      <c r="E2761" t="str">
        <v>SOCIAL</v>
      </c>
      <c r="F2761" t="str">
        <v>C009</v>
      </c>
      <c r="G2761" t="str">
        <v>Social Post: Product Launch</v>
      </c>
      <c r="H2761" t="str">
        <v>OPENED</v>
      </c>
      <c r="I2761">
        <v>2394</v>
      </c>
      <c r="J2761" t="str">
        <v>MOBILE</v>
      </c>
      <c r="K2761" t="str">
        <v>N/A</v>
      </c>
      <c r="L2761" t="str">
        <v>Budget Not Confirmed</v>
      </c>
      <c r="M2761">
        <v>39.9</v>
      </c>
      <c r="N2761" t="str">
        <v>HIGH</v>
      </c>
    </row>
    <row r="2762" spans="1:14">
      <c r="A2762" t="str">
        <v>INT-02761</v>
      </c>
      <c r="B2762" t="str">
        <v>L0591</v>
      </c>
      <c r="C2762" t="str">
        <v>EMAIL_OPEN</v>
      </c>
      <c r="D2762">
        <v>45817</v>
      </c>
      <c r="E2762" t="str">
        <v>WEB</v>
      </c>
      <c r="F2762" t="str">
        <v>N/A</v>
      </c>
      <c r="G2762" t="str">
        <v>Ebook: Abm Playbook</v>
      </c>
      <c r="H2762" t="str">
        <v>PARTIAL_VIEW</v>
      </c>
      <c r="I2762">
        <v>2273</v>
      </c>
      <c r="J2762" t="str">
        <v>DESKTOP</v>
      </c>
      <c r="K2762" t="str">
        <v>N/A</v>
      </c>
      <c r="L2762" t="str">
        <v>Timeline: Q4</v>
      </c>
      <c r="M2762">
        <v>37.9</v>
      </c>
      <c r="N2762" t="str">
        <v>HIGH</v>
      </c>
    </row>
    <row r="2763" spans="1:14">
      <c r="A2763" t="str">
        <v>INT-02762</v>
      </c>
      <c r="B2763" t="str">
        <v>L0475</v>
      </c>
      <c r="C2763" t="str">
        <v>FORM_SUBMIT</v>
      </c>
      <c r="D2763">
        <v>45925</v>
      </c>
      <c r="E2763" t="str">
        <v>SOCIAL</v>
      </c>
      <c r="F2763" t="str">
        <v>C007</v>
      </c>
      <c r="G2763" t="str">
        <v>Customer Success Story</v>
      </c>
      <c r="H2763" t="str">
        <v>BOUNCED</v>
      </c>
      <c r="I2763">
        <v>444</v>
      </c>
      <c r="J2763" t="str">
        <v>UNKNOWN</v>
      </c>
      <c r="K2763" t="str">
        <v>https://example.com/demo</v>
      </c>
      <c r="L2763" t="str">
        <v/>
      </c>
      <c r="M2763">
        <v>7.4</v>
      </c>
      <c r="N2763" t="str">
        <v>HIGH</v>
      </c>
    </row>
    <row r="2764" spans="1:14">
      <c r="A2764" t="str">
        <v>INT-02763</v>
      </c>
      <c r="B2764" t="str">
        <v>L0783</v>
      </c>
      <c r="C2764" t="str">
        <v>PHONE_CALL</v>
      </c>
      <c r="D2764">
        <v>45978</v>
      </c>
      <c r="E2764" t="str">
        <v>UNKNOWN</v>
      </c>
      <c r="F2764" t="str">
        <v>C002</v>
      </c>
      <c r="G2764" t="str">
        <v>Social Post: Product Launch</v>
      </c>
      <c r="H2764" t="str">
        <v>CLICKED</v>
      </c>
      <c r="I2764">
        <v>1113</v>
      </c>
      <c r="J2764" t="str">
        <v>MOBILE</v>
      </c>
      <c r="K2764" t="str">
        <v>https://example.com/about</v>
      </c>
      <c r="L2764" t="str">
        <v/>
      </c>
      <c r="M2764">
        <v>18.600000000000001</v>
      </c>
      <c r="N2764" t="str">
        <v>HIGH</v>
      </c>
    </row>
    <row r="2765" spans="1:14">
      <c r="A2765" t="str">
        <v>INT-02764</v>
      </c>
      <c r="B2765" t="str">
        <v>L0987</v>
      </c>
      <c r="C2765" t="str">
        <v>DEMO_REQUEST</v>
      </c>
      <c r="D2765">
        <v>45853</v>
      </c>
      <c r="E2765" t="str">
        <v>SMS</v>
      </c>
      <c r="F2765" t="str">
        <v>C004</v>
      </c>
      <c r="G2765" t="str">
        <v>Competitor Comparison Sheet</v>
      </c>
      <c r="H2765" t="str">
        <v>CLICKED</v>
      </c>
      <c r="I2765">
        <v>1070</v>
      </c>
      <c r="J2765" t="str">
        <v>UNKNOWN</v>
      </c>
      <c r="K2765" t="str">
        <v>N/A</v>
      </c>
      <c r="L2765" t="str">
        <v>Previously Lost — Back In Funnel</v>
      </c>
      <c r="M2765">
        <v>17.8</v>
      </c>
      <c r="N2765" t="str">
        <v>HIGH</v>
      </c>
    </row>
    <row r="2766" spans="1:14">
      <c r="A2766" t="str">
        <v>INT-02765</v>
      </c>
      <c r="B2766" t="str">
        <v>L0073</v>
      </c>
      <c r="C2766" t="str">
        <v>EMAIL_CLICK</v>
      </c>
      <c r="D2766">
        <v>45835</v>
      </c>
      <c r="E2766" t="str">
        <v>SMS</v>
      </c>
      <c r="F2766" t="str">
        <v>C007</v>
      </c>
      <c r="G2766" t="str">
        <v>Video: Customer Testimonial</v>
      </c>
      <c r="H2766" t="str">
        <v>OPENED</v>
      </c>
      <c r="I2766">
        <v>0</v>
      </c>
      <c r="J2766" t="str">
        <v>UNKNOWN</v>
      </c>
      <c r="K2766" t="str">
        <v>https://example.com/features</v>
      </c>
      <c r="L2766" t="str">
        <v/>
      </c>
      <c r="M2766">
        <v>0</v>
      </c>
      <c r="N2766" t="str">
        <v>NONE</v>
      </c>
    </row>
    <row r="2767" spans="1:14">
      <c r="A2767" t="str">
        <v>INT-02766</v>
      </c>
      <c r="B2767" t="str">
        <v>L0399</v>
      </c>
      <c r="C2767" t="str">
        <v>FORM_SUBMIT</v>
      </c>
      <c r="D2767">
        <v>45796</v>
      </c>
      <c r="E2767" t="str">
        <v>EMAIL</v>
      </c>
      <c r="F2767" t="str">
        <v>C009</v>
      </c>
      <c r="G2767" t="str">
        <v>Webinar: Advanced Analytics Deep Dive</v>
      </c>
      <c r="H2767" t="str">
        <v>CONVERTED</v>
      </c>
      <c r="I2767">
        <v>0</v>
      </c>
      <c r="J2767" t="str">
        <v>MOBILE</v>
      </c>
      <c r="K2767" t="str">
        <v>https://example.com/demo</v>
      </c>
      <c r="L2767" t="str">
        <v/>
      </c>
      <c r="M2767">
        <v>0</v>
      </c>
      <c r="N2767" t="str">
        <v>NONE</v>
      </c>
    </row>
    <row r="2768" spans="1:14">
      <c r="A2768" t="str">
        <v>INT-02767</v>
      </c>
      <c r="B2768" t="str">
        <v>L0099</v>
      </c>
      <c r="C2768" t="str">
        <v>DEMO_REQUEST</v>
      </c>
      <c r="D2768">
        <v>45722</v>
      </c>
      <c r="E2768" t="str">
        <v>PUSH_NOTIFICATION</v>
      </c>
      <c r="F2768" t="str">
        <v>C004</v>
      </c>
      <c r="G2768" t="str">
        <v>Chatbot: Pricing Inquiry</v>
      </c>
      <c r="H2768" t="str">
        <v>PARTIAL_VIEW</v>
      </c>
      <c r="I2768">
        <v>1714</v>
      </c>
      <c r="J2768" t="str">
        <v>DESKTOP</v>
      </c>
      <c r="K2768" t="str">
        <v>https://example.com/roi-calculator</v>
      </c>
      <c r="L2768" t="str">
        <v/>
      </c>
      <c r="M2768">
        <v>28.6</v>
      </c>
      <c r="N2768" t="str">
        <v>HIGH</v>
      </c>
    </row>
    <row r="2769" spans="1:14">
      <c r="A2769" t="str">
        <v>INT-02768</v>
      </c>
      <c r="B2769" t="str">
        <v>L0534</v>
      </c>
      <c r="C2769" t="str">
        <v>CONTENT_DOWNLOAD</v>
      </c>
      <c r="D2769">
        <v>45722</v>
      </c>
      <c r="E2769" t="str">
        <v>UNKNOWN</v>
      </c>
      <c r="F2769" t="str">
        <v>C010</v>
      </c>
      <c r="G2769" t="str">
        <v>Case Study: Smb Growth Story</v>
      </c>
      <c r="H2769" t="str">
        <v>OPENED</v>
      </c>
      <c r="I2769">
        <v>1235</v>
      </c>
      <c r="J2769" t="str">
        <v>UNKNOWN</v>
      </c>
      <c r="K2769" t="str">
        <v>https://example.com/free-trial</v>
      </c>
      <c r="L2769" t="str">
        <v/>
      </c>
      <c r="M2769">
        <v>20.6</v>
      </c>
      <c r="N2769" t="str">
        <v>HIGH</v>
      </c>
    </row>
    <row r="2770" spans="1:14">
      <c r="A2770" t="str">
        <v>INT-02769</v>
      </c>
      <c r="B2770" t="str">
        <v>L0822</v>
      </c>
      <c r="C2770" t="str">
        <v>BLOG_READ</v>
      </c>
      <c r="D2770">
        <v>45926</v>
      </c>
      <c r="E2770" t="str">
        <v>PHONE</v>
      </c>
      <c r="F2770" t="str">
        <v>C009</v>
      </c>
      <c r="G2770" t="str">
        <v>Video: Platform Overview 3Min</v>
      </c>
      <c r="H2770" t="str">
        <v>NO_RESPONSE</v>
      </c>
      <c r="I2770">
        <v>2186</v>
      </c>
      <c r="J2770" t="str">
        <v>MOBILE</v>
      </c>
      <c r="K2770" t="str">
        <v>N/A</v>
      </c>
      <c r="L2770" t="str">
        <v/>
      </c>
      <c r="M2770">
        <v>36.4</v>
      </c>
      <c r="N2770" t="str">
        <v>HIGH</v>
      </c>
    </row>
    <row r="2771" spans="1:14">
      <c r="A2771" t="str">
        <v>INT-02770</v>
      </c>
      <c r="B2771" t="str">
        <v>L0451</v>
      </c>
      <c r="C2771" t="str">
        <v>BLOG_READ</v>
      </c>
      <c r="D2771">
        <v>45855</v>
      </c>
      <c r="E2771" t="str">
        <v>WEB</v>
      </c>
      <c r="F2771" t="str">
        <v>C007</v>
      </c>
      <c r="G2771" t="str">
        <v>Free Trial Signup Page</v>
      </c>
      <c r="H2771" t="str">
        <v>OPENED</v>
      </c>
      <c r="I2771">
        <v>51</v>
      </c>
      <c r="J2771" t="str">
        <v>DESKTOP</v>
      </c>
      <c r="K2771" t="str">
        <v>https://example.com/demo</v>
      </c>
      <c r="L2771" t="str">
        <v/>
      </c>
      <c r="M2771">
        <v>0.9</v>
      </c>
      <c r="N2771" t="str">
        <v>LOW</v>
      </c>
    </row>
    <row r="2772" spans="1:14">
      <c r="A2772" t="str">
        <v>INT-02771</v>
      </c>
      <c r="B2772" t="str">
        <v>L0595</v>
      </c>
      <c r="C2772" t="str">
        <v>FREE_TRIAL_SIGNUP</v>
      </c>
      <c r="D2772">
        <v>45768</v>
      </c>
      <c r="E2772" t="str">
        <v>UNKNOWN</v>
      </c>
      <c r="F2772" t="str">
        <v>C001</v>
      </c>
      <c r="G2772" t="str">
        <v>Newsletter Issue #42</v>
      </c>
      <c r="H2772" t="str">
        <v>CLICKED</v>
      </c>
      <c r="I2772">
        <v>146</v>
      </c>
      <c r="J2772" t="str">
        <v>MOBILE</v>
      </c>
      <c r="K2772" t="str">
        <v>N/A</v>
      </c>
      <c r="L2772" t="str">
        <v/>
      </c>
      <c r="M2772">
        <v>2.4</v>
      </c>
      <c r="N2772" t="str">
        <v>MEDIUM</v>
      </c>
    </row>
    <row r="2773" spans="1:14">
      <c r="A2773" t="str">
        <v>INT-02772</v>
      </c>
      <c r="B2773" t="str">
        <v>L0449</v>
      </c>
      <c r="C2773" t="str">
        <v>AD_CLICK</v>
      </c>
      <c r="D2773">
        <v>45754</v>
      </c>
      <c r="E2773" t="str">
        <v>PHONE</v>
      </c>
      <c r="F2773" t="str">
        <v>C001</v>
      </c>
      <c r="G2773" t="str">
        <v>Ultimate Guide To Crm</v>
      </c>
      <c r="H2773" t="str">
        <v>NO_RESPONSE</v>
      </c>
      <c r="I2773">
        <v>222</v>
      </c>
      <c r="J2773" t="str">
        <v>UNKNOWN</v>
      </c>
      <c r="K2773" t="str">
        <v>https://example.com/integrations</v>
      </c>
      <c r="L2773" t="str">
        <v/>
      </c>
      <c r="M2773">
        <v>3.7</v>
      </c>
      <c r="N2773" t="str">
        <v>MEDIUM</v>
      </c>
    </row>
    <row r="2774" spans="1:14">
      <c r="A2774" t="str">
        <v>INT-02773</v>
      </c>
      <c r="B2774" t="str">
        <v>L0031</v>
      </c>
      <c r="C2774" t="str">
        <v>EMAIL_CLICK</v>
      </c>
      <c r="D2774">
        <v>45988</v>
      </c>
      <c r="E2774" t="str">
        <v>SOCIAL</v>
      </c>
      <c r="F2774" t="str">
        <v>C004</v>
      </c>
      <c r="G2774" t="str">
        <v>Customer Success Story</v>
      </c>
      <c r="H2774" t="str">
        <v>CLICKED</v>
      </c>
      <c r="I2774">
        <v>1194</v>
      </c>
      <c r="J2774" t="str">
        <v>TABLET</v>
      </c>
      <c r="K2774" t="str">
        <v>https://example.com/blog/reduce-cac</v>
      </c>
      <c r="L2774" t="str">
        <v/>
      </c>
      <c r="M2774">
        <v>19.899999999999999</v>
      </c>
      <c r="N2774" t="str">
        <v>HIGH</v>
      </c>
    </row>
    <row r="2775" spans="1:14">
      <c r="A2775" t="str">
        <v>INT-02774</v>
      </c>
      <c r="B2775" t="str">
        <v>L0482</v>
      </c>
      <c r="C2775" t="str">
        <v>VIDEO_WATCH</v>
      </c>
      <c r="D2775">
        <v>45977</v>
      </c>
      <c r="E2775" t="str">
        <v>PUSH_NOTIFICATION</v>
      </c>
      <c r="F2775" t="str">
        <v>C005</v>
      </c>
      <c r="G2775" t="str">
        <v>Template: Campaign Planning</v>
      </c>
      <c r="H2775" t="str">
        <v>NO_RESPONSE</v>
      </c>
      <c r="I2775">
        <v>2055</v>
      </c>
      <c r="J2775" t="str">
        <v>MOBILE</v>
      </c>
      <c r="K2775" t="str">
        <v>https://example.com/blog</v>
      </c>
      <c r="L2775" t="str">
        <v/>
      </c>
      <c r="M2775">
        <v>34.299999999999997</v>
      </c>
      <c r="N2775" t="str">
        <v>HIGH</v>
      </c>
    </row>
    <row r="2776" spans="1:14">
      <c r="A2776" t="str">
        <v>INT-02775</v>
      </c>
      <c r="B2776" t="str">
        <v>L0264</v>
      </c>
      <c r="C2776" t="str">
        <v>EMAIL_OPEN</v>
      </c>
      <c r="D2776">
        <v>45842</v>
      </c>
      <c r="E2776" t="str">
        <v>PUSH_NOTIFICATION</v>
      </c>
      <c r="F2776" t="str">
        <v>C001</v>
      </c>
      <c r="G2776" t="str">
        <v>Whitepaper: State Of Gtm 2025</v>
      </c>
      <c r="H2776" t="str">
        <v>IGNORED</v>
      </c>
      <c r="I2776">
        <v>1313</v>
      </c>
      <c r="J2776" t="str">
        <v>MOBILE</v>
      </c>
      <c r="K2776" t="str">
        <v>https://example.com/roi-calculator</v>
      </c>
      <c r="L2776" t="str">
        <v/>
      </c>
      <c r="M2776">
        <v>21.9</v>
      </c>
      <c r="N2776" t="str">
        <v>HIGH</v>
      </c>
    </row>
    <row r="2777" spans="1:14">
      <c r="A2777" t="str">
        <v>INT-02776</v>
      </c>
      <c r="B2777" t="str">
        <v>L0174</v>
      </c>
      <c r="C2777" t="str">
        <v>WEBINAR_ATTENDED</v>
      </c>
      <c r="D2777">
        <v>45672</v>
      </c>
      <c r="E2777" t="str">
        <v>PUSH_NOTIFICATION</v>
      </c>
      <c r="F2777" t="str">
        <v>N/A</v>
      </c>
      <c r="G2777" t="str">
        <v>Unknown</v>
      </c>
      <c r="H2777" t="str">
        <v>PARTIAL_VIEW</v>
      </c>
      <c r="I2777">
        <v>1381</v>
      </c>
      <c r="J2777" t="str">
        <v>MOBILE</v>
      </c>
      <c r="K2777" t="str">
        <v>N/A</v>
      </c>
      <c r="L2777" t="str">
        <v/>
      </c>
      <c r="M2777">
        <v>23</v>
      </c>
      <c r="N2777" t="str">
        <v>HIGH</v>
      </c>
    </row>
    <row r="2778" spans="1:14">
      <c r="A2778" t="str">
        <v>INT-02777</v>
      </c>
      <c r="B2778" t="str">
        <v>L0562</v>
      </c>
      <c r="C2778" t="str">
        <v>DEMO_REQUEST</v>
      </c>
      <c r="D2778">
        <v>45669</v>
      </c>
      <c r="E2778" t="str">
        <v>PHONE</v>
      </c>
      <c r="F2778" t="str">
        <v>C003</v>
      </c>
      <c r="G2778" t="str">
        <v>Crm Buyer'S Guide 2025</v>
      </c>
      <c r="H2778" t="str">
        <v>NO_RESPONSE</v>
      </c>
      <c r="I2778">
        <v>372</v>
      </c>
      <c r="J2778" t="str">
        <v>MOBILE</v>
      </c>
      <c r="K2778" t="str">
        <v>https://example.com/competitors</v>
      </c>
      <c r="L2778" t="str">
        <v/>
      </c>
      <c r="M2778">
        <v>6.2</v>
      </c>
      <c r="N2778" t="str">
        <v>HIGH</v>
      </c>
    </row>
    <row r="2779" spans="1:14">
      <c r="A2779" t="str">
        <v>INT-02778</v>
      </c>
      <c r="B2779" t="str">
        <v>L0523</v>
      </c>
      <c r="C2779" t="str">
        <v>WEBSITE_VISIT</v>
      </c>
      <c r="D2779">
        <v>45846</v>
      </c>
      <c r="E2779" t="str">
        <v>UNKNOWN</v>
      </c>
      <c r="F2779" t="str">
        <v>C005</v>
      </c>
      <c r="G2779" t="str">
        <v>10 Lead Scoring Tips</v>
      </c>
      <c r="H2779" t="str">
        <v>BOUNCED</v>
      </c>
      <c r="I2779">
        <v>2238</v>
      </c>
      <c r="J2779" t="str">
        <v>DESKTOP</v>
      </c>
      <c r="K2779" t="str">
        <v>https://example.com/features</v>
      </c>
      <c r="L2779" t="str">
        <v/>
      </c>
      <c r="M2779">
        <v>37.299999999999997</v>
      </c>
      <c r="N2779" t="str">
        <v>HIGH</v>
      </c>
    </row>
    <row r="2780" spans="1:14">
      <c r="A2780" t="str">
        <v>INT-02779</v>
      </c>
      <c r="B2780" t="str">
        <v>L0830</v>
      </c>
      <c r="C2780" t="str">
        <v>VIDEO_WATCH</v>
      </c>
      <c r="D2780">
        <v>45781</v>
      </c>
      <c r="E2780" t="str">
        <v>IN-PERSON</v>
      </c>
      <c r="F2780" t="str">
        <v>C002</v>
      </c>
      <c r="G2780" t="str">
        <v>Demo: Live Product Walkthrough</v>
      </c>
      <c r="H2780" t="str">
        <v>NO_RESPONSE</v>
      </c>
      <c r="I2780">
        <v>1900</v>
      </c>
      <c r="J2780" t="str">
        <v>DESKTOP</v>
      </c>
      <c r="K2780" t="str">
        <v>https://example.com/blog</v>
      </c>
      <c r="L2780" t="str">
        <v/>
      </c>
      <c r="M2780">
        <v>31.7</v>
      </c>
      <c r="N2780" t="str">
        <v>HIGH</v>
      </c>
    </row>
    <row r="2781" spans="1:14">
      <c r="A2781" t="str">
        <v>INT-02780</v>
      </c>
      <c r="B2781" t="str">
        <v>L0811</v>
      </c>
      <c r="C2781" t="str">
        <v>BLOG_READ</v>
      </c>
      <c r="D2781">
        <v>45772</v>
      </c>
      <c r="E2781" t="str">
        <v>WEB</v>
      </c>
      <c r="F2781" t="str">
        <v>C010</v>
      </c>
      <c r="G2781" t="str">
        <v>Social Post: Product Launch</v>
      </c>
      <c r="H2781" t="str">
        <v>VIEWED</v>
      </c>
      <c r="I2781">
        <v>2208</v>
      </c>
      <c r="J2781" t="str">
        <v>MOBILE</v>
      </c>
      <c r="K2781" t="str">
        <v>https://example.com/resources/ebooks</v>
      </c>
      <c r="L2781" t="str">
        <v/>
      </c>
      <c r="M2781">
        <v>36.799999999999997</v>
      </c>
      <c r="N2781" t="str">
        <v>HIGH</v>
      </c>
    </row>
    <row r="2782" spans="1:14">
      <c r="A2782" t="str">
        <v>INT-02781</v>
      </c>
      <c r="B2782" t="str">
        <v>L0716</v>
      </c>
      <c r="C2782" t="str">
        <v>WEBINAR_ATTENDED</v>
      </c>
      <c r="D2782">
        <v>45939</v>
      </c>
      <c r="E2782" t="str">
        <v>CHAT</v>
      </c>
      <c r="F2782" t="str">
        <v>C004</v>
      </c>
      <c r="G2782" t="str">
        <v>Case Study: Smb Growth Story</v>
      </c>
      <c r="H2782" t="str">
        <v>BOUNCED</v>
      </c>
      <c r="I2782">
        <v>2182</v>
      </c>
      <c r="J2782" t="str">
        <v>MOBILE</v>
      </c>
      <c r="K2782" t="str">
        <v>https://example.com/roi-calculator</v>
      </c>
      <c r="L2782" t="str">
        <v/>
      </c>
      <c r="M2782">
        <v>36.4</v>
      </c>
      <c r="N2782" t="str">
        <v>HIGH</v>
      </c>
    </row>
    <row r="2783" spans="1:14">
      <c r="A2783" t="str">
        <v>INT-02782</v>
      </c>
      <c r="B2783" t="str">
        <v>L0778</v>
      </c>
      <c r="C2783" t="str">
        <v>WEBINAR_ATTENDED</v>
      </c>
      <c r="D2783">
        <v>45793</v>
      </c>
      <c r="E2783" t="str">
        <v>SOCIAL</v>
      </c>
      <c r="F2783" t="str">
        <v>C008</v>
      </c>
      <c r="G2783" t="str">
        <v>Retargeting Ad Creative A</v>
      </c>
      <c r="H2783" t="str">
        <v>IGNORED</v>
      </c>
      <c r="I2783">
        <v>1277</v>
      </c>
      <c r="J2783" t="str">
        <v>MOBILE</v>
      </c>
      <c r="K2783" t="str">
        <v>https://example.com/webinars</v>
      </c>
      <c r="L2783" t="str">
        <v/>
      </c>
      <c r="M2783">
        <v>21.3</v>
      </c>
      <c r="N2783" t="str">
        <v>HIGH</v>
      </c>
    </row>
    <row r="2784" spans="1:14">
      <c r="A2784" t="str">
        <v>INT-02783</v>
      </c>
      <c r="B2784" t="str">
        <v>L0963</v>
      </c>
      <c r="C2784" t="str">
        <v>FREE_TRIAL_SIGNUP</v>
      </c>
      <c r="D2784">
        <v>45937</v>
      </c>
      <c r="E2784" t="str">
        <v>WEB</v>
      </c>
      <c r="F2784" t="str">
        <v>N/A</v>
      </c>
      <c r="G2784" t="str">
        <v>Unknown</v>
      </c>
      <c r="H2784" t="str">
        <v>OPENED</v>
      </c>
      <c r="I2784">
        <v>527</v>
      </c>
      <c r="J2784" t="str">
        <v>TABLET</v>
      </c>
      <c r="K2784" t="str">
        <v>https://example.com/free-trial</v>
      </c>
      <c r="L2784" t="str">
        <v/>
      </c>
      <c r="M2784">
        <v>8.8000000000000007</v>
      </c>
      <c r="N2784" t="str">
        <v>HIGH</v>
      </c>
    </row>
    <row r="2785" spans="1:14">
      <c r="A2785" t="str">
        <v>INT-02784</v>
      </c>
      <c r="B2785" t="str">
        <v>L0526</v>
      </c>
      <c r="C2785" t="str">
        <v>EMAIL_CLICK</v>
      </c>
      <c r="D2785">
        <v>45995</v>
      </c>
      <c r="E2785" t="str">
        <v>PHONE</v>
      </c>
      <c r="F2785" t="str">
        <v>C006</v>
      </c>
      <c r="G2785" t="str">
        <v>Social Post: Product Launch</v>
      </c>
      <c r="H2785" t="str">
        <v>OPENED</v>
      </c>
      <c r="I2785">
        <v>901</v>
      </c>
      <c r="J2785" t="str">
        <v>MOBILE</v>
      </c>
      <c r="K2785" t="str">
        <v>https://example.com/contact</v>
      </c>
      <c r="L2785" t="str">
        <v/>
      </c>
      <c r="M2785">
        <v>15</v>
      </c>
      <c r="N2785" t="str">
        <v>HIGH</v>
      </c>
    </row>
    <row r="2786" spans="1:14">
      <c r="A2786" t="str">
        <v>INT-02785</v>
      </c>
      <c r="B2786" t="str">
        <v>L0606</v>
      </c>
      <c r="C2786" t="str">
        <v>SOCIAL_ENGAGE</v>
      </c>
      <c r="D2786">
        <v>45992</v>
      </c>
      <c r="E2786" t="str">
        <v>SOCIAL</v>
      </c>
      <c r="F2786" t="str">
        <v>N/A</v>
      </c>
      <c r="G2786" t="str">
        <v>Webinar: Marketing Automation 101</v>
      </c>
      <c r="H2786" t="str">
        <v>REPLIED</v>
      </c>
      <c r="I2786">
        <v>1380</v>
      </c>
      <c r="J2786" t="str">
        <v>MOBILE</v>
      </c>
      <c r="K2786" t="str">
        <v>N/A</v>
      </c>
      <c r="L2786" t="str">
        <v/>
      </c>
      <c r="M2786">
        <v>23</v>
      </c>
      <c r="N2786" t="str">
        <v>HIGH</v>
      </c>
    </row>
    <row r="2787" spans="1:14">
      <c r="A2787" t="str">
        <v>INT-02786</v>
      </c>
      <c r="B2787" t="str">
        <v>L0086</v>
      </c>
      <c r="C2787" t="str">
        <v>WEBINAR_ATTENDED</v>
      </c>
      <c r="D2787">
        <v>45752</v>
      </c>
      <c r="E2787" t="str">
        <v>SOCIAL</v>
      </c>
      <c r="F2787" t="str">
        <v>C006</v>
      </c>
      <c r="G2787" t="str">
        <v>Ultimate Guide To Crm</v>
      </c>
      <c r="H2787" t="str">
        <v>NO_RESPONSE</v>
      </c>
      <c r="I2787">
        <v>136</v>
      </c>
      <c r="J2787" t="str">
        <v>DESKTOP</v>
      </c>
      <c r="K2787" t="str">
        <v>https://example.com/contact</v>
      </c>
      <c r="L2787" t="str">
        <v/>
      </c>
      <c r="M2787">
        <v>2.2999999999999998</v>
      </c>
      <c r="N2787" t="str">
        <v>MEDIUM</v>
      </c>
    </row>
    <row r="2788" spans="1:14">
      <c r="A2788" t="str">
        <v>INT-02787</v>
      </c>
      <c r="B2788" t="str">
        <v>L0518</v>
      </c>
      <c r="C2788" t="str">
        <v>CHATBOT_CONVO</v>
      </c>
      <c r="D2788">
        <v>45817</v>
      </c>
      <c r="E2788" t="str">
        <v>UNKNOWN</v>
      </c>
      <c r="F2788" t="str">
        <v>C009</v>
      </c>
      <c r="G2788" t="str">
        <v>Retargeting Ad Creative A</v>
      </c>
      <c r="H2788" t="str">
        <v>CLICKED</v>
      </c>
      <c r="I2788">
        <v>1161</v>
      </c>
      <c r="J2788" t="str">
        <v>MOBILE</v>
      </c>
      <c r="K2788" t="str">
        <v>https://example.com/blog/reduce-cac</v>
      </c>
      <c r="L2788" t="str">
        <v/>
      </c>
      <c r="M2788">
        <v>19.399999999999999</v>
      </c>
      <c r="N2788" t="str">
        <v>HIGH</v>
      </c>
    </row>
    <row r="2789" spans="1:14">
      <c r="A2789" t="str">
        <v>INT-02788</v>
      </c>
      <c r="B2789" t="str">
        <v>L1000</v>
      </c>
      <c r="C2789" t="str">
        <v>AD_CLICK</v>
      </c>
      <c r="D2789">
        <v>45946</v>
      </c>
      <c r="E2789" t="str">
        <v>SMS</v>
      </c>
      <c r="F2789" t="str">
        <v>N/A</v>
      </c>
      <c r="G2789" t="str">
        <v>Unknown</v>
      </c>
      <c r="H2789" t="str">
        <v>VIEWED</v>
      </c>
      <c r="I2789">
        <v>1671</v>
      </c>
      <c r="J2789" t="str">
        <v>DESKTOP</v>
      </c>
      <c r="K2789" t="str">
        <v>https://example.com/blog/reduce-cac</v>
      </c>
      <c r="L2789" t="str">
        <v/>
      </c>
      <c r="M2789">
        <v>27.9</v>
      </c>
      <c r="N2789" t="str">
        <v>HIGH</v>
      </c>
    </row>
    <row r="2790" spans="1:14">
      <c r="A2790" t="str">
        <v>INT-02789</v>
      </c>
      <c r="B2790" t="str">
        <v>L0416</v>
      </c>
      <c r="C2790" t="str">
        <v>VIDEO_WATCH</v>
      </c>
      <c r="D2790">
        <v>45974</v>
      </c>
      <c r="E2790" t="str">
        <v>PUSH_NOTIFICATION</v>
      </c>
      <c r="F2790" t="str">
        <v>C008</v>
      </c>
      <c r="G2790" t="str">
        <v>Ultimate Guide To Crm</v>
      </c>
      <c r="H2790" t="str">
        <v>REGISTERED</v>
      </c>
      <c r="I2790">
        <v>2322</v>
      </c>
      <c r="J2790" t="str">
        <v>MOBILE</v>
      </c>
      <c r="K2790" t="str">
        <v>N/A</v>
      </c>
      <c r="L2790" t="str">
        <v/>
      </c>
      <c r="M2790">
        <v>38.700000000000003</v>
      </c>
      <c r="N2790" t="str">
        <v>HIGH</v>
      </c>
    </row>
    <row r="2791" spans="1:14">
      <c r="A2791" t="str">
        <v>INT-02790</v>
      </c>
      <c r="B2791" t="str">
        <v>L0690</v>
      </c>
      <c r="C2791" t="str">
        <v>WEBINAR_ATTENDED</v>
      </c>
      <c r="D2791">
        <v>45993</v>
      </c>
      <c r="E2791" t="str">
        <v>UNKNOWN</v>
      </c>
      <c r="F2791" t="str">
        <v>N/A</v>
      </c>
      <c r="G2791" t="str">
        <v>Case Study: Mid-Market Win</v>
      </c>
      <c r="H2791" t="str">
        <v>OPENED</v>
      </c>
      <c r="I2791">
        <v>173</v>
      </c>
      <c r="J2791" t="str">
        <v>DESKTOP</v>
      </c>
      <c r="K2791" t="str">
        <v>N/A</v>
      </c>
      <c r="L2791" t="str">
        <v/>
      </c>
      <c r="M2791">
        <v>2.9</v>
      </c>
      <c r="N2791" t="str">
        <v>MEDIUM</v>
      </c>
    </row>
    <row r="2792" spans="1:14">
      <c r="A2792" t="str">
        <v>INT-02791</v>
      </c>
      <c r="B2792" t="str">
        <v>L0959</v>
      </c>
      <c r="C2792" t="str">
        <v>PHONE_CALL</v>
      </c>
      <c r="D2792">
        <v>45967</v>
      </c>
      <c r="E2792" t="str">
        <v>EMAIL</v>
      </c>
      <c r="F2792" t="str">
        <v>C008</v>
      </c>
      <c r="G2792" t="str">
        <v>Ultimate Guide To Crm</v>
      </c>
      <c r="H2792" t="str">
        <v>VIEWED</v>
      </c>
      <c r="I2792">
        <v>999</v>
      </c>
      <c r="J2792" t="str">
        <v>MOBILE</v>
      </c>
      <c r="K2792" t="str">
        <v>https://example.com/blog/reduce-cac</v>
      </c>
      <c r="L2792" t="str">
        <v/>
      </c>
      <c r="M2792">
        <v>16.7</v>
      </c>
      <c r="N2792" t="str">
        <v>HIGH</v>
      </c>
    </row>
    <row r="2793" spans="1:14">
      <c r="A2793" t="str">
        <v>INT-02792</v>
      </c>
      <c r="B2793" t="str">
        <v>L0111</v>
      </c>
      <c r="C2793" t="str">
        <v>UNSUBSCRIBE</v>
      </c>
      <c r="D2793">
        <v>45843</v>
      </c>
      <c r="E2793" t="str">
        <v>SOCIAL</v>
      </c>
      <c r="F2793" t="str">
        <v>C001</v>
      </c>
      <c r="G2793" t="str">
        <v>Demo: Live Product Walkthrough</v>
      </c>
      <c r="H2793" t="str">
        <v>NO_RESPONSE</v>
      </c>
      <c r="I2793">
        <v>1372</v>
      </c>
      <c r="J2793" t="str">
        <v>DESKTOP</v>
      </c>
      <c r="K2793" t="str">
        <v>https://example.com/resources/ebooks</v>
      </c>
      <c r="L2793" t="str">
        <v/>
      </c>
      <c r="M2793">
        <v>22.9</v>
      </c>
      <c r="N2793" t="str">
        <v>HIGH</v>
      </c>
    </row>
    <row r="2794" spans="1:14">
      <c r="A2794" t="str">
        <v>INT-02793</v>
      </c>
      <c r="B2794" t="str">
        <v>L0724</v>
      </c>
      <c r="C2794" t="str">
        <v>FORM_SUBMIT</v>
      </c>
      <c r="D2794">
        <v>45854</v>
      </c>
      <c r="E2794" t="str">
        <v>PHONE</v>
      </c>
      <c r="F2794" t="str">
        <v>C005</v>
      </c>
      <c r="G2794" t="str">
        <v>Event Registration: Summit 2025</v>
      </c>
      <c r="H2794" t="str">
        <v>CLICKED</v>
      </c>
      <c r="I2794">
        <v>794</v>
      </c>
      <c r="J2794" t="str">
        <v>MOBILE</v>
      </c>
      <c r="K2794" t="str">
        <v>https://example.com/resources/ebooks</v>
      </c>
      <c r="L2794" t="str">
        <v/>
      </c>
      <c r="M2794">
        <v>13.2</v>
      </c>
      <c r="N2794" t="str">
        <v>HIGH</v>
      </c>
    </row>
    <row r="2795" spans="1:14">
      <c r="A2795" t="str">
        <v>INT-02794</v>
      </c>
      <c r="B2795" t="str">
        <v>L0938</v>
      </c>
      <c r="C2795" t="str">
        <v>BLOG_READ</v>
      </c>
      <c r="D2795">
        <v>45818</v>
      </c>
      <c r="E2795" t="str">
        <v>SMS</v>
      </c>
      <c r="F2795" t="str">
        <v>C007</v>
      </c>
      <c r="G2795" t="str">
        <v>Webinar: Lead Scoring Best Practices</v>
      </c>
      <c r="H2795" t="str">
        <v>NO_RESPONSE</v>
      </c>
      <c r="I2795">
        <v>2135</v>
      </c>
      <c r="J2795" t="str">
        <v>DESKTOP</v>
      </c>
      <c r="K2795" t="str">
        <v>https://example.com/features</v>
      </c>
      <c r="L2795" t="str">
        <v/>
      </c>
      <c r="M2795">
        <v>35.6</v>
      </c>
      <c r="N2795" t="str">
        <v>HIGH</v>
      </c>
    </row>
    <row r="2796" spans="1:14">
      <c r="A2796" t="str">
        <v>INT-02795</v>
      </c>
      <c r="B2796" t="str">
        <v>L0570</v>
      </c>
      <c r="C2796" t="str">
        <v>REFERRAL_LINK_CLICK</v>
      </c>
      <c r="D2796">
        <v>45682</v>
      </c>
      <c r="E2796" t="str">
        <v>PHONE</v>
      </c>
      <c r="F2796" t="str">
        <v>C010</v>
      </c>
      <c r="G2796" t="str">
        <v>Chatbot: Pricing Inquiry</v>
      </c>
      <c r="H2796" t="str">
        <v>REPLIED</v>
      </c>
      <c r="I2796">
        <v>744</v>
      </c>
      <c r="J2796" t="str">
        <v>DESKTOP</v>
      </c>
      <c r="K2796" t="str">
        <v>https://example.com/pricing</v>
      </c>
      <c r="L2796" t="str">
        <v/>
      </c>
      <c r="M2796">
        <v>12.4</v>
      </c>
      <c r="N2796" t="str">
        <v>HIGH</v>
      </c>
    </row>
    <row r="2797" spans="1:14">
      <c r="A2797" t="str">
        <v>INT-02796</v>
      </c>
      <c r="B2797" t="str">
        <v>L0584</v>
      </c>
      <c r="C2797" t="str">
        <v>BLOG_READ</v>
      </c>
      <c r="D2797">
        <v>45803</v>
      </c>
      <c r="E2797" t="str">
        <v>SOCIAL</v>
      </c>
      <c r="F2797" t="str">
        <v>N/A</v>
      </c>
      <c r="G2797" t="str">
        <v>Blog: Abm Vs Demand Gen</v>
      </c>
      <c r="H2797" t="str">
        <v>PARTIAL_VIEW</v>
      </c>
      <c r="I2797">
        <v>1216</v>
      </c>
      <c r="J2797" t="str">
        <v>MOBILE</v>
      </c>
      <c r="K2797" t="str">
        <v>https://example.com/features</v>
      </c>
      <c r="L2797" t="str">
        <v/>
      </c>
      <c r="M2797">
        <v>20.3</v>
      </c>
      <c r="N2797" t="str">
        <v>HIGH</v>
      </c>
    </row>
    <row r="2798" spans="1:14">
      <c r="A2798" t="str">
        <v>INT-02797</v>
      </c>
      <c r="B2798" t="str">
        <v>L0516</v>
      </c>
      <c r="C2798" t="str">
        <v>FREE_TRIAL_SIGNUP</v>
      </c>
      <c r="D2798">
        <v>45696</v>
      </c>
      <c r="E2798" t="str">
        <v>UNKNOWN</v>
      </c>
      <c r="F2798" t="str">
        <v>C008</v>
      </c>
      <c r="G2798" t="str">
        <v>Competitor Comparison Sheet</v>
      </c>
      <c r="H2798" t="str">
        <v>CONVERTED</v>
      </c>
      <c r="I2798">
        <v>645</v>
      </c>
      <c r="J2798" t="str">
        <v>MOBILE</v>
      </c>
      <c r="K2798" t="str">
        <v>N/A</v>
      </c>
      <c r="L2798" t="str">
        <v/>
      </c>
      <c r="M2798">
        <v>10.8</v>
      </c>
      <c r="N2798" t="str">
        <v>HIGH</v>
      </c>
    </row>
    <row r="2799" spans="1:14">
      <c r="A2799" t="str">
        <v>INT-02798</v>
      </c>
      <c r="B2799" t="str">
        <v>L0847</v>
      </c>
      <c r="C2799" t="str">
        <v>EMAIL_OPEN</v>
      </c>
      <c r="D2799">
        <v>45943</v>
      </c>
      <c r="E2799" t="str">
        <v>SMS</v>
      </c>
      <c r="F2799" t="str">
        <v>N/A</v>
      </c>
      <c r="G2799" t="str">
        <v>Video: Customer Testimonial</v>
      </c>
      <c r="H2799" t="str">
        <v>IGNORED</v>
      </c>
      <c r="I2799">
        <v>2169</v>
      </c>
      <c r="J2799" t="str">
        <v>DESKTOP</v>
      </c>
      <c r="K2799" t="str">
        <v>https://example.com/integrations</v>
      </c>
      <c r="L2799" t="str">
        <v/>
      </c>
      <c r="M2799">
        <v>36.200000000000003</v>
      </c>
      <c r="N2799" t="str">
        <v>HIGH</v>
      </c>
    </row>
    <row r="2800" spans="1:14">
      <c r="A2800" t="str">
        <v>INT-02799</v>
      </c>
      <c r="B2800" t="str">
        <v>L0477</v>
      </c>
      <c r="C2800" t="str">
        <v>CONTENT_DOWNLOAD</v>
      </c>
      <c r="D2800">
        <v>45694</v>
      </c>
      <c r="E2800" t="str">
        <v>WEB</v>
      </c>
      <c r="F2800" t="str">
        <v>C001</v>
      </c>
      <c r="G2800" t="str">
        <v>Case Study: Mid-Market Win</v>
      </c>
      <c r="H2800" t="str">
        <v>VIEWED</v>
      </c>
      <c r="I2800">
        <v>0</v>
      </c>
      <c r="J2800" t="str">
        <v>UNKNOWN</v>
      </c>
      <c r="K2800" t="str">
        <v>https://example.com/pricing</v>
      </c>
      <c r="L2800" t="str">
        <v/>
      </c>
      <c r="M2800">
        <v>0</v>
      </c>
      <c r="N2800" t="str">
        <v>NONE</v>
      </c>
    </row>
    <row r="2801" spans="1:14">
      <c r="A2801" t="str">
        <v>INT-02800</v>
      </c>
      <c r="B2801" t="str">
        <v>L0649</v>
      </c>
      <c r="C2801" t="str">
        <v>EMAIL_OPEN</v>
      </c>
      <c r="D2801">
        <v>45663</v>
      </c>
      <c r="E2801" t="str">
        <v>WEB</v>
      </c>
      <c r="F2801" t="str">
        <v>C003</v>
      </c>
      <c r="G2801" t="str">
        <v>Social Post: Product Launch</v>
      </c>
      <c r="H2801" t="str">
        <v>CONVERTED</v>
      </c>
      <c r="I2801">
        <v>948</v>
      </c>
      <c r="J2801" t="str">
        <v>MOBILE</v>
      </c>
      <c r="K2801" t="str">
        <v>https://example.com/blog/reduce-cac</v>
      </c>
      <c r="L2801" t="str">
        <v/>
      </c>
      <c r="M2801">
        <v>15.8</v>
      </c>
      <c r="N2801" t="str">
        <v>HIGH</v>
      </c>
    </row>
    <row r="2802" spans="1:14">
      <c r="A2802" t="str">
        <v>INT-02801</v>
      </c>
      <c r="B2802" t="str">
        <v>L0866</v>
      </c>
      <c r="C2802" t="str">
        <v>VIDEO_WATCH</v>
      </c>
      <c r="D2802">
        <v>45887</v>
      </c>
      <c r="E2802" t="str">
        <v>EMAIL</v>
      </c>
      <c r="F2802" t="str">
        <v>C001</v>
      </c>
      <c r="G2802" t="str">
        <v>Blog: 5 Metrics Every Cmo Needs</v>
      </c>
      <c r="H2802" t="str">
        <v>DOWNLOADED</v>
      </c>
      <c r="I2802">
        <v>1678</v>
      </c>
      <c r="J2802" t="str">
        <v>TABLET</v>
      </c>
      <c r="K2802" t="str">
        <v>https://example.com/resources/ebooks</v>
      </c>
      <c r="L2802" t="str">
        <v/>
      </c>
      <c r="M2802">
        <v>28</v>
      </c>
      <c r="N2802" t="str">
        <v>HIGH</v>
      </c>
    </row>
    <row r="2803" spans="1:14">
      <c r="A2803" t="str">
        <v>INT-02802</v>
      </c>
      <c r="B2803" t="str">
        <v>L0237</v>
      </c>
      <c r="C2803" t="str">
        <v>PRICING_PAGE_VIEW</v>
      </c>
      <c r="D2803">
        <v>45819</v>
      </c>
      <c r="E2803" t="str">
        <v>PHONE</v>
      </c>
      <c r="F2803" t="str">
        <v>C001</v>
      </c>
      <c r="G2803" t="str">
        <v>Blog: Abm Vs Demand Gen</v>
      </c>
      <c r="H2803" t="str">
        <v>BOUNCED</v>
      </c>
      <c r="I2803">
        <v>720</v>
      </c>
      <c r="J2803" t="str">
        <v>DESKTOP</v>
      </c>
      <c r="K2803" t="str">
        <v>https://example.com/demo</v>
      </c>
      <c r="L2803" t="str">
        <v/>
      </c>
      <c r="M2803">
        <v>12</v>
      </c>
      <c r="N2803" t="str">
        <v>HIGH</v>
      </c>
    </row>
    <row r="2804" spans="1:14">
      <c r="A2804" t="str">
        <v>INT-02803</v>
      </c>
      <c r="B2804" t="str">
        <v>L0748</v>
      </c>
      <c r="C2804" t="str">
        <v>PHONE_CALL</v>
      </c>
      <c r="D2804">
        <v>45742</v>
      </c>
      <c r="E2804" t="str">
        <v>PHONE</v>
      </c>
      <c r="F2804" t="str">
        <v>C005</v>
      </c>
      <c r="G2804" t="str">
        <v>Crm Buyer'S Guide 2025</v>
      </c>
      <c r="H2804" t="str">
        <v>CONVERTED</v>
      </c>
      <c r="I2804">
        <v>1573</v>
      </c>
      <c r="J2804" t="str">
        <v>MOBILE</v>
      </c>
      <c r="K2804" t="str">
        <v>https://example.com/pricing</v>
      </c>
      <c r="L2804" t="str">
        <v/>
      </c>
      <c r="M2804">
        <v>26.2</v>
      </c>
      <c r="N2804" t="str">
        <v>HIGH</v>
      </c>
    </row>
    <row r="2805" spans="1:14">
      <c r="A2805" t="str">
        <v>INT-02804</v>
      </c>
      <c r="B2805" t="str">
        <v>L0326</v>
      </c>
      <c r="C2805" t="str">
        <v>FREE_TRIAL_SIGNUP</v>
      </c>
      <c r="D2805">
        <v>45666</v>
      </c>
      <c r="E2805" t="str">
        <v>WEB</v>
      </c>
      <c r="F2805" t="str">
        <v>C010</v>
      </c>
      <c r="G2805" t="str">
        <v>Customer Success Story</v>
      </c>
      <c r="H2805" t="str">
        <v>CLICKED</v>
      </c>
      <c r="I2805">
        <v>1568</v>
      </c>
      <c r="J2805" t="str">
        <v>TABLET</v>
      </c>
      <c r="K2805" t="str">
        <v>https://example.com/case-studies</v>
      </c>
      <c r="L2805" t="str">
        <v/>
      </c>
      <c r="M2805">
        <v>26.1</v>
      </c>
      <c r="N2805" t="str">
        <v>HIGH</v>
      </c>
    </row>
    <row r="2806" spans="1:14">
      <c r="A2806" t="str">
        <v>INT-02805</v>
      </c>
      <c r="B2806" t="str">
        <v>L0112</v>
      </c>
      <c r="C2806" t="str">
        <v>UNSUBSCRIBE</v>
      </c>
      <c r="D2806">
        <v>45722</v>
      </c>
      <c r="E2806" t="str">
        <v>WEB</v>
      </c>
      <c r="F2806" t="str">
        <v>C005</v>
      </c>
      <c r="G2806" t="str">
        <v>Whitepaper: State Of Gtm 2025</v>
      </c>
      <c r="H2806" t="str">
        <v>ENGAGED</v>
      </c>
      <c r="I2806">
        <v>679</v>
      </c>
      <c r="J2806" t="str">
        <v>DESKTOP</v>
      </c>
      <c r="K2806" t="str">
        <v>https://example.com/blog</v>
      </c>
      <c r="L2806" t="str">
        <v>Follow Up Needed</v>
      </c>
      <c r="M2806">
        <v>11.3</v>
      </c>
      <c r="N2806" t="str">
        <v>HIGH</v>
      </c>
    </row>
    <row r="2807" spans="1:14">
      <c r="A2807" t="str">
        <v>INT-02806</v>
      </c>
      <c r="B2807" t="str">
        <v>L0131</v>
      </c>
      <c r="C2807" t="str">
        <v>DEMO_REQUEST</v>
      </c>
      <c r="D2807">
        <v>45997</v>
      </c>
      <c r="E2807" t="str">
        <v>UNKNOWN</v>
      </c>
      <c r="F2807" t="str">
        <v>N/A</v>
      </c>
      <c r="G2807" t="str">
        <v>Whitepaper: State Of Gtm 2025</v>
      </c>
      <c r="H2807" t="str">
        <v>REGISTERED</v>
      </c>
      <c r="I2807">
        <v>559</v>
      </c>
      <c r="J2807" t="str">
        <v>MOBILE</v>
      </c>
      <c r="K2807" t="str">
        <v>https://example.com/integrations</v>
      </c>
      <c r="L2807" t="str">
        <v/>
      </c>
      <c r="M2807">
        <v>9.3000000000000007</v>
      </c>
      <c r="N2807" t="str">
        <v>HIGH</v>
      </c>
    </row>
    <row r="2808" spans="1:14">
      <c r="A2808" t="str">
        <v>INT-02807</v>
      </c>
      <c r="B2808" t="str">
        <v>L0858</v>
      </c>
      <c r="C2808" t="str">
        <v>PHONE_CALL</v>
      </c>
      <c r="D2808">
        <v>45783</v>
      </c>
      <c r="E2808" t="str">
        <v>IN-PERSON</v>
      </c>
      <c r="F2808" t="str">
        <v>C004</v>
      </c>
      <c r="G2808" t="str">
        <v>Event Registration: Summit 2025</v>
      </c>
      <c r="H2808" t="str">
        <v>CLICKED</v>
      </c>
      <c r="I2808">
        <v>412</v>
      </c>
      <c r="J2808" t="str">
        <v>TABLET</v>
      </c>
      <c r="K2808" t="str">
        <v>https://example.com/demo</v>
      </c>
      <c r="L2808" t="str">
        <v>Qualified Lead</v>
      </c>
      <c r="M2808">
        <v>6.9</v>
      </c>
      <c r="N2808" t="str">
        <v>HIGH</v>
      </c>
    </row>
    <row r="2809" spans="1:14">
      <c r="A2809" t="str">
        <v>INT-02808</v>
      </c>
      <c r="B2809" t="str">
        <v>L0054</v>
      </c>
      <c r="C2809" t="str">
        <v>VIDEO_WATCH</v>
      </c>
      <c r="D2809">
        <v>45957</v>
      </c>
      <c r="E2809" t="str">
        <v>SMS</v>
      </c>
      <c r="F2809" t="str">
        <v>C006</v>
      </c>
      <c r="G2809" t="str">
        <v>Newsletter Issue #42</v>
      </c>
      <c r="H2809" t="str">
        <v>CONVERTED</v>
      </c>
      <c r="I2809">
        <v>0</v>
      </c>
      <c r="J2809" t="str">
        <v>DESKTOP</v>
      </c>
      <c r="K2809" t="str">
        <v>https://example.com/pricing</v>
      </c>
      <c r="L2809" t="str">
        <v/>
      </c>
      <c r="M2809">
        <v>0</v>
      </c>
      <c r="N2809" t="str">
        <v>NONE</v>
      </c>
    </row>
    <row r="2810" spans="1:14">
      <c r="A2810" t="str">
        <v>INT-02809</v>
      </c>
      <c r="B2810" t="str">
        <v>L0491</v>
      </c>
      <c r="C2810" t="str">
        <v>PHONE_CALL</v>
      </c>
      <c r="D2810">
        <v>45987</v>
      </c>
      <c r="E2810" t="str">
        <v>WEB</v>
      </c>
      <c r="F2810" t="str">
        <v>N/A</v>
      </c>
      <c r="G2810" t="str">
        <v>Unknown</v>
      </c>
      <c r="H2810" t="str">
        <v>BOUNCED</v>
      </c>
      <c r="I2810">
        <v>1013</v>
      </c>
      <c r="J2810" t="str">
        <v>DESKTOP</v>
      </c>
      <c r="K2810" t="str">
        <v>https://example.com/integrations</v>
      </c>
      <c r="L2810" t="str">
        <v/>
      </c>
      <c r="M2810">
        <v>16.899999999999999</v>
      </c>
      <c r="N2810" t="str">
        <v>HIGH</v>
      </c>
    </row>
    <row r="2811" spans="1:14">
      <c r="A2811" t="str">
        <v>INT-02810</v>
      </c>
      <c r="B2811" t="str">
        <v>L0729</v>
      </c>
      <c r="C2811" t="str">
        <v>FREE_TRIAL_SIGNUP</v>
      </c>
      <c r="D2811">
        <v>45800</v>
      </c>
      <c r="E2811" t="str">
        <v>PUSH_NOTIFICATION</v>
      </c>
      <c r="F2811" t="str">
        <v>C002</v>
      </c>
      <c r="G2811" t="str">
        <v>Ultimate Guide To Crm</v>
      </c>
      <c r="H2811" t="str">
        <v>BOUNCED</v>
      </c>
      <c r="I2811">
        <v>2203</v>
      </c>
      <c r="J2811" t="str">
        <v>DESKTOP</v>
      </c>
      <c r="K2811" t="str">
        <v>N/A</v>
      </c>
      <c r="L2811" t="str">
        <v/>
      </c>
      <c r="M2811">
        <v>36.700000000000003</v>
      </c>
      <c r="N2811" t="str">
        <v>HIGH</v>
      </c>
    </row>
    <row r="2812" spans="1:14">
      <c r="A2812" t="str">
        <v>INT-02811</v>
      </c>
      <c r="B2812" t="str">
        <v>L0023</v>
      </c>
      <c r="C2812" t="str">
        <v>FREE_TRIAL_SIGNUP</v>
      </c>
      <c r="D2812">
        <v>45985</v>
      </c>
      <c r="E2812" t="str">
        <v>UNKNOWN</v>
      </c>
      <c r="F2812" t="str">
        <v>C002</v>
      </c>
      <c r="G2812" t="str">
        <v>Webinar: Marketing Automation 101</v>
      </c>
      <c r="H2812" t="str">
        <v>UNSUBSCRIBED</v>
      </c>
      <c r="I2812">
        <v>859</v>
      </c>
      <c r="J2812" t="str">
        <v>MOBILE</v>
      </c>
      <c r="K2812" t="str">
        <v>https://example.com/competitors</v>
      </c>
      <c r="L2812" t="str">
        <v/>
      </c>
      <c r="M2812">
        <v>14.3</v>
      </c>
      <c r="N2812" t="str">
        <v>HIGH</v>
      </c>
    </row>
    <row r="2813" spans="1:14">
      <c r="A2813" t="str">
        <v>INT-02812</v>
      </c>
      <c r="B2813" t="str">
        <v>L0054</v>
      </c>
      <c r="C2813" t="str">
        <v>EMAIL_CLICK</v>
      </c>
      <c r="D2813">
        <v>45689</v>
      </c>
      <c r="E2813" t="str">
        <v>PHONE</v>
      </c>
      <c r="F2813" t="str">
        <v>N/A</v>
      </c>
      <c r="G2813" t="str">
        <v>Unknown</v>
      </c>
      <c r="H2813" t="str">
        <v>VIEWED</v>
      </c>
      <c r="I2813">
        <v>0</v>
      </c>
      <c r="J2813" t="str">
        <v>DESKTOP</v>
      </c>
      <c r="K2813" t="str">
        <v>https://example.com/competitors</v>
      </c>
      <c r="L2813" t="str">
        <v/>
      </c>
      <c r="M2813">
        <v>0</v>
      </c>
      <c r="N2813" t="str">
        <v>NONE</v>
      </c>
    </row>
    <row r="2814" spans="1:14">
      <c r="A2814" t="str">
        <v>INT-02813</v>
      </c>
      <c r="B2814" t="str">
        <v>L0357</v>
      </c>
      <c r="C2814" t="str">
        <v>FORM_SUBMIT</v>
      </c>
      <c r="D2814">
        <v>45982</v>
      </c>
      <c r="E2814" t="str">
        <v>EMAIL</v>
      </c>
      <c r="F2814" t="str">
        <v>N/A</v>
      </c>
      <c r="G2814" t="str">
        <v>Crm Buyer'S Guide 2025</v>
      </c>
      <c r="H2814" t="str">
        <v>CLICKED</v>
      </c>
      <c r="I2814">
        <v>725</v>
      </c>
      <c r="J2814" t="str">
        <v>MOBILE</v>
      </c>
      <c r="K2814" t="str">
        <v>https://example.com/free-trial</v>
      </c>
      <c r="L2814" t="str">
        <v/>
      </c>
      <c r="M2814">
        <v>12.1</v>
      </c>
      <c r="N2814" t="str">
        <v>HIGH</v>
      </c>
    </row>
    <row r="2815" spans="1:14">
      <c r="A2815" t="str">
        <v>INT-02814</v>
      </c>
      <c r="B2815" t="str">
        <v>L0377</v>
      </c>
      <c r="C2815" t="str">
        <v>WEBSITE_VISIT</v>
      </c>
      <c r="D2815">
        <v>45980</v>
      </c>
      <c r="E2815" t="str">
        <v>SOCIAL</v>
      </c>
      <c r="F2815" t="str">
        <v>C010</v>
      </c>
      <c r="G2815" t="str">
        <v>Webinar: Lead Scoring Best Practices</v>
      </c>
      <c r="H2815" t="str">
        <v>VIEWED</v>
      </c>
      <c r="I2815">
        <v>520</v>
      </c>
      <c r="J2815" t="str">
        <v>DESKTOP</v>
      </c>
      <c r="K2815" t="str">
        <v>https://example.com/integrations</v>
      </c>
      <c r="L2815" t="str">
        <v/>
      </c>
      <c r="M2815">
        <v>8.6999999999999993</v>
      </c>
      <c r="N2815" t="str">
        <v>HIGH</v>
      </c>
    </row>
    <row r="2816" spans="1:14">
      <c r="A2816" t="str">
        <v>INT-02815</v>
      </c>
      <c r="B2816" t="str">
        <v>L0422</v>
      </c>
      <c r="C2816" t="str">
        <v>VIDEO_WATCH</v>
      </c>
      <c r="D2816">
        <v>45953</v>
      </c>
      <c r="E2816" t="str">
        <v>WEB</v>
      </c>
      <c r="F2816" t="str">
        <v>N/A</v>
      </c>
      <c r="G2816" t="str">
        <v>Template: Campaign Planning</v>
      </c>
      <c r="H2816" t="str">
        <v>BOUNCED</v>
      </c>
      <c r="I2816">
        <v>296</v>
      </c>
      <c r="J2816" t="str">
        <v>MOBILE</v>
      </c>
      <c r="K2816" t="str">
        <v>N/A</v>
      </c>
      <c r="L2816" t="str">
        <v/>
      </c>
      <c r="M2816">
        <v>4.9000000000000004</v>
      </c>
      <c r="N2816" t="str">
        <v>MEDIUM</v>
      </c>
    </row>
    <row r="2817" spans="1:14">
      <c r="A2817" t="str">
        <v>INT-02816</v>
      </c>
      <c r="B2817" t="str">
        <v>L0977</v>
      </c>
      <c r="C2817" t="str">
        <v>UNSUBSCRIBE</v>
      </c>
      <c r="D2817">
        <v>45800</v>
      </c>
      <c r="E2817" t="str">
        <v>EMAIL</v>
      </c>
      <c r="F2817" t="str">
        <v>C002</v>
      </c>
      <c r="G2817" t="str">
        <v>Newsletter Issue #42</v>
      </c>
      <c r="H2817" t="str">
        <v>OPENED</v>
      </c>
      <c r="I2817">
        <v>2364</v>
      </c>
      <c r="J2817" t="str">
        <v>MOBILE</v>
      </c>
      <c r="K2817" t="str">
        <v>https://example.com/resources/ebooks</v>
      </c>
      <c r="L2817" t="str">
        <v/>
      </c>
      <c r="M2817">
        <v>39.4</v>
      </c>
      <c r="N2817" t="str">
        <v>HIGH</v>
      </c>
    </row>
    <row r="2818" spans="1:14">
      <c r="A2818" t="str">
        <v>INT-02817</v>
      </c>
      <c r="B2818" t="str">
        <v>L0207</v>
      </c>
      <c r="C2818" t="str">
        <v>DEMO_REQUEST</v>
      </c>
      <c r="D2818">
        <v>45726</v>
      </c>
      <c r="E2818" t="str">
        <v>UNKNOWN</v>
      </c>
      <c r="F2818" t="str">
        <v>N/A</v>
      </c>
      <c r="G2818" t="str">
        <v>Crm Buyer'S Guide 2025</v>
      </c>
      <c r="H2818" t="str">
        <v>BOUNCED</v>
      </c>
      <c r="I2818">
        <v>1879</v>
      </c>
      <c r="J2818" t="str">
        <v>DESKTOP</v>
      </c>
      <c r="K2818" t="str">
        <v>https://example.com/free-trial</v>
      </c>
      <c r="L2818" t="str">
        <v>Attended 2+ Webinars</v>
      </c>
      <c r="M2818">
        <v>31.3</v>
      </c>
      <c r="N2818" t="str">
        <v>HIGH</v>
      </c>
    </row>
    <row r="2819" spans="1:14">
      <c r="A2819" t="str">
        <v>INT-02818</v>
      </c>
      <c r="B2819" t="str">
        <v>L0436</v>
      </c>
      <c r="C2819" t="str">
        <v>REFERRAL_LINK_CLICK</v>
      </c>
      <c r="D2819">
        <v>45887</v>
      </c>
      <c r="E2819" t="str">
        <v>CHAT</v>
      </c>
      <c r="F2819" t="str">
        <v>C002</v>
      </c>
      <c r="G2819" t="str">
        <v>Ultimate Guide To Crm</v>
      </c>
      <c r="H2819" t="str">
        <v>DOWNLOADED</v>
      </c>
      <c r="I2819">
        <v>251</v>
      </c>
      <c r="J2819" t="str">
        <v>DESKTOP</v>
      </c>
      <c r="K2819" t="str">
        <v>https://example.com/resources/ebooks</v>
      </c>
      <c r="L2819" t="str">
        <v/>
      </c>
      <c r="M2819">
        <v>4.2</v>
      </c>
      <c r="N2819" t="str">
        <v>MEDIUM</v>
      </c>
    </row>
    <row r="2820" spans="1:14">
      <c r="A2820" t="str">
        <v>INT-02819</v>
      </c>
      <c r="B2820" t="str">
        <v>L0145</v>
      </c>
      <c r="C2820" t="str">
        <v>PHONE_CALL</v>
      </c>
      <c r="D2820">
        <v>45779</v>
      </c>
      <c r="E2820" t="str">
        <v>SOCIAL</v>
      </c>
      <c r="F2820" t="str">
        <v>C001</v>
      </c>
      <c r="G2820" t="str">
        <v>Ebook: Abm Playbook</v>
      </c>
      <c r="H2820" t="str">
        <v>OPENED</v>
      </c>
      <c r="I2820">
        <v>1758</v>
      </c>
      <c r="J2820" t="str">
        <v>DESKTOP</v>
      </c>
      <c r="K2820" t="str">
        <v>N/A</v>
      </c>
      <c r="L2820" t="str">
        <v/>
      </c>
      <c r="M2820">
        <v>29.3</v>
      </c>
      <c r="N2820" t="str">
        <v>HIGH</v>
      </c>
    </row>
    <row r="2821" spans="1:14">
      <c r="A2821" t="str">
        <v>INT-02820</v>
      </c>
      <c r="B2821" t="str">
        <v>L0328</v>
      </c>
      <c r="C2821" t="str">
        <v>FREE_TRIAL_SIGNUP</v>
      </c>
      <c r="D2821">
        <v>45834</v>
      </c>
      <c r="E2821" t="str">
        <v>CHAT</v>
      </c>
      <c r="F2821" t="str">
        <v>N/A</v>
      </c>
      <c r="G2821" t="str">
        <v>Blog: How To Reduce Cac</v>
      </c>
      <c r="H2821" t="str">
        <v>DOWNLOADED</v>
      </c>
      <c r="I2821">
        <v>2217</v>
      </c>
      <c r="J2821" t="str">
        <v>TABLET</v>
      </c>
      <c r="K2821" t="str">
        <v>N/A</v>
      </c>
      <c r="L2821" t="str">
        <v/>
      </c>
      <c r="M2821">
        <v>37</v>
      </c>
      <c r="N2821" t="str">
        <v>HIGH</v>
      </c>
    </row>
    <row r="2822" spans="1:14">
      <c r="A2822" t="str">
        <v>INT-02821</v>
      </c>
      <c r="B2822" t="str">
        <v>L0775</v>
      </c>
      <c r="C2822" t="str">
        <v>EMAIL_OPEN</v>
      </c>
      <c r="D2822">
        <v>45788</v>
      </c>
      <c r="E2822" t="str">
        <v>SMS</v>
      </c>
      <c r="F2822" t="str">
        <v>N/A</v>
      </c>
      <c r="G2822" t="str">
        <v>Unknown</v>
      </c>
      <c r="H2822" t="str">
        <v>DOWNLOADED</v>
      </c>
      <c r="I2822">
        <v>2252</v>
      </c>
      <c r="J2822" t="str">
        <v>DESKTOP</v>
      </c>
      <c r="K2822" t="str">
        <v>https://example.com/features</v>
      </c>
      <c r="L2822" t="str">
        <v/>
      </c>
      <c r="M2822">
        <v>37.5</v>
      </c>
      <c r="N2822" t="str">
        <v>HIGH</v>
      </c>
    </row>
    <row r="2823" spans="1:14">
      <c r="A2823" t="str">
        <v>INT-02822</v>
      </c>
      <c r="B2823" t="str">
        <v>L1000</v>
      </c>
      <c r="C2823" t="str">
        <v>EMAIL_OPEN</v>
      </c>
      <c r="D2823">
        <v>46005</v>
      </c>
      <c r="E2823" t="str">
        <v>PHONE</v>
      </c>
      <c r="F2823" t="str">
        <v>C010</v>
      </c>
      <c r="G2823" t="str">
        <v>Webinar: Lead Scoring Best Practices</v>
      </c>
      <c r="H2823" t="str">
        <v>CONVERTED</v>
      </c>
      <c r="I2823">
        <v>0</v>
      </c>
      <c r="J2823" t="str">
        <v>MOBILE</v>
      </c>
      <c r="K2823" t="str">
        <v>https://example.com/resources/ebooks</v>
      </c>
      <c r="L2823" t="str">
        <v/>
      </c>
      <c r="M2823">
        <v>0</v>
      </c>
      <c r="N2823" t="str">
        <v>NONE</v>
      </c>
    </row>
    <row r="2824" spans="1:14">
      <c r="A2824" t="str">
        <v>INT-02823</v>
      </c>
      <c r="B2824" t="str">
        <v>L0175</v>
      </c>
      <c r="C2824" t="str">
        <v>FORM_SUBMIT</v>
      </c>
      <c r="D2824">
        <v>45699</v>
      </c>
      <c r="E2824" t="str">
        <v>SOCIAL</v>
      </c>
      <c r="F2824" t="str">
        <v>C004</v>
      </c>
      <c r="G2824" t="str">
        <v>Social Post: Product Launch</v>
      </c>
      <c r="H2824" t="str">
        <v>UNSUBSCRIBED</v>
      </c>
      <c r="I2824">
        <v>2232</v>
      </c>
      <c r="J2824" t="str">
        <v>UNKNOWN</v>
      </c>
      <c r="K2824" t="str">
        <v>https://example.com/free-trial</v>
      </c>
      <c r="L2824" t="str">
        <v>Engaged But No Budget</v>
      </c>
      <c r="M2824">
        <v>37.200000000000003</v>
      </c>
      <c r="N2824" t="str">
        <v>HIGH</v>
      </c>
    </row>
    <row r="2825" spans="1:14">
      <c r="A2825" t="str">
        <v>INT-02824</v>
      </c>
      <c r="B2825" t="str">
        <v>L0142</v>
      </c>
      <c r="C2825" t="str">
        <v>SOCIAL_ENGAGE</v>
      </c>
      <c r="D2825">
        <v>45917</v>
      </c>
      <c r="E2825" t="str">
        <v>SMS</v>
      </c>
      <c r="F2825" t="str">
        <v>C004</v>
      </c>
      <c r="G2825" t="str">
        <v>Free Trial Signup Page</v>
      </c>
      <c r="H2825" t="str">
        <v>CONVERTED</v>
      </c>
      <c r="I2825">
        <v>0</v>
      </c>
      <c r="J2825" t="str">
        <v>MOBILE</v>
      </c>
      <c r="K2825" t="str">
        <v>https://example.com/demo</v>
      </c>
      <c r="L2825" t="str">
        <v/>
      </c>
      <c r="M2825">
        <v>0</v>
      </c>
      <c r="N2825" t="str">
        <v>NONE</v>
      </c>
    </row>
    <row r="2826" spans="1:14">
      <c r="A2826" t="str">
        <v>INT-02825</v>
      </c>
      <c r="B2826" t="str">
        <v>L0705</v>
      </c>
      <c r="C2826" t="str">
        <v>WEBSITE_VISIT</v>
      </c>
      <c r="D2826" t="str">
        <v/>
      </c>
      <c r="E2826" t="str">
        <v>PHONE</v>
      </c>
      <c r="F2826" t="str">
        <v>C007</v>
      </c>
      <c r="G2826" t="str">
        <v>Newsletter Issue #44</v>
      </c>
      <c r="H2826" t="str">
        <v>IGNORED</v>
      </c>
      <c r="I2826">
        <v>42</v>
      </c>
      <c r="J2826" t="str">
        <v>TABLET</v>
      </c>
      <c r="K2826" t="str">
        <v>https://example.com/about</v>
      </c>
      <c r="L2826" t="str">
        <v/>
      </c>
      <c r="M2826">
        <v>0.7</v>
      </c>
      <c r="N2826" t="str">
        <v>LOW</v>
      </c>
    </row>
    <row r="2827" spans="1:14">
      <c r="A2827" t="str">
        <v>INT-02826</v>
      </c>
      <c r="B2827" t="str">
        <v>L0349</v>
      </c>
      <c r="C2827" t="str">
        <v>PHONE_CALL</v>
      </c>
      <c r="D2827">
        <v>45850</v>
      </c>
      <c r="E2827" t="str">
        <v>UNKNOWN</v>
      </c>
      <c r="F2827" t="str">
        <v>C010</v>
      </c>
      <c r="G2827" t="str">
        <v>Case Study: Smb Growth Story</v>
      </c>
      <c r="H2827" t="str">
        <v>BOUNCED</v>
      </c>
      <c r="I2827">
        <v>1931</v>
      </c>
      <c r="J2827" t="str">
        <v>TABLET</v>
      </c>
      <c r="K2827" t="str">
        <v>https://example.com/contact</v>
      </c>
      <c r="L2827" t="str">
        <v/>
      </c>
      <c r="M2827">
        <v>32.200000000000003</v>
      </c>
      <c r="N2827" t="str">
        <v>HIGH</v>
      </c>
    </row>
    <row r="2828" spans="1:14">
      <c r="A2828" t="str">
        <v>INT-02827</v>
      </c>
      <c r="B2828" t="str">
        <v>L0790</v>
      </c>
      <c r="C2828" t="str">
        <v>FORM_SUBMIT</v>
      </c>
      <c r="D2828">
        <v>45787</v>
      </c>
      <c r="E2828" t="str">
        <v>UNKNOWN</v>
      </c>
      <c r="F2828" t="str">
        <v>N/A</v>
      </c>
      <c r="G2828" t="str">
        <v>Partner Referral Landing Page</v>
      </c>
      <c r="H2828" t="str">
        <v>PARTIAL_VIEW</v>
      </c>
      <c r="I2828">
        <v>2310</v>
      </c>
      <c r="J2828" t="str">
        <v>MOBILE</v>
      </c>
      <c r="K2828" t="str">
        <v>https://example.com/pricing</v>
      </c>
      <c r="L2828" t="str">
        <v/>
      </c>
      <c r="M2828">
        <v>38.5</v>
      </c>
      <c r="N2828" t="str">
        <v>HIGH</v>
      </c>
    </row>
    <row r="2829" spans="1:14">
      <c r="A2829" t="str">
        <v>INT-02828</v>
      </c>
      <c r="B2829" t="str">
        <v>L0287</v>
      </c>
      <c r="C2829" t="str">
        <v>CONTENT_DOWNLOAD</v>
      </c>
      <c r="D2829">
        <v>45933</v>
      </c>
      <c r="E2829" t="str">
        <v>WEB</v>
      </c>
      <c r="F2829" t="str">
        <v>N/A</v>
      </c>
      <c r="G2829" t="str">
        <v>Unknown</v>
      </c>
      <c r="H2829" t="str">
        <v>REGISTERED</v>
      </c>
      <c r="I2829">
        <v>0</v>
      </c>
      <c r="J2829" t="str">
        <v>MOBILE</v>
      </c>
      <c r="K2829" t="str">
        <v>N/A</v>
      </c>
      <c r="L2829" t="str">
        <v/>
      </c>
      <c r="M2829">
        <v>0</v>
      </c>
      <c r="N2829" t="str">
        <v>NONE</v>
      </c>
    </row>
    <row r="2830" spans="1:14">
      <c r="A2830" t="str">
        <v>INT-02829</v>
      </c>
      <c r="B2830" t="str">
        <v>L0585</v>
      </c>
      <c r="C2830" t="str">
        <v>REFERRAL_LINK_CLICK</v>
      </c>
      <c r="D2830">
        <v>45940</v>
      </c>
      <c r="E2830" t="str">
        <v>SOCIAL</v>
      </c>
      <c r="F2830" t="str">
        <v>C003</v>
      </c>
      <c r="G2830" t="str">
        <v>Competitor Comparison Sheet</v>
      </c>
      <c r="H2830" t="str">
        <v>CLICKED</v>
      </c>
      <c r="I2830">
        <v>579</v>
      </c>
      <c r="J2830" t="str">
        <v>DESKTOP</v>
      </c>
      <c r="K2830" t="str">
        <v>https://example.com/pricing</v>
      </c>
      <c r="L2830" t="str">
        <v/>
      </c>
      <c r="M2830">
        <v>9.6999999999999993</v>
      </c>
      <c r="N2830" t="str">
        <v>HIGH</v>
      </c>
    </row>
    <row r="2831" spans="1:14">
      <c r="A2831" t="str">
        <v>INT-02830</v>
      </c>
      <c r="B2831" t="str">
        <v>L0513</v>
      </c>
      <c r="C2831" t="str">
        <v>UNSUBSCRIBE</v>
      </c>
      <c r="D2831">
        <v>45782</v>
      </c>
      <c r="E2831" t="str">
        <v>CHAT</v>
      </c>
      <c r="F2831" t="str">
        <v>C010</v>
      </c>
      <c r="G2831" t="str">
        <v>Video: Customer Testimonial</v>
      </c>
      <c r="H2831" t="str">
        <v>NO_RESPONSE</v>
      </c>
      <c r="I2831">
        <v>1142</v>
      </c>
      <c r="J2831" t="str">
        <v>DESKTOP</v>
      </c>
      <c r="K2831" t="str">
        <v>https://example.com/integrations</v>
      </c>
      <c r="L2831" t="str">
        <v/>
      </c>
      <c r="M2831">
        <v>19</v>
      </c>
      <c r="N2831" t="str">
        <v>HIGH</v>
      </c>
    </row>
    <row r="2832" spans="1:14">
      <c r="A2832" t="str">
        <v>INT-02831</v>
      </c>
      <c r="B2832" t="str">
        <v>L0350</v>
      </c>
      <c r="C2832" t="str">
        <v>EMAIL_OPEN</v>
      </c>
      <c r="D2832">
        <v>45792</v>
      </c>
      <c r="E2832" t="str">
        <v>IN-PERSON</v>
      </c>
      <c r="F2832" t="str">
        <v>N/A</v>
      </c>
      <c r="G2832" t="str">
        <v>Blog: 5 Metrics Every Cmo Needs</v>
      </c>
      <c r="H2832" t="str">
        <v>NO_RESPONSE</v>
      </c>
      <c r="I2832">
        <v>1781</v>
      </c>
      <c r="J2832" t="str">
        <v>TABLET</v>
      </c>
      <c r="K2832" t="str">
        <v>N/A</v>
      </c>
      <c r="L2832" t="str">
        <v/>
      </c>
      <c r="M2832">
        <v>29.7</v>
      </c>
      <c r="N2832" t="str">
        <v>HIGH</v>
      </c>
    </row>
    <row r="2833" spans="1:14">
      <c r="A2833" t="str">
        <v>INT-02832</v>
      </c>
      <c r="B2833" t="str">
        <v>L0173</v>
      </c>
      <c r="C2833" t="str">
        <v>PHONE_CALL</v>
      </c>
      <c r="D2833">
        <v>45689</v>
      </c>
      <c r="E2833" t="str">
        <v>UNKNOWN</v>
      </c>
      <c r="F2833" t="str">
        <v>C006</v>
      </c>
      <c r="G2833" t="str">
        <v>Ultimate Guide To Crm</v>
      </c>
      <c r="H2833" t="str">
        <v>NO_RESPONSE</v>
      </c>
      <c r="I2833">
        <v>421</v>
      </c>
      <c r="J2833" t="str">
        <v>MOBILE</v>
      </c>
      <c r="K2833" t="str">
        <v>https://example.com/case-studies</v>
      </c>
      <c r="L2833" t="str">
        <v/>
      </c>
      <c r="M2833">
        <v>7</v>
      </c>
      <c r="N2833" t="str">
        <v>HIGH</v>
      </c>
    </row>
    <row r="2834" spans="1:14">
      <c r="A2834" t="str">
        <v>INT-02833</v>
      </c>
      <c r="B2834" t="str">
        <v>L0932</v>
      </c>
      <c r="C2834" t="str">
        <v>PHONE_CALL</v>
      </c>
      <c r="D2834">
        <v>45790</v>
      </c>
      <c r="E2834" t="str">
        <v>WEB</v>
      </c>
      <c r="F2834" t="str">
        <v>C004</v>
      </c>
      <c r="G2834" t="str">
        <v>Webinar: Marketing Automation 101</v>
      </c>
      <c r="H2834" t="str">
        <v>BOUNCED</v>
      </c>
      <c r="I2834">
        <v>1543</v>
      </c>
      <c r="J2834" t="str">
        <v>UNKNOWN</v>
      </c>
      <c r="K2834" t="str">
        <v>https://example.com/blog</v>
      </c>
      <c r="L2834" t="str">
        <v/>
      </c>
      <c r="M2834">
        <v>25.7</v>
      </c>
      <c r="N2834" t="str">
        <v>HIGH</v>
      </c>
    </row>
    <row r="2835" spans="1:14">
      <c r="A2835" t="str">
        <v>INT-02834</v>
      </c>
      <c r="B2835" t="str">
        <v>L0913</v>
      </c>
      <c r="C2835" t="str">
        <v>CASE_STUDY_VIEW</v>
      </c>
      <c r="D2835">
        <v>45748</v>
      </c>
      <c r="E2835" t="str">
        <v>EMAIL</v>
      </c>
      <c r="F2835" t="str">
        <v>N/A</v>
      </c>
      <c r="G2835" t="str">
        <v>Retargeting Ad Creative A</v>
      </c>
      <c r="H2835" t="str">
        <v>CLICKED</v>
      </c>
      <c r="I2835">
        <v>794</v>
      </c>
      <c r="J2835" t="str">
        <v>TABLET</v>
      </c>
      <c r="K2835" t="str">
        <v>https://example.com/integrations</v>
      </c>
      <c r="L2835" t="str">
        <v/>
      </c>
      <c r="M2835">
        <v>13.2</v>
      </c>
      <c r="N2835" t="str">
        <v>HIGH</v>
      </c>
    </row>
    <row r="2836" spans="1:14">
      <c r="A2836" t="str">
        <v>INT-02835</v>
      </c>
      <c r="B2836" t="str">
        <v>L0894</v>
      </c>
      <c r="C2836" t="str">
        <v>EMAIL_OPEN</v>
      </c>
      <c r="D2836">
        <v>45865</v>
      </c>
      <c r="E2836" t="str">
        <v>PHONE</v>
      </c>
      <c r="F2836" t="str">
        <v>C001</v>
      </c>
      <c r="G2836" t="str">
        <v>Webinar: Lead Scoring Best Practices</v>
      </c>
      <c r="H2836" t="str">
        <v>CONVERTED</v>
      </c>
      <c r="I2836">
        <v>1498</v>
      </c>
      <c r="J2836" t="str">
        <v>UNKNOWN</v>
      </c>
      <c r="K2836" t="str">
        <v>https://example.com/roi-calculator</v>
      </c>
      <c r="L2836" t="str">
        <v/>
      </c>
      <c r="M2836">
        <v>25</v>
      </c>
      <c r="N2836" t="str">
        <v>HIGH</v>
      </c>
    </row>
    <row r="2837" spans="1:14">
      <c r="A2837" t="str">
        <v>INT-02836</v>
      </c>
      <c r="B2837" t="str">
        <v>L0870</v>
      </c>
      <c r="C2837" t="str">
        <v>EMAIL_CLICK</v>
      </c>
      <c r="D2837">
        <v>45862</v>
      </c>
      <c r="E2837" t="str">
        <v>CHAT</v>
      </c>
      <c r="F2837" t="str">
        <v>C004</v>
      </c>
      <c r="G2837" t="str">
        <v>Chatbot: Pricing Inquiry</v>
      </c>
      <c r="H2837" t="str">
        <v>CLICKED</v>
      </c>
      <c r="I2837">
        <v>599</v>
      </c>
      <c r="J2837" t="str">
        <v>MOBILE</v>
      </c>
      <c r="K2837" t="str">
        <v>https://example.com/free-trial</v>
      </c>
      <c r="L2837" t="str">
        <v/>
      </c>
      <c r="M2837">
        <v>10</v>
      </c>
      <c r="N2837" t="str">
        <v>HIGH</v>
      </c>
    </row>
    <row r="2838" spans="1:14">
      <c r="A2838" t="str">
        <v>INT-02837</v>
      </c>
      <c r="B2838" t="str">
        <v>L0855</v>
      </c>
      <c r="C2838" t="str">
        <v>CASE_STUDY_VIEW</v>
      </c>
      <c r="D2838">
        <v>45728</v>
      </c>
      <c r="E2838" t="str">
        <v>UNKNOWN</v>
      </c>
      <c r="F2838" t="str">
        <v>C008</v>
      </c>
      <c r="G2838" t="str">
        <v>Webinar: Lead Scoring Best Practices</v>
      </c>
      <c r="H2838" t="str">
        <v>REPLIED</v>
      </c>
      <c r="I2838">
        <v>1612</v>
      </c>
      <c r="J2838" t="str">
        <v>MOBILE</v>
      </c>
      <c r="K2838" t="str">
        <v>https://example.com/competitors</v>
      </c>
      <c r="L2838" t="str">
        <v/>
      </c>
      <c r="M2838">
        <v>26.9</v>
      </c>
      <c r="N2838" t="str">
        <v>HIGH</v>
      </c>
    </row>
    <row r="2839" spans="1:14">
      <c r="A2839" t="str">
        <v>INT-02838</v>
      </c>
      <c r="B2839" t="str">
        <v>L0373</v>
      </c>
      <c r="C2839" t="str">
        <v>SOCIAL_ENGAGE</v>
      </c>
      <c r="D2839">
        <v>45823</v>
      </c>
      <c r="E2839" t="str">
        <v>CHAT</v>
      </c>
      <c r="F2839" t="str">
        <v>C005</v>
      </c>
      <c r="G2839" t="str">
        <v>Ultimate Guide To Crm</v>
      </c>
      <c r="H2839" t="str">
        <v>OPENED</v>
      </c>
      <c r="I2839">
        <v>1571</v>
      </c>
      <c r="J2839" t="str">
        <v>UNKNOWN</v>
      </c>
      <c r="K2839" t="str">
        <v>https://example.com/integrations</v>
      </c>
      <c r="L2839" t="str">
        <v/>
      </c>
      <c r="M2839">
        <v>26.2</v>
      </c>
      <c r="N2839" t="str">
        <v>HIGH</v>
      </c>
    </row>
    <row r="2840" spans="1:14">
      <c r="A2840" t="str">
        <v>INT-02839</v>
      </c>
      <c r="B2840" t="str">
        <v>L0118</v>
      </c>
      <c r="C2840" t="str">
        <v>SOCIAL_ENGAGE</v>
      </c>
      <c r="D2840">
        <v>45671</v>
      </c>
      <c r="E2840" t="str">
        <v>SMS</v>
      </c>
      <c r="F2840" t="str">
        <v>C007</v>
      </c>
      <c r="G2840" t="str">
        <v>Webinar: Lead Scoring Best Practices</v>
      </c>
      <c r="H2840" t="str">
        <v>OPENED</v>
      </c>
      <c r="I2840">
        <v>926</v>
      </c>
      <c r="J2840" t="str">
        <v>DESKTOP</v>
      </c>
      <c r="K2840" t="str">
        <v>https://example.com/webinars</v>
      </c>
      <c r="L2840" t="str">
        <v/>
      </c>
      <c r="M2840">
        <v>15.4</v>
      </c>
      <c r="N2840" t="str">
        <v>HIGH</v>
      </c>
    </row>
    <row r="2841" spans="1:14">
      <c r="A2841" t="str">
        <v>INT-02840</v>
      </c>
      <c r="B2841" t="str">
        <v>L0599</v>
      </c>
      <c r="C2841" t="str">
        <v>FREE_TRIAL_SIGNUP</v>
      </c>
      <c r="D2841">
        <v>45724</v>
      </c>
      <c r="E2841" t="str">
        <v>PHONE</v>
      </c>
      <c r="F2841" t="str">
        <v>C005</v>
      </c>
      <c r="G2841" t="str">
        <v>Customer Success Story</v>
      </c>
      <c r="H2841" t="str">
        <v>CLICKED</v>
      </c>
      <c r="I2841">
        <v>708</v>
      </c>
      <c r="J2841" t="str">
        <v>MOBILE</v>
      </c>
      <c r="K2841" t="str">
        <v>https://example.com/integrations</v>
      </c>
      <c r="L2841" t="str">
        <v>Multi-Year Deal Potential</v>
      </c>
      <c r="M2841">
        <v>11.8</v>
      </c>
      <c r="N2841" t="str">
        <v>HIGH</v>
      </c>
    </row>
    <row r="2842" spans="1:14">
      <c r="A2842" t="str">
        <v>INT-02841</v>
      </c>
      <c r="B2842" t="str">
        <v>L0191</v>
      </c>
      <c r="C2842" t="str">
        <v>VIDEO_WATCH</v>
      </c>
      <c r="D2842">
        <v>45889</v>
      </c>
      <c r="E2842" t="str">
        <v>UNKNOWN</v>
      </c>
      <c r="F2842" t="str">
        <v>C005</v>
      </c>
      <c r="G2842" t="str">
        <v>Blog: Abm Vs Demand Gen</v>
      </c>
      <c r="H2842" t="str">
        <v>BOUNCED</v>
      </c>
      <c r="I2842">
        <v>286</v>
      </c>
      <c r="J2842" t="str">
        <v>MOBILE</v>
      </c>
      <c r="K2842" t="str">
        <v>https://example.com/free-trial</v>
      </c>
      <c r="L2842" t="str">
        <v/>
      </c>
      <c r="M2842">
        <v>4.8</v>
      </c>
      <c r="N2842" t="str">
        <v>MEDIUM</v>
      </c>
    </row>
    <row r="2843" spans="1:14">
      <c r="A2843" t="str">
        <v>INT-02842</v>
      </c>
      <c r="B2843" t="str">
        <v>L0254</v>
      </c>
      <c r="C2843" t="str">
        <v>SOCIAL_ENGAGE</v>
      </c>
      <c r="D2843">
        <v>45661</v>
      </c>
      <c r="E2843" t="str">
        <v>EMAIL</v>
      </c>
      <c r="F2843" t="str">
        <v>C008</v>
      </c>
      <c r="G2843" t="str">
        <v>Unknown</v>
      </c>
      <c r="H2843" t="str">
        <v>CLICKED</v>
      </c>
      <c r="I2843">
        <v>187</v>
      </c>
      <c r="J2843" t="str">
        <v>UNKNOWN</v>
      </c>
      <c r="K2843" t="str">
        <v>https://example.com/free-trial</v>
      </c>
      <c r="L2843" t="str">
        <v/>
      </c>
      <c r="M2843">
        <v>3.1</v>
      </c>
      <c r="N2843" t="str">
        <v>MEDIUM</v>
      </c>
    </row>
    <row r="2844" spans="1:14">
      <c r="A2844" t="str">
        <v>INT-02843</v>
      </c>
      <c r="B2844" t="str">
        <v>L0343</v>
      </c>
      <c r="C2844" t="str">
        <v>EMAIL_OPEN</v>
      </c>
      <c r="D2844">
        <v>45927</v>
      </c>
      <c r="E2844" t="str">
        <v>PUSH_NOTIFICATION</v>
      </c>
      <c r="F2844" t="str">
        <v>N/A</v>
      </c>
      <c r="G2844" t="str">
        <v>Webinar: Marketing Automation 101</v>
      </c>
      <c r="H2844" t="str">
        <v>CLICKED</v>
      </c>
      <c r="I2844">
        <v>1487</v>
      </c>
      <c r="J2844" t="str">
        <v>UNKNOWN</v>
      </c>
      <c r="K2844" t="str">
        <v>https://example.com/demo</v>
      </c>
      <c r="L2844" t="str">
        <v/>
      </c>
      <c r="M2844">
        <v>24.8</v>
      </c>
      <c r="N2844" t="str">
        <v>HIGH</v>
      </c>
    </row>
    <row r="2845" spans="1:14">
      <c r="A2845" t="str">
        <v>INT-02844</v>
      </c>
      <c r="B2845" t="str">
        <v>L0554</v>
      </c>
      <c r="C2845" t="str">
        <v>CASE_STUDY_VIEW</v>
      </c>
      <c r="D2845">
        <v>45678</v>
      </c>
      <c r="E2845" t="str">
        <v>PUSH_NOTIFICATION</v>
      </c>
      <c r="F2845" t="str">
        <v>C007</v>
      </c>
      <c r="G2845" t="str">
        <v>Webinar: Marketing Automation 101</v>
      </c>
      <c r="H2845" t="str">
        <v>VIEWED</v>
      </c>
      <c r="I2845">
        <v>1567</v>
      </c>
      <c r="J2845" t="str">
        <v>UNKNOWN</v>
      </c>
      <c r="K2845" t="str">
        <v>N/A</v>
      </c>
      <c r="L2845" t="str">
        <v/>
      </c>
      <c r="M2845">
        <v>26.1</v>
      </c>
      <c r="N2845" t="str">
        <v>HIGH</v>
      </c>
    </row>
    <row r="2846" spans="1:14">
      <c r="A2846" t="str">
        <v>INT-02845</v>
      </c>
      <c r="B2846" t="str">
        <v>L0506</v>
      </c>
      <c r="C2846" t="str">
        <v>FORM_SUBMIT</v>
      </c>
      <c r="D2846" t="str">
        <v/>
      </c>
      <c r="E2846" t="str">
        <v>IN-PERSON</v>
      </c>
      <c r="F2846" t="str">
        <v>N/A</v>
      </c>
      <c r="G2846" t="str">
        <v>Case Study: Smb Growth Story</v>
      </c>
      <c r="H2846" t="str">
        <v>PARTIAL_VIEW</v>
      </c>
      <c r="I2846">
        <v>1605</v>
      </c>
      <c r="J2846" t="str">
        <v>UNKNOWN</v>
      </c>
      <c r="K2846" t="str">
        <v>https://example.com/competitors</v>
      </c>
      <c r="L2846" t="str">
        <v/>
      </c>
      <c r="M2846">
        <v>26.8</v>
      </c>
      <c r="N2846" t="str">
        <v>HIGH</v>
      </c>
    </row>
    <row r="2847" spans="1:14">
      <c r="A2847" t="str">
        <v>INT-02846</v>
      </c>
      <c r="B2847" t="str">
        <v>L0027</v>
      </c>
      <c r="C2847" t="str">
        <v>WEBINAR_ATTENDED</v>
      </c>
      <c r="D2847">
        <v>45769</v>
      </c>
      <c r="E2847" t="str">
        <v>WEB</v>
      </c>
      <c r="F2847" t="str">
        <v>C005</v>
      </c>
      <c r="G2847" t="str">
        <v>Blog: How To Reduce Cac</v>
      </c>
      <c r="H2847" t="str">
        <v>DOWNLOADED</v>
      </c>
      <c r="I2847">
        <v>1660</v>
      </c>
      <c r="J2847" t="str">
        <v>MOBILE</v>
      </c>
      <c r="K2847" t="str">
        <v>https://example.com/resources/ebooks</v>
      </c>
      <c r="L2847" t="str">
        <v/>
      </c>
      <c r="M2847">
        <v>27.7</v>
      </c>
      <c r="N2847" t="str">
        <v>HIGH</v>
      </c>
    </row>
    <row r="2848" spans="1:14">
      <c r="A2848" t="str">
        <v>INT-02847</v>
      </c>
      <c r="B2848" t="str">
        <v>L0938</v>
      </c>
      <c r="C2848" t="str">
        <v>CASE_STUDY_VIEW</v>
      </c>
      <c r="D2848">
        <v>45719</v>
      </c>
      <c r="E2848" t="str">
        <v>CHAT</v>
      </c>
      <c r="F2848" t="str">
        <v>C004</v>
      </c>
      <c r="G2848" t="str">
        <v>Video: Customer Testimonial</v>
      </c>
      <c r="H2848" t="str">
        <v>OPENED</v>
      </c>
      <c r="I2848">
        <v>1381</v>
      </c>
      <c r="J2848" t="str">
        <v>MOBILE</v>
      </c>
      <c r="K2848" t="str">
        <v>https://example.com/competitors</v>
      </c>
      <c r="L2848" t="str">
        <v/>
      </c>
      <c r="M2848">
        <v>23</v>
      </c>
      <c r="N2848" t="str">
        <v>HIGH</v>
      </c>
    </row>
    <row r="2849" spans="1:14">
      <c r="A2849" t="str">
        <v>INT-02848</v>
      </c>
      <c r="B2849" t="str">
        <v>L0622</v>
      </c>
      <c r="C2849" t="str">
        <v>EMAIL_OPEN</v>
      </c>
      <c r="D2849">
        <v>45986</v>
      </c>
      <c r="E2849" t="str">
        <v>EMAIL</v>
      </c>
      <c r="F2849" t="str">
        <v>C008</v>
      </c>
      <c r="G2849" t="str">
        <v>Pricing Page</v>
      </c>
      <c r="H2849" t="str">
        <v>CONVERTED</v>
      </c>
      <c r="I2849">
        <v>671</v>
      </c>
      <c r="J2849" t="str">
        <v>DESKTOP</v>
      </c>
      <c r="K2849" t="str">
        <v>https://example.com/free-trial</v>
      </c>
      <c r="L2849" t="str">
        <v/>
      </c>
      <c r="M2849">
        <v>11.2</v>
      </c>
      <c r="N2849" t="str">
        <v>HIGH</v>
      </c>
    </row>
    <row r="2850" spans="1:14">
      <c r="A2850" t="str">
        <v>INT-02849</v>
      </c>
      <c r="B2850" t="str">
        <v>L0730</v>
      </c>
      <c r="C2850" t="str">
        <v>SOCIAL_ENGAGE</v>
      </c>
      <c r="D2850">
        <v>45792</v>
      </c>
      <c r="E2850" t="str">
        <v>PUSH_NOTIFICATION</v>
      </c>
      <c r="F2850" t="str">
        <v>C007</v>
      </c>
      <c r="G2850" t="str">
        <v>Video: Customer Testimonial</v>
      </c>
      <c r="H2850" t="str">
        <v>UNSUBSCRIBED</v>
      </c>
      <c r="I2850">
        <v>1926</v>
      </c>
      <c r="J2850" t="str">
        <v>DESKTOP</v>
      </c>
      <c r="K2850" t="str">
        <v>https://example.com/case-studies</v>
      </c>
      <c r="L2850" t="str">
        <v/>
      </c>
      <c r="M2850">
        <v>32.1</v>
      </c>
      <c r="N2850" t="str">
        <v>HIGH</v>
      </c>
    </row>
    <row r="2851" spans="1:14">
      <c r="A2851" t="str">
        <v>INT-02850</v>
      </c>
      <c r="B2851" t="str">
        <v>L0029</v>
      </c>
      <c r="C2851" t="str">
        <v>UNSUBSCRIBE</v>
      </c>
      <c r="D2851">
        <v>45842</v>
      </c>
      <c r="E2851" t="str">
        <v>PUSH_NOTIFICATION</v>
      </c>
      <c r="F2851" t="str">
        <v>N/A</v>
      </c>
      <c r="G2851" t="str">
        <v>Blog: How To Reduce Cac</v>
      </c>
      <c r="H2851" t="str">
        <v>CLICKED</v>
      </c>
      <c r="I2851">
        <v>2387</v>
      </c>
      <c r="J2851" t="str">
        <v>TABLET</v>
      </c>
      <c r="K2851" t="str">
        <v>https://example.com/integrations</v>
      </c>
      <c r="L2851" t="str">
        <v/>
      </c>
      <c r="M2851">
        <v>39.799999999999997</v>
      </c>
      <c r="N2851" t="str">
        <v>HIGH</v>
      </c>
    </row>
    <row r="2852" spans="1:14">
      <c r="A2852" t="str">
        <v>INT-02851</v>
      </c>
      <c r="B2852" t="str">
        <v>L0179</v>
      </c>
      <c r="C2852" t="str">
        <v>DEMO_REQUEST</v>
      </c>
      <c r="D2852">
        <v>45933</v>
      </c>
      <c r="E2852" t="str">
        <v>CHAT</v>
      </c>
      <c r="F2852" t="str">
        <v>C007</v>
      </c>
      <c r="G2852" t="str">
        <v>Social Post: Product Launch</v>
      </c>
      <c r="H2852" t="str">
        <v>DOWNLOADED</v>
      </c>
      <c r="I2852">
        <v>756</v>
      </c>
      <c r="J2852" t="str">
        <v>MOBILE</v>
      </c>
      <c r="K2852" t="str">
        <v>https://example.com/case-studies</v>
      </c>
      <c r="L2852" t="str">
        <v/>
      </c>
      <c r="M2852">
        <v>12.6</v>
      </c>
      <c r="N2852" t="str">
        <v>HIGH</v>
      </c>
    </row>
    <row r="2853" spans="1:14">
      <c r="A2853" t="str">
        <v>INT-02852</v>
      </c>
      <c r="B2853" t="str">
        <v>L0538</v>
      </c>
      <c r="C2853" t="str">
        <v>CASE_STUDY_VIEW</v>
      </c>
      <c r="D2853">
        <v>45950</v>
      </c>
      <c r="E2853" t="str">
        <v>PHONE</v>
      </c>
      <c r="F2853" t="str">
        <v>N/A</v>
      </c>
      <c r="G2853" t="str">
        <v>Guide: Email Deliverability</v>
      </c>
      <c r="H2853" t="str">
        <v>VIEWED</v>
      </c>
      <c r="I2853">
        <v>2304</v>
      </c>
      <c r="J2853" t="str">
        <v>TABLET</v>
      </c>
      <c r="K2853" t="str">
        <v>https://example.com/free-trial</v>
      </c>
      <c r="L2853" t="str">
        <v/>
      </c>
      <c r="M2853">
        <v>38.4</v>
      </c>
      <c r="N2853" t="str">
        <v>HIGH</v>
      </c>
    </row>
    <row r="2854" spans="1:14">
      <c r="A2854" t="str">
        <v>INT-02853</v>
      </c>
      <c r="B2854" t="str">
        <v>L0780</v>
      </c>
      <c r="C2854" t="str">
        <v>EMAIL_OPEN</v>
      </c>
      <c r="D2854">
        <v>45665</v>
      </c>
      <c r="E2854" t="str">
        <v>SMS</v>
      </c>
      <c r="F2854" t="str">
        <v>C004</v>
      </c>
      <c r="G2854" t="str">
        <v>Whitepaper: State Of Gtm 2025</v>
      </c>
      <c r="H2854" t="str">
        <v>UNSUBSCRIBED</v>
      </c>
      <c r="I2854">
        <v>1714</v>
      </c>
      <c r="J2854" t="str">
        <v>MOBILE</v>
      </c>
      <c r="K2854" t="str">
        <v>https://example.com/pricing</v>
      </c>
      <c r="L2854" t="str">
        <v/>
      </c>
      <c r="M2854">
        <v>28.6</v>
      </c>
      <c r="N2854" t="str">
        <v>HIGH</v>
      </c>
    </row>
    <row r="2855" spans="1:14">
      <c r="A2855" t="str">
        <v>INT-02854</v>
      </c>
      <c r="B2855" t="str">
        <v>L0845</v>
      </c>
      <c r="C2855" t="str">
        <v>DEMO_REQUEST</v>
      </c>
      <c r="D2855">
        <v>45963</v>
      </c>
      <c r="E2855" t="str">
        <v>IN-PERSON</v>
      </c>
      <c r="F2855" t="str">
        <v>N/A</v>
      </c>
      <c r="G2855" t="str">
        <v>Chatbot: Pricing Inquiry</v>
      </c>
      <c r="H2855" t="str">
        <v>BOUNCED</v>
      </c>
      <c r="I2855">
        <v>819</v>
      </c>
      <c r="J2855" t="str">
        <v>MOBILE</v>
      </c>
      <c r="K2855" t="str">
        <v>https://example.com/roi-calculator</v>
      </c>
      <c r="L2855" t="str">
        <v>Downloaded 3+ Resources</v>
      </c>
      <c r="M2855">
        <v>13.7</v>
      </c>
      <c r="N2855" t="str">
        <v>HIGH</v>
      </c>
    </row>
    <row r="2856" spans="1:14">
      <c r="A2856" t="str">
        <v>INT-02855</v>
      </c>
      <c r="B2856" t="str">
        <v>L0413</v>
      </c>
      <c r="C2856" t="str">
        <v>VIDEO_WATCH</v>
      </c>
      <c r="D2856">
        <v>45948</v>
      </c>
      <c r="E2856" t="str">
        <v>SMS</v>
      </c>
      <c r="F2856" t="str">
        <v>C006</v>
      </c>
      <c r="G2856" t="str">
        <v>Video: Customer Testimonial</v>
      </c>
      <c r="H2856" t="str">
        <v>NO_RESPONSE</v>
      </c>
      <c r="I2856">
        <v>263</v>
      </c>
      <c r="J2856" t="str">
        <v>DESKTOP</v>
      </c>
      <c r="K2856" t="str">
        <v>https://example.com/free-trial</v>
      </c>
      <c r="L2856" t="str">
        <v>Wants To Talk To Reference Customer</v>
      </c>
      <c r="M2856">
        <v>4.4000000000000004</v>
      </c>
      <c r="N2856" t="str">
        <v>MEDIUM</v>
      </c>
    </row>
    <row r="2857" spans="1:14">
      <c r="A2857" t="str">
        <v>INT-02856</v>
      </c>
      <c r="B2857" t="str">
        <v>L0852</v>
      </c>
      <c r="C2857" t="str">
        <v>UNSUBSCRIBE</v>
      </c>
      <c r="D2857">
        <v>45825</v>
      </c>
      <c r="E2857" t="str">
        <v>CHAT</v>
      </c>
      <c r="F2857" t="str">
        <v>C004</v>
      </c>
      <c r="G2857" t="str">
        <v>Unknown</v>
      </c>
      <c r="H2857" t="str">
        <v>NO_RESPONSE</v>
      </c>
      <c r="I2857">
        <v>118</v>
      </c>
      <c r="J2857" t="str">
        <v>TABLET</v>
      </c>
      <c r="K2857" t="str">
        <v>https://example.com/demo</v>
      </c>
      <c r="L2857" t="str">
        <v/>
      </c>
      <c r="M2857">
        <v>2</v>
      </c>
      <c r="N2857" t="str">
        <v>MEDIUM</v>
      </c>
    </row>
    <row r="2858" spans="1:14">
      <c r="A2858" t="str">
        <v>INT-02857</v>
      </c>
      <c r="B2858" t="str">
        <v>L0789</v>
      </c>
      <c r="C2858" t="str">
        <v>DEMO_REQUEST</v>
      </c>
      <c r="D2858">
        <v>45841</v>
      </c>
      <c r="E2858" t="str">
        <v>CHAT</v>
      </c>
      <c r="F2858" t="str">
        <v>C007</v>
      </c>
      <c r="G2858" t="str">
        <v>Webinar: Marketing Automation 101</v>
      </c>
      <c r="H2858" t="str">
        <v>REGISTERED</v>
      </c>
      <c r="I2858">
        <v>1630</v>
      </c>
      <c r="J2858" t="str">
        <v>TABLET</v>
      </c>
      <c r="K2858" t="str">
        <v>https://example.com/integrations</v>
      </c>
      <c r="L2858" t="str">
        <v/>
      </c>
      <c r="M2858">
        <v>27.2</v>
      </c>
      <c r="N2858" t="str">
        <v>HIGH</v>
      </c>
    </row>
    <row r="2859" spans="1:14">
      <c r="A2859" t="str">
        <v>INT-02858</v>
      </c>
      <c r="B2859" t="str">
        <v>L0358</v>
      </c>
      <c r="C2859" t="str">
        <v>WEBINAR_ATTENDED</v>
      </c>
      <c r="D2859">
        <v>45841</v>
      </c>
      <c r="E2859" t="str">
        <v>SMS</v>
      </c>
      <c r="F2859" t="str">
        <v>N/A</v>
      </c>
      <c r="G2859" t="str">
        <v>Ultimate Guide To Crm</v>
      </c>
      <c r="H2859" t="str">
        <v>NO_RESPONSE</v>
      </c>
      <c r="I2859">
        <v>84</v>
      </c>
      <c r="J2859" t="str">
        <v>MOBILE</v>
      </c>
      <c r="K2859" t="str">
        <v>N/A</v>
      </c>
      <c r="L2859" t="str">
        <v/>
      </c>
      <c r="M2859">
        <v>1.4</v>
      </c>
      <c r="N2859" t="str">
        <v>MEDIUM</v>
      </c>
    </row>
    <row r="2860" spans="1:14">
      <c r="A2860" t="str">
        <v>INT-02859</v>
      </c>
      <c r="B2860" t="str">
        <v>L0323</v>
      </c>
      <c r="C2860" t="str">
        <v>REFERRAL_LINK_CLICK</v>
      </c>
      <c r="D2860">
        <v>45805</v>
      </c>
      <c r="E2860" t="str">
        <v>PUSH_NOTIFICATION</v>
      </c>
      <c r="F2860" t="str">
        <v>C010</v>
      </c>
      <c r="G2860" t="str">
        <v>Unknown</v>
      </c>
      <c r="H2860" t="str">
        <v>NO_RESPONSE</v>
      </c>
      <c r="I2860">
        <v>1478</v>
      </c>
      <c r="J2860" t="str">
        <v>MOBILE</v>
      </c>
      <c r="K2860" t="str">
        <v>https://example.com/about</v>
      </c>
      <c r="L2860" t="str">
        <v/>
      </c>
      <c r="M2860">
        <v>24.6</v>
      </c>
      <c r="N2860" t="str">
        <v>HIGH</v>
      </c>
    </row>
    <row r="2861" spans="1:14">
      <c r="A2861" t="str">
        <v>INT-02860</v>
      </c>
      <c r="B2861" t="str">
        <v>L0870</v>
      </c>
      <c r="C2861" t="str">
        <v>EMAIL_OPEN</v>
      </c>
      <c r="D2861">
        <v>45938</v>
      </c>
      <c r="E2861" t="str">
        <v>IN-PERSON</v>
      </c>
      <c r="F2861" t="str">
        <v>C008</v>
      </c>
      <c r="G2861" t="str">
        <v>Product Demo Video</v>
      </c>
      <c r="H2861" t="str">
        <v>CLICKED</v>
      </c>
      <c r="I2861">
        <v>585</v>
      </c>
      <c r="J2861" t="str">
        <v>MOBILE</v>
      </c>
      <c r="K2861" t="str">
        <v>https://example.com/pricing</v>
      </c>
      <c r="L2861" t="str">
        <v/>
      </c>
      <c r="M2861">
        <v>9.8000000000000007</v>
      </c>
      <c r="N2861" t="str">
        <v>HIGH</v>
      </c>
    </row>
    <row r="2862" spans="1:14">
      <c r="A2862" t="str">
        <v>INT-02861</v>
      </c>
      <c r="B2862" t="str">
        <v>L0347</v>
      </c>
      <c r="C2862" t="str">
        <v>FREE_TRIAL_SIGNUP</v>
      </c>
      <c r="D2862">
        <v>45799</v>
      </c>
      <c r="E2862" t="str">
        <v>SOCIAL</v>
      </c>
      <c r="F2862" t="str">
        <v>C006</v>
      </c>
      <c r="G2862" t="str">
        <v>Unknown</v>
      </c>
      <c r="H2862" t="str">
        <v>PARTIAL_VIEW</v>
      </c>
      <c r="I2862">
        <v>98</v>
      </c>
      <c r="J2862" t="str">
        <v>UNKNOWN</v>
      </c>
      <c r="K2862" t="str">
        <v>N/A</v>
      </c>
      <c r="L2862" t="str">
        <v/>
      </c>
      <c r="M2862">
        <v>1.6</v>
      </c>
      <c r="N2862" t="str">
        <v>MEDIUM</v>
      </c>
    </row>
    <row r="2863" spans="1:14">
      <c r="A2863" t="str">
        <v>INT-02862</v>
      </c>
      <c r="B2863" t="str">
        <v>L0208</v>
      </c>
      <c r="C2863" t="str">
        <v>FREE_TRIAL_SIGNUP</v>
      </c>
      <c r="D2863">
        <v>45707</v>
      </c>
      <c r="E2863" t="str">
        <v>UNKNOWN</v>
      </c>
      <c r="F2863" t="str">
        <v>C010</v>
      </c>
      <c r="G2863" t="str">
        <v>Event Registration: Summit 2025</v>
      </c>
      <c r="H2863" t="str">
        <v>VIEWED</v>
      </c>
      <c r="I2863">
        <v>1138</v>
      </c>
      <c r="J2863" t="str">
        <v>UNKNOWN</v>
      </c>
      <c r="K2863" t="str">
        <v>N/A</v>
      </c>
      <c r="L2863" t="str">
        <v/>
      </c>
      <c r="M2863">
        <v>19</v>
      </c>
      <c r="N2863" t="str">
        <v>HIGH</v>
      </c>
    </row>
    <row r="2864" spans="1:14">
      <c r="A2864" t="str">
        <v>INT-02863</v>
      </c>
      <c r="B2864" t="str">
        <v>L0175</v>
      </c>
      <c r="C2864" t="str">
        <v>REFERRAL_LINK_CLICK</v>
      </c>
      <c r="D2864">
        <v>46012</v>
      </c>
      <c r="E2864" t="str">
        <v>CHAT</v>
      </c>
      <c r="F2864" t="str">
        <v>C007</v>
      </c>
      <c r="G2864" t="str">
        <v>Newsletter Issue #42</v>
      </c>
      <c r="H2864" t="str">
        <v>CLICKED</v>
      </c>
      <c r="I2864">
        <v>1472</v>
      </c>
      <c r="J2864" t="str">
        <v>MOBILE</v>
      </c>
      <c r="K2864" t="str">
        <v>https://example.com/resources/ebooks</v>
      </c>
      <c r="L2864" t="str">
        <v/>
      </c>
      <c r="M2864">
        <v>24.5</v>
      </c>
      <c r="N2864" t="str">
        <v>HIGH</v>
      </c>
    </row>
    <row r="2865" spans="1:14">
      <c r="A2865" t="str">
        <v>INT-02864</v>
      </c>
      <c r="B2865" t="str">
        <v>L0086</v>
      </c>
      <c r="C2865" t="str">
        <v>SOCIAL_ENGAGE</v>
      </c>
      <c r="D2865">
        <v>45889</v>
      </c>
      <c r="E2865" t="str">
        <v>SMS</v>
      </c>
      <c r="F2865" t="str">
        <v>C007</v>
      </c>
      <c r="G2865" t="str">
        <v>Newsletter Issue #42</v>
      </c>
      <c r="H2865" t="str">
        <v>PARTIAL_VIEW</v>
      </c>
      <c r="I2865">
        <v>0</v>
      </c>
      <c r="J2865" t="str">
        <v>MOBILE</v>
      </c>
      <c r="K2865" t="str">
        <v>https://example.com/contact</v>
      </c>
      <c r="L2865" t="str">
        <v/>
      </c>
      <c r="M2865">
        <v>0</v>
      </c>
      <c r="N2865" t="str">
        <v>NONE</v>
      </c>
    </row>
    <row r="2866" spans="1:14">
      <c r="A2866" t="str">
        <v>INT-02865</v>
      </c>
      <c r="B2866" t="str">
        <v>L0949</v>
      </c>
      <c r="C2866" t="str">
        <v>WEBINAR_ATTENDED</v>
      </c>
      <c r="D2866">
        <v>45927</v>
      </c>
      <c r="E2866" t="str">
        <v>PHONE</v>
      </c>
      <c r="F2866" t="str">
        <v>C007</v>
      </c>
      <c r="G2866" t="str">
        <v>Unknown</v>
      </c>
      <c r="H2866" t="str">
        <v>BOUNCED</v>
      </c>
      <c r="I2866">
        <v>2342</v>
      </c>
      <c r="J2866" t="str">
        <v>DESKTOP</v>
      </c>
      <c r="K2866" t="str">
        <v>https://example.com/integrations</v>
      </c>
      <c r="L2866" t="str">
        <v/>
      </c>
      <c r="M2866">
        <v>39</v>
      </c>
      <c r="N2866" t="str">
        <v>HIGH</v>
      </c>
    </row>
    <row r="2867" spans="1:14">
      <c r="A2867" t="str">
        <v>INT-02866</v>
      </c>
      <c r="B2867" t="str">
        <v>L0750</v>
      </c>
      <c r="C2867" t="str">
        <v>VIDEO_WATCH</v>
      </c>
      <c r="D2867">
        <v>45683</v>
      </c>
      <c r="E2867" t="str">
        <v>WEB</v>
      </c>
      <c r="F2867" t="str">
        <v>C006</v>
      </c>
      <c r="G2867" t="str">
        <v>10 Lead Scoring Tips</v>
      </c>
      <c r="H2867" t="str">
        <v>CLICKED</v>
      </c>
      <c r="I2867">
        <v>1110</v>
      </c>
      <c r="J2867" t="str">
        <v>TABLET</v>
      </c>
      <c r="K2867" t="str">
        <v>https://example.com/case-studies</v>
      </c>
      <c r="L2867" t="str">
        <v/>
      </c>
      <c r="M2867">
        <v>18.5</v>
      </c>
      <c r="N2867" t="str">
        <v>HIGH</v>
      </c>
    </row>
    <row r="2868" spans="1:14">
      <c r="A2868" t="str">
        <v>INT-02867</v>
      </c>
      <c r="B2868" t="str">
        <v>L0439</v>
      </c>
      <c r="C2868" t="str">
        <v>WEBSITE_VISIT</v>
      </c>
      <c r="D2868">
        <v>45771</v>
      </c>
      <c r="E2868" t="str">
        <v>PHONE</v>
      </c>
      <c r="F2868" t="str">
        <v>C007</v>
      </c>
      <c r="G2868" t="str">
        <v>Competitor Comparison Sheet</v>
      </c>
      <c r="H2868" t="str">
        <v>CONVERTED</v>
      </c>
      <c r="I2868">
        <v>1075</v>
      </c>
      <c r="J2868" t="str">
        <v>TABLET</v>
      </c>
      <c r="K2868" t="str">
        <v>https://example.com/contact</v>
      </c>
      <c r="L2868" t="str">
        <v/>
      </c>
      <c r="M2868">
        <v>17.899999999999999</v>
      </c>
      <c r="N2868" t="str">
        <v>HIGH</v>
      </c>
    </row>
    <row r="2869" spans="1:14">
      <c r="A2869" t="str">
        <v>INT-02868</v>
      </c>
      <c r="B2869" t="str">
        <v>L0458</v>
      </c>
      <c r="C2869" t="str">
        <v>EMAIL_CLICK</v>
      </c>
      <c r="D2869">
        <v>45717</v>
      </c>
      <c r="E2869" t="str">
        <v>PHONE</v>
      </c>
      <c r="F2869" t="str">
        <v>C008</v>
      </c>
      <c r="G2869" t="str">
        <v>Partner Referral Landing Page</v>
      </c>
      <c r="H2869" t="str">
        <v>CLICKED</v>
      </c>
      <c r="I2869">
        <v>0</v>
      </c>
      <c r="J2869" t="str">
        <v>DESKTOP</v>
      </c>
      <c r="K2869" t="str">
        <v>https://example.com/contact</v>
      </c>
      <c r="L2869" t="str">
        <v/>
      </c>
      <c r="M2869">
        <v>0</v>
      </c>
      <c r="N2869" t="str">
        <v>NONE</v>
      </c>
    </row>
    <row r="2870" spans="1:14">
      <c r="A2870" t="str">
        <v>INT-02869</v>
      </c>
      <c r="B2870" t="str">
        <v>L0436</v>
      </c>
      <c r="C2870" t="str">
        <v>EMAIL_OPEN</v>
      </c>
      <c r="D2870">
        <v>45733</v>
      </c>
      <c r="E2870" t="str">
        <v>SMS</v>
      </c>
      <c r="F2870" t="str">
        <v>C008</v>
      </c>
      <c r="G2870" t="str">
        <v>Blog: How To Reduce Cac</v>
      </c>
      <c r="H2870" t="str">
        <v>OPENED</v>
      </c>
      <c r="I2870">
        <v>2096</v>
      </c>
      <c r="J2870" t="str">
        <v>MOBILE</v>
      </c>
      <c r="K2870" t="str">
        <v>https://example.com/demo</v>
      </c>
      <c r="L2870" t="str">
        <v/>
      </c>
      <c r="M2870">
        <v>34.9</v>
      </c>
      <c r="N2870" t="str">
        <v>HIGH</v>
      </c>
    </row>
    <row r="2871" spans="1:14">
      <c r="A2871" t="str">
        <v>INT-02870</v>
      </c>
      <c r="B2871" t="str">
        <v>L0259</v>
      </c>
      <c r="C2871" t="str">
        <v>FORM_SUBMIT</v>
      </c>
      <c r="D2871">
        <v>46002</v>
      </c>
      <c r="E2871" t="str">
        <v>UNKNOWN</v>
      </c>
      <c r="F2871" t="str">
        <v>C004</v>
      </c>
      <c r="G2871" t="str">
        <v>Whitepaper: State Of Gtm 2025</v>
      </c>
      <c r="H2871" t="str">
        <v>CONVERTED</v>
      </c>
      <c r="I2871">
        <v>1929</v>
      </c>
      <c r="J2871" t="str">
        <v>DESKTOP</v>
      </c>
      <c r="K2871" t="str">
        <v>https://example.com/pricing</v>
      </c>
      <c r="L2871" t="str">
        <v/>
      </c>
      <c r="M2871">
        <v>32.200000000000003</v>
      </c>
      <c r="N2871" t="str">
        <v>HIGH</v>
      </c>
    </row>
    <row r="2872" spans="1:14">
      <c r="A2872" t="str">
        <v>INT-02871</v>
      </c>
      <c r="B2872" t="str">
        <v>L0490</v>
      </c>
      <c r="C2872" t="str">
        <v>EMAIL_OPEN</v>
      </c>
      <c r="D2872" t="str">
        <v/>
      </c>
      <c r="E2872" t="str">
        <v>PUSH_NOTIFICATION</v>
      </c>
      <c r="F2872" t="str">
        <v>C010</v>
      </c>
      <c r="G2872" t="str">
        <v>Blog: 5 Metrics Every Cmo Needs</v>
      </c>
      <c r="H2872" t="str">
        <v>CLICKED</v>
      </c>
      <c r="I2872">
        <v>1789</v>
      </c>
      <c r="J2872" t="str">
        <v>MOBILE</v>
      </c>
      <c r="K2872" t="str">
        <v>https://example.com/features</v>
      </c>
      <c r="L2872" t="str">
        <v/>
      </c>
      <c r="M2872">
        <v>29.8</v>
      </c>
      <c r="N2872" t="str">
        <v>HIGH</v>
      </c>
    </row>
    <row r="2873" spans="1:14">
      <c r="A2873" t="str">
        <v>INT-02872</v>
      </c>
      <c r="B2873" t="str">
        <v>L0660</v>
      </c>
      <c r="C2873" t="str">
        <v>UNSUBSCRIBE</v>
      </c>
      <c r="D2873">
        <v>45955</v>
      </c>
      <c r="E2873" t="str">
        <v>SOCIAL</v>
      </c>
      <c r="F2873" t="str">
        <v>C005</v>
      </c>
      <c r="G2873" t="str">
        <v>Case Study: Smb Growth Story</v>
      </c>
      <c r="H2873" t="str">
        <v>BOUNCED</v>
      </c>
      <c r="I2873">
        <v>293</v>
      </c>
      <c r="J2873" t="str">
        <v>MOBILE</v>
      </c>
      <c r="K2873" t="str">
        <v>https://example.com/case-studies</v>
      </c>
      <c r="L2873" t="str">
        <v/>
      </c>
      <c r="M2873">
        <v>4.9000000000000004</v>
      </c>
      <c r="N2873" t="str">
        <v>MEDIUM</v>
      </c>
    </row>
    <row r="2874" spans="1:14">
      <c r="A2874" t="str">
        <v>INT-02873</v>
      </c>
      <c r="B2874" t="str">
        <v>L0372</v>
      </c>
      <c r="C2874" t="str">
        <v>UNSUBSCRIBE</v>
      </c>
      <c r="D2874">
        <v>45845</v>
      </c>
      <c r="E2874" t="str">
        <v>SOCIAL</v>
      </c>
      <c r="F2874" t="str">
        <v>C007</v>
      </c>
      <c r="G2874" t="str">
        <v>Crm Buyer'S Guide 2025</v>
      </c>
      <c r="H2874" t="str">
        <v>CLICKED</v>
      </c>
      <c r="I2874">
        <v>335</v>
      </c>
      <c r="J2874" t="str">
        <v>DESKTOP</v>
      </c>
      <c r="K2874" t="str">
        <v>https://example.com/blog/reduce-cac</v>
      </c>
      <c r="L2874" t="str">
        <v/>
      </c>
      <c r="M2874">
        <v>5.6</v>
      </c>
      <c r="N2874" t="str">
        <v>HIGH</v>
      </c>
    </row>
    <row r="2875" spans="1:14">
      <c r="A2875" t="str">
        <v>INT-02874</v>
      </c>
      <c r="B2875" t="str">
        <v>L0702</v>
      </c>
      <c r="C2875" t="str">
        <v>WEBSITE_VISIT</v>
      </c>
      <c r="D2875">
        <v>45723</v>
      </c>
      <c r="E2875" t="str">
        <v>EMAIL</v>
      </c>
      <c r="F2875" t="str">
        <v>C004</v>
      </c>
      <c r="G2875" t="str">
        <v>Video: Platform Overview 3Min</v>
      </c>
      <c r="H2875" t="str">
        <v>CONVERTED</v>
      </c>
      <c r="I2875">
        <v>2066</v>
      </c>
      <c r="J2875" t="str">
        <v>UNKNOWN</v>
      </c>
      <c r="K2875" t="str">
        <v>N/A</v>
      </c>
      <c r="L2875" t="str">
        <v/>
      </c>
      <c r="M2875">
        <v>34.4</v>
      </c>
      <c r="N2875" t="str">
        <v>HIGH</v>
      </c>
    </row>
    <row r="2876" spans="1:14">
      <c r="A2876" t="str">
        <v>INT-02875</v>
      </c>
      <c r="B2876" t="str">
        <v>L0041</v>
      </c>
      <c r="C2876" t="str">
        <v>PHONE_CALL</v>
      </c>
      <c r="D2876">
        <v>45932</v>
      </c>
      <c r="E2876" t="str">
        <v>SOCIAL</v>
      </c>
      <c r="F2876" t="str">
        <v>C006</v>
      </c>
      <c r="G2876" t="str">
        <v>Crm Buyer'S Guide 2025</v>
      </c>
      <c r="H2876" t="str">
        <v>REGISTERED</v>
      </c>
      <c r="I2876">
        <v>1116</v>
      </c>
      <c r="J2876" t="str">
        <v>MOBILE</v>
      </c>
      <c r="K2876" t="str">
        <v>https://example.com/demo</v>
      </c>
      <c r="L2876" t="str">
        <v/>
      </c>
      <c r="M2876">
        <v>18.600000000000001</v>
      </c>
      <c r="N2876" t="str">
        <v>HIGH</v>
      </c>
    </row>
    <row r="2877" spans="1:14">
      <c r="A2877" t="str">
        <v>INT-02876</v>
      </c>
      <c r="B2877" t="str">
        <v>L0520</v>
      </c>
      <c r="C2877" t="str">
        <v>VIDEO_WATCH</v>
      </c>
      <c r="D2877">
        <v>46008</v>
      </c>
      <c r="E2877" t="str">
        <v>UNKNOWN</v>
      </c>
      <c r="F2877" t="str">
        <v>C001</v>
      </c>
      <c r="G2877" t="str">
        <v>Social Post: Product Launch</v>
      </c>
      <c r="H2877" t="str">
        <v>VIEWED</v>
      </c>
      <c r="I2877">
        <v>2274</v>
      </c>
      <c r="J2877" t="str">
        <v>UNKNOWN</v>
      </c>
      <c r="K2877" t="str">
        <v>https://example.com/case-studies</v>
      </c>
      <c r="L2877" t="str">
        <v/>
      </c>
      <c r="M2877">
        <v>37.9</v>
      </c>
      <c r="N2877" t="str">
        <v>HIGH</v>
      </c>
    </row>
    <row r="2878" spans="1:14">
      <c r="A2878" t="str">
        <v>INT-02877</v>
      </c>
      <c r="B2878" t="str">
        <v>L0676</v>
      </c>
      <c r="C2878" t="str">
        <v>SOCIAL_ENGAGE</v>
      </c>
      <c r="D2878">
        <v>45924</v>
      </c>
      <c r="E2878" t="str">
        <v>SOCIAL</v>
      </c>
      <c r="F2878" t="str">
        <v>C010</v>
      </c>
      <c r="G2878" t="str">
        <v>Pricing Page</v>
      </c>
      <c r="H2878" t="str">
        <v>BOUNCED</v>
      </c>
      <c r="I2878">
        <v>1282</v>
      </c>
      <c r="J2878" t="str">
        <v>TABLET</v>
      </c>
      <c r="K2878" t="str">
        <v>https://example.com/roi-calculator</v>
      </c>
      <c r="L2878" t="str">
        <v/>
      </c>
      <c r="M2878">
        <v>21.4</v>
      </c>
      <c r="N2878" t="str">
        <v>HIGH</v>
      </c>
    </row>
    <row r="2879" spans="1:14">
      <c r="A2879" t="str">
        <v>INT-02878</v>
      </c>
      <c r="B2879" t="str">
        <v>L0355</v>
      </c>
      <c r="C2879" t="str">
        <v>PHONE_CALL</v>
      </c>
      <c r="D2879">
        <v>45773</v>
      </c>
      <c r="E2879" t="str">
        <v>UNKNOWN</v>
      </c>
      <c r="F2879" t="str">
        <v>N/A</v>
      </c>
      <c r="G2879" t="str">
        <v>Newsletter Issue #44</v>
      </c>
      <c r="H2879" t="str">
        <v>OPENED</v>
      </c>
      <c r="I2879">
        <v>1979</v>
      </c>
      <c r="J2879" t="str">
        <v>MOBILE</v>
      </c>
      <c r="K2879" t="str">
        <v>https://example.com/roi-calculator</v>
      </c>
      <c r="L2879" t="str">
        <v/>
      </c>
      <c r="M2879">
        <v>33</v>
      </c>
      <c r="N2879" t="str">
        <v>HIGH</v>
      </c>
    </row>
    <row r="2880" spans="1:14">
      <c r="A2880" t="str">
        <v>INT-02879</v>
      </c>
      <c r="B2880" t="str">
        <v>L0631</v>
      </c>
      <c r="C2880" t="str">
        <v>WEBINAR_ATTENDED</v>
      </c>
      <c r="D2880" t="str">
        <v/>
      </c>
      <c r="E2880" t="str">
        <v>EMAIL</v>
      </c>
      <c r="F2880" t="str">
        <v>N/A</v>
      </c>
      <c r="G2880" t="str">
        <v>Case Study: Mid-Market Win</v>
      </c>
      <c r="H2880" t="str">
        <v>REGISTERED</v>
      </c>
      <c r="I2880">
        <v>986</v>
      </c>
      <c r="J2880" t="str">
        <v>MOBILE</v>
      </c>
      <c r="K2880" t="str">
        <v>N/A</v>
      </c>
      <c r="L2880" t="str">
        <v/>
      </c>
      <c r="M2880">
        <v>16.399999999999999</v>
      </c>
      <c r="N2880" t="str">
        <v>HIGH</v>
      </c>
    </row>
    <row r="2881" spans="1:14">
      <c r="A2881" t="str">
        <v>INT-02880</v>
      </c>
      <c r="B2881" t="str">
        <v>L0298</v>
      </c>
      <c r="C2881" t="str">
        <v>REFERRAL_LINK_CLICK</v>
      </c>
      <c r="D2881">
        <v>45785</v>
      </c>
      <c r="E2881" t="str">
        <v>IN-PERSON</v>
      </c>
      <c r="F2881" t="str">
        <v>N/A</v>
      </c>
      <c r="G2881" t="str">
        <v>Chatbot: Pricing Inquiry</v>
      </c>
      <c r="H2881" t="str">
        <v>OPENED</v>
      </c>
      <c r="I2881">
        <v>687</v>
      </c>
      <c r="J2881" t="str">
        <v>UNKNOWN</v>
      </c>
      <c r="K2881" t="str">
        <v>N/A</v>
      </c>
      <c r="L2881" t="str">
        <v>Pricing Discussion Ongoing</v>
      </c>
      <c r="M2881">
        <v>11.5</v>
      </c>
      <c r="N2881" t="str">
        <v>HIGH</v>
      </c>
    </row>
    <row r="2882" spans="1:14">
      <c r="A2882" t="str">
        <v>INT-02881</v>
      </c>
      <c r="B2882" t="str">
        <v>L0922</v>
      </c>
      <c r="C2882" t="str">
        <v>BLOG_READ</v>
      </c>
      <c r="D2882">
        <v>45817</v>
      </c>
      <c r="E2882" t="str">
        <v>WEB</v>
      </c>
      <c r="F2882" t="str">
        <v>C009</v>
      </c>
      <c r="G2882" t="str">
        <v>Newsletter Issue #43</v>
      </c>
      <c r="H2882" t="str">
        <v>UNSUBSCRIBED</v>
      </c>
      <c r="I2882">
        <v>2212</v>
      </c>
      <c r="J2882" t="str">
        <v>MOBILE</v>
      </c>
      <c r="K2882" t="str">
        <v>https://example.com/about</v>
      </c>
      <c r="L2882" t="str">
        <v/>
      </c>
      <c r="M2882">
        <v>36.9</v>
      </c>
      <c r="N2882" t="str">
        <v>HIGH</v>
      </c>
    </row>
    <row r="2883" spans="1:14">
      <c r="A2883" t="str">
        <v>INT-02882</v>
      </c>
      <c r="B2883" t="str">
        <v>L0049</v>
      </c>
      <c r="C2883" t="str">
        <v>PRICING_PAGE_VIEW</v>
      </c>
      <c r="D2883">
        <v>45902</v>
      </c>
      <c r="E2883" t="str">
        <v>PHONE</v>
      </c>
      <c r="F2883" t="str">
        <v>N/A</v>
      </c>
      <c r="G2883" t="str">
        <v>Retargeting Ad Creative A</v>
      </c>
      <c r="H2883" t="str">
        <v>CONVERTED</v>
      </c>
      <c r="I2883">
        <v>1084</v>
      </c>
      <c r="J2883" t="str">
        <v>MOBILE</v>
      </c>
      <c r="K2883" t="str">
        <v>https://example.com/pricing</v>
      </c>
      <c r="L2883" t="str">
        <v/>
      </c>
      <c r="M2883">
        <v>18.100000000000001</v>
      </c>
      <c r="N2883" t="str">
        <v>HIGH</v>
      </c>
    </row>
    <row r="2884" spans="1:14">
      <c r="A2884" t="str">
        <v>INT-02883</v>
      </c>
      <c r="B2884" t="str">
        <v>L0007</v>
      </c>
      <c r="C2884" t="str">
        <v>UNSUBSCRIBE</v>
      </c>
      <c r="D2884">
        <v>45865</v>
      </c>
      <c r="E2884" t="str">
        <v>EMAIL</v>
      </c>
      <c r="F2884" t="str">
        <v>C009</v>
      </c>
      <c r="G2884" t="str">
        <v>Crm Buyer'S Guide 2025</v>
      </c>
      <c r="H2884" t="str">
        <v>NO_RESPONSE</v>
      </c>
      <c r="I2884">
        <v>1508</v>
      </c>
      <c r="J2884" t="str">
        <v>TABLET</v>
      </c>
      <c r="K2884" t="str">
        <v>https://example.com/pricing</v>
      </c>
      <c r="L2884" t="str">
        <v/>
      </c>
      <c r="M2884">
        <v>25.1</v>
      </c>
      <c r="N2884" t="str">
        <v>HIGH</v>
      </c>
    </row>
    <row r="2885" spans="1:14">
      <c r="A2885" t="str">
        <v>INT-02884</v>
      </c>
      <c r="B2885" t="str">
        <v>L0721</v>
      </c>
      <c r="C2885" t="str">
        <v>VIDEO_WATCH</v>
      </c>
      <c r="D2885">
        <v>45833</v>
      </c>
      <c r="E2885" t="str">
        <v>CHAT</v>
      </c>
      <c r="F2885" t="str">
        <v>C008</v>
      </c>
      <c r="G2885" t="str">
        <v>Template: Campaign Planning</v>
      </c>
      <c r="H2885" t="str">
        <v>OPENED</v>
      </c>
      <c r="I2885">
        <v>0</v>
      </c>
      <c r="J2885" t="str">
        <v>DESKTOP</v>
      </c>
      <c r="K2885" t="str">
        <v>https://example.com/about</v>
      </c>
      <c r="L2885" t="str">
        <v/>
      </c>
      <c r="M2885">
        <v>0</v>
      </c>
      <c r="N2885" t="str">
        <v>NONE</v>
      </c>
    </row>
    <row r="2886" spans="1:14">
      <c r="A2886" t="str">
        <v>INT-02885</v>
      </c>
      <c r="B2886" t="str">
        <v>L0041</v>
      </c>
      <c r="C2886" t="str">
        <v>PRICING_PAGE_VIEW</v>
      </c>
      <c r="D2886">
        <v>45944</v>
      </c>
      <c r="E2886" t="str">
        <v>UNKNOWN</v>
      </c>
      <c r="F2886" t="str">
        <v>C006</v>
      </c>
      <c r="G2886" t="str">
        <v>Retargeting Ad Creative A</v>
      </c>
      <c r="H2886" t="str">
        <v>NO_RESPONSE</v>
      </c>
      <c r="I2886">
        <v>2155</v>
      </c>
      <c r="J2886" t="str">
        <v>DESKTOP</v>
      </c>
      <c r="K2886" t="str">
        <v>https://example.com/pricing</v>
      </c>
      <c r="L2886" t="str">
        <v/>
      </c>
      <c r="M2886">
        <v>35.9</v>
      </c>
      <c r="N2886" t="str">
        <v>HIGH</v>
      </c>
    </row>
    <row r="2887" spans="1:14">
      <c r="A2887" t="str">
        <v>INT-02886</v>
      </c>
      <c r="B2887" t="str">
        <v>L0308</v>
      </c>
      <c r="C2887" t="str">
        <v>CASE_STUDY_VIEW</v>
      </c>
      <c r="D2887">
        <v>45773</v>
      </c>
      <c r="E2887" t="str">
        <v>UNKNOWN</v>
      </c>
      <c r="F2887" t="str">
        <v>C009</v>
      </c>
      <c r="G2887" t="str">
        <v>Ultimate Guide To Crm</v>
      </c>
      <c r="H2887" t="str">
        <v>NO_RESPONSE</v>
      </c>
      <c r="I2887">
        <v>1686</v>
      </c>
      <c r="J2887" t="str">
        <v>TABLET</v>
      </c>
      <c r="K2887" t="str">
        <v>https://example.com/about</v>
      </c>
      <c r="L2887" t="str">
        <v/>
      </c>
      <c r="M2887">
        <v>28.1</v>
      </c>
      <c r="N2887" t="str">
        <v>HIGH</v>
      </c>
    </row>
    <row r="2888" spans="1:14">
      <c r="A2888" t="str">
        <v>INT-02887</v>
      </c>
      <c r="B2888" t="str">
        <v>L0938</v>
      </c>
      <c r="C2888" t="str">
        <v>CASE_STUDY_VIEW</v>
      </c>
      <c r="D2888">
        <v>46004</v>
      </c>
      <c r="E2888" t="str">
        <v>IN-PERSON</v>
      </c>
      <c r="F2888" t="str">
        <v>C009</v>
      </c>
      <c r="G2888" t="str">
        <v>10 Lead Scoring Tips</v>
      </c>
      <c r="H2888" t="str">
        <v>REPLIED</v>
      </c>
      <c r="I2888">
        <v>1821</v>
      </c>
      <c r="J2888" t="str">
        <v>DESKTOP</v>
      </c>
      <c r="K2888" t="str">
        <v>N/A</v>
      </c>
      <c r="L2888" t="str">
        <v>Engaged But No Budget</v>
      </c>
      <c r="M2888">
        <v>30.4</v>
      </c>
      <c r="N2888" t="str">
        <v>HIGH</v>
      </c>
    </row>
    <row r="2889" spans="1:14">
      <c r="A2889" t="str">
        <v>INT-02888</v>
      </c>
      <c r="B2889" t="str">
        <v>L0702</v>
      </c>
      <c r="C2889" t="str">
        <v>AD_CLICK</v>
      </c>
      <c r="D2889">
        <v>45789</v>
      </c>
      <c r="E2889" t="str">
        <v>UNKNOWN</v>
      </c>
      <c r="F2889" t="str">
        <v>C003</v>
      </c>
      <c r="G2889" t="str">
        <v>Crm Buyer'S Guide 2025</v>
      </c>
      <c r="H2889" t="str">
        <v>DOWNLOADED</v>
      </c>
      <c r="I2889">
        <v>766</v>
      </c>
      <c r="J2889" t="str">
        <v>TABLET</v>
      </c>
      <c r="K2889" t="str">
        <v>https://example.com/pricing</v>
      </c>
      <c r="L2889" t="str">
        <v/>
      </c>
      <c r="M2889">
        <v>12.8</v>
      </c>
      <c r="N2889" t="str">
        <v>HIGH</v>
      </c>
    </row>
    <row r="2890" spans="1:14">
      <c r="A2890" t="str">
        <v>INT-02889</v>
      </c>
      <c r="B2890" t="str">
        <v>L0560</v>
      </c>
      <c r="C2890" t="str">
        <v>EMAIL_OPEN</v>
      </c>
      <c r="D2890">
        <v>45788</v>
      </c>
      <c r="E2890" t="str">
        <v>SMS</v>
      </c>
      <c r="F2890" t="str">
        <v>C003</v>
      </c>
      <c r="G2890" t="str">
        <v>Webinar: Marketing Automation 101</v>
      </c>
      <c r="H2890" t="str">
        <v>BOUNCED</v>
      </c>
      <c r="I2890">
        <v>832</v>
      </c>
      <c r="J2890" t="str">
        <v>MOBILE</v>
      </c>
      <c r="K2890" t="str">
        <v>https://example.com/demo</v>
      </c>
      <c r="L2890" t="str">
        <v/>
      </c>
      <c r="M2890">
        <v>13.9</v>
      </c>
      <c r="N2890" t="str">
        <v>HIGH</v>
      </c>
    </row>
    <row r="2891" spans="1:14">
      <c r="A2891" t="str">
        <v>INT-02890</v>
      </c>
      <c r="B2891" t="str">
        <v>L0911</v>
      </c>
      <c r="C2891" t="str">
        <v>CHATBOT_CONVO</v>
      </c>
      <c r="D2891">
        <v>45913</v>
      </c>
      <c r="E2891" t="str">
        <v>UNKNOWN</v>
      </c>
      <c r="F2891" t="str">
        <v>C010</v>
      </c>
      <c r="G2891" t="str">
        <v>Newsletter Issue #44</v>
      </c>
      <c r="H2891" t="str">
        <v>OPENED</v>
      </c>
      <c r="I2891">
        <v>2254</v>
      </c>
      <c r="J2891" t="str">
        <v>TABLET</v>
      </c>
      <c r="K2891" t="str">
        <v>https://example.com/blog/reduce-cac</v>
      </c>
      <c r="L2891" t="str">
        <v/>
      </c>
      <c r="M2891">
        <v>37.6</v>
      </c>
      <c r="N2891" t="str">
        <v>HIGH</v>
      </c>
    </row>
    <row r="2892" spans="1:14">
      <c r="A2892" t="str">
        <v>INT-02891</v>
      </c>
      <c r="B2892" t="str">
        <v>L0751</v>
      </c>
      <c r="C2892" t="str">
        <v>CHATBOT_CONVO</v>
      </c>
      <c r="D2892">
        <v>45710</v>
      </c>
      <c r="E2892" t="str">
        <v>IN-PERSON</v>
      </c>
      <c r="F2892" t="str">
        <v>C009</v>
      </c>
      <c r="G2892" t="str">
        <v>Blog: Abm Vs Demand Gen</v>
      </c>
      <c r="H2892" t="str">
        <v>NO_RESPONSE</v>
      </c>
      <c r="I2892">
        <v>487</v>
      </c>
      <c r="J2892" t="str">
        <v>DESKTOP</v>
      </c>
      <c r="K2892" t="str">
        <v>https://example.com/integrations</v>
      </c>
      <c r="L2892" t="str">
        <v/>
      </c>
      <c r="M2892">
        <v>8.1</v>
      </c>
      <c r="N2892" t="str">
        <v>HIGH</v>
      </c>
    </row>
    <row r="2893" spans="1:14">
      <c r="A2893" t="str">
        <v>INT-02892</v>
      </c>
      <c r="B2893" t="str">
        <v>L0199</v>
      </c>
      <c r="C2893" t="str">
        <v>UNSUBSCRIBE</v>
      </c>
      <c r="D2893">
        <v>45744</v>
      </c>
      <c r="E2893" t="str">
        <v>SOCIAL</v>
      </c>
      <c r="F2893" t="str">
        <v>C007</v>
      </c>
      <c r="G2893" t="str">
        <v>Free Trial Signup Page</v>
      </c>
      <c r="H2893" t="str">
        <v>CLICKED</v>
      </c>
      <c r="I2893">
        <v>1396</v>
      </c>
      <c r="J2893" t="str">
        <v>DESKTOP</v>
      </c>
      <c r="K2893" t="str">
        <v>N/A</v>
      </c>
      <c r="L2893" t="str">
        <v/>
      </c>
      <c r="M2893">
        <v>23.3</v>
      </c>
      <c r="N2893" t="str">
        <v>HIGH</v>
      </c>
    </row>
    <row r="2894" spans="1:14">
      <c r="A2894" t="str">
        <v>INT-02893</v>
      </c>
      <c r="B2894" t="str">
        <v>L0425</v>
      </c>
      <c r="C2894" t="str">
        <v>CONTENT_DOWNLOAD</v>
      </c>
      <c r="D2894">
        <v>45824</v>
      </c>
      <c r="E2894" t="str">
        <v>IN-PERSON</v>
      </c>
      <c r="F2894" t="str">
        <v>C007</v>
      </c>
      <c r="G2894" t="str">
        <v>Video: Customer Testimonial</v>
      </c>
      <c r="H2894" t="str">
        <v>OPENED</v>
      </c>
      <c r="I2894">
        <v>877</v>
      </c>
      <c r="J2894" t="str">
        <v>MOBILE</v>
      </c>
      <c r="K2894" t="str">
        <v>https://example.com/pricing</v>
      </c>
      <c r="L2894" t="str">
        <v/>
      </c>
      <c r="M2894">
        <v>14.6</v>
      </c>
      <c r="N2894" t="str">
        <v>HIGH</v>
      </c>
    </row>
    <row r="2895" spans="1:14">
      <c r="A2895" t="str">
        <v>INT-02894</v>
      </c>
      <c r="B2895" t="str">
        <v>L0149</v>
      </c>
      <c r="C2895" t="str">
        <v>REFERRAL_LINK_CLICK</v>
      </c>
      <c r="D2895">
        <v>45983</v>
      </c>
      <c r="E2895" t="str">
        <v>PUSH_NOTIFICATION</v>
      </c>
      <c r="F2895" t="str">
        <v>C003</v>
      </c>
      <c r="G2895" t="str">
        <v>Social Post: Product Launch</v>
      </c>
      <c r="H2895" t="str">
        <v>IGNORED</v>
      </c>
      <c r="I2895">
        <v>339</v>
      </c>
      <c r="J2895" t="str">
        <v>UNKNOWN</v>
      </c>
      <c r="K2895" t="str">
        <v>https://example.com/about</v>
      </c>
      <c r="L2895" t="str">
        <v/>
      </c>
      <c r="M2895">
        <v>5.7</v>
      </c>
      <c r="N2895" t="str">
        <v>HIGH</v>
      </c>
    </row>
    <row r="2896" spans="1:14">
      <c r="A2896" t="str">
        <v>INT-02895</v>
      </c>
      <c r="B2896" t="str">
        <v>L0592</v>
      </c>
      <c r="C2896" t="str">
        <v>PHONE_CALL</v>
      </c>
      <c r="D2896">
        <v>45786</v>
      </c>
      <c r="E2896" t="str">
        <v>PUSH_NOTIFICATION</v>
      </c>
      <c r="F2896" t="str">
        <v>N/A</v>
      </c>
      <c r="G2896" t="str">
        <v>Webinar: Marketing Automation 101</v>
      </c>
      <c r="H2896" t="str">
        <v>DOWNLOADED</v>
      </c>
      <c r="I2896">
        <v>274</v>
      </c>
      <c r="J2896" t="str">
        <v>DESKTOP</v>
      </c>
      <c r="K2896" t="str">
        <v>https://example.com/demo</v>
      </c>
      <c r="L2896" t="str">
        <v/>
      </c>
      <c r="M2896">
        <v>4.5999999999999996</v>
      </c>
      <c r="N2896" t="str">
        <v>MEDIUM</v>
      </c>
    </row>
    <row r="2897" spans="1:14">
      <c r="A2897" t="str">
        <v>INT-02896</v>
      </c>
      <c r="B2897" t="str">
        <v>L0209</v>
      </c>
      <c r="C2897" t="str">
        <v>VIDEO_WATCH</v>
      </c>
      <c r="D2897">
        <v>46005</v>
      </c>
      <c r="E2897" t="str">
        <v>WEB</v>
      </c>
      <c r="F2897" t="str">
        <v>N/A</v>
      </c>
      <c r="G2897" t="str">
        <v>Unknown</v>
      </c>
      <c r="H2897" t="str">
        <v>OPENED</v>
      </c>
      <c r="I2897">
        <v>2096</v>
      </c>
      <c r="J2897" t="str">
        <v>MOBILE</v>
      </c>
      <c r="K2897" t="str">
        <v>https://example.com/contact</v>
      </c>
      <c r="L2897" t="str">
        <v/>
      </c>
      <c r="M2897">
        <v>34.9</v>
      </c>
      <c r="N2897" t="str">
        <v>HIGH</v>
      </c>
    </row>
    <row r="2898" spans="1:14">
      <c r="A2898" t="str">
        <v>INT-02897</v>
      </c>
      <c r="B2898" t="str">
        <v>L0029</v>
      </c>
      <c r="C2898" t="str">
        <v>FORM_SUBMIT</v>
      </c>
      <c r="D2898">
        <v>45663</v>
      </c>
      <c r="E2898" t="str">
        <v>SOCIAL</v>
      </c>
      <c r="F2898" t="str">
        <v>C004</v>
      </c>
      <c r="G2898" t="str">
        <v>Demo: Live Product Walkthrough</v>
      </c>
      <c r="H2898" t="str">
        <v>OPENED</v>
      </c>
      <c r="I2898">
        <v>1008</v>
      </c>
      <c r="J2898" t="str">
        <v>MOBILE</v>
      </c>
      <c r="K2898" t="str">
        <v>N/A</v>
      </c>
      <c r="L2898" t="str">
        <v/>
      </c>
      <c r="M2898">
        <v>16.8</v>
      </c>
      <c r="N2898" t="str">
        <v>HIGH</v>
      </c>
    </row>
    <row r="2899" spans="1:14">
      <c r="A2899" t="str">
        <v>INT-02898</v>
      </c>
      <c r="B2899" t="str">
        <v>L0188</v>
      </c>
      <c r="C2899" t="str">
        <v>WEBSITE_VISIT</v>
      </c>
      <c r="D2899">
        <v>46016</v>
      </c>
      <c r="E2899" t="str">
        <v>IN-PERSON</v>
      </c>
      <c r="F2899" t="str">
        <v>C006</v>
      </c>
      <c r="G2899" t="str">
        <v>Unknown</v>
      </c>
      <c r="H2899" t="str">
        <v>NO_RESPONSE</v>
      </c>
      <c r="I2899">
        <v>403</v>
      </c>
      <c r="J2899" t="str">
        <v>MOBILE</v>
      </c>
      <c r="K2899" t="str">
        <v>https://example.com/competitors</v>
      </c>
      <c r="L2899" t="str">
        <v/>
      </c>
      <c r="M2899">
        <v>6.7</v>
      </c>
      <c r="N2899" t="str">
        <v>HIGH</v>
      </c>
    </row>
    <row r="2900" spans="1:14">
      <c r="A2900" t="str">
        <v>INT-02899</v>
      </c>
      <c r="B2900" t="str">
        <v>L0588</v>
      </c>
      <c r="C2900" t="str">
        <v>FORM_SUBMIT</v>
      </c>
      <c r="D2900">
        <v>45957</v>
      </c>
      <c r="E2900" t="str">
        <v>UNKNOWN</v>
      </c>
      <c r="F2900" t="str">
        <v>C008</v>
      </c>
      <c r="G2900" t="str">
        <v>Product Demo Video</v>
      </c>
      <c r="H2900" t="str">
        <v>VIEWED</v>
      </c>
      <c r="I2900">
        <v>490</v>
      </c>
      <c r="J2900" t="str">
        <v>TABLET</v>
      </c>
      <c r="K2900" t="str">
        <v>N/A</v>
      </c>
      <c r="L2900" t="str">
        <v/>
      </c>
      <c r="M2900">
        <v>8.1999999999999993</v>
      </c>
      <c r="N2900" t="str">
        <v>HIGH</v>
      </c>
    </row>
    <row r="2901" spans="1:14">
      <c r="A2901" t="str">
        <v>INT-02900</v>
      </c>
      <c r="B2901" t="str">
        <v>L0855</v>
      </c>
      <c r="C2901" t="str">
        <v>EMAIL_CLICK</v>
      </c>
      <c r="D2901">
        <v>45711</v>
      </c>
      <c r="E2901" t="str">
        <v>PHONE</v>
      </c>
      <c r="F2901" t="str">
        <v>C010</v>
      </c>
      <c r="G2901" t="str">
        <v>Customer Success Story</v>
      </c>
      <c r="H2901" t="str">
        <v>VIEWED</v>
      </c>
      <c r="I2901">
        <v>0</v>
      </c>
      <c r="J2901" t="str">
        <v>DESKTOP</v>
      </c>
      <c r="K2901" t="str">
        <v>https://example.com/resources/ebooks</v>
      </c>
      <c r="L2901" t="str">
        <v/>
      </c>
      <c r="M2901">
        <v>0</v>
      </c>
      <c r="N2901" t="str">
        <v>NONE</v>
      </c>
    </row>
    <row r="2902" spans="1:14">
      <c r="A2902" t="str">
        <v>INT-02901</v>
      </c>
      <c r="B2902" t="str">
        <v>L0925</v>
      </c>
      <c r="C2902" t="str">
        <v>CHATBOT_CONVO</v>
      </c>
      <c r="D2902">
        <v>45863</v>
      </c>
      <c r="E2902" t="str">
        <v>WEB</v>
      </c>
      <c r="F2902" t="str">
        <v>C002</v>
      </c>
      <c r="G2902" t="str">
        <v>Unknown</v>
      </c>
      <c r="H2902" t="str">
        <v>NO_RESPONSE</v>
      </c>
      <c r="I2902">
        <v>2321</v>
      </c>
      <c r="J2902" t="str">
        <v>MOBILE</v>
      </c>
      <c r="K2902" t="str">
        <v>N/A</v>
      </c>
      <c r="L2902" t="str">
        <v/>
      </c>
      <c r="M2902">
        <v>38.700000000000003</v>
      </c>
      <c r="N2902" t="str">
        <v>HIGH</v>
      </c>
    </row>
    <row r="2903" spans="1:14">
      <c r="A2903" t="str">
        <v>INT-02902</v>
      </c>
      <c r="B2903" t="str">
        <v>L0733</v>
      </c>
      <c r="C2903" t="str">
        <v>DEMO_REQUEST</v>
      </c>
      <c r="D2903">
        <v>46013</v>
      </c>
      <c r="E2903" t="str">
        <v>SOCIAL</v>
      </c>
      <c r="F2903" t="str">
        <v>C001</v>
      </c>
      <c r="G2903" t="str">
        <v>Blog: How To Reduce Cac</v>
      </c>
      <c r="H2903" t="str">
        <v>CLICKED</v>
      </c>
      <c r="I2903">
        <v>189</v>
      </c>
      <c r="J2903" t="str">
        <v>DESKTOP</v>
      </c>
      <c r="K2903" t="str">
        <v>N/A</v>
      </c>
      <c r="L2903" t="str">
        <v/>
      </c>
      <c r="M2903">
        <v>3.2</v>
      </c>
      <c r="N2903" t="str">
        <v>MEDIUM</v>
      </c>
    </row>
    <row r="2904" spans="1:14">
      <c r="A2904" t="str">
        <v>INT-02903</v>
      </c>
      <c r="B2904" t="str">
        <v>L0231</v>
      </c>
      <c r="C2904" t="str">
        <v>CONTENT_DOWNLOAD</v>
      </c>
      <c r="D2904">
        <v>46009</v>
      </c>
      <c r="E2904" t="str">
        <v>UNKNOWN</v>
      </c>
      <c r="F2904" t="str">
        <v>C010</v>
      </c>
      <c r="G2904" t="str">
        <v>Webinar: Lead Scoring Best Practices</v>
      </c>
      <c r="H2904" t="str">
        <v>NO_RESPONSE</v>
      </c>
      <c r="I2904">
        <v>872</v>
      </c>
      <c r="J2904" t="str">
        <v>UNKNOWN</v>
      </c>
      <c r="K2904" t="str">
        <v>https://example.com/features</v>
      </c>
      <c r="L2904" t="str">
        <v>Security Review Required</v>
      </c>
      <c r="M2904">
        <v>14.5</v>
      </c>
      <c r="N2904" t="str">
        <v>HIGH</v>
      </c>
    </row>
    <row r="2905" spans="1:14">
      <c r="A2905" t="str">
        <v>INT-02904</v>
      </c>
      <c r="B2905" t="str">
        <v>L0814</v>
      </c>
      <c r="C2905" t="str">
        <v>CONTENT_DOWNLOAD</v>
      </c>
      <c r="D2905">
        <v>45910</v>
      </c>
      <c r="E2905" t="str">
        <v>WEB</v>
      </c>
      <c r="F2905" t="str">
        <v>C001</v>
      </c>
      <c r="G2905" t="str">
        <v>Partner Referral Landing Page</v>
      </c>
      <c r="H2905" t="str">
        <v>CLICKED</v>
      </c>
      <c r="I2905">
        <v>1031</v>
      </c>
      <c r="J2905" t="str">
        <v>DESKTOP</v>
      </c>
      <c r="K2905" t="str">
        <v>https://example.com/webinars</v>
      </c>
      <c r="L2905" t="str">
        <v/>
      </c>
      <c r="M2905">
        <v>17.2</v>
      </c>
      <c r="N2905" t="str">
        <v>HIGH</v>
      </c>
    </row>
    <row r="2906" spans="1:14">
      <c r="A2906" t="str">
        <v>INT-02905</v>
      </c>
      <c r="B2906" t="str">
        <v>L0398</v>
      </c>
      <c r="C2906" t="str">
        <v>CHATBOT_CONVO</v>
      </c>
      <c r="D2906">
        <v>45853</v>
      </c>
      <c r="E2906" t="str">
        <v>PHONE</v>
      </c>
      <c r="F2906" t="str">
        <v>C004</v>
      </c>
      <c r="G2906" t="str">
        <v>Unknown</v>
      </c>
      <c r="H2906" t="str">
        <v>CLICKED</v>
      </c>
      <c r="I2906">
        <v>2120</v>
      </c>
      <c r="J2906" t="str">
        <v>DESKTOP</v>
      </c>
      <c r="K2906" t="str">
        <v>https://example.com/features</v>
      </c>
      <c r="L2906" t="str">
        <v/>
      </c>
      <c r="M2906">
        <v>35.299999999999997</v>
      </c>
      <c r="N2906" t="str">
        <v>HIGH</v>
      </c>
    </row>
    <row r="2907" spans="1:14">
      <c r="A2907" t="str">
        <v>INT-02906</v>
      </c>
      <c r="B2907" t="str">
        <v>L0661</v>
      </c>
      <c r="C2907" t="str">
        <v>WEBINAR_ATTENDED</v>
      </c>
      <c r="D2907">
        <v>45738</v>
      </c>
      <c r="E2907" t="str">
        <v>PHONE</v>
      </c>
      <c r="F2907" t="str">
        <v>C002</v>
      </c>
      <c r="G2907" t="str">
        <v>Customer Success Story</v>
      </c>
      <c r="H2907" t="str">
        <v>NO_RESPONSE</v>
      </c>
      <c r="I2907">
        <v>2003</v>
      </c>
      <c r="J2907" t="str">
        <v>TABLET</v>
      </c>
      <c r="K2907" t="str">
        <v>https://example.com/free-trial</v>
      </c>
      <c r="L2907" t="str">
        <v/>
      </c>
      <c r="M2907">
        <v>33.4</v>
      </c>
      <c r="N2907" t="str">
        <v>HIGH</v>
      </c>
    </row>
    <row r="2908" spans="1:14">
      <c r="A2908" t="str">
        <v>INT-02907</v>
      </c>
      <c r="B2908" t="str">
        <v>L0987</v>
      </c>
      <c r="C2908" t="str">
        <v>FORM_SUBMIT</v>
      </c>
      <c r="D2908">
        <v>45674</v>
      </c>
      <c r="E2908" t="str">
        <v>WEB</v>
      </c>
      <c r="F2908" t="str">
        <v>C010</v>
      </c>
      <c r="G2908" t="str">
        <v>Partner Referral Landing Page</v>
      </c>
      <c r="H2908" t="str">
        <v>NO_RESPONSE</v>
      </c>
      <c r="I2908">
        <v>2340</v>
      </c>
      <c r="J2908" t="str">
        <v>DESKTOP</v>
      </c>
      <c r="K2908" t="str">
        <v>https://example.com/resources/ebooks</v>
      </c>
      <c r="L2908" t="str">
        <v>Timeline: Q3</v>
      </c>
      <c r="M2908">
        <v>39</v>
      </c>
      <c r="N2908" t="str">
        <v>HIGH</v>
      </c>
    </row>
    <row r="2909" spans="1:14">
      <c r="A2909" t="str">
        <v>INT-02908</v>
      </c>
      <c r="B2909" t="str">
        <v>L0144</v>
      </c>
      <c r="C2909" t="str">
        <v>AD_CLICK</v>
      </c>
      <c r="D2909">
        <v>45828</v>
      </c>
      <c r="E2909" t="str">
        <v>SMS</v>
      </c>
      <c r="F2909" t="str">
        <v>C002</v>
      </c>
      <c r="G2909" t="str">
        <v>Ultimate Guide To Crm</v>
      </c>
      <c r="H2909" t="str">
        <v>VIEWED</v>
      </c>
      <c r="I2909">
        <v>0</v>
      </c>
      <c r="J2909" t="str">
        <v>MOBILE</v>
      </c>
      <c r="K2909" t="str">
        <v>N/A</v>
      </c>
      <c r="L2909" t="str">
        <v/>
      </c>
      <c r="M2909">
        <v>0</v>
      </c>
      <c r="N2909" t="str">
        <v>NONE</v>
      </c>
    </row>
    <row r="2910" spans="1:14">
      <c r="A2910" t="str">
        <v>INT-02909</v>
      </c>
      <c r="B2910" t="str">
        <v>L0949</v>
      </c>
      <c r="C2910" t="str">
        <v>DEMO_REQUEST</v>
      </c>
      <c r="D2910">
        <v>46008</v>
      </c>
      <c r="E2910" t="str">
        <v>UNKNOWN</v>
      </c>
      <c r="F2910" t="str">
        <v>C003</v>
      </c>
      <c r="G2910" t="str">
        <v>Ultimate Guide To Crm</v>
      </c>
      <c r="H2910" t="str">
        <v>CLICKED</v>
      </c>
      <c r="I2910">
        <v>0</v>
      </c>
      <c r="J2910" t="str">
        <v>MOBILE</v>
      </c>
      <c r="K2910" t="str">
        <v>https://example.com/pricing</v>
      </c>
      <c r="L2910" t="str">
        <v/>
      </c>
      <c r="M2910">
        <v>0</v>
      </c>
      <c r="N2910" t="str">
        <v>NONE</v>
      </c>
    </row>
    <row r="2911" spans="1:14">
      <c r="A2911" t="str">
        <v>INT-02910</v>
      </c>
      <c r="B2911" t="str">
        <v>L0321</v>
      </c>
      <c r="C2911" t="str">
        <v>WEBSITE_VISIT</v>
      </c>
      <c r="D2911">
        <v>45915</v>
      </c>
      <c r="E2911" t="str">
        <v>EMAIL</v>
      </c>
      <c r="F2911" t="str">
        <v>C001</v>
      </c>
      <c r="G2911" t="str">
        <v>Whitepaper: State Of Gtm 2025</v>
      </c>
      <c r="H2911" t="str">
        <v>OPENED</v>
      </c>
      <c r="I2911">
        <v>0</v>
      </c>
      <c r="J2911" t="str">
        <v>MOBILE</v>
      </c>
      <c r="K2911" t="str">
        <v>https://example.com/features</v>
      </c>
      <c r="L2911" t="str">
        <v/>
      </c>
      <c r="M2911">
        <v>0</v>
      </c>
      <c r="N2911" t="str">
        <v>NONE</v>
      </c>
    </row>
    <row r="2912" spans="1:14">
      <c r="A2912" t="str">
        <v>INT-02911</v>
      </c>
      <c r="B2912" t="str">
        <v>L0771</v>
      </c>
      <c r="C2912" t="str">
        <v>FORM_SUBMIT</v>
      </c>
      <c r="D2912">
        <v>45709</v>
      </c>
      <c r="E2912" t="str">
        <v>PUSH_NOTIFICATION</v>
      </c>
      <c r="F2912" t="str">
        <v>N/A</v>
      </c>
      <c r="G2912" t="str">
        <v>Blog: How To Reduce Cac</v>
      </c>
      <c r="H2912" t="str">
        <v>PARTIAL_VIEW</v>
      </c>
      <c r="I2912">
        <v>1663</v>
      </c>
      <c r="J2912" t="str">
        <v>MOBILE</v>
      </c>
      <c r="K2912" t="str">
        <v>https://example.com/about</v>
      </c>
      <c r="L2912" t="str">
        <v/>
      </c>
      <c r="M2912">
        <v>27.7</v>
      </c>
      <c r="N2912" t="str">
        <v>HIGH</v>
      </c>
    </row>
    <row r="2913" spans="1:14">
      <c r="A2913" t="str">
        <v>INT-02912</v>
      </c>
      <c r="B2913" t="str">
        <v>L0473</v>
      </c>
      <c r="C2913" t="str">
        <v>SOCIAL_ENGAGE</v>
      </c>
      <c r="D2913">
        <v>45935</v>
      </c>
      <c r="E2913" t="str">
        <v>UNKNOWN</v>
      </c>
      <c r="F2913" t="str">
        <v>C001</v>
      </c>
      <c r="G2913" t="str">
        <v>Template: Campaign Planning</v>
      </c>
      <c r="H2913" t="str">
        <v>CLICKED</v>
      </c>
      <c r="I2913">
        <v>1069</v>
      </c>
      <c r="J2913" t="str">
        <v>UNKNOWN</v>
      </c>
      <c r="K2913" t="str">
        <v>https://example.com/competitors</v>
      </c>
      <c r="L2913" t="str">
        <v/>
      </c>
      <c r="M2913">
        <v>17.8</v>
      </c>
      <c r="N2913" t="str">
        <v>HIGH</v>
      </c>
    </row>
    <row r="2914" spans="1:14">
      <c r="A2914" t="str">
        <v>INT-02913</v>
      </c>
      <c r="B2914" t="str">
        <v>L0953</v>
      </c>
      <c r="C2914" t="str">
        <v>CASE_STUDY_VIEW</v>
      </c>
      <c r="D2914">
        <v>45871</v>
      </c>
      <c r="E2914" t="str">
        <v>SOCIAL</v>
      </c>
      <c r="F2914" t="str">
        <v>C008</v>
      </c>
      <c r="G2914" t="str">
        <v>Roi Calculator Landing Page</v>
      </c>
      <c r="H2914" t="str">
        <v>BOUNCED</v>
      </c>
      <c r="I2914">
        <v>0</v>
      </c>
      <c r="J2914" t="str">
        <v>DESKTOP</v>
      </c>
      <c r="K2914" t="str">
        <v>https://example.com/pricing</v>
      </c>
      <c r="L2914" t="str">
        <v/>
      </c>
      <c r="M2914">
        <v>0</v>
      </c>
      <c r="N2914" t="str">
        <v>NONE</v>
      </c>
    </row>
    <row r="2915" spans="1:14">
      <c r="A2915" t="str">
        <v>INT-02914</v>
      </c>
      <c r="B2915" t="str">
        <v>L0999</v>
      </c>
      <c r="C2915" t="str">
        <v>UNSUBSCRIBE</v>
      </c>
      <c r="D2915">
        <v>46003</v>
      </c>
      <c r="E2915" t="str">
        <v>IN-PERSON</v>
      </c>
      <c r="F2915" t="str">
        <v>N/A</v>
      </c>
      <c r="G2915" t="str">
        <v>Webinar: Advanced Analytics Deep Dive</v>
      </c>
      <c r="H2915" t="str">
        <v>ENGAGED</v>
      </c>
      <c r="I2915">
        <v>2167</v>
      </c>
      <c r="J2915" t="str">
        <v>MOBILE</v>
      </c>
      <c r="K2915" t="str">
        <v>https://example.com/integrations</v>
      </c>
      <c r="L2915" t="str">
        <v/>
      </c>
      <c r="M2915">
        <v>36.1</v>
      </c>
      <c r="N2915" t="str">
        <v>HIGH</v>
      </c>
    </row>
    <row r="2916" spans="1:14">
      <c r="A2916" t="str">
        <v>INT-02915</v>
      </c>
      <c r="B2916" t="str">
        <v>L0464</v>
      </c>
      <c r="C2916" t="str">
        <v>PRICING_PAGE_VIEW</v>
      </c>
      <c r="D2916">
        <v>45762</v>
      </c>
      <c r="E2916" t="str">
        <v>EMAIL</v>
      </c>
      <c r="F2916" t="str">
        <v>C002</v>
      </c>
      <c r="G2916" t="str">
        <v>Guide: Email Deliverability</v>
      </c>
      <c r="H2916" t="str">
        <v>BOUNCED</v>
      </c>
      <c r="I2916">
        <v>2281</v>
      </c>
      <c r="J2916" t="str">
        <v>UNKNOWN</v>
      </c>
      <c r="K2916" t="str">
        <v>https://example.com/roi-calculator</v>
      </c>
      <c r="L2916" t="str">
        <v/>
      </c>
      <c r="M2916">
        <v>38</v>
      </c>
      <c r="N2916" t="str">
        <v>HIGH</v>
      </c>
    </row>
    <row r="2917" spans="1:14">
      <c r="A2917" t="str">
        <v>INT-02916</v>
      </c>
      <c r="B2917" t="str">
        <v>L0705</v>
      </c>
      <c r="C2917" t="str">
        <v>EMAIL_CLICK</v>
      </c>
      <c r="D2917">
        <v>45896</v>
      </c>
      <c r="E2917" t="str">
        <v>IN-PERSON</v>
      </c>
      <c r="F2917" t="str">
        <v>C002</v>
      </c>
      <c r="G2917" t="str">
        <v>Demo: Live Product Walkthrough</v>
      </c>
      <c r="H2917" t="str">
        <v>DOWNLOADED</v>
      </c>
      <c r="I2917">
        <v>1350</v>
      </c>
      <c r="J2917" t="str">
        <v>MOBILE</v>
      </c>
      <c r="K2917" t="str">
        <v>https://example.com/blog/reduce-cac</v>
      </c>
      <c r="L2917" t="str">
        <v/>
      </c>
      <c r="M2917">
        <v>22.5</v>
      </c>
      <c r="N2917" t="str">
        <v>HIGH</v>
      </c>
    </row>
    <row r="2918" spans="1:14">
      <c r="A2918" t="str">
        <v>INT-02917</v>
      </c>
      <c r="B2918" t="str">
        <v>L0604</v>
      </c>
      <c r="C2918" t="str">
        <v>AD_CLICK</v>
      </c>
      <c r="D2918">
        <v>45975</v>
      </c>
      <c r="E2918" t="str">
        <v>WEB</v>
      </c>
      <c r="F2918" t="str">
        <v>C004</v>
      </c>
      <c r="G2918" t="str">
        <v>Free Trial Signup Page</v>
      </c>
      <c r="H2918" t="str">
        <v>BOUNCED</v>
      </c>
      <c r="I2918">
        <v>236</v>
      </c>
      <c r="J2918" t="str">
        <v>MOBILE</v>
      </c>
      <c r="K2918" t="str">
        <v>N/A</v>
      </c>
      <c r="L2918" t="str">
        <v>Proposal Under Review</v>
      </c>
      <c r="M2918">
        <v>3.9</v>
      </c>
      <c r="N2918" t="str">
        <v>MEDIUM</v>
      </c>
    </row>
    <row r="2919" spans="1:14">
      <c r="A2919" t="str">
        <v>INT-02918</v>
      </c>
      <c r="B2919" t="str">
        <v>L0489</v>
      </c>
      <c r="C2919" t="str">
        <v>EMAIL_CLICK</v>
      </c>
      <c r="D2919">
        <v>45865</v>
      </c>
      <c r="E2919" t="str">
        <v>WEB</v>
      </c>
      <c r="F2919" t="str">
        <v>N/A</v>
      </c>
      <c r="G2919" t="str">
        <v>Webinar: Marketing Automation 101</v>
      </c>
      <c r="H2919" t="str">
        <v>OPENED</v>
      </c>
      <c r="I2919">
        <v>79</v>
      </c>
      <c r="J2919" t="str">
        <v>TABLET</v>
      </c>
      <c r="K2919" t="str">
        <v>N/A</v>
      </c>
      <c r="L2919" t="str">
        <v/>
      </c>
      <c r="M2919">
        <v>1.3</v>
      </c>
      <c r="N2919" t="str">
        <v>MEDIUM</v>
      </c>
    </row>
    <row r="2920" spans="1:14">
      <c r="A2920" t="str">
        <v>INT-02919</v>
      </c>
      <c r="B2920" t="str">
        <v>L0072</v>
      </c>
      <c r="C2920" t="str">
        <v>AD_CLICK</v>
      </c>
      <c r="D2920">
        <v>45779</v>
      </c>
      <c r="E2920" t="str">
        <v>CHAT</v>
      </c>
      <c r="F2920" t="str">
        <v>N/A</v>
      </c>
      <c r="G2920" t="str">
        <v>Chatbot: Pricing Inquiry</v>
      </c>
      <c r="H2920" t="str">
        <v>PARTIAL_VIEW</v>
      </c>
      <c r="I2920">
        <v>1392</v>
      </c>
      <c r="J2920" t="str">
        <v>DESKTOP</v>
      </c>
      <c r="K2920" t="str">
        <v>https://example.com/demo</v>
      </c>
      <c r="L2920" t="str">
        <v/>
      </c>
      <c r="M2920">
        <v>23.2</v>
      </c>
      <c r="N2920" t="str">
        <v>HIGH</v>
      </c>
    </row>
    <row r="2921" spans="1:14">
      <c r="A2921" t="str">
        <v>INT-02920</v>
      </c>
      <c r="B2921" t="str">
        <v>L0199</v>
      </c>
      <c r="C2921" t="str">
        <v>UNSUBSCRIBE</v>
      </c>
      <c r="D2921">
        <v>45675</v>
      </c>
      <c r="E2921" t="str">
        <v>CHAT</v>
      </c>
      <c r="F2921" t="str">
        <v>C002</v>
      </c>
      <c r="G2921" t="str">
        <v>Partner Referral Landing Page</v>
      </c>
      <c r="H2921" t="str">
        <v>CLICKED</v>
      </c>
      <c r="I2921">
        <v>340</v>
      </c>
      <c r="J2921" t="str">
        <v>DESKTOP</v>
      </c>
      <c r="K2921" t="str">
        <v>https://example.com/resources/ebooks</v>
      </c>
      <c r="L2921" t="str">
        <v/>
      </c>
      <c r="M2921">
        <v>5.7</v>
      </c>
      <c r="N2921" t="str">
        <v>HIGH</v>
      </c>
    </row>
    <row r="2922" spans="1:14">
      <c r="A2922" t="str">
        <v>INT-02921</v>
      </c>
      <c r="B2922" t="str">
        <v>L0471</v>
      </c>
      <c r="C2922" t="str">
        <v>CASE_STUDY_VIEW</v>
      </c>
      <c r="D2922">
        <v>45763</v>
      </c>
      <c r="E2922" t="str">
        <v>UNKNOWN</v>
      </c>
      <c r="F2922" t="str">
        <v>C009</v>
      </c>
      <c r="G2922" t="str">
        <v>Customer Success Story</v>
      </c>
      <c r="H2922" t="str">
        <v>BOUNCED</v>
      </c>
      <c r="I2922">
        <v>1737</v>
      </c>
      <c r="J2922" t="str">
        <v>MOBILE</v>
      </c>
      <c r="K2922" t="str">
        <v>https://example.com/contact</v>
      </c>
      <c r="L2922" t="str">
        <v/>
      </c>
      <c r="M2922">
        <v>29</v>
      </c>
      <c r="N2922" t="str">
        <v>HIGH</v>
      </c>
    </row>
    <row r="2923" spans="1:14">
      <c r="A2923" t="str">
        <v>INT-02922</v>
      </c>
      <c r="B2923" t="str">
        <v>L0889</v>
      </c>
      <c r="C2923" t="str">
        <v>UNSUBSCRIBE</v>
      </c>
      <c r="D2923">
        <v>45660</v>
      </c>
      <c r="E2923" t="str">
        <v>WEB</v>
      </c>
      <c r="F2923" t="str">
        <v>C007</v>
      </c>
      <c r="G2923" t="str">
        <v>Crm Buyer'S Guide 2025</v>
      </c>
      <c r="H2923" t="str">
        <v>NO_RESPONSE</v>
      </c>
      <c r="I2923">
        <v>1669</v>
      </c>
      <c r="J2923" t="str">
        <v>MOBILE</v>
      </c>
      <c r="K2923" t="str">
        <v>https://example.com/demo</v>
      </c>
      <c r="L2923" t="str">
        <v/>
      </c>
      <c r="M2923">
        <v>27.8</v>
      </c>
      <c r="N2923" t="str">
        <v>HIGH</v>
      </c>
    </row>
    <row r="2924" spans="1:14">
      <c r="A2924" t="str">
        <v>INT-02923</v>
      </c>
      <c r="B2924" t="str">
        <v>L0398</v>
      </c>
      <c r="C2924" t="str">
        <v>PRICING_PAGE_VIEW</v>
      </c>
      <c r="D2924">
        <v>45760</v>
      </c>
      <c r="E2924" t="str">
        <v>WEB</v>
      </c>
      <c r="F2924" t="str">
        <v>C001</v>
      </c>
      <c r="G2924" t="str">
        <v>Webinar: Marketing Automation 101</v>
      </c>
      <c r="H2924" t="str">
        <v>ENGAGED</v>
      </c>
      <c r="I2924">
        <v>419</v>
      </c>
      <c r="J2924" t="str">
        <v>TABLET</v>
      </c>
      <c r="K2924" t="str">
        <v>N/A</v>
      </c>
      <c r="L2924" t="str">
        <v/>
      </c>
      <c r="M2924">
        <v>7</v>
      </c>
      <c r="N2924" t="str">
        <v>HIGH</v>
      </c>
    </row>
    <row r="2925" spans="1:14">
      <c r="A2925" t="str">
        <v>INT-02924</v>
      </c>
      <c r="B2925" t="str">
        <v>L0448</v>
      </c>
      <c r="C2925" t="str">
        <v>WEBINAR_ATTENDED</v>
      </c>
      <c r="D2925" t="str">
        <v/>
      </c>
      <c r="E2925" t="str">
        <v>PUSH_NOTIFICATION</v>
      </c>
      <c r="F2925" t="str">
        <v>C010</v>
      </c>
      <c r="G2925" t="str">
        <v>Demo: Live Product Walkthrough</v>
      </c>
      <c r="H2925" t="str">
        <v>OPENED</v>
      </c>
      <c r="I2925">
        <v>2060</v>
      </c>
      <c r="J2925" t="str">
        <v>MOBILE</v>
      </c>
      <c r="K2925" t="str">
        <v>https://example.com/blog/reduce-cac</v>
      </c>
      <c r="L2925" t="str">
        <v/>
      </c>
      <c r="M2925">
        <v>34.299999999999997</v>
      </c>
      <c r="N2925" t="str">
        <v>HIGH</v>
      </c>
    </row>
    <row r="2926" spans="1:14">
      <c r="A2926" t="str">
        <v>INT-02925</v>
      </c>
      <c r="B2926" t="str">
        <v>L0207</v>
      </c>
      <c r="C2926" t="str">
        <v>EMAIL_CLICK</v>
      </c>
      <c r="D2926">
        <v>46008</v>
      </c>
      <c r="E2926" t="str">
        <v>IN-PERSON</v>
      </c>
      <c r="F2926" t="str">
        <v>C006</v>
      </c>
      <c r="G2926" t="str">
        <v>Customer Success Story</v>
      </c>
      <c r="H2926" t="str">
        <v>UNSUBSCRIBED</v>
      </c>
      <c r="I2926">
        <v>788</v>
      </c>
      <c r="J2926" t="str">
        <v>UNKNOWN</v>
      </c>
      <c r="K2926" t="str">
        <v>N/A</v>
      </c>
      <c r="L2926" t="str">
        <v/>
      </c>
      <c r="M2926">
        <v>13.1</v>
      </c>
      <c r="N2926" t="str">
        <v>HIGH</v>
      </c>
    </row>
    <row r="2927" spans="1:14">
      <c r="A2927" t="str">
        <v>INT-02926</v>
      </c>
      <c r="B2927" t="str">
        <v>L0439</v>
      </c>
      <c r="C2927" t="str">
        <v>DEMO_REQUEST</v>
      </c>
      <c r="D2927">
        <v>46001</v>
      </c>
      <c r="E2927" t="str">
        <v>CHAT</v>
      </c>
      <c r="F2927" t="str">
        <v>C009</v>
      </c>
      <c r="G2927" t="str">
        <v>Unknown</v>
      </c>
      <c r="H2927" t="str">
        <v>PARTIAL_VIEW</v>
      </c>
      <c r="I2927">
        <v>582</v>
      </c>
      <c r="J2927" t="str">
        <v>UNKNOWN</v>
      </c>
      <c r="K2927" t="str">
        <v>https://example.com/integrations</v>
      </c>
      <c r="L2927" t="str">
        <v/>
      </c>
      <c r="M2927">
        <v>9.6999999999999993</v>
      </c>
      <c r="N2927" t="str">
        <v>HIGH</v>
      </c>
    </row>
    <row r="2928" spans="1:14">
      <c r="A2928" t="str">
        <v>INT-02927</v>
      </c>
      <c r="B2928" t="str">
        <v>L0916</v>
      </c>
      <c r="C2928" t="str">
        <v>EMAIL_CLICK</v>
      </c>
      <c r="D2928">
        <v>45887</v>
      </c>
      <c r="E2928" t="str">
        <v>WEB</v>
      </c>
      <c r="F2928" t="str">
        <v>N/A</v>
      </c>
      <c r="G2928" t="str">
        <v>Free Trial Signup Page</v>
      </c>
      <c r="H2928" t="str">
        <v>REGISTERED</v>
      </c>
      <c r="I2928">
        <v>2016</v>
      </c>
      <c r="J2928" t="str">
        <v>MOBILE</v>
      </c>
      <c r="K2928" t="str">
        <v>https://example.com/free-trial</v>
      </c>
      <c r="L2928" t="str">
        <v/>
      </c>
      <c r="M2928">
        <v>33.6</v>
      </c>
      <c r="N2928" t="str">
        <v>HIGH</v>
      </c>
    </row>
    <row r="2929" spans="1:14">
      <c r="A2929" t="str">
        <v>INT-02928</v>
      </c>
      <c r="B2929" t="str">
        <v>L0567</v>
      </c>
      <c r="C2929" t="str">
        <v>PHONE_CALL</v>
      </c>
      <c r="D2929">
        <v>45767</v>
      </c>
      <c r="E2929" t="str">
        <v>WEB</v>
      </c>
      <c r="F2929" t="str">
        <v>N/A</v>
      </c>
      <c r="G2929" t="str">
        <v>Webinar: Lead Scoring Best Practices</v>
      </c>
      <c r="H2929" t="str">
        <v>IGNORED</v>
      </c>
      <c r="I2929">
        <v>836</v>
      </c>
      <c r="J2929" t="str">
        <v>MOBILE</v>
      </c>
      <c r="K2929" t="str">
        <v>N/A</v>
      </c>
      <c r="L2929" t="str">
        <v>Needs Approval From Cfo</v>
      </c>
      <c r="M2929">
        <v>13.9</v>
      </c>
      <c r="N2929" t="str">
        <v>HIGH</v>
      </c>
    </row>
    <row r="2930" spans="1:14">
      <c r="A2930" t="str">
        <v>INT-02929</v>
      </c>
      <c r="B2930" t="str">
        <v>L0293</v>
      </c>
      <c r="C2930" t="str">
        <v>AD_CLICK</v>
      </c>
      <c r="D2930">
        <v>45831</v>
      </c>
      <c r="E2930" t="str">
        <v>PHONE</v>
      </c>
      <c r="F2930" t="str">
        <v>C008</v>
      </c>
      <c r="G2930" t="str">
        <v>Event Registration: Summit 2025</v>
      </c>
      <c r="H2930" t="str">
        <v>UNSUBSCRIBED</v>
      </c>
      <c r="I2930">
        <v>1211</v>
      </c>
      <c r="J2930" t="str">
        <v>MOBILE</v>
      </c>
      <c r="K2930" t="str">
        <v>https://example.com/free-trial</v>
      </c>
      <c r="L2930" t="str">
        <v/>
      </c>
      <c r="M2930">
        <v>20.2</v>
      </c>
      <c r="N2930" t="str">
        <v>HIGH</v>
      </c>
    </row>
    <row r="2931" spans="1:14">
      <c r="A2931" t="str">
        <v>INT-02930</v>
      </c>
      <c r="B2931" t="str">
        <v>L0855</v>
      </c>
      <c r="C2931" t="str">
        <v>CASE_STUDY_VIEW</v>
      </c>
      <c r="D2931" t="str">
        <v/>
      </c>
      <c r="E2931" t="str">
        <v>IN-PERSON</v>
      </c>
      <c r="F2931" t="str">
        <v>C001</v>
      </c>
      <c r="G2931" t="str">
        <v>Pricing Page</v>
      </c>
      <c r="H2931" t="str">
        <v>NO_RESPONSE</v>
      </c>
      <c r="I2931">
        <v>2394</v>
      </c>
      <c r="J2931" t="str">
        <v>DESKTOP</v>
      </c>
      <c r="K2931" t="str">
        <v>https://example.com/case-studies</v>
      </c>
      <c r="L2931" t="str">
        <v/>
      </c>
      <c r="M2931">
        <v>39.9</v>
      </c>
      <c r="N2931" t="str">
        <v>HIGH</v>
      </c>
    </row>
    <row r="2932" spans="1:14">
      <c r="A2932" t="str">
        <v>INT-02931</v>
      </c>
      <c r="B2932" t="str">
        <v>L0108</v>
      </c>
      <c r="C2932" t="str">
        <v>EMAIL_OPEN</v>
      </c>
      <c r="D2932">
        <v>45704</v>
      </c>
      <c r="E2932" t="str">
        <v>IN-PERSON</v>
      </c>
      <c r="F2932" t="str">
        <v>C008</v>
      </c>
      <c r="G2932" t="str">
        <v>Demo: Live Product Walkthrough</v>
      </c>
      <c r="H2932" t="str">
        <v>OPENED</v>
      </c>
      <c r="I2932">
        <v>1462</v>
      </c>
      <c r="J2932" t="str">
        <v>TABLET</v>
      </c>
      <c r="K2932" t="str">
        <v>https://example.com/roi-calculator</v>
      </c>
      <c r="L2932" t="str">
        <v/>
      </c>
      <c r="M2932">
        <v>24.4</v>
      </c>
      <c r="N2932" t="str">
        <v>HIGH</v>
      </c>
    </row>
    <row r="2933" spans="1:14">
      <c r="A2933" t="str">
        <v>INT-02932</v>
      </c>
      <c r="B2933" t="str">
        <v>L0001</v>
      </c>
      <c r="C2933" t="str">
        <v>DEMO_REQUEST</v>
      </c>
      <c r="D2933">
        <v>45833</v>
      </c>
      <c r="E2933" t="str">
        <v>PHONE</v>
      </c>
      <c r="F2933" t="str">
        <v>C006</v>
      </c>
      <c r="G2933" t="str">
        <v>Case Study: Mid-Market Win</v>
      </c>
      <c r="H2933" t="str">
        <v>CLICKED</v>
      </c>
      <c r="I2933">
        <v>2035</v>
      </c>
      <c r="J2933" t="str">
        <v>UNKNOWN</v>
      </c>
      <c r="K2933" t="str">
        <v>https://example.com/contact</v>
      </c>
      <c r="L2933" t="str">
        <v/>
      </c>
      <c r="M2933">
        <v>33.9</v>
      </c>
      <c r="N2933" t="str">
        <v>HIGH</v>
      </c>
    </row>
    <row r="2934" spans="1:14">
      <c r="A2934" t="str">
        <v>INT-02933</v>
      </c>
      <c r="B2934" t="str">
        <v>L0466</v>
      </c>
      <c r="C2934" t="str">
        <v>WEBINAR_ATTENDED</v>
      </c>
      <c r="D2934">
        <v>45866</v>
      </c>
      <c r="E2934" t="str">
        <v>PUSH_NOTIFICATION</v>
      </c>
      <c r="F2934" t="str">
        <v>C010</v>
      </c>
      <c r="G2934" t="str">
        <v>Webinar: Advanced Analytics Deep Dive</v>
      </c>
      <c r="H2934" t="str">
        <v>REGISTERED</v>
      </c>
      <c r="I2934">
        <v>1050</v>
      </c>
      <c r="J2934" t="str">
        <v>UNKNOWN</v>
      </c>
      <c r="K2934" t="str">
        <v>https://example.com/about</v>
      </c>
      <c r="L2934" t="str">
        <v/>
      </c>
      <c r="M2934">
        <v>17.5</v>
      </c>
      <c r="N2934" t="str">
        <v>HIGH</v>
      </c>
    </row>
    <row r="2935" spans="1:14">
      <c r="A2935" t="str">
        <v>INT-02934</v>
      </c>
      <c r="B2935" t="str">
        <v>L0488</v>
      </c>
      <c r="C2935" t="str">
        <v>VIDEO_WATCH</v>
      </c>
      <c r="D2935">
        <v>45722</v>
      </c>
      <c r="E2935" t="str">
        <v>CHAT</v>
      </c>
      <c r="F2935" t="str">
        <v>C010</v>
      </c>
      <c r="G2935" t="str">
        <v>Event Registration: Summit 2025</v>
      </c>
      <c r="H2935" t="str">
        <v>BOUNCED</v>
      </c>
      <c r="I2935">
        <v>994</v>
      </c>
      <c r="J2935" t="str">
        <v>MOBILE</v>
      </c>
      <c r="K2935" t="str">
        <v>https://example.com/demo</v>
      </c>
      <c r="L2935" t="str">
        <v/>
      </c>
      <c r="M2935">
        <v>16.600000000000001</v>
      </c>
      <c r="N2935" t="str">
        <v>HIGH</v>
      </c>
    </row>
    <row r="2936" spans="1:14">
      <c r="A2936" t="str">
        <v>INT-02935</v>
      </c>
      <c r="B2936" t="str">
        <v>L0897</v>
      </c>
      <c r="C2936" t="str">
        <v>EMAIL_OPEN</v>
      </c>
      <c r="D2936">
        <v>45713</v>
      </c>
      <c r="E2936" t="str">
        <v>WEB</v>
      </c>
      <c r="F2936" t="str">
        <v>C006</v>
      </c>
      <c r="G2936" t="str">
        <v>Demo: Live Product Walkthrough</v>
      </c>
      <c r="H2936" t="str">
        <v>UNSUBSCRIBED</v>
      </c>
      <c r="I2936">
        <v>1280</v>
      </c>
      <c r="J2936" t="str">
        <v>DESKTOP</v>
      </c>
      <c r="K2936" t="str">
        <v>https://example.com/resources/ebooks</v>
      </c>
      <c r="L2936" t="str">
        <v/>
      </c>
      <c r="M2936">
        <v>21.3</v>
      </c>
      <c r="N2936" t="str">
        <v>HIGH</v>
      </c>
    </row>
    <row r="2937" spans="1:14">
      <c r="A2937" t="str">
        <v>INT-02936</v>
      </c>
      <c r="B2937" t="str">
        <v>L0934</v>
      </c>
      <c r="C2937" t="str">
        <v>EMAIL_OPEN</v>
      </c>
      <c r="D2937">
        <v>45942</v>
      </c>
      <c r="E2937" t="str">
        <v>SOCIAL</v>
      </c>
      <c r="F2937" t="str">
        <v>C009</v>
      </c>
      <c r="G2937" t="str">
        <v>Guide: Email Deliverability</v>
      </c>
      <c r="H2937" t="str">
        <v>OPENED</v>
      </c>
      <c r="I2937">
        <v>1067</v>
      </c>
      <c r="J2937" t="str">
        <v>DESKTOP</v>
      </c>
      <c r="K2937" t="str">
        <v>https://example.com/blog/reduce-cac</v>
      </c>
      <c r="L2937" t="str">
        <v/>
      </c>
      <c r="M2937">
        <v>17.8</v>
      </c>
      <c r="N2937" t="str">
        <v>HIGH</v>
      </c>
    </row>
    <row r="2938" spans="1:14">
      <c r="A2938" t="str">
        <v>INT-02937</v>
      </c>
      <c r="B2938" t="str">
        <v>L0883</v>
      </c>
      <c r="C2938" t="str">
        <v>CHATBOT_CONVO</v>
      </c>
      <c r="D2938">
        <v>45943</v>
      </c>
      <c r="E2938" t="str">
        <v>IN-PERSON</v>
      </c>
      <c r="F2938" t="str">
        <v>C009</v>
      </c>
      <c r="G2938" t="str">
        <v>Blog: How To Reduce Cac</v>
      </c>
      <c r="H2938" t="str">
        <v>CLICKED</v>
      </c>
      <c r="I2938">
        <v>2011</v>
      </c>
      <c r="J2938" t="str">
        <v>DESKTOP</v>
      </c>
      <c r="K2938" t="str">
        <v>https://example.com/demo</v>
      </c>
      <c r="L2938" t="str">
        <v/>
      </c>
      <c r="M2938">
        <v>33.5</v>
      </c>
      <c r="N2938" t="str">
        <v>HIGH</v>
      </c>
    </row>
    <row r="2939" spans="1:14">
      <c r="A2939" t="str">
        <v>INT-02938</v>
      </c>
      <c r="B2939" t="str">
        <v>L0408</v>
      </c>
      <c r="C2939" t="str">
        <v>EMAIL_CLICK</v>
      </c>
      <c r="D2939" t="str">
        <v/>
      </c>
      <c r="E2939" t="str">
        <v>UNKNOWN</v>
      </c>
      <c r="F2939" t="str">
        <v>C010</v>
      </c>
      <c r="G2939" t="str">
        <v>Newsletter Issue #43</v>
      </c>
      <c r="H2939" t="str">
        <v>CONVERTED</v>
      </c>
      <c r="I2939">
        <v>97</v>
      </c>
      <c r="J2939" t="str">
        <v>UNKNOWN</v>
      </c>
      <c r="K2939" t="str">
        <v>https://example.com/features</v>
      </c>
      <c r="L2939" t="str">
        <v/>
      </c>
      <c r="M2939">
        <v>1.6</v>
      </c>
      <c r="N2939" t="str">
        <v>MEDIUM</v>
      </c>
    </row>
    <row r="2940" spans="1:14">
      <c r="A2940" t="str">
        <v>INT-02939</v>
      </c>
      <c r="B2940" t="str">
        <v>L0624</v>
      </c>
      <c r="C2940" t="str">
        <v>DEMO_REQUEST</v>
      </c>
      <c r="D2940">
        <v>45810</v>
      </c>
      <c r="E2940" t="str">
        <v>UNKNOWN</v>
      </c>
      <c r="F2940" t="str">
        <v>N/A</v>
      </c>
      <c r="G2940" t="str">
        <v>Event Registration: Summit 2025</v>
      </c>
      <c r="H2940" t="str">
        <v>OPENED</v>
      </c>
      <c r="I2940">
        <v>0</v>
      </c>
      <c r="J2940" t="str">
        <v>DESKTOP</v>
      </c>
      <c r="K2940" t="str">
        <v>https://example.com/about</v>
      </c>
      <c r="L2940" t="str">
        <v/>
      </c>
      <c r="M2940">
        <v>0</v>
      </c>
      <c r="N2940" t="str">
        <v>NONE</v>
      </c>
    </row>
    <row r="2941" spans="1:14">
      <c r="A2941" t="str">
        <v>INT-02940</v>
      </c>
      <c r="B2941" t="str">
        <v>L0419</v>
      </c>
      <c r="C2941" t="str">
        <v>BLOG_READ</v>
      </c>
      <c r="D2941">
        <v>45822</v>
      </c>
      <c r="E2941" t="str">
        <v>SMS</v>
      </c>
      <c r="F2941" t="str">
        <v>N/A</v>
      </c>
      <c r="G2941" t="str">
        <v>Pricing Page</v>
      </c>
      <c r="H2941" t="str">
        <v>BOUNCED</v>
      </c>
      <c r="I2941">
        <v>1580</v>
      </c>
      <c r="J2941" t="str">
        <v>DESKTOP</v>
      </c>
      <c r="K2941" t="str">
        <v>https://example.com/pricing</v>
      </c>
      <c r="L2941" t="str">
        <v/>
      </c>
      <c r="M2941">
        <v>26.3</v>
      </c>
      <c r="N2941" t="str">
        <v>HIGH</v>
      </c>
    </row>
    <row r="2942" spans="1:14">
      <c r="A2942" t="str">
        <v>INT-02941</v>
      </c>
      <c r="B2942" t="str">
        <v>L0041</v>
      </c>
      <c r="C2942" t="str">
        <v>EMAIL_OPEN</v>
      </c>
      <c r="D2942">
        <v>45934</v>
      </c>
      <c r="E2942" t="str">
        <v>IN-PERSON</v>
      </c>
      <c r="F2942" t="str">
        <v>N/A</v>
      </c>
      <c r="G2942" t="str">
        <v>Webinar: Marketing Automation 101</v>
      </c>
      <c r="H2942" t="str">
        <v>CLICKED</v>
      </c>
      <c r="I2942">
        <v>1005</v>
      </c>
      <c r="J2942" t="str">
        <v>MOBILE</v>
      </c>
      <c r="K2942" t="str">
        <v>https://example.com/resources/ebooks</v>
      </c>
      <c r="L2942" t="str">
        <v/>
      </c>
      <c r="M2942">
        <v>16.8</v>
      </c>
      <c r="N2942" t="str">
        <v>HIGH</v>
      </c>
    </row>
    <row r="2943" spans="1:14">
      <c r="A2943" t="str">
        <v>INT-02942</v>
      </c>
      <c r="B2943" t="str">
        <v>L0099</v>
      </c>
      <c r="C2943" t="str">
        <v>CHATBOT_CONVO</v>
      </c>
      <c r="D2943">
        <v>46000</v>
      </c>
      <c r="E2943" t="str">
        <v>EMAIL</v>
      </c>
      <c r="F2943" t="str">
        <v>C009</v>
      </c>
      <c r="G2943" t="str">
        <v>Unknown</v>
      </c>
      <c r="H2943" t="str">
        <v>VIEWED</v>
      </c>
      <c r="I2943">
        <v>2368</v>
      </c>
      <c r="J2943" t="str">
        <v>MOBILE</v>
      </c>
      <c r="K2943" t="str">
        <v>https://example.com/blog</v>
      </c>
      <c r="L2943" t="str">
        <v/>
      </c>
      <c r="M2943">
        <v>39.5</v>
      </c>
      <c r="N2943" t="str">
        <v>HIGH</v>
      </c>
    </row>
    <row r="2944" spans="1:14">
      <c r="A2944" t="str">
        <v>INT-02943</v>
      </c>
      <c r="B2944" t="str">
        <v>L0077</v>
      </c>
      <c r="C2944" t="str">
        <v>AD_CLICK</v>
      </c>
      <c r="D2944">
        <v>45700</v>
      </c>
      <c r="E2944" t="str">
        <v>UNKNOWN</v>
      </c>
      <c r="F2944" t="str">
        <v>C005</v>
      </c>
      <c r="G2944" t="str">
        <v>Event Registration: Summit 2025</v>
      </c>
      <c r="H2944" t="str">
        <v>NO_RESPONSE</v>
      </c>
      <c r="I2944">
        <v>0</v>
      </c>
      <c r="J2944" t="str">
        <v>UNKNOWN</v>
      </c>
      <c r="K2944" t="str">
        <v>https://example.com/free-trial</v>
      </c>
      <c r="L2944" t="str">
        <v/>
      </c>
      <c r="M2944">
        <v>0</v>
      </c>
      <c r="N2944" t="str">
        <v>NONE</v>
      </c>
    </row>
    <row r="2945" spans="1:14">
      <c r="A2945" t="str">
        <v>INT-02944</v>
      </c>
      <c r="B2945" t="str">
        <v>L0707</v>
      </c>
      <c r="C2945" t="str">
        <v>FREE_TRIAL_SIGNUP</v>
      </c>
      <c r="D2945">
        <v>45733</v>
      </c>
      <c r="E2945" t="str">
        <v>IN-PERSON</v>
      </c>
      <c r="F2945" t="str">
        <v>C004</v>
      </c>
      <c r="G2945" t="str">
        <v>Blog: 5 Metrics Every Cmo Needs</v>
      </c>
      <c r="H2945" t="str">
        <v>PARTIAL_VIEW</v>
      </c>
      <c r="I2945">
        <v>1894</v>
      </c>
      <c r="J2945" t="str">
        <v>DESKTOP</v>
      </c>
      <c r="K2945" t="str">
        <v>https://example.com/demo</v>
      </c>
      <c r="L2945" t="str">
        <v/>
      </c>
      <c r="M2945">
        <v>31.6</v>
      </c>
      <c r="N2945" t="str">
        <v>HIGH</v>
      </c>
    </row>
    <row r="2946" spans="1:14">
      <c r="A2946" t="str">
        <v>INT-02945</v>
      </c>
      <c r="B2946" t="str">
        <v>L0259</v>
      </c>
      <c r="C2946" t="str">
        <v>REFERRAL_LINK_CLICK</v>
      </c>
      <c r="D2946">
        <v>45918</v>
      </c>
      <c r="E2946" t="str">
        <v>CHAT</v>
      </c>
      <c r="F2946" t="str">
        <v>C009</v>
      </c>
      <c r="G2946" t="str">
        <v>Blog: How To Reduce Cac</v>
      </c>
      <c r="H2946" t="str">
        <v>NO_RESPONSE</v>
      </c>
      <c r="I2946">
        <v>2014</v>
      </c>
      <c r="J2946" t="str">
        <v>UNKNOWN</v>
      </c>
      <c r="K2946" t="str">
        <v>N/A</v>
      </c>
      <c r="L2946" t="str">
        <v/>
      </c>
      <c r="M2946">
        <v>33.6</v>
      </c>
      <c r="N2946" t="str">
        <v>HIGH</v>
      </c>
    </row>
    <row r="2947" spans="1:14">
      <c r="A2947" t="str">
        <v>INT-02946</v>
      </c>
      <c r="B2947" t="str">
        <v>L0602</v>
      </c>
      <c r="C2947" t="str">
        <v>FREE_TRIAL_SIGNUP</v>
      </c>
      <c r="D2947">
        <v>45915</v>
      </c>
      <c r="E2947" t="str">
        <v>WEB</v>
      </c>
      <c r="F2947" t="str">
        <v>N/A</v>
      </c>
      <c r="G2947" t="str">
        <v>Customer Success Story</v>
      </c>
      <c r="H2947" t="str">
        <v>CLICKED</v>
      </c>
      <c r="I2947">
        <v>1399</v>
      </c>
      <c r="J2947" t="str">
        <v>UNKNOWN</v>
      </c>
      <c r="K2947" t="str">
        <v>N/A</v>
      </c>
      <c r="L2947" t="str">
        <v/>
      </c>
      <c r="M2947">
        <v>23.3</v>
      </c>
      <c r="N2947" t="str">
        <v>HIGH</v>
      </c>
    </row>
    <row r="2948" spans="1:14">
      <c r="A2948" t="str">
        <v>INT-02947</v>
      </c>
      <c r="B2948" t="str">
        <v>L0417</v>
      </c>
      <c r="C2948" t="str">
        <v>AD_CLICK</v>
      </c>
      <c r="D2948">
        <v>45849</v>
      </c>
      <c r="E2948" t="str">
        <v>IN-PERSON</v>
      </c>
      <c r="F2948" t="str">
        <v>C005</v>
      </c>
      <c r="G2948" t="str">
        <v>Webinar: Marketing Automation 101</v>
      </c>
      <c r="H2948" t="str">
        <v>NO_RESPONSE</v>
      </c>
      <c r="I2948">
        <v>29</v>
      </c>
      <c r="J2948" t="str">
        <v>DESKTOP</v>
      </c>
      <c r="K2948" t="str">
        <v>https://example.com/demo</v>
      </c>
      <c r="L2948" t="str">
        <v/>
      </c>
      <c r="M2948">
        <v>0.5</v>
      </c>
      <c r="N2948" t="str">
        <v>LOW</v>
      </c>
    </row>
    <row r="2949" spans="1:14">
      <c r="A2949" t="str">
        <v>INT-02948</v>
      </c>
      <c r="B2949" t="str">
        <v>L0165</v>
      </c>
      <c r="C2949" t="str">
        <v>WEBSITE_VISIT</v>
      </c>
      <c r="D2949" t="str">
        <v/>
      </c>
      <c r="E2949" t="str">
        <v>PHONE</v>
      </c>
      <c r="F2949" t="str">
        <v>C007</v>
      </c>
      <c r="G2949" t="str">
        <v>Competitor Comparison Sheet</v>
      </c>
      <c r="H2949" t="str">
        <v>OPENED</v>
      </c>
      <c r="I2949">
        <v>1756</v>
      </c>
      <c r="J2949" t="str">
        <v>MOBILE</v>
      </c>
      <c r="K2949" t="str">
        <v>https://example.com/webinars</v>
      </c>
      <c r="L2949" t="str">
        <v/>
      </c>
      <c r="M2949">
        <v>29.3</v>
      </c>
      <c r="N2949" t="str">
        <v>HIGH</v>
      </c>
    </row>
    <row r="2950" spans="1:14">
      <c r="A2950" t="str">
        <v>INT-02949</v>
      </c>
      <c r="B2950" t="str">
        <v>L0514</v>
      </c>
      <c r="C2950" t="str">
        <v>DEMO_REQUEST</v>
      </c>
      <c r="D2950">
        <v>45707</v>
      </c>
      <c r="E2950" t="str">
        <v>SMS</v>
      </c>
      <c r="F2950" t="str">
        <v>C005</v>
      </c>
      <c r="G2950" t="str">
        <v>Case Study: Enterprise Win</v>
      </c>
      <c r="H2950" t="str">
        <v>NO_RESPONSE</v>
      </c>
      <c r="I2950">
        <v>746</v>
      </c>
      <c r="J2950" t="str">
        <v>MOBILE</v>
      </c>
      <c r="K2950" t="str">
        <v>https://example.com/webinars</v>
      </c>
      <c r="L2950" t="str">
        <v/>
      </c>
      <c r="M2950">
        <v>12.4</v>
      </c>
      <c r="N2950" t="str">
        <v>HIGH</v>
      </c>
    </row>
    <row r="2951" spans="1:14">
      <c r="A2951" t="str">
        <v>INT-02950</v>
      </c>
      <c r="B2951" t="str">
        <v>L0207</v>
      </c>
      <c r="C2951" t="str">
        <v>VIDEO_WATCH</v>
      </c>
      <c r="D2951">
        <v>45962</v>
      </c>
      <c r="E2951" t="str">
        <v>WEB</v>
      </c>
      <c r="F2951" t="str">
        <v>C007</v>
      </c>
      <c r="G2951" t="str">
        <v>Partner Referral Landing Page</v>
      </c>
      <c r="H2951" t="str">
        <v>NO_RESPONSE</v>
      </c>
      <c r="I2951">
        <v>632</v>
      </c>
      <c r="J2951" t="str">
        <v>MOBILE</v>
      </c>
      <c r="K2951" t="str">
        <v>https://example.com/demo</v>
      </c>
      <c r="L2951" t="str">
        <v/>
      </c>
      <c r="M2951">
        <v>10.5</v>
      </c>
      <c r="N2951" t="str">
        <v>HIGH</v>
      </c>
    </row>
    <row r="2952" spans="1:14">
      <c r="A2952" t="str">
        <v>INT-02951</v>
      </c>
      <c r="B2952" t="str">
        <v>L0355</v>
      </c>
      <c r="C2952" t="str">
        <v>EMAIL_CLICK</v>
      </c>
      <c r="D2952">
        <v>45722</v>
      </c>
      <c r="E2952" t="str">
        <v>UNKNOWN</v>
      </c>
      <c r="F2952" t="str">
        <v>C007</v>
      </c>
      <c r="G2952" t="str">
        <v>Event Registration: Summit 2025</v>
      </c>
      <c r="H2952" t="str">
        <v>BOUNCED</v>
      </c>
      <c r="I2952">
        <v>351</v>
      </c>
      <c r="J2952" t="str">
        <v>MOBILE</v>
      </c>
      <c r="K2952" t="str">
        <v>N/A</v>
      </c>
      <c r="L2952" t="str">
        <v/>
      </c>
      <c r="M2952">
        <v>5.9</v>
      </c>
      <c r="N2952" t="str">
        <v>HIGH</v>
      </c>
    </row>
    <row r="2953" spans="1:14">
      <c r="A2953" t="str">
        <v>INT-02952</v>
      </c>
      <c r="B2953" t="str">
        <v>L0981</v>
      </c>
      <c r="C2953" t="str">
        <v>FREE_TRIAL_SIGNUP</v>
      </c>
      <c r="D2953">
        <v>45823</v>
      </c>
      <c r="E2953" t="str">
        <v>IN-PERSON</v>
      </c>
      <c r="F2953" t="str">
        <v>C004</v>
      </c>
      <c r="G2953" t="str">
        <v>Template: Campaign Planning</v>
      </c>
      <c r="H2953" t="str">
        <v>ENGAGED</v>
      </c>
      <c r="I2953">
        <v>2178</v>
      </c>
      <c r="J2953" t="str">
        <v>MOBILE</v>
      </c>
      <c r="K2953" t="str">
        <v>https://example.com/resources/ebooks</v>
      </c>
      <c r="L2953" t="str">
        <v/>
      </c>
      <c r="M2953">
        <v>36.299999999999997</v>
      </c>
      <c r="N2953" t="str">
        <v>HIGH</v>
      </c>
    </row>
    <row r="2954" spans="1:14">
      <c r="A2954" t="str">
        <v>INT-02953</v>
      </c>
      <c r="B2954" t="str">
        <v>L0334</v>
      </c>
      <c r="C2954" t="str">
        <v>VIDEO_WATCH</v>
      </c>
      <c r="D2954">
        <v>45813</v>
      </c>
      <c r="E2954" t="str">
        <v>CHAT</v>
      </c>
      <c r="F2954" t="str">
        <v>C001</v>
      </c>
      <c r="G2954" t="str">
        <v>10 Lead Scoring Tips</v>
      </c>
      <c r="H2954" t="str">
        <v>BOUNCED</v>
      </c>
      <c r="I2954">
        <v>2212</v>
      </c>
      <c r="J2954" t="str">
        <v>DESKTOP</v>
      </c>
      <c r="K2954" t="str">
        <v>https://example.com/case-studies</v>
      </c>
      <c r="L2954" t="str">
        <v/>
      </c>
      <c r="M2954">
        <v>36.9</v>
      </c>
      <c r="N2954" t="str">
        <v>HIGH</v>
      </c>
    </row>
    <row r="2955" spans="1:14">
      <c r="A2955" t="str">
        <v>INT-02954</v>
      </c>
      <c r="B2955" t="str">
        <v>L0940</v>
      </c>
      <c r="C2955" t="str">
        <v>UNSUBSCRIBE</v>
      </c>
      <c r="D2955">
        <v>45673</v>
      </c>
      <c r="E2955" t="str">
        <v>SOCIAL</v>
      </c>
      <c r="F2955" t="str">
        <v>C009</v>
      </c>
      <c r="G2955" t="str">
        <v>Unknown</v>
      </c>
      <c r="H2955" t="str">
        <v>CLICKED</v>
      </c>
      <c r="I2955">
        <v>253</v>
      </c>
      <c r="J2955" t="str">
        <v>DESKTOP</v>
      </c>
      <c r="K2955" t="str">
        <v>https://example.com/resources/ebooks</v>
      </c>
      <c r="L2955" t="str">
        <v/>
      </c>
      <c r="M2955">
        <v>4.2</v>
      </c>
      <c r="N2955" t="str">
        <v>MEDIUM</v>
      </c>
    </row>
    <row r="2956" spans="1:14">
      <c r="A2956" t="str">
        <v>INT-02955</v>
      </c>
      <c r="B2956" t="str">
        <v>L0140</v>
      </c>
      <c r="C2956" t="str">
        <v>DEMO_REQUEST</v>
      </c>
      <c r="D2956">
        <v>46016</v>
      </c>
      <c r="E2956" t="str">
        <v>UNKNOWN</v>
      </c>
      <c r="F2956" t="str">
        <v>N/A</v>
      </c>
      <c r="G2956" t="str">
        <v>Video: Customer Testimonial</v>
      </c>
      <c r="H2956" t="str">
        <v>UNSUBSCRIBED</v>
      </c>
      <c r="I2956">
        <v>392</v>
      </c>
      <c r="J2956" t="str">
        <v>DESKTOP</v>
      </c>
      <c r="K2956" t="str">
        <v>https://example.com/blog/reduce-cac</v>
      </c>
      <c r="L2956" t="str">
        <v>Engaged But No Budget</v>
      </c>
      <c r="M2956">
        <v>6.5</v>
      </c>
      <c r="N2956" t="str">
        <v>HIGH</v>
      </c>
    </row>
    <row r="2957" spans="1:14">
      <c r="A2957" t="str">
        <v>INT-02956</v>
      </c>
      <c r="B2957" t="str">
        <v>L0280</v>
      </c>
      <c r="C2957" t="str">
        <v>CONTENT_DOWNLOAD</v>
      </c>
      <c r="D2957">
        <v>45681</v>
      </c>
      <c r="E2957" t="str">
        <v>PHONE</v>
      </c>
      <c r="F2957" t="str">
        <v>N/A</v>
      </c>
      <c r="G2957" t="str">
        <v>Roi Calculator Landing Page</v>
      </c>
      <c r="H2957" t="str">
        <v>CLICKED</v>
      </c>
      <c r="I2957">
        <v>2364</v>
      </c>
      <c r="J2957" t="str">
        <v>DESKTOP</v>
      </c>
      <c r="K2957" t="str">
        <v>https://example.com/blog/reduce-cac</v>
      </c>
      <c r="L2957" t="str">
        <v/>
      </c>
      <c r="M2957">
        <v>39.4</v>
      </c>
      <c r="N2957" t="str">
        <v>HIGH</v>
      </c>
    </row>
    <row r="2958" spans="1:14">
      <c r="A2958" t="str">
        <v>INT-02957</v>
      </c>
      <c r="B2958" t="str">
        <v>L0742</v>
      </c>
      <c r="C2958" t="str">
        <v>CHATBOT_CONVO</v>
      </c>
      <c r="D2958">
        <v>45901</v>
      </c>
      <c r="E2958" t="str">
        <v>IN-PERSON</v>
      </c>
      <c r="F2958" t="str">
        <v>N/A</v>
      </c>
      <c r="G2958" t="str">
        <v>Case Study: Smb Growth Story</v>
      </c>
      <c r="H2958" t="str">
        <v>BOUNCED</v>
      </c>
      <c r="I2958">
        <v>0</v>
      </c>
      <c r="J2958" t="str">
        <v>DESKTOP</v>
      </c>
      <c r="K2958" t="str">
        <v>https://example.com/integrations</v>
      </c>
      <c r="L2958" t="str">
        <v>Gatekeeper — Need Executive Sponsor</v>
      </c>
      <c r="M2958">
        <v>0</v>
      </c>
      <c r="N2958" t="str">
        <v>NONE</v>
      </c>
    </row>
    <row r="2959" spans="1:14">
      <c r="A2959" t="str">
        <v>INT-02958</v>
      </c>
      <c r="B2959" t="str">
        <v>L0311</v>
      </c>
      <c r="C2959" t="str">
        <v>EMAIL_CLICK</v>
      </c>
      <c r="D2959">
        <v>45740</v>
      </c>
      <c r="E2959" t="str">
        <v>PHONE</v>
      </c>
      <c r="F2959" t="str">
        <v>C001</v>
      </c>
      <c r="G2959" t="str">
        <v>Product Demo Video</v>
      </c>
      <c r="H2959" t="str">
        <v>CONVERTED</v>
      </c>
      <c r="I2959">
        <v>2066</v>
      </c>
      <c r="J2959" t="str">
        <v>MOBILE</v>
      </c>
      <c r="K2959" t="str">
        <v>https://example.com/integrations</v>
      </c>
      <c r="L2959" t="str">
        <v>Requested Case Study</v>
      </c>
      <c r="M2959">
        <v>34.4</v>
      </c>
      <c r="N2959" t="str">
        <v>HIGH</v>
      </c>
    </row>
    <row r="2960" spans="1:14">
      <c r="A2960" t="str">
        <v>INT-02959</v>
      </c>
      <c r="B2960" t="str">
        <v>L0187</v>
      </c>
      <c r="C2960" t="str">
        <v>FORM_SUBMIT</v>
      </c>
      <c r="D2960">
        <v>45664</v>
      </c>
      <c r="E2960" t="str">
        <v>SMS</v>
      </c>
      <c r="F2960" t="str">
        <v>C001</v>
      </c>
      <c r="G2960" t="str">
        <v>Crm Buyer'S Guide 2025</v>
      </c>
      <c r="H2960" t="str">
        <v>CONVERTED</v>
      </c>
      <c r="I2960">
        <v>36</v>
      </c>
      <c r="J2960" t="str">
        <v>MOBILE</v>
      </c>
      <c r="K2960" t="str">
        <v>https://example.com/demo</v>
      </c>
      <c r="L2960" t="str">
        <v/>
      </c>
      <c r="M2960">
        <v>0.6</v>
      </c>
      <c r="N2960" t="str">
        <v>LOW</v>
      </c>
    </row>
    <row r="2961" spans="1:14">
      <c r="A2961" t="str">
        <v>INT-02960</v>
      </c>
      <c r="B2961" t="str">
        <v>L0292</v>
      </c>
      <c r="C2961" t="str">
        <v>CASE_STUDY_VIEW</v>
      </c>
      <c r="D2961">
        <v>45873</v>
      </c>
      <c r="E2961" t="str">
        <v>SMS</v>
      </c>
      <c r="F2961" t="str">
        <v>C002</v>
      </c>
      <c r="G2961" t="str">
        <v>10 Lead Scoring Tips</v>
      </c>
      <c r="H2961" t="str">
        <v>REPLIED</v>
      </c>
      <c r="I2961">
        <v>1244</v>
      </c>
      <c r="J2961" t="str">
        <v>MOBILE</v>
      </c>
      <c r="K2961" t="str">
        <v>https://example.com/about</v>
      </c>
      <c r="L2961" t="str">
        <v/>
      </c>
      <c r="M2961">
        <v>20.7</v>
      </c>
      <c r="N2961" t="str">
        <v>HIGH</v>
      </c>
    </row>
    <row r="2962" spans="1:14">
      <c r="A2962" t="str">
        <v>INT-02961</v>
      </c>
      <c r="B2962" t="str">
        <v>L0551</v>
      </c>
      <c r="C2962" t="str">
        <v>PHONE_CALL</v>
      </c>
      <c r="D2962">
        <v>45714</v>
      </c>
      <c r="E2962" t="str">
        <v>IN-PERSON</v>
      </c>
      <c r="F2962" t="str">
        <v>C006</v>
      </c>
      <c r="G2962" t="str">
        <v>Video: Customer Testimonial</v>
      </c>
      <c r="H2962" t="str">
        <v>BOUNCED</v>
      </c>
      <c r="I2962">
        <v>0</v>
      </c>
      <c r="J2962" t="str">
        <v>UNKNOWN</v>
      </c>
      <c r="K2962" t="str">
        <v>N/A</v>
      </c>
      <c r="L2962" t="str">
        <v/>
      </c>
      <c r="M2962">
        <v>0</v>
      </c>
      <c r="N2962" t="str">
        <v>NONE</v>
      </c>
    </row>
    <row r="2963" spans="1:14">
      <c r="A2963" t="str">
        <v>INT-02962</v>
      </c>
      <c r="B2963" t="str">
        <v>L0993</v>
      </c>
      <c r="C2963" t="str">
        <v>DEMO_REQUEST</v>
      </c>
      <c r="D2963">
        <v>45758</v>
      </c>
      <c r="E2963" t="str">
        <v>SMS</v>
      </c>
      <c r="F2963" t="str">
        <v>C002</v>
      </c>
      <c r="G2963" t="str">
        <v>Pricing Page</v>
      </c>
      <c r="H2963" t="str">
        <v>BOUNCED</v>
      </c>
      <c r="I2963">
        <v>936</v>
      </c>
      <c r="J2963" t="str">
        <v>MOBILE</v>
      </c>
      <c r="K2963" t="str">
        <v>https://example.com/webinars</v>
      </c>
      <c r="L2963" t="str">
        <v/>
      </c>
      <c r="M2963">
        <v>15.6</v>
      </c>
      <c r="N2963" t="str">
        <v>HIGH</v>
      </c>
    </row>
    <row r="2964" spans="1:14">
      <c r="A2964" t="str">
        <v>INT-02963</v>
      </c>
      <c r="B2964" t="str">
        <v>L0889</v>
      </c>
      <c r="C2964" t="str">
        <v>CHATBOT_CONVO</v>
      </c>
      <c r="D2964">
        <v>45954</v>
      </c>
      <c r="E2964" t="str">
        <v>EMAIL</v>
      </c>
      <c r="F2964" t="str">
        <v>C006</v>
      </c>
      <c r="G2964" t="str">
        <v>Competitor Comparison Sheet</v>
      </c>
      <c r="H2964" t="str">
        <v>NO_RESPONSE</v>
      </c>
      <c r="I2964">
        <v>793</v>
      </c>
      <c r="J2964" t="str">
        <v>DESKTOP</v>
      </c>
      <c r="K2964" t="str">
        <v>https://example.com/features</v>
      </c>
      <c r="L2964" t="str">
        <v/>
      </c>
      <c r="M2964">
        <v>13.2</v>
      </c>
      <c r="N2964" t="str">
        <v>HIGH</v>
      </c>
    </row>
    <row r="2965" spans="1:14">
      <c r="A2965" t="str">
        <v>INT-02964</v>
      </c>
      <c r="B2965" t="str">
        <v>L0014</v>
      </c>
      <c r="C2965" t="str">
        <v>AD_CLICK</v>
      </c>
      <c r="D2965">
        <v>45958</v>
      </c>
      <c r="E2965" t="str">
        <v>EMAIL</v>
      </c>
      <c r="F2965" t="str">
        <v>C008</v>
      </c>
      <c r="G2965" t="str">
        <v>Unknown</v>
      </c>
      <c r="H2965" t="str">
        <v>REGISTERED</v>
      </c>
      <c r="I2965">
        <v>1730</v>
      </c>
      <c r="J2965" t="str">
        <v>TABLET</v>
      </c>
      <c r="K2965" t="str">
        <v>https://example.com/roi-calculator</v>
      </c>
      <c r="L2965" t="str">
        <v/>
      </c>
      <c r="M2965">
        <v>28.8</v>
      </c>
      <c r="N2965" t="str">
        <v>HIGH</v>
      </c>
    </row>
    <row r="2966" spans="1:14">
      <c r="A2966" t="str">
        <v>INT-02965</v>
      </c>
      <c r="B2966" t="str">
        <v>L0277</v>
      </c>
      <c r="C2966" t="str">
        <v>REFERRAL_LINK_CLICK</v>
      </c>
      <c r="D2966" t="str">
        <v/>
      </c>
      <c r="E2966" t="str">
        <v>SMS</v>
      </c>
      <c r="F2966" t="str">
        <v>N/A</v>
      </c>
      <c r="G2966" t="str">
        <v>Case Study: Smb Growth Story</v>
      </c>
      <c r="H2966" t="str">
        <v>VIEWED</v>
      </c>
      <c r="I2966">
        <v>2075</v>
      </c>
      <c r="J2966" t="str">
        <v>MOBILE</v>
      </c>
      <c r="K2966" t="str">
        <v>https://example.com/blog/reduce-cac</v>
      </c>
      <c r="L2966" t="str">
        <v/>
      </c>
      <c r="M2966">
        <v>34.6</v>
      </c>
      <c r="N2966" t="str">
        <v>HIGH</v>
      </c>
    </row>
    <row r="2967" spans="1:14">
      <c r="A2967" t="str">
        <v>INT-02966</v>
      </c>
      <c r="B2967" t="str">
        <v>L0381</v>
      </c>
      <c r="C2967" t="str">
        <v>FORM_SUBMIT</v>
      </c>
      <c r="D2967">
        <v>45704</v>
      </c>
      <c r="E2967" t="str">
        <v>EMAIL</v>
      </c>
      <c r="F2967" t="str">
        <v>C008</v>
      </c>
      <c r="G2967" t="str">
        <v>Blog: Abm Vs Demand Gen</v>
      </c>
      <c r="H2967" t="str">
        <v>UNSUBSCRIBED</v>
      </c>
      <c r="I2967">
        <v>1778</v>
      </c>
      <c r="J2967" t="str">
        <v>MOBILE</v>
      </c>
      <c r="K2967" t="str">
        <v>N/A</v>
      </c>
      <c r="L2967" t="str">
        <v>Legal Review Pending</v>
      </c>
      <c r="M2967">
        <v>29.6</v>
      </c>
      <c r="N2967" t="str">
        <v>HIGH</v>
      </c>
    </row>
    <row r="2968" spans="1:14">
      <c r="A2968" t="str">
        <v>INT-02967</v>
      </c>
      <c r="B2968" t="str">
        <v>L0106</v>
      </c>
      <c r="C2968" t="str">
        <v>EMAIL_OPEN</v>
      </c>
      <c r="D2968">
        <v>45665</v>
      </c>
      <c r="E2968" t="str">
        <v>EMAIL</v>
      </c>
      <c r="F2968" t="str">
        <v>C008</v>
      </c>
      <c r="G2968" t="str">
        <v>Free Trial Signup Page</v>
      </c>
      <c r="H2968" t="str">
        <v>NO_RESPONSE</v>
      </c>
      <c r="I2968">
        <v>961</v>
      </c>
      <c r="J2968" t="str">
        <v>MOBILE</v>
      </c>
      <c r="K2968" t="str">
        <v>https://example.com/roi-calculator</v>
      </c>
      <c r="L2968" t="str">
        <v/>
      </c>
      <c r="M2968">
        <v>16</v>
      </c>
      <c r="N2968" t="str">
        <v>HIGH</v>
      </c>
    </row>
    <row r="2969" spans="1:14">
      <c r="A2969" t="str">
        <v>INT-02968</v>
      </c>
      <c r="B2969" t="str">
        <v>L0880</v>
      </c>
      <c r="C2969" t="str">
        <v>PHONE_CALL</v>
      </c>
      <c r="D2969">
        <v>45957</v>
      </c>
      <c r="E2969" t="str">
        <v>CHAT</v>
      </c>
      <c r="F2969" t="str">
        <v>C009</v>
      </c>
      <c r="G2969" t="str">
        <v>Crm Buyer'S Guide 2025</v>
      </c>
      <c r="H2969" t="str">
        <v>OPENED</v>
      </c>
      <c r="I2969">
        <v>2302</v>
      </c>
      <c r="J2969" t="str">
        <v>DESKTOP</v>
      </c>
      <c r="K2969" t="str">
        <v>https://example.com/case-studies</v>
      </c>
      <c r="L2969" t="str">
        <v/>
      </c>
      <c r="M2969">
        <v>38.4</v>
      </c>
      <c r="N2969" t="str">
        <v>HIGH</v>
      </c>
    </row>
    <row r="2970" spans="1:14">
      <c r="A2970" t="str">
        <v>INT-02969</v>
      </c>
      <c r="B2970" t="str">
        <v>L0440</v>
      </c>
      <c r="C2970" t="str">
        <v>CASE_STUDY_VIEW</v>
      </c>
      <c r="D2970" t="str">
        <v/>
      </c>
      <c r="E2970" t="str">
        <v>IN-PERSON</v>
      </c>
      <c r="F2970" t="str">
        <v>C006</v>
      </c>
      <c r="G2970" t="str">
        <v>Newsletter Issue #43</v>
      </c>
      <c r="H2970" t="str">
        <v>REPLIED</v>
      </c>
      <c r="I2970">
        <v>1343</v>
      </c>
      <c r="J2970" t="str">
        <v>UNKNOWN</v>
      </c>
      <c r="K2970" t="str">
        <v>https://example.com/demo</v>
      </c>
      <c r="L2970" t="str">
        <v/>
      </c>
      <c r="M2970">
        <v>22.4</v>
      </c>
      <c r="N2970" t="str">
        <v>HIGH</v>
      </c>
    </row>
    <row r="2971" spans="1:14">
      <c r="A2971" t="str">
        <v>INT-02970</v>
      </c>
      <c r="B2971" t="str">
        <v>L0305</v>
      </c>
      <c r="C2971" t="str">
        <v>PHONE_CALL</v>
      </c>
      <c r="D2971">
        <v>45787</v>
      </c>
      <c r="E2971" t="str">
        <v>SOCIAL</v>
      </c>
      <c r="F2971" t="str">
        <v>N/A</v>
      </c>
      <c r="G2971" t="str">
        <v>Crm Buyer'S Guide 2025</v>
      </c>
      <c r="H2971" t="str">
        <v>REPLIED</v>
      </c>
      <c r="I2971">
        <v>691</v>
      </c>
      <c r="J2971" t="str">
        <v>DESKTOP</v>
      </c>
      <c r="K2971" t="str">
        <v>https://example.com/roi-calculator</v>
      </c>
      <c r="L2971" t="str">
        <v/>
      </c>
      <c r="M2971">
        <v>11.5</v>
      </c>
      <c r="N2971" t="str">
        <v>HIGH</v>
      </c>
    </row>
    <row r="2972" spans="1:14">
      <c r="A2972" t="str">
        <v>INT-02971</v>
      </c>
      <c r="B2972" t="str">
        <v>L0790</v>
      </c>
      <c r="C2972" t="str">
        <v>WEBINAR_ATTENDED</v>
      </c>
      <c r="D2972">
        <v>45812</v>
      </c>
      <c r="E2972" t="str">
        <v>SMS</v>
      </c>
      <c r="F2972" t="str">
        <v>N/A</v>
      </c>
      <c r="G2972" t="str">
        <v>Unknown</v>
      </c>
      <c r="H2972" t="str">
        <v>CONVERTED</v>
      </c>
      <c r="I2972">
        <v>937</v>
      </c>
      <c r="J2972" t="str">
        <v>MOBILE</v>
      </c>
      <c r="K2972" t="str">
        <v>https://example.com/contact</v>
      </c>
      <c r="L2972" t="str">
        <v/>
      </c>
      <c r="M2972">
        <v>15.6</v>
      </c>
      <c r="N2972" t="str">
        <v>HIGH</v>
      </c>
    </row>
    <row r="2973" spans="1:14">
      <c r="A2973" t="str">
        <v>INT-02972</v>
      </c>
      <c r="B2973" t="str">
        <v>L0937</v>
      </c>
      <c r="C2973" t="str">
        <v>VIDEO_WATCH</v>
      </c>
      <c r="D2973">
        <v>45971</v>
      </c>
      <c r="E2973" t="str">
        <v>EMAIL</v>
      </c>
      <c r="F2973" t="str">
        <v>C006</v>
      </c>
      <c r="G2973" t="str">
        <v>Chatbot: Pricing Inquiry</v>
      </c>
      <c r="H2973" t="str">
        <v>PARTIAL_VIEW</v>
      </c>
      <c r="I2973">
        <v>655</v>
      </c>
      <c r="J2973" t="str">
        <v>MOBILE</v>
      </c>
      <c r="K2973" t="str">
        <v>N/A</v>
      </c>
      <c r="L2973" t="str">
        <v/>
      </c>
      <c r="M2973">
        <v>10.9</v>
      </c>
      <c r="N2973" t="str">
        <v>HIGH</v>
      </c>
    </row>
    <row r="2974" spans="1:14">
      <c r="A2974" t="str">
        <v>INT-02973</v>
      </c>
      <c r="B2974" t="str">
        <v>L0695</v>
      </c>
      <c r="C2974" t="str">
        <v>CHATBOT_CONVO</v>
      </c>
      <c r="D2974">
        <v>45826</v>
      </c>
      <c r="E2974" t="str">
        <v>SMS</v>
      </c>
      <c r="F2974" t="str">
        <v>C010</v>
      </c>
      <c r="G2974" t="str">
        <v>Video: Customer Testimonial</v>
      </c>
      <c r="H2974" t="str">
        <v>CONVERTED</v>
      </c>
      <c r="I2974">
        <v>1609</v>
      </c>
      <c r="J2974" t="str">
        <v>DESKTOP</v>
      </c>
      <c r="K2974" t="str">
        <v>https://example.com/demo</v>
      </c>
      <c r="L2974" t="str">
        <v>Hot Lead — Fast Track</v>
      </c>
      <c r="M2974">
        <v>26.8</v>
      </c>
      <c r="N2974" t="str">
        <v>HIGH</v>
      </c>
    </row>
    <row r="2975" spans="1:14">
      <c r="A2975" t="str">
        <v>INT-02974</v>
      </c>
      <c r="B2975" t="str">
        <v>L0120</v>
      </c>
      <c r="C2975" t="str">
        <v>DEMO_REQUEST</v>
      </c>
      <c r="D2975">
        <v>45982</v>
      </c>
      <c r="E2975" t="str">
        <v>IN-PERSON</v>
      </c>
      <c r="F2975" t="str">
        <v>C009</v>
      </c>
      <c r="G2975" t="str">
        <v>Blog: Abm Vs Demand Gen</v>
      </c>
      <c r="H2975" t="str">
        <v>BOUNCED</v>
      </c>
      <c r="I2975">
        <v>2218</v>
      </c>
      <c r="J2975" t="str">
        <v>MOBILE</v>
      </c>
      <c r="K2975" t="str">
        <v>https://example.com/demo</v>
      </c>
      <c r="L2975" t="str">
        <v/>
      </c>
      <c r="M2975">
        <v>37</v>
      </c>
      <c r="N2975" t="str">
        <v>HIGH</v>
      </c>
    </row>
    <row r="2976" spans="1:14">
      <c r="A2976" t="str">
        <v>INT-02975</v>
      </c>
      <c r="B2976" t="str">
        <v>L0682</v>
      </c>
      <c r="C2976" t="str">
        <v>VIDEO_WATCH</v>
      </c>
      <c r="D2976">
        <v>45936</v>
      </c>
      <c r="E2976" t="str">
        <v>SMS</v>
      </c>
      <c r="F2976" t="str">
        <v>C004</v>
      </c>
      <c r="G2976" t="str">
        <v>Roi Calculator Landing Page</v>
      </c>
      <c r="H2976" t="str">
        <v>OPENED</v>
      </c>
      <c r="I2976">
        <v>0</v>
      </c>
      <c r="J2976" t="str">
        <v>MOBILE</v>
      </c>
      <c r="K2976" t="str">
        <v>N/A</v>
      </c>
      <c r="L2976" t="str">
        <v/>
      </c>
      <c r="M2976">
        <v>0</v>
      </c>
      <c r="N2976" t="str">
        <v>NONE</v>
      </c>
    </row>
    <row r="2977" spans="1:14">
      <c r="A2977" t="str">
        <v>INT-02976</v>
      </c>
      <c r="B2977" t="str">
        <v>L0328</v>
      </c>
      <c r="C2977" t="str">
        <v>PRICING_PAGE_VIEW</v>
      </c>
      <c r="D2977">
        <v>45677</v>
      </c>
      <c r="E2977" t="str">
        <v>SMS</v>
      </c>
      <c r="F2977" t="str">
        <v>C001</v>
      </c>
      <c r="G2977" t="str">
        <v>Video: Customer Testimonial</v>
      </c>
      <c r="H2977" t="str">
        <v>DOWNLOADED</v>
      </c>
      <c r="I2977">
        <v>109</v>
      </c>
      <c r="J2977" t="str">
        <v>DESKTOP</v>
      </c>
      <c r="K2977" t="str">
        <v>https://example.com/about</v>
      </c>
      <c r="L2977" t="str">
        <v/>
      </c>
      <c r="M2977">
        <v>1.8</v>
      </c>
      <c r="N2977" t="str">
        <v>MEDIUM</v>
      </c>
    </row>
    <row r="2978" spans="1:14">
      <c r="A2978" t="str">
        <v>INT-02977</v>
      </c>
      <c r="B2978" t="str">
        <v>L0394</v>
      </c>
      <c r="C2978" t="str">
        <v>FREE_TRIAL_SIGNUP</v>
      </c>
      <c r="D2978">
        <v>45836</v>
      </c>
      <c r="E2978" t="str">
        <v>EMAIL</v>
      </c>
      <c r="F2978" t="str">
        <v>C007</v>
      </c>
      <c r="G2978" t="str">
        <v>Unknown</v>
      </c>
      <c r="H2978" t="str">
        <v>OPENED</v>
      </c>
      <c r="I2978">
        <v>0</v>
      </c>
      <c r="J2978" t="str">
        <v>MOBILE</v>
      </c>
      <c r="K2978" t="str">
        <v>https://example.com/blog</v>
      </c>
      <c r="L2978" t="str">
        <v/>
      </c>
      <c r="M2978">
        <v>0</v>
      </c>
      <c r="N2978" t="str">
        <v>NONE</v>
      </c>
    </row>
    <row r="2979" spans="1:14">
      <c r="A2979" t="str">
        <v>INT-02978</v>
      </c>
      <c r="B2979" t="str">
        <v>L0752</v>
      </c>
      <c r="C2979" t="str">
        <v>WEBSITE_VISIT</v>
      </c>
      <c r="D2979">
        <v>45925</v>
      </c>
      <c r="E2979" t="str">
        <v>UNKNOWN</v>
      </c>
      <c r="F2979" t="str">
        <v>C010</v>
      </c>
      <c r="G2979" t="str">
        <v>Webinar: Lead Scoring Best Practices</v>
      </c>
      <c r="H2979" t="str">
        <v>REGISTERED</v>
      </c>
      <c r="I2979">
        <v>2291</v>
      </c>
      <c r="J2979" t="str">
        <v>TABLET</v>
      </c>
      <c r="K2979" t="str">
        <v>https://example.com/pricing</v>
      </c>
      <c r="L2979" t="str">
        <v/>
      </c>
      <c r="M2979">
        <v>38.200000000000003</v>
      </c>
      <c r="N2979" t="str">
        <v>HIGH</v>
      </c>
    </row>
    <row r="2980" spans="1:14">
      <c r="A2980" t="str">
        <v>INT-02979</v>
      </c>
      <c r="B2980" t="str">
        <v>L0012</v>
      </c>
      <c r="C2980" t="str">
        <v>DEMO_REQUEST</v>
      </c>
      <c r="D2980">
        <v>45931</v>
      </c>
      <c r="E2980" t="str">
        <v>WEB</v>
      </c>
      <c r="F2980" t="str">
        <v>C005</v>
      </c>
      <c r="G2980" t="str">
        <v>Whitepaper: State Of Gtm 2025</v>
      </c>
      <c r="H2980" t="str">
        <v>CLICKED</v>
      </c>
      <c r="I2980">
        <v>429</v>
      </c>
      <c r="J2980" t="str">
        <v>MOBILE</v>
      </c>
      <c r="K2980" t="str">
        <v>N/A</v>
      </c>
      <c r="L2980" t="str">
        <v/>
      </c>
      <c r="M2980">
        <v>7.2</v>
      </c>
      <c r="N2980" t="str">
        <v>HIGH</v>
      </c>
    </row>
    <row r="2981" spans="1:14">
      <c r="A2981" t="str">
        <v>INT-02980</v>
      </c>
      <c r="B2981" t="str">
        <v>L0196</v>
      </c>
      <c r="C2981" t="str">
        <v>CHATBOT_CONVO</v>
      </c>
      <c r="D2981">
        <v>45894</v>
      </c>
      <c r="E2981" t="str">
        <v>SOCIAL</v>
      </c>
      <c r="F2981" t="str">
        <v>C001</v>
      </c>
      <c r="G2981" t="str">
        <v>Ultimate Guide To Crm</v>
      </c>
      <c r="H2981" t="str">
        <v>PARTIAL_VIEW</v>
      </c>
      <c r="I2981">
        <v>0</v>
      </c>
      <c r="J2981" t="str">
        <v>TABLET</v>
      </c>
      <c r="K2981" t="str">
        <v>https://example.com/free-trial</v>
      </c>
      <c r="L2981" t="str">
        <v/>
      </c>
      <c r="M2981">
        <v>0</v>
      </c>
      <c r="N2981" t="str">
        <v>NONE</v>
      </c>
    </row>
    <row r="2982" spans="1:14">
      <c r="A2982" t="str">
        <v>INT-02981</v>
      </c>
      <c r="B2982" t="str">
        <v>L0119</v>
      </c>
      <c r="C2982" t="str">
        <v>FREE_TRIAL_SIGNUP</v>
      </c>
      <c r="D2982">
        <v>45812</v>
      </c>
      <c r="E2982" t="str">
        <v>IN-PERSON</v>
      </c>
      <c r="F2982" t="str">
        <v>C007</v>
      </c>
      <c r="G2982" t="str">
        <v>Retargeting Ad Creative A</v>
      </c>
      <c r="H2982" t="str">
        <v>BOUNCED</v>
      </c>
      <c r="I2982">
        <v>0</v>
      </c>
      <c r="J2982" t="str">
        <v>MOBILE</v>
      </c>
      <c r="K2982" t="str">
        <v>https://example.com/blog</v>
      </c>
      <c r="L2982" t="str">
        <v/>
      </c>
      <c r="M2982">
        <v>0</v>
      </c>
      <c r="N2982" t="str">
        <v>NONE</v>
      </c>
    </row>
    <row r="2983" spans="1:14">
      <c r="A2983" t="str">
        <v>INT-02982</v>
      </c>
      <c r="B2983" t="str">
        <v>L0326</v>
      </c>
      <c r="C2983" t="str">
        <v>EMAIL_OPEN</v>
      </c>
      <c r="D2983">
        <v>45696</v>
      </c>
      <c r="E2983" t="str">
        <v>UNKNOWN</v>
      </c>
      <c r="F2983" t="str">
        <v>C008</v>
      </c>
      <c r="G2983" t="str">
        <v>Retargeting Ad Creative A</v>
      </c>
      <c r="H2983" t="str">
        <v>NO_RESPONSE</v>
      </c>
      <c r="I2983">
        <v>2003</v>
      </c>
      <c r="J2983" t="str">
        <v>MOBILE</v>
      </c>
      <c r="K2983" t="str">
        <v>https://example.com/blog</v>
      </c>
      <c r="L2983" t="str">
        <v/>
      </c>
      <c r="M2983">
        <v>33.4</v>
      </c>
      <c r="N2983" t="str">
        <v>HIGH</v>
      </c>
    </row>
    <row r="2984" spans="1:14">
      <c r="A2984" t="str">
        <v>INT-02983</v>
      </c>
      <c r="B2984" t="str">
        <v>L0367</v>
      </c>
      <c r="C2984" t="str">
        <v>EMAIL_OPEN</v>
      </c>
      <c r="D2984">
        <v>45873</v>
      </c>
      <c r="E2984" t="str">
        <v>PHONE</v>
      </c>
      <c r="F2984" t="str">
        <v>N/A</v>
      </c>
      <c r="G2984" t="str">
        <v>Crm Buyer'S Guide 2025</v>
      </c>
      <c r="H2984" t="str">
        <v>OPENED</v>
      </c>
      <c r="I2984">
        <v>2275</v>
      </c>
      <c r="J2984" t="str">
        <v>MOBILE</v>
      </c>
      <c r="K2984" t="str">
        <v>https://example.com/contact</v>
      </c>
      <c r="L2984" t="str">
        <v/>
      </c>
      <c r="M2984">
        <v>37.9</v>
      </c>
      <c r="N2984" t="str">
        <v>HIGH</v>
      </c>
    </row>
    <row r="2985" spans="1:14">
      <c r="A2985" t="str">
        <v>INT-02984</v>
      </c>
      <c r="B2985" t="str">
        <v>L0153</v>
      </c>
      <c r="C2985" t="str">
        <v>SOCIAL_ENGAGE</v>
      </c>
      <c r="D2985">
        <v>45660</v>
      </c>
      <c r="E2985" t="str">
        <v>WEB</v>
      </c>
      <c r="F2985" t="str">
        <v>C001</v>
      </c>
      <c r="G2985" t="str">
        <v>Ebook: Abm Playbook</v>
      </c>
      <c r="H2985" t="str">
        <v>NO_RESPONSE</v>
      </c>
      <c r="I2985">
        <v>443</v>
      </c>
      <c r="J2985" t="str">
        <v>UNKNOWN</v>
      </c>
      <c r="K2985" t="str">
        <v>https://example.com/resources/ebooks</v>
      </c>
      <c r="L2985" t="str">
        <v/>
      </c>
      <c r="M2985">
        <v>7.4</v>
      </c>
      <c r="N2985" t="str">
        <v>HIGH</v>
      </c>
    </row>
    <row r="2986" spans="1:14">
      <c r="A2986" t="str">
        <v>INT-02985</v>
      </c>
      <c r="B2986" t="str">
        <v>L0877</v>
      </c>
      <c r="C2986" t="str">
        <v>WEBSITE_VISIT</v>
      </c>
      <c r="D2986" t="str">
        <v/>
      </c>
      <c r="E2986" t="str">
        <v>PUSH_NOTIFICATION</v>
      </c>
      <c r="F2986" t="str">
        <v>N/A</v>
      </c>
      <c r="G2986" t="str">
        <v>Template: Campaign Planning</v>
      </c>
      <c r="H2986" t="str">
        <v>CONVERTED</v>
      </c>
      <c r="I2986">
        <v>1497</v>
      </c>
      <c r="J2986" t="str">
        <v>MOBILE</v>
      </c>
      <c r="K2986" t="str">
        <v>https://example.com/integrations</v>
      </c>
      <c r="L2986" t="str">
        <v/>
      </c>
      <c r="M2986">
        <v>25</v>
      </c>
      <c r="N2986" t="str">
        <v>HIGH</v>
      </c>
    </row>
    <row r="2987" spans="1:14">
      <c r="A2987" t="str">
        <v>INT-02986</v>
      </c>
      <c r="B2987" t="str">
        <v>L0107</v>
      </c>
      <c r="C2987" t="str">
        <v>VIDEO_WATCH</v>
      </c>
      <c r="D2987">
        <v>45858</v>
      </c>
      <c r="E2987" t="str">
        <v>UNKNOWN</v>
      </c>
      <c r="F2987" t="str">
        <v>C008</v>
      </c>
      <c r="G2987" t="str">
        <v>Ebook: Abm Playbook</v>
      </c>
      <c r="H2987" t="str">
        <v>UNSUBSCRIBED</v>
      </c>
      <c r="I2987">
        <v>0</v>
      </c>
      <c r="J2987" t="str">
        <v>DESKTOP</v>
      </c>
      <c r="K2987" t="str">
        <v>https://example.com/competitors</v>
      </c>
      <c r="L2987" t="str">
        <v/>
      </c>
      <c r="M2987">
        <v>0</v>
      </c>
      <c r="N2987" t="str">
        <v>NONE</v>
      </c>
    </row>
    <row r="2988" spans="1:14">
      <c r="A2988" t="str">
        <v>INT-02987</v>
      </c>
      <c r="B2988" t="str">
        <v>L0478</v>
      </c>
      <c r="C2988" t="str">
        <v>DEMO_REQUEST</v>
      </c>
      <c r="D2988">
        <v>45915</v>
      </c>
      <c r="E2988" t="str">
        <v>UNKNOWN</v>
      </c>
      <c r="F2988" t="str">
        <v>N/A</v>
      </c>
      <c r="G2988" t="str">
        <v>Crm Buyer'S Guide 2025</v>
      </c>
      <c r="H2988" t="str">
        <v>REPLIED</v>
      </c>
      <c r="I2988">
        <v>609</v>
      </c>
      <c r="J2988" t="str">
        <v>DESKTOP</v>
      </c>
      <c r="K2988" t="str">
        <v>https://example.com/free-trial</v>
      </c>
      <c r="L2988" t="str">
        <v/>
      </c>
      <c r="M2988">
        <v>10.199999999999999</v>
      </c>
      <c r="N2988" t="str">
        <v>HIGH</v>
      </c>
    </row>
    <row r="2989" spans="1:14">
      <c r="A2989" t="str">
        <v>INT-02988</v>
      </c>
      <c r="B2989" t="str">
        <v>L0355</v>
      </c>
      <c r="C2989" t="str">
        <v>EMAIL_CLICK</v>
      </c>
      <c r="D2989">
        <v>45979</v>
      </c>
      <c r="E2989" t="str">
        <v>EMAIL</v>
      </c>
      <c r="F2989" t="str">
        <v>N/A</v>
      </c>
      <c r="G2989" t="str">
        <v>Case Study: Mid-Market Win</v>
      </c>
      <c r="H2989" t="str">
        <v>VIEWED</v>
      </c>
      <c r="I2989">
        <v>937</v>
      </c>
      <c r="J2989" t="str">
        <v>UNKNOWN</v>
      </c>
      <c r="K2989" t="str">
        <v>N/A</v>
      </c>
      <c r="L2989" t="str">
        <v>High Intent</v>
      </c>
      <c r="M2989">
        <v>15.6</v>
      </c>
      <c r="N2989" t="str">
        <v>HIGH</v>
      </c>
    </row>
    <row r="2990" spans="1:14">
      <c r="A2990" t="str">
        <v>INT-02989</v>
      </c>
      <c r="B2990" t="str">
        <v>L0061</v>
      </c>
      <c r="C2990" t="str">
        <v>PRICING_PAGE_VIEW</v>
      </c>
      <c r="D2990">
        <v>46016</v>
      </c>
      <c r="E2990" t="str">
        <v>CHAT</v>
      </c>
      <c r="F2990" t="str">
        <v>C007</v>
      </c>
      <c r="G2990" t="str">
        <v>Whitepaper: State Of Gtm 2025</v>
      </c>
      <c r="H2990" t="str">
        <v>CONVERTED</v>
      </c>
      <c r="I2990">
        <v>1479</v>
      </c>
      <c r="J2990" t="str">
        <v>MOBILE</v>
      </c>
      <c r="K2990" t="str">
        <v>N/A</v>
      </c>
      <c r="L2990" t="str">
        <v>Security Review Required</v>
      </c>
      <c r="M2990">
        <v>24.7</v>
      </c>
      <c r="N2990" t="str">
        <v>HIGH</v>
      </c>
    </row>
    <row r="2991" spans="1:14">
      <c r="A2991" t="str">
        <v>INT-02990</v>
      </c>
      <c r="B2991" t="str">
        <v>L0908</v>
      </c>
      <c r="C2991" t="str">
        <v>AD_CLICK</v>
      </c>
      <c r="D2991">
        <v>45896</v>
      </c>
      <c r="E2991" t="str">
        <v>CHAT</v>
      </c>
      <c r="F2991" t="str">
        <v>C001</v>
      </c>
      <c r="G2991" t="str">
        <v>Video: Customer Testimonial</v>
      </c>
      <c r="H2991" t="str">
        <v>BOUNCED</v>
      </c>
      <c r="I2991">
        <v>1848</v>
      </c>
      <c r="J2991" t="str">
        <v>DESKTOP</v>
      </c>
      <c r="K2991" t="str">
        <v>https://example.com/resources/ebooks</v>
      </c>
      <c r="L2991" t="str">
        <v/>
      </c>
      <c r="M2991">
        <v>30.8</v>
      </c>
      <c r="N2991" t="str">
        <v>HIGH</v>
      </c>
    </row>
    <row r="2992" spans="1:14">
      <c r="A2992" t="str">
        <v>INT-02991</v>
      </c>
      <c r="B2992" t="str">
        <v>L0350</v>
      </c>
      <c r="C2992" t="str">
        <v>VIDEO_WATCH</v>
      </c>
      <c r="D2992" t="str">
        <v/>
      </c>
      <c r="E2992" t="str">
        <v>CHAT</v>
      </c>
      <c r="F2992" t="str">
        <v>C006</v>
      </c>
      <c r="G2992" t="str">
        <v>Unknown</v>
      </c>
      <c r="H2992" t="str">
        <v>REPLIED</v>
      </c>
      <c r="I2992">
        <v>480</v>
      </c>
      <c r="J2992" t="str">
        <v>DESKTOP</v>
      </c>
      <c r="K2992" t="str">
        <v>N/A</v>
      </c>
      <c r="L2992" t="str">
        <v/>
      </c>
      <c r="M2992">
        <v>8</v>
      </c>
      <c r="N2992" t="str">
        <v>HIGH</v>
      </c>
    </row>
    <row r="2993" spans="1:14">
      <c r="A2993" t="str">
        <v>INT-02992</v>
      </c>
      <c r="B2993" t="str">
        <v>L0164</v>
      </c>
      <c r="C2993" t="str">
        <v>REFERRAL_LINK_CLICK</v>
      </c>
      <c r="D2993">
        <v>45847</v>
      </c>
      <c r="E2993" t="str">
        <v>EMAIL</v>
      </c>
      <c r="F2993" t="str">
        <v>N/A</v>
      </c>
      <c r="G2993" t="str">
        <v>Unknown</v>
      </c>
      <c r="H2993" t="str">
        <v>REGISTERED</v>
      </c>
      <c r="I2993">
        <v>1122</v>
      </c>
      <c r="J2993" t="str">
        <v>UNKNOWN</v>
      </c>
      <c r="K2993" t="str">
        <v>https://example.com/free-trial</v>
      </c>
      <c r="L2993" t="str">
        <v/>
      </c>
      <c r="M2993">
        <v>18.7</v>
      </c>
      <c r="N2993" t="str">
        <v>HIGH</v>
      </c>
    </row>
    <row r="2994" spans="1:14">
      <c r="A2994" t="str">
        <v>INT-02993</v>
      </c>
      <c r="B2994" t="str">
        <v>L0188</v>
      </c>
      <c r="C2994" t="str">
        <v>UNSUBSCRIBE</v>
      </c>
      <c r="D2994">
        <v>45831</v>
      </c>
      <c r="E2994" t="str">
        <v>PHONE</v>
      </c>
      <c r="F2994" t="str">
        <v>C010</v>
      </c>
      <c r="G2994" t="str">
        <v>Case Study: Enterprise Win</v>
      </c>
      <c r="H2994" t="str">
        <v>CLICKED</v>
      </c>
      <c r="I2994">
        <v>1856</v>
      </c>
      <c r="J2994" t="str">
        <v>MOBILE</v>
      </c>
      <c r="K2994" t="str">
        <v>N/A</v>
      </c>
      <c r="L2994" t="str">
        <v/>
      </c>
      <c r="M2994">
        <v>30.9</v>
      </c>
      <c r="N2994" t="str">
        <v>HIGH</v>
      </c>
    </row>
    <row r="2995" spans="1:14">
      <c r="A2995" t="str">
        <v>INT-02994</v>
      </c>
      <c r="B2995" t="str">
        <v>L0448</v>
      </c>
      <c r="C2995" t="str">
        <v>FORM_SUBMIT</v>
      </c>
      <c r="D2995">
        <v>45758</v>
      </c>
      <c r="E2995" t="str">
        <v>IN-PERSON</v>
      </c>
      <c r="F2995" t="str">
        <v>C010</v>
      </c>
      <c r="G2995" t="str">
        <v>Ultimate Guide To Crm</v>
      </c>
      <c r="H2995" t="str">
        <v>CLICKED</v>
      </c>
      <c r="I2995">
        <v>2081</v>
      </c>
      <c r="J2995" t="str">
        <v>DESKTOP</v>
      </c>
      <c r="K2995" t="str">
        <v>N/A</v>
      </c>
      <c r="L2995" t="str">
        <v/>
      </c>
      <c r="M2995">
        <v>34.700000000000003</v>
      </c>
      <c r="N2995" t="str">
        <v>HIGH</v>
      </c>
    </row>
    <row r="2996" spans="1:14">
      <c r="A2996" t="str">
        <v>INT-02995</v>
      </c>
      <c r="B2996" t="str">
        <v>L0533</v>
      </c>
      <c r="C2996" t="str">
        <v>WEBINAR_ATTENDED</v>
      </c>
      <c r="D2996">
        <v>45672</v>
      </c>
      <c r="E2996" t="str">
        <v>UNKNOWN</v>
      </c>
      <c r="F2996" t="str">
        <v>C004</v>
      </c>
      <c r="G2996" t="str">
        <v>Unknown</v>
      </c>
      <c r="H2996" t="str">
        <v>NO_RESPONSE</v>
      </c>
      <c r="I2996">
        <v>1350</v>
      </c>
      <c r="J2996" t="str">
        <v>UNKNOWN</v>
      </c>
      <c r="K2996" t="str">
        <v>https://example.com/contact</v>
      </c>
      <c r="L2996" t="str">
        <v/>
      </c>
      <c r="M2996">
        <v>22.5</v>
      </c>
      <c r="N2996" t="str">
        <v>HIGH</v>
      </c>
    </row>
    <row r="2997" spans="1:14">
      <c r="A2997" t="str">
        <v>INT-02996</v>
      </c>
      <c r="B2997" t="str">
        <v>L0109</v>
      </c>
      <c r="C2997" t="str">
        <v>EMAIL_CLICK</v>
      </c>
      <c r="D2997">
        <v>45864</v>
      </c>
      <c r="E2997" t="str">
        <v>SMS</v>
      </c>
      <c r="F2997" t="str">
        <v>C010</v>
      </c>
      <c r="G2997" t="str">
        <v>Competitor Comparison Sheet</v>
      </c>
      <c r="H2997" t="str">
        <v>VIEWED</v>
      </c>
      <c r="I2997">
        <v>561</v>
      </c>
      <c r="J2997" t="str">
        <v>MOBILE</v>
      </c>
      <c r="K2997" t="str">
        <v>https://example.com/about</v>
      </c>
      <c r="L2997" t="str">
        <v/>
      </c>
      <c r="M2997">
        <v>9.4</v>
      </c>
      <c r="N2997" t="str">
        <v>HIGH</v>
      </c>
    </row>
    <row r="2998" spans="1:14">
      <c r="A2998" t="str">
        <v>INT-02997</v>
      </c>
      <c r="B2998" t="str">
        <v>L0456</v>
      </c>
      <c r="C2998" t="str">
        <v>SOCIAL_ENGAGE</v>
      </c>
      <c r="D2998">
        <v>45955</v>
      </c>
      <c r="E2998" t="str">
        <v>PUSH_NOTIFICATION</v>
      </c>
      <c r="F2998" t="str">
        <v>C004</v>
      </c>
      <c r="G2998" t="str">
        <v>Partner Referral Landing Page</v>
      </c>
      <c r="H2998" t="str">
        <v>CLICKED</v>
      </c>
      <c r="I2998">
        <v>1945</v>
      </c>
      <c r="J2998" t="str">
        <v>DESKTOP</v>
      </c>
      <c r="K2998" t="str">
        <v>https://example.com/roi-calculator</v>
      </c>
      <c r="L2998" t="str">
        <v>Referred By Existing Customer</v>
      </c>
      <c r="M2998">
        <v>32.4</v>
      </c>
      <c r="N2998" t="str">
        <v>HIGH</v>
      </c>
    </row>
    <row r="2999" spans="1:14">
      <c r="A2999" t="str">
        <v>INT-02998</v>
      </c>
      <c r="B2999" t="str">
        <v>L0105</v>
      </c>
      <c r="C2999" t="str">
        <v>EMAIL_OPEN</v>
      </c>
      <c r="D2999">
        <v>45914</v>
      </c>
      <c r="E2999" t="str">
        <v>WEB</v>
      </c>
      <c r="F2999" t="str">
        <v>C005</v>
      </c>
      <c r="G2999" t="str">
        <v>Case Study: Smb Growth Story</v>
      </c>
      <c r="H2999" t="str">
        <v>REGISTERED</v>
      </c>
      <c r="I2999">
        <v>0</v>
      </c>
      <c r="J2999" t="str">
        <v>MOBILE</v>
      </c>
      <c r="K2999" t="str">
        <v>https://example.com/integrations</v>
      </c>
      <c r="L2999" t="str">
        <v/>
      </c>
      <c r="M2999">
        <v>0</v>
      </c>
      <c r="N2999" t="str">
        <v>NONE</v>
      </c>
    </row>
    <row r="3000" spans="1:14">
      <c r="A3000" t="str">
        <v>INT-02999</v>
      </c>
      <c r="B3000" t="str">
        <v>L0109</v>
      </c>
      <c r="C3000" t="str">
        <v>PHONE_CALL</v>
      </c>
      <c r="D3000">
        <v>45849</v>
      </c>
      <c r="E3000" t="str">
        <v>WEB</v>
      </c>
      <c r="F3000" t="str">
        <v>C003</v>
      </c>
      <c r="G3000" t="str">
        <v>Webinar: Lead Scoring Best Practices</v>
      </c>
      <c r="H3000" t="str">
        <v>CONVERTED</v>
      </c>
      <c r="I3000">
        <v>1651</v>
      </c>
      <c r="J3000" t="str">
        <v>MOBILE</v>
      </c>
      <c r="K3000" t="str">
        <v>https://example.com/about</v>
      </c>
      <c r="L3000" t="str">
        <v/>
      </c>
      <c r="M3000">
        <v>27.5</v>
      </c>
      <c r="N3000" t="str">
        <v>HIGH</v>
      </c>
    </row>
    <row r="3001" spans="1:14">
      <c r="A3001" t="str">
        <v>INT-03000</v>
      </c>
      <c r="B3001" t="str">
        <v>L0862</v>
      </c>
      <c r="C3001" t="str">
        <v>REFERRAL_LINK_CLICK</v>
      </c>
      <c r="D3001">
        <v>45836</v>
      </c>
      <c r="E3001" t="str">
        <v>CHAT</v>
      </c>
      <c r="F3001" t="str">
        <v>C006</v>
      </c>
      <c r="G3001" t="str">
        <v>Unknown</v>
      </c>
      <c r="H3001" t="str">
        <v>REPLIED</v>
      </c>
      <c r="I3001">
        <v>0</v>
      </c>
      <c r="J3001" t="str">
        <v>MOBILE</v>
      </c>
      <c r="K3001" t="str">
        <v>https://example.com/pricing</v>
      </c>
      <c r="L3001" t="str">
        <v>High Intent</v>
      </c>
      <c r="M3001">
        <v>0</v>
      </c>
      <c r="N3001" t="str">
        <v>NONE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workbookViewId="0">
      <selection activeCell="K7" sqref="K7"/>
    </sheetView>
  </sheetViews>
  <sheetFormatPr defaultRowHeight="14.4"/>
  <cols>
    <col min="1" max="19" width="15.77734375" customWidth="1"/>
  </cols>
  <sheetData>
    <row r="1" spans="1:19">
      <c r="A1" s="12" t="s">
        <v>0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</v>
      </c>
      <c r="G1" s="12" t="s">
        <v>4</v>
      </c>
      <c r="H1" s="12" t="s">
        <v>23</v>
      </c>
      <c r="I1" s="12" t="s">
        <v>1</v>
      </c>
      <c r="J1" s="12" t="s">
        <v>24</v>
      </c>
      <c r="K1" s="12" t="s">
        <v>25</v>
      </c>
      <c r="L1" s="12" t="s">
        <v>3</v>
      </c>
      <c r="M1" s="12" t="s">
        <v>26</v>
      </c>
      <c r="N1" s="12" t="s">
        <v>27</v>
      </c>
      <c r="O1" s="12" t="s">
        <v>28</v>
      </c>
      <c r="P1" s="12" t="s">
        <v>29</v>
      </c>
      <c r="Q1" s="12" t="s">
        <v>30</v>
      </c>
      <c r="R1" s="12" t="s">
        <v>31</v>
      </c>
      <c r="S1" s="12" t="s">
        <v>32</v>
      </c>
    </row>
    <row r="2" spans="1:19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/>
      <c r="H2" s="2">
        <v>35</v>
      </c>
      <c r="I2" s="2">
        <v>20</v>
      </c>
      <c r="J2" s="2">
        <v>26</v>
      </c>
      <c r="K2" s="2" t="s">
        <v>39</v>
      </c>
      <c r="L2" s="3">
        <v>45803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3">
        <v>45812</v>
      </c>
      <c r="S2" s="2"/>
    </row>
    <row r="3" spans="1:19">
      <c r="A3" s="2" t="s">
        <v>45</v>
      </c>
      <c r="B3" s="2" t="s">
        <v>46</v>
      </c>
      <c r="C3" s="2" t="s">
        <v>47</v>
      </c>
      <c r="D3" s="2"/>
      <c r="E3" s="2" t="s">
        <v>48</v>
      </c>
      <c r="F3" s="2" t="s">
        <v>49</v>
      </c>
      <c r="G3" s="2" t="s">
        <v>50</v>
      </c>
      <c r="H3" s="2">
        <v>4</v>
      </c>
      <c r="I3" s="2"/>
      <c r="J3" s="2">
        <v>18</v>
      </c>
      <c r="K3" s="2" t="s">
        <v>14</v>
      </c>
      <c r="L3" s="3">
        <v>45701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3">
        <v>46013</v>
      </c>
      <c r="S3" s="2" t="s">
        <v>56</v>
      </c>
    </row>
    <row r="4" spans="1:19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63</v>
      </c>
      <c r="H4" s="2">
        <v>13</v>
      </c>
      <c r="I4" s="2">
        <v>18</v>
      </c>
      <c r="J4" s="2">
        <v>20</v>
      </c>
      <c r="K4" s="2" t="s">
        <v>64</v>
      </c>
      <c r="L4" s="3">
        <v>45859</v>
      </c>
      <c r="M4" s="2" t="s">
        <v>65</v>
      </c>
      <c r="N4" s="2" t="s">
        <v>66</v>
      </c>
      <c r="O4" s="2" t="s">
        <v>67</v>
      </c>
      <c r="P4" s="2" t="s">
        <v>68</v>
      </c>
      <c r="Q4" s="2" t="s">
        <v>69</v>
      </c>
      <c r="R4" s="3">
        <v>46010</v>
      </c>
      <c r="S4" s="2" t="s">
        <v>70</v>
      </c>
    </row>
    <row r="5" spans="1:19">
      <c r="A5" s="2" t="s">
        <v>71</v>
      </c>
      <c r="B5" s="2" t="s">
        <v>72</v>
      </c>
      <c r="C5" s="2" t="s">
        <v>73</v>
      </c>
      <c r="D5" s="2"/>
      <c r="E5" s="2" t="s">
        <v>74</v>
      </c>
      <c r="F5" s="2" t="s">
        <v>75</v>
      </c>
      <c r="G5" s="2" t="s">
        <v>76</v>
      </c>
      <c r="H5" s="2">
        <v>35</v>
      </c>
      <c r="I5" s="2">
        <v>0</v>
      </c>
      <c r="J5" s="2">
        <v>7</v>
      </c>
      <c r="K5" s="2" t="s">
        <v>77</v>
      </c>
      <c r="L5" s="3">
        <v>45802</v>
      </c>
      <c r="M5" s="2" t="s">
        <v>78</v>
      </c>
      <c r="N5" s="2" t="s">
        <v>79</v>
      </c>
      <c r="O5" s="2" t="s">
        <v>80</v>
      </c>
      <c r="P5" s="2" t="s">
        <v>81</v>
      </c>
      <c r="Q5" s="2" t="s">
        <v>82</v>
      </c>
      <c r="R5" s="3"/>
      <c r="S5" s="2" t="s">
        <v>83</v>
      </c>
    </row>
    <row r="6" spans="1:19">
      <c r="A6" s="2" t="s">
        <v>84</v>
      </c>
      <c r="B6" s="2" t="s">
        <v>85</v>
      </c>
      <c r="C6" s="2" t="s">
        <v>86</v>
      </c>
      <c r="D6" s="2" t="s">
        <v>87</v>
      </c>
      <c r="E6" s="2" t="s">
        <v>88</v>
      </c>
      <c r="F6" s="2" t="s">
        <v>62</v>
      </c>
      <c r="G6" s="2"/>
      <c r="H6" s="2"/>
      <c r="I6" s="2">
        <v>9</v>
      </c>
      <c r="J6" s="2">
        <v>15</v>
      </c>
      <c r="K6" s="2" t="s">
        <v>89</v>
      </c>
      <c r="L6" s="3">
        <v>45712</v>
      </c>
      <c r="M6" s="2" t="s">
        <v>90</v>
      </c>
      <c r="N6" s="2" t="s">
        <v>91</v>
      </c>
      <c r="O6" s="2" t="s">
        <v>92</v>
      </c>
      <c r="P6" s="2" t="s">
        <v>93</v>
      </c>
      <c r="Q6" s="2" t="s">
        <v>69</v>
      </c>
      <c r="R6" s="3">
        <v>45928</v>
      </c>
      <c r="S6" s="2" t="s">
        <v>94</v>
      </c>
    </row>
    <row r="7" spans="1:19">
      <c r="A7" s="2" t="s">
        <v>95</v>
      </c>
      <c r="B7" s="2" t="s">
        <v>96</v>
      </c>
      <c r="C7" s="2" t="s">
        <v>97</v>
      </c>
      <c r="D7" s="2"/>
      <c r="E7" s="2" t="s">
        <v>98</v>
      </c>
      <c r="F7" s="2" t="s">
        <v>62</v>
      </c>
      <c r="G7" s="2" t="s">
        <v>6</v>
      </c>
      <c r="H7" s="2">
        <v>14</v>
      </c>
      <c r="I7" s="2">
        <v>0</v>
      </c>
      <c r="J7" s="2"/>
      <c r="K7" s="2" t="s">
        <v>99</v>
      </c>
      <c r="L7" s="3"/>
      <c r="M7" s="2" t="s">
        <v>100</v>
      </c>
      <c r="N7" s="2" t="s">
        <v>101</v>
      </c>
      <c r="O7" s="2" t="s">
        <v>102</v>
      </c>
      <c r="P7" s="2" t="s">
        <v>103</v>
      </c>
      <c r="Q7" s="2" t="s">
        <v>104</v>
      </c>
      <c r="R7" s="3">
        <v>45765</v>
      </c>
      <c r="S7" s="2"/>
    </row>
    <row r="8" spans="1:19">
      <c r="A8" s="2" t="s">
        <v>105</v>
      </c>
      <c r="B8" s="2" t="s">
        <v>106</v>
      </c>
      <c r="C8" s="2" t="s">
        <v>107</v>
      </c>
      <c r="D8" s="2" t="s">
        <v>108</v>
      </c>
      <c r="E8" s="2" t="s">
        <v>109</v>
      </c>
      <c r="F8" s="2" t="s">
        <v>75</v>
      </c>
      <c r="G8" s="2" t="s">
        <v>110</v>
      </c>
      <c r="H8" s="2">
        <v>6</v>
      </c>
      <c r="I8" s="2">
        <v>6</v>
      </c>
      <c r="J8" s="2">
        <v>8</v>
      </c>
      <c r="K8" s="2" t="s">
        <v>111</v>
      </c>
      <c r="L8" s="3">
        <v>45877</v>
      </c>
      <c r="M8" s="2" t="s">
        <v>40</v>
      </c>
      <c r="N8" s="2" t="s">
        <v>112</v>
      </c>
      <c r="O8" s="2" t="s">
        <v>113</v>
      </c>
      <c r="P8" s="2" t="s">
        <v>114</v>
      </c>
      <c r="Q8" s="2"/>
      <c r="R8" s="3">
        <v>45660</v>
      </c>
      <c r="S8" s="2" t="s">
        <v>115</v>
      </c>
    </row>
    <row r="9" spans="1:19">
      <c r="A9" s="2" t="s">
        <v>116</v>
      </c>
      <c r="B9" s="2" t="s">
        <v>117</v>
      </c>
      <c r="C9" s="2" t="s">
        <v>118</v>
      </c>
      <c r="D9" s="2" t="s">
        <v>119</v>
      </c>
      <c r="E9" s="2" t="s">
        <v>15</v>
      </c>
      <c r="F9" s="2" t="s">
        <v>120</v>
      </c>
      <c r="G9" s="2" t="s">
        <v>121</v>
      </c>
      <c r="H9" s="2">
        <v>3</v>
      </c>
      <c r="I9" s="2">
        <v>17</v>
      </c>
      <c r="J9" s="2"/>
      <c r="K9" s="2" t="s">
        <v>122</v>
      </c>
      <c r="L9" s="3"/>
      <c r="M9" s="2"/>
      <c r="N9" s="2" t="s">
        <v>123</v>
      </c>
      <c r="O9" s="2" t="s">
        <v>124</v>
      </c>
      <c r="P9" s="2" t="s">
        <v>54</v>
      </c>
      <c r="Q9" s="2"/>
      <c r="R9" s="3">
        <v>45719</v>
      </c>
      <c r="S9" s="2" t="s">
        <v>125</v>
      </c>
    </row>
    <row r="10" spans="1:19">
      <c r="A10" s="2" t="s">
        <v>126</v>
      </c>
      <c r="B10" s="2" t="s">
        <v>127</v>
      </c>
      <c r="C10" s="2" t="s">
        <v>128</v>
      </c>
      <c r="D10" s="2" t="s">
        <v>129</v>
      </c>
      <c r="E10" s="2" t="s">
        <v>130</v>
      </c>
      <c r="F10" s="2" t="s">
        <v>131</v>
      </c>
      <c r="G10" s="2" t="s">
        <v>63</v>
      </c>
      <c r="H10" s="2">
        <v>19</v>
      </c>
      <c r="I10" s="2">
        <v>2</v>
      </c>
      <c r="J10" s="2"/>
      <c r="K10" s="2" t="s">
        <v>132</v>
      </c>
      <c r="L10" s="3">
        <v>45691</v>
      </c>
      <c r="M10" s="2" t="s">
        <v>133</v>
      </c>
      <c r="N10" s="2" t="s">
        <v>134</v>
      </c>
      <c r="O10" s="2" t="s">
        <v>124</v>
      </c>
      <c r="P10" s="2"/>
      <c r="Q10" s="2"/>
      <c r="R10" s="3">
        <v>45696</v>
      </c>
      <c r="S10" s="2"/>
    </row>
    <row r="11" spans="1:19">
      <c r="A11" s="2" t="s">
        <v>135</v>
      </c>
      <c r="B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2">
        <v>9</v>
      </c>
      <c r="I11" s="2">
        <v>19</v>
      </c>
      <c r="J11" s="2">
        <v>21</v>
      </c>
      <c r="K11" s="2" t="s">
        <v>64</v>
      </c>
      <c r="L11" s="3">
        <v>45794</v>
      </c>
      <c r="M11" s="2" t="s">
        <v>90</v>
      </c>
      <c r="N11" s="2" t="s">
        <v>142</v>
      </c>
      <c r="O11" s="2" t="s">
        <v>143</v>
      </c>
      <c r="P11" s="2" t="s">
        <v>144</v>
      </c>
      <c r="Q11" s="2" t="s">
        <v>145</v>
      </c>
      <c r="R11" s="3">
        <v>45668</v>
      </c>
      <c r="S11" s="2" t="s">
        <v>146</v>
      </c>
    </row>
    <row r="12" spans="1:19">
      <c r="A12" s="2" t="s">
        <v>147</v>
      </c>
      <c r="B12" s="2" t="s">
        <v>148</v>
      </c>
      <c r="C12" s="2" t="s">
        <v>149</v>
      </c>
      <c r="D12" s="2" t="s">
        <v>150</v>
      </c>
      <c r="E12" s="2" t="s">
        <v>61</v>
      </c>
      <c r="F12" s="2" t="s">
        <v>49</v>
      </c>
      <c r="G12" s="2" t="s">
        <v>50</v>
      </c>
      <c r="H12" s="2">
        <v>2</v>
      </c>
      <c r="I12" s="2">
        <v>6</v>
      </c>
      <c r="J12" s="2">
        <v>42</v>
      </c>
      <c r="K12" s="2" t="s">
        <v>5</v>
      </c>
      <c r="L12" s="3">
        <v>45928</v>
      </c>
      <c r="M12" s="2" t="s">
        <v>151</v>
      </c>
      <c r="N12" s="2" t="s">
        <v>152</v>
      </c>
      <c r="O12" s="2" t="s">
        <v>153</v>
      </c>
      <c r="P12" s="2" t="s">
        <v>54</v>
      </c>
      <c r="Q12" s="2" t="s">
        <v>154</v>
      </c>
      <c r="R12" s="3">
        <v>45839</v>
      </c>
      <c r="S12" s="2"/>
    </row>
    <row r="13" spans="1:19">
      <c r="A13" s="2" t="s">
        <v>155</v>
      </c>
      <c r="B13" s="2" t="s">
        <v>156</v>
      </c>
      <c r="C13" s="2" t="s">
        <v>157</v>
      </c>
      <c r="D13" s="2" t="s">
        <v>158</v>
      </c>
      <c r="E13" s="2" t="s">
        <v>159</v>
      </c>
      <c r="F13" s="2"/>
      <c r="G13" s="2" t="s">
        <v>160</v>
      </c>
      <c r="H13" s="2">
        <v>14</v>
      </c>
      <c r="I13" s="2">
        <v>6</v>
      </c>
      <c r="J13" s="2">
        <v>17</v>
      </c>
      <c r="K13" s="2" t="s">
        <v>14</v>
      </c>
      <c r="L13" s="3">
        <v>45789</v>
      </c>
      <c r="M13" s="2" t="s">
        <v>78</v>
      </c>
      <c r="N13" s="2" t="s">
        <v>161</v>
      </c>
      <c r="O13" s="2" t="s">
        <v>162</v>
      </c>
      <c r="P13" s="2" t="s">
        <v>163</v>
      </c>
      <c r="Q13" s="2" t="s">
        <v>164</v>
      </c>
      <c r="R13" s="3">
        <v>45783</v>
      </c>
      <c r="S13" s="2" t="s">
        <v>165</v>
      </c>
    </row>
    <row r="14" spans="1:19">
      <c r="A14" s="2" t="s">
        <v>166</v>
      </c>
      <c r="B14" s="2" t="s">
        <v>167</v>
      </c>
      <c r="C14" s="2" t="s">
        <v>168</v>
      </c>
      <c r="D14" s="2"/>
      <c r="E14" s="2" t="s">
        <v>169</v>
      </c>
      <c r="F14" s="2" t="s">
        <v>170</v>
      </c>
      <c r="G14" s="2" t="s">
        <v>171</v>
      </c>
      <c r="H14" s="2">
        <v>34</v>
      </c>
      <c r="I14" s="2">
        <v>6</v>
      </c>
      <c r="J14" s="2">
        <v>4</v>
      </c>
      <c r="K14" s="2" t="s">
        <v>77</v>
      </c>
      <c r="L14" s="3">
        <v>45941</v>
      </c>
      <c r="M14" s="2" t="s">
        <v>172</v>
      </c>
      <c r="N14" s="2" t="s">
        <v>173</v>
      </c>
      <c r="O14" s="2" t="s">
        <v>174</v>
      </c>
      <c r="P14" s="2" t="s">
        <v>175</v>
      </c>
      <c r="Q14" s="2" t="s">
        <v>176</v>
      </c>
      <c r="R14" s="3">
        <v>45795</v>
      </c>
      <c r="S14" s="2"/>
    </row>
    <row r="15" spans="1:19">
      <c r="A15" s="2" t="s">
        <v>177</v>
      </c>
      <c r="B15" s="2" t="s">
        <v>178</v>
      </c>
      <c r="C15" s="2" t="s">
        <v>179</v>
      </c>
      <c r="D15" s="2" t="s">
        <v>180</v>
      </c>
      <c r="E15" s="2" t="s">
        <v>181</v>
      </c>
      <c r="F15" s="2"/>
      <c r="G15" s="2" t="s">
        <v>182</v>
      </c>
      <c r="H15" s="2">
        <v>32</v>
      </c>
      <c r="I15" s="2">
        <v>5</v>
      </c>
      <c r="J15" s="2">
        <v>18</v>
      </c>
      <c r="K15" s="2" t="s">
        <v>183</v>
      </c>
      <c r="L15" s="3">
        <v>45941</v>
      </c>
      <c r="M15" s="2" t="s">
        <v>100</v>
      </c>
      <c r="N15" s="2" t="s">
        <v>184</v>
      </c>
      <c r="O15" s="2" t="s">
        <v>185</v>
      </c>
      <c r="P15" s="2" t="s">
        <v>186</v>
      </c>
      <c r="Q15" s="2" t="s">
        <v>44</v>
      </c>
      <c r="R15" s="3"/>
      <c r="S15" s="2"/>
    </row>
    <row r="16" spans="1:19">
      <c r="A16" s="2" t="s">
        <v>187</v>
      </c>
      <c r="B16" s="2" t="s">
        <v>188</v>
      </c>
      <c r="C16" s="2" t="s">
        <v>189</v>
      </c>
      <c r="D16" s="2" t="s">
        <v>190</v>
      </c>
      <c r="E16" s="2" t="s">
        <v>191</v>
      </c>
      <c r="F16" s="2" t="s">
        <v>140</v>
      </c>
      <c r="G16" s="2" t="s">
        <v>192</v>
      </c>
      <c r="H16" s="2">
        <v>33</v>
      </c>
      <c r="I16" s="2">
        <v>17</v>
      </c>
      <c r="J16" s="2">
        <v>54</v>
      </c>
      <c r="K16" s="2" t="s">
        <v>5</v>
      </c>
      <c r="L16" s="3">
        <v>45891</v>
      </c>
      <c r="M16" s="2" t="s">
        <v>193</v>
      </c>
      <c r="N16" s="2"/>
      <c r="O16" s="2" t="s">
        <v>113</v>
      </c>
      <c r="P16" s="2" t="s">
        <v>43</v>
      </c>
      <c r="Q16" s="2" t="s">
        <v>69</v>
      </c>
      <c r="R16" s="3">
        <v>45740</v>
      </c>
      <c r="S16" s="2" t="s">
        <v>194</v>
      </c>
    </row>
    <row r="17" spans="1:19">
      <c r="A17" s="2" t="s">
        <v>195</v>
      </c>
      <c r="B17" s="2" t="s">
        <v>196</v>
      </c>
      <c r="C17" s="2" t="s">
        <v>197</v>
      </c>
      <c r="D17" s="2" t="s">
        <v>198</v>
      </c>
      <c r="E17" s="2" t="s">
        <v>199</v>
      </c>
      <c r="F17" s="2" t="s">
        <v>38</v>
      </c>
      <c r="G17" s="2" t="s">
        <v>200</v>
      </c>
      <c r="H17" s="2">
        <v>13</v>
      </c>
      <c r="I17" s="2"/>
      <c r="J17" s="2">
        <v>34</v>
      </c>
      <c r="K17" s="2"/>
      <c r="L17" s="3">
        <v>45774</v>
      </c>
      <c r="M17" s="2" t="s">
        <v>151</v>
      </c>
      <c r="N17" s="2" t="s">
        <v>201</v>
      </c>
      <c r="O17" s="2" t="s">
        <v>202</v>
      </c>
      <c r="P17" s="2" t="s">
        <v>203</v>
      </c>
      <c r="Q17" s="2" t="s">
        <v>204</v>
      </c>
      <c r="R17" s="3">
        <v>45866</v>
      </c>
      <c r="S17" s="2" t="s">
        <v>205</v>
      </c>
    </row>
    <row r="18" spans="1:19">
      <c r="A18" s="2" t="s">
        <v>206</v>
      </c>
      <c r="B18" s="2" t="s">
        <v>207</v>
      </c>
      <c r="C18" s="2" t="s">
        <v>208</v>
      </c>
      <c r="D18" s="2" t="s">
        <v>209</v>
      </c>
      <c r="E18" s="2" t="s">
        <v>210</v>
      </c>
      <c r="F18" s="2" t="s">
        <v>211</v>
      </c>
      <c r="G18" s="2" t="s">
        <v>212</v>
      </c>
      <c r="H18" s="2"/>
      <c r="I18" s="2">
        <v>18</v>
      </c>
      <c r="J18" s="2">
        <v>5</v>
      </c>
      <c r="K18" s="2" t="s">
        <v>99</v>
      </c>
      <c r="L18" s="3">
        <v>45875</v>
      </c>
      <c r="M18" s="2" t="s">
        <v>213</v>
      </c>
      <c r="N18" s="2" t="s">
        <v>214</v>
      </c>
      <c r="O18" s="2" t="s">
        <v>215</v>
      </c>
      <c r="P18" s="2" t="s">
        <v>216</v>
      </c>
      <c r="Q18" s="2" t="s">
        <v>176</v>
      </c>
      <c r="R18" s="3">
        <v>45847</v>
      </c>
      <c r="S18" s="2" t="s">
        <v>217</v>
      </c>
    </row>
    <row r="19" spans="1:19">
      <c r="A19" s="2" t="s">
        <v>218</v>
      </c>
      <c r="B19" s="2" t="s">
        <v>219</v>
      </c>
      <c r="C19" s="2"/>
      <c r="D19" s="2"/>
      <c r="E19" s="2" t="s">
        <v>220</v>
      </c>
      <c r="F19" s="2" t="s">
        <v>38</v>
      </c>
      <c r="G19" s="2" t="s">
        <v>221</v>
      </c>
      <c r="H19" s="2">
        <v>9</v>
      </c>
      <c r="I19" s="2">
        <v>15</v>
      </c>
      <c r="J19" s="2">
        <v>36</v>
      </c>
      <c r="K19" s="2" t="s">
        <v>64</v>
      </c>
      <c r="L19" s="3">
        <v>45802</v>
      </c>
      <c r="M19" s="2" t="s">
        <v>222</v>
      </c>
      <c r="N19" s="2" t="s">
        <v>223</v>
      </c>
      <c r="O19" s="2" t="s">
        <v>80</v>
      </c>
      <c r="P19" s="2" t="s">
        <v>54</v>
      </c>
      <c r="Q19" s="2" t="s">
        <v>164</v>
      </c>
      <c r="R19" s="3">
        <v>45796</v>
      </c>
      <c r="S19" s="2" t="s">
        <v>224</v>
      </c>
    </row>
    <row r="20" spans="1:19">
      <c r="A20" s="2" t="s">
        <v>225</v>
      </c>
      <c r="B20" s="2" t="s">
        <v>226</v>
      </c>
      <c r="C20" s="2" t="s">
        <v>227</v>
      </c>
      <c r="D20" s="2" t="s">
        <v>228</v>
      </c>
      <c r="E20" s="2" t="s">
        <v>229</v>
      </c>
      <c r="F20" s="2" t="s">
        <v>230</v>
      </c>
      <c r="G20" s="2" t="s">
        <v>192</v>
      </c>
      <c r="H20" s="2">
        <v>4</v>
      </c>
      <c r="I20" s="2">
        <v>10</v>
      </c>
      <c r="J20" s="2"/>
      <c r="K20" s="2" t="s">
        <v>111</v>
      </c>
      <c r="L20" s="3">
        <v>45702</v>
      </c>
      <c r="M20" s="2" t="s">
        <v>222</v>
      </c>
      <c r="N20" s="2" t="s">
        <v>52</v>
      </c>
      <c r="O20" s="2" t="s">
        <v>231</v>
      </c>
      <c r="P20" s="2" t="s">
        <v>232</v>
      </c>
      <c r="Q20" s="2" t="s">
        <v>233</v>
      </c>
      <c r="R20" s="3">
        <v>45797</v>
      </c>
      <c r="S20" s="2" t="s">
        <v>234</v>
      </c>
    </row>
    <row r="21" spans="1:19">
      <c r="A21" s="2" t="s">
        <v>235</v>
      </c>
      <c r="B21" s="2" t="s">
        <v>236</v>
      </c>
      <c r="C21" s="2" t="s">
        <v>237</v>
      </c>
      <c r="D21" s="2" t="s">
        <v>238</v>
      </c>
      <c r="E21" s="2" t="s">
        <v>239</v>
      </c>
      <c r="F21" s="2"/>
      <c r="G21" s="2" t="s">
        <v>240</v>
      </c>
      <c r="H21" s="2">
        <v>13</v>
      </c>
      <c r="I21" s="2">
        <v>8</v>
      </c>
      <c r="J21" s="2">
        <v>56</v>
      </c>
      <c r="K21" s="2" t="s">
        <v>132</v>
      </c>
      <c r="L21" s="3">
        <v>45795</v>
      </c>
      <c r="M21" s="2" t="s">
        <v>241</v>
      </c>
      <c r="N21" s="2" t="s">
        <v>242</v>
      </c>
      <c r="O21" s="2" t="s">
        <v>243</v>
      </c>
      <c r="P21" s="2" t="s">
        <v>244</v>
      </c>
      <c r="Q21" s="2"/>
      <c r="R21" s="3">
        <v>45770</v>
      </c>
      <c r="S21" s="2" t="s">
        <v>245</v>
      </c>
    </row>
    <row r="22" spans="1:19">
      <c r="A22" s="2" t="s">
        <v>246</v>
      </c>
      <c r="B22" s="2" t="s">
        <v>247</v>
      </c>
      <c r="C22" s="2" t="s">
        <v>248</v>
      </c>
      <c r="D22" s="2" t="s">
        <v>249</v>
      </c>
      <c r="E22" s="2" t="s">
        <v>250</v>
      </c>
      <c r="F22" s="2" t="s">
        <v>49</v>
      </c>
      <c r="G22" s="2" t="s">
        <v>251</v>
      </c>
      <c r="H22" s="2">
        <v>12</v>
      </c>
      <c r="I22" s="2">
        <v>17</v>
      </c>
      <c r="J22" s="2">
        <v>44</v>
      </c>
      <c r="K22" s="2" t="s">
        <v>252</v>
      </c>
      <c r="L22" s="3">
        <v>46007</v>
      </c>
      <c r="M22" s="2" t="s">
        <v>51</v>
      </c>
      <c r="N22" s="2" t="s">
        <v>253</v>
      </c>
      <c r="O22" s="2" t="s">
        <v>254</v>
      </c>
      <c r="P22" s="2" t="s">
        <v>255</v>
      </c>
      <c r="Q22" s="2" t="s">
        <v>204</v>
      </c>
      <c r="R22" s="3">
        <v>45680</v>
      </c>
      <c r="S22" s="2" t="s">
        <v>256</v>
      </c>
    </row>
    <row r="23" spans="1:19">
      <c r="A23" s="2" t="s">
        <v>257</v>
      </c>
      <c r="B23" s="2" t="s">
        <v>258</v>
      </c>
      <c r="C23" s="2" t="s">
        <v>259</v>
      </c>
      <c r="D23" s="2" t="s">
        <v>260</v>
      </c>
      <c r="E23" s="2" t="s">
        <v>261</v>
      </c>
      <c r="F23" s="2"/>
      <c r="G23" s="2" t="s">
        <v>262</v>
      </c>
      <c r="H23" s="2">
        <v>25</v>
      </c>
      <c r="I23" s="2">
        <v>18</v>
      </c>
      <c r="J23" s="2">
        <v>3</v>
      </c>
      <c r="K23" s="2" t="s">
        <v>11</v>
      </c>
      <c r="L23" s="3">
        <v>45940</v>
      </c>
      <c r="M23" s="2" t="s">
        <v>100</v>
      </c>
      <c r="N23" s="2" t="s">
        <v>263</v>
      </c>
      <c r="O23" s="2" t="s">
        <v>264</v>
      </c>
      <c r="P23" s="2" t="s">
        <v>265</v>
      </c>
      <c r="Q23" s="2" t="s">
        <v>154</v>
      </c>
      <c r="R23" s="3">
        <v>45913</v>
      </c>
      <c r="S23" s="2" t="s">
        <v>266</v>
      </c>
    </row>
    <row r="24" spans="1:19">
      <c r="A24" s="2" t="s">
        <v>267</v>
      </c>
      <c r="B24" s="2" t="s">
        <v>268</v>
      </c>
      <c r="C24" s="2" t="s">
        <v>269</v>
      </c>
      <c r="D24" s="2"/>
      <c r="E24" s="2" t="s">
        <v>270</v>
      </c>
      <c r="F24" s="2" t="s">
        <v>271</v>
      </c>
      <c r="G24" s="2" t="s">
        <v>272</v>
      </c>
      <c r="H24" s="2"/>
      <c r="I24" s="2"/>
      <c r="J24" s="2">
        <v>38</v>
      </c>
      <c r="K24" s="2"/>
      <c r="L24" s="3">
        <v>45757</v>
      </c>
      <c r="M24" s="2" t="s">
        <v>273</v>
      </c>
      <c r="N24" s="2" t="s">
        <v>253</v>
      </c>
      <c r="O24" s="2" t="s">
        <v>274</v>
      </c>
      <c r="P24" s="2" t="s">
        <v>103</v>
      </c>
      <c r="Q24" s="2" t="s">
        <v>104</v>
      </c>
      <c r="R24" s="3">
        <v>45980</v>
      </c>
      <c r="S24" s="2" t="s">
        <v>275</v>
      </c>
    </row>
    <row r="25" spans="1:19">
      <c r="A25" s="2" t="s">
        <v>276</v>
      </c>
      <c r="B25" s="2" t="s">
        <v>277</v>
      </c>
      <c r="C25" s="2" t="s">
        <v>278</v>
      </c>
      <c r="D25" s="2" t="s">
        <v>279</v>
      </c>
      <c r="E25" s="2" t="s">
        <v>280</v>
      </c>
      <c r="F25" s="2" t="s">
        <v>281</v>
      </c>
      <c r="G25" s="2" t="s">
        <v>282</v>
      </c>
      <c r="H25" s="2">
        <v>17</v>
      </c>
      <c r="I25" s="2">
        <v>15</v>
      </c>
      <c r="J25" s="2">
        <v>38</v>
      </c>
      <c r="K25" s="2" t="s">
        <v>12</v>
      </c>
      <c r="L25" s="3">
        <v>46002</v>
      </c>
      <c r="M25" s="2"/>
      <c r="N25" s="2" t="s">
        <v>142</v>
      </c>
      <c r="O25" s="2" t="s">
        <v>283</v>
      </c>
      <c r="P25" s="2" t="s">
        <v>144</v>
      </c>
      <c r="Q25" s="2" t="s">
        <v>284</v>
      </c>
      <c r="R25" s="3">
        <v>45949</v>
      </c>
      <c r="S25" s="2" t="s">
        <v>285</v>
      </c>
    </row>
    <row r="26" spans="1:19">
      <c r="A26" s="2" t="s">
        <v>286</v>
      </c>
      <c r="B26" s="2" t="s">
        <v>287</v>
      </c>
      <c r="C26" s="2" t="s">
        <v>288</v>
      </c>
      <c r="D26" s="2" t="s">
        <v>289</v>
      </c>
      <c r="E26" s="2" t="s">
        <v>290</v>
      </c>
      <c r="F26" s="2" t="s">
        <v>62</v>
      </c>
      <c r="G26" s="2" t="s">
        <v>240</v>
      </c>
      <c r="H26" s="2">
        <v>10</v>
      </c>
      <c r="I26" s="2">
        <v>15</v>
      </c>
      <c r="J26" s="2">
        <v>60</v>
      </c>
      <c r="K26" s="2" t="s">
        <v>291</v>
      </c>
      <c r="L26" s="3">
        <v>45902</v>
      </c>
      <c r="M26" s="2" t="s">
        <v>65</v>
      </c>
      <c r="N26" s="2" t="s">
        <v>292</v>
      </c>
      <c r="O26" s="2" t="s">
        <v>293</v>
      </c>
      <c r="P26" s="2"/>
      <c r="Q26" s="2" t="s">
        <v>294</v>
      </c>
      <c r="R26" s="3">
        <v>45927</v>
      </c>
      <c r="S26" s="2" t="s">
        <v>295</v>
      </c>
    </row>
    <row r="27" spans="1:19">
      <c r="A27" s="2" t="s">
        <v>296</v>
      </c>
      <c r="B27" s="2" t="s">
        <v>297</v>
      </c>
      <c r="C27" s="2" t="s">
        <v>298</v>
      </c>
      <c r="D27" s="2"/>
      <c r="E27" s="2" t="s">
        <v>299</v>
      </c>
      <c r="F27" s="2" t="s">
        <v>49</v>
      </c>
      <c r="G27" s="2" t="s">
        <v>182</v>
      </c>
      <c r="H27" s="2">
        <v>31</v>
      </c>
      <c r="I27" s="2">
        <v>20</v>
      </c>
      <c r="J27" s="2">
        <v>15</v>
      </c>
      <c r="K27" s="2" t="s">
        <v>252</v>
      </c>
      <c r="L27" s="3">
        <v>45675</v>
      </c>
      <c r="M27" s="2" t="s">
        <v>151</v>
      </c>
      <c r="N27" s="2" t="s">
        <v>292</v>
      </c>
      <c r="O27" s="2" t="s">
        <v>300</v>
      </c>
      <c r="P27" s="2" t="s">
        <v>301</v>
      </c>
      <c r="Q27" s="2" t="s">
        <v>164</v>
      </c>
      <c r="R27" s="3">
        <v>45732</v>
      </c>
      <c r="S27" s="2" t="s">
        <v>302</v>
      </c>
    </row>
    <row r="28" spans="1:19">
      <c r="A28" s="2" t="s">
        <v>303</v>
      </c>
      <c r="B28" s="2" t="s">
        <v>304</v>
      </c>
      <c r="C28" s="2" t="s">
        <v>305</v>
      </c>
      <c r="D28" s="2" t="s">
        <v>306</v>
      </c>
      <c r="E28" s="2" t="s">
        <v>307</v>
      </c>
      <c r="F28" s="2"/>
      <c r="G28" s="2" t="s">
        <v>308</v>
      </c>
      <c r="H28" s="2">
        <v>18</v>
      </c>
      <c r="I28" s="2">
        <v>18</v>
      </c>
      <c r="J28" s="2">
        <v>42</v>
      </c>
      <c r="K28" s="2"/>
      <c r="L28" s="3">
        <v>45887</v>
      </c>
      <c r="M28" s="2" t="s">
        <v>90</v>
      </c>
      <c r="N28" s="2" t="s">
        <v>309</v>
      </c>
      <c r="O28" s="2" t="s">
        <v>102</v>
      </c>
      <c r="P28" s="2" t="s">
        <v>203</v>
      </c>
      <c r="Q28" s="2" t="s">
        <v>176</v>
      </c>
      <c r="R28" s="3">
        <v>45999</v>
      </c>
      <c r="S28" s="2" t="s">
        <v>310</v>
      </c>
    </row>
    <row r="29" spans="1:19">
      <c r="A29" s="2" t="s">
        <v>311</v>
      </c>
      <c r="B29" s="2" t="s">
        <v>312</v>
      </c>
      <c r="C29" s="2" t="s">
        <v>313</v>
      </c>
      <c r="D29" s="2" t="s">
        <v>314</v>
      </c>
      <c r="E29" s="2" t="s">
        <v>315</v>
      </c>
      <c r="F29" s="2" t="s">
        <v>140</v>
      </c>
      <c r="G29" s="2" t="s">
        <v>182</v>
      </c>
      <c r="H29" s="2"/>
      <c r="I29" s="2">
        <v>0</v>
      </c>
      <c r="J29" s="2">
        <v>26</v>
      </c>
      <c r="K29" s="2" t="s">
        <v>99</v>
      </c>
      <c r="L29" s="3">
        <v>45704</v>
      </c>
      <c r="M29" s="2" t="s">
        <v>316</v>
      </c>
      <c r="N29" s="2" t="s">
        <v>214</v>
      </c>
      <c r="O29" s="2" t="s">
        <v>317</v>
      </c>
      <c r="P29" s="2" t="s">
        <v>318</v>
      </c>
      <c r="Q29" s="2" t="s">
        <v>176</v>
      </c>
      <c r="R29" s="3">
        <v>45913</v>
      </c>
      <c r="S29" s="2" t="s">
        <v>319</v>
      </c>
    </row>
    <row r="30" spans="1:19">
      <c r="A30" s="2" t="s">
        <v>320</v>
      </c>
      <c r="B30" s="2" t="s">
        <v>321</v>
      </c>
      <c r="C30" s="2" t="s">
        <v>322</v>
      </c>
      <c r="D30" s="2"/>
      <c r="E30" s="2" t="s">
        <v>323</v>
      </c>
      <c r="F30" s="2" t="s">
        <v>324</v>
      </c>
      <c r="G30" s="2" t="s">
        <v>141</v>
      </c>
      <c r="H30" s="2">
        <v>19</v>
      </c>
      <c r="I30" s="2">
        <v>1</v>
      </c>
      <c r="J30" s="2">
        <v>3</v>
      </c>
      <c r="K30" s="2" t="s">
        <v>325</v>
      </c>
      <c r="L30" s="3">
        <v>45843</v>
      </c>
      <c r="M30" s="2" t="s">
        <v>326</v>
      </c>
      <c r="N30" s="2" t="s">
        <v>327</v>
      </c>
      <c r="O30" s="2"/>
      <c r="P30" s="2" t="s">
        <v>328</v>
      </c>
      <c r="Q30" s="2" t="s">
        <v>329</v>
      </c>
      <c r="R30" s="3">
        <v>45952</v>
      </c>
      <c r="S30" s="2"/>
    </row>
    <row r="31" spans="1:19">
      <c r="A31" s="2" t="s">
        <v>330</v>
      </c>
      <c r="B31" s="2" t="s">
        <v>331</v>
      </c>
      <c r="C31" s="2"/>
      <c r="D31" s="2" t="s">
        <v>332</v>
      </c>
      <c r="E31" s="2" t="s">
        <v>333</v>
      </c>
      <c r="F31" s="2" t="s">
        <v>334</v>
      </c>
      <c r="G31" s="2" t="s">
        <v>282</v>
      </c>
      <c r="H31" s="2">
        <v>27</v>
      </c>
      <c r="I31" s="2">
        <v>14</v>
      </c>
      <c r="J31" s="2">
        <v>12</v>
      </c>
      <c r="K31" s="2" t="s">
        <v>291</v>
      </c>
      <c r="L31" s="3">
        <v>45696</v>
      </c>
      <c r="M31" s="2" t="s">
        <v>335</v>
      </c>
      <c r="N31" s="2" t="s">
        <v>336</v>
      </c>
      <c r="O31" s="2" t="s">
        <v>337</v>
      </c>
      <c r="P31" s="2" t="s">
        <v>81</v>
      </c>
      <c r="Q31" s="2"/>
      <c r="R31" s="3">
        <v>45847</v>
      </c>
      <c r="S31" s="2"/>
    </row>
    <row r="32" spans="1:19">
      <c r="A32" s="2" t="s">
        <v>338</v>
      </c>
      <c r="B32" s="2" t="s">
        <v>339</v>
      </c>
      <c r="C32" s="2" t="s">
        <v>340</v>
      </c>
      <c r="D32" s="2"/>
      <c r="E32" s="2" t="s">
        <v>341</v>
      </c>
      <c r="F32" s="2" t="s">
        <v>342</v>
      </c>
      <c r="G32" s="2" t="s">
        <v>343</v>
      </c>
      <c r="H32" s="2">
        <v>16</v>
      </c>
      <c r="I32" s="2">
        <v>4</v>
      </c>
      <c r="J32" s="2">
        <v>57</v>
      </c>
      <c r="K32" s="2" t="s">
        <v>99</v>
      </c>
      <c r="L32" s="3">
        <v>45803</v>
      </c>
      <c r="M32" s="2" t="s">
        <v>65</v>
      </c>
      <c r="N32" s="2" t="s">
        <v>101</v>
      </c>
      <c r="O32" s="2" t="s">
        <v>53</v>
      </c>
      <c r="P32" s="2" t="s">
        <v>93</v>
      </c>
      <c r="Q32" s="2"/>
      <c r="R32" s="3">
        <v>46005</v>
      </c>
      <c r="S32" s="2"/>
    </row>
    <row r="33" spans="1:19">
      <c r="A33" s="2" t="s">
        <v>344</v>
      </c>
      <c r="B33" s="2" t="s">
        <v>345</v>
      </c>
      <c r="C33" s="2" t="s">
        <v>346</v>
      </c>
      <c r="D33" s="2" t="s">
        <v>347</v>
      </c>
      <c r="E33" s="2" t="s">
        <v>348</v>
      </c>
      <c r="F33" s="2" t="s">
        <v>140</v>
      </c>
      <c r="G33" s="2" t="s">
        <v>76</v>
      </c>
      <c r="H33" s="2">
        <v>9</v>
      </c>
      <c r="I33" s="2">
        <v>7</v>
      </c>
      <c r="J33" s="2">
        <v>46</v>
      </c>
      <c r="K33" s="2" t="s">
        <v>77</v>
      </c>
      <c r="L33" s="3">
        <v>45912</v>
      </c>
      <c r="M33" s="2" t="s">
        <v>100</v>
      </c>
      <c r="N33" s="2" t="s">
        <v>349</v>
      </c>
      <c r="O33" s="2" t="s">
        <v>350</v>
      </c>
      <c r="P33" s="2"/>
      <c r="Q33" s="2" t="s">
        <v>82</v>
      </c>
      <c r="R33" s="3">
        <v>46013</v>
      </c>
      <c r="S33" s="2"/>
    </row>
    <row r="34" spans="1:19">
      <c r="A34" s="2" t="s">
        <v>351</v>
      </c>
      <c r="B34" s="2" t="s">
        <v>352</v>
      </c>
      <c r="C34" s="2"/>
      <c r="D34" s="2" t="s">
        <v>353</v>
      </c>
      <c r="E34" s="2" t="s">
        <v>354</v>
      </c>
      <c r="F34" s="2"/>
      <c r="G34" s="2" t="s">
        <v>282</v>
      </c>
      <c r="H34" s="2">
        <v>7</v>
      </c>
      <c r="I34" s="2">
        <v>1</v>
      </c>
      <c r="J34" s="2">
        <v>31</v>
      </c>
      <c r="K34" s="2" t="s">
        <v>5</v>
      </c>
      <c r="L34" s="3">
        <v>45905</v>
      </c>
      <c r="M34" s="2" t="s">
        <v>335</v>
      </c>
      <c r="N34" s="2" t="s">
        <v>52</v>
      </c>
      <c r="O34" s="2" t="s">
        <v>355</v>
      </c>
      <c r="P34" s="2" t="s">
        <v>265</v>
      </c>
      <c r="Q34" s="2" t="s">
        <v>356</v>
      </c>
      <c r="R34" s="3">
        <v>45859</v>
      </c>
      <c r="S34" s="2"/>
    </row>
    <row r="35" spans="1:19">
      <c r="A35" s="2" t="s">
        <v>357</v>
      </c>
      <c r="B35" s="2" t="s">
        <v>358</v>
      </c>
      <c r="C35" s="2" t="s">
        <v>359</v>
      </c>
      <c r="D35" s="2" t="s">
        <v>360</v>
      </c>
      <c r="E35" s="2" t="s">
        <v>250</v>
      </c>
      <c r="F35" s="2" t="s">
        <v>342</v>
      </c>
      <c r="G35" s="2" t="s">
        <v>361</v>
      </c>
      <c r="H35" s="2">
        <v>12</v>
      </c>
      <c r="I35" s="2">
        <v>14</v>
      </c>
      <c r="J35" s="2">
        <v>13</v>
      </c>
      <c r="K35" s="2" t="s">
        <v>99</v>
      </c>
      <c r="L35" s="3">
        <v>45659</v>
      </c>
      <c r="M35" s="2" t="s">
        <v>316</v>
      </c>
      <c r="N35" s="2" t="s">
        <v>362</v>
      </c>
      <c r="O35" s="2" t="s">
        <v>363</v>
      </c>
      <c r="P35" s="2" t="s">
        <v>93</v>
      </c>
      <c r="Q35" s="2" t="s">
        <v>55</v>
      </c>
      <c r="R35" s="3">
        <v>45907</v>
      </c>
      <c r="S35" s="2" t="s">
        <v>364</v>
      </c>
    </row>
    <row r="36" spans="1:19">
      <c r="A36" s="2" t="s">
        <v>365</v>
      </c>
      <c r="B36" s="2" t="s">
        <v>366</v>
      </c>
      <c r="C36" s="2" t="s">
        <v>367</v>
      </c>
      <c r="D36" s="2"/>
      <c r="E36" s="2" t="s">
        <v>368</v>
      </c>
      <c r="F36" s="2" t="s">
        <v>342</v>
      </c>
      <c r="G36" s="2" t="s">
        <v>369</v>
      </c>
      <c r="H36" s="2">
        <v>1</v>
      </c>
      <c r="I36" s="2">
        <v>1</v>
      </c>
      <c r="J36" s="2">
        <v>26</v>
      </c>
      <c r="K36" s="2" t="s">
        <v>183</v>
      </c>
      <c r="L36" s="3">
        <v>45704</v>
      </c>
      <c r="M36" s="2" t="s">
        <v>65</v>
      </c>
      <c r="N36" s="2" t="s">
        <v>370</v>
      </c>
      <c r="O36" s="2" t="s">
        <v>371</v>
      </c>
      <c r="P36" s="2" t="s">
        <v>372</v>
      </c>
      <c r="Q36" s="2" t="s">
        <v>373</v>
      </c>
      <c r="R36" s="3">
        <v>45681</v>
      </c>
      <c r="S36" s="2" t="s">
        <v>374</v>
      </c>
    </row>
    <row r="37" spans="1:19">
      <c r="A37" s="2" t="s">
        <v>375</v>
      </c>
      <c r="B37" s="2" t="s">
        <v>376</v>
      </c>
      <c r="C37" s="2" t="s">
        <v>377</v>
      </c>
      <c r="D37" s="2"/>
      <c r="E37" s="2" t="s">
        <v>378</v>
      </c>
      <c r="F37" s="2" t="s">
        <v>379</v>
      </c>
      <c r="G37" s="2" t="s">
        <v>240</v>
      </c>
      <c r="H37" s="2">
        <v>4</v>
      </c>
      <c r="I37" s="2">
        <v>19</v>
      </c>
      <c r="J37" s="2">
        <v>35</v>
      </c>
      <c r="K37" s="2" t="s">
        <v>122</v>
      </c>
      <c r="L37" s="3">
        <v>45947</v>
      </c>
      <c r="M37" s="2" t="s">
        <v>380</v>
      </c>
      <c r="N37" s="2" t="s">
        <v>52</v>
      </c>
      <c r="O37" s="2" t="s">
        <v>124</v>
      </c>
      <c r="P37" s="2" t="s">
        <v>232</v>
      </c>
      <c r="Q37" s="2"/>
      <c r="R37" s="3">
        <v>45982</v>
      </c>
      <c r="S37" s="2" t="s">
        <v>381</v>
      </c>
    </row>
    <row r="38" spans="1:19">
      <c r="A38" s="2" t="s">
        <v>382</v>
      </c>
      <c r="B38" s="2" t="s">
        <v>383</v>
      </c>
      <c r="C38" s="2" t="s">
        <v>384</v>
      </c>
      <c r="D38" s="2" t="s">
        <v>385</v>
      </c>
      <c r="E38" s="2" t="s">
        <v>386</v>
      </c>
      <c r="F38" s="2" t="s">
        <v>379</v>
      </c>
      <c r="G38" s="2" t="s">
        <v>387</v>
      </c>
      <c r="H38" s="2"/>
      <c r="I38" s="2"/>
      <c r="J38" s="2">
        <v>51</v>
      </c>
      <c r="K38" s="2" t="s">
        <v>11</v>
      </c>
      <c r="L38" s="3">
        <v>45948</v>
      </c>
      <c r="M38" s="2" t="s">
        <v>133</v>
      </c>
      <c r="N38" s="2" t="s">
        <v>362</v>
      </c>
      <c r="O38" s="2" t="s">
        <v>264</v>
      </c>
      <c r="P38" s="2" t="s">
        <v>388</v>
      </c>
      <c r="Q38" s="2" t="s">
        <v>284</v>
      </c>
      <c r="R38" s="3">
        <v>45866</v>
      </c>
      <c r="S38" s="2" t="s">
        <v>389</v>
      </c>
    </row>
    <row r="39" spans="1:19">
      <c r="A39" s="2" t="s">
        <v>390</v>
      </c>
      <c r="B39" s="2" t="s">
        <v>391</v>
      </c>
      <c r="C39" s="2" t="s">
        <v>392</v>
      </c>
      <c r="D39" s="2" t="s">
        <v>393</v>
      </c>
      <c r="E39" s="2" t="s">
        <v>394</v>
      </c>
      <c r="F39" s="2" t="s">
        <v>170</v>
      </c>
      <c r="G39" s="2" t="s">
        <v>272</v>
      </c>
      <c r="H39" s="2">
        <v>35</v>
      </c>
      <c r="I39" s="2"/>
      <c r="J39" s="2">
        <v>53</v>
      </c>
      <c r="K39" s="2" t="s">
        <v>395</v>
      </c>
      <c r="L39" s="3"/>
      <c r="M39" s="2" t="s">
        <v>51</v>
      </c>
      <c r="N39" s="2"/>
      <c r="O39" s="2" t="s">
        <v>317</v>
      </c>
      <c r="P39" s="2" t="s">
        <v>396</v>
      </c>
      <c r="Q39" s="2"/>
      <c r="R39" s="3">
        <v>45952</v>
      </c>
      <c r="S39" s="2" t="s">
        <v>397</v>
      </c>
    </row>
    <row r="40" spans="1:19">
      <c r="A40" s="2" t="s">
        <v>398</v>
      </c>
      <c r="B40" s="2" t="s">
        <v>399</v>
      </c>
      <c r="C40" s="2" t="s">
        <v>400</v>
      </c>
      <c r="D40" s="2" t="s">
        <v>401</v>
      </c>
      <c r="E40" s="2" t="s">
        <v>402</v>
      </c>
      <c r="F40" s="2" t="s">
        <v>211</v>
      </c>
      <c r="G40" s="2" t="s">
        <v>361</v>
      </c>
      <c r="H40" s="2">
        <v>17</v>
      </c>
      <c r="I40" s="2">
        <v>13</v>
      </c>
      <c r="J40" s="2">
        <v>28</v>
      </c>
      <c r="K40" s="2" t="s">
        <v>111</v>
      </c>
      <c r="L40" s="3">
        <v>45904</v>
      </c>
      <c r="M40" s="2" t="s">
        <v>222</v>
      </c>
      <c r="N40" s="2" t="s">
        <v>403</v>
      </c>
      <c r="O40" s="2" t="s">
        <v>80</v>
      </c>
      <c r="P40" s="2" t="s">
        <v>404</v>
      </c>
      <c r="Q40" s="2" t="s">
        <v>405</v>
      </c>
      <c r="R40" s="3">
        <v>45971</v>
      </c>
      <c r="S40" s="2"/>
    </row>
    <row r="41" spans="1:19">
      <c r="A41" s="2" t="s">
        <v>406</v>
      </c>
      <c r="B41" s="2" t="s">
        <v>407</v>
      </c>
      <c r="C41" s="2" t="s">
        <v>408</v>
      </c>
      <c r="D41" s="2"/>
      <c r="E41" s="2" t="s">
        <v>409</v>
      </c>
      <c r="F41" s="2" t="s">
        <v>410</v>
      </c>
      <c r="G41" s="2" t="s">
        <v>192</v>
      </c>
      <c r="H41" s="2">
        <v>24</v>
      </c>
      <c r="I41" s="2">
        <v>7</v>
      </c>
      <c r="J41" s="2">
        <v>53</v>
      </c>
      <c r="K41" s="2" t="s">
        <v>77</v>
      </c>
      <c r="L41" s="3">
        <v>45701</v>
      </c>
      <c r="M41" s="2" t="s">
        <v>40</v>
      </c>
      <c r="N41" s="2" t="s">
        <v>411</v>
      </c>
      <c r="O41" s="2" t="s">
        <v>412</v>
      </c>
      <c r="P41" s="2" t="s">
        <v>413</v>
      </c>
      <c r="Q41" s="2" t="s">
        <v>414</v>
      </c>
      <c r="R41" s="3">
        <v>45944</v>
      </c>
      <c r="S41" s="2" t="s">
        <v>415</v>
      </c>
    </row>
    <row r="42" spans="1:19">
      <c r="A42" s="2" t="s">
        <v>416</v>
      </c>
      <c r="B42" s="2" t="s">
        <v>417</v>
      </c>
      <c r="C42" s="2" t="s">
        <v>418</v>
      </c>
      <c r="D42" s="2" t="s">
        <v>419</v>
      </c>
      <c r="E42" s="2" t="s">
        <v>420</v>
      </c>
      <c r="F42" s="2" t="s">
        <v>379</v>
      </c>
      <c r="G42" s="2" t="s">
        <v>63</v>
      </c>
      <c r="H42" s="2">
        <v>21</v>
      </c>
      <c r="I42" s="2">
        <v>5</v>
      </c>
      <c r="J42" s="2"/>
      <c r="K42" s="2" t="s">
        <v>99</v>
      </c>
      <c r="L42" s="3">
        <v>45907</v>
      </c>
      <c r="M42" s="2" t="s">
        <v>421</v>
      </c>
      <c r="N42" s="2" t="s">
        <v>309</v>
      </c>
      <c r="O42" s="2" t="s">
        <v>422</v>
      </c>
      <c r="P42" s="2" t="s">
        <v>423</v>
      </c>
      <c r="Q42" s="2" t="s">
        <v>44</v>
      </c>
      <c r="R42" s="3">
        <v>45736</v>
      </c>
      <c r="S42" s="2"/>
    </row>
    <row r="43" spans="1:19">
      <c r="A43" s="2" t="s">
        <v>424</v>
      </c>
      <c r="B43" s="2" t="s">
        <v>425</v>
      </c>
      <c r="C43" s="2" t="s">
        <v>426</v>
      </c>
      <c r="D43" s="2" t="s">
        <v>427</v>
      </c>
      <c r="E43" s="2" t="s">
        <v>428</v>
      </c>
      <c r="F43" s="2" t="s">
        <v>324</v>
      </c>
      <c r="G43" s="2" t="s">
        <v>240</v>
      </c>
      <c r="H43" s="2">
        <v>4</v>
      </c>
      <c r="I43" s="2">
        <v>20</v>
      </c>
      <c r="J43" s="2">
        <v>17</v>
      </c>
      <c r="K43" s="2" t="s">
        <v>89</v>
      </c>
      <c r="L43" s="3"/>
      <c r="M43" s="2" t="s">
        <v>193</v>
      </c>
      <c r="N43" s="2" t="s">
        <v>112</v>
      </c>
      <c r="O43" s="2" t="s">
        <v>185</v>
      </c>
      <c r="P43" s="2" t="s">
        <v>429</v>
      </c>
      <c r="Q43" s="2" t="s">
        <v>430</v>
      </c>
      <c r="R43" s="3">
        <v>45780</v>
      </c>
      <c r="S43" s="2" t="s">
        <v>431</v>
      </c>
    </row>
    <row r="44" spans="1:19">
      <c r="A44" s="2" t="s">
        <v>432</v>
      </c>
      <c r="B44" s="2" t="s">
        <v>433</v>
      </c>
      <c r="C44" s="2" t="s">
        <v>434</v>
      </c>
      <c r="D44" s="2" t="s">
        <v>435</v>
      </c>
      <c r="E44" s="2" t="s">
        <v>13</v>
      </c>
      <c r="F44" s="2"/>
      <c r="G44" s="2" t="s">
        <v>141</v>
      </c>
      <c r="H44" s="2">
        <v>21</v>
      </c>
      <c r="I44" s="2">
        <v>2</v>
      </c>
      <c r="J44" s="2">
        <v>11</v>
      </c>
      <c r="K44" s="2" t="s">
        <v>12</v>
      </c>
      <c r="L44" s="3">
        <v>45884</v>
      </c>
      <c r="M44" s="2" t="s">
        <v>193</v>
      </c>
      <c r="N44" s="2" t="s">
        <v>436</v>
      </c>
      <c r="O44" s="2" t="s">
        <v>53</v>
      </c>
      <c r="P44" s="2" t="s">
        <v>437</v>
      </c>
      <c r="Q44" s="2" t="s">
        <v>438</v>
      </c>
      <c r="R44" s="3">
        <v>45830</v>
      </c>
      <c r="S44" s="2" t="s">
        <v>439</v>
      </c>
    </row>
    <row r="45" spans="1:19">
      <c r="A45" s="2" t="s">
        <v>440</v>
      </c>
      <c r="B45" s="2" t="s">
        <v>441</v>
      </c>
      <c r="C45" s="2" t="s">
        <v>442</v>
      </c>
      <c r="D45" s="2"/>
      <c r="E45" s="2" t="s">
        <v>443</v>
      </c>
      <c r="F45" s="2" t="s">
        <v>444</v>
      </c>
      <c r="G45" s="2" t="s">
        <v>8</v>
      </c>
      <c r="H45" s="2">
        <v>19</v>
      </c>
      <c r="I45" s="2">
        <v>12</v>
      </c>
      <c r="J45" s="2">
        <v>45</v>
      </c>
      <c r="K45" s="2" t="s">
        <v>14</v>
      </c>
      <c r="L45" s="3">
        <v>45859</v>
      </c>
      <c r="M45" s="2" t="s">
        <v>316</v>
      </c>
      <c r="N45" s="2" t="s">
        <v>362</v>
      </c>
      <c r="O45" s="2" t="s">
        <v>92</v>
      </c>
      <c r="P45" s="2" t="s">
        <v>144</v>
      </c>
      <c r="Q45" s="2" t="s">
        <v>445</v>
      </c>
      <c r="R45" s="3">
        <v>45669</v>
      </c>
      <c r="S45" s="2"/>
    </row>
    <row r="46" spans="1:19">
      <c r="A46" s="2" t="s">
        <v>446</v>
      </c>
      <c r="B46" s="2" t="s">
        <v>447</v>
      </c>
      <c r="C46" s="2" t="s">
        <v>448</v>
      </c>
      <c r="D46" s="2" t="s">
        <v>449</v>
      </c>
      <c r="E46" s="2" t="s">
        <v>450</v>
      </c>
      <c r="F46" s="2" t="s">
        <v>444</v>
      </c>
      <c r="G46" s="2" t="s">
        <v>110</v>
      </c>
      <c r="H46" s="2">
        <v>8</v>
      </c>
      <c r="I46" s="2">
        <v>4</v>
      </c>
      <c r="J46" s="2">
        <v>53</v>
      </c>
      <c r="K46" s="2" t="s">
        <v>132</v>
      </c>
      <c r="L46" s="3">
        <v>45740</v>
      </c>
      <c r="M46" s="2" t="s">
        <v>65</v>
      </c>
      <c r="N46" s="2" t="s">
        <v>411</v>
      </c>
      <c r="O46" s="2" t="s">
        <v>451</v>
      </c>
      <c r="P46" s="2" t="s">
        <v>452</v>
      </c>
      <c r="Q46" s="2" t="s">
        <v>373</v>
      </c>
      <c r="R46" s="3">
        <v>45940</v>
      </c>
      <c r="S46" s="2" t="s">
        <v>453</v>
      </c>
    </row>
    <row r="47" spans="1:19">
      <c r="A47" s="2" t="s">
        <v>454</v>
      </c>
      <c r="B47" s="2" t="s">
        <v>455</v>
      </c>
      <c r="C47" s="2" t="s">
        <v>456</v>
      </c>
      <c r="D47" s="2" t="s">
        <v>457</v>
      </c>
      <c r="E47" s="2" t="s">
        <v>250</v>
      </c>
      <c r="F47" s="2" t="s">
        <v>170</v>
      </c>
      <c r="G47" s="2" t="s">
        <v>458</v>
      </c>
      <c r="H47" s="2">
        <v>8</v>
      </c>
      <c r="I47" s="2">
        <v>1</v>
      </c>
      <c r="J47" s="2">
        <v>55</v>
      </c>
      <c r="K47" s="2" t="s">
        <v>459</v>
      </c>
      <c r="L47" s="3">
        <v>45711</v>
      </c>
      <c r="M47" s="2" t="s">
        <v>40</v>
      </c>
      <c r="N47" s="2" t="s">
        <v>173</v>
      </c>
      <c r="O47" s="2" t="s">
        <v>460</v>
      </c>
      <c r="P47" s="2" t="s">
        <v>461</v>
      </c>
      <c r="Q47" s="2" t="s">
        <v>104</v>
      </c>
      <c r="R47" s="3">
        <v>45905</v>
      </c>
      <c r="S47" s="2" t="s">
        <v>462</v>
      </c>
    </row>
    <row r="48" spans="1:19">
      <c r="A48" s="2" t="s">
        <v>463</v>
      </c>
      <c r="B48" s="2" t="s">
        <v>464</v>
      </c>
      <c r="C48" s="2" t="s">
        <v>465</v>
      </c>
      <c r="D48" s="2" t="s">
        <v>466</v>
      </c>
      <c r="E48" s="2" t="s">
        <v>467</v>
      </c>
      <c r="F48" s="2" t="s">
        <v>468</v>
      </c>
      <c r="G48" s="2" t="s">
        <v>9</v>
      </c>
      <c r="H48" s="2"/>
      <c r="I48" s="2">
        <v>15</v>
      </c>
      <c r="J48" s="2">
        <v>8</v>
      </c>
      <c r="K48" s="2"/>
      <c r="L48" s="3">
        <v>45660</v>
      </c>
      <c r="M48" s="2" t="s">
        <v>241</v>
      </c>
      <c r="N48" s="2" t="s">
        <v>142</v>
      </c>
      <c r="O48" s="2" t="s">
        <v>469</v>
      </c>
      <c r="P48" s="2" t="s">
        <v>470</v>
      </c>
      <c r="Q48" s="2" t="s">
        <v>356</v>
      </c>
      <c r="R48" s="3">
        <v>45842</v>
      </c>
      <c r="S48" s="2" t="s">
        <v>471</v>
      </c>
    </row>
    <row r="49" spans="1:19">
      <c r="A49" s="2" t="s">
        <v>472</v>
      </c>
      <c r="B49" s="2" t="s">
        <v>473</v>
      </c>
      <c r="C49" s="2" t="s">
        <v>474</v>
      </c>
      <c r="D49" s="2"/>
      <c r="E49" s="2" t="s">
        <v>341</v>
      </c>
      <c r="F49" s="2" t="s">
        <v>468</v>
      </c>
      <c r="G49" s="2" t="s">
        <v>121</v>
      </c>
      <c r="H49" s="2">
        <v>22</v>
      </c>
      <c r="I49" s="2">
        <v>13</v>
      </c>
      <c r="J49" s="2">
        <v>42</v>
      </c>
      <c r="K49" s="2" t="s">
        <v>14</v>
      </c>
      <c r="L49" s="3">
        <v>45811</v>
      </c>
      <c r="M49" s="2" t="s">
        <v>193</v>
      </c>
      <c r="N49" s="2" t="s">
        <v>475</v>
      </c>
      <c r="O49" s="2" t="s">
        <v>124</v>
      </c>
      <c r="P49" s="2" t="s">
        <v>413</v>
      </c>
      <c r="Q49" s="2"/>
      <c r="R49" s="3"/>
      <c r="S49" s="2"/>
    </row>
    <row r="50" spans="1:19">
      <c r="A50" s="2" t="s">
        <v>476</v>
      </c>
      <c r="B50" s="2" t="s">
        <v>477</v>
      </c>
      <c r="C50" s="2" t="s">
        <v>478</v>
      </c>
      <c r="D50" s="2" t="s">
        <v>479</v>
      </c>
      <c r="E50" s="2" t="s">
        <v>480</v>
      </c>
      <c r="F50" s="2" t="s">
        <v>230</v>
      </c>
      <c r="G50" s="2" t="s">
        <v>110</v>
      </c>
      <c r="H50" s="2">
        <v>11</v>
      </c>
      <c r="I50" s="2">
        <v>14</v>
      </c>
      <c r="J50" s="2">
        <v>30</v>
      </c>
      <c r="K50" s="2" t="s">
        <v>99</v>
      </c>
      <c r="L50" s="3">
        <v>45719</v>
      </c>
      <c r="M50" s="2" t="s">
        <v>273</v>
      </c>
      <c r="N50" s="2" t="s">
        <v>52</v>
      </c>
      <c r="O50" s="2" t="s">
        <v>481</v>
      </c>
      <c r="P50" s="2" t="s">
        <v>81</v>
      </c>
      <c r="Q50" s="2" t="s">
        <v>154</v>
      </c>
      <c r="R50" s="3">
        <v>45668</v>
      </c>
      <c r="S50" s="2" t="s">
        <v>482</v>
      </c>
    </row>
    <row r="51" spans="1:19">
      <c r="A51" s="2" t="s">
        <v>483</v>
      </c>
      <c r="B51" s="2" t="s">
        <v>484</v>
      </c>
      <c r="C51" s="2" t="s">
        <v>485</v>
      </c>
      <c r="D51" s="2" t="s">
        <v>486</v>
      </c>
      <c r="E51" s="2" t="s">
        <v>487</v>
      </c>
      <c r="F51" s="2" t="s">
        <v>62</v>
      </c>
      <c r="G51" s="2" t="s">
        <v>488</v>
      </c>
      <c r="H51" s="2">
        <v>31</v>
      </c>
      <c r="I51" s="2">
        <v>16</v>
      </c>
      <c r="J51" s="2">
        <v>5</v>
      </c>
      <c r="K51" s="2" t="s">
        <v>111</v>
      </c>
      <c r="L51" s="3">
        <v>45957</v>
      </c>
      <c r="M51" s="2" t="s">
        <v>489</v>
      </c>
      <c r="N51" s="2" t="s">
        <v>490</v>
      </c>
      <c r="O51" s="2" t="s">
        <v>491</v>
      </c>
      <c r="P51" s="2" t="s">
        <v>372</v>
      </c>
      <c r="Q51" s="2"/>
      <c r="R51" s="3">
        <v>45792</v>
      </c>
      <c r="S51" s="2" t="s">
        <v>492</v>
      </c>
    </row>
    <row r="52" spans="1:19">
      <c r="A52" s="2" t="s">
        <v>493</v>
      </c>
      <c r="B52" s="2" t="s">
        <v>494</v>
      </c>
      <c r="C52" s="2" t="s">
        <v>495</v>
      </c>
      <c r="D52" s="2"/>
      <c r="E52" s="2" t="s">
        <v>210</v>
      </c>
      <c r="F52" s="2" t="s">
        <v>324</v>
      </c>
      <c r="G52" s="2" t="s">
        <v>63</v>
      </c>
      <c r="H52" s="2">
        <v>10</v>
      </c>
      <c r="I52" s="2">
        <v>4</v>
      </c>
      <c r="J52" s="2">
        <v>43</v>
      </c>
      <c r="K52" s="2"/>
      <c r="L52" s="3"/>
      <c r="M52" s="2" t="s">
        <v>100</v>
      </c>
      <c r="N52" s="2" t="s">
        <v>184</v>
      </c>
      <c r="O52" s="2" t="s">
        <v>53</v>
      </c>
      <c r="P52" s="2" t="s">
        <v>452</v>
      </c>
      <c r="Q52" s="2" t="s">
        <v>405</v>
      </c>
      <c r="R52" s="3"/>
      <c r="S52" s="2"/>
    </row>
    <row r="53" spans="1:19">
      <c r="A53" s="2" t="s">
        <v>496</v>
      </c>
      <c r="B53" s="2" t="s">
        <v>497</v>
      </c>
      <c r="C53" s="2" t="s">
        <v>498</v>
      </c>
      <c r="D53" s="2"/>
      <c r="E53" s="2" t="s">
        <v>450</v>
      </c>
      <c r="F53" s="2" t="s">
        <v>140</v>
      </c>
      <c r="G53" s="2" t="s">
        <v>6</v>
      </c>
      <c r="H53" s="2">
        <v>31</v>
      </c>
      <c r="I53" s="2">
        <v>17</v>
      </c>
      <c r="J53" s="2">
        <v>49</v>
      </c>
      <c r="K53" s="2" t="s">
        <v>395</v>
      </c>
      <c r="L53" s="3">
        <v>45767</v>
      </c>
      <c r="M53" s="2" t="s">
        <v>380</v>
      </c>
      <c r="N53" s="2" t="s">
        <v>499</v>
      </c>
      <c r="O53" s="2" t="s">
        <v>500</v>
      </c>
      <c r="P53" s="2" t="s">
        <v>501</v>
      </c>
      <c r="Q53" s="2"/>
      <c r="R53" s="3">
        <v>45739</v>
      </c>
      <c r="S53" s="2" t="s">
        <v>502</v>
      </c>
    </row>
    <row r="54" spans="1:19">
      <c r="A54" s="2" t="s">
        <v>503</v>
      </c>
      <c r="B54" s="2" t="s">
        <v>504</v>
      </c>
      <c r="C54" s="2" t="s">
        <v>505</v>
      </c>
      <c r="D54" s="2" t="s">
        <v>506</v>
      </c>
      <c r="E54" s="2" t="s">
        <v>507</v>
      </c>
      <c r="F54" s="2" t="s">
        <v>120</v>
      </c>
      <c r="G54" s="2" t="s">
        <v>9</v>
      </c>
      <c r="H54" s="2">
        <v>31</v>
      </c>
      <c r="I54" s="2"/>
      <c r="J54" s="2">
        <v>23</v>
      </c>
      <c r="K54" s="2"/>
      <c r="L54" s="3">
        <v>45905</v>
      </c>
      <c r="M54" s="2"/>
      <c r="N54" s="2" t="s">
        <v>292</v>
      </c>
      <c r="O54" s="2" t="s">
        <v>508</v>
      </c>
      <c r="P54" s="2" t="s">
        <v>175</v>
      </c>
      <c r="Q54" s="2" t="s">
        <v>509</v>
      </c>
      <c r="R54" s="3">
        <v>45914</v>
      </c>
      <c r="S54" s="2" t="s">
        <v>510</v>
      </c>
    </row>
    <row r="55" spans="1:19">
      <c r="A55" s="2" t="s">
        <v>511</v>
      </c>
      <c r="B55" s="2" t="s">
        <v>512</v>
      </c>
      <c r="C55" s="2" t="s">
        <v>513</v>
      </c>
      <c r="D55" s="2" t="s">
        <v>514</v>
      </c>
      <c r="E55" s="2" t="s">
        <v>515</v>
      </c>
      <c r="F55" s="2" t="s">
        <v>468</v>
      </c>
      <c r="G55" s="2" t="s">
        <v>282</v>
      </c>
      <c r="H55" s="2">
        <v>20</v>
      </c>
      <c r="I55" s="2">
        <v>7</v>
      </c>
      <c r="J55" s="2">
        <v>60</v>
      </c>
      <c r="K55" s="2" t="s">
        <v>183</v>
      </c>
      <c r="L55" s="3">
        <v>45697</v>
      </c>
      <c r="M55" s="2" t="s">
        <v>516</v>
      </c>
      <c r="N55" s="2" t="s">
        <v>517</v>
      </c>
      <c r="O55" s="2" t="s">
        <v>92</v>
      </c>
      <c r="P55" s="2" t="s">
        <v>518</v>
      </c>
      <c r="Q55" s="2" t="s">
        <v>414</v>
      </c>
      <c r="R55" s="3">
        <v>45735</v>
      </c>
      <c r="S55" s="2" t="s">
        <v>519</v>
      </c>
    </row>
    <row r="56" spans="1:19">
      <c r="A56" s="2" t="s">
        <v>520</v>
      </c>
      <c r="B56" s="2" t="s">
        <v>521</v>
      </c>
      <c r="C56" s="2" t="s">
        <v>522</v>
      </c>
      <c r="D56" s="2" t="s">
        <v>523</v>
      </c>
      <c r="E56" s="2" t="s">
        <v>524</v>
      </c>
      <c r="F56" s="2" t="s">
        <v>324</v>
      </c>
      <c r="G56" s="2" t="s">
        <v>6</v>
      </c>
      <c r="H56" s="2">
        <v>34</v>
      </c>
      <c r="I56" s="2">
        <v>9</v>
      </c>
      <c r="J56" s="2">
        <v>51</v>
      </c>
      <c r="K56" s="2" t="s">
        <v>77</v>
      </c>
      <c r="L56" s="3">
        <v>45872</v>
      </c>
      <c r="M56" s="2" t="s">
        <v>273</v>
      </c>
      <c r="N56" s="2" t="s">
        <v>525</v>
      </c>
      <c r="O56" s="2" t="s">
        <v>42</v>
      </c>
      <c r="P56" s="2" t="s">
        <v>526</v>
      </c>
      <c r="Q56" s="2" t="s">
        <v>82</v>
      </c>
      <c r="R56" s="3">
        <v>45935</v>
      </c>
      <c r="S56" s="2"/>
    </row>
    <row r="57" spans="1:19">
      <c r="A57" s="2" t="s">
        <v>527</v>
      </c>
      <c r="B57" s="2" t="s">
        <v>528</v>
      </c>
      <c r="C57" s="2" t="s">
        <v>529</v>
      </c>
      <c r="D57" s="2" t="s">
        <v>530</v>
      </c>
      <c r="E57" s="2" t="s">
        <v>531</v>
      </c>
      <c r="F57" s="2" t="s">
        <v>140</v>
      </c>
      <c r="G57" s="2" t="s">
        <v>361</v>
      </c>
      <c r="H57" s="2">
        <v>24</v>
      </c>
      <c r="I57" s="2">
        <v>13</v>
      </c>
      <c r="J57" s="2">
        <v>55</v>
      </c>
      <c r="K57" s="2" t="s">
        <v>252</v>
      </c>
      <c r="L57" s="3">
        <v>45954</v>
      </c>
      <c r="M57" s="2" t="s">
        <v>532</v>
      </c>
      <c r="N57" s="2" t="s">
        <v>242</v>
      </c>
      <c r="O57" s="2" t="s">
        <v>42</v>
      </c>
      <c r="P57" s="2" t="s">
        <v>533</v>
      </c>
      <c r="Q57" s="2" t="s">
        <v>82</v>
      </c>
      <c r="R57" s="3">
        <v>45793</v>
      </c>
      <c r="S57" s="2"/>
    </row>
    <row r="58" spans="1:19">
      <c r="A58" s="2" t="s">
        <v>534</v>
      </c>
      <c r="B58" s="2" t="s">
        <v>535</v>
      </c>
      <c r="C58" s="2"/>
      <c r="D58" s="2" t="s">
        <v>536</v>
      </c>
      <c r="E58" s="2" t="s">
        <v>487</v>
      </c>
      <c r="F58" s="2" t="s">
        <v>140</v>
      </c>
      <c r="G58" s="2" t="s">
        <v>192</v>
      </c>
      <c r="H58" s="2">
        <v>16</v>
      </c>
      <c r="I58" s="2">
        <v>12</v>
      </c>
      <c r="J58" s="2">
        <v>25</v>
      </c>
      <c r="K58" s="2" t="s">
        <v>12</v>
      </c>
      <c r="L58" s="3">
        <v>45759</v>
      </c>
      <c r="M58" s="2" t="s">
        <v>133</v>
      </c>
      <c r="N58" s="2" t="s">
        <v>253</v>
      </c>
      <c r="O58" s="2" t="s">
        <v>537</v>
      </c>
      <c r="P58" s="2" t="s">
        <v>538</v>
      </c>
      <c r="Q58" s="2" t="s">
        <v>294</v>
      </c>
      <c r="R58" s="3">
        <v>45952</v>
      </c>
      <c r="S58" s="2" t="s">
        <v>539</v>
      </c>
    </row>
    <row r="59" spans="1:19">
      <c r="A59" s="2" t="s">
        <v>540</v>
      </c>
      <c r="B59" s="2" t="s">
        <v>541</v>
      </c>
      <c r="C59" s="2" t="s">
        <v>542</v>
      </c>
      <c r="D59" s="2" t="s">
        <v>543</v>
      </c>
      <c r="E59" s="2" t="s">
        <v>169</v>
      </c>
      <c r="F59" s="2" t="s">
        <v>211</v>
      </c>
      <c r="G59" s="2"/>
      <c r="H59" s="2">
        <v>20</v>
      </c>
      <c r="I59" s="2">
        <v>19</v>
      </c>
      <c r="J59" s="2">
        <v>19</v>
      </c>
      <c r="K59" s="2" t="s">
        <v>89</v>
      </c>
      <c r="L59" s="3">
        <v>45918</v>
      </c>
      <c r="M59" s="2" t="s">
        <v>90</v>
      </c>
      <c r="N59" s="2"/>
      <c r="O59" s="2" t="s">
        <v>544</v>
      </c>
      <c r="P59" s="2" t="s">
        <v>413</v>
      </c>
      <c r="Q59" s="2" t="s">
        <v>284</v>
      </c>
      <c r="R59" s="3">
        <v>45857</v>
      </c>
      <c r="S59" s="2"/>
    </row>
    <row r="60" spans="1:19">
      <c r="A60" s="2" t="s">
        <v>545</v>
      </c>
      <c r="B60" s="2" t="s">
        <v>546</v>
      </c>
      <c r="C60" s="2" t="s">
        <v>547</v>
      </c>
      <c r="D60" s="2"/>
      <c r="E60" s="2" t="s">
        <v>548</v>
      </c>
      <c r="F60" s="2" t="s">
        <v>324</v>
      </c>
      <c r="G60" s="2" t="s">
        <v>200</v>
      </c>
      <c r="H60" s="2">
        <v>15</v>
      </c>
      <c r="I60" s="2"/>
      <c r="J60" s="2">
        <v>7</v>
      </c>
      <c r="K60" s="2" t="s">
        <v>64</v>
      </c>
      <c r="L60" s="3"/>
      <c r="M60" s="2" t="s">
        <v>532</v>
      </c>
      <c r="N60" s="2" t="s">
        <v>549</v>
      </c>
      <c r="O60" s="2" t="s">
        <v>231</v>
      </c>
      <c r="P60" s="2" t="s">
        <v>388</v>
      </c>
      <c r="Q60" s="2" t="s">
        <v>445</v>
      </c>
      <c r="R60" s="3">
        <v>45946</v>
      </c>
      <c r="S60" s="2" t="s">
        <v>550</v>
      </c>
    </row>
    <row r="61" spans="1:19">
      <c r="A61" s="2" t="s">
        <v>551</v>
      </c>
      <c r="B61" s="2" t="s">
        <v>552</v>
      </c>
      <c r="C61" s="2" t="s">
        <v>553</v>
      </c>
      <c r="D61" s="2" t="s">
        <v>554</v>
      </c>
      <c r="E61" s="2" t="s">
        <v>555</v>
      </c>
      <c r="F61" s="2"/>
      <c r="G61" s="2" t="s">
        <v>221</v>
      </c>
      <c r="H61" s="2">
        <v>17</v>
      </c>
      <c r="I61" s="2">
        <v>7</v>
      </c>
      <c r="J61" s="2">
        <v>19</v>
      </c>
      <c r="K61" s="2" t="s">
        <v>325</v>
      </c>
      <c r="L61" s="3">
        <v>46014</v>
      </c>
      <c r="M61" s="2" t="s">
        <v>90</v>
      </c>
      <c r="N61" s="2"/>
      <c r="O61" s="2" t="s">
        <v>556</v>
      </c>
      <c r="P61" s="2" t="s">
        <v>396</v>
      </c>
      <c r="Q61" s="2" t="s">
        <v>154</v>
      </c>
      <c r="R61" s="3">
        <v>45781</v>
      </c>
      <c r="S61" s="2" t="s">
        <v>557</v>
      </c>
    </row>
    <row r="62" spans="1:19">
      <c r="A62" s="2" t="s">
        <v>558</v>
      </c>
      <c r="B62" s="2" t="s">
        <v>559</v>
      </c>
      <c r="C62" s="2" t="s">
        <v>560</v>
      </c>
      <c r="D62" s="2" t="s">
        <v>561</v>
      </c>
      <c r="E62" s="2" t="s">
        <v>562</v>
      </c>
      <c r="F62" s="2" t="s">
        <v>140</v>
      </c>
      <c r="G62" s="2" t="s">
        <v>369</v>
      </c>
      <c r="H62" s="2">
        <v>33</v>
      </c>
      <c r="I62" s="2">
        <v>7</v>
      </c>
      <c r="J62" s="2"/>
      <c r="K62" s="2" t="s">
        <v>111</v>
      </c>
      <c r="L62" s="3">
        <v>45873</v>
      </c>
      <c r="M62" s="2" t="s">
        <v>172</v>
      </c>
      <c r="N62" s="2" t="s">
        <v>563</v>
      </c>
      <c r="O62" s="2" t="s">
        <v>564</v>
      </c>
      <c r="P62" s="2" t="s">
        <v>54</v>
      </c>
      <c r="Q62" s="2"/>
      <c r="R62" s="3">
        <v>45772</v>
      </c>
      <c r="S62" s="2" t="s">
        <v>565</v>
      </c>
    </row>
    <row r="63" spans="1:19">
      <c r="A63" s="2" t="s">
        <v>566</v>
      </c>
      <c r="B63" s="2" t="s">
        <v>567</v>
      </c>
      <c r="C63" s="2" t="s">
        <v>568</v>
      </c>
      <c r="D63" s="2"/>
      <c r="E63" s="2" t="s">
        <v>17</v>
      </c>
      <c r="F63" s="2" t="s">
        <v>569</v>
      </c>
      <c r="G63" s="2" t="s">
        <v>63</v>
      </c>
      <c r="H63" s="2">
        <v>11</v>
      </c>
      <c r="I63" s="2">
        <v>9</v>
      </c>
      <c r="J63" s="2">
        <v>0</v>
      </c>
      <c r="K63" s="2" t="s">
        <v>325</v>
      </c>
      <c r="L63" s="3">
        <v>45699</v>
      </c>
      <c r="M63" s="2" t="s">
        <v>380</v>
      </c>
      <c r="N63" s="2" t="s">
        <v>52</v>
      </c>
      <c r="O63" s="2" t="s">
        <v>570</v>
      </c>
      <c r="P63" s="2" t="s">
        <v>68</v>
      </c>
      <c r="Q63" s="2" t="s">
        <v>82</v>
      </c>
      <c r="R63" s="3">
        <v>45699</v>
      </c>
      <c r="S63" s="2"/>
    </row>
    <row r="64" spans="1:19">
      <c r="A64" s="2" t="s">
        <v>571</v>
      </c>
      <c r="B64" s="2" t="s">
        <v>572</v>
      </c>
      <c r="C64" s="2" t="s">
        <v>573</v>
      </c>
      <c r="D64" s="2" t="s">
        <v>574</v>
      </c>
      <c r="E64" s="2" t="s">
        <v>575</v>
      </c>
      <c r="F64" s="2" t="s">
        <v>62</v>
      </c>
      <c r="G64" s="2" t="s">
        <v>387</v>
      </c>
      <c r="H64" s="2">
        <v>6</v>
      </c>
      <c r="I64" s="2">
        <v>4</v>
      </c>
      <c r="J64" s="2">
        <v>59</v>
      </c>
      <c r="K64" s="2" t="s">
        <v>39</v>
      </c>
      <c r="L64" s="3"/>
      <c r="M64" s="2" t="s">
        <v>335</v>
      </c>
      <c r="N64" s="2" t="s">
        <v>184</v>
      </c>
      <c r="O64" s="2" t="s">
        <v>576</v>
      </c>
      <c r="P64" s="2" t="s">
        <v>577</v>
      </c>
      <c r="Q64" s="2" t="s">
        <v>578</v>
      </c>
      <c r="R64" s="3">
        <v>45931</v>
      </c>
      <c r="S64" s="2"/>
    </row>
    <row r="65" spans="1:19">
      <c r="A65" s="2" t="s">
        <v>579</v>
      </c>
      <c r="B65" s="2" t="s">
        <v>580</v>
      </c>
      <c r="C65" s="2" t="s">
        <v>581</v>
      </c>
      <c r="D65" s="2" t="s">
        <v>582</v>
      </c>
      <c r="E65" s="2" t="s">
        <v>402</v>
      </c>
      <c r="F65" s="2" t="s">
        <v>49</v>
      </c>
      <c r="G65" s="2" t="s">
        <v>50</v>
      </c>
      <c r="H65" s="2">
        <v>14</v>
      </c>
      <c r="I65" s="2">
        <v>15</v>
      </c>
      <c r="J65" s="2">
        <v>47</v>
      </c>
      <c r="K65" s="2" t="s">
        <v>132</v>
      </c>
      <c r="L65" s="3">
        <v>46009</v>
      </c>
      <c r="M65" s="2" t="s">
        <v>90</v>
      </c>
      <c r="N65" s="2" t="s">
        <v>134</v>
      </c>
      <c r="O65" s="2" t="s">
        <v>363</v>
      </c>
      <c r="P65" s="2" t="s">
        <v>461</v>
      </c>
      <c r="Q65" s="2" t="s">
        <v>233</v>
      </c>
      <c r="R65" s="3">
        <v>45707</v>
      </c>
      <c r="S65" s="2"/>
    </row>
    <row r="66" spans="1:19">
      <c r="A66" s="2" t="s">
        <v>583</v>
      </c>
      <c r="B66" s="2" t="s">
        <v>584</v>
      </c>
      <c r="C66" s="2" t="s">
        <v>585</v>
      </c>
      <c r="D66" s="2" t="s">
        <v>586</v>
      </c>
      <c r="E66" s="2" t="s">
        <v>587</v>
      </c>
      <c r="F66" s="2" t="s">
        <v>569</v>
      </c>
      <c r="G66" s="2" t="s">
        <v>76</v>
      </c>
      <c r="H66" s="2">
        <v>26</v>
      </c>
      <c r="I66" s="2">
        <v>1</v>
      </c>
      <c r="J66" s="2">
        <v>43</v>
      </c>
      <c r="K66" s="2" t="s">
        <v>325</v>
      </c>
      <c r="L66" s="3">
        <v>45847</v>
      </c>
      <c r="M66" s="2" t="s">
        <v>588</v>
      </c>
      <c r="N66" s="2" t="s">
        <v>41</v>
      </c>
      <c r="O66" s="2" t="s">
        <v>469</v>
      </c>
      <c r="P66" s="2" t="s">
        <v>103</v>
      </c>
      <c r="Q66" s="2"/>
      <c r="R66" s="3">
        <v>45706</v>
      </c>
      <c r="S66" s="2" t="s">
        <v>589</v>
      </c>
    </row>
    <row r="67" spans="1:19">
      <c r="A67" s="2" t="s">
        <v>590</v>
      </c>
      <c r="B67" s="2" t="s">
        <v>591</v>
      </c>
      <c r="C67" s="2" t="s">
        <v>592</v>
      </c>
      <c r="D67" s="2" t="s">
        <v>593</v>
      </c>
      <c r="E67" s="2" t="s">
        <v>48</v>
      </c>
      <c r="F67" s="2" t="s">
        <v>444</v>
      </c>
      <c r="G67" s="2" t="s">
        <v>212</v>
      </c>
      <c r="H67" s="2">
        <v>22</v>
      </c>
      <c r="I67" s="2"/>
      <c r="J67" s="2">
        <v>25</v>
      </c>
      <c r="K67" s="2" t="s">
        <v>183</v>
      </c>
      <c r="L67" s="3">
        <v>45774</v>
      </c>
      <c r="M67" s="2" t="s">
        <v>241</v>
      </c>
      <c r="N67" s="2" t="s">
        <v>594</v>
      </c>
      <c r="O67" s="2" t="s">
        <v>174</v>
      </c>
      <c r="P67" s="2" t="s">
        <v>429</v>
      </c>
      <c r="Q67" s="2" t="s">
        <v>69</v>
      </c>
      <c r="R67" s="3">
        <v>45865</v>
      </c>
      <c r="S67" s="2"/>
    </row>
    <row r="68" spans="1:19">
      <c r="A68" s="2" t="s">
        <v>595</v>
      </c>
      <c r="B68" s="2" t="s">
        <v>596</v>
      </c>
      <c r="C68" s="2" t="s">
        <v>597</v>
      </c>
      <c r="D68" s="2" t="s">
        <v>598</v>
      </c>
      <c r="E68" s="2" t="s">
        <v>270</v>
      </c>
      <c r="F68" s="2" t="s">
        <v>140</v>
      </c>
      <c r="G68" s="2" t="s">
        <v>599</v>
      </c>
      <c r="H68" s="2">
        <v>3</v>
      </c>
      <c r="I68" s="2">
        <v>1</v>
      </c>
      <c r="J68" s="2">
        <v>14</v>
      </c>
      <c r="K68" s="2" t="s">
        <v>600</v>
      </c>
      <c r="L68" s="3">
        <v>45662</v>
      </c>
      <c r="M68" s="2" t="s">
        <v>193</v>
      </c>
      <c r="N68" s="2" t="s">
        <v>490</v>
      </c>
      <c r="O68" s="2" t="s">
        <v>601</v>
      </c>
      <c r="P68" s="2" t="s">
        <v>602</v>
      </c>
      <c r="Q68" s="2" t="s">
        <v>294</v>
      </c>
      <c r="R68" s="3">
        <v>45816</v>
      </c>
      <c r="S68" s="2"/>
    </row>
    <row r="69" spans="1:19">
      <c r="A69" s="2" t="s">
        <v>603</v>
      </c>
      <c r="B69" s="2" t="s">
        <v>604</v>
      </c>
      <c r="C69" s="2" t="s">
        <v>605</v>
      </c>
      <c r="D69" s="2" t="s">
        <v>606</v>
      </c>
      <c r="E69" s="2" t="s">
        <v>607</v>
      </c>
      <c r="F69" s="2" t="s">
        <v>342</v>
      </c>
      <c r="G69" s="2" t="s">
        <v>200</v>
      </c>
      <c r="H69" s="2">
        <v>20</v>
      </c>
      <c r="I69" s="2">
        <v>13</v>
      </c>
      <c r="J69" s="2">
        <v>24</v>
      </c>
      <c r="K69" s="2" t="s">
        <v>252</v>
      </c>
      <c r="L69" s="3">
        <v>45877</v>
      </c>
      <c r="M69" s="2" t="s">
        <v>40</v>
      </c>
      <c r="N69" s="2" t="s">
        <v>608</v>
      </c>
      <c r="O69" s="2" t="s">
        <v>174</v>
      </c>
      <c r="P69" s="2" t="s">
        <v>423</v>
      </c>
      <c r="Q69" s="2" t="s">
        <v>430</v>
      </c>
      <c r="R69" s="3">
        <v>45856</v>
      </c>
      <c r="S69" s="2" t="s">
        <v>609</v>
      </c>
    </row>
    <row r="70" spans="1:19">
      <c r="A70" s="2" t="s">
        <v>610</v>
      </c>
      <c r="B70" s="2" t="s">
        <v>611</v>
      </c>
      <c r="C70" s="2" t="s">
        <v>612</v>
      </c>
      <c r="D70" s="2" t="s">
        <v>613</v>
      </c>
      <c r="E70" s="2" t="s">
        <v>614</v>
      </c>
      <c r="F70" s="2" t="s">
        <v>334</v>
      </c>
      <c r="G70" s="2" t="s">
        <v>272</v>
      </c>
      <c r="H70" s="2">
        <v>13</v>
      </c>
      <c r="I70" s="2">
        <v>10</v>
      </c>
      <c r="J70" s="2">
        <v>58</v>
      </c>
      <c r="K70" s="2" t="s">
        <v>7</v>
      </c>
      <c r="L70" s="3">
        <v>45771</v>
      </c>
      <c r="M70" s="2" t="s">
        <v>615</v>
      </c>
      <c r="N70" s="2" t="s">
        <v>123</v>
      </c>
      <c r="O70" s="2" t="s">
        <v>363</v>
      </c>
      <c r="P70" s="2" t="s">
        <v>616</v>
      </c>
      <c r="Q70" s="2" t="s">
        <v>373</v>
      </c>
      <c r="R70" s="3">
        <v>45790</v>
      </c>
      <c r="S70" s="2" t="s">
        <v>617</v>
      </c>
    </row>
    <row r="71" spans="1:19">
      <c r="A71" s="2" t="s">
        <v>618</v>
      </c>
      <c r="B71" s="2" t="s">
        <v>619</v>
      </c>
      <c r="C71" s="2" t="s">
        <v>620</v>
      </c>
      <c r="D71" s="2" t="s">
        <v>621</v>
      </c>
      <c r="E71" s="2" t="s">
        <v>622</v>
      </c>
      <c r="F71" s="2" t="s">
        <v>468</v>
      </c>
      <c r="G71" s="2" t="s">
        <v>6</v>
      </c>
      <c r="H71" s="2">
        <v>26</v>
      </c>
      <c r="I71" s="2">
        <v>6</v>
      </c>
      <c r="J71" s="2">
        <v>24</v>
      </c>
      <c r="K71" s="2" t="s">
        <v>89</v>
      </c>
      <c r="L71" s="3">
        <v>45887</v>
      </c>
      <c r="M71" s="2" t="s">
        <v>78</v>
      </c>
      <c r="N71" s="2" t="s">
        <v>79</v>
      </c>
      <c r="O71" s="2" t="s">
        <v>623</v>
      </c>
      <c r="P71" s="2" t="s">
        <v>624</v>
      </c>
      <c r="Q71" s="2" t="s">
        <v>625</v>
      </c>
      <c r="R71" s="3">
        <v>45875</v>
      </c>
      <c r="S71" s="2" t="s">
        <v>626</v>
      </c>
    </row>
    <row r="72" spans="1:19">
      <c r="A72" s="2" t="s">
        <v>627</v>
      </c>
      <c r="B72" s="2" t="s">
        <v>628</v>
      </c>
      <c r="C72" s="2" t="s">
        <v>629</v>
      </c>
      <c r="D72" s="2" t="s">
        <v>630</v>
      </c>
      <c r="E72" s="2" t="s">
        <v>280</v>
      </c>
      <c r="F72" s="2" t="s">
        <v>468</v>
      </c>
      <c r="G72" s="2" t="s">
        <v>343</v>
      </c>
      <c r="H72" s="2"/>
      <c r="I72" s="2">
        <v>6</v>
      </c>
      <c r="J72" s="2">
        <v>23</v>
      </c>
      <c r="K72" s="2" t="s">
        <v>12</v>
      </c>
      <c r="L72" s="3">
        <v>45981</v>
      </c>
      <c r="M72" s="2" t="s">
        <v>90</v>
      </c>
      <c r="N72" s="2" t="s">
        <v>499</v>
      </c>
      <c r="O72" s="2" t="s">
        <v>202</v>
      </c>
      <c r="P72" s="2" t="s">
        <v>631</v>
      </c>
      <c r="Q72" s="2" t="s">
        <v>445</v>
      </c>
      <c r="R72" s="3"/>
      <c r="S72" s="2" t="s">
        <v>632</v>
      </c>
    </row>
    <row r="73" spans="1:19">
      <c r="A73" s="2" t="s">
        <v>633</v>
      </c>
      <c r="B73" s="2" t="s">
        <v>634</v>
      </c>
      <c r="C73" s="2" t="s">
        <v>635</v>
      </c>
      <c r="D73" s="2"/>
      <c r="E73" s="2" t="s">
        <v>636</v>
      </c>
      <c r="F73" s="2"/>
      <c r="G73" s="2" t="s">
        <v>251</v>
      </c>
      <c r="H73" s="2">
        <v>17</v>
      </c>
      <c r="I73" s="2">
        <v>2</v>
      </c>
      <c r="J73" s="2">
        <v>25</v>
      </c>
      <c r="K73" s="2"/>
      <c r="L73" s="3">
        <v>45999</v>
      </c>
      <c r="M73" s="2" t="s">
        <v>380</v>
      </c>
      <c r="N73" s="2" t="s">
        <v>637</v>
      </c>
      <c r="O73" s="2" t="s">
        <v>481</v>
      </c>
      <c r="P73" s="2" t="s">
        <v>144</v>
      </c>
      <c r="Q73" s="2" t="s">
        <v>438</v>
      </c>
      <c r="R73" s="3">
        <v>45678</v>
      </c>
      <c r="S73" s="2"/>
    </row>
    <row r="74" spans="1:19">
      <c r="A74" s="2" t="s">
        <v>638</v>
      </c>
      <c r="B74" s="2" t="s">
        <v>639</v>
      </c>
      <c r="C74" s="2" t="s">
        <v>640</v>
      </c>
      <c r="D74" s="2" t="s">
        <v>641</v>
      </c>
      <c r="E74" s="2" t="s">
        <v>642</v>
      </c>
      <c r="F74" s="2" t="s">
        <v>569</v>
      </c>
      <c r="G74" s="2" t="s">
        <v>643</v>
      </c>
      <c r="H74" s="2">
        <v>17</v>
      </c>
      <c r="I74" s="2">
        <v>18</v>
      </c>
      <c r="J74" s="2">
        <v>11</v>
      </c>
      <c r="K74" s="2" t="s">
        <v>122</v>
      </c>
      <c r="L74" s="3"/>
      <c r="M74" s="2" t="s">
        <v>516</v>
      </c>
      <c r="N74" s="2" t="s">
        <v>66</v>
      </c>
      <c r="O74" s="2" t="s">
        <v>644</v>
      </c>
      <c r="P74" s="2" t="s">
        <v>103</v>
      </c>
      <c r="Q74" s="2" t="s">
        <v>405</v>
      </c>
      <c r="R74" s="3">
        <v>45860</v>
      </c>
      <c r="S74" s="2" t="s">
        <v>645</v>
      </c>
    </row>
    <row r="75" spans="1:19">
      <c r="A75" s="2" t="s">
        <v>646</v>
      </c>
      <c r="B75" s="2" t="s">
        <v>647</v>
      </c>
      <c r="C75" s="2"/>
      <c r="D75" s="2" t="s">
        <v>648</v>
      </c>
      <c r="E75" s="2" t="s">
        <v>649</v>
      </c>
      <c r="F75" s="2" t="s">
        <v>62</v>
      </c>
      <c r="G75" s="2" t="s">
        <v>6</v>
      </c>
      <c r="H75" s="2">
        <v>28</v>
      </c>
      <c r="I75" s="2">
        <v>11</v>
      </c>
      <c r="J75" s="2">
        <v>24</v>
      </c>
      <c r="K75" s="2" t="s">
        <v>111</v>
      </c>
      <c r="L75" s="3">
        <v>45952</v>
      </c>
      <c r="M75" s="2" t="s">
        <v>335</v>
      </c>
      <c r="N75" s="2" t="s">
        <v>637</v>
      </c>
      <c r="O75" s="2" t="s">
        <v>337</v>
      </c>
      <c r="P75" s="2"/>
      <c r="Q75" s="2" t="s">
        <v>414</v>
      </c>
      <c r="R75" s="3">
        <v>45861</v>
      </c>
      <c r="S75" s="2" t="s">
        <v>650</v>
      </c>
    </row>
    <row r="76" spans="1:19">
      <c r="A76" s="2" t="s">
        <v>651</v>
      </c>
      <c r="B76" s="2" t="s">
        <v>652</v>
      </c>
      <c r="C76" s="2" t="s">
        <v>653</v>
      </c>
      <c r="D76" s="2" t="s">
        <v>654</v>
      </c>
      <c r="E76" s="2" t="s">
        <v>531</v>
      </c>
      <c r="F76" s="2" t="s">
        <v>655</v>
      </c>
      <c r="G76" s="2" t="s">
        <v>387</v>
      </c>
      <c r="H76" s="2">
        <v>5</v>
      </c>
      <c r="I76" s="2">
        <v>10</v>
      </c>
      <c r="J76" s="2">
        <v>0</v>
      </c>
      <c r="K76" s="2" t="s">
        <v>325</v>
      </c>
      <c r="L76" s="3">
        <v>45712</v>
      </c>
      <c r="M76" s="2" t="s">
        <v>133</v>
      </c>
      <c r="N76" s="2" t="s">
        <v>263</v>
      </c>
      <c r="O76" s="2" t="s">
        <v>656</v>
      </c>
      <c r="P76" s="2" t="s">
        <v>328</v>
      </c>
      <c r="Q76" s="2" t="s">
        <v>657</v>
      </c>
      <c r="R76" s="3">
        <v>45786</v>
      </c>
      <c r="S76" s="2" t="s">
        <v>658</v>
      </c>
    </row>
    <row r="77" spans="1:19">
      <c r="A77" s="2" t="s">
        <v>659</v>
      </c>
      <c r="B77" s="2" t="s">
        <v>660</v>
      </c>
      <c r="C77" s="2" t="s">
        <v>661</v>
      </c>
      <c r="D77" s="2" t="s">
        <v>662</v>
      </c>
      <c r="E77" s="2" t="s">
        <v>159</v>
      </c>
      <c r="F77" s="2" t="s">
        <v>62</v>
      </c>
      <c r="G77" s="2" t="s">
        <v>200</v>
      </c>
      <c r="H77" s="2">
        <v>21</v>
      </c>
      <c r="I77" s="2">
        <v>13</v>
      </c>
      <c r="J77" s="2">
        <v>55</v>
      </c>
      <c r="K77" s="2" t="s">
        <v>99</v>
      </c>
      <c r="L77" s="3">
        <v>45726</v>
      </c>
      <c r="M77" s="2" t="s">
        <v>532</v>
      </c>
      <c r="N77" s="2" t="s">
        <v>663</v>
      </c>
      <c r="O77" s="2" t="s">
        <v>556</v>
      </c>
      <c r="P77" s="2" t="s">
        <v>602</v>
      </c>
      <c r="Q77" s="2" t="s">
        <v>438</v>
      </c>
      <c r="R77" s="3">
        <v>45801</v>
      </c>
      <c r="S77" s="2" t="s">
        <v>664</v>
      </c>
    </row>
    <row r="78" spans="1:19">
      <c r="A78" s="2" t="s">
        <v>665</v>
      </c>
      <c r="B78" s="2" t="s">
        <v>666</v>
      </c>
      <c r="C78" s="2" t="s">
        <v>667</v>
      </c>
      <c r="D78" s="2" t="s">
        <v>668</v>
      </c>
      <c r="E78" s="2" t="s">
        <v>642</v>
      </c>
      <c r="F78" s="2" t="s">
        <v>120</v>
      </c>
      <c r="G78" s="2" t="s">
        <v>182</v>
      </c>
      <c r="H78" s="2">
        <v>4</v>
      </c>
      <c r="I78" s="2">
        <v>13</v>
      </c>
      <c r="J78" s="2">
        <v>8</v>
      </c>
      <c r="K78" s="2" t="s">
        <v>99</v>
      </c>
      <c r="L78" s="3">
        <v>45799</v>
      </c>
      <c r="M78" s="2" t="s">
        <v>669</v>
      </c>
      <c r="N78" s="2" t="s">
        <v>670</v>
      </c>
      <c r="O78" s="2" t="s">
        <v>215</v>
      </c>
      <c r="P78" s="2" t="s">
        <v>103</v>
      </c>
      <c r="Q78" s="2" t="s">
        <v>329</v>
      </c>
      <c r="R78" s="3">
        <v>45856</v>
      </c>
      <c r="S78" s="2" t="s">
        <v>671</v>
      </c>
    </row>
    <row r="79" spans="1:19">
      <c r="A79" s="2" t="s">
        <v>672</v>
      </c>
      <c r="B79" s="2" t="s">
        <v>673</v>
      </c>
      <c r="C79" s="2" t="s">
        <v>674</v>
      </c>
      <c r="D79" s="2"/>
      <c r="E79" s="2" t="s">
        <v>675</v>
      </c>
      <c r="F79" s="2" t="s">
        <v>211</v>
      </c>
      <c r="G79" s="2" t="s">
        <v>599</v>
      </c>
      <c r="H79" s="2">
        <v>25</v>
      </c>
      <c r="I79" s="2">
        <v>10</v>
      </c>
      <c r="J79" s="2">
        <v>27</v>
      </c>
      <c r="K79" s="2" t="s">
        <v>5</v>
      </c>
      <c r="L79" s="3"/>
      <c r="M79" s="2" t="s">
        <v>51</v>
      </c>
      <c r="N79" s="2" t="s">
        <v>608</v>
      </c>
      <c r="O79" s="2" t="s">
        <v>371</v>
      </c>
      <c r="P79" s="2" t="s">
        <v>186</v>
      </c>
      <c r="Q79" s="2" t="s">
        <v>438</v>
      </c>
      <c r="R79" s="3">
        <v>45980</v>
      </c>
      <c r="S79" s="2" t="s">
        <v>676</v>
      </c>
    </row>
    <row r="80" spans="1:19">
      <c r="A80" s="2" t="s">
        <v>677</v>
      </c>
      <c r="B80" s="2" t="s">
        <v>678</v>
      </c>
      <c r="C80" s="2" t="s">
        <v>679</v>
      </c>
      <c r="D80" s="2"/>
      <c r="E80" s="2" t="s">
        <v>48</v>
      </c>
      <c r="F80" s="2"/>
      <c r="G80" s="2" t="s">
        <v>160</v>
      </c>
      <c r="H80" s="2">
        <v>28</v>
      </c>
      <c r="I80" s="2">
        <v>14</v>
      </c>
      <c r="J80" s="2">
        <v>19</v>
      </c>
      <c r="K80" s="2" t="s">
        <v>12</v>
      </c>
      <c r="L80" s="3">
        <v>45689</v>
      </c>
      <c r="M80" s="2" t="s">
        <v>40</v>
      </c>
      <c r="N80" s="2" t="s">
        <v>79</v>
      </c>
      <c r="O80" s="2" t="s">
        <v>680</v>
      </c>
      <c r="P80" s="2" t="s">
        <v>328</v>
      </c>
      <c r="Q80" s="2" t="s">
        <v>356</v>
      </c>
      <c r="R80" s="3">
        <v>45734</v>
      </c>
      <c r="S80" s="2"/>
    </row>
    <row r="81" spans="1:19">
      <c r="A81" s="2" t="s">
        <v>681</v>
      </c>
      <c r="B81" s="2" t="s">
        <v>682</v>
      </c>
      <c r="C81" s="2" t="s">
        <v>683</v>
      </c>
      <c r="D81" s="2" t="s">
        <v>684</v>
      </c>
      <c r="E81" s="2" t="s">
        <v>685</v>
      </c>
      <c r="F81" s="2" t="s">
        <v>655</v>
      </c>
      <c r="G81" s="2" t="s">
        <v>686</v>
      </c>
      <c r="H81" s="2">
        <v>4</v>
      </c>
      <c r="I81" s="2">
        <v>17</v>
      </c>
      <c r="J81" s="2">
        <v>20</v>
      </c>
      <c r="K81" s="2" t="s">
        <v>64</v>
      </c>
      <c r="L81" s="3">
        <v>45799</v>
      </c>
      <c r="M81" s="2" t="s">
        <v>40</v>
      </c>
      <c r="N81" s="2" t="s">
        <v>499</v>
      </c>
      <c r="O81" s="2" t="s">
        <v>293</v>
      </c>
      <c r="P81" s="2" t="s">
        <v>538</v>
      </c>
      <c r="Q81" s="2" t="s">
        <v>405</v>
      </c>
      <c r="R81" s="3">
        <v>45836</v>
      </c>
      <c r="S81" s="2" t="s">
        <v>687</v>
      </c>
    </row>
    <row r="82" spans="1:19">
      <c r="A82" s="2" t="s">
        <v>688</v>
      </c>
      <c r="B82" s="2" t="s">
        <v>689</v>
      </c>
      <c r="C82" s="2" t="s">
        <v>690</v>
      </c>
      <c r="D82" s="2"/>
      <c r="E82" s="2" t="s">
        <v>691</v>
      </c>
      <c r="F82" s="2" t="s">
        <v>75</v>
      </c>
      <c r="G82" s="2" t="s">
        <v>692</v>
      </c>
      <c r="H82" s="2">
        <v>24</v>
      </c>
      <c r="I82" s="2">
        <v>15</v>
      </c>
      <c r="J82" s="2">
        <v>44</v>
      </c>
      <c r="K82" s="2" t="s">
        <v>99</v>
      </c>
      <c r="L82" s="3">
        <v>45734</v>
      </c>
      <c r="M82" s="2" t="s">
        <v>489</v>
      </c>
      <c r="N82" s="2" t="s">
        <v>499</v>
      </c>
      <c r="O82" s="2" t="s">
        <v>460</v>
      </c>
      <c r="P82" s="2" t="s">
        <v>68</v>
      </c>
      <c r="Q82" s="2" t="s">
        <v>145</v>
      </c>
      <c r="R82" s="3">
        <v>45685</v>
      </c>
      <c r="S82" s="2"/>
    </row>
    <row r="83" spans="1:19">
      <c r="A83" s="2" t="s">
        <v>693</v>
      </c>
      <c r="B83" s="2" t="s">
        <v>694</v>
      </c>
      <c r="C83" s="2" t="s">
        <v>695</v>
      </c>
      <c r="D83" s="2" t="s">
        <v>696</v>
      </c>
      <c r="E83" s="2" t="s">
        <v>88</v>
      </c>
      <c r="F83" s="2" t="s">
        <v>334</v>
      </c>
      <c r="G83" s="2" t="s">
        <v>6</v>
      </c>
      <c r="H83" s="2">
        <v>14</v>
      </c>
      <c r="I83" s="2">
        <v>8</v>
      </c>
      <c r="J83" s="2">
        <v>18</v>
      </c>
      <c r="K83" s="2" t="s">
        <v>252</v>
      </c>
      <c r="L83" s="3">
        <v>45954</v>
      </c>
      <c r="M83" s="2" t="s">
        <v>421</v>
      </c>
      <c r="N83" s="2" t="s">
        <v>697</v>
      </c>
      <c r="O83" s="2" t="s">
        <v>371</v>
      </c>
      <c r="P83" s="2" t="s">
        <v>301</v>
      </c>
      <c r="Q83" s="2" t="s">
        <v>104</v>
      </c>
      <c r="R83" s="3">
        <v>45826</v>
      </c>
      <c r="S83" s="2" t="s">
        <v>698</v>
      </c>
    </row>
    <row r="84" spans="1:19">
      <c r="A84" s="2" t="s">
        <v>699</v>
      </c>
      <c r="B84" s="2" t="s">
        <v>700</v>
      </c>
      <c r="C84" s="2" t="s">
        <v>701</v>
      </c>
      <c r="D84" s="2" t="s">
        <v>702</v>
      </c>
      <c r="E84" s="2" t="s">
        <v>703</v>
      </c>
      <c r="F84" s="2" t="s">
        <v>38</v>
      </c>
      <c r="G84" s="2" t="s">
        <v>686</v>
      </c>
      <c r="H84" s="2">
        <v>22</v>
      </c>
      <c r="I84" s="2">
        <v>19</v>
      </c>
      <c r="J84" s="2">
        <v>10</v>
      </c>
      <c r="K84" s="2" t="s">
        <v>132</v>
      </c>
      <c r="L84" s="3">
        <v>45774</v>
      </c>
      <c r="M84" s="2" t="s">
        <v>516</v>
      </c>
      <c r="N84" s="2" t="s">
        <v>525</v>
      </c>
      <c r="O84" s="2" t="s">
        <v>422</v>
      </c>
      <c r="P84" s="2" t="s">
        <v>704</v>
      </c>
      <c r="Q84" s="2" t="s">
        <v>657</v>
      </c>
      <c r="R84" s="3">
        <v>46001</v>
      </c>
      <c r="S84" s="2"/>
    </row>
    <row r="85" spans="1:19">
      <c r="A85" s="2" t="s">
        <v>705</v>
      </c>
      <c r="B85" s="2" t="s">
        <v>706</v>
      </c>
      <c r="C85" s="2" t="s">
        <v>707</v>
      </c>
      <c r="D85" s="2"/>
      <c r="E85" s="2" t="s">
        <v>708</v>
      </c>
      <c r="F85" s="2" t="s">
        <v>131</v>
      </c>
      <c r="G85" s="2" t="s">
        <v>9</v>
      </c>
      <c r="H85" s="2">
        <v>8</v>
      </c>
      <c r="I85" s="2">
        <v>10</v>
      </c>
      <c r="J85" s="2">
        <v>48</v>
      </c>
      <c r="K85" s="2" t="s">
        <v>77</v>
      </c>
      <c r="L85" s="3">
        <v>45735</v>
      </c>
      <c r="M85" s="2" t="s">
        <v>78</v>
      </c>
      <c r="N85" s="2" t="s">
        <v>709</v>
      </c>
      <c r="O85" s="2" t="s">
        <v>710</v>
      </c>
      <c r="P85" s="2" t="s">
        <v>203</v>
      </c>
      <c r="Q85" s="2" t="s">
        <v>625</v>
      </c>
      <c r="R85" s="3">
        <v>45701</v>
      </c>
      <c r="S85" s="2" t="s">
        <v>711</v>
      </c>
    </row>
    <row r="86" spans="1:19">
      <c r="A86" s="2" t="s">
        <v>712</v>
      </c>
      <c r="B86" s="2" t="s">
        <v>713</v>
      </c>
      <c r="C86" s="2" t="s">
        <v>714</v>
      </c>
      <c r="D86" s="2" t="s">
        <v>715</v>
      </c>
      <c r="E86" s="2" t="s">
        <v>716</v>
      </c>
      <c r="F86" s="2" t="s">
        <v>120</v>
      </c>
      <c r="G86" s="2" t="s">
        <v>192</v>
      </c>
      <c r="H86" s="2">
        <v>31</v>
      </c>
      <c r="I86" s="2">
        <v>9</v>
      </c>
      <c r="J86" s="2">
        <v>36</v>
      </c>
      <c r="K86" s="2" t="s">
        <v>11</v>
      </c>
      <c r="L86" s="3">
        <v>45895</v>
      </c>
      <c r="M86" s="2" t="s">
        <v>532</v>
      </c>
      <c r="N86" s="2" t="s">
        <v>717</v>
      </c>
      <c r="O86" s="2" t="s">
        <v>718</v>
      </c>
      <c r="P86" s="2" t="s">
        <v>114</v>
      </c>
      <c r="Q86" s="2" t="s">
        <v>145</v>
      </c>
      <c r="R86" s="3">
        <v>45716</v>
      </c>
      <c r="S86" s="2"/>
    </row>
    <row r="87" spans="1:19">
      <c r="A87" s="2" t="s">
        <v>719</v>
      </c>
      <c r="B87" s="2" t="s">
        <v>720</v>
      </c>
      <c r="C87" s="2" t="s">
        <v>721</v>
      </c>
      <c r="D87" s="2" t="s">
        <v>722</v>
      </c>
      <c r="E87" s="2" t="s">
        <v>723</v>
      </c>
      <c r="F87" s="2" t="s">
        <v>379</v>
      </c>
      <c r="G87" s="2" t="s">
        <v>50</v>
      </c>
      <c r="H87" s="2">
        <v>10</v>
      </c>
      <c r="I87" s="2"/>
      <c r="J87" s="2">
        <v>46</v>
      </c>
      <c r="K87" s="2" t="s">
        <v>39</v>
      </c>
      <c r="L87" s="3">
        <v>45711</v>
      </c>
      <c r="M87" s="2" t="s">
        <v>615</v>
      </c>
      <c r="N87" s="2" t="s">
        <v>41</v>
      </c>
      <c r="O87" s="2" t="s">
        <v>469</v>
      </c>
      <c r="P87" s="2" t="s">
        <v>724</v>
      </c>
      <c r="Q87" s="2"/>
      <c r="R87" s="3">
        <v>45922</v>
      </c>
      <c r="S87" s="2" t="s">
        <v>725</v>
      </c>
    </row>
    <row r="88" spans="1:19">
      <c r="A88" s="2" t="s">
        <v>726</v>
      </c>
      <c r="B88" s="2" t="s">
        <v>727</v>
      </c>
      <c r="C88" s="2" t="s">
        <v>728</v>
      </c>
      <c r="D88" s="2" t="s">
        <v>729</v>
      </c>
      <c r="E88" s="2" t="s">
        <v>730</v>
      </c>
      <c r="F88" s="2" t="s">
        <v>444</v>
      </c>
      <c r="G88" s="2" t="s">
        <v>8</v>
      </c>
      <c r="H88" s="2"/>
      <c r="I88" s="2">
        <v>19</v>
      </c>
      <c r="J88" s="2">
        <v>28</v>
      </c>
      <c r="K88" s="2" t="s">
        <v>459</v>
      </c>
      <c r="L88" s="3">
        <v>45985</v>
      </c>
      <c r="M88" s="2" t="s">
        <v>669</v>
      </c>
      <c r="N88" s="2" t="s">
        <v>327</v>
      </c>
      <c r="O88" s="2" t="s">
        <v>113</v>
      </c>
      <c r="P88" s="2" t="s">
        <v>731</v>
      </c>
      <c r="Q88" s="2"/>
      <c r="R88" s="3">
        <v>45707</v>
      </c>
      <c r="S88" s="2" t="s">
        <v>732</v>
      </c>
    </row>
    <row r="89" spans="1:19">
      <c r="A89" s="2" t="s">
        <v>733</v>
      </c>
      <c r="B89" s="2" t="s">
        <v>734</v>
      </c>
      <c r="C89" s="2" t="s">
        <v>735</v>
      </c>
      <c r="D89" s="2"/>
      <c r="E89" s="2" t="s">
        <v>736</v>
      </c>
      <c r="F89" s="2" t="s">
        <v>444</v>
      </c>
      <c r="G89" s="2" t="s">
        <v>282</v>
      </c>
      <c r="H89" s="2">
        <v>32</v>
      </c>
      <c r="I89" s="2">
        <v>12</v>
      </c>
      <c r="J89" s="2">
        <v>3</v>
      </c>
      <c r="K89" s="2" t="s">
        <v>39</v>
      </c>
      <c r="L89" s="3">
        <v>45696</v>
      </c>
      <c r="M89" s="2" t="s">
        <v>90</v>
      </c>
      <c r="N89" s="2" t="s">
        <v>112</v>
      </c>
      <c r="O89" s="2" t="s">
        <v>350</v>
      </c>
      <c r="P89" s="2" t="s">
        <v>452</v>
      </c>
      <c r="Q89" s="2" t="s">
        <v>44</v>
      </c>
      <c r="R89" s="3">
        <v>45944</v>
      </c>
      <c r="S89" s="2"/>
    </row>
    <row r="90" spans="1:19">
      <c r="A90" s="2" t="s">
        <v>737</v>
      </c>
      <c r="B90" s="2" t="s">
        <v>738</v>
      </c>
      <c r="C90" s="2" t="s">
        <v>739</v>
      </c>
      <c r="D90" s="2" t="s">
        <v>740</v>
      </c>
      <c r="E90" s="2" t="s">
        <v>741</v>
      </c>
      <c r="F90" s="2" t="s">
        <v>281</v>
      </c>
      <c r="G90" s="2"/>
      <c r="H90" s="2">
        <v>27</v>
      </c>
      <c r="I90" s="2">
        <v>2</v>
      </c>
      <c r="J90" s="2">
        <v>34</v>
      </c>
      <c r="K90" s="2" t="s">
        <v>132</v>
      </c>
      <c r="L90" s="3">
        <v>45698</v>
      </c>
      <c r="M90" s="2" t="s">
        <v>100</v>
      </c>
      <c r="N90" s="2" t="s">
        <v>161</v>
      </c>
      <c r="O90" s="2" t="s">
        <v>742</v>
      </c>
      <c r="P90" s="2" t="s">
        <v>470</v>
      </c>
      <c r="Q90" s="2" t="s">
        <v>438</v>
      </c>
      <c r="R90" s="3">
        <v>45983</v>
      </c>
      <c r="S90" s="2" t="s">
        <v>743</v>
      </c>
    </row>
    <row r="91" spans="1:19">
      <c r="A91" s="2" t="s">
        <v>744</v>
      </c>
      <c r="B91" s="2" t="s">
        <v>745</v>
      </c>
      <c r="C91" s="2" t="s">
        <v>746</v>
      </c>
      <c r="D91" s="2" t="s">
        <v>747</v>
      </c>
      <c r="E91" s="2" t="s">
        <v>748</v>
      </c>
      <c r="F91" s="2" t="s">
        <v>655</v>
      </c>
      <c r="G91" s="2" t="s">
        <v>458</v>
      </c>
      <c r="H91" s="2">
        <v>22</v>
      </c>
      <c r="I91" s="2">
        <v>8</v>
      </c>
      <c r="J91" s="2">
        <v>8</v>
      </c>
      <c r="K91" s="2" t="s">
        <v>395</v>
      </c>
      <c r="L91" s="3">
        <v>45713</v>
      </c>
      <c r="M91" s="2" t="s">
        <v>241</v>
      </c>
      <c r="N91" s="2" t="s">
        <v>362</v>
      </c>
      <c r="O91" s="2" t="s">
        <v>749</v>
      </c>
      <c r="P91" s="2" t="s">
        <v>577</v>
      </c>
      <c r="Q91" s="2" t="s">
        <v>104</v>
      </c>
      <c r="R91" s="3">
        <v>45951</v>
      </c>
      <c r="S91" s="2"/>
    </row>
    <row r="92" spans="1:19">
      <c r="A92" s="2" t="s">
        <v>750</v>
      </c>
      <c r="B92" s="2" t="s">
        <v>751</v>
      </c>
      <c r="C92" s="2" t="s">
        <v>752</v>
      </c>
      <c r="D92" s="2" t="s">
        <v>753</v>
      </c>
      <c r="E92" s="2" t="s">
        <v>250</v>
      </c>
      <c r="F92" s="2" t="s">
        <v>569</v>
      </c>
      <c r="G92" s="2" t="s">
        <v>171</v>
      </c>
      <c r="H92" s="2">
        <v>30</v>
      </c>
      <c r="I92" s="2">
        <v>4</v>
      </c>
      <c r="J92" s="2">
        <v>54</v>
      </c>
      <c r="K92" s="2" t="s">
        <v>12</v>
      </c>
      <c r="L92" s="3">
        <v>46015</v>
      </c>
      <c r="M92" s="2" t="s">
        <v>78</v>
      </c>
      <c r="N92" s="2" t="s">
        <v>549</v>
      </c>
      <c r="O92" s="2" t="s">
        <v>300</v>
      </c>
      <c r="P92" s="2" t="s">
        <v>216</v>
      </c>
      <c r="Q92" s="2" t="s">
        <v>356</v>
      </c>
      <c r="R92" s="3">
        <v>45707</v>
      </c>
      <c r="S92" s="2"/>
    </row>
    <row r="93" spans="1:19">
      <c r="A93" s="2" t="s">
        <v>754</v>
      </c>
      <c r="B93" s="2" t="s">
        <v>755</v>
      </c>
      <c r="C93" s="2" t="s">
        <v>756</v>
      </c>
      <c r="D93" s="2" t="s">
        <v>757</v>
      </c>
      <c r="E93" s="2" t="s">
        <v>758</v>
      </c>
      <c r="F93" s="2"/>
      <c r="G93" s="2" t="s">
        <v>171</v>
      </c>
      <c r="H93" s="2">
        <v>18</v>
      </c>
      <c r="I93" s="2">
        <v>9</v>
      </c>
      <c r="J93" s="2">
        <v>15</v>
      </c>
      <c r="K93" s="2"/>
      <c r="L93" s="3">
        <v>45894</v>
      </c>
      <c r="M93" s="2" t="s">
        <v>421</v>
      </c>
      <c r="N93" s="2" t="s">
        <v>663</v>
      </c>
      <c r="O93" s="2" t="s">
        <v>363</v>
      </c>
      <c r="P93" s="2" t="s">
        <v>470</v>
      </c>
      <c r="Q93" s="2"/>
      <c r="R93" s="3">
        <v>45765</v>
      </c>
      <c r="S93" s="2"/>
    </row>
    <row r="94" spans="1:19">
      <c r="A94" s="2" t="s">
        <v>759</v>
      </c>
      <c r="B94" s="2" t="s">
        <v>760</v>
      </c>
      <c r="C94" s="2" t="s">
        <v>761</v>
      </c>
      <c r="D94" s="2" t="s">
        <v>762</v>
      </c>
      <c r="E94" s="2" t="s">
        <v>763</v>
      </c>
      <c r="F94" s="2" t="s">
        <v>468</v>
      </c>
      <c r="G94" s="2" t="s">
        <v>308</v>
      </c>
      <c r="H94" s="2"/>
      <c r="I94" s="2">
        <v>16</v>
      </c>
      <c r="J94" s="2">
        <v>57</v>
      </c>
      <c r="K94" s="2" t="s">
        <v>459</v>
      </c>
      <c r="L94" s="3">
        <v>45994</v>
      </c>
      <c r="M94" s="2"/>
      <c r="N94" s="2" t="s">
        <v>764</v>
      </c>
      <c r="O94" s="2" t="s">
        <v>124</v>
      </c>
      <c r="P94" s="2" t="s">
        <v>68</v>
      </c>
      <c r="Q94" s="2" t="s">
        <v>438</v>
      </c>
      <c r="R94" s="3">
        <v>45932</v>
      </c>
      <c r="S94" s="2" t="s">
        <v>765</v>
      </c>
    </row>
    <row r="95" spans="1:19">
      <c r="A95" s="2" t="s">
        <v>766</v>
      </c>
      <c r="B95" s="2" t="s">
        <v>767</v>
      </c>
      <c r="C95" s="2" t="s">
        <v>768</v>
      </c>
      <c r="D95" s="2"/>
      <c r="E95" s="2" t="s">
        <v>769</v>
      </c>
      <c r="F95" s="2" t="s">
        <v>334</v>
      </c>
      <c r="G95" s="2" t="s">
        <v>141</v>
      </c>
      <c r="H95" s="2">
        <v>10</v>
      </c>
      <c r="I95" s="2">
        <v>10</v>
      </c>
      <c r="J95" s="2">
        <v>34</v>
      </c>
      <c r="K95" s="2" t="s">
        <v>459</v>
      </c>
      <c r="L95" s="3">
        <v>45762</v>
      </c>
      <c r="M95" s="2" t="s">
        <v>380</v>
      </c>
      <c r="N95" s="2" t="s">
        <v>770</v>
      </c>
      <c r="O95" s="2" t="s">
        <v>67</v>
      </c>
      <c r="P95" s="2" t="s">
        <v>501</v>
      </c>
      <c r="Q95" s="2"/>
      <c r="R95" s="3">
        <v>45804</v>
      </c>
      <c r="S95" s="2" t="s">
        <v>771</v>
      </c>
    </row>
    <row r="96" spans="1:19">
      <c r="A96" s="2" t="s">
        <v>772</v>
      </c>
      <c r="B96" s="2" t="s">
        <v>773</v>
      </c>
      <c r="C96" s="2" t="s">
        <v>774</v>
      </c>
      <c r="D96" s="2"/>
      <c r="E96" s="2" t="s">
        <v>487</v>
      </c>
      <c r="F96" s="2" t="s">
        <v>75</v>
      </c>
      <c r="G96" s="2" t="s">
        <v>182</v>
      </c>
      <c r="H96" s="2">
        <v>35</v>
      </c>
      <c r="I96" s="2">
        <v>14</v>
      </c>
      <c r="J96" s="2">
        <v>50</v>
      </c>
      <c r="K96" s="2" t="s">
        <v>11</v>
      </c>
      <c r="L96" s="3">
        <v>45684</v>
      </c>
      <c r="M96" s="2" t="s">
        <v>421</v>
      </c>
      <c r="N96" s="2" t="s">
        <v>608</v>
      </c>
      <c r="O96" s="2" t="s">
        <v>92</v>
      </c>
      <c r="P96" s="2" t="s">
        <v>775</v>
      </c>
      <c r="Q96" s="2" t="s">
        <v>204</v>
      </c>
      <c r="R96" s="3">
        <v>45964</v>
      </c>
      <c r="S96" s="2" t="s">
        <v>776</v>
      </c>
    </row>
    <row r="97" spans="1:19">
      <c r="A97" s="2" t="s">
        <v>777</v>
      </c>
      <c r="B97" s="2" t="s">
        <v>778</v>
      </c>
      <c r="C97" s="2" t="s">
        <v>779</v>
      </c>
      <c r="D97" s="2" t="s">
        <v>780</v>
      </c>
      <c r="E97" s="2" t="s">
        <v>781</v>
      </c>
      <c r="F97" s="2" t="s">
        <v>655</v>
      </c>
      <c r="G97" s="2" t="s">
        <v>200</v>
      </c>
      <c r="H97" s="2">
        <v>11</v>
      </c>
      <c r="I97" s="2">
        <v>5</v>
      </c>
      <c r="J97" s="2">
        <v>28</v>
      </c>
      <c r="K97" s="2" t="s">
        <v>11</v>
      </c>
      <c r="L97" s="3"/>
      <c r="M97" s="2"/>
      <c r="N97" s="2" t="s">
        <v>263</v>
      </c>
      <c r="O97" s="2" t="s">
        <v>337</v>
      </c>
      <c r="P97" s="2" t="s">
        <v>533</v>
      </c>
      <c r="Q97" s="2" t="s">
        <v>69</v>
      </c>
      <c r="R97" s="3">
        <v>45697</v>
      </c>
      <c r="S97" s="2"/>
    </row>
    <row r="98" spans="1:19">
      <c r="A98" s="2" t="s">
        <v>782</v>
      </c>
      <c r="B98" s="2" t="s">
        <v>783</v>
      </c>
      <c r="C98" s="2" t="s">
        <v>784</v>
      </c>
      <c r="D98" s="2" t="s">
        <v>785</v>
      </c>
      <c r="E98" s="2" t="s">
        <v>786</v>
      </c>
      <c r="F98" s="2" t="s">
        <v>334</v>
      </c>
      <c r="G98" s="2"/>
      <c r="H98" s="2">
        <v>17</v>
      </c>
      <c r="I98" s="2">
        <v>10</v>
      </c>
      <c r="J98" s="2">
        <v>1</v>
      </c>
      <c r="K98" s="2" t="s">
        <v>395</v>
      </c>
      <c r="L98" s="3"/>
      <c r="M98" s="2" t="s">
        <v>90</v>
      </c>
      <c r="N98" s="2" t="s">
        <v>336</v>
      </c>
      <c r="O98" s="2" t="s">
        <v>601</v>
      </c>
      <c r="P98" s="2" t="s">
        <v>54</v>
      </c>
      <c r="Q98" s="2"/>
      <c r="R98" s="3">
        <v>45795</v>
      </c>
      <c r="S98" s="2" t="s">
        <v>787</v>
      </c>
    </row>
    <row r="99" spans="1:19">
      <c r="A99" s="2" t="s">
        <v>788</v>
      </c>
      <c r="B99" s="2" t="s">
        <v>789</v>
      </c>
      <c r="C99" s="2" t="s">
        <v>790</v>
      </c>
      <c r="D99" s="2" t="s">
        <v>791</v>
      </c>
      <c r="E99" s="2" t="s">
        <v>467</v>
      </c>
      <c r="F99" s="2" t="s">
        <v>334</v>
      </c>
      <c r="G99" s="2" t="s">
        <v>8</v>
      </c>
      <c r="H99" s="2">
        <v>12</v>
      </c>
      <c r="I99" s="2">
        <v>15</v>
      </c>
      <c r="J99" s="2">
        <v>11</v>
      </c>
      <c r="K99" s="2"/>
      <c r="L99" s="3"/>
      <c r="M99" s="2" t="s">
        <v>213</v>
      </c>
      <c r="N99" s="2" t="s">
        <v>792</v>
      </c>
      <c r="O99" s="2" t="s">
        <v>300</v>
      </c>
      <c r="P99" s="2" t="s">
        <v>413</v>
      </c>
      <c r="Q99" s="2" t="s">
        <v>793</v>
      </c>
      <c r="R99" s="3">
        <v>45937</v>
      </c>
      <c r="S99" s="2" t="s">
        <v>794</v>
      </c>
    </row>
    <row r="100" spans="1:19">
      <c r="A100" s="2" t="s">
        <v>795</v>
      </c>
      <c r="B100" s="2" t="s">
        <v>796</v>
      </c>
      <c r="C100" s="2" t="s">
        <v>797</v>
      </c>
      <c r="D100" s="2" t="s">
        <v>798</v>
      </c>
      <c r="E100" s="2" t="s">
        <v>799</v>
      </c>
      <c r="F100" s="2" t="s">
        <v>49</v>
      </c>
      <c r="G100" s="2" t="s">
        <v>240</v>
      </c>
      <c r="H100" s="2">
        <v>10</v>
      </c>
      <c r="I100" s="2">
        <v>13</v>
      </c>
      <c r="J100" s="2">
        <v>31</v>
      </c>
      <c r="K100" s="2" t="s">
        <v>99</v>
      </c>
      <c r="L100" s="3">
        <v>46009</v>
      </c>
      <c r="M100" s="2" t="s">
        <v>273</v>
      </c>
      <c r="N100" s="2" t="s">
        <v>336</v>
      </c>
      <c r="O100" s="2" t="s">
        <v>300</v>
      </c>
      <c r="P100" s="2" t="s">
        <v>800</v>
      </c>
      <c r="Q100" s="2" t="s">
        <v>356</v>
      </c>
      <c r="R100" s="3">
        <v>45722</v>
      </c>
      <c r="S100" s="2" t="s">
        <v>801</v>
      </c>
    </row>
    <row r="101" spans="1:19">
      <c r="A101" s="2" t="s">
        <v>802</v>
      </c>
      <c r="B101" s="2" t="s">
        <v>803</v>
      </c>
      <c r="C101" s="2" t="s">
        <v>804</v>
      </c>
      <c r="D101" s="2" t="s">
        <v>805</v>
      </c>
      <c r="E101" s="2" t="s">
        <v>806</v>
      </c>
      <c r="F101" s="2" t="s">
        <v>271</v>
      </c>
      <c r="G101" s="2" t="s">
        <v>387</v>
      </c>
      <c r="H101" s="2">
        <v>21</v>
      </c>
      <c r="I101" s="2">
        <v>8</v>
      </c>
      <c r="J101" s="2">
        <v>44</v>
      </c>
      <c r="K101" s="2" t="s">
        <v>14</v>
      </c>
      <c r="L101" s="3">
        <v>45712</v>
      </c>
      <c r="M101" s="2" t="s">
        <v>241</v>
      </c>
      <c r="N101" s="2" t="s">
        <v>717</v>
      </c>
      <c r="O101" s="2" t="s">
        <v>807</v>
      </c>
      <c r="P101" s="2" t="s">
        <v>526</v>
      </c>
      <c r="Q101" s="2" t="s">
        <v>657</v>
      </c>
      <c r="R101" s="3">
        <v>45882</v>
      </c>
      <c r="S101" s="2"/>
    </row>
    <row r="102" spans="1:19">
      <c r="A102" s="2" t="s">
        <v>808</v>
      </c>
      <c r="B102" s="2" t="s">
        <v>809</v>
      </c>
      <c r="C102" s="2" t="s">
        <v>810</v>
      </c>
      <c r="D102" s="2" t="s">
        <v>811</v>
      </c>
      <c r="E102" s="2" t="s">
        <v>531</v>
      </c>
      <c r="F102" s="2" t="s">
        <v>140</v>
      </c>
      <c r="G102" s="2" t="s">
        <v>643</v>
      </c>
      <c r="H102" s="2">
        <v>24</v>
      </c>
      <c r="I102" s="2">
        <v>2</v>
      </c>
      <c r="J102" s="2">
        <v>57</v>
      </c>
      <c r="K102" s="2" t="s">
        <v>14</v>
      </c>
      <c r="L102" s="3">
        <v>45946</v>
      </c>
      <c r="M102" s="2" t="s">
        <v>273</v>
      </c>
      <c r="N102" s="2" t="s">
        <v>812</v>
      </c>
      <c r="O102" s="2" t="s">
        <v>412</v>
      </c>
      <c r="P102" s="2" t="s">
        <v>328</v>
      </c>
      <c r="Q102" s="2" t="s">
        <v>445</v>
      </c>
      <c r="R102" s="3">
        <v>45699</v>
      </c>
      <c r="S102" s="2"/>
    </row>
    <row r="103" spans="1:19">
      <c r="A103" s="2" t="s">
        <v>813</v>
      </c>
      <c r="B103" s="2" t="s">
        <v>814</v>
      </c>
      <c r="C103" s="2" t="s">
        <v>815</v>
      </c>
      <c r="D103" s="2" t="s">
        <v>816</v>
      </c>
      <c r="E103" s="2" t="s">
        <v>817</v>
      </c>
      <c r="F103" s="2" t="s">
        <v>569</v>
      </c>
      <c r="G103" s="2" t="s">
        <v>50</v>
      </c>
      <c r="H103" s="2"/>
      <c r="I103" s="2"/>
      <c r="J103" s="2">
        <v>40</v>
      </c>
      <c r="K103" s="2" t="s">
        <v>132</v>
      </c>
      <c r="L103" s="3">
        <v>45689</v>
      </c>
      <c r="M103" s="2" t="s">
        <v>516</v>
      </c>
      <c r="N103" s="2" t="s">
        <v>223</v>
      </c>
      <c r="O103" s="2" t="s">
        <v>337</v>
      </c>
      <c r="P103" s="2" t="s">
        <v>461</v>
      </c>
      <c r="Q103" s="2" t="s">
        <v>164</v>
      </c>
      <c r="R103" s="3">
        <v>45854</v>
      </c>
      <c r="S103" s="2" t="s">
        <v>818</v>
      </c>
    </row>
    <row r="104" spans="1:19">
      <c r="A104" s="2" t="s">
        <v>819</v>
      </c>
      <c r="B104" s="2" t="s">
        <v>820</v>
      </c>
      <c r="C104" s="2"/>
      <c r="D104" s="2" t="s">
        <v>821</v>
      </c>
      <c r="E104" s="2" t="s">
        <v>822</v>
      </c>
      <c r="F104" s="2" t="s">
        <v>281</v>
      </c>
      <c r="G104" s="2" t="s">
        <v>141</v>
      </c>
      <c r="H104" s="2"/>
      <c r="I104" s="2">
        <v>17</v>
      </c>
      <c r="J104" s="2">
        <v>48</v>
      </c>
      <c r="K104" s="2" t="s">
        <v>89</v>
      </c>
      <c r="L104" s="3">
        <v>45684</v>
      </c>
      <c r="M104" s="2" t="s">
        <v>335</v>
      </c>
      <c r="N104" s="2" t="s">
        <v>549</v>
      </c>
      <c r="O104" s="2" t="s">
        <v>544</v>
      </c>
      <c r="P104" s="2" t="s">
        <v>244</v>
      </c>
      <c r="Q104" s="2" t="s">
        <v>414</v>
      </c>
      <c r="R104" s="3">
        <v>45993</v>
      </c>
      <c r="S104" s="2" t="s">
        <v>823</v>
      </c>
    </row>
    <row r="105" spans="1:19">
      <c r="A105" s="2" t="s">
        <v>824</v>
      </c>
      <c r="B105" s="2" t="s">
        <v>825</v>
      </c>
      <c r="C105" s="2" t="s">
        <v>826</v>
      </c>
      <c r="D105" s="2" t="s">
        <v>827</v>
      </c>
      <c r="E105" s="2" t="s">
        <v>828</v>
      </c>
      <c r="F105" s="2" t="s">
        <v>324</v>
      </c>
      <c r="G105" s="2" t="s">
        <v>8</v>
      </c>
      <c r="H105" s="2">
        <v>16</v>
      </c>
      <c r="I105" s="2">
        <v>2</v>
      </c>
      <c r="J105" s="2">
        <v>35</v>
      </c>
      <c r="K105" s="2" t="s">
        <v>291</v>
      </c>
      <c r="L105" s="3">
        <v>45794</v>
      </c>
      <c r="M105" s="2" t="s">
        <v>65</v>
      </c>
      <c r="N105" s="2" t="s">
        <v>829</v>
      </c>
      <c r="O105" s="2" t="s">
        <v>656</v>
      </c>
      <c r="P105" s="2" t="s">
        <v>265</v>
      </c>
      <c r="Q105" s="2"/>
      <c r="R105" s="3">
        <v>45949</v>
      </c>
      <c r="S105" s="2" t="s">
        <v>830</v>
      </c>
    </row>
    <row r="106" spans="1:19">
      <c r="A106" s="2" t="s">
        <v>831</v>
      </c>
      <c r="B106" s="2" t="s">
        <v>832</v>
      </c>
      <c r="C106" s="2" t="s">
        <v>833</v>
      </c>
      <c r="D106" s="2" t="s">
        <v>834</v>
      </c>
      <c r="E106" s="2" t="s">
        <v>835</v>
      </c>
      <c r="F106" s="2" t="s">
        <v>211</v>
      </c>
      <c r="G106" s="2" t="s">
        <v>63</v>
      </c>
      <c r="H106" s="2"/>
      <c r="I106" s="2">
        <v>10</v>
      </c>
      <c r="J106" s="2">
        <v>3</v>
      </c>
      <c r="K106" s="2"/>
      <c r="L106" s="3">
        <v>45809</v>
      </c>
      <c r="M106" s="2" t="s">
        <v>532</v>
      </c>
      <c r="N106" s="2"/>
      <c r="O106" s="2" t="s">
        <v>185</v>
      </c>
      <c r="P106" s="2" t="s">
        <v>704</v>
      </c>
      <c r="Q106" s="2" t="s">
        <v>509</v>
      </c>
      <c r="R106" s="3">
        <v>45752</v>
      </c>
      <c r="S106" s="2"/>
    </row>
    <row r="107" spans="1:19">
      <c r="A107" s="2" t="s">
        <v>836</v>
      </c>
      <c r="B107" s="2" t="s">
        <v>837</v>
      </c>
      <c r="C107" s="2" t="s">
        <v>838</v>
      </c>
      <c r="D107" s="2" t="s">
        <v>839</v>
      </c>
      <c r="E107" s="2" t="s">
        <v>840</v>
      </c>
      <c r="F107" s="2" t="s">
        <v>342</v>
      </c>
      <c r="G107" s="2" t="s">
        <v>361</v>
      </c>
      <c r="H107" s="2">
        <v>10</v>
      </c>
      <c r="I107" s="2"/>
      <c r="J107" s="2">
        <v>25</v>
      </c>
      <c r="K107" s="2" t="s">
        <v>11</v>
      </c>
      <c r="L107" s="3">
        <v>45919</v>
      </c>
      <c r="M107" s="2" t="s">
        <v>241</v>
      </c>
      <c r="N107" s="2" t="s">
        <v>841</v>
      </c>
      <c r="O107" s="2"/>
      <c r="P107" s="2" t="s">
        <v>775</v>
      </c>
      <c r="Q107" s="2" t="s">
        <v>373</v>
      </c>
      <c r="R107" s="3"/>
      <c r="S107" s="2"/>
    </row>
    <row r="108" spans="1:19">
      <c r="A108" s="2" t="s">
        <v>842</v>
      </c>
      <c r="B108" s="2" t="s">
        <v>843</v>
      </c>
      <c r="C108" s="2" t="s">
        <v>844</v>
      </c>
      <c r="D108" s="2" t="s">
        <v>845</v>
      </c>
      <c r="E108" s="2" t="s">
        <v>846</v>
      </c>
      <c r="F108" s="2"/>
      <c r="G108" s="2" t="s">
        <v>272</v>
      </c>
      <c r="H108" s="2">
        <v>10</v>
      </c>
      <c r="I108" s="2">
        <v>8</v>
      </c>
      <c r="J108" s="2">
        <v>44</v>
      </c>
      <c r="K108" s="2" t="s">
        <v>14</v>
      </c>
      <c r="L108" s="3">
        <v>45840</v>
      </c>
      <c r="M108" s="2" t="s">
        <v>489</v>
      </c>
      <c r="N108" s="2" t="s">
        <v>134</v>
      </c>
      <c r="O108" s="2" t="s">
        <v>300</v>
      </c>
      <c r="P108" s="2" t="s">
        <v>186</v>
      </c>
      <c r="Q108" s="2" t="s">
        <v>104</v>
      </c>
      <c r="R108" s="3">
        <v>45901</v>
      </c>
      <c r="S108" s="2" t="s">
        <v>847</v>
      </c>
    </row>
    <row r="109" spans="1:19">
      <c r="A109" s="2" t="s">
        <v>848</v>
      </c>
      <c r="B109" s="2" t="s">
        <v>849</v>
      </c>
      <c r="C109" s="2" t="s">
        <v>850</v>
      </c>
      <c r="D109" s="2" t="s">
        <v>851</v>
      </c>
      <c r="E109" s="2" t="s">
        <v>852</v>
      </c>
      <c r="F109" s="2"/>
      <c r="G109" s="2" t="s">
        <v>282</v>
      </c>
      <c r="H109" s="2">
        <v>25</v>
      </c>
      <c r="I109" s="2">
        <v>0</v>
      </c>
      <c r="J109" s="2">
        <v>42</v>
      </c>
      <c r="K109" s="2" t="s">
        <v>459</v>
      </c>
      <c r="L109" s="3">
        <v>45950</v>
      </c>
      <c r="M109" s="2" t="s">
        <v>380</v>
      </c>
      <c r="N109" s="2"/>
      <c r="O109" s="2" t="s">
        <v>680</v>
      </c>
      <c r="P109" s="2" t="s">
        <v>724</v>
      </c>
      <c r="Q109" s="2"/>
      <c r="R109" s="3">
        <v>45972</v>
      </c>
      <c r="S109" s="2" t="s">
        <v>853</v>
      </c>
    </row>
    <row r="110" spans="1:19">
      <c r="A110" s="2" t="s">
        <v>854</v>
      </c>
      <c r="B110" s="2" t="s">
        <v>855</v>
      </c>
      <c r="C110" s="2" t="s">
        <v>856</v>
      </c>
      <c r="D110" s="2"/>
      <c r="E110" s="2" t="s">
        <v>736</v>
      </c>
      <c r="F110" s="2"/>
      <c r="G110" s="2" t="s">
        <v>121</v>
      </c>
      <c r="H110" s="2">
        <v>26</v>
      </c>
      <c r="I110" s="2">
        <v>1</v>
      </c>
      <c r="J110" s="2">
        <v>36</v>
      </c>
      <c r="K110" s="2" t="s">
        <v>64</v>
      </c>
      <c r="L110" s="3">
        <v>45999</v>
      </c>
      <c r="M110" s="2" t="s">
        <v>172</v>
      </c>
      <c r="N110" s="2" t="s">
        <v>857</v>
      </c>
      <c r="O110" s="2" t="s">
        <v>858</v>
      </c>
      <c r="P110" s="2" t="s">
        <v>518</v>
      </c>
      <c r="Q110" s="2" t="s">
        <v>145</v>
      </c>
      <c r="R110" s="3">
        <v>45906</v>
      </c>
      <c r="S110" s="2"/>
    </row>
    <row r="111" spans="1:19">
      <c r="A111" s="2" t="s">
        <v>859</v>
      </c>
      <c r="B111" s="2" t="s">
        <v>860</v>
      </c>
      <c r="C111" s="2" t="s">
        <v>861</v>
      </c>
      <c r="D111" s="2"/>
      <c r="E111" s="2" t="s">
        <v>862</v>
      </c>
      <c r="F111" s="2" t="s">
        <v>38</v>
      </c>
      <c r="G111" s="2" t="s">
        <v>282</v>
      </c>
      <c r="H111" s="2">
        <v>21</v>
      </c>
      <c r="I111" s="2">
        <v>18</v>
      </c>
      <c r="J111" s="2">
        <v>54</v>
      </c>
      <c r="K111" s="2" t="s">
        <v>5</v>
      </c>
      <c r="L111" s="3">
        <v>45980</v>
      </c>
      <c r="M111" s="2"/>
      <c r="N111" s="2" t="s">
        <v>112</v>
      </c>
      <c r="O111" s="2" t="s">
        <v>544</v>
      </c>
      <c r="P111" s="2" t="s">
        <v>255</v>
      </c>
      <c r="Q111" s="2" t="s">
        <v>284</v>
      </c>
      <c r="R111" s="3">
        <v>45791</v>
      </c>
      <c r="S111" s="2"/>
    </row>
    <row r="112" spans="1:19">
      <c r="A112" s="2" t="s">
        <v>863</v>
      </c>
      <c r="B112" s="2" t="s">
        <v>864</v>
      </c>
      <c r="C112" s="2" t="s">
        <v>865</v>
      </c>
      <c r="D112" s="2"/>
      <c r="E112" s="2" t="s">
        <v>420</v>
      </c>
      <c r="F112" s="2" t="s">
        <v>62</v>
      </c>
      <c r="G112" s="2" t="s">
        <v>488</v>
      </c>
      <c r="H112" s="2">
        <v>3</v>
      </c>
      <c r="I112" s="2"/>
      <c r="J112" s="2">
        <v>48</v>
      </c>
      <c r="K112" s="2" t="s">
        <v>252</v>
      </c>
      <c r="L112" s="3">
        <v>45732</v>
      </c>
      <c r="M112" s="2" t="s">
        <v>316</v>
      </c>
      <c r="N112" s="2" t="s">
        <v>292</v>
      </c>
      <c r="O112" s="2" t="s">
        <v>92</v>
      </c>
      <c r="P112" s="2" t="s">
        <v>232</v>
      </c>
      <c r="Q112" s="2" t="s">
        <v>438</v>
      </c>
      <c r="R112" s="3">
        <v>45882</v>
      </c>
      <c r="S112" s="2"/>
    </row>
    <row r="113" spans="1:19">
      <c r="A113" s="2" t="s">
        <v>866</v>
      </c>
      <c r="B113" s="2" t="s">
        <v>867</v>
      </c>
      <c r="C113" s="2" t="s">
        <v>868</v>
      </c>
      <c r="D113" s="2" t="s">
        <v>869</v>
      </c>
      <c r="E113" s="2" t="s">
        <v>428</v>
      </c>
      <c r="F113" s="2" t="s">
        <v>468</v>
      </c>
      <c r="G113" s="2" t="s">
        <v>141</v>
      </c>
      <c r="H113" s="2">
        <v>19</v>
      </c>
      <c r="I113" s="2">
        <v>1</v>
      </c>
      <c r="J113" s="2">
        <v>18</v>
      </c>
      <c r="K113" s="2"/>
      <c r="L113" s="3">
        <v>45947</v>
      </c>
      <c r="M113" s="2" t="s">
        <v>532</v>
      </c>
      <c r="N113" s="2" t="s">
        <v>403</v>
      </c>
      <c r="O113" s="2" t="s">
        <v>870</v>
      </c>
      <c r="P113" s="2" t="s">
        <v>871</v>
      </c>
      <c r="Q113" s="2"/>
      <c r="R113" s="3">
        <v>45753</v>
      </c>
      <c r="S113" s="2" t="s">
        <v>872</v>
      </c>
    </row>
    <row r="114" spans="1:19">
      <c r="A114" s="2" t="s">
        <v>873</v>
      </c>
      <c r="B114" s="2" t="s">
        <v>874</v>
      </c>
      <c r="C114" s="2" t="s">
        <v>875</v>
      </c>
      <c r="D114" s="2" t="s">
        <v>876</v>
      </c>
      <c r="E114" s="2" t="s">
        <v>877</v>
      </c>
      <c r="F114" s="2" t="s">
        <v>569</v>
      </c>
      <c r="G114" s="2" t="s">
        <v>141</v>
      </c>
      <c r="H114" s="2">
        <v>1</v>
      </c>
      <c r="I114" s="2"/>
      <c r="J114" s="2">
        <v>28</v>
      </c>
      <c r="K114" s="2" t="s">
        <v>291</v>
      </c>
      <c r="L114" s="3">
        <v>45793</v>
      </c>
      <c r="M114" s="2" t="s">
        <v>273</v>
      </c>
      <c r="N114" s="2" t="s">
        <v>152</v>
      </c>
      <c r="O114" s="2" t="s">
        <v>742</v>
      </c>
      <c r="P114" s="2" t="s">
        <v>878</v>
      </c>
      <c r="Q114" s="2" t="s">
        <v>284</v>
      </c>
      <c r="R114" s="3">
        <v>45909</v>
      </c>
      <c r="S114" s="2" t="s">
        <v>879</v>
      </c>
    </row>
    <row r="115" spans="1:19">
      <c r="A115" s="2" t="s">
        <v>880</v>
      </c>
      <c r="B115" s="2" t="s">
        <v>881</v>
      </c>
      <c r="C115" s="2" t="s">
        <v>882</v>
      </c>
      <c r="D115" s="2"/>
      <c r="E115" s="2" t="s">
        <v>883</v>
      </c>
      <c r="F115" s="2" t="s">
        <v>281</v>
      </c>
      <c r="G115" s="2" t="s">
        <v>692</v>
      </c>
      <c r="H115" s="2">
        <v>2</v>
      </c>
      <c r="I115" s="2">
        <v>6</v>
      </c>
      <c r="J115" s="2">
        <v>30</v>
      </c>
      <c r="K115" s="2" t="s">
        <v>122</v>
      </c>
      <c r="L115" s="3">
        <v>45679</v>
      </c>
      <c r="M115" s="2" t="s">
        <v>100</v>
      </c>
      <c r="N115" s="2" t="s">
        <v>884</v>
      </c>
      <c r="O115" s="2" t="s">
        <v>570</v>
      </c>
      <c r="P115" s="2" t="s">
        <v>470</v>
      </c>
      <c r="Q115" s="2" t="s">
        <v>294</v>
      </c>
      <c r="R115" s="3">
        <v>46015</v>
      </c>
      <c r="S115" s="2"/>
    </row>
    <row r="116" spans="1:19">
      <c r="A116" s="2" t="s">
        <v>885</v>
      </c>
      <c r="B116" s="2" t="s">
        <v>886</v>
      </c>
      <c r="C116" s="2"/>
      <c r="D116" s="2" t="s">
        <v>887</v>
      </c>
      <c r="E116" s="2" t="s">
        <v>888</v>
      </c>
      <c r="F116" s="2" t="s">
        <v>410</v>
      </c>
      <c r="G116" s="2" t="s">
        <v>262</v>
      </c>
      <c r="H116" s="2"/>
      <c r="I116" s="2">
        <v>1</v>
      </c>
      <c r="J116" s="2"/>
      <c r="K116" s="2" t="s">
        <v>11</v>
      </c>
      <c r="L116" s="3">
        <v>45727</v>
      </c>
      <c r="M116" s="2" t="s">
        <v>222</v>
      </c>
      <c r="N116" s="2" t="s">
        <v>889</v>
      </c>
      <c r="O116" s="2" t="s">
        <v>890</v>
      </c>
      <c r="P116" s="2" t="s">
        <v>144</v>
      </c>
      <c r="Q116" s="2" t="s">
        <v>176</v>
      </c>
      <c r="R116" s="3">
        <v>45851</v>
      </c>
      <c r="S116" s="2" t="s">
        <v>891</v>
      </c>
    </row>
    <row r="117" spans="1:19">
      <c r="A117" s="2" t="s">
        <v>892</v>
      </c>
      <c r="B117" s="2" t="s">
        <v>893</v>
      </c>
      <c r="C117" s="2" t="s">
        <v>894</v>
      </c>
      <c r="D117" s="2"/>
      <c r="E117" s="2" t="s">
        <v>723</v>
      </c>
      <c r="F117" s="2" t="s">
        <v>170</v>
      </c>
      <c r="G117" s="2" t="s">
        <v>895</v>
      </c>
      <c r="H117" s="2">
        <v>28</v>
      </c>
      <c r="I117" s="2">
        <v>12</v>
      </c>
      <c r="J117" s="2">
        <v>39</v>
      </c>
      <c r="K117" s="2" t="s">
        <v>7</v>
      </c>
      <c r="L117" s="3">
        <v>45996</v>
      </c>
      <c r="M117" s="2" t="s">
        <v>90</v>
      </c>
      <c r="N117" s="2" t="s">
        <v>499</v>
      </c>
      <c r="O117" s="2" t="s">
        <v>80</v>
      </c>
      <c r="P117" s="2" t="s">
        <v>388</v>
      </c>
      <c r="Q117" s="2" t="s">
        <v>414</v>
      </c>
      <c r="R117" s="3">
        <v>45809</v>
      </c>
      <c r="S117" s="2" t="s">
        <v>896</v>
      </c>
    </row>
    <row r="118" spans="1:19">
      <c r="A118" s="2" t="s">
        <v>897</v>
      </c>
      <c r="B118" s="2" t="s">
        <v>898</v>
      </c>
      <c r="C118" s="2" t="s">
        <v>899</v>
      </c>
      <c r="D118" s="2" t="s">
        <v>900</v>
      </c>
      <c r="E118" s="2" t="s">
        <v>901</v>
      </c>
      <c r="F118" s="2" t="s">
        <v>444</v>
      </c>
      <c r="G118" s="2" t="s">
        <v>200</v>
      </c>
      <c r="H118" s="2">
        <v>35</v>
      </c>
      <c r="I118" s="2">
        <v>19</v>
      </c>
      <c r="J118" s="2"/>
      <c r="K118" s="2" t="s">
        <v>99</v>
      </c>
      <c r="L118" s="3">
        <v>45928</v>
      </c>
      <c r="M118" s="2" t="s">
        <v>90</v>
      </c>
      <c r="N118" s="2" t="s">
        <v>697</v>
      </c>
      <c r="O118" s="2" t="s">
        <v>902</v>
      </c>
      <c r="P118" s="2" t="s">
        <v>103</v>
      </c>
      <c r="Q118" s="2" t="s">
        <v>176</v>
      </c>
      <c r="R118" s="3">
        <v>45779</v>
      </c>
      <c r="S118" s="2" t="s">
        <v>903</v>
      </c>
    </row>
    <row r="119" spans="1:19">
      <c r="A119" s="2" t="s">
        <v>904</v>
      </c>
      <c r="B119" s="2" t="s">
        <v>905</v>
      </c>
      <c r="C119" s="2" t="s">
        <v>906</v>
      </c>
      <c r="D119" s="2" t="s">
        <v>907</v>
      </c>
      <c r="E119" s="2" t="s">
        <v>341</v>
      </c>
      <c r="F119" s="2" t="s">
        <v>230</v>
      </c>
      <c r="G119" s="2" t="s">
        <v>272</v>
      </c>
      <c r="H119" s="2"/>
      <c r="I119" s="2"/>
      <c r="J119" s="2">
        <v>39</v>
      </c>
      <c r="K119" s="2" t="s">
        <v>99</v>
      </c>
      <c r="L119" s="3">
        <v>45918</v>
      </c>
      <c r="M119" s="2" t="s">
        <v>516</v>
      </c>
      <c r="N119" s="2" t="s">
        <v>52</v>
      </c>
      <c r="O119" s="2" t="s">
        <v>317</v>
      </c>
      <c r="P119" s="2" t="s">
        <v>452</v>
      </c>
      <c r="Q119" s="2" t="s">
        <v>145</v>
      </c>
      <c r="R119" s="3">
        <v>45880</v>
      </c>
      <c r="S119" s="2" t="s">
        <v>908</v>
      </c>
    </row>
    <row r="120" spans="1:19">
      <c r="A120" s="2" t="s">
        <v>909</v>
      </c>
      <c r="B120" s="2" t="s">
        <v>910</v>
      </c>
      <c r="C120" s="2"/>
      <c r="D120" s="2" t="s">
        <v>911</v>
      </c>
      <c r="E120" s="2" t="s">
        <v>806</v>
      </c>
      <c r="F120" s="2" t="s">
        <v>140</v>
      </c>
      <c r="G120" s="2" t="s">
        <v>599</v>
      </c>
      <c r="H120" s="2">
        <v>31</v>
      </c>
      <c r="I120" s="2">
        <v>13</v>
      </c>
      <c r="J120" s="2">
        <v>39</v>
      </c>
      <c r="K120" s="2" t="s">
        <v>64</v>
      </c>
      <c r="L120" s="3">
        <v>45845</v>
      </c>
      <c r="M120" s="2" t="s">
        <v>65</v>
      </c>
      <c r="N120" s="2" t="s">
        <v>242</v>
      </c>
      <c r="O120" s="2" t="s">
        <v>317</v>
      </c>
      <c r="P120" s="2" t="s">
        <v>372</v>
      </c>
      <c r="Q120" s="2" t="s">
        <v>430</v>
      </c>
      <c r="R120" s="3">
        <v>45980</v>
      </c>
      <c r="S120" s="2"/>
    </row>
    <row r="121" spans="1:19">
      <c r="A121" s="2" t="s">
        <v>912</v>
      </c>
      <c r="B121" s="2" t="s">
        <v>913</v>
      </c>
      <c r="C121" s="2"/>
      <c r="D121" s="2" t="s">
        <v>914</v>
      </c>
      <c r="E121" s="2" t="s">
        <v>341</v>
      </c>
      <c r="F121" s="2" t="s">
        <v>271</v>
      </c>
      <c r="G121" s="2" t="s">
        <v>488</v>
      </c>
      <c r="H121" s="2">
        <v>8</v>
      </c>
      <c r="I121" s="2"/>
      <c r="J121" s="2">
        <v>38</v>
      </c>
      <c r="K121" s="2" t="s">
        <v>122</v>
      </c>
      <c r="L121" s="3">
        <v>45852</v>
      </c>
      <c r="M121" s="2"/>
      <c r="N121" s="2" t="s">
        <v>263</v>
      </c>
      <c r="O121" s="2" t="s">
        <v>915</v>
      </c>
      <c r="P121" s="2" t="s">
        <v>318</v>
      </c>
      <c r="Q121" s="2" t="s">
        <v>578</v>
      </c>
      <c r="R121" s="3">
        <v>45721</v>
      </c>
      <c r="S121" s="2" t="s">
        <v>916</v>
      </c>
    </row>
    <row r="122" spans="1:19">
      <c r="A122" s="2" t="s">
        <v>917</v>
      </c>
      <c r="B122" s="2" t="s">
        <v>918</v>
      </c>
      <c r="C122" s="2" t="s">
        <v>919</v>
      </c>
      <c r="D122" s="2" t="s">
        <v>920</v>
      </c>
      <c r="E122" s="2" t="s">
        <v>921</v>
      </c>
      <c r="F122" s="2" t="s">
        <v>230</v>
      </c>
      <c r="G122" s="2" t="s">
        <v>240</v>
      </c>
      <c r="H122" s="2">
        <v>22</v>
      </c>
      <c r="I122" s="2">
        <v>18</v>
      </c>
      <c r="J122" s="2">
        <v>42</v>
      </c>
      <c r="K122" s="2" t="s">
        <v>111</v>
      </c>
      <c r="L122" s="3">
        <v>45910</v>
      </c>
      <c r="M122" s="2" t="s">
        <v>40</v>
      </c>
      <c r="N122" s="2" t="s">
        <v>670</v>
      </c>
      <c r="O122" s="2" t="s">
        <v>350</v>
      </c>
      <c r="P122" s="2" t="s">
        <v>372</v>
      </c>
      <c r="Q122" s="2"/>
      <c r="R122" s="3">
        <v>45963</v>
      </c>
      <c r="S122" s="2"/>
    </row>
    <row r="123" spans="1:19">
      <c r="A123" s="2" t="s">
        <v>922</v>
      </c>
      <c r="B123" s="2" t="s">
        <v>923</v>
      </c>
      <c r="C123" s="2" t="s">
        <v>924</v>
      </c>
      <c r="D123" s="2" t="s">
        <v>925</v>
      </c>
      <c r="E123" s="2" t="s">
        <v>575</v>
      </c>
      <c r="F123" s="2" t="s">
        <v>324</v>
      </c>
      <c r="G123" s="2" t="s">
        <v>272</v>
      </c>
      <c r="H123" s="2">
        <v>32</v>
      </c>
      <c r="I123" s="2">
        <v>9</v>
      </c>
      <c r="J123" s="2">
        <v>3</v>
      </c>
      <c r="K123" s="2" t="s">
        <v>291</v>
      </c>
      <c r="L123" s="3">
        <v>45972</v>
      </c>
      <c r="M123" s="2" t="s">
        <v>133</v>
      </c>
      <c r="N123" s="2" t="s">
        <v>717</v>
      </c>
      <c r="O123" s="2" t="s">
        <v>350</v>
      </c>
      <c r="P123" s="2"/>
      <c r="Q123" s="2" t="s">
        <v>294</v>
      </c>
      <c r="R123" s="3">
        <v>45896</v>
      </c>
      <c r="S123" s="2"/>
    </row>
    <row r="124" spans="1:19">
      <c r="A124" s="2" t="s">
        <v>926</v>
      </c>
      <c r="B124" s="2" t="s">
        <v>927</v>
      </c>
      <c r="C124" s="2" t="s">
        <v>928</v>
      </c>
      <c r="D124" s="2" t="s">
        <v>929</v>
      </c>
      <c r="E124" s="2" t="s">
        <v>930</v>
      </c>
      <c r="F124" s="2" t="s">
        <v>271</v>
      </c>
      <c r="G124" s="2"/>
      <c r="H124" s="2">
        <v>2</v>
      </c>
      <c r="I124" s="2">
        <v>17</v>
      </c>
      <c r="J124" s="2">
        <v>10</v>
      </c>
      <c r="K124" s="2" t="s">
        <v>89</v>
      </c>
      <c r="L124" s="3">
        <v>45668</v>
      </c>
      <c r="M124" s="2" t="s">
        <v>65</v>
      </c>
      <c r="N124" s="2" t="s">
        <v>152</v>
      </c>
      <c r="O124" s="2" t="s">
        <v>718</v>
      </c>
      <c r="P124" s="2" t="s">
        <v>470</v>
      </c>
      <c r="Q124" s="2" t="s">
        <v>329</v>
      </c>
      <c r="R124" s="3"/>
      <c r="S124" s="2" t="s">
        <v>931</v>
      </c>
    </row>
    <row r="125" spans="1:19">
      <c r="A125" s="2" t="s">
        <v>932</v>
      </c>
      <c r="B125" s="2" t="s">
        <v>933</v>
      </c>
      <c r="C125" s="2" t="s">
        <v>934</v>
      </c>
      <c r="D125" s="2" t="s">
        <v>935</v>
      </c>
      <c r="E125" s="2" t="s">
        <v>769</v>
      </c>
      <c r="F125" s="2" t="s">
        <v>75</v>
      </c>
      <c r="G125" s="2" t="s">
        <v>387</v>
      </c>
      <c r="H125" s="2">
        <v>13</v>
      </c>
      <c r="I125" s="2">
        <v>10</v>
      </c>
      <c r="J125" s="2">
        <v>13</v>
      </c>
      <c r="K125" s="2" t="s">
        <v>132</v>
      </c>
      <c r="L125" s="3">
        <v>45927</v>
      </c>
      <c r="M125" s="2" t="s">
        <v>421</v>
      </c>
      <c r="N125" s="2" t="s">
        <v>829</v>
      </c>
      <c r="O125" s="2" t="s">
        <v>80</v>
      </c>
      <c r="P125" s="2" t="s">
        <v>396</v>
      </c>
      <c r="Q125" s="2" t="s">
        <v>625</v>
      </c>
      <c r="R125" s="3">
        <v>45938</v>
      </c>
      <c r="S125" s="2" t="s">
        <v>936</v>
      </c>
    </row>
    <row r="126" spans="1:19">
      <c r="A126" s="2" t="s">
        <v>937</v>
      </c>
      <c r="B126" s="2" t="s">
        <v>938</v>
      </c>
      <c r="C126" s="2" t="s">
        <v>939</v>
      </c>
      <c r="D126" s="2" t="s">
        <v>940</v>
      </c>
      <c r="E126" s="2" t="s">
        <v>941</v>
      </c>
      <c r="F126" s="2"/>
      <c r="G126" s="2" t="s">
        <v>387</v>
      </c>
      <c r="H126" s="2">
        <v>10</v>
      </c>
      <c r="I126" s="2">
        <v>17</v>
      </c>
      <c r="J126" s="2">
        <v>40</v>
      </c>
      <c r="K126" s="2" t="s">
        <v>14</v>
      </c>
      <c r="L126" s="3">
        <v>45986</v>
      </c>
      <c r="M126" s="2" t="s">
        <v>516</v>
      </c>
      <c r="N126" s="2" t="s">
        <v>670</v>
      </c>
      <c r="O126" s="2" t="s">
        <v>680</v>
      </c>
      <c r="P126" s="2" t="s">
        <v>616</v>
      </c>
      <c r="Q126" s="2" t="s">
        <v>509</v>
      </c>
      <c r="R126" s="3">
        <v>46016</v>
      </c>
      <c r="S126" s="2" t="s">
        <v>942</v>
      </c>
    </row>
    <row r="127" spans="1:19">
      <c r="A127" s="2" t="s">
        <v>943</v>
      </c>
      <c r="B127" s="2" t="s">
        <v>944</v>
      </c>
      <c r="C127" s="2" t="s">
        <v>945</v>
      </c>
      <c r="D127" s="2"/>
      <c r="E127" s="2" t="s">
        <v>636</v>
      </c>
      <c r="F127" s="2" t="s">
        <v>131</v>
      </c>
      <c r="G127" s="2" t="s">
        <v>692</v>
      </c>
      <c r="H127" s="2">
        <v>25</v>
      </c>
      <c r="I127" s="2">
        <v>0</v>
      </c>
      <c r="J127" s="2">
        <v>7</v>
      </c>
      <c r="K127" s="2" t="s">
        <v>600</v>
      </c>
      <c r="L127" s="3"/>
      <c r="M127" s="2" t="s">
        <v>946</v>
      </c>
      <c r="N127" s="2" t="s">
        <v>91</v>
      </c>
      <c r="O127" s="2" t="s">
        <v>718</v>
      </c>
      <c r="P127" s="2" t="s">
        <v>103</v>
      </c>
      <c r="Q127" s="2" t="s">
        <v>233</v>
      </c>
      <c r="R127" s="3">
        <v>45971</v>
      </c>
      <c r="S127" s="2" t="s">
        <v>947</v>
      </c>
    </row>
    <row r="128" spans="1:19">
      <c r="A128" s="2" t="s">
        <v>948</v>
      </c>
      <c r="B128" s="2" t="s">
        <v>949</v>
      </c>
      <c r="C128" s="2" t="s">
        <v>950</v>
      </c>
      <c r="D128" s="2" t="s">
        <v>951</v>
      </c>
      <c r="E128" s="2" t="s">
        <v>952</v>
      </c>
      <c r="F128" s="2" t="s">
        <v>410</v>
      </c>
      <c r="G128" s="2" t="s">
        <v>50</v>
      </c>
      <c r="H128" s="2">
        <v>0</v>
      </c>
      <c r="I128" s="2">
        <v>17</v>
      </c>
      <c r="J128" s="2">
        <v>2</v>
      </c>
      <c r="K128" s="2" t="s">
        <v>7</v>
      </c>
      <c r="L128" s="3">
        <v>45856</v>
      </c>
      <c r="M128" s="2" t="s">
        <v>133</v>
      </c>
      <c r="N128" s="2" t="s">
        <v>637</v>
      </c>
      <c r="O128" s="2" t="s">
        <v>185</v>
      </c>
      <c r="P128" s="2" t="s">
        <v>616</v>
      </c>
      <c r="Q128" s="2" t="s">
        <v>356</v>
      </c>
      <c r="R128" s="3">
        <v>45859</v>
      </c>
      <c r="S128" s="2" t="s">
        <v>953</v>
      </c>
    </row>
    <row r="129" spans="1:19">
      <c r="A129" s="2" t="s">
        <v>954</v>
      </c>
      <c r="B129" s="2" t="s">
        <v>955</v>
      </c>
      <c r="C129" s="2" t="s">
        <v>956</v>
      </c>
      <c r="D129" s="2" t="s">
        <v>957</v>
      </c>
      <c r="E129" s="2" t="s">
        <v>958</v>
      </c>
      <c r="F129" s="2" t="s">
        <v>444</v>
      </c>
      <c r="G129" s="2" t="s">
        <v>643</v>
      </c>
      <c r="H129" s="2">
        <v>12</v>
      </c>
      <c r="I129" s="2">
        <v>15</v>
      </c>
      <c r="J129" s="2">
        <v>22</v>
      </c>
      <c r="K129" s="2" t="s">
        <v>11</v>
      </c>
      <c r="L129" s="3">
        <v>45751</v>
      </c>
      <c r="M129" s="2" t="s">
        <v>380</v>
      </c>
      <c r="N129" s="2" t="s">
        <v>91</v>
      </c>
      <c r="O129" s="2"/>
      <c r="P129" s="2" t="s">
        <v>602</v>
      </c>
      <c r="Q129" s="2" t="s">
        <v>176</v>
      </c>
      <c r="R129" s="3">
        <v>45800</v>
      </c>
      <c r="S129" s="2" t="s">
        <v>959</v>
      </c>
    </row>
    <row r="130" spans="1:19">
      <c r="A130" s="2" t="s">
        <v>960</v>
      </c>
      <c r="B130" s="2" t="s">
        <v>961</v>
      </c>
      <c r="C130" s="2" t="s">
        <v>962</v>
      </c>
      <c r="D130" s="2" t="s">
        <v>963</v>
      </c>
      <c r="E130" s="2" t="s">
        <v>930</v>
      </c>
      <c r="F130" s="2"/>
      <c r="G130" s="2" t="s">
        <v>160</v>
      </c>
      <c r="H130" s="2">
        <v>31</v>
      </c>
      <c r="I130" s="2">
        <v>5</v>
      </c>
      <c r="J130" s="2">
        <v>5</v>
      </c>
      <c r="K130" s="2" t="s">
        <v>395</v>
      </c>
      <c r="L130" s="3">
        <v>45734</v>
      </c>
      <c r="M130" s="2" t="s">
        <v>516</v>
      </c>
      <c r="N130" s="2" t="s">
        <v>214</v>
      </c>
      <c r="O130" s="2" t="s">
        <v>537</v>
      </c>
      <c r="P130" s="2" t="s">
        <v>103</v>
      </c>
      <c r="Q130" s="2" t="s">
        <v>233</v>
      </c>
      <c r="R130" s="3">
        <v>45949</v>
      </c>
      <c r="S130" s="2" t="s">
        <v>964</v>
      </c>
    </row>
    <row r="131" spans="1:19">
      <c r="A131" s="2" t="s">
        <v>965</v>
      </c>
      <c r="B131" s="2" t="s">
        <v>966</v>
      </c>
      <c r="C131" s="2" t="s">
        <v>967</v>
      </c>
      <c r="D131" s="2" t="s">
        <v>968</v>
      </c>
      <c r="E131" s="2" t="s">
        <v>969</v>
      </c>
      <c r="F131" s="2"/>
      <c r="G131" s="2" t="s">
        <v>387</v>
      </c>
      <c r="H131" s="2">
        <v>32</v>
      </c>
      <c r="I131" s="2"/>
      <c r="J131" s="2">
        <v>51</v>
      </c>
      <c r="K131" s="2" t="s">
        <v>132</v>
      </c>
      <c r="L131" s="3">
        <v>45905</v>
      </c>
      <c r="M131" s="2" t="s">
        <v>65</v>
      </c>
      <c r="N131" s="2" t="s">
        <v>436</v>
      </c>
      <c r="O131" s="2"/>
      <c r="P131" s="2" t="s">
        <v>423</v>
      </c>
      <c r="Q131" s="2"/>
      <c r="R131" s="3">
        <v>45665</v>
      </c>
      <c r="S131" s="2" t="s">
        <v>970</v>
      </c>
    </row>
    <row r="132" spans="1:19">
      <c r="A132" s="2" t="s">
        <v>971</v>
      </c>
      <c r="B132" s="2" t="s">
        <v>972</v>
      </c>
      <c r="C132" s="2" t="s">
        <v>973</v>
      </c>
      <c r="D132" s="2" t="s">
        <v>974</v>
      </c>
      <c r="E132" s="2" t="s">
        <v>975</v>
      </c>
      <c r="F132" s="2" t="s">
        <v>131</v>
      </c>
      <c r="G132" s="2" t="s">
        <v>251</v>
      </c>
      <c r="H132" s="2">
        <v>11</v>
      </c>
      <c r="I132" s="2">
        <v>12</v>
      </c>
      <c r="J132" s="2">
        <v>41</v>
      </c>
      <c r="K132" s="2" t="s">
        <v>14</v>
      </c>
      <c r="L132" s="3">
        <v>45846</v>
      </c>
      <c r="M132" s="2" t="s">
        <v>193</v>
      </c>
      <c r="N132" s="2" t="s">
        <v>976</v>
      </c>
      <c r="O132" s="2" t="s">
        <v>858</v>
      </c>
      <c r="P132" s="2" t="s">
        <v>396</v>
      </c>
      <c r="Q132" s="2"/>
      <c r="R132" s="3">
        <v>45674</v>
      </c>
      <c r="S132" s="2" t="s">
        <v>977</v>
      </c>
    </row>
    <row r="133" spans="1:19">
      <c r="A133" s="2" t="s">
        <v>978</v>
      </c>
      <c r="B133" s="2" t="s">
        <v>979</v>
      </c>
      <c r="C133" s="2" t="s">
        <v>980</v>
      </c>
      <c r="D133" s="2" t="s">
        <v>981</v>
      </c>
      <c r="E133" s="2" t="s">
        <v>982</v>
      </c>
      <c r="F133" s="2"/>
      <c r="G133" s="2" t="s">
        <v>895</v>
      </c>
      <c r="H133" s="2">
        <v>10</v>
      </c>
      <c r="I133" s="2">
        <v>13</v>
      </c>
      <c r="J133" s="2"/>
      <c r="K133" s="2" t="s">
        <v>12</v>
      </c>
      <c r="L133" s="3">
        <v>45936</v>
      </c>
      <c r="M133" s="2" t="s">
        <v>669</v>
      </c>
      <c r="N133" s="2" t="s">
        <v>161</v>
      </c>
      <c r="O133" s="2" t="s">
        <v>718</v>
      </c>
      <c r="P133" s="2" t="s">
        <v>423</v>
      </c>
      <c r="Q133" s="2"/>
      <c r="R133" s="3">
        <v>45733</v>
      </c>
      <c r="S133" s="2" t="s">
        <v>983</v>
      </c>
    </row>
    <row r="134" spans="1:19">
      <c r="A134" s="2" t="s">
        <v>984</v>
      </c>
      <c r="B134" s="2" t="s">
        <v>985</v>
      </c>
      <c r="C134" s="2" t="s">
        <v>986</v>
      </c>
      <c r="D134" s="2" t="s">
        <v>987</v>
      </c>
      <c r="E134" s="2" t="s">
        <v>354</v>
      </c>
      <c r="F134" s="2" t="s">
        <v>444</v>
      </c>
      <c r="G134" s="2"/>
      <c r="H134" s="2">
        <v>21</v>
      </c>
      <c r="I134" s="2">
        <v>19</v>
      </c>
      <c r="J134" s="2">
        <v>14</v>
      </c>
      <c r="K134" s="2" t="s">
        <v>291</v>
      </c>
      <c r="L134" s="3">
        <v>45689</v>
      </c>
      <c r="M134" s="2" t="s">
        <v>516</v>
      </c>
      <c r="N134" s="2" t="s">
        <v>475</v>
      </c>
      <c r="O134" s="2" t="s">
        <v>710</v>
      </c>
      <c r="P134" s="2" t="s">
        <v>470</v>
      </c>
      <c r="Q134" s="2" t="s">
        <v>657</v>
      </c>
      <c r="R134" s="3">
        <v>45950</v>
      </c>
      <c r="S134" s="2"/>
    </row>
    <row r="135" spans="1:19">
      <c r="A135" s="2" t="s">
        <v>988</v>
      </c>
      <c r="B135" s="2" t="s">
        <v>989</v>
      </c>
      <c r="C135" s="2" t="s">
        <v>990</v>
      </c>
      <c r="D135" s="2" t="s">
        <v>991</v>
      </c>
      <c r="E135" s="2" t="s">
        <v>982</v>
      </c>
      <c r="F135" s="2" t="s">
        <v>569</v>
      </c>
      <c r="G135" s="2" t="s">
        <v>992</v>
      </c>
      <c r="H135" s="2">
        <v>30</v>
      </c>
      <c r="I135" s="2">
        <v>12</v>
      </c>
      <c r="J135" s="2">
        <v>51</v>
      </c>
      <c r="K135" s="2" t="s">
        <v>89</v>
      </c>
      <c r="L135" s="3">
        <v>45725</v>
      </c>
      <c r="M135" s="2" t="s">
        <v>90</v>
      </c>
      <c r="N135" s="2" t="s">
        <v>792</v>
      </c>
      <c r="O135" s="2" t="s">
        <v>243</v>
      </c>
      <c r="P135" s="2" t="s">
        <v>404</v>
      </c>
      <c r="Q135" s="2" t="s">
        <v>69</v>
      </c>
      <c r="R135" s="3">
        <v>45748</v>
      </c>
      <c r="S135" s="2" t="s">
        <v>993</v>
      </c>
    </row>
    <row r="136" spans="1:19">
      <c r="A136" s="2" t="s">
        <v>994</v>
      </c>
      <c r="B136" s="2" t="s">
        <v>995</v>
      </c>
      <c r="C136" s="2" t="s">
        <v>996</v>
      </c>
      <c r="D136" s="2" t="s">
        <v>997</v>
      </c>
      <c r="E136" s="2" t="s">
        <v>998</v>
      </c>
      <c r="F136" s="2" t="s">
        <v>131</v>
      </c>
      <c r="G136" s="2" t="s">
        <v>63</v>
      </c>
      <c r="H136" s="2">
        <v>26</v>
      </c>
      <c r="I136" s="2">
        <v>17</v>
      </c>
      <c r="J136" s="2">
        <v>23</v>
      </c>
      <c r="K136" s="2" t="s">
        <v>600</v>
      </c>
      <c r="L136" s="3">
        <v>45787</v>
      </c>
      <c r="M136" s="2"/>
      <c r="N136" s="2" t="s">
        <v>309</v>
      </c>
      <c r="O136" s="2" t="s">
        <v>644</v>
      </c>
      <c r="P136" s="2" t="s">
        <v>68</v>
      </c>
      <c r="Q136" s="2" t="s">
        <v>284</v>
      </c>
      <c r="R136" s="3">
        <v>45762</v>
      </c>
      <c r="S136" s="2" t="s">
        <v>999</v>
      </c>
    </row>
    <row r="137" spans="1:19">
      <c r="A137" s="2" t="s">
        <v>1000</v>
      </c>
      <c r="B137" s="2" t="s">
        <v>1001</v>
      </c>
      <c r="C137" s="2"/>
      <c r="D137" s="2" t="s">
        <v>1002</v>
      </c>
      <c r="E137" s="2" t="s">
        <v>1003</v>
      </c>
      <c r="F137" s="2" t="s">
        <v>379</v>
      </c>
      <c r="G137" s="2" t="s">
        <v>251</v>
      </c>
      <c r="H137" s="2">
        <v>5</v>
      </c>
      <c r="I137" s="2">
        <v>12</v>
      </c>
      <c r="J137" s="2">
        <v>25</v>
      </c>
      <c r="K137" s="2" t="s">
        <v>132</v>
      </c>
      <c r="L137" s="3">
        <v>45800</v>
      </c>
      <c r="M137" s="2"/>
      <c r="N137" s="2" t="s">
        <v>525</v>
      </c>
      <c r="O137" s="2"/>
      <c r="P137" s="2" t="s">
        <v>533</v>
      </c>
      <c r="Q137" s="2" t="s">
        <v>55</v>
      </c>
      <c r="R137" s="3">
        <v>45910</v>
      </c>
      <c r="S137" s="2"/>
    </row>
    <row r="138" spans="1:19">
      <c r="A138" s="2" t="s">
        <v>1004</v>
      </c>
      <c r="B138" s="2" t="s">
        <v>1005</v>
      </c>
      <c r="C138" s="2" t="s">
        <v>1006</v>
      </c>
      <c r="D138" s="2"/>
      <c r="E138" s="2" t="s">
        <v>17</v>
      </c>
      <c r="F138" s="2" t="s">
        <v>131</v>
      </c>
      <c r="G138" s="2" t="s">
        <v>63</v>
      </c>
      <c r="H138" s="2">
        <v>25</v>
      </c>
      <c r="I138" s="2">
        <v>6</v>
      </c>
      <c r="J138" s="2">
        <v>47</v>
      </c>
      <c r="K138" s="2" t="s">
        <v>14</v>
      </c>
      <c r="L138" s="3">
        <v>45910</v>
      </c>
      <c r="M138" s="2" t="s">
        <v>946</v>
      </c>
      <c r="N138" s="2" t="s">
        <v>309</v>
      </c>
      <c r="O138" s="2" t="s">
        <v>422</v>
      </c>
      <c r="P138" s="2" t="s">
        <v>704</v>
      </c>
      <c r="Q138" s="2" t="s">
        <v>55</v>
      </c>
      <c r="R138" s="3">
        <v>45857</v>
      </c>
      <c r="S138" s="2"/>
    </row>
    <row r="139" spans="1:19">
      <c r="A139" s="2" t="s">
        <v>1007</v>
      </c>
      <c r="B139" s="2" t="s">
        <v>1008</v>
      </c>
      <c r="C139" s="2" t="s">
        <v>1009</v>
      </c>
      <c r="D139" s="2" t="s">
        <v>1010</v>
      </c>
      <c r="E139" s="2" t="s">
        <v>1011</v>
      </c>
      <c r="F139" s="2" t="s">
        <v>334</v>
      </c>
      <c r="G139" s="2" t="s">
        <v>895</v>
      </c>
      <c r="H139" s="2">
        <v>21</v>
      </c>
      <c r="I139" s="2">
        <v>14</v>
      </c>
      <c r="J139" s="2">
        <v>57</v>
      </c>
      <c r="K139" s="2" t="s">
        <v>89</v>
      </c>
      <c r="L139" s="3">
        <v>45873</v>
      </c>
      <c r="M139" s="2" t="s">
        <v>51</v>
      </c>
      <c r="N139" s="2" t="s">
        <v>91</v>
      </c>
      <c r="O139" s="2" t="s">
        <v>215</v>
      </c>
      <c r="P139" s="2" t="s">
        <v>186</v>
      </c>
      <c r="Q139" s="2" t="s">
        <v>373</v>
      </c>
      <c r="R139" s="3">
        <v>45850</v>
      </c>
      <c r="S139" s="2" t="s">
        <v>1012</v>
      </c>
    </row>
    <row r="140" spans="1:19">
      <c r="A140" s="2" t="s">
        <v>1013</v>
      </c>
      <c r="B140" s="2" t="s">
        <v>1014</v>
      </c>
      <c r="C140" s="2" t="s">
        <v>1015</v>
      </c>
      <c r="D140" s="2" t="s">
        <v>1016</v>
      </c>
      <c r="E140" s="2" t="s">
        <v>515</v>
      </c>
      <c r="F140" s="2" t="s">
        <v>410</v>
      </c>
      <c r="G140" s="2" t="s">
        <v>221</v>
      </c>
      <c r="H140" s="2">
        <v>15</v>
      </c>
      <c r="I140" s="2">
        <v>6</v>
      </c>
      <c r="J140" s="2">
        <v>53</v>
      </c>
      <c r="K140" s="2" t="s">
        <v>39</v>
      </c>
      <c r="L140" s="3">
        <v>45813</v>
      </c>
      <c r="M140" s="2" t="s">
        <v>421</v>
      </c>
      <c r="N140" s="2" t="s">
        <v>1017</v>
      </c>
      <c r="O140" s="2" t="s">
        <v>264</v>
      </c>
      <c r="P140" s="2" t="s">
        <v>461</v>
      </c>
      <c r="Q140" s="2" t="s">
        <v>284</v>
      </c>
      <c r="R140" s="3">
        <v>45682</v>
      </c>
      <c r="S140" s="2" t="s">
        <v>1018</v>
      </c>
    </row>
    <row r="141" spans="1:19">
      <c r="A141" s="2" t="s">
        <v>1019</v>
      </c>
      <c r="B141" s="2" t="s">
        <v>1020</v>
      </c>
      <c r="C141" s="2" t="s">
        <v>1021</v>
      </c>
      <c r="D141" s="2" t="s">
        <v>1022</v>
      </c>
      <c r="E141" s="2" t="s">
        <v>199</v>
      </c>
      <c r="F141" s="2"/>
      <c r="G141" s="2" t="s">
        <v>192</v>
      </c>
      <c r="H141" s="2">
        <v>34</v>
      </c>
      <c r="I141" s="2"/>
      <c r="J141" s="2">
        <v>55</v>
      </c>
      <c r="K141" s="2" t="s">
        <v>77</v>
      </c>
      <c r="L141" s="3">
        <v>45873</v>
      </c>
      <c r="M141" s="2" t="s">
        <v>273</v>
      </c>
      <c r="N141" s="2" t="s">
        <v>52</v>
      </c>
      <c r="O141" s="2" t="s">
        <v>293</v>
      </c>
      <c r="P141" s="2" t="s">
        <v>878</v>
      </c>
      <c r="Q141" s="2"/>
      <c r="R141" s="3">
        <v>45934</v>
      </c>
      <c r="S141" s="2"/>
    </row>
    <row r="142" spans="1:19">
      <c r="A142" s="2" t="s">
        <v>1023</v>
      </c>
      <c r="B142" s="2" t="s">
        <v>1024</v>
      </c>
      <c r="C142" s="2" t="s">
        <v>1025</v>
      </c>
      <c r="D142" s="2" t="s">
        <v>1026</v>
      </c>
      <c r="E142" s="2" t="s">
        <v>354</v>
      </c>
      <c r="F142" s="2" t="s">
        <v>75</v>
      </c>
      <c r="G142" s="2" t="s">
        <v>308</v>
      </c>
      <c r="H142" s="2">
        <v>8</v>
      </c>
      <c r="I142" s="2">
        <v>7</v>
      </c>
      <c r="J142" s="2">
        <v>46</v>
      </c>
      <c r="K142" s="2" t="s">
        <v>395</v>
      </c>
      <c r="L142" s="3">
        <v>45914</v>
      </c>
      <c r="M142" s="2" t="s">
        <v>40</v>
      </c>
      <c r="N142" s="2" t="s">
        <v>1027</v>
      </c>
      <c r="O142" s="2" t="s">
        <v>500</v>
      </c>
      <c r="P142" s="2" t="s">
        <v>423</v>
      </c>
      <c r="Q142" s="2" t="s">
        <v>356</v>
      </c>
      <c r="R142" s="3">
        <v>45663</v>
      </c>
      <c r="S142" s="2" t="s">
        <v>1028</v>
      </c>
    </row>
    <row r="143" spans="1:19">
      <c r="A143" s="2" t="s">
        <v>1029</v>
      </c>
      <c r="B143" s="2" t="s">
        <v>1030</v>
      </c>
      <c r="C143" s="2"/>
      <c r="D143" s="2"/>
      <c r="E143" s="2" t="s">
        <v>958</v>
      </c>
      <c r="F143" s="2" t="s">
        <v>131</v>
      </c>
      <c r="G143" s="2" t="s">
        <v>895</v>
      </c>
      <c r="H143" s="2">
        <v>6</v>
      </c>
      <c r="I143" s="2">
        <v>10</v>
      </c>
      <c r="J143" s="2">
        <v>23</v>
      </c>
      <c r="K143" s="2" t="s">
        <v>600</v>
      </c>
      <c r="L143" s="3">
        <v>45789</v>
      </c>
      <c r="M143" s="2" t="s">
        <v>241</v>
      </c>
      <c r="N143" s="2" t="s">
        <v>327</v>
      </c>
      <c r="O143" s="2" t="s">
        <v>264</v>
      </c>
      <c r="P143" s="2" t="s">
        <v>396</v>
      </c>
      <c r="Q143" s="2" t="s">
        <v>329</v>
      </c>
      <c r="R143" s="3">
        <v>45951</v>
      </c>
      <c r="S143" s="2" t="s">
        <v>1031</v>
      </c>
    </row>
    <row r="144" spans="1:19">
      <c r="A144" s="2" t="s">
        <v>1032</v>
      </c>
      <c r="B144" s="2" t="s">
        <v>1033</v>
      </c>
      <c r="C144" s="2" t="s">
        <v>1034</v>
      </c>
      <c r="D144" s="2"/>
      <c r="E144" s="2" t="s">
        <v>1035</v>
      </c>
      <c r="F144" s="2" t="s">
        <v>271</v>
      </c>
      <c r="G144" s="2" t="s">
        <v>110</v>
      </c>
      <c r="H144" s="2">
        <v>25</v>
      </c>
      <c r="I144" s="2">
        <v>2</v>
      </c>
      <c r="J144" s="2"/>
      <c r="K144" s="2" t="s">
        <v>122</v>
      </c>
      <c r="L144" s="3">
        <v>45829</v>
      </c>
      <c r="M144" s="2" t="s">
        <v>380</v>
      </c>
      <c r="N144" s="2" t="s">
        <v>709</v>
      </c>
      <c r="O144" s="2" t="s">
        <v>644</v>
      </c>
      <c r="P144" s="2" t="s">
        <v>577</v>
      </c>
      <c r="Q144" s="2" t="s">
        <v>294</v>
      </c>
      <c r="R144" s="3">
        <v>45832</v>
      </c>
      <c r="S144" s="2" t="s">
        <v>1036</v>
      </c>
    </row>
    <row r="145" spans="1:19">
      <c r="A145" s="2" t="s">
        <v>1037</v>
      </c>
      <c r="B145" s="2" t="s">
        <v>1038</v>
      </c>
      <c r="C145" s="2" t="s">
        <v>1039</v>
      </c>
      <c r="D145" s="2"/>
      <c r="E145" s="2" t="s">
        <v>1040</v>
      </c>
      <c r="F145" s="2"/>
      <c r="G145" s="2" t="s">
        <v>272</v>
      </c>
      <c r="H145" s="2"/>
      <c r="I145" s="2">
        <v>16</v>
      </c>
      <c r="J145" s="2">
        <v>5</v>
      </c>
      <c r="K145" s="2" t="s">
        <v>5</v>
      </c>
      <c r="L145" s="3">
        <v>45719</v>
      </c>
      <c r="M145" s="2" t="s">
        <v>78</v>
      </c>
      <c r="N145" s="2" t="s">
        <v>201</v>
      </c>
      <c r="O145" s="2" t="s">
        <v>185</v>
      </c>
      <c r="P145" s="2" t="s">
        <v>1041</v>
      </c>
      <c r="Q145" s="2" t="s">
        <v>578</v>
      </c>
      <c r="R145" s="3">
        <v>45721</v>
      </c>
      <c r="S145" s="2" t="s">
        <v>1042</v>
      </c>
    </row>
    <row r="146" spans="1:19">
      <c r="A146" s="2" t="s">
        <v>1043</v>
      </c>
      <c r="B146" s="2" t="s">
        <v>1044</v>
      </c>
      <c r="C146" s="2" t="s">
        <v>1045</v>
      </c>
      <c r="D146" s="2" t="s">
        <v>1046</v>
      </c>
      <c r="E146" s="2" t="s">
        <v>1047</v>
      </c>
      <c r="F146" s="2" t="s">
        <v>410</v>
      </c>
      <c r="G146" s="2" t="s">
        <v>192</v>
      </c>
      <c r="H146" s="2">
        <v>34</v>
      </c>
      <c r="I146" s="2">
        <v>11</v>
      </c>
      <c r="J146" s="2">
        <v>14</v>
      </c>
      <c r="K146" s="2" t="s">
        <v>14</v>
      </c>
      <c r="L146" s="3">
        <v>45822</v>
      </c>
      <c r="M146" s="2" t="s">
        <v>51</v>
      </c>
      <c r="N146" s="2" t="s">
        <v>152</v>
      </c>
      <c r="O146" s="2" t="s">
        <v>174</v>
      </c>
      <c r="P146" s="2" t="s">
        <v>878</v>
      </c>
      <c r="Q146" s="2"/>
      <c r="R146" s="3">
        <v>45728</v>
      </c>
      <c r="S146" s="2"/>
    </row>
    <row r="147" spans="1:19">
      <c r="A147" s="2" t="s">
        <v>1048</v>
      </c>
      <c r="B147" s="2" t="s">
        <v>1049</v>
      </c>
      <c r="C147" s="2"/>
      <c r="D147" s="2"/>
      <c r="E147" s="2" t="s">
        <v>507</v>
      </c>
      <c r="F147" s="2" t="s">
        <v>655</v>
      </c>
      <c r="G147" s="2" t="s">
        <v>272</v>
      </c>
      <c r="H147" s="2">
        <v>26</v>
      </c>
      <c r="I147" s="2">
        <v>13</v>
      </c>
      <c r="J147" s="2">
        <v>10</v>
      </c>
      <c r="K147" s="2" t="s">
        <v>99</v>
      </c>
      <c r="L147" s="3">
        <v>45846</v>
      </c>
      <c r="M147" s="2" t="s">
        <v>51</v>
      </c>
      <c r="N147" s="2" t="s">
        <v>637</v>
      </c>
      <c r="O147" s="2" t="s">
        <v>749</v>
      </c>
      <c r="P147" s="2" t="s">
        <v>244</v>
      </c>
      <c r="Q147" s="2" t="s">
        <v>154</v>
      </c>
      <c r="R147" s="3">
        <v>46013</v>
      </c>
      <c r="S147" s="2"/>
    </row>
    <row r="148" spans="1:19">
      <c r="A148" s="2" t="s">
        <v>1050</v>
      </c>
      <c r="B148" s="2" t="s">
        <v>1051</v>
      </c>
      <c r="C148" s="2" t="s">
        <v>1052</v>
      </c>
      <c r="D148" s="2" t="s">
        <v>1053</v>
      </c>
      <c r="E148" s="2" t="s">
        <v>1054</v>
      </c>
      <c r="F148" s="2" t="s">
        <v>62</v>
      </c>
      <c r="G148" s="2" t="s">
        <v>6</v>
      </c>
      <c r="H148" s="2">
        <v>34</v>
      </c>
      <c r="I148" s="2"/>
      <c r="J148" s="2">
        <v>18</v>
      </c>
      <c r="K148" s="2" t="s">
        <v>395</v>
      </c>
      <c r="L148" s="3">
        <v>45893</v>
      </c>
      <c r="M148" s="2" t="s">
        <v>241</v>
      </c>
      <c r="N148" s="2" t="s">
        <v>792</v>
      </c>
      <c r="O148" s="2" t="s">
        <v>1055</v>
      </c>
      <c r="P148" s="2" t="s">
        <v>470</v>
      </c>
      <c r="Q148" s="2"/>
      <c r="R148" s="3">
        <v>45848</v>
      </c>
      <c r="S148" s="2" t="s">
        <v>1056</v>
      </c>
    </row>
    <row r="149" spans="1:19">
      <c r="A149" s="2" t="s">
        <v>1057</v>
      </c>
      <c r="B149" s="2" t="s">
        <v>1058</v>
      </c>
      <c r="C149" s="2" t="s">
        <v>1059</v>
      </c>
      <c r="D149" s="2"/>
      <c r="E149" s="2" t="s">
        <v>1060</v>
      </c>
      <c r="F149" s="2" t="s">
        <v>131</v>
      </c>
      <c r="G149" s="2" t="s">
        <v>200</v>
      </c>
      <c r="H149" s="2">
        <v>7</v>
      </c>
      <c r="I149" s="2">
        <v>7</v>
      </c>
      <c r="J149" s="2">
        <v>28</v>
      </c>
      <c r="K149" s="2" t="s">
        <v>39</v>
      </c>
      <c r="L149" s="3">
        <v>45664</v>
      </c>
      <c r="M149" s="2" t="s">
        <v>65</v>
      </c>
      <c r="N149" s="2" t="s">
        <v>764</v>
      </c>
      <c r="O149" s="2" t="s">
        <v>656</v>
      </c>
      <c r="P149" s="2" t="s">
        <v>616</v>
      </c>
      <c r="Q149" s="2" t="s">
        <v>284</v>
      </c>
      <c r="R149" s="3">
        <v>45814</v>
      </c>
      <c r="S149" s="2" t="s">
        <v>1061</v>
      </c>
    </row>
    <row r="150" spans="1:19">
      <c r="A150" s="2" t="s">
        <v>1062</v>
      </c>
      <c r="B150" s="2" t="s">
        <v>1063</v>
      </c>
      <c r="C150" s="2" t="s">
        <v>1064</v>
      </c>
      <c r="D150" s="2" t="s">
        <v>1065</v>
      </c>
      <c r="E150" s="2" t="s">
        <v>1066</v>
      </c>
      <c r="F150" s="2" t="s">
        <v>131</v>
      </c>
      <c r="G150" s="2" t="s">
        <v>262</v>
      </c>
      <c r="H150" s="2">
        <v>15</v>
      </c>
      <c r="I150" s="2"/>
      <c r="J150" s="2"/>
      <c r="K150" s="2"/>
      <c r="L150" s="3">
        <v>45728</v>
      </c>
      <c r="M150" s="2" t="s">
        <v>421</v>
      </c>
      <c r="N150" s="2" t="s">
        <v>292</v>
      </c>
      <c r="O150" s="2" t="s">
        <v>363</v>
      </c>
      <c r="P150" s="2" t="s">
        <v>54</v>
      </c>
      <c r="Q150" s="2" t="s">
        <v>284</v>
      </c>
      <c r="R150" s="3">
        <v>45963</v>
      </c>
      <c r="S150" s="2"/>
    </row>
    <row r="151" spans="1:19">
      <c r="A151" s="2" t="s">
        <v>1067</v>
      </c>
      <c r="B151" s="2" t="s">
        <v>1068</v>
      </c>
      <c r="C151" s="2" t="s">
        <v>1069</v>
      </c>
      <c r="D151" s="2" t="s">
        <v>1070</v>
      </c>
      <c r="E151" s="2" t="s">
        <v>1071</v>
      </c>
      <c r="F151" s="2" t="s">
        <v>281</v>
      </c>
      <c r="G151" s="2" t="s">
        <v>200</v>
      </c>
      <c r="H151" s="2">
        <v>8</v>
      </c>
      <c r="I151" s="2">
        <v>1</v>
      </c>
      <c r="J151" s="2">
        <v>28</v>
      </c>
      <c r="K151" s="2" t="s">
        <v>600</v>
      </c>
      <c r="L151" s="3">
        <v>46007</v>
      </c>
      <c r="M151" s="2" t="s">
        <v>516</v>
      </c>
      <c r="N151" s="2" t="s">
        <v>1072</v>
      </c>
      <c r="O151" s="2" t="s">
        <v>422</v>
      </c>
      <c r="P151" s="2" t="s">
        <v>216</v>
      </c>
      <c r="Q151" s="2" t="s">
        <v>104</v>
      </c>
      <c r="R151" s="3">
        <v>45958</v>
      </c>
      <c r="S151" s="2" t="s">
        <v>1073</v>
      </c>
    </row>
    <row r="152" spans="1:19">
      <c r="A152" s="2" t="s">
        <v>1074</v>
      </c>
      <c r="B152" s="2" t="s">
        <v>1075</v>
      </c>
      <c r="C152" s="2" t="s">
        <v>1076</v>
      </c>
      <c r="D152" s="2" t="s">
        <v>1077</v>
      </c>
      <c r="E152" s="2" t="s">
        <v>1078</v>
      </c>
      <c r="F152" s="2" t="s">
        <v>410</v>
      </c>
      <c r="G152" s="2" t="s">
        <v>643</v>
      </c>
      <c r="H152" s="2">
        <v>34</v>
      </c>
      <c r="I152" s="2">
        <v>6</v>
      </c>
      <c r="J152" s="2">
        <v>31</v>
      </c>
      <c r="K152" s="2" t="s">
        <v>600</v>
      </c>
      <c r="L152" s="3">
        <v>45788</v>
      </c>
      <c r="M152" s="2" t="s">
        <v>151</v>
      </c>
      <c r="N152" s="2" t="s">
        <v>1079</v>
      </c>
      <c r="O152" s="2" t="s">
        <v>80</v>
      </c>
      <c r="P152" s="2" t="s">
        <v>114</v>
      </c>
      <c r="Q152" s="2" t="s">
        <v>414</v>
      </c>
      <c r="R152" s="3"/>
      <c r="S152" s="2" t="s">
        <v>1080</v>
      </c>
    </row>
    <row r="153" spans="1:19">
      <c r="A153" s="2" t="s">
        <v>1081</v>
      </c>
      <c r="B153" s="2" t="s">
        <v>1082</v>
      </c>
      <c r="C153" s="2" t="s">
        <v>1083</v>
      </c>
      <c r="D153" s="2" t="s">
        <v>1084</v>
      </c>
      <c r="E153" s="2" t="s">
        <v>975</v>
      </c>
      <c r="F153" s="2" t="s">
        <v>120</v>
      </c>
      <c r="G153" s="2"/>
      <c r="H153" s="2">
        <v>5</v>
      </c>
      <c r="I153" s="2">
        <v>20</v>
      </c>
      <c r="J153" s="2"/>
      <c r="K153" s="2" t="s">
        <v>600</v>
      </c>
      <c r="L153" s="3">
        <v>45865</v>
      </c>
      <c r="M153" s="2" t="s">
        <v>222</v>
      </c>
      <c r="N153" s="2" t="s">
        <v>525</v>
      </c>
      <c r="O153" s="2" t="s">
        <v>890</v>
      </c>
      <c r="P153" s="2" t="s">
        <v>1085</v>
      </c>
      <c r="Q153" s="2" t="s">
        <v>145</v>
      </c>
      <c r="R153" s="3">
        <v>45764</v>
      </c>
      <c r="S153" s="2"/>
    </row>
    <row r="154" spans="1:19">
      <c r="A154" s="2" t="s">
        <v>1086</v>
      </c>
      <c r="B154" s="2" t="s">
        <v>1087</v>
      </c>
      <c r="C154" s="2" t="s">
        <v>1088</v>
      </c>
      <c r="D154" s="2" t="s">
        <v>1089</v>
      </c>
      <c r="E154" s="2" t="s">
        <v>958</v>
      </c>
      <c r="F154" s="2"/>
      <c r="G154" s="2" t="s">
        <v>192</v>
      </c>
      <c r="H154" s="2">
        <v>10</v>
      </c>
      <c r="I154" s="2">
        <v>17</v>
      </c>
      <c r="J154" s="2">
        <v>21</v>
      </c>
      <c r="K154" s="2" t="s">
        <v>77</v>
      </c>
      <c r="L154" s="3">
        <v>45945</v>
      </c>
      <c r="M154" s="2" t="s">
        <v>222</v>
      </c>
      <c r="N154" s="2"/>
      <c r="O154" s="2" t="s">
        <v>491</v>
      </c>
      <c r="P154" s="2" t="s">
        <v>437</v>
      </c>
      <c r="Q154" s="2" t="s">
        <v>625</v>
      </c>
      <c r="R154" s="3">
        <v>46002</v>
      </c>
      <c r="S154" s="2" t="s">
        <v>1090</v>
      </c>
    </row>
    <row r="155" spans="1:19">
      <c r="A155" s="2" t="s">
        <v>1091</v>
      </c>
      <c r="B155" s="2" t="s">
        <v>1092</v>
      </c>
      <c r="C155" s="2"/>
      <c r="D155" s="2"/>
      <c r="E155" s="2" t="s">
        <v>846</v>
      </c>
      <c r="F155" s="2" t="s">
        <v>468</v>
      </c>
      <c r="G155" s="2" t="s">
        <v>282</v>
      </c>
      <c r="H155" s="2"/>
      <c r="I155" s="2">
        <v>6</v>
      </c>
      <c r="J155" s="2">
        <v>1</v>
      </c>
      <c r="K155" s="2" t="s">
        <v>395</v>
      </c>
      <c r="L155" s="3">
        <v>45918</v>
      </c>
      <c r="M155" s="2"/>
      <c r="N155" s="2" t="s">
        <v>152</v>
      </c>
      <c r="O155" s="2" t="s">
        <v>254</v>
      </c>
      <c r="P155" s="2" t="s">
        <v>1093</v>
      </c>
      <c r="Q155" s="2" t="s">
        <v>44</v>
      </c>
      <c r="R155" s="3">
        <v>45827</v>
      </c>
      <c r="S155" s="2"/>
    </row>
    <row r="156" spans="1:19">
      <c r="A156" s="2" t="s">
        <v>1094</v>
      </c>
      <c r="B156" s="2" t="s">
        <v>1095</v>
      </c>
      <c r="C156" s="2" t="s">
        <v>1096</v>
      </c>
      <c r="D156" s="2"/>
      <c r="E156" s="2" t="s">
        <v>1097</v>
      </c>
      <c r="F156" s="2" t="s">
        <v>281</v>
      </c>
      <c r="G156" s="2" t="s">
        <v>141</v>
      </c>
      <c r="H156" s="2">
        <v>19</v>
      </c>
      <c r="I156" s="2"/>
      <c r="J156" s="2">
        <v>24</v>
      </c>
      <c r="K156" s="2" t="s">
        <v>14</v>
      </c>
      <c r="L156" s="3">
        <v>45820</v>
      </c>
      <c r="M156" s="2" t="s">
        <v>588</v>
      </c>
      <c r="N156" s="2" t="s">
        <v>403</v>
      </c>
      <c r="O156" s="2" t="s">
        <v>710</v>
      </c>
      <c r="P156" s="2" t="s">
        <v>501</v>
      </c>
      <c r="Q156" s="2" t="s">
        <v>373</v>
      </c>
      <c r="R156" s="3">
        <v>45931</v>
      </c>
      <c r="S156" s="2" t="s">
        <v>1098</v>
      </c>
    </row>
    <row r="157" spans="1:19">
      <c r="A157" s="2" t="s">
        <v>1099</v>
      </c>
      <c r="B157" s="2" t="s">
        <v>1100</v>
      </c>
      <c r="C157" s="2" t="s">
        <v>1101</v>
      </c>
      <c r="D157" s="2" t="s">
        <v>1102</v>
      </c>
      <c r="E157" s="2" t="s">
        <v>1103</v>
      </c>
      <c r="F157" s="2" t="s">
        <v>38</v>
      </c>
      <c r="G157" s="2" t="s">
        <v>192</v>
      </c>
      <c r="H157" s="2">
        <v>25</v>
      </c>
      <c r="I157" s="2">
        <v>10</v>
      </c>
      <c r="J157" s="2">
        <v>36</v>
      </c>
      <c r="K157" s="2" t="s">
        <v>12</v>
      </c>
      <c r="L157" s="3">
        <v>45780</v>
      </c>
      <c r="M157" s="2" t="s">
        <v>335</v>
      </c>
      <c r="N157" s="2" t="s">
        <v>475</v>
      </c>
      <c r="O157" s="2" t="s">
        <v>412</v>
      </c>
      <c r="P157" s="2" t="s">
        <v>93</v>
      </c>
      <c r="Q157" s="2"/>
      <c r="R157" s="3">
        <v>45882</v>
      </c>
      <c r="S157" s="2" t="s">
        <v>1104</v>
      </c>
    </row>
    <row r="158" spans="1:19">
      <c r="A158" s="2" t="s">
        <v>1105</v>
      </c>
      <c r="B158" s="2" t="s">
        <v>1106</v>
      </c>
      <c r="C158" s="2" t="s">
        <v>1107</v>
      </c>
      <c r="D158" s="2" t="s">
        <v>1108</v>
      </c>
      <c r="E158" s="2" t="s">
        <v>1109</v>
      </c>
      <c r="F158" s="2" t="s">
        <v>211</v>
      </c>
      <c r="G158" s="2" t="s">
        <v>6</v>
      </c>
      <c r="H158" s="2">
        <v>10</v>
      </c>
      <c r="I158" s="2">
        <v>19</v>
      </c>
      <c r="J158" s="2">
        <v>51</v>
      </c>
      <c r="K158" s="2"/>
      <c r="L158" s="3">
        <v>45871</v>
      </c>
      <c r="M158" s="2" t="s">
        <v>588</v>
      </c>
      <c r="N158" s="2" t="s">
        <v>792</v>
      </c>
      <c r="O158" s="2" t="s">
        <v>500</v>
      </c>
      <c r="P158" s="2" t="s">
        <v>437</v>
      </c>
      <c r="Q158" s="2" t="s">
        <v>356</v>
      </c>
      <c r="R158" s="3">
        <v>45712</v>
      </c>
      <c r="S158" s="2"/>
    </row>
    <row r="159" spans="1:19">
      <c r="A159" s="2" t="s">
        <v>1110</v>
      </c>
      <c r="B159" s="2" t="s">
        <v>1111</v>
      </c>
      <c r="C159" s="2" t="s">
        <v>1112</v>
      </c>
      <c r="D159" s="2"/>
      <c r="E159" s="2" t="s">
        <v>1011</v>
      </c>
      <c r="F159" s="2" t="s">
        <v>120</v>
      </c>
      <c r="G159" s="2" t="s">
        <v>212</v>
      </c>
      <c r="H159" s="2">
        <v>34</v>
      </c>
      <c r="I159" s="2">
        <v>8</v>
      </c>
      <c r="J159" s="2">
        <v>39</v>
      </c>
      <c r="K159" s="2" t="s">
        <v>11</v>
      </c>
      <c r="L159" s="3">
        <v>45962</v>
      </c>
      <c r="M159" s="2" t="s">
        <v>335</v>
      </c>
      <c r="N159" s="2" t="s">
        <v>411</v>
      </c>
      <c r="O159" s="2" t="s">
        <v>623</v>
      </c>
      <c r="P159" s="2" t="s">
        <v>328</v>
      </c>
      <c r="Q159" s="2"/>
      <c r="R159" s="3">
        <v>46011</v>
      </c>
      <c r="S159" s="2"/>
    </row>
    <row r="160" spans="1:19">
      <c r="A160" s="2" t="s">
        <v>1113</v>
      </c>
      <c r="B160" s="2" t="s">
        <v>1114</v>
      </c>
      <c r="C160" s="2" t="s">
        <v>1115</v>
      </c>
      <c r="D160" s="2"/>
      <c r="E160" s="2" t="s">
        <v>315</v>
      </c>
      <c r="F160" s="2" t="s">
        <v>324</v>
      </c>
      <c r="G160" s="2" t="s">
        <v>200</v>
      </c>
      <c r="H160" s="2">
        <v>24</v>
      </c>
      <c r="I160" s="2">
        <v>3</v>
      </c>
      <c r="J160" s="2">
        <v>31</v>
      </c>
      <c r="K160" s="2" t="s">
        <v>132</v>
      </c>
      <c r="L160" s="3">
        <v>45723</v>
      </c>
      <c r="M160" s="2" t="s">
        <v>193</v>
      </c>
      <c r="N160" s="2" t="s">
        <v>52</v>
      </c>
      <c r="O160" s="2" t="s">
        <v>202</v>
      </c>
      <c r="P160" s="2" t="s">
        <v>1085</v>
      </c>
      <c r="Q160" s="2" t="s">
        <v>233</v>
      </c>
      <c r="R160" s="3">
        <v>45882</v>
      </c>
      <c r="S160" s="2" t="s">
        <v>1116</v>
      </c>
    </row>
    <row r="161" spans="1:19">
      <c r="A161" s="2" t="s">
        <v>1117</v>
      </c>
      <c r="B161" s="2" t="s">
        <v>1118</v>
      </c>
      <c r="C161" s="2" t="s">
        <v>1119</v>
      </c>
      <c r="D161" s="2" t="s">
        <v>1120</v>
      </c>
      <c r="E161" s="2" t="s">
        <v>199</v>
      </c>
      <c r="F161" s="2" t="s">
        <v>468</v>
      </c>
      <c r="G161" s="2" t="s">
        <v>110</v>
      </c>
      <c r="H161" s="2">
        <v>8</v>
      </c>
      <c r="I161" s="2"/>
      <c r="J161" s="2">
        <v>43</v>
      </c>
      <c r="K161" s="2" t="s">
        <v>132</v>
      </c>
      <c r="L161" s="3">
        <v>45969</v>
      </c>
      <c r="M161" s="2" t="s">
        <v>151</v>
      </c>
      <c r="N161" s="2" t="s">
        <v>184</v>
      </c>
      <c r="O161" s="2" t="s">
        <v>231</v>
      </c>
      <c r="P161" s="2" t="s">
        <v>43</v>
      </c>
      <c r="Q161" s="2" t="s">
        <v>329</v>
      </c>
      <c r="R161" s="3">
        <v>45905</v>
      </c>
      <c r="S161" s="2"/>
    </row>
    <row r="162" spans="1:19">
      <c r="A162" s="2" t="s">
        <v>1121</v>
      </c>
      <c r="B162" s="2" t="s">
        <v>1122</v>
      </c>
      <c r="C162" s="2" t="s">
        <v>1123</v>
      </c>
      <c r="D162" s="2" t="s">
        <v>1124</v>
      </c>
      <c r="E162" s="2" t="s">
        <v>1125</v>
      </c>
      <c r="F162" s="2" t="s">
        <v>379</v>
      </c>
      <c r="G162" s="2" t="s">
        <v>272</v>
      </c>
      <c r="H162" s="2">
        <v>7</v>
      </c>
      <c r="I162" s="2">
        <v>4</v>
      </c>
      <c r="J162" s="2">
        <v>48</v>
      </c>
      <c r="K162" s="2" t="s">
        <v>122</v>
      </c>
      <c r="L162" s="3">
        <v>45852</v>
      </c>
      <c r="M162" s="2" t="s">
        <v>380</v>
      </c>
      <c r="N162" s="2" t="s">
        <v>889</v>
      </c>
      <c r="O162" s="2" t="s">
        <v>915</v>
      </c>
      <c r="P162" s="2" t="s">
        <v>470</v>
      </c>
      <c r="Q162" s="2" t="s">
        <v>164</v>
      </c>
      <c r="R162" s="3">
        <v>45682</v>
      </c>
      <c r="S162" s="2" t="s">
        <v>1126</v>
      </c>
    </row>
    <row r="163" spans="1:19">
      <c r="A163" s="2" t="s">
        <v>1127</v>
      </c>
      <c r="B163" s="2" t="s">
        <v>1128</v>
      </c>
      <c r="C163" s="2" t="s">
        <v>1129</v>
      </c>
      <c r="D163" s="2" t="s">
        <v>1130</v>
      </c>
      <c r="E163" s="2" t="s">
        <v>1035</v>
      </c>
      <c r="F163" s="2" t="s">
        <v>75</v>
      </c>
      <c r="G163" s="2"/>
      <c r="H163" s="2">
        <v>10</v>
      </c>
      <c r="I163" s="2">
        <v>1</v>
      </c>
      <c r="J163" s="2">
        <v>0</v>
      </c>
      <c r="K163" s="2" t="s">
        <v>395</v>
      </c>
      <c r="L163" s="3">
        <v>45771</v>
      </c>
      <c r="M163" s="2" t="s">
        <v>172</v>
      </c>
      <c r="N163" s="2" t="s">
        <v>663</v>
      </c>
      <c r="O163" s="2" t="s">
        <v>742</v>
      </c>
      <c r="P163" s="2" t="s">
        <v>1131</v>
      </c>
      <c r="Q163" s="2" t="s">
        <v>82</v>
      </c>
      <c r="R163" s="3">
        <v>45892</v>
      </c>
      <c r="S163" s="2"/>
    </row>
    <row r="164" spans="1:19">
      <c r="A164" s="2" t="s">
        <v>1132</v>
      </c>
      <c r="B164" s="2" t="s">
        <v>1133</v>
      </c>
      <c r="C164" s="2" t="s">
        <v>1134</v>
      </c>
      <c r="D164" s="2" t="s">
        <v>1135</v>
      </c>
      <c r="E164" s="2" t="s">
        <v>37</v>
      </c>
      <c r="F164" s="2" t="s">
        <v>324</v>
      </c>
      <c r="G164" s="2" t="s">
        <v>599</v>
      </c>
      <c r="H164" s="2">
        <v>28</v>
      </c>
      <c r="I164" s="2">
        <v>1</v>
      </c>
      <c r="J164" s="2">
        <v>15</v>
      </c>
      <c r="K164" s="2" t="s">
        <v>183</v>
      </c>
      <c r="L164" s="3">
        <v>45993</v>
      </c>
      <c r="M164" s="2" t="s">
        <v>133</v>
      </c>
      <c r="N164" s="2" t="s">
        <v>201</v>
      </c>
      <c r="O164" s="2" t="s">
        <v>656</v>
      </c>
      <c r="P164" s="2" t="s">
        <v>1136</v>
      </c>
      <c r="Q164" s="2" t="s">
        <v>82</v>
      </c>
      <c r="R164" s="3">
        <v>45802</v>
      </c>
      <c r="S164" s="2" t="s">
        <v>1137</v>
      </c>
    </row>
    <row r="165" spans="1:19">
      <c r="A165" s="2" t="s">
        <v>1138</v>
      </c>
      <c r="B165" s="2" t="s">
        <v>1139</v>
      </c>
      <c r="C165" s="2" t="s">
        <v>1140</v>
      </c>
      <c r="D165" s="2" t="s">
        <v>1141</v>
      </c>
      <c r="E165" s="2" t="s">
        <v>840</v>
      </c>
      <c r="F165" s="2" t="s">
        <v>170</v>
      </c>
      <c r="G165" s="2" t="s">
        <v>240</v>
      </c>
      <c r="H165" s="2">
        <v>11</v>
      </c>
      <c r="I165" s="2">
        <v>6</v>
      </c>
      <c r="J165" s="2">
        <v>5</v>
      </c>
      <c r="K165" s="2" t="s">
        <v>395</v>
      </c>
      <c r="L165" s="3">
        <v>45984</v>
      </c>
      <c r="M165" s="2" t="s">
        <v>316</v>
      </c>
      <c r="N165" s="2" t="s">
        <v>436</v>
      </c>
      <c r="O165" s="2" t="s">
        <v>264</v>
      </c>
      <c r="P165" s="2" t="s">
        <v>144</v>
      </c>
      <c r="Q165" s="2"/>
      <c r="R165" s="3">
        <v>45811</v>
      </c>
      <c r="S165" s="2" t="s">
        <v>1142</v>
      </c>
    </row>
    <row r="166" spans="1:19">
      <c r="A166" s="2" t="s">
        <v>1143</v>
      </c>
      <c r="B166" s="2" t="s">
        <v>1144</v>
      </c>
      <c r="C166" s="2" t="s">
        <v>1145</v>
      </c>
      <c r="D166" s="2" t="s">
        <v>1146</v>
      </c>
      <c r="E166" s="2" t="s">
        <v>1147</v>
      </c>
      <c r="F166" s="2" t="s">
        <v>49</v>
      </c>
      <c r="G166" s="2" t="s">
        <v>282</v>
      </c>
      <c r="H166" s="2">
        <v>28</v>
      </c>
      <c r="I166" s="2">
        <v>5</v>
      </c>
      <c r="J166" s="2">
        <v>8</v>
      </c>
      <c r="K166" s="2" t="s">
        <v>64</v>
      </c>
      <c r="L166" s="3"/>
      <c r="M166" s="2" t="s">
        <v>421</v>
      </c>
      <c r="N166" s="2" t="s">
        <v>142</v>
      </c>
      <c r="O166" s="2" t="s">
        <v>350</v>
      </c>
      <c r="P166" s="2" t="s">
        <v>1148</v>
      </c>
      <c r="Q166" s="2"/>
      <c r="R166" s="3">
        <v>45677</v>
      </c>
      <c r="S166" s="2" t="s">
        <v>1149</v>
      </c>
    </row>
    <row r="167" spans="1:19">
      <c r="A167" s="2" t="s">
        <v>1150</v>
      </c>
      <c r="B167" s="2" t="s">
        <v>1151</v>
      </c>
      <c r="C167" s="2" t="s">
        <v>1152</v>
      </c>
      <c r="D167" s="2" t="s">
        <v>1153</v>
      </c>
      <c r="E167" s="2" t="s">
        <v>1154</v>
      </c>
      <c r="F167" s="2" t="s">
        <v>569</v>
      </c>
      <c r="G167" s="2" t="s">
        <v>160</v>
      </c>
      <c r="H167" s="2"/>
      <c r="I167" s="2">
        <v>18</v>
      </c>
      <c r="J167" s="2">
        <v>19</v>
      </c>
      <c r="K167" s="2" t="s">
        <v>122</v>
      </c>
      <c r="L167" s="3">
        <v>45661</v>
      </c>
      <c r="M167" s="2" t="s">
        <v>151</v>
      </c>
      <c r="N167" s="2" t="s">
        <v>841</v>
      </c>
      <c r="O167" s="2" t="s">
        <v>42</v>
      </c>
      <c r="P167" s="2" t="s">
        <v>404</v>
      </c>
      <c r="Q167" s="2" t="s">
        <v>509</v>
      </c>
      <c r="R167" s="3">
        <v>45956</v>
      </c>
      <c r="S167" s="2" t="s">
        <v>1155</v>
      </c>
    </row>
    <row r="168" spans="1:19">
      <c r="A168" s="2" t="s">
        <v>1156</v>
      </c>
      <c r="B168" s="2" t="s">
        <v>1157</v>
      </c>
      <c r="C168" s="2" t="s">
        <v>1158</v>
      </c>
      <c r="D168" s="2" t="s">
        <v>1159</v>
      </c>
      <c r="E168" s="2" t="s">
        <v>1054</v>
      </c>
      <c r="F168" s="2"/>
      <c r="G168" s="2" t="s">
        <v>692</v>
      </c>
      <c r="H168" s="2">
        <v>13</v>
      </c>
      <c r="I168" s="2">
        <v>3</v>
      </c>
      <c r="J168" s="2">
        <v>40</v>
      </c>
      <c r="K168" s="2" t="s">
        <v>183</v>
      </c>
      <c r="L168" s="3">
        <v>45893</v>
      </c>
      <c r="M168" s="2" t="s">
        <v>273</v>
      </c>
      <c r="N168" s="2" t="s">
        <v>253</v>
      </c>
      <c r="O168" s="2" t="s">
        <v>749</v>
      </c>
      <c r="P168" s="2" t="s">
        <v>602</v>
      </c>
      <c r="Q168" s="2" t="s">
        <v>405</v>
      </c>
      <c r="R168" s="3">
        <v>45813</v>
      </c>
      <c r="S168" s="2" t="s">
        <v>1160</v>
      </c>
    </row>
    <row r="169" spans="1:19">
      <c r="A169" s="2" t="s">
        <v>1161</v>
      </c>
      <c r="B169" s="2" t="s">
        <v>1162</v>
      </c>
      <c r="C169" s="2" t="s">
        <v>1163</v>
      </c>
      <c r="D169" s="2" t="s">
        <v>1164</v>
      </c>
      <c r="E169" s="2" t="s">
        <v>1165</v>
      </c>
      <c r="F169" s="2" t="s">
        <v>211</v>
      </c>
      <c r="G169" s="2" t="s">
        <v>692</v>
      </c>
      <c r="H169" s="2">
        <v>21</v>
      </c>
      <c r="I169" s="2">
        <v>20</v>
      </c>
      <c r="J169" s="2">
        <v>40</v>
      </c>
      <c r="K169" s="2" t="s">
        <v>64</v>
      </c>
      <c r="L169" s="3">
        <v>45803</v>
      </c>
      <c r="M169" s="2" t="s">
        <v>100</v>
      </c>
      <c r="N169" s="2"/>
      <c r="O169" s="2" t="s">
        <v>174</v>
      </c>
      <c r="P169" s="2" t="s">
        <v>216</v>
      </c>
      <c r="Q169" s="2" t="s">
        <v>164</v>
      </c>
      <c r="R169" s="3">
        <v>45821</v>
      </c>
      <c r="S169" s="2" t="s">
        <v>1166</v>
      </c>
    </row>
    <row r="170" spans="1:19">
      <c r="A170" s="2" t="s">
        <v>1167</v>
      </c>
      <c r="B170" s="2" t="s">
        <v>1168</v>
      </c>
      <c r="C170" s="2" t="s">
        <v>1169</v>
      </c>
      <c r="D170" s="2" t="s">
        <v>1170</v>
      </c>
      <c r="E170" s="2" t="s">
        <v>1171</v>
      </c>
      <c r="F170" s="2" t="s">
        <v>170</v>
      </c>
      <c r="G170" s="2" t="s">
        <v>361</v>
      </c>
      <c r="H170" s="2">
        <v>19</v>
      </c>
      <c r="I170" s="2">
        <v>10</v>
      </c>
      <c r="J170" s="2">
        <v>1</v>
      </c>
      <c r="K170" s="2" t="s">
        <v>64</v>
      </c>
      <c r="L170" s="3">
        <v>45834</v>
      </c>
      <c r="M170" s="2" t="s">
        <v>316</v>
      </c>
      <c r="N170" s="2" t="s">
        <v>336</v>
      </c>
      <c r="O170" s="2" t="s">
        <v>508</v>
      </c>
      <c r="P170" s="2" t="s">
        <v>470</v>
      </c>
      <c r="Q170" s="2" t="s">
        <v>793</v>
      </c>
      <c r="R170" s="3">
        <v>45859</v>
      </c>
      <c r="S170" s="2" t="s">
        <v>1172</v>
      </c>
    </row>
    <row r="171" spans="1:19">
      <c r="A171" s="2" t="s">
        <v>1173</v>
      </c>
      <c r="B171" s="2" t="s">
        <v>1174</v>
      </c>
      <c r="C171" s="2" t="s">
        <v>1175</v>
      </c>
      <c r="D171" s="2" t="s">
        <v>1176</v>
      </c>
      <c r="E171" s="2" t="s">
        <v>555</v>
      </c>
      <c r="F171" s="2"/>
      <c r="G171" s="2" t="s">
        <v>282</v>
      </c>
      <c r="H171" s="2">
        <v>23</v>
      </c>
      <c r="I171" s="2">
        <v>6</v>
      </c>
      <c r="J171" s="2">
        <v>28</v>
      </c>
      <c r="K171" s="2" t="s">
        <v>183</v>
      </c>
      <c r="L171" s="3"/>
      <c r="M171" s="2" t="s">
        <v>90</v>
      </c>
      <c r="N171" s="2" t="s">
        <v>475</v>
      </c>
      <c r="O171" s="2" t="s">
        <v>231</v>
      </c>
      <c r="P171" s="2" t="s">
        <v>255</v>
      </c>
      <c r="Q171" s="2"/>
      <c r="R171" s="3">
        <v>45910</v>
      </c>
      <c r="S171" s="2" t="s">
        <v>1177</v>
      </c>
    </row>
    <row r="172" spans="1:19">
      <c r="A172" s="2" t="s">
        <v>1178</v>
      </c>
      <c r="B172" s="2" t="s">
        <v>1179</v>
      </c>
      <c r="C172" s="2" t="s">
        <v>1180</v>
      </c>
      <c r="D172" s="2" t="s">
        <v>1181</v>
      </c>
      <c r="E172" s="2" t="s">
        <v>1182</v>
      </c>
      <c r="F172" s="2" t="s">
        <v>140</v>
      </c>
      <c r="G172" s="2" t="s">
        <v>992</v>
      </c>
      <c r="H172" s="2">
        <v>19</v>
      </c>
      <c r="I172" s="2"/>
      <c r="J172" s="2">
        <v>40</v>
      </c>
      <c r="K172" s="2" t="s">
        <v>64</v>
      </c>
      <c r="L172" s="3">
        <v>45757</v>
      </c>
      <c r="M172" s="2" t="s">
        <v>51</v>
      </c>
      <c r="N172" s="2"/>
      <c r="O172" s="2" t="s">
        <v>113</v>
      </c>
      <c r="P172" s="2" t="s">
        <v>501</v>
      </c>
      <c r="Q172" s="2" t="s">
        <v>657</v>
      </c>
      <c r="R172" s="3">
        <v>45677</v>
      </c>
      <c r="S172" s="2" t="s">
        <v>1183</v>
      </c>
    </row>
    <row r="173" spans="1:19">
      <c r="A173" s="2" t="s">
        <v>1184</v>
      </c>
      <c r="B173" s="2" t="s">
        <v>1185</v>
      </c>
      <c r="C173" s="2" t="s">
        <v>1186</v>
      </c>
      <c r="D173" s="2" t="s">
        <v>1187</v>
      </c>
      <c r="E173" s="2" t="s">
        <v>1188</v>
      </c>
      <c r="F173" s="2"/>
      <c r="G173" s="2" t="s">
        <v>361</v>
      </c>
      <c r="H173" s="2">
        <v>3</v>
      </c>
      <c r="I173" s="2"/>
      <c r="J173" s="2">
        <v>45</v>
      </c>
      <c r="K173" s="2" t="s">
        <v>132</v>
      </c>
      <c r="L173" s="3">
        <v>45988</v>
      </c>
      <c r="M173" s="2" t="s">
        <v>273</v>
      </c>
      <c r="N173" s="2" t="s">
        <v>1189</v>
      </c>
      <c r="O173" s="2" t="s">
        <v>858</v>
      </c>
      <c r="P173" s="2" t="s">
        <v>175</v>
      </c>
      <c r="Q173" s="2" t="s">
        <v>55</v>
      </c>
      <c r="R173" s="3">
        <v>45987</v>
      </c>
      <c r="S173" s="2" t="s">
        <v>1190</v>
      </c>
    </row>
    <row r="174" spans="1:19">
      <c r="A174" s="2" t="s">
        <v>1191</v>
      </c>
      <c r="B174" s="2" t="s">
        <v>1192</v>
      </c>
      <c r="C174" s="2" t="s">
        <v>1193</v>
      </c>
      <c r="D174" s="2" t="s">
        <v>1194</v>
      </c>
      <c r="E174" s="2" t="s">
        <v>1195</v>
      </c>
      <c r="F174" s="2" t="s">
        <v>281</v>
      </c>
      <c r="G174" s="2" t="s">
        <v>110</v>
      </c>
      <c r="H174" s="2">
        <v>20</v>
      </c>
      <c r="I174" s="2">
        <v>0</v>
      </c>
      <c r="J174" s="2"/>
      <c r="K174" s="2" t="s">
        <v>5</v>
      </c>
      <c r="L174" s="3">
        <v>45897</v>
      </c>
      <c r="M174" s="2" t="s">
        <v>489</v>
      </c>
      <c r="N174" s="2" t="s">
        <v>253</v>
      </c>
      <c r="O174" s="2" t="s">
        <v>422</v>
      </c>
      <c r="P174" s="2" t="s">
        <v>93</v>
      </c>
      <c r="Q174" s="2" t="s">
        <v>438</v>
      </c>
      <c r="R174" s="3">
        <v>45699</v>
      </c>
      <c r="S174" s="2" t="s">
        <v>1196</v>
      </c>
    </row>
    <row r="175" spans="1:19">
      <c r="A175" s="2" t="s">
        <v>1197</v>
      </c>
      <c r="B175" s="2" t="s">
        <v>1198</v>
      </c>
      <c r="C175" s="2" t="s">
        <v>1199</v>
      </c>
      <c r="D175" s="2" t="s">
        <v>1200</v>
      </c>
      <c r="E175" s="2" t="s">
        <v>402</v>
      </c>
      <c r="F175" s="2" t="s">
        <v>62</v>
      </c>
      <c r="G175" s="2" t="s">
        <v>212</v>
      </c>
      <c r="H175" s="2">
        <v>11</v>
      </c>
      <c r="I175" s="2">
        <v>2</v>
      </c>
      <c r="J175" s="2">
        <v>45</v>
      </c>
      <c r="K175" s="2" t="s">
        <v>89</v>
      </c>
      <c r="L175" s="3">
        <v>45707</v>
      </c>
      <c r="M175" s="2"/>
      <c r="N175" s="2" t="s">
        <v>770</v>
      </c>
      <c r="O175" s="2" t="s">
        <v>491</v>
      </c>
      <c r="P175" s="2" t="s">
        <v>114</v>
      </c>
      <c r="Q175" s="2" t="s">
        <v>657</v>
      </c>
      <c r="R175" s="3">
        <v>45841</v>
      </c>
      <c r="S175" s="2" t="s">
        <v>1201</v>
      </c>
    </row>
    <row r="176" spans="1:19">
      <c r="A176" s="2" t="s">
        <v>1202</v>
      </c>
      <c r="B176" s="2" t="s">
        <v>1203</v>
      </c>
      <c r="C176" s="2" t="s">
        <v>1204</v>
      </c>
      <c r="D176" s="2"/>
      <c r="E176" s="2" t="s">
        <v>450</v>
      </c>
      <c r="F176" s="2" t="s">
        <v>468</v>
      </c>
      <c r="G176" s="2" t="s">
        <v>8</v>
      </c>
      <c r="H176" s="2">
        <v>18</v>
      </c>
      <c r="I176" s="2">
        <v>18</v>
      </c>
      <c r="J176" s="2">
        <v>13</v>
      </c>
      <c r="K176" s="2" t="s">
        <v>77</v>
      </c>
      <c r="L176" s="3">
        <v>45796</v>
      </c>
      <c r="M176" s="2" t="s">
        <v>316</v>
      </c>
      <c r="N176" s="2"/>
      <c r="O176" s="2" t="s">
        <v>412</v>
      </c>
      <c r="P176" s="2" t="s">
        <v>396</v>
      </c>
      <c r="Q176" s="2" t="s">
        <v>405</v>
      </c>
      <c r="R176" s="3"/>
      <c r="S176" s="2" t="s">
        <v>1205</v>
      </c>
    </row>
    <row r="177" spans="1:19">
      <c r="A177" s="2" t="s">
        <v>1206</v>
      </c>
      <c r="B177" s="2" t="s">
        <v>1207</v>
      </c>
      <c r="C177" s="2" t="s">
        <v>1208</v>
      </c>
      <c r="D177" s="2" t="s">
        <v>1209</v>
      </c>
      <c r="E177" s="2" t="s">
        <v>1210</v>
      </c>
      <c r="F177" s="2" t="s">
        <v>62</v>
      </c>
      <c r="G177" s="2" t="s">
        <v>200</v>
      </c>
      <c r="H177" s="2">
        <v>27</v>
      </c>
      <c r="I177" s="2">
        <v>5</v>
      </c>
      <c r="J177" s="2">
        <v>12</v>
      </c>
      <c r="K177" s="2" t="s">
        <v>600</v>
      </c>
      <c r="L177" s="3">
        <v>45835</v>
      </c>
      <c r="M177" s="2" t="s">
        <v>151</v>
      </c>
      <c r="N177" s="2" t="s">
        <v>152</v>
      </c>
      <c r="O177" s="2" t="s">
        <v>460</v>
      </c>
      <c r="P177" s="2" t="s">
        <v>93</v>
      </c>
      <c r="Q177" s="2"/>
      <c r="R177" s="3">
        <v>45662</v>
      </c>
      <c r="S177" s="2" t="s">
        <v>1211</v>
      </c>
    </row>
    <row r="178" spans="1:19">
      <c r="A178" s="2" t="s">
        <v>1212</v>
      </c>
      <c r="B178" s="2" t="s">
        <v>1213</v>
      </c>
      <c r="C178" s="2" t="s">
        <v>1214</v>
      </c>
      <c r="D178" s="2" t="s">
        <v>1215</v>
      </c>
      <c r="E178" s="2" t="s">
        <v>1103</v>
      </c>
      <c r="F178" s="2" t="s">
        <v>342</v>
      </c>
      <c r="G178" s="2" t="s">
        <v>343</v>
      </c>
      <c r="H178" s="2">
        <v>0</v>
      </c>
      <c r="I178" s="2">
        <v>7</v>
      </c>
      <c r="J178" s="2">
        <v>17</v>
      </c>
      <c r="K178" s="2" t="s">
        <v>111</v>
      </c>
      <c r="L178" s="3">
        <v>45942</v>
      </c>
      <c r="M178" s="2" t="s">
        <v>213</v>
      </c>
      <c r="N178" s="2" t="s">
        <v>101</v>
      </c>
      <c r="O178" s="2" t="s">
        <v>556</v>
      </c>
      <c r="P178" s="2" t="s">
        <v>437</v>
      </c>
      <c r="Q178" s="2"/>
      <c r="R178" s="3">
        <v>45994</v>
      </c>
      <c r="S178" s="2"/>
    </row>
    <row r="179" spans="1:19">
      <c r="A179" s="2" t="s">
        <v>1216</v>
      </c>
      <c r="B179" s="2" t="s">
        <v>1217</v>
      </c>
      <c r="C179" s="2" t="s">
        <v>1218</v>
      </c>
      <c r="D179" s="2" t="s">
        <v>1219</v>
      </c>
      <c r="E179" s="2" t="s">
        <v>1035</v>
      </c>
      <c r="F179" s="2" t="s">
        <v>324</v>
      </c>
      <c r="G179" s="2" t="s">
        <v>212</v>
      </c>
      <c r="H179" s="2">
        <v>19</v>
      </c>
      <c r="I179" s="2">
        <v>10</v>
      </c>
      <c r="J179" s="2">
        <v>0</v>
      </c>
      <c r="K179" s="2"/>
      <c r="L179" s="3">
        <v>45888</v>
      </c>
      <c r="M179" s="2" t="s">
        <v>946</v>
      </c>
      <c r="N179" s="2" t="s">
        <v>362</v>
      </c>
      <c r="O179" s="2" t="s">
        <v>710</v>
      </c>
      <c r="P179" s="2" t="s">
        <v>1220</v>
      </c>
      <c r="Q179" s="2" t="s">
        <v>154</v>
      </c>
      <c r="R179" s="3">
        <v>45718</v>
      </c>
      <c r="S179" s="2" t="s">
        <v>1221</v>
      </c>
    </row>
    <row r="180" spans="1:19">
      <c r="A180" s="2" t="s">
        <v>1222</v>
      </c>
      <c r="B180" s="2" t="s">
        <v>1223</v>
      </c>
      <c r="C180" s="2" t="s">
        <v>1224</v>
      </c>
      <c r="D180" s="2"/>
      <c r="E180" s="2" t="s">
        <v>1066</v>
      </c>
      <c r="F180" s="2"/>
      <c r="G180" s="2" t="s">
        <v>387</v>
      </c>
      <c r="H180" s="2">
        <v>4</v>
      </c>
      <c r="I180" s="2">
        <v>8</v>
      </c>
      <c r="J180" s="2">
        <v>39</v>
      </c>
      <c r="K180" s="2" t="s">
        <v>395</v>
      </c>
      <c r="L180" s="3">
        <v>45778</v>
      </c>
      <c r="M180" s="2" t="s">
        <v>946</v>
      </c>
      <c r="N180" s="2" t="s">
        <v>884</v>
      </c>
      <c r="O180" s="2"/>
      <c r="P180" s="2" t="s">
        <v>470</v>
      </c>
      <c r="Q180" s="2" t="s">
        <v>204</v>
      </c>
      <c r="R180" s="3">
        <v>45803</v>
      </c>
      <c r="S180" s="2" t="s">
        <v>1225</v>
      </c>
    </row>
    <row r="181" spans="1:19">
      <c r="A181" s="2" t="s">
        <v>1226</v>
      </c>
      <c r="B181" s="2" t="s">
        <v>1227</v>
      </c>
      <c r="C181" s="2" t="s">
        <v>1228</v>
      </c>
      <c r="D181" s="2" t="s">
        <v>1229</v>
      </c>
      <c r="E181" s="2" t="s">
        <v>1230</v>
      </c>
      <c r="F181" s="2" t="s">
        <v>334</v>
      </c>
      <c r="G181" s="2" t="s">
        <v>160</v>
      </c>
      <c r="H181" s="2"/>
      <c r="I181" s="2">
        <v>3</v>
      </c>
      <c r="J181" s="2"/>
      <c r="K181" s="2"/>
      <c r="L181" s="3">
        <v>45793</v>
      </c>
      <c r="M181" s="2" t="s">
        <v>946</v>
      </c>
      <c r="N181" s="2" t="s">
        <v>792</v>
      </c>
      <c r="O181" s="2" t="s">
        <v>215</v>
      </c>
      <c r="P181" s="2" t="s">
        <v>538</v>
      </c>
      <c r="Q181" s="2" t="s">
        <v>44</v>
      </c>
      <c r="R181" s="3">
        <v>45839</v>
      </c>
      <c r="S181" s="2"/>
    </row>
    <row r="182" spans="1:19">
      <c r="A182" s="2" t="s">
        <v>1231</v>
      </c>
      <c r="B182" s="2" t="s">
        <v>1232</v>
      </c>
      <c r="C182" s="2" t="s">
        <v>1233</v>
      </c>
      <c r="D182" s="2" t="s">
        <v>1234</v>
      </c>
      <c r="E182" s="2" t="s">
        <v>13</v>
      </c>
      <c r="F182" s="2" t="s">
        <v>131</v>
      </c>
      <c r="G182" s="2" t="s">
        <v>308</v>
      </c>
      <c r="H182" s="2">
        <v>16</v>
      </c>
      <c r="I182" s="2">
        <v>12</v>
      </c>
      <c r="J182" s="2">
        <v>43</v>
      </c>
      <c r="K182" s="2" t="s">
        <v>39</v>
      </c>
      <c r="L182" s="3">
        <v>45955</v>
      </c>
      <c r="M182" s="2" t="s">
        <v>516</v>
      </c>
      <c r="N182" s="2" t="s">
        <v>79</v>
      </c>
      <c r="O182" s="2"/>
      <c r="P182" s="2" t="s">
        <v>602</v>
      </c>
      <c r="Q182" s="2" t="s">
        <v>284</v>
      </c>
      <c r="R182" s="3"/>
      <c r="S182" s="2"/>
    </row>
    <row r="183" spans="1:19">
      <c r="A183" s="2" t="s">
        <v>1235</v>
      </c>
      <c r="B183" s="2" t="s">
        <v>1236</v>
      </c>
      <c r="C183" s="2" t="s">
        <v>1237</v>
      </c>
      <c r="D183" s="2"/>
      <c r="E183" s="2" t="s">
        <v>1238</v>
      </c>
      <c r="F183" s="2" t="s">
        <v>211</v>
      </c>
      <c r="G183" s="2" t="s">
        <v>686</v>
      </c>
      <c r="H183" s="2">
        <v>7</v>
      </c>
      <c r="I183" s="2">
        <v>3</v>
      </c>
      <c r="J183" s="2">
        <v>38</v>
      </c>
      <c r="K183" s="2" t="s">
        <v>11</v>
      </c>
      <c r="L183" s="3">
        <v>45980</v>
      </c>
      <c r="M183" s="2" t="s">
        <v>316</v>
      </c>
      <c r="N183" s="2" t="s">
        <v>1072</v>
      </c>
      <c r="O183" s="2" t="s">
        <v>80</v>
      </c>
      <c r="P183" s="2" t="s">
        <v>1239</v>
      </c>
      <c r="Q183" s="2" t="s">
        <v>82</v>
      </c>
      <c r="R183" s="3">
        <v>45709</v>
      </c>
      <c r="S183" s="2" t="s">
        <v>1240</v>
      </c>
    </row>
    <row r="184" spans="1:19">
      <c r="A184" s="2" t="s">
        <v>1241</v>
      </c>
      <c r="B184" s="2" t="s">
        <v>1242</v>
      </c>
      <c r="C184" s="2" t="s">
        <v>1243</v>
      </c>
      <c r="D184" s="2"/>
      <c r="E184" s="2" t="s">
        <v>199</v>
      </c>
      <c r="F184" s="2" t="s">
        <v>131</v>
      </c>
      <c r="G184" s="2" t="s">
        <v>488</v>
      </c>
      <c r="H184" s="2">
        <v>31</v>
      </c>
      <c r="I184" s="2">
        <v>6</v>
      </c>
      <c r="J184" s="2">
        <v>11</v>
      </c>
      <c r="K184" s="2" t="s">
        <v>99</v>
      </c>
      <c r="L184" s="3">
        <v>45734</v>
      </c>
      <c r="M184" s="2" t="s">
        <v>421</v>
      </c>
      <c r="N184" s="2" t="s">
        <v>403</v>
      </c>
      <c r="O184" s="2" t="s">
        <v>469</v>
      </c>
      <c r="P184" s="2" t="s">
        <v>372</v>
      </c>
      <c r="Q184" s="2" t="s">
        <v>509</v>
      </c>
      <c r="R184" s="3">
        <v>45660</v>
      </c>
      <c r="S184" s="2"/>
    </row>
    <row r="185" spans="1:19">
      <c r="A185" s="2" t="s">
        <v>1244</v>
      </c>
      <c r="B185" s="2" t="s">
        <v>1245</v>
      </c>
      <c r="C185" s="2"/>
      <c r="D185" s="2"/>
      <c r="E185" s="2" t="s">
        <v>1078</v>
      </c>
      <c r="F185" s="2" t="s">
        <v>62</v>
      </c>
      <c r="G185" s="2" t="s">
        <v>63</v>
      </c>
      <c r="H185" s="2">
        <v>32</v>
      </c>
      <c r="I185" s="2">
        <v>15</v>
      </c>
      <c r="J185" s="2">
        <v>25</v>
      </c>
      <c r="K185" s="2" t="s">
        <v>14</v>
      </c>
      <c r="L185" s="3">
        <v>45670</v>
      </c>
      <c r="M185" s="2" t="s">
        <v>273</v>
      </c>
      <c r="N185" s="2" t="s">
        <v>123</v>
      </c>
      <c r="O185" s="2" t="s">
        <v>264</v>
      </c>
      <c r="P185" s="2" t="s">
        <v>1220</v>
      </c>
      <c r="Q185" s="2" t="s">
        <v>578</v>
      </c>
      <c r="R185" s="3">
        <v>45982</v>
      </c>
      <c r="S185" s="2"/>
    </row>
    <row r="186" spans="1:19">
      <c r="A186" s="2" t="s">
        <v>1246</v>
      </c>
      <c r="B186" s="2" t="s">
        <v>1247</v>
      </c>
      <c r="C186" s="2" t="s">
        <v>1248</v>
      </c>
      <c r="D186" s="2" t="s">
        <v>1249</v>
      </c>
      <c r="E186" s="2" t="s">
        <v>409</v>
      </c>
      <c r="F186" s="2" t="s">
        <v>75</v>
      </c>
      <c r="G186" s="2" t="s">
        <v>141</v>
      </c>
      <c r="H186" s="2">
        <v>22</v>
      </c>
      <c r="I186" s="2">
        <v>20</v>
      </c>
      <c r="J186" s="2">
        <v>12</v>
      </c>
      <c r="K186" s="2" t="s">
        <v>11</v>
      </c>
      <c r="L186" s="3"/>
      <c r="M186" s="2" t="s">
        <v>241</v>
      </c>
      <c r="N186" s="2" t="s">
        <v>184</v>
      </c>
      <c r="O186" s="2" t="s">
        <v>1250</v>
      </c>
      <c r="P186" s="2" t="s">
        <v>538</v>
      </c>
      <c r="Q186" s="2"/>
      <c r="R186" s="3">
        <v>45793</v>
      </c>
      <c r="S186" s="2" t="s">
        <v>1251</v>
      </c>
    </row>
    <row r="187" spans="1:19">
      <c r="A187" s="2" t="s">
        <v>1252</v>
      </c>
      <c r="B187" s="2" t="s">
        <v>1253</v>
      </c>
      <c r="C187" s="2" t="s">
        <v>1254</v>
      </c>
      <c r="D187" s="2" t="s">
        <v>1255</v>
      </c>
      <c r="E187" s="2" t="s">
        <v>1256</v>
      </c>
      <c r="F187" s="2" t="s">
        <v>569</v>
      </c>
      <c r="G187" s="2" t="s">
        <v>8</v>
      </c>
      <c r="H187" s="2">
        <v>1</v>
      </c>
      <c r="I187" s="2">
        <v>19</v>
      </c>
      <c r="J187" s="2"/>
      <c r="K187" s="2" t="s">
        <v>99</v>
      </c>
      <c r="L187" s="3">
        <v>45737</v>
      </c>
      <c r="M187" s="2" t="s">
        <v>213</v>
      </c>
      <c r="N187" s="2"/>
      <c r="O187" s="2" t="s">
        <v>254</v>
      </c>
      <c r="P187" s="2" t="s">
        <v>1148</v>
      </c>
      <c r="Q187" s="2" t="s">
        <v>145</v>
      </c>
      <c r="R187" s="3">
        <v>45692</v>
      </c>
      <c r="S187" s="2" t="s">
        <v>1257</v>
      </c>
    </row>
    <row r="188" spans="1:19">
      <c r="A188" s="2" t="s">
        <v>1258</v>
      </c>
      <c r="B188" s="2" t="s">
        <v>1259</v>
      </c>
      <c r="C188" s="2" t="s">
        <v>1260</v>
      </c>
      <c r="D188" s="2" t="s">
        <v>1261</v>
      </c>
      <c r="E188" s="2" t="s">
        <v>587</v>
      </c>
      <c r="F188" s="2" t="s">
        <v>271</v>
      </c>
      <c r="G188" s="2" t="s">
        <v>110</v>
      </c>
      <c r="H188" s="2"/>
      <c r="I188" s="2">
        <v>13</v>
      </c>
      <c r="J188" s="2">
        <v>23</v>
      </c>
      <c r="K188" s="2" t="s">
        <v>600</v>
      </c>
      <c r="L188" s="3">
        <v>45766</v>
      </c>
      <c r="M188" s="2" t="s">
        <v>213</v>
      </c>
      <c r="N188" s="2" t="s">
        <v>563</v>
      </c>
      <c r="O188" s="2" t="s">
        <v>254</v>
      </c>
      <c r="P188" s="2" t="s">
        <v>203</v>
      </c>
      <c r="Q188" s="2" t="s">
        <v>793</v>
      </c>
      <c r="R188" s="3">
        <v>45689</v>
      </c>
      <c r="S188" s="2"/>
    </row>
    <row r="189" spans="1:19">
      <c r="A189" s="2" t="s">
        <v>1262</v>
      </c>
      <c r="B189" s="2" t="s">
        <v>1263</v>
      </c>
      <c r="C189" s="2" t="s">
        <v>1264</v>
      </c>
      <c r="D189" s="2" t="s">
        <v>1265</v>
      </c>
      <c r="E189" s="2" t="s">
        <v>229</v>
      </c>
      <c r="F189" s="2" t="s">
        <v>211</v>
      </c>
      <c r="G189" s="2" t="s">
        <v>599</v>
      </c>
      <c r="H189" s="2">
        <v>31</v>
      </c>
      <c r="I189" s="2">
        <v>2</v>
      </c>
      <c r="J189" s="2">
        <v>50</v>
      </c>
      <c r="K189" s="2" t="s">
        <v>325</v>
      </c>
      <c r="L189" s="3">
        <v>45675</v>
      </c>
      <c r="M189" s="2" t="s">
        <v>326</v>
      </c>
      <c r="N189" s="2" t="s">
        <v>242</v>
      </c>
      <c r="O189" s="2" t="s">
        <v>264</v>
      </c>
      <c r="P189" s="2" t="s">
        <v>114</v>
      </c>
      <c r="Q189" s="2" t="s">
        <v>294</v>
      </c>
      <c r="R189" s="3">
        <v>45908</v>
      </c>
      <c r="S189" s="2" t="s">
        <v>1266</v>
      </c>
    </row>
    <row r="190" spans="1:19">
      <c r="A190" s="2" t="s">
        <v>1267</v>
      </c>
      <c r="B190" s="2" t="s">
        <v>1268</v>
      </c>
      <c r="C190" s="2" t="s">
        <v>1269</v>
      </c>
      <c r="D190" s="2"/>
      <c r="E190" s="2" t="s">
        <v>1171</v>
      </c>
      <c r="F190" s="2" t="s">
        <v>342</v>
      </c>
      <c r="G190" s="2" t="s">
        <v>121</v>
      </c>
      <c r="H190" s="2">
        <v>16</v>
      </c>
      <c r="I190" s="2">
        <v>14</v>
      </c>
      <c r="J190" s="2"/>
      <c r="K190" s="2" t="s">
        <v>12</v>
      </c>
      <c r="L190" s="3">
        <v>45722</v>
      </c>
      <c r="M190" s="2" t="s">
        <v>316</v>
      </c>
      <c r="N190" s="2" t="s">
        <v>812</v>
      </c>
      <c r="O190" s="2" t="s">
        <v>1250</v>
      </c>
      <c r="P190" s="2" t="s">
        <v>301</v>
      </c>
      <c r="Q190" s="2"/>
      <c r="R190" s="3">
        <v>45888</v>
      </c>
      <c r="S190" s="2" t="s">
        <v>1270</v>
      </c>
    </row>
    <row r="191" spans="1:19">
      <c r="A191" s="2" t="s">
        <v>1271</v>
      </c>
      <c r="B191" s="2" t="s">
        <v>1272</v>
      </c>
      <c r="C191" s="2" t="s">
        <v>1273</v>
      </c>
      <c r="D191" s="2"/>
      <c r="E191" s="2" t="s">
        <v>37</v>
      </c>
      <c r="F191" s="2" t="s">
        <v>334</v>
      </c>
      <c r="G191" s="2"/>
      <c r="H191" s="2"/>
      <c r="I191" s="2">
        <v>6</v>
      </c>
      <c r="J191" s="2">
        <v>29</v>
      </c>
      <c r="K191" s="2" t="s">
        <v>252</v>
      </c>
      <c r="L191" s="3">
        <v>45731</v>
      </c>
      <c r="M191" s="2" t="s">
        <v>946</v>
      </c>
      <c r="N191" s="2" t="s">
        <v>242</v>
      </c>
      <c r="O191" s="2" t="s">
        <v>858</v>
      </c>
      <c r="P191" s="2" t="s">
        <v>577</v>
      </c>
      <c r="Q191" s="2" t="s">
        <v>44</v>
      </c>
      <c r="R191" s="3"/>
      <c r="S191" s="2" t="s">
        <v>1274</v>
      </c>
    </row>
    <row r="192" spans="1:19">
      <c r="A192" s="2" t="s">
        <v>1275</v>
      </c>
      <c r="B192" s="2" t="s">
        <v>1276</v>
      </c>
      <c r="C192" s="2" t="s">
        <v>1277</v>
      </c>
      <c r="D192" s="2" t="s">
        <v>1278</v>
      </c>
      <c r="E192" s="2" t="s">
        <v>982</v>
      </c>
      <c r="F192" s="2" t="s">
        <v>170</v>
      </c>
      <c r="G192" s="2" t="s">
        <v>992</v>
      </c>
      <c r="H192" s="2">
        <v>13</v>
      </c>
      <c r="I192" s="2">
        <v>14</v>
      </c>
      <c r="J192" s="2">
        <v>46</v>
      </c>
      <c r="K192" s="2" t="s">
        <v>111</v>
      </c>
      <c r="L192" s="3">
        <v>45755</v>
      </c>
      <c r="M192" s="2" t="s">
        <v>532</v>
      </c>
      <c r="N192" s="2" t="s">
        <v>403</v>
      </c>
      <c r="O192" s="2" t="s">
        <v>300</v>
      </c>
      <c r="P192" s="2" t="s">
        <v>470</v>
      </c>
      <c r="Q192" s="2" t="s">
        <v>793</v>
      </c>
      <c r="R192" s="3">
        <v>45659</v>
      </c>
      <c r="S192" s="2" t="s">
        <v>1279</v>
      </c>
    </row>
    <row r="193" spans="1:19">
      <c r="A193" s="2" t="s">
        <v>1280</v>
      </c>
      <c r="B193" s="2" t="s">
        <v>1281</v>
      </c>
      <c r="C193" s="2" t="s">
        <v>1282</v>
      </c>
      <c r="D193" s="2" t="s">
        <v>1283</v>
      </c>
      <c r="E193" s="2" t="s">
        <v>1230</v>
      </c>
      <c r="F193" s="2" t="s">
        <v>38</v>
      </c>
      <c r="G193" s="2" t="s">
        <v>387</v>
      </c>
      <c r="H193" s="2"/>
      <c r="I193" s="2">
        <v>5</v>
      </c>
      <c r="J193" s="2">
        <v>54</v>
      </c>
      <c r="K193" s="2" t="s">
        <v>89</v>
      </c>
      <c r="L193" s="3">
        <v>45672</v>
      </c>
      <c r="M193" s="2" t="s">
        <v>65</v>
      </c>
      <c r="N193" s="2" t="s">
        <v>563</v>
      </c>
      <c r="O193" s="2" t="s">
        <v>162</v>
      </c>
      <c r="P193" s="2" t="s">
        <v>1239</v>
      </c>
      <c r="Q193" s="2" t="s">
        <v>204</v>
      </c>
      <c r="R193" s="3">
        <v>46012</v>
      </c>
      <c r="S193" s="2"/>
    </row>
    <row r="194" spans="1:19">
      <c r="A194" s="2" t="s">
        <v>1284</v>
      </c>
      <c r="B194" s="2" t="s">
        <v>1285</v>
      </c>
      <c r="C194" s="2" t="s">
        <v>1286</v>
      </c>
      <c r="D194" s="2" t="s">
        <v>1287</v>
      </c>
      <c r="E194" s="2" t="s">
        <v>575</v>
      </c>
      <c r="F194" s="2" t="s">
        <v>62</v>
      </c>
      <c r="G194" s="2" t="s">
        <v>361</v>
      </c>
      <c r="H194" s="2">
        <v>23</v>
      </c>
      <c r="I194" s="2">
        <v>3</v>
      </c>
      <c r="J194" s="2">
        <v>29</v>
      </c>
      <c r="K194" s="2" t="s">
        <v>132</v>
      </c>
      <c r="L194" s="3"/>
      <c r="M194" s="2" t="s">
        <v>222</v>
      </c>
      <c r="N194" s="2" t="s">
        <v>841</v>
      </c>
      <c r="O194" s="2" t="s">
        <v>508</v>
      </c>
      <c r="P194" s="2" t="s">
        <v>616</v>
      </c>
      <c r="Q194" s="2"/>
      <c r="R194" s="3">
        <v>45904</v>
      </c>
      <c r="S194" s="2" t="s">
        <v>1288</v>
      </c>
    </row>
    <row r="195" spans="1:19">
      <c r="A195" s="2" t="s">
        <v>1289</v>
      </c>
      <c r="B195" s="2" t="s">
        <v>1290</v>
      </c>
      <c r="C195" s="2"/>
      <c r="D195" s="2" t="s">
        <v>1291</v>
      </c>
      <c r="E195" s="2" t="s">
        <v>199</v>
      </c>
      <c r="F195" s="2" t="s">
        <v>230</v>
      </c>
      <c r="G195" s="2" t="s">
        <v>121</v>
      </c>
      <c r="H195" s="2">
        <v>23</v>
      </c>
      <c r="I195" s="2">
        <v>2</v>
      </c>
      <c r="J195" s="2">
        <v>56</v>
      </c>
      <c r="K195" s="2"/>
      <c r="L195" s="3">
        <v>45844</v>
      </c>
      <c r="M195" s="2" t="s">
        <v>380</v>
      </c>
      <c r="N195" s="2" t="s">
        <v>112</v>
      </c>
      <c r="O195" s="2" t="s">
        <v>680</v>
      </c>
      <c r="P195" s="2" t="s">
        <v>328</v>
      </c>
      <c r="Q195" s="2" t="s">
        <v>509</v>
      </c>
      <c r="R195" s="3">
        <v>45744</v>
      </c>
      <c r="S195" s="2"/>
    </row>
    <row r="196" spans="1:19">
      <c r="A196" s="2" t="s">
        <v>1292</v>
      </c>
      <c r="B196" s="2" t="s">
        <v>1293</v>
      </c>
      <c r="C196" s="2" t="s">
        <v>1294</v>
      </c>
      <c r="D196" s="2"/>
      <c r="E196" s="2" t="s">
        <v>723</v>
      </c>
      <c r="F196" s="2" t="s">
        <v>120</v>
      </c>
      <c r="G196" s="2" t="s">
        <v>643</v>
      </c>
      <c r="H196" s="2"/>
      <c r="I196" s="2">
        <v>16</v>
      </c>
      <c r="J196" s="2">
        <v>26</v>
      </c>
      <c r="K196" s="2" t="s">
        <v>89</v>
      </c>
      <c r="L196" s="3">
        <v>45987</v>
      </c>
      <c r="M196" s="2" t="s">
        <v>532</v>
      </c>
      <c r="N196" s="2" t="s">
        <v>499</v>
      </c>
      <c r="O196" s="2" t="s">
        <v>113</v>
      </c>
      <c r="P196" s="2" t="s">
        <v>1148</v>
      </c>
      <c r="Q196" s="2" t="s">
        <v>44</v>
      </c>
      <c r="R196" s="3">
        <v>45783</v>
      </c>
      <c r="S196" s="2" t="s">
        <v>1295</v>
      </c>
    </row>
    <row r="197" spans="1:19">
      <c r="A197" s="2" t="s">
        <v>1296</v>
      </c>
      <c r="B197" s="2" t="s">
        <v>1297</v>
      </c>
      <c r="C197" s="2" t="s">
        <v>1298</v>
      </c>
      <c r="D197" s="2" t="s">
        <v>1299</v>
      </c>
      <c r="E197" s="2" t="s">
        <v>1300</v>
      </c>
      <c r="F197" s="2" t="s">
        <v>38</v>
      </c>
      <c r="G197" s="2" t="s">
        <v>262</v>
      </c>
      <c r="H197" s="2"/>
      <c r="I197" s="2">
        <v>4</v>
      </c>
      <c r="J197" s="2">
        <v>23</v>
      </c>
      <c r="K197" s="2" t="s">
        <v>252</v>
      </c>
      <c r="L197" s="3">
        <v>45993</v>
      </c>
      <c r="M197" s="2" t="s">
        <v>172</v>
      </c>
      <c r="N197" s="2"/>
      <c r="O197" s="2" t="s">
        <v>422</v>
      </c>
      <c r="P197" s="2" t="s">
        <v>423</v>
      </c>
      <c r="Q197" s="2" t="s">
        <v>69</v>
      </c>
      <c r="R197" s="3">
        <v>45910</v>
      </c>
      <c r="S197" s="2"/>
    </row>
    <row r="198" spans="1:19">
      <c r="A198" s="2" t="s">
        <v>1301</v>
      </c>
      <c r="B198" s="2" t="s">
        <v>1302</v>
      </c>
      <c r="C198" s="2" t="s">
        <v>1303</v>
      </c>
      <c r="D198" s="2" t="s">
        <v>1304</v>
      </c>
      <c r="E198" s="2" t="s">
        <v>769</v>
      </c>
      <c r="F198" s="2" t="s">
        <v>49</v>
      </c>
      <c r="G198" s="2" t="s">
        <v>8</v>
      </c>
      <c r="H198" s="2">
        <v>28</v>
      </c>
      <c r="I198" s="2">
        <v>3</v>
      </c>
      <c r="J198" s="2">
        <v>57</v>
      </c>
      <c r="K198" s="2" t="s">
        <v>12</v>
      </c>
      <c r="L198" s="3">
        <v>45904</v>
      </c>
      <c r="M198" s="2" t="s">
        <v>380</v>
      </c>
      <c r="N198" s="2" t="s">
        <v>812</v>
      </c>
      <c r="O198" s="2" t="s">
        <v>162</v>
      </c>
      <c r="P198" s="2" t="s">
        <v>186</v>
      </c>
      <c r="Q198" s="2" t="s">
        <v>414</v>
      </c>
      <c r="R198" s="3">
        <v>45951</v>
      </c>
      <c r="S198" s="2"/>
    </row>
    <row r="199" spans="1:19">
      <c r="A199" s="2" t="s">
        <v>1305</v>
      </c>
      <c r="B199" s="2" t="s">
        <v>1306</v>
      </c>
      <c r="C199" s="2" t="s">
        <v>1307</v>
      </c>
      <c r="D199" s="2"/>
      <c r="E199" s="2" t="s">
        <v>675</v>
      </c>
      <c r="F199" s="2"/>
      <c r="G199" s="2" t="s">
        <v>63</v>
      </c>
      <c r="H199" s="2">
        <v>20</v>
      </c>
      <c r="I199" s="2">
        <v>16</v>
      </c>
      <c r="J199" s="2">
        <v>58</v>
      </c>
      <c r="K199" s="2" t="s">
        <v>77</v>
      </c>
      <c r="L199" s="3">
        <v>45739</v>
      </c>
      <c r="M199" s="2" t="s">
        <v>40</v>
      </c>
      <c r="N199" s="2" t="s">
        <v>670</v>
      </c>
      <c r="O199" s="2" t="s">
        <v>355</v>
      </c>
      <c r="P199" s="2" t="s">
        <v>538</v>
      </c>
      <c r="Q199" s="2" t="s">
        <v>578</v>
      </c>
      <c r="R199" s="3">
        <v>45792</v>
      </c>
      <c r="S199" s="2" t="s">
        <v>1308</v>
      </c>
    </row>
    <row r="200" spans="1:19">
      <c r="A200" s="2" t="s">
        <v>1309</v>
      </c>
      <c r="B200" s="2" t="s">
        <v>1310</v>
      </c>
      <c r="C200" s="2" t="s">
        <v>1311</v>
      </c>
      <c r="D200" s="2" t="s">
        <v>1312</v>
      </c>
      <c r="E200" s="2" t="s">
        <v>1313</v>
      </c>
      <c r="F200" s="2"/>
      <c r="G200" s="2" t="s">
        <v>110</v>
      </c>
      <c r="H200" s="2"/>
      <c r="I200" s="2">
        <v>12</v>
      </c>
      <c r="J200" s="2">
        <v>26</v>
      </c>
      <c r="K200" s="2" t="s">
        <v>99</v>
      </c>
      <c r="L200" s="3">
        <v>45844</v>
      </c>
      <c r="M200" s="2" t="s">
        <v>133</v>
      </c>
      <c r="N200" s="2" t="s">
        <v>770</v>
      </c>
      <c r="O200" s="2" t="s">
        <v>870</v>
      </c>
      <c r="P200" s="2" t="s">
        <v>775</v>
      </c>
      <c r="Q200" s="2" t="s">
        <v>438</v>
      </c>
      <c r="R200" s="3">
        <v>45871</v>
      </c>
      <c r="S200" s="2" t="s">
        <v>1314</v>
      </c>
    </row>
    <row r="201" spans="1:19">
      <c r="A201" s="2" t="s">
        <v>1315</v>
      </c>
      <c r="B201" s="2" t="s">
        <v>1316</v>
      </c>
      <c r="C201" s="2" t="s">
        <v>1317</v>
      </c>
      <c r="D201" s="2" t="s">
        <v>1318</v>
      </c>
      <c r="E201" s="2" t="s">
        <v>74</v>
      </c>
      <c r="F201" s="2" t="s">
        <v>271</v>
      </c>
      <c r="G201" s="2"/>
      <c r="H201" s="2">
        <v>15</v>
      </c>
      <c r="I201" s="2"/>
      <c r="J201" s="2">
        <v>31</v>
      </c>
      <c r="K201" s="2" t="s">
        <v>14</v>
      </c>
      <c r="L201" s="3">
        <v>45827</v>
      </c>
      <c r="M201" s="2" t="s">
        <v>90</v>
      </c>
      <c r="N201" s="2" t="s">
        <v>403</v>
      </c>
      <c r="O201" s="2" t="s">
        <v>67</v>
      </c>
      <c r="P201" s="2" t="s">
        <v>1319</v>
      </c>
      <c r="Q201" s="2" t="s">
        <v>145</v>
      </c>
      <c r="R201" s="3">
        <v>45924</v>
      </c>
      <c r="S201" s="2" t="s">
        <v>1320</v>
      </c>
    </row>
    <row r="202" spans="1:19">
      <c r="A202" s="2" t="s">
        <v>1321</v>
      </c>
      <c r="B202" s="2" t="s">
        <v>1322</v>
      </c>
      <c r="C202" s="2" t="s">
        <v>1323</v>
      </c>
      <c r="D202" s="2" t="s">
        <v>1324</v>
      </c>
      <c r="E202" s="2" t="s">
        <v>1066</v>
      </c>
      <c r="F202" s="2" t="s">
        <v>379</v>
      </c>
      <c r="G202" s="2"/>
      <c r="H202" s="2">
        <v>11</v>
      </c>
      <c r="I202" s="2">
        <v>19</v>
      </c>
      <c r="J202" s="2">
        <v>34</v>
      </c>
      <c r="K202" s="2" t="s">
        <v>122</v>
      </c>
      <c r="L202" s="3">
        <v>45987</v>
      </c>
      <c r="M202" s="2" t="s">
        <v>380</v>
      </c>
      <c r="N202" s="2" t="s">
        <v>709</v>
      </c>
      <c r="O202" s="2" t="s">
        <v>53</v>
      </c>
      <c r="P202" s="2" t="s">
        <v>114</v>
      </c>
      <c r="Q202" s="2" t="s">
        <v>204</v>
      </c>
      <c r="R202" s="3">
        <v>45662</v>
      </c>
      <c r="S202" s="2" t="s">
        <v>1325</v>
      </c>
    </row>
    <row r="203" spans="1:19">
      <c r="A203" s="2" t="s">
        <v>1326</v>
      </c>
      <c r="B203" s="2" t="s">
        <v>1327</v>
      </c>
      <c r="C203" s="2" t="s">
        <v>1328</v>
      </c>
      <c r="D203" s="2" t="s">
        <v>1329</v>
      </c>
      <c r="E203" s="2" t="s">
        <v>806</v>
      </c>
      <c r="F203" s="2" t="s">
        <v>230</v>
      </c>
      <c r="G203" s="2" t="s">
        <v>262</v>
      </c>
      <c r="H203" s="2">
        <v>4</v>
      </c>
      <c r="I203" s="2"/>
      <c r="J203" s="2">
        <v>1</v>
      </c>
      <c r="K203" s="2"/>
      <c r="L203" s="3">
        <v>46003</v>
      </c>
      <c r="M203" s="2" t="s">
        <v>669</v>
      </c>
      <c r="N203" s="2" t="s">
        <v>889</v>
      </c>
      <c r="O203" s="2" t="s">
        <v>656</v>
      </c>
      <c r="P203" s="2" t="s">
        <v>871</v>
      </c>
      <c r="Q203" s="2" t="s">
        <v>578</v>
      </c>
      <c r="R203" s="3"/>
      <c r="S203" s="2" t="s">
        <v>1330</v>
      </c>
    </row>
    <row r="204" spans="1:19">
      <c r="A204" s="2" t="s">
        <v>1331</v>
      </c>
      <c r="B204" s="2" t="s">
        <v>1332</v>
      </c>
      <c r="C204" s="2" t="s">
        <v>1333</v>
      </c>
      <c r="D204" s="2" t="s">
        <v>1334</v>
      </c>
      <c r="E204" s="2" t="s">
        <v>1313</v>
      </c>
      <c r="F204" s="2" t="s">
        <v>140</v>
      </c>
      <c r="G204" s="2" t="s">
        <v>599</v>
      </c>
      <c r="H204" s="2">
        <v>32</v>
      </c>
      <c r="I204" s="2">
        <v>15</v>
      </c>
      <c r="J204" s="2">
        <v>16</v>
      </c>
      <c r="K204" s="2" t="s">
        <v>12</v>
      </c>
      <c r="L204" s="3">
        <v>45962</v>
      </c>
      <c r="M204" s="2" t="s">
        <v>421</v>
      </c>
      <c r="N204" s="2" t="s">
        <v>764</v>
      </c>
      <c r="O204" s="2" t="s">
        <v>264</v>
      </c>
      <c r="P204" s="2" t="s">
        <v>616</v>
      </c>
      <c r="Q204" s="2" t="s">
        <v>55</v>
      </c>
      <c r="R204" s="3">
        <v>45809</v>
      </c>
      <c r="S204" s="2"/>
    </row>
    <row r="205" spans="1:19">
      <c r="A205" s="2" t="s">
        <v>1335</v>
      </c>
      <c r="B205" s="2" t="s">
        <v>1336</v>
      </c>
      <c r="C205" s="2" t="s">
        <v>1337</v>
      </c>
      <c r="D205" s="2" t="s">
        <v>1338</v>
      </c>
      <c r="E205" s="2" t="s">
        <v>48</v>
      </c>
      <c r="F205" s="2" t="s">
        <v>281</v>
      </c>
      <c r="G205" s="2" t="s">
        <v>221</v>
      </c>
      <c r="H205" s="2">
        <v>10</v>
      </c>
      <c r="I205" s="2">
        <v>17</v>
      </c>
      <c r="J205" s="2"/>
      <c r="K205" s="2" t="s">
        <v>5</v>
      </c>
      <c r="L205" s="3">
        <v>45928</v>
      </c>
      <c r="M205" s="2" t="s">
        <v>273</v>
      </c>
      <c r="N205" s="2" t="s">
        <v>857</v>
      </c>
      <c r="O205" s="2" t="s">
        <v>53</v>
      </c>
      <c r="P205" s="2" t="s">
        <v>1239</v>
      </c>
      <c r="Q205" s="2" t="s">
        <v>164</v>
      </c>
      <c r="R205" s="3">
        <v>45821</v>
      </c>
      <c r="S205" s="2" t="s">
        <v>1339</v>
      </c>
    </row>
    <row r="206" spans="1:19">
      <c r="A206" s="2" t="s">
        <v>1340</v>
      </c>
      <c r="B206" s="2" t="s">
        <v>1341</v>
      </c>
      <c r="C206" s="2" t="s">
        <v>1342</v>
      </c>
      <c r="D206" s="2" t="s">
        <v>1343</v>
      </c>
      <c r="E206" s="2" t="s">
        <v>1344</v>
      </c>
      <c r="F206" s="2" t="s">
        <v>211</v>
      </c>
      <c r="G206" s="2" t="s">
        <v>282</v>
      </c>
      <c r="H206" s="2">
        <v>28</v>
      </c>
      <c r="I206" s="2">
        <v>13</v>
      </c>
      <c r="J206" s="2">
        <v>54</v>
      </c>
      <c r="K206" s="2" t="s">
        <v>111</v>
      </c>
      <c r="L206" s="3">
        <v>45715</v>
      </c>
      <c r="M206" s="2" t="s">
        <v>316</v>
      </c>
      <c r="N206" s="2" t="s">
        <v>857</v>
      </c>
      <c r="O206" s="2" t="s">
        <v>355</v>
      </c>
      <c r="P206" s="2" t="s">
        <v>800</v>
      </c>
      <c r="Q206" s="2"/>
      <c r="R206" s="3">
        <v>45965</v>
      </c>
      <c r="S206" s="2"/>
    </row>
    <row r="207" spans="1:19">
      <c r="A207" s="2" t="s">
        <v>1345</v>
      </c>
      <c r="B207" s="2" t="s">
        <v>1346</v>
      </c>
      <c r="C207" s="2" t="s">
        <v>1347</v>
      </c>
      <c r="D207" s="2" t="s">
        <v>1348</v>
      </c>
      <c r="E207" s="2" t="s">
        <v>1349</v>
      </c>
      <c r="F207" s="2" t="s">
        <v>120</v>
      </c>
      <c r="G207" s="2" t="s">
        <v>63</v>
      </c>
      <c r="H207" s="2">
        <v>27</v>
      </c>
      <c r="I207" s="2">
        <v>8</v>
      </c>
      <c r="J207" s="2">
        <v>49</v>
      </c>
      <c r="K207" s="2" t="s">
        <v>89</v>
      </c>
      <c r="L207" s="3">
        <v>45974</v>
      </c>
      <c r="M207" s="2" t="s">
        <v>222</v>
      </c>
      <c r="N207" s="2" t="s">
        <v>857</v>
      </c>
      <c r="O207" s="2" t="s">
        <v>162</v>
      </c>
      <c r="P207" s="2" t="s">
        <v>624</v>
      </c>
      <c r="Q207" s="2" t="s">
        <v>44</v>
      </c>
      <c r="R207" s="3">
        <v>45692</v>
      </c>
      <c r="S207" s="2"/>
    </row>
    <row r="208" spans="1:19">
      <c r="A208" s="2" t="s">
        <v>1350</v>
      </c>
      <c r="B208" s="2" t="s">
        <v>1351</v>
      </c>
      <c r="C208" s="2" t="s">
        <v>1352</v>
      </c>
      <c r="D208" s="2"/>
      <c r="E208" s="2" t="s">
        <v>1066</v>
      </c>
      <c r="F208" s="2" t="s">
        <v>211</v>
      </c>
      <c r="G208" s="2" t="s">
        <v>240</v>
      </c>
      <c r="H208" s="2">
        <v>6</v>
      </c>
      <c r="I208" s="2">
        <v>16</v>
      </c>
      <c r="J208" s="2">
        <v>50</v>
      </c>
      <c r="K208" s="2"/>
      <c r="L208" s="3">
        <v>45977</v>
      </c>
      <c r="M208" s="2" t="s">
        <v>90</v>
      </c>
      <c r="N208" s="2" t="s">
        <v>475</v>
      </c>
      <c r="O208" s="2" t="s">
        <v>67</v>
      </c>
      <c r="P208" s="2" t="s">
        <v>871</v>
      </c>
      <c r="Q208" s="2" t="s">
        <v>69</v>
      </c>
      <c r="R208" s="3">
        <v>45671</v>
      </c>
      <c r="S208" s="2" t="s">
        <v>1353</v>
      </c>
    </row>
    <row r="209" spans="1:19">
      <c r="A209" s="2" t="s">
        <v>1354</v>
      </c>
      <c r="B209" s="2" t="s">
        <v>1355</v>
      </c>
      <c r="C209" s="2" t="s">
        <v>1356</v>
      </c>
      <c r="D209" s="2" t="s">
        <v>1357</v>
      </c>
      <c r="E209" s="2" t="s">
        <v>1358</v>
      </c>
      <c r="F209" s="2" t="s">
        <v>444</v>
      </c>
      <c r="G209" s="2"/>
      <c r="H209" s="2">
        <v>34</v>
      </c>
      <c r="I209" s="2">
        <v>15</v>
      </c>
      <c r="J209" s="2">
        <v>10</v>
      </c>
      <c r="K209" s="2" t="s">
        <v>183</v>
      </c>
      <c r="L209" s="3"/>
      <c r="M209" s="2" t="s">
        <v>51</v>
      </c>
      <c r="N209" s="2" t="s">
        <v>697</v>
      </c>
      <c r="O209" s="2" t="s">
        <v>215</v>
      </c>
      <c r="P209" s="2" t="s">
        <v>1220</v>
      </c>
      <c r="Q209" s="2" t="s">
        <v>578</v>
      </c>
      <c r="R209" s="3">
        <v>45676</v>
      </c>
      <c r="S209" s="2"/>
    </row>
    <row r="210" spans="1:19">
      <c r="A210" s="2" t="s">
        <v>1359</v>
      </c>
      <c r="B210" s="2" t="s">
        <v>1360</v>
      </c>
      <c r="C210" s="2" t="s">
        <v>1361</v>
      </c>
      <c r="D210" s="2" t="s">
        <v>1362</v>
      </c>
      <c r="E210" s="2" t="s">
        <v>299</v>
      </c>
      <c r="F210" s="2" t="s">
        <v>38</v>
      </c>
      <c r="G210" s="2" t="s">
        <v>282</v>
      </c>
      <c r="H210" s="2">
        <v>4</v>
      </c>
      <c r="I210" s="2">
        <v>3</v>
      </c>
      <c r="J210" s="2">
        <v>1</v>
      </c>
      <c r="K210" s="2" t="s">
        <v>600</v>
      </c>
      <c r="L210" s="3">
        <v>45891</v>
      </c>
      <c r="M210" s="2" t="s">
        <v>40</v>
      </c>
      <c r="N210" s="2" t="s">
        <v>670</v>
      </c>
      <c r="O210" s="2" t="s">
        <v>371</v>
      </c>
      <c r="P210" s="2" t="s">
        <v>265</v>
      </c>
      <c r="Q210" s="2" t="s">
        <v>509</v>
      </c>
      <c r="R210" s="3">
        <v>45668</v>
      </c>
      <c r="S210" s="2"/>
    </row>
    <row r="211" spans="1:19">
      <c r="A211" s="2" t="s">
        <v>1363</v>
      </c>
      <c r="B211" s="2" t="s">
        <v>1364</v>
      </c>
      <c r="C211" s="2" t="s">
        <v>1365</v>
      </c>
      <c r="D211" s="2" t="s">
        <v>1366</v>
      </c>
      <c r="E211" s="2" t="s">
        <v>1367</v>
      </c>
      <c r="F211" s="2" t="s">
        <v>170</v>
      </c>
      <c r="G211" s="2" t="s">
        <v>221</v>
      </c>
      <c r="H211" s="2">
        <v>4</v>
      </c>
      <c r="I211" s="2">
        <v>17</v>
      </c>
      <c r="J211" s="2">
        <v>16</v>
      </c>
      <c r="K211" s="2" t="s">
        <v>12</v>
      </c>
      <c r="L211" s="3">
        <v>45943</v>
      </c>
      <c r="M211" s="2" t="s">
        <v>316</v>
      </c>
      <c r="N211" s="2" t="s">
        <v>608</v>
      </c>
      <c r="O211" s="2" t="s">
        <v>1055</v>
      </c>
      <c r="P211" s="2" t="s">
        <v>114</v>
      </c>
      <c r="Q211" s="2" t="s">
        <v>104</v>
      </c>
      <c r="R211" s="3">
        <v>45916</v>
      </c>
      <c r="S211" s="2" t="s">
        <v>1368</v>
      </c>
    </row>
    <row r="212" spans="1:19">
      <c r="A212" s="2" t="s">
        <v>1369</v>
      </c>
      <c r="B212" s="2" t="s">
        <v>1370</v>
      </c>
      <c r="C212" s="2" t="s">
        <v>1371</v>
      </c>
      <c r="D212" s="2" t="s">
        <v>1372</v>
      </c>
      <c r="E212" s="2" t="s">
        <v>1373</v>
      </c>
      <c r="F212" s="2" t="s">
        <v>281</v>
      </c>
      <c r="G212" s="2" t="s">
        <v>992</v>
      </c>
      <c r="H212" s="2">
        <v>31</v>
      </c>
      <c r="I212" s="2">
        <v>14</v>
      </c>
      <c r="J212" s="2">
        <v>40</v>
      </c>
      <c r="K212" s="2" t="s">
        <v>600</v>
      </c>
      <c r="L212" s="3">
        <v>45857</v>
      </c>
      <c r="M212" s="2" t="s">
        <v>946</v>
      </c>
      <c r="N212" s="2" t="s">
        <v>525</v>
      </c>
      <c r="O212" s="2" t="s">
        <v>656</v>
      </c>
      <c r="P212" s="2" t="s">
        <v>775</v>
      </c>
      <c r="Q212" s="2" t="s">
        <v>44</v>
      </c>
      <c r="R212" s="3">
        <v>46013</v>
      </c>
      <c r="S212" s="2" t="s">
        <v>1374</v>
      </c>
    </row>
    <row r="213" spans="1:19">
      <c r="A213" s="2" t="s">
        <v>1375</v>
      </c>
      <c r="B213" s="2" t="s">
        <v>1376</v>
      </c>
      <c r="C213" s="2" t="s">
        <v>1377</v>
      </c>
      <c r="D213" s="2"/>
      <c r="E213" s="2" t="s">
        <v>1300</v>
      </c>
      <c r="F213" s="2" t="s">
        <v>120</v>
      </c>
      <c r="G213" s="2" t="s">
        <v>6</v>
      </c>
      <c r="H213" s="2">
        <v>19</v>
      </c>
      <c r="I213" s="2">
        <v>17</v>
      </c>
      <c r="J213" s="2">
        <v>27</v>
      </c>
      <c r="K213" s="2" t="s">
        <v>99</v>
      </c>
      <c r="L213" s="3">
        <v>45753</v>
      </c>
      <c r="M213" s="2" t="s">
        <v>51</v>
      </c>
      <c r="N213" s="2" t="s">
        <v>563</v>
      </c>
      <c r="O213" s="2" t="s">
        <v>283</v>
      </c>
      <c r="P213" s="2"/>
      <c r="Q213" s="2" t="s">
        <v>104</v>
      </c>
      <c r="R213" s="3">
        <v>45737</v>
      </c>
      <c r="S213" s="2" t="s">
        <v>1378</v>
      </c>
    </row>
    <row r="214" spans="1:19">
      <c r="A214" s="2" t="s">
        <v>1379</v>
      </c>
      <c r="B214" s="2" t="s">
        <v>1380</v>
      </c>
      <c r="C214" s="2" t="s">
        <v>1381</v>
      </c>
      <c r="D214" s="2" t="s">
        <v>1382</v>
      </c>
      <c r="E214" s="2" t="s">
        <v>998</v>
      </c>
      <c r="F214" s="2" t="s">
        <v>140</v>
      </c>
      <c r="G214" s="2"/>
      <c r="H214" s="2">
        <v>33</v>
      </c>
      <c r="I214" s="2">
        <v>18</v>
      </c>
      <c r="J214" s="2">
        <v>59</v>
      </c>
      <c r="K214" s="2" t="s">
        <v>183</v>
      </c>
      <c r="L214" s="3">
        <v>45696</v>
      </c>
      <c r="M214" s="2"/>
      <c r="N214" s="2" t="s">
        <v>173</v>
      </c>
      <c r="O214" s="2" t="s">
        <v>293</v>
      </c>
      <c r="P214" s="2" t="s">
        <v>163</v>
      </c>
      <c r="Q214" s="2" t="s">
        <v>356</v>
      </c>
      <c r="R214" s="3">
        <v>46015</v>
      </c>
      <c r="S214" s="2"/>
    </row>
    <row r="215" spans="1:19">
      <c r="A215" s="2" t="s">
        <v>1383</v>
      </c>
      <c r="B215" s="2" t="s">
        <v>1384</v>
      </c>
      <c r="C215" s="2" t="s">
        <v>1385</v>
      </c>
      <c r="D215" s="2" t="s">
        <v>1386</v>
      </c>
      <c r="E215" s="2" t="s">
        <v>1387</v>
      </c>
      <c r="F215" s="2" t="s">
        <v>170</v>
      </c>
      <c r="G215" s="2" t="s">
        <v>895</v>
      </c>
      <c r="H215" s="2">
        <v>17</v>
      </c>
      <c r="I215" s="2">
        <v>4</v>
      </c>
      <c r="J215" s="2">
        <v>45</v>
      </c>
      <c r="K215" s="2" t="s">
        <v>459</v>
      </c>
      <c r="L215" s="3">
        <v>45678</v>
      </c>
      <c r="M215" s="2"/>
      <c r="N215" s="2" t="s">
        <v>101</v>
      </c>
      <c r="O215" s="2" t="s">
        <v>143</v>
      </c>
      <c r="P215" s="2" t="s">
        <v>244</v>
      </c>
      <c r="Q215" s="2" t="s">
        <v>438</v>
      </c>
      <c r="R215" s="3">
        <v>46003</v>
      </c>
      <c r="S215" s="2" t="s">
        <v>1388</v>
      </c>
    </row>
    <row r="216" spans="1:19">
      <c r="A216" s="2" t="s">
        <v>1389</v>
      </c>
      <c r="B216" s="2" t="s">
        <v>1390</v>
      </c>
      <c r="C216" s="2" t="s">
        <v>1391</v>
      </c>
      <c r="D216" s="2" t="s">
        <v>1392</v>
      </c>
      <c r="E216" s="2" t="s">
        <v>1393</v>
      </c>
      <c r="F216" s="2" t="s">
        <v>324</v>
      </c>
      <c r="G216" s="2" t="s">
        <v>692</v>
      </c>
      <c r="H216" s="2">
        <v>17</v>
      </c>
      <c r="I216" s="2">
        <v>15</v>
      </c>
      <c r="J216" s="2">
        <v>26</v>
      </c>
      <c r="K216" s="2" t="s">
        <v>122</v>
      </c>
      <c r="L216" s="3">
        <v>45715</v>
      </c>
      <c r="M216" s="2" t="s">
        <v>489</v>
      </c>
      <c r="N216" s="2" t="s">
        <v>214</v>
      </c>
      <c r="O216" s="2" t="s">
        <v>124</v>
      </c>
      <c r="P216" s="2" t="s">
        <v>1131</v>
      </c>
      <c r="Q216" s="2" t="s">
        <v>329</v>
      </c>
      <c r="R216" s="3">
        <v>45924</v>
      </c>
      <c r="S216" s="2"/>
    </row>
    <row r="217" spans="1:19">
      <c r="A217" s="2" t="s">
        <v>1394</v>
      </c>
      <c r="B217" s="2" t="s">
        <v>1395</v>
      </c>
      <c r="C217" s="2" t="s">
        <v>1396</v>
      </c>
      <c r="D217" s="2" t="s">
        <v>1397</v>
      </c>
      <c r="E217" s="2" t="s">
        <v>562</v>
      </c>
      <c r="F217" s="2" t="s">
        <v>271</v>
      </c>
      <c r="G217" s="2" t="s">
        <v>369</v>
      </c>
      <c r="H217" s="2">
        <v>8</v>
      </c>
      <c r="I217" s="2">
        <v>13</v>
      </c>
      <c r="J217" s="2">
        <v>20</v>
      </c>
      <c r="K217" s="2"/>
      <c r="L217" s="3">
        <v>45996</v>
      </c>
      <c r="M217" s="2" t="s">
        <v>51</v>
      </c>
      <c r="N217" s="2" t="s">
        <v>841</v>
      </c>
      <c r="O217" s="2" t="s">
        <v>491</v>
      </c>
      <c r="P217" s="2" t="s">
        <v>404</v>
      </c>
      <c r="Q217" s="2" t="s">
        <v>445</v>
      </c>
      <c r="R217" s="3">
        <v>45851</v>
      </c>
      <c r="S217" s="2" t="s">
        <v>1398</v>
      </c>
    </row>
    <row r="218" spans="1:19">
      <c r="A218" s="2" t="s">
        <v>1399</v>
      </c>
      <c r="B218" s="2" t="s">
        <v>1400</v>
      </c>
      <c r="C218" s="2" t="s">
        <v>1401</v>
      </c>
      <c r="D218" s="2" t="s">
        <v>1402</v>
      </c>
      <c r="E218" s="2" t="s">
        <v>888</v>
      </c>
      <c r="F218" s="2" t="s">
        <v>379</v>
      </c>
      <c r="G218" s="2" t="s">
        <v>50</v>
      </c>
      <c r="H218" s="2">
        <v>7</v>
      </c>
      <c r="I218" s="2"/>
      <c r="J218" s="2">
        <v>49</v>
      </c>
      <c r="K218" s="2"/>
      <c r="L218" s="3">
        <v>45873</v>
      </c>
      <c r="M218" s="2" t="s">
        <v>326</v>
      </c>
      <c r="N218" s="2" t="s">
        <v>1403</v>
      </c>
      <c r="O218" s="2"/>
      <c r="P218" s="2" t="s">
        <v>577</v>
      </c>
      <c r="Q218" s="2"/>
      <c r="R218" s="3">
        <v>45866</v>
      </c>
      <c r="S218" s="2"/>
    </row>
    <row r="219" spans="1:19">
      <c r="A219" s="2" t="s">
        <v>1404</v>
      </c>
      <c r="B219" s="2" t="s">
        <v>1405</v>
      </c>
      <c r="C219" s="2" t="s">
        <v>1406</v>
      </c>
      <c r="D219" s="2"/>
      <c r="E219" s="2" t="s">
        <v>998</v>
      </c>
      <c r="F219" s="2"/>
      <c r="G219" s="2" t="s">
        <v>369</v>
      </c>
      <c r="H219" s="2">
        <v>29</v>
      </c>
      <c r="I219" s="2"/>
      <c r="J219" s="2">
        <v>55</v>
      </c>
      <c r="K219" s="2" t="s">
        <v>122</v>
      </c>
      <c r="L219" s="3">
        <v>45860</v>
      </c>
      <c r="M219" s="2" t="s">
        <v>516</v>
      </c>
      <c r="N219" s="2" t="s">
        <v>201</v>
      </c>
      <c r="O219" s="2" t="s">
        <v>749</v>
      </c>
      <c r="P219" s="2"/>
      <c r="Q219" s="2"/>
      <c r="R219" s="3">
        <v>45668</v>
      </c>
      <c r="S219" s="2" t="s">
        <v>1407</v>
      </c>
    </row>
    <row r="220" spans="1:19">
      <c r="A220" s="2" t="s">
        <v>1408</v>
      </c>
      <c r="B220" s="2" t="s">
        <v>1409</v>
      </c>
      <c r="C220" s="2" t="s">
        <v>1410</v>
      </c>
      <c r="D220" s="2" t="s">
        <v>1411</v>
      </c>
      <c r="E220" s="2" t="s">
        <v>18</v>
      </c>
      <c r="F220" s="2" t="s">
        <v>271</v>
      </c>
      <c r="G220" s="2" t="s">
        <v>251</v>
      </c>
      <c r="H220" s="2">
        <v>31</v>
      </c>
      <c r="I220" s="2">
        <v>14</v>
      </c>
      <c r="J220" s="2">
        <v>20</v>
      </c>
      <c r="K220" s="2" t="s">
        <v>183</v>
      </c>
      <c r="L220" s="3">
        <v>45781</v>
      </c>
      <c r="M220" s="2" t="s">
        <v>532</v>
      </c>
      <c r="N220" s="2" t="s">
        <v>411</v>
      </c>
      <c r="O220" s="2" t="s">
        <v>92</v>
      </c>
      <c r="P220" s="2" t="s">
        <v>533</v>
      </c>
      <c r="Q220" s="2" t="s">
        <v>145</v>
      </c>
      <c r="R220" s="3">
        <v>45822</v>
      </c>
      <c r="S220" s="2"/>
    </row>
    <row r="221" spans="1:19">
      <c r="A221" s="2" t="s">
        <v>1412</v>
      </c>
      <c r="B221" s="2" t="s">
        <v>1413</v>
      </c>
      <c r="C221" s="2" t="s">
        <v>1414</v>
      </c>
      <c r="D221" s="2" t="s">
        <v>1415</v>
      </c>
      <c r="E221" s="2" t="s">
        <v>210</v>
      </c>
      <c r="F221" s="2" t="s">
        <v>120</v>
      </c>
      <c r="G221" s="2" t="s">
        <v>8</v>
      </c>
      <c r="H221" s="2"/>
      <c r="I221" s="2">
        <v>15</v>
      </c>
      <c r="J221" s="2">
        <v>45</v>
      </c>
      <c r="K221" s="2"/>
      <c r="L221" s="3">
        <v>45871</v>
      </c>
      <c r="M221" s="2" t="s">
        <v>65</v>
      </c>
      <c r="N221" s="2" t="s">
        <v>336</v>
      </c>
      <c r="O221" s="2" t="s">
        <v>1250</v>
      </c>
      <c r="P221" s="2" t="s">
        <v>1148</v>
      </c>
      <c r="Q221" s="2" t="s">
        <v>356</v>
      </c>
      <c r="R221" s="3">
        <v>45700</v>
      </c>
      <c r="S221" s="2"/>
    </row>
    <row r="222" spans="1:19">
      <c r="A222" s="2" t="s">
        <v>1416</v>
      </c>
      <c r="B222" s="2" t="s">
        <v>1417</v>
      </c>
      <c r="C222" s="2" t="s">
        <v>1418</v>
      </c>
      <c r="D222" s="2" t="s">
        <v>1419</v>
      </c>
      <c r="E222" s="2" t="s">
        <v>642</v>
      </c>
      <c r="F222" s="2" t="s">
        <v>379</v>
      </c>
      <c r="G222" s="2" t="s">
        <v>369</v>
      </c>
      <c r="H222" s="2">
        <v>6</v>
      </c>
      <c r="I222" s="2">
        <v>0</v>
      </c>
      <c r="J222" s="2">
        <v>43</v>
      </c>
      <c r="K222" s="2" t="s">
        <v>5</v>
      </c>
      <c r="L222" s="3">
        <v>45934</v>
      </c>
      <c r="M222" s="2" t="s">
        <v>588</v>
      </c>
      <c r="N222" s="2" t="s">
        <v>1079</v>
      </c>
      <c r="O222" s="2" t="s">
        <v>231</v>
      </c>
      <c r="P222" s="2" t="s">
        <v>1420</v>
      </c>
      <c r="Q222" s="2"/>
      <c r="R222" s="3">
        <v>45977</v>
      </c>
      <c r="S222" s="2" t="s">
        <v>1421</v>
      </c>
    </row>
    <row r="223" spans="1:19">
      <c r="A223" s="2" t="s">
        <v>1422</v>
      </c>
      <c r="B223" s="2" t="s">
        <v>1423</v>
      </c>
      <c r="C223" s="2" t="s">
        <v>1424</v>
      </c>
      <c r="D223" s="2"/>
      <c r="E223" s="2" t="s">
        <v>730</v>
      </c>
      <c r="F223" s="2" t="s">
        <v>569</v>
      </c>
      <c r="G223" s="2" t="s">
        <v>121</v>
      </c>
      <c r="H223" s="2">
        <v>3</v>
      </c>
      <c r="I223" s="2">
        <v>17</v>
      </c>
      <c r="J223" s="2">
        <v>24</v>
      </c>
      <c r="K223" s="2" t="s">
        <v>14</v>
      </c>
      <c r="L223" s="3">
        <v>45724</v>
      </c>
      <c r="M223" s="2" t="s">
        <v>421</v>
      </c>
      <c r="N223" s="2" t="s">
        <v>976</v>
      </c>
      <c r="O223" s="2" t="s">
        <v>1055</v>
      </c>
      <c r="P223" s="2" t="s">
        <v>413</v>
      </c>
      <c r="Q223" s="2" t="s">
        <v>657</v>
      </c>
      <c r="R223" s="3">
        <v>45848</v>
      </c>
      <c r="S223" s="2" t="s">
        <v>1425</v>
      </c>
    </row>
    <row r="224" spans="1:19">
      <c r="A224" s="2" t="s">
        <v>1426</v>
      </c>
      <c r="B224" s="2" t="s">
        <v>1427</v>
      </c>
      <c r="C224" s="2" t="s">
        <v>1428</v>
      </c>
      <c r="D224" s="2" t="s">
        <v>1429</v>
      </c>
      <c r="E224" s="2" t="s">
        <v>1109</v>
      </c>
      <c r="F224" s="2"/>
      <c r="G224" s="2" t="s">
        <v>308</v>
      </c>
      <c r="H224" s="2">
        <v>27</v>
      </c>
      <c r="I224" s="2"/>
      <c r="J224" s="2">
        <v>23</v>
      </c>
      <c r="K224" s="2" t="s">
        <v>132</v>
      </c>
      <c r="L224" s="3">
        <v>45975</v>
      </c>
      <c r="M224" s="2" t="s">
        <v>100</v>
      </c>
      <c r="N224" s="2" t="s">
        <v>411</v>
      </c>
      <c r="O224" s="2" t="s">
        <v>371</v>
      </c>
      <c r="P224" s="2" t="s">
        <v>871</v>
      </c>
      <c r="Q224" s="2" t="s">
        <v>284</v>
      </c>
      <c r="R224" s="3">
        <v>45984</v>
      </c>
      <c r="S224" s="2"/>
    </row>
    <row r="225" spans="1:19">
      <c r="A225" s="2" t="s">
        <v>1430</v>
      </c>
      <c r="B225" s="2" t="s">
        <v>1431</v>
      </c>
      <c r="C225" s="2"/>
      <c r="D225" s="2" t="s">
        <v>1432</v>
      </c>
      <c r="E225" s="2" t="s">
        <v>210</v>
      </c>
      <c r="F225" s="2" t="s">
        <v>170</v>
      </c>
      <c r="G225" s="2" t="s">
        <v>121</v>
      </c>
      <c r="H225" s="2">
        <v>35</v>
      </c>
      <c r="I225" s="2"/>
      <c r="J225" s="2"/>
      <c r="K225" s="2" t="s">
        <v>5</v>
      </c>
      <c r="L225" s="3">
        <v>45842</v>
      </c>
      <c r="M225" s="2" t="s">
        <v>65</v>
      </c>
      <c r="N225" s="2" t="s">
        <v>142</v>
      </c>
      <c r="O225" s="2" t="s">
        <v>858</v>
      </c>
      <c r="P225" s="2"/>
      <c r="Q225" s="2" t="s">
        <v>294</v>
      </c>
      <c r="R225" s="3">
        <v>45712</v>
      </c>
      <c r="S225" s="2" t="s">
        <v>1433</v>
      </c>
    </row>
    <row r="226" spans="1:19">
      <c r="A226" s="2" t="s">
        <v>1434</v>
      </c>
      <c r="B226" s="2" t="s">
        <v>1435</v>
      </c>
      <c r="C226" s="2" t="s">
        <v>1436</v>
      </c>
      <c r="D226" s="2" t="s">
        <v>1437</v>
      </c>
      <c r="E226" s="2" t="s">
        <v>1238</v>
      </c>
      <c r="F226" s="2" t="s">
        <v>410</v>
      </c>
      <c r="G226" s="2" t="s">
        <v>251</v>
      </c>
      <c r="H226" s="2">
        <v>6</v>
      </c>
      <c r="I226" s="2">
        <v>0</v>
      </c>
      <c r="J226" s="2"/>
      <c r="K226" s="2" t="s">
        <v>5</v>
      </c>
      <c r="L226" s="3"/>
      <c r="M226" s="2" t="s">
        <v>78</v>
      </c>
      <c r="N226" s="2" t="s">
        <v>123</v>
      </c>
      <c r="O226" s="2" t="s">
        <v>274</v>
      </c>
      <c r="P226" s="2" t="s">
        <v>1438</v>
      </c>
      <c r="Q226" s="2" t="s">
        <v>356</v>
      </c>
      <c r="R226" s="3">
        <v>45879</v>
      </c>
      <c r="S226" s="2" t="s">
        <v>1439</v>
      </c>
    </row>
    <row r="227" spans="1:19">
      <c r="A227" s="2" t="s">
        <v>1440</v>
      </c>
      <c r="B227" s="2" t="s">
        <v>1441</v>
      </c>
      <c r="C227" s="2" t="s">
        <v>1442</v>
      </c>
      <c r="D227" s="2"/>
      <c r="E227" s="2" t="s">
        <v>1443</v>
      </c>
      <c r="F227" s="2" t="s">
        <v>655</v>
      </c>
      <c r="G227" s="2" t="s">
        <v>686</v>
      </c>
      <c r="H227" s="2">
        <v>9</v>
      </c>
      <c r="I227" s="2">
        <v>13</v>
      </c>
      <c r="J227" s="2">
        <v>54</v>
      </c>
      <c r="K227" s="2" t="s">
        <v>600</v>
      </c>
      <c r="L227" s="3">
        <v>45802</v>
      </c>
      <c r="M227" s="2" t="s">
        <v>65</v>
      </c>
      <c r="N227" s="2" t="s">
        <v>66</v>
      </c>
      <c r="O227" s="2" t="s">
        <v>544</v>
      </c>
      <c r="P227" s="2" t="s">
        <v>43</v>
      </c>
      <c r="Q227" s="2"/>
      <c r="R227" s="3">
        <v>45740</v>
      </c>
      <c r="S227" s="2" t="s">
        <v>1444</v>
      </c>
    </row>
    <row r="228" spans="1:19">
      <c r="A228" s="2" t="s">
        <v>1445</v>
      </c>
      <c r="B228" s="2" t="s">
        <v>1446</v>
      </c>
      <c r="C228" s="2" t="s">
        <v>1447</v>
      </c>
      <c r="D228" s="2" t="s">
        <v>1448</v>
      </c>
      <c r="E228" s="2" t="s">
        <v>1066</v>
      </c>
      <c r="F228" s="2" t="s">
        <v>334</v>
      </c>
      <c r="G228" s="2" t="s">
        <v>272</v>
      </c>
      <c r="H228" s="2">
        <v>2</v>
      </c>
      <c r="I228" s="2">
        <v>15</v>
      </c>
      <c r="J228" s="2">
        <v>46</v>
      </c>
      <c r="K228" s="2" t="s">
        <v>132</v>
      </c>
      <c r="L228" s="3">
        <v>45877</v>
      </c>
      <c r="M228" s="2" t="s">
        <v>273</v>
      </c>
      <c r="N228" s="2" t="s">
        <v>525</v>
      </c>
      <c r="O228" s="2" t="s">
        <v>202</v>
      </c>
      <c r="P228" s="2" t="s">
        <v>43</v>
      </c>
      <c r="Q228" s="2" t="s">
        <v>69</v>
      </c>
      <c r="R228" s="3">
        <v>45975</v>
      </c>
      <c r="S228" s="2" t="s">
        <v>1449</v>
      </c>
    </row>
    <row r="229" spans="1:19">
      <c r="A229" s="2" t="s">
        <v>1450</v>
      </c>
      <c r="B229" s="2" t="s">
        <v>1451</v>
      </c>
      <c r="C229" s="2" t="s">
        <v>1452</v>
      </c>
      <c r="D229" s="2" t="s">
        <v>1453</v>
      </c>
      <c r="E229" s="2" t="s">
        <v>1454</v>
      </c>
      <c r="F229" s="2" t="s">
        <v>49</v>
      </c>
      <c r="G229" s="2" t="s">
        <v>200</v>
      </c>
      <c r="H229" s="2">
        <v>23</v>
      </c>
      <c r="I229" s="2">
        <v>5</v>
      </c>
      <c r="J229" s="2">
        <v>18</v>
      </c>
      <c r="K229" s="2" t="s">
        <v>14</v>
      </c>
      <c r="L229" s="3">
        <v>45722</v>
      </c>
      <c r="M229" s="2" t="s">
        <v>516</v>
      </c>
      <c r="N229" s="2" t="s">
        <v>436</v>
      </c>
      <c r="O229" s="2" t="s">
        <v>1250</v>
      </c>
      <c r="P229" s="2" t="s">
        <v>114</v>
      </c>
      <c r="Q229" s="2"/>
      <c r="R229" s="3">
        <v>45765</v>
      </c>
      <c r="S229" s="2"/>
    </row>
    <row r="230" spans="1:19">
      <c r="A230" s="2" t="s">
        <v>1455</v>
      </c>
      <c r="B230" s="2" t="s">
        <v>1456</v>
      </c>
      <c r="C230" s="2"/>
      <c r="D230" s="2" t="s">
        <v>1457</v>
      </c>
      <c r="E230" s="2" t="s">
        <v>1458</v>
      </c>
      <c r="F230" s="2" t="s">
        <v>131</v>
      </c>
      <c r="G230" s="2" t="s">
        <v>110</v>
      </c>
      <c r="H230" s="2">
        <v>2</v>
      </c>
      <c r="I230" s="2">
        <v>17</v>
      </c>
      <c r="J230" s="2">
        <v>9</v>
      </c>
      <c r="K230" s="2" t="s">
        <v>183</v>
      </c>
      <c r="L230" s="3">
        <v>45711</v>
      </c>
      <c r="M230" s="2" t="s">
        <v>213</v>
      </c>
      <c r="N230" s="2" t="s">
        <v>889</v>
      </c>
      <c r="O230" s="2" t="s">
        <v>274</v>
      </c>
      <c r="P230" s="2" t="s">
        <v>301</v>
      </c>
      <c r="Q230" s="2" t="s">
        <v>154</v>
      </c>
      <c r="R230" s="3">
        <v>45715</v>
      </c>
      <c r="S230" s="2" t="s">
        <v>1459</v>
      </c>
    </row>
    <row r="231" spans="1:19">
      <c r="A231" s="2" t="s">
        <v>1460</v>
      </c>
      <c r="B231" s="2" t="s">
        <v>1461</v>
      </c>
      <c r="C231" s="2" t="s">
        <v>1462</v>
      </c>
      <c r="D231" s="2"/>
      <c r="E231" s="2" t="s">
        <v>1463</v>
      </c>
      <c r="F231" s="2" t="s">
        <v>324</v>
      </c>
      <c r="G231" s="2" t="s">
        <v>50</v>
      </c>
      <c r="H231" s="2">
        <v>8</v>
      </c>
      <c r="I231" s="2">
        <v>6</v>
      </c>
      <c r="J231" s="2">
        <v>26</v>
      </c>
      <c r="K231" s="2" t="s">
        <v>7</v>
      </c>
      <c r="L231" s="3">
        <v>45880</v>
      </c>
      <c r="M231" s="2" t="s">
        <v>380</v>
      </c>
      <c r="N231" s="2" t="s">
        <v>475</v>
      </c>
      <c r="O231" s="2" t="s">
        <v>902</v>
      </c>
      <c r="P231" s="2" t="s">
        <v>461</v>
      </c>
      <c r="Q231" s="2" t="s">
        <v>509</v>
      </c>
      <c r="R231" s="3">
        <v>45829</v>
      </c>
      <c r="S231" s="2" t="s">
        <v>1464</v>
      </c>
    </row>
    <row r="232" spans="1:19">
      <c r="A232" s="2" t="s">
        <v>1465</v>
      </c>
      <c r="B232" s="2" t="s">
        <v>1466</v>
      </c>
      <c r="C232" s="2" t="s">
        <v>1467</v>
      </c>
      <c r="D232" s="2" t="s">
        <v>1468</v>
      </c>
      <c r="E232" s="2" t="s">
        <v>998</v>
      </c>
      <c r="F232" s="2" t="s">
        <v>655</v>
      </c>
      <c r="G232" s="2" t="s">
        <v>992</v>
      </c>
      <c r="H232" s="2">
        <v>5</v>
      </c>
      <c r="I232" s="2">
        <v>12</v>
      </c>
      <c r="J232" s="2">
        <v>10</v>
      </c>
      <c r="K232" s="2" t="s">
        <v>111</v>
      </c>
      <c r="L232" s="3">
        <v>45679</v>
      </c>
      <c r="M232" s="2" t="s">
        <v>78</v>
      </c>
      <c r="N232" s="2" t="s">
        <v>152</v>
      </c>
      <c r="O232" s="2" t="s">
        <v>1469</v>
      </c>
      <c r="P232" s="2" t="s">
        <v>81</v>
      </c>
      <c r="Q232" s="2" t="s">
        <v>284</v>
      </c>
      <c r="R232" s="3">
        <v>45801</v>
      </c>
      <c r="S232" s="2" t="s">
        <v>1470</v>
      </c>
    </row>
    <row r="233" spans="1:19">
      <c r="A233" s="2" t="s">
        <v>1471</v>
      </c>
      <c r="B233" s="2" t="s">
        <v>1472</v>
      </c>
      <c r="C233" s="2" t="s">
        <v>1473</v>
      </c>
      <c r="D233" s="2" t="s">
        <v>1474</v>
      </c>
      <c r="E233" s="2" t="s">
        <v>786</v>
      </c>
      <c r="F233" s="2" t="s">
        <v>379</v>
      </c>
      <c r="G233" s="2" t="s">
        <v>599</v>
      </c>
      <c r="H233" s="2">
        <v>24</v>
      </c>
      <c r="I233" s="2">
        <v>4</v>
      </c>
      <c r="J233" s="2">
        <v>34</v>
      </c>
      <c r="K233" s="2" t="s">
        <v>325</v>
      </c>
      <c r="L233" s="3">
        <v>45918</v>
      </c>
      <c r="M233" s="2" t="s">
        <v>380</v>
      </c>
      <c r="N233" s="2" t="s">
        <v>79</v>
      </c>
      <c r="O233" s="2" t="s">
        <v>42</v>
      </c>
      <c r="P233" s="2" t="s">
        <v>413</v>
      </c>
      <c r="Q233" s="2"/>
      <c r="R233" s="3">
        <v>45939</v>
      </c>
      <c r="S233" s="2"/>
    </row>
    <row r="234" spans="1:19">
      <c r="A234" s="2" t="s">
        <v>1475</v>
      </c>
      <c r="B234" s="2" t="s">
        <v>1476</v>
      </c>
      <c r="C234" s="2" t="s">
        <v>1477</v>
      </c>
      <c r="D234" s="2" t="s">
        <v>1478</v>
      </c>
      <c r="E234" s="2" t="s">
        <v>98</v>
      </c>
      <c r="F234" s="2" t="s">
        <v>410</v>
      </c>
      <c r="G234" s="2" t="s">
        <v>171</v>
      </c>
      <c r="H234" s="2">
        <v>15</v>
      </c>
      <c r="I234" s="2">
        <v>18</v>
      </c>
      <c r="J234" s="2">
        <v>57</v>
      </c>
      <c r="K234" s="2" t="s">
        <v>99</v>
      </c>
      <c r="L234" s="3">
        <v>45938</v>
      </c>
      <c r="M234" s="2" t="s">
        <v>222</v>
      </c>
      <c r="N234" s="2"/>
      <c r="O234" s="2" t="s">
        <v>460</v>
      </c>
      <c r="P234" s="2" t="s">
        <v>68</v>
      </c>
      <c r="Q234" s="2" t="s">
        <v>233</v>
      </c>
      <c r="R234" s="3">
        <v>45699</v>
      </c>
      <c r="S234" s="2" t="s">
        <v>1479</v>
      </c>
    </row>
    <row r="235" spans="1:19">
      <c r="A235" s="2" t="s">
        <v>1480</v>
      </c>
      <c r="B235" s="2" t="s">
        <v>1481</v>
      </c>
      <c r="C235" s="2" t="s">
        <v>1482</v>
      </c>
      <c r="D235" s="2"/>
      <c r="E235" s="2" t="s">
        <v>280</v>
      </c>
      <c r="F235" s="2" t="s">
        <v>444</v>
      </c>
      <c r="G235" s="2" t="s">
        <v>992</v>
      </c>
      <c r="H235" s="2">
        <v>35</v>
      </c>
      <c r="I235" s="2">
        <v>12</v>
      </c>
      <c r="J235" s="2">
        <v>37</v>
      </c>
      <c r="K235" s="2"/>
      <c r="L235" s="3">
        <v>45892</v>
      </c>
      <c r="M235" s="2" t="s">
        <v>90</v>
      </c>
      <c r="N235" s="2" t="s">
        <v>549</v>
      </c>
      <c r="O235" s="2" t="s">
        <v>42</v>
      </c>
      <c r="P235" s="2" t="s">
        <v>423</v>
      </c>
      <c r="Q235" s="2"/>
      <c r="R235" s="3">
        <v>45739</v>
      </c>
      <c r="S235" s="2" t="s">
        <v>1483</v>
      </c>
    </row>
    <row r="236" spans="1:19">
      <c r="A236" s="2" t="s">
        <v>1484</v>
      </c>
      <c r="B236" s="2" t="s">
        <v>1485</v>
      </c>
      <c r="C236" s="2" t="s">
        <v>1486</v>
      </c>
      <c r="D236" s="2" t="s">
        <v>1487</v>
      </c>
      <c r="E236" s="2" t="s">
        <v>691</v>
      </c>
      <c r="F236" s="2" t="s">
        <v>342</v>
      </c>
      <c r="G236" s="2" t="s">
        <v>282</v>
      </c>
      <c r="H236" s="2">
        <v>19</v>
      </c>
      <c r="I236" s="2">
        <v>0</v>
      </c>
      <c r="J236" s="2">
        <v>9</v>
      </c>
      <c r="K236" s="2" t="s">
        <v>89</v>
      </c>
      <c r="L236" s="3">
        <v>45787</v>
      </c>
      <c r="M236" s="2" t="s">
        <v>516</v>
      </c>
      <c r="N236" s="2" t="s">
        <v>1072</v>
      </c>
      <c r="O236" s="2" t="s">
        <v>1250</v>
      </c>
      <c r="P236" s="2" t="s">
        <v>631</v>
      </c>
      <c r="Q236" s="2"/>
      <c r="R236" s="3">
        <v>45671</v>
      </c>
      <c r="S236" s="2" t="s">
        <v>1488</v>
      </c>
    </row>
    <row r="237" spans="1:19">
      <c r="A237" s="2" t="s">
        <v>1489</v>
      </c>
      <c r="B237" s="2" t="s">
        <v>1490</v>
      </c>
      <c r="C237" s="2" t="s">
        <v>1491</v>
      </c>
      <c r="D237" s="2" t="s">
        <v>1492</v>
      </c>
      <c r="E237" s="2" t="s">
        <v>450</v>
      </c>
      <c r="F237" s="2" t="s">
        <v>211</v>
      </c>
      <c r="G237" s="2" t="s">
        <v>692</v>
      </c>
      <c r="H237" s="2">
        <v>25</v>
      </c>
      <c r="I237" s="2">
        <v>1</v>
      </c>
      <c r="J237" s="2">
        <v>56</v>
      </c>
      <c r="K237" s="2"/>
      <c r="L237" s="3">
        <v>45964</v>
      </c>
      <c r="M237" s="2" t="s">
        <v>40</v>
      </c>
      <c r="N237" s="2" t="s">
        <v>223</v>
      </c>
      <c r="O237" s="2" t="s">
        <v>283</v>
      </c>
      <c r="P237" s="2" t="s">
        <v>175</v>
      </c>
      <c r="Q237" s="2" t="s">
        <v>164</v>
      </c>
      <c r="R237" s="3">
        <v>45695</v>
      </c>
      <c r="S237" s="2" t="s">
        <v>1493</v>
      </c>
    </row>
    <row r="238" spans="1:19">
      <c r="A238" s="2" t="s">
        <v>1494</v>
      </c>
      <c r="B238" s="2" t="s">
        <v>1495</v>
      </c>
      <c r="C238" s="2" t="s">
        <v>1496</v>
      </c>
      <c r="D238" s="2" t="s">
        <v>1497</v>
      </c>
      <c r="E238" s="2" t="s">
        <v>691</v>
      </c>
      <c r="F238" s="2" t="s">
        <v>230</v>
      </c>
      <c r="G238" s="2" t="s">
        <v>240</v>
      </c>
      <c r="H238" s="2">
        <v>2</v>
      </c>
      <c r="I238" s="2">
        <v>0</v>
      </c>
      <c r="J238" s="2">
        <v>11</v>
      </c>
      <c r="K238" s="2" t="s">
        <v>111</v>
      </c>
      <c r="L238" s="3"/>
      <c r="M238" s="2" t="s">
        <v>193</v>
      </c>
      <c r="N238" s="2"/>
      <c r="O238" s="2" t="s">
        <v>215</v>
      </c>
      <c r="P238" s="2"/>
      <c r="Q238" s="2"/>
      <c r="R238" s="3">
        <v>45906</v>
      </c>
      <c r="S238" s="2"/>
    </row>
    <row r="239" spans="1:19">
      <c r="A239" s="2" t="s">
        <v>1498</v>
      </c>
      <c r="B239" s="2" t="s">
        <v>1499</v>
      </c>
      <c r="C239" s="2" t="s">
        <v>1500</v>
      </c>
      <c r="D239" s="2"/>
      <c r="E239" s="2" t="s">
        <v>1501</v>
      </c>
      <c r="F239" s="2" t="s">
        <v>569</v>
      </c>
      <c r="G239" s="2" t="s">
        <v>282</v>
      </c>
      <c r="H239" s="2">
        <v>20</v>
      </c>
      <c r="I239" s="2">
        <v>10</v>
      </c>
      <c r="J239" s="2">
        <v>60</v>
      </c>
      <c r="K239" s="2" t="s">
        <v>5</v>
      </c>
      <c r="L239" s="3"/>
      <c r="M239" s="2" t="s">
        <v>326</v>
      </c>
      <c r="N239" s="2" t="s">
        <v>184</v>
      </c>
      <c r="O239" s="2" t="s">
        <v>570</v>
      </c>
      <c r="P239" s="2" t="s">
        <v>538</v>
      </c>
      <c r="Q239" s="2" t="s">
        <v>104</v>
      </c>
      <c r="R239" s="3">
        <v>45887</v>
      </c>
      <c r="S239" s="2" t="s">
        <v>1502</v>
      </c>
    </row>
    <row r="240" spans="1:19">
      <c r="A240" s="2" t="s">
        <v>1503</v>
      </c>
      <c r="B240" s="2" t="s">
        <v>1504</v>
      </c>
      <c r="C240" s="2" t="s">
        <v>1505</v>
      </c>
      <c r="D240" s="2"/>
      <c r="E240" s="2" t="s">
        <v>1367</v>
      </c>
      <c r="F240" s="2" t="s">
        <v>334</v>
      </c>
      <c r="G240" s="2" t="s">
        <v>692</v>
      </c>
      <c r="H240" s="2">
        <v>32</v>
      </c>
      <c r="I240" s="2">
        <v>4</v>
      </c>
      <c r="J240" s="2">
        <v>10</v>
      </c>
      <c r="K240" s="2" t="s">
        <v>39</v>
      </c>
      <c r="L240" s="3">
        <v>45856</v>
      </c>
      <c r="M240" s="2" t="s">
        <v>65</v>
      </c>
      <c r="N240" s="2" t="s">
        <v>411</v>
      </c>
      <c r="O240" s="2" t="s">
        <v>564</v>
      </c>
      <c r="P240" s="2" t="s">
        <v>429</v>
      </c>
      <c r="Q240" s="2" t="s">
        <v>329</v>
      </c>
      <c r="R240" s="3">
        <v>45717</v>
      </c>
      <c r="S240" s="2"/>
    </row>
    <row r="241" spans="1:19">
      <c r="A241" s="2" t="s">
        <v>1506</v>
      </c>
      <c r="B241" s="2" t="s">
        <v>1507</v>
      </c>
      <c r="C241" s="2" t="s">
        <v>1508</v>
      </c>
      <c r="D241" s="2" t="s">
        <v>1509</v>
      </c>
      <c r="E241" s="2" t="s">
        <v>1510</v>
      </c>
      <c r="F241" s="2" t="s">
        <v>379</v>
      </c>
      <c r="G241" s="2" t="s">
        <v>282</v>
      </c>
      <c r="H241" s="2"/>
      <c r="I241" s="2">
        <v>4</v>
      </c>
      <c r="J241" s="2">
        <v>17</v>
      </c>
      <c r="K241" s="2" t="s">
        <v>111</v>
      </c>
      <c r="L241" s="3">
        <v>45926</v>
      </c>
      <c r="M241" s="2" t="s">
        <v>532</v>
      </c>
      <c r="N241" s="2" t="s">
        <v>79</v>
      </c>
      <c r="O241" s="2" t="s">
        <v>67</v>
      </c>
      <c r="P241" s="2" t="s">
        <v>1511</v>
      </c>
      <c r="Q241" s="2" t="s">
        <v>284</v>
      </c>
      <c r="R241" s="3">
        <v>45815</v>
      </c>
      <c r="S241" s="2" t="s">
        <v>1512</v>
      </c>
    </row>
    <row r="242" spans="1:19">
      <c r="A242" s="2" t="s">
        <v>1513</v>
      </c>
      <c r="B242" s="2" t="s">
        <v>1514</v>
      </c>
      <c r="C242" s="2" t="s">
        <v>1515</v>
      </c>
      <c r="D242" s="2" t="s">
        <v>1516</v>
      </c>
      <c r="E242" s="2" t="s">
        <v>1517</v>
      </c>
      <c r="F242" s="2" t="s">
        <v>324</v>
      </c>
      <c r="G242" s="2" t="s">
        <v>643</v>
      </c>
      <c r="H242" s="2">
        <v>28</v>
      </c>
      <c r="I242" s="2">
        <v>11</v>
      </c>
      <c r="J242" s="2">
        <v>24</v>
      </c>
      <c r="K242" s="2" t="s">
        <v>132</v>
      </c>
      <c r="L242" s="3">
        <v>45743</v>
      </c>
      <c r="M242" s="2" t="s">
        <v>421</v>
      </c>
      <c r="N242" s="2" t="s">
        <v>829</v>
      </c>
      <c r="O242" s="2" t="s">
        <v>264</v>
      </c>
      <c r="P242" s="2" t="s">
        <v>429</v>
      </c>
      <c r="Q242" s="2" t="s">
        <v>55</v>
      </c>
      <c r="R242" s="3">
        <v>45771</v>
      </c>
      <c r="S242" s="2"/>
    </row>
    <row r="243" spans="1:19">
      <c r="A243" s="2" t="s">
        <v>1518</v>
      </c>
      <c r="B243" s="2" t="s">
        <v>1519</v>
      </c>
      <c r="C243" s="2" t="s">
        <v>1520</v>
      </c>
      <c r="D243" s="2" t="s">
        <v>1521</v>
      </c>
      <c r="E243" s="2" t="s">
        <v>181</v>
      </c>
      <c r="F243" s="2" t="s">
        <v>281</v>
      </c>
      <c r="G243" s="2" t="s">
        <v>686</v>
      </c>
      <c r="H243" s="2"/>
      <c r="I243" s="2">
        <v>20</v>
      </c>
      <c r="J243" s="2">
        <v>55</v>
      </c>
      <c r="K243" s="2" t="s">
        <v>395</v>
      </c>
      <c r="L243" s="3">
        <v>45875</v>
      </c>
      <c r="M243" s="2" t="s">
        <v>133</v>
      </c>
      <c r="N243" s="2" t="s">
        <v>242</v>
      </c>
      <c r="O243" s="2"/>
      <c r="P243" s="2" t="s">
        <v>1131</v>
      </c>
      <c r="Q243" s="2" t="s">
        <v>356</v>
      </c>
      <c r="R243" s="3">
        <v>45796</v>
      </c>
      <c r="S243" s="2" t="s">
        <v>1522</v>
      </c>
    </row>
    <row r="244" spans="1:19">
      <c r="A244" s="2" t="s">
        <v>1523</v>
      </c>
      <c r="B244" s="2" t="s">
        <v>1524</v>
      </c>
      <c r="C244" s="2" t="s">
        <v>1525</v>
      </c>
      <c r="D244" s="2" t="s">
        <v>1526</v>
      </c>
      <c r="E244" s="2" t="s">
        <v>368</v>
      </c>
      <c r="F244" s="2" t="s">
        <v>62</v>
      </c>
      <c r="G244" s="2" t="s">
        <v>192</v>
      </c>
      <c r="H244" s="2">
        <v>26</v>
      </c>
      <c r="I244" s="2">
        <v>16</v>
      </c>
      <c r="J244" s="2">
        <v>23</v>
      </c>
      <c r="K244" s="2" t="s">
        <v>183</v>
      </c>
      <c r="L244" s="3">
        <v>45999</v>
      </c>
      <c r="M244" s="2" t="s">
        <v>213</v>
      </c>
      <c r="N244" s="2" t="s">
        <v>517</v>
      </c>
      <c r="O244" s="2" t="s">
        <v>710</v>
      </c>
      <c r="P244" s="2" t="s">
        <v>1511</v>
      </c>
      <c r="Q244" s="2" t="s">
        <v>438</v>
      </c>
      <c r="R244" s="3">
        <v>45707</v>
      </c>
      <c r="S244" s="2" t="s">
        <v>1527</v>
      </c>
    </row>
    <row r="245" spans="1:19">
      <c r="A245" s="2" t="s">
        <v>1528</v>
      </c>
      <c r="B245" s="2" t="s">
        <v>1529</v>
      </c>
      <c r="C245" s="2"/>
      <c r="D245" s="2" t="s">
        <v>1530</v>
      </c>
      <c r="E245" s="2" t="s">
        <v>708</v>
      </c>
      <c r="F245" s="2" t="s">
        <v>140</v>
      </c>
      <c r="G245" s="2" t="s">
        <v>895</v>
      </c>
      <c r="H245" s="2">
        <v>21</v>
      </c>
      <c r="I245" s="2">
        <v>10</v>
      </c>
      <c r="J245" s="2">
        <v>15</v>
      </c>
      <c r="K245" s="2" t="s">
        <v>14</v>
      </c>
      <c r="L245" s="3">
        <v>45945</v>
      </c>
      <c r="M245" s="2" t="s">
        <v>421</v>
      </c>
      <c r="N245" s="2" t="s">
        <v>764</v>
      </c>
      <c r="O245" s="2" t="s">
        <v>576</v>
      </c>
      <c r="P245" s="2" t="s">
        <v>501</v>
      </c>
      <c r="Q245" s="2"/>
      <c r="R245" s="3">
        <v>45670</v>
      </c>
      <c r="S245" s="2"/>
    </row>
    <row r="246" spans="1:19">
      <c r="A246" s="2" t="s">
        <v>1531</v>
      </c>
      <c r="B246" s="2" t="s">
        <v>1532</v>
      </c>
      <c r="C246" s="2" t="s">
        <v>1533</v>
      </c>
      <c r="D246" s="2" t="s">
        <v>1534</v>
      </c>
      <c r="E246" s="2" t="s">
        <v>1535</v>
      </c>
      <c r="F246" s="2" t="s">
        <v>75</v>
      </c>
      <c r="G246" s="2" t="s">
        <v>63</v>
      </c>
      <c r="H246" s="2"/>
      <c r="I246" s="2">
        <v>7</v>
      </c>
      <c r="J246" s="2">
        <v>50</v>
      </c>
      <c r="K246" s="2" t="s">
        <v>77</v>
      </c>
      <c r="L246" s="3">
        <v>45882</v>
      </c>
      <c r="M246" s="2" t="s">
        <v>65</v>
      </c>
      <c r="N246" s="2" t="s">
        <v>670</v>
      </c>
      <c r="O246" s="2" t="s">
        <v>254</v>
      </c>
      <c r="P246" s="2" t="s">
        <v>871</v>
      </c>
      <c r="Q246" s="2" t="s">
        <v>284</v>
      </c>
      <c r="R246" s="3">
        <v>45886</v>
      </c>
      <c r="S246" s="2"/>
    </row>
    <row r="247" spans="1:19">
      <c r="A247" s="2" t="s">
        <v>1536</v>
      </c>
      <c r="B247" s="2" t="s">
        <v>1537</v>
      </c>
      <c r="C247" s="2" t="s">
        <v>1538</v>
      </c>
      <c r="D247" s="2" t="s">
        <v>1539</v>
      </c>
      <c r="E247" s="2" t="s">
        <v>1454</v>
      </c>
      <c r="F247" s="2" t="s">
        <v>38</v>
      </c>
      <c r="G247" s="2" t="s">
        <v>9</v>
      </c>
      <c r="H247" s="2">
        <v>3</v>
      </c>
      <c r="I247" s="2">
        <v>18</v>
      </c>
      <c r="J247" s="2">
        <v>41</v>
      </c>
      <c r="K247" s="2" t="s">
        <v>459</v>
      </c>
      <c r="L247" s="3">
        <v>45925</v>
      </c>
      <c r="M247" s="2" t="s">
        <v>669</v>
      </c>
      <c r="N247" s="2" t="s">
        <v>66</v>
      </c>
      <c r="O247" s="2" t="s">
        <v>544</v>
      </c>
      <c r="P247" s="2" t="s">
        <v>175</v>
      </c>
      <c r="Q247" s="2" t="s">
        <v>578</v>
      </c>
      <c r="R247" s="3">
        <v>45674</v>
      </c>
      <c r="S247" s="2" t="s">
        <v>1540</v>
      </c>
    </row>
    <row r="248" spans="1:19">
      <c r="A248" s="2" t="s">
        <v>1541</v>
      </c>
      <c r="B248" s="2" t="s">
        <v>1542</v>
      </c>
      <c r="C248" s="2" t="s">
        <v>1543</v>
      </c>
      <c r="D248" s="2"/>
      <c r="E248" s="2" t="s">
        <v>1544</v>
      </c>
      <c r="F248" s="2" t="s">
        <v>120</v>
      </c>
      <c r="G248" s="2" t="s">
        <v>895</v>
      </c>
      <c r="H248" s="2">
        <v>29</v>
      </c>
      <c r="I248" s="2">
        <v>10</v>
      </c>
      <c r="J248" s="2">
        <v>36</v>
      </c>
      <c r="K248" s="2" t="s">
        <v>122</v>
      </c>
      <c r="L248" s="3">
        <v>45849</v>
      </c>
      <c r="M248" s="2" t="s">
        <v>489</v>
      </c>
      <c r="N248" s="2" t="s">
        <v>1017</v>
      </c>
      <c r="O248" s="2" t="s">
        <v>274</v>
      </c>
      <c r="P248" s="2" t="s">
        <v>1085</v>
      </c>
      <c r="Q248" s="2" t="s">
        <v>793</v>
      </c>
      <c r="R248" s="3">
        <v>45999</v>
      </c>
      <c r="S248" s="2" t="s">
        <v>1545</v>
      </c>
    </row>
    <row r="249" spans="1:19">
      <c r="A249" s="2" t="s">
        <v>1546</v>
      </c>
      <c r="B249" s="2" t="s">
        <v>1547</v>
      </c>
      <c r="C249" s="2" t="s">
        <v>1548</v>
      </c>
      <c r="D249" s="2"/>
      <c r="E249" s="2" t="s">
        <v>18</v>
      </c>
      <c r="F249" s="2" t="s">
        <v>49</v>
      </c>
      <c r="G249" s="2" t="s">
        <v>182</v>
      </c>
      <c r="H249" s="2">
        <v>23</v>
      </c>
      <c r="I249" s="2"/>
      <c r="J249" s="2"/>
      <c r="K249" s="2" t="s">
        <v>64</v>
      </c>
      <c r="L249" s="3">
        <v>45756</v>
      </c>
      <c r="M249" s="2" t="s">
        <v>946</v>
      </c>
      <c r="N249" s="2" t="s">
        <v>841</v>
      </c>
      <c r="O249" s="2" t="s">
        <v>317</v>
      </c>
      <c r="P249" s="2"/>
      <c r="Q249" s="2" t="s">
        <v>793</v>
      </c>
      <c r="R249" s="3">
        <v>45781</v>
      </c>
      <c r="S249" s="2"/>
    </row>
    <row r="250" spans="1:19">
      <c r="A250" s="2" t="s">
        <v>1549</v>
      </c>
      <c r="B250" s="2" t="s">
        <v>1550</v>
      </c>
      <c r="C250" s="2" t="s">
        <v>1551</v>
      </c>
      <c r="D250" s="2" t="s">
        <v>1552</v>
      </c>
      <c r="E250" s="2" t="s">
        <v>921</v>
      </c>
      <c r="F250" s="2" t="s">
        <v>379</v>
      </c>
      <c r="G250" s="2" t="s">
        <v>262</v>
      </c>
      <c r="H250" s="2">
        <v>8</v>
      </c>
      <c r="I250" s="2">
        <v>6</v>
      </c>
      <c r="J250" s="2">
        <v>44</v>
      </c>
      <c r="K250" s="2" t="s">
        <v>459</v>
      </c>
      <c r="L250" s="3">
        <v>45859</v>
      </c>
      <c r="M250" s="2" t="s">
        <v>326</v>
      </c>
      <c r="N250" s="2" t="s">
        <v>411</v>
      </c>
      <c r="O250" s="2"/>
      <c r="P250" s="2" t="s">
        <v>81</v>
      </c>
      <c r="Q250" s="2" t="s">
        <v>176</v>
      </c>
      <c r="R250" s="3">
        <v>45987</v>
      </c>
      <c r="S250" s="2"/>
    </row>
    <row r="251" spans="1:19">
      <c r="A251" s="2" t="s">
        <v>1553</v>
      </c>
      <c r="B251" s="2" t="s">
        <v>1554</v>
      </c>
      <c r="C251" s="2" t="s">
        <v>1555</v>
      </c>
      <c r="D251" s="2"/>
      <c r="E251" s="2" t="s">
        <v>48</v>
      </c>
      <c r="F251" s="2"/>
      <c r="G251" s="2" t="s">
        <v>200</v>
      </c>
      <c r="H251" s="2">
        <v>32</v>
      </c>
      <c r="I251" s="2">
        <v>16</v>
      </c>
      <c r="J251" s="2">
        <v>20</v>
      </c>
      <c r="K251" s="2" t="s">
        <v>459</v>
      </c>
      <c r="L251" s="3">
        <v>45892</v>
      </c>
      <c r="M251" s="2" t="s">
        <v>90</v>
      </c>
      <c r="N251" s="2" t="s">
        <v>857</v>
      </c>
      <c r="O251" s="2" t="s">
        <v>890</v>
      </c>
      <c r="P251" s="2" t="s">
        <v>1438</v>
      </c>
      <c r="Q251" s="2" t="s">
        <v>154</v>
      </c>
      <c r="R251" s="3">
        <v>45664</v>
      </c>
      <c r="S251" s="2"/>
    </row>
    <row r="252" spans="1:19">
      <c r="A252" s="2" t="s">
        <v>1556</v>
      </c>
      <c r="B252" s="2" t="s">
        <v>1557</v>
      </c>
      <c r="C252" s="2" t="s">
        <v>1558</v>
      </c>
      <c r="D252" s="2" t="s">
        <v>1559</v>
      </c>
      <c r="E252" s="2" t="s">
        <v>763</v>
      </c>
      <c r="F252" s="2"/>
      <c r="G252" s="2" t="s">
        <v>992</v>
      </c>
      <c r="H252" s="2">
        <v>2</v>
      </c>
      <c r="I252" s="2">
        <v>19</v>
      </c>
      <c r="J252" s="2">
        <v>28</v>
      </c>
      <c r="K252" s="2"/>
      <c r="L252" s="3">
        <v>45834</v>
      </c>
      <c r="M252" s="2" t="s">
        <v>90</v>
      </c>
      <c r="N252" s="2"/>
      <c r="O252" s="2" t="s">
        <v>890</v>
      </c>
      <c r="P252" s="2" t="s">
        <v>203</v>
      </c>
      <c r="Q252" s="2"/>
      <c r="R252" s="3">
        <v>45798</v>
      </c>
      <c r="S252" s="2"/>
    </row>
    <row r="253" spans="1:19">
      <c r="A253" s="2" t="s">
        <v>1560</v>
      </c>
      <c r="B253" s="2" t="s">
        <v>1561</v>
      </c>
      <c r="C253" s="2" t="s">
        <v>1562</v>
      </c>
      <c r="D253" s="2"/>
      <c r="E253" s="2" t="s">
        <v>199</v>
      </c>
      <c r="F253" s="2" t="s">
        <v>120</v>
      </c>
      <c r="G253" s="2" t="s">
        <v>110</v>
      </c>
      <c r="H253" s="2">
        <v>21</v>
      </c>
      <c r="I253" s="2">
        <v>8</v>
      </c>
      <c r="J253" s="2">
        <v>38</v>
      </c>
      <c r="K253" s="2" t="s">
        <v>11</v>
      </c>
      <c r="L253" s="3">
        <v>46015</v>
      </c>
      <c r="M253" s="2" t="s">
        <v>133</v>
      </c>
      <c r="N253" s="2" t="s">
        <v>214</v>
      </c>
      <c r="O253" s="2" t="s">
        <v>350</v>
      </c>
      <c r="P253" s="2" t="s">
        <v>518</v>
      </c>
      <c r="Q253" s="2" t="s">
        <v>204</v>
      </c>
      <c r="R253" s="3">
        <v>45851</v>
      </c>
      <c r="S253" s="2" t="s">
        <v>1563</v>
      </c>
    </row>
    <row r="254" spans="1:19">
      <c r="A254" s="2" t="s">
        <v>1564</v>
      </c>
      <c r="B254" s="2" t="s">
        <v>1565</v>
      </c>
      <c r="C254" s="2" t="s">
        <v>1566</v>
      </c>
      <c r="D254" s="2" t="s">
        <v>1567</v>
      </c>
      <c r="E254" s="2" t="s">
        <v>1238</v>
      </c>
      <c r="F254" s="2" t="s">
        <v>379</v>
      </c>
      <c r="G254" s="2" t="s">
        <v>240</v>
      </c>
      <c r="H254" s="2">
        <v>27</v>
      </c>
      <c r="I254" s="2">
        <v>13</v>
      </c>
      <c r="J254" s="2">
        <v>28</v>
      </c>
      <c r="K254" s="2" t="s">
        <v>600</v>
      </c>
      <c r="L254" s="3"/>
      <c r="M254" s="2" t="s">
        <v>669</v>
      </c>
      <c r="N254" s="2" t="s">
        <v>1568</v>
      </c>
      <c r="O254" s="2" t="s">
        <v>185</v>
      </c>
      <c r="P254" s="2" t="s">
        <v>878</v>
      </c>
      <c r="Q254" s="2" t="s">
        <v>284</v>
      </c>
      <c r="R254" s="3">
        <v>45816</v>
      </c>
      <c r="S254" s="2" t="s">
        <v>1569</v>
      </c>
    </row>
    <row r="255" spans="1:19">
      <c r="A255" s="2" t="s">
        <v>1570</v>
      </c>
      <c r="B255" s="2" t="s">
        <v>1571</v>
      </c>
      <c r="C255" s="2" t="s">
        <v>1572</v>
      </c>
      <c r="D255" s="2" t="s">
        <v>1573</v>
      </c>
      <c r="E255" s="2" t="s">
        <v>450</v>
      </c>
      <c r="F255" s="2" t="s">
        <v>120</v>
      </c>
      <c r="G255" s="2" t="s">
        <v>63</v>
      </c>
      <c r="H255" s="2"/>
      <c r="I255" s="2">
        <v>15</v>
      </c>
      <c r="J255" s="2">
        <v>36</v>
      </c>
      <c r="K255" s="2"/>
      <c r="L255" s="3">
        <v>45780</v>
      </c>
      <c r="M255" s="2" t="s">
        <v>489</v>
      </c>
      <c r="N255" s="2" t="s">
        <v>1017</v>
      </c>
      <c r="O255" s="2"/>
      <c r="P255" s="2" t="s">
        <v>1093</v>
      </c>
      <c r="Q255" s="2" t="s">
        <v>329</v>
      </c>
      <c r="R255" s="3">
        <v>45723</v>
      </c>
      <c r="S255" s="2"/>
    </row>
    <row r="256" spans="1:19">
      <c r="A256" s="2" t="s">
        <v>1574</v>
      </c>
      <c r="B256" s="2" t="s">
        <v>1575</v>
      </c>
      <c r="C256" s="2"/>
      <c r="D256" s="2" t="s">
        <v>1576</v>
      </c>
      <c r="E256" s="2" t="s">
        <v>1577</v>
      </c>
      <c r="F256" s="2" t="s">
        <v>468</v>
      </c>
      <c r="G256" s="2" t="s">
        <v>212</v>
      </c>
      <c r="H256" s="2">
        <v>4</v>
      </c>
      <c r="I256" s="2">
        <v>6</v>
      </c>
      <c r="J256" s="2">
        <v>13</v>
      </c>
      <c r="K256" s="2" t="s">
        <v>325</v>
      </c>
      <c r="L256" s="3">
        <v>46013</v>
      </c>
      <c r="M256" s="2" t="s">
        <v>90</v>
      </c>
      <c r="N256" s="2" t="s">
        <v>436</v>
      </c>
      <c r="O256" s="2" t="s">
        <v>185</v>
      </c>
      <c r="P256" s="2" t="s">
        <v>775</v>
      </c>
      <c r="Q256" s="2" t="s">
        <v>284</v>
      </c>
      <c r="R256" s="3">
        <v>45748</v>
      </c>
      <c r="S256" s="2" t="s">
        <v>1578</v>
      </c>
    </row>
    <row r="257" spans="1:19">
      <c r="A257" s="2" t="s">
        <v>1579</v>
      </c>
      <c r="B257" s="2" t="s">
        <v>1580</v>
      </c>
      <c r="C257" s="2" t="s">
        <v>1581</v>
      </c>
      <c r="D257" s="2" t="s">
        <v>1582</v>
      </c>
      <c r="E257" s="2" t="s">
        <v>888</v>
      </c>
      <c r="F257" s="2" t="s">
        <v>211</v>
      </c>
      <c r="G257" s="2" t="s">
        <v>488</v>
      </c>
      <c r="H257" s="2">
        <v>11</v>
      </c>
      <c r="I257" s="2">
        <v>13</v>
      </c>
      <c r="J257" s="2">
        <v>58</v>
      </c>
      <c r="K257" s="2" t="s">
        <v>77</v>
      </c>
      <c r="L257" s="3">
        <v>45934</v>
      </c>
      <c r="M257" s="2" t="s">
        <v>335</v>
      </c>
      <c r="N257" s="2" t="s">
        <v>411</v>
      </c>
      <c r="O257" s="2" t="s">
        <v>153</v>
      </c>
      <c r="P257" s="2" t="s">
        <v>54</v>
      </c>
      <c r="Q257" s="2" t="s">
        <v>625</v>
      </c>
      <c r="R257" s="3">
        <v>45964</v>
      </c>
      <c r="S257" s="2" t="s">
        <v>1583</v>
      </c>
    </row>
    <row r="258" spans="1:19">
      <c r="A258" s="2" t="s">
        <v>1584</v>
      </c>
      <c r="B258" s="2" t="s">
        <v>1585</v>
      </c>
      <c r="C258" s="2" t="s">
        <v>1586</v>
      </c>
      <c r="D258" s="2"/>
      <c r="E258" s="2" t="s">
        <v>409</v>
      </c>
      <c r="F258" s="2" t="s">
        <v>569</v>
      </c>
      <c r="G258" s="2" t="s">
        <v>76</v>
      </c>
      <c r="H258" s="2"/>
      <c r="I258" s="2">
        <v>14</v>
      </c>
      <c r="J258" s="2">
        <v>47</v>
      </c>
      <c r="K258" s="2" t="s">
        <v>291</v>
      </c>
      <c r="L258" s="3">
        <v>45840</v>
      </c>
      <c r="M258" s="2" t="s">
        <v>241</v>
      </c>
      <c r="N258" s="2" t="s">
        <v>142</v>
      </c>
      <c r="O258" s="2" t="s">
        <v>80</v>
      </c>
      <c r="P258" s="2" t="s">
        <v>68</v>
      </c>
      <c r="Q258" s="2" t="s">
        <v>356</v>
      </c>
      <c r="R258" s="3">
        <v>45872</v>
      </c>
      <c r="S258" s="2"/>
    </row>
    <row r="259" spans="1:19">
      <c r="A259" s="2" t="s">
        <v>1587</v>
      </c>
      <c r="B259" s="2" t="s">
        <v>1588</v>
      </c>
      <c r="C259" s="2" t="s">
        <v>1589</v>
      </c>
      <c r="D259" s="2"/>
      <c r="E259" s="2" t="s">
        <v>290</v>
      </c>
      <c r="F259" s="2" t="s">
        <v>49</v>
      </c>
      <c r="G259" s="2" t="s">
        <v>262</v>
      </c>
      <c r="H259" s="2">
        <v>25</v>
      </c>
      <c r="I259" s="2">
        <v>0</v>
      </c>
      <c r="J259" s="2">
        <v>9</v>
      </c>
      <c r="K259" s="2"/>
      <c r="L259" s="3">
        <v>45770</v>
      </c>
      <c r="M259" s="2" t="s">
        <v>213</v>
      </c>
      <c r="N259" s="2" t="s">
        <v>134</v>
      </c>
      <c r="O259" s="2" t="s">
        <v>113</v>
      </c>
      <c r="P259" s="2" t="s">
        <v>1136</v>
      </c>
      <c r="Q259" s="2" t="s">
        <v>154</v>
      </c>
      <c r="R259" s="3">
        <v>45984</v>
      </c>
      <c r="S259" s="2" t="s">
        <v>1590</v>
      </c>
    </row>
    <row r="260" spans="1:19">
      <c r="A260" s="2" t="s">
        <v>1591</v>
      </c>
      <c r="B260" s="2" t="s">
        <v>1592</v>
      </c>
      <c r="C260" s="2" t="s">
        <v>1593</v>
      </c>
      <c r="D260" s="2"/>
      <c r="E260" s="2" t="s">
        <v>1373</v>
      </c>
      <c r="F260" s="2" t="s">
        <v>170</v>
      </c>
      <c r="G260" s="2" t="s">
        <v>6</v>
      </c>
      <c r="H260" s="2">
        <v>21</v>
      </c>
      <c r="I260" s="2">
        <v>2</v>
      </c>
      <c r="J260" s="2">
        <v>56</v>
      </c>
      <c r="K260" s="2" t="s">
        <v>5</v>
      </c>
      <c r="L260" s="3">
        <v>45967</v>
      </c>
      <c r="M260" s="2" t="s">
        <v>946</v>
      </c>
      <c r="N260" s="2" t="s">
        <v>223</v>
      </c>
      <c r="O260" s="2" t="s">
        <v>718</v>
      </c>
      <c r="P260" s="2" t="s">
        <v>265</v>
      </c>
      <c r="Q260" s="2" t="s">
        <v>145</v>
      </c>
      <c r="R260" s="3">
        <v>45921</v>
      </c>
      <c r="S260" s="2"/>
    </row>
    <row r="261" spans="1:19">
      <c r="A261" s="2" t="s">
        <v>1594</v>
      </c>
      <c r="B261" s="2" t="s">
        <v>1595</v>
      </c>
      <c r="C261" s="2" t="s">
        <v>1596</v>
      </c>
      <c r="D261" s="2" t="s">
        <v>1597</v>
      </c>
      <c r="E261" s="2" t="s">
        <v>1256</v>
      </c>
      <c r="F261" s="2" t="s">
        <v>38</v>
      </c>
      <c r="G261" s="2" t="s">
        <v>643</v>
      </c>
      <c r="H261" s="2">
        <v>17</v>
      </c>
      <c r="I261" s="2">
        <v>11</v>
      </c>
      <c r="J261" s="2"/>
      <c r="K261" s="2" t="s">
        <v>64</v>
      </c>
      <c r="L261" s="3">
        <v>45946</v>
      </c>
      <c r="M261" s="2" t="s">
        <v>615</v>
      </c>
      <c r="N261" s="2" t="s">
        <v>223</v>
      </c>
      <c r="O261" s="2" t="s">
        <v>623</v>
      </c>
      <c r="P261" s="2" t="s">
        <v>114</v>
      </c>
      <c r="Q261" s="2" t="s">
        <v>625</v>
      </c>
      <c r="R261" s="3">
        <v>45986</v>
      </c>
      <c r="S261" s="2" t="s">
        <v>1598</v>
      </c>
    </row>
    <row r="262" spans="1:19">
      <c r="A262" s="2" t="s">
        <v>1599</v>
      </c>
      <c r="B262" s="2" t="s">
        <v>1600</v>
      </c>
      <c r="C262" s="2" t="s">
        <v>1601</v>
      </c>
      <c r="D262" s="2" t="s">
        <v>1602</v>
      </c>
      <c r="E262" s="2" t="s">
        <v>1603</v>
      </c>
      <c r="F262" s="2" t="s">
        <v>211</v>
      </c>
      <c r="G262" s="2" t="s">
        <v>262</v>
      </c>
      <c r="H262" s="2">
        <v>27</v>
      </c>
      <c r="I262" s="2">
        <v>19</v>
      </c>
      <c r="J262" s="2"/>
      <c r="K262" s="2" t="s">
        <v>11</v>
      </c>
      <c r="L262" s="3">
        <v>45784</v>
      </c>
      <c r="M262" s="2" t="s">
        <v>669</v>
      </c>
      <c r="N262" s="2" t="s">
        <v>1027</v>
      </c>
      <c r="O262" s="2" t="s">
        <v>742</v>
      </c>
      <c r="P262" s="2" t="s">
        <v>1093</v>
      </c>
      <c r="Q262" s="2" t="s">
        <v>356</v>
      </c>
      <c r="R262" s="3">
        <v>45893</v>
      </c>
      <c r="S262" s="2" t="s">
        <v>1604</v>
      </c>
    </row>
    <row r="263" spans="1:19">
      <c r="A263" s="2" t="s">
        <v>1605</v>
      </c>
      <c r="B263" s="2" t="s">
        <v>1606</v>
      </c>
      <c r="C263" s="2"/>
      <c r="D263" s="2"/>
      <c r="E263" s="2" t="s">
        <v>703</v>
      </c>
      <c r="F263" s="2" t="s">
        <v>230</v>
      </c>
      <c r="G263" s="2" t="s">
        <v>361</v>
      </c>
      <c r="H263" s="2">
        <v>15</v>
      </c>
      <c r="I263" s="2">
        <v>7</v>
      </c>
      <c r="J263" s="2">
        <v>24</v>
      </c>
      <c r="K263" s="2" t="s">
        <v>183</v>
      </c>
      <c r="L263" s="3">
        <v>45890</v>
      </c>
      <c r="M263" s="2" t="s">
        <v>241</v>
      </c>
      <c r="N263" s="2" t="s">
        <v>91</v>
      </c>
      <c r="O263" s="2" t="s">
        <v>1250</v>
      </c>
      <c r="P263" s="2" t="s">
        <v>1131</v>
      </c>
      <c r="Q263" s="2" t="s">
        <v>430</v>
      </c>
      <c r="R263" s="3">
        <v>45723</v>
      </c>
      <c r="S263" s="2"/>
    </row>
    <row r="264" spans="1:19">
      <c r="A264" s="2" t="s">
        <v>1607</v>
      </c>
      <c r="B264" s="2" t="s">
        <v>1608</v>
      </c>
      <c r="C264" s="2"/>
      <c r="D264" s="2" t="s">
        <v>1609</v>
      </c>
      <c r="E264" s="2" t="s">
        <v>88</v>
      </c>
      <c r="F264" s="2" t="s">
        <v>38</v>
      </c>
      <c r="G264" s="2" t="s">
        <v>282</v>
      </c>
      <c r="H264" s="2">
        <v>28</v>
      </c>
      <c r="I264" s="2">
        <v>6</v>
      </c>
      <c r="J264" s="2">
        <v>50</v>
      </c>
      <c r="K264" s="2"/>
      <c r="L264" s="3">
        <v>45821</v>
      </c>
      <c r="M264" s="2" t="s">
        <v>335</v>
      </c>
      <c r="N264" s="2" t="s">
        <v>223</v>
      </c>
      <c r="O264" s="2" t="s">
        <v>544</v>
      </c>
      <c r="P264" s="2" t="s">
        <v>526</v>
      </c>
      <c r="Q264" s="2" t="s">
        <v>329</v>
      </c>
      <c r="R264" s="3">
        <v>45743</v>
      </c>
      <c r="S264" s="2" t="s">
        <v>1610</v>
      </c>
    </row>
    <row r="265" spans="1:19">
      <c r="A265" s="2" t="s">
        <v>1611</v>
      </c>
      <c r="B265" s="2" t="s">
        <v>1612</v>
      </c>
      <c r="C265" s="2" t="s">
        <v>1613</v>
      </c>
      <c r="D265" s="2" t="s">
        <v>1614</v>
      </c>
      <c r="E265" s="2" t="s">
        <v>614</v>
      </c>
      <c r="F265" s="2" t="s">
        <v>211</v>
      </c>
      <c r="G265" s="2" t="s">
        <v>895</v>
      </c>
      <c r="H265" s="2"/>
      <c r="I265" s="2">
        <v>15</v>
      </c>
      <c r="J265" s="2">
        <v>58</v>
      </c>
      <c r="K265" s="2" t="s">
        <v>64</v>
      </c>
      <c r="L265" s="3"/>
      <c r="M265" s="2" t="s">
        <v>40</v>
      </c>
      <c r="N265" s="2" t="s">
        <v>475</v>
      </c>
      <c r="O265" s="2" t="s">
        <v>355</v>
      </c>
      <c r="P265" s="2" t="s">
        <v>624</v>
      </c>
      <c r="Q265" s="2" t="s">
        <v>445</v>
      </c>
      <c r="R265" s="3">
        <v>46003</v>
      </c>
      <c r="S265" s="2"/>
    </row>
    <row r="266" spans="1:19">
      <c r="A266" s="2" t="s">
        <v>1615</v>
      </c>
      <c r="B266" s="2" t="s">
        <v>1616</v>
      </c>
      <c r="C266" s="2" t="s">
        <v>1617</v>
      </c>
      <c r="D266" s="2" t="s">
        <v>1618</v>
      </c>
      <c r="E266" s="2" t="s">
        <v>1619</v>
      </c>
      <c r="F266" s="2" t="s">
        <v>281</v>
      </c>
      <c r="G266" s="2"/>
      <c r="H266" s="2">
        <v>23</v>
      </c>
      <c r="I266" s="2">
        <v>20</v>
      </c>
      <c r="J266" s="2">
        <v>27</v>
      </c>
      <c r="K266" s="2" t="s">
        <v>39</v>
      </c>
      <c r="L266" s="3">
        <v>45684</v>
      </c>
      <c r="M266" s="2" t="s">
        <v>222</v>
      </c>
      <c r="N266" s="2" t="s">
        <v>812</v>
      </c>
      <c r="O266" s="2" t="s">
        <v>1620</v>
      </c>
      <c r="P266" s="2"/>
      <c r="Q266" s="2" t="s">
        <v>284</v>
      </c>
      <c r="R266" s="3">
        <v>45767</v>
      </c>
      <c r="S266" s="2" t="s">
        <v>1621</v>
      </c>
    </row>
    <row r="267" spans="1:19">
      <c r="A267" s="2" t="s">
        <v>1622</v>
      </c>
      <c r="B267" s="2" t="s">
        <v>1623</v>
      </c>
      <c r="C267" s="2" t="s">
        <v>1624</v>
      </c>
      <c r="D267" s="2"/>
      <c r="E267" s="2" t="s">
        <v>1003</v>
      </c>
      <c r="F267" s="2" t="s">
        <v>170</v>
      </c>
      <c r="G267" s="2" t="s">
        <v>458</v>
      </c>
      <c r="H267" s="2">
        <v>16</v>
      </c>
      <c r="I267" s="2">
        <v>16</v>
      </c>
      <c r="J267" s="2">
        <v>42</v>
      </c>
      <c r="K267" s="2" t="s">
        <v>291</v>
      </c>
      <c r="L267" s="3">
        <v>46005</v>
      </c>
      <c r="M267" s="2" t="s">
        <v>421</v>
      </c>
      <c r="N267" s="2" t="s">
        <v>292</v>
      </c>
      <c r="O267" s="2" t="s">
        <v>680</v>
      </c>
      <c r="P267" s="2" t="s">
        <v>396</v>
      </c>
      <c r="Q267" s="2" t="s">
        <v>104</v>
      </c>
      <c r="R267" s="3">
        <v>46004</v>
      </c>
      <c r="S267" s="2" t="s">
        <v>1625</v>
      </c>
    </row>
    <row r="268" spans="1:19">
      <c r="A268" s="2" t="s">
        <v>1626</v>
      </c>
      <c r="B268" s="2" t="s">
        <v>1627</v>
      </c>
      <c r="C268" s="2" t="s">
        <v>1628</v>
      </c>
      <c r="D268" s="2" t="s">
        <v>1629</v>
      </c>
      <c r="E268" s="2" t="s">
        <v>323</v>
      </c>
      <c r="F268" s="2" t="s">
        <v>140</v>
      </c>
      <c r="G268" s="2" t="s">
        <v>182</v>
      </c>
      <c r="H268" s="2">
        <v>13</v>
      </c>
      <c r="I268" s="2">
        <v>1</v>
      </c>
      <c r="J268" s="2">
        <v>51</v>
      </c>
      <c r="K268" s="2" t="s">
        <v>64</v>
      </c>
      <c r="L268" s="3">
        <v>45853</v>
      </c>
      <c r="M268" s="2" t="s">
        <v>78</v>
      </c>
      <c r="N268" s="2" t="s">
        <v>1017</v>
      </c>
      <c r="O268" s="2" t="s">
        <v>902</v>
      </c>
      <c r="P268" s="2" t="s">
        <v>461</v>
      </c>
      <c r="Q268" s="2" t="s">
        <v>438</v>
      </c>
      <c r="R268" s="3">
        <v>45699</v>
      </c>
      <c r="S268" s="2"/>
    </row>
    <row r="269" spans="1:19">
      <c r="A269" s="2" t="s">
        <v>1630</v>
      </c>
      <c r="B269" s="2" t="s">
        <v>1631</v>
      </c>
      <c r="C269" s="2" t="s">
        <v>1632</v>
      </c>
      <c r="D269" s="2" t="s">
        <v>1633</v>
      </c>
      <c r="E269" s="2" t="s">
        <v>1060</v>
      </c>
      <c r="F269" s="2" t="s">
        <v>655</v>
      </c>
      <c r="G269" s="2" t="s">
        <v>200</v>
      </c>
      <c r="H269" s="2">
        <v>17</v>
      </c>
      <c r="I269" s="2">
        <v>15</v>
      </c>
      <c r="J269" s="2">
        <v>38</v>
      </c>
      <c r="K269" s="2" t="s">
        <v>111</v>
      </c>
      <c r="L269" s="3">
        <v>45972</v>
      </c>
      <c r="M269" s="2" t="s">
        <v>532</v>
      </c>
      <c r="N269" s="2" t="s">
        <v>184</v>
      </c>
      <c r="O269" s="2" t="s">
        <v>53</v>
      </c>
      <c r="P269" s="2" t="s">
        <v>1438</v>
      </c>
      <c r="Q269" s="2" t="s">
        <v>430</v>
      </c>
      <c r="R269" s="3">
        <v>45834</v>
      </c>
      <c r="S269" s="2"/>
    </row>
    <row r="270" spans="1:19">
      <c r="A270" s="2" t="s">
        <v>1634</v>
      </c>
      <c r="B270" s="2" t="s">
        <v>1635</v>
      </c>
      <c r="C270" s="2"/>
      <c r="D270" s="2" t="s">
        <v>1636</v>
      </c>
      <c r="E270" s="2" t="s">
        <v>450</v>
      </c>
      <c r="F270" s="2"/>
      <c r="G270" s="2" t="s">
        <v>895</v>
      </c>
      <c r="H270" s="2">
        <v>12</v>
      </c>
      <c r="I270" s="2"/>
      <c r="J270" s="2">
        <v>60</v>
      </c>
      <c r="K270" s="2" t="s">
        <v>122</v>
      </c>
      <c r="L270" s="3"/>
      <c r="M270" s="2" t="s">
        <v>222</v>
      </c>
      <c r="N270" s="2" t="s">
        <v>411</v>
      </c>
      <c r="O270" s="2" t="s">
        <v>491</v>
      </c>
      <c r="P270" s="2" t="s">
        <v>526</v>
      </c>
      <c r="Q270" s="2"/>
      <c r="R270" s="3">
        <v>45956</v>
      </c>
      <c r="S270" s="2"/>
    </row>
    <row r="271" spans="1:19">
      <c r="A271" s="2" t="s">
        <v>1637</v>
      </c>
      <c r="B271" s="2" t="s">
        <v>1638</v>
      </c>
      <c r="C271" s="2" t="s">
        <v>1639</v>
      </c>
      <c r="D271" s="2"/>
      <c r="E271" s="2" t="s">
        <v>1040</v>
      </c>
      <c r="F271" s="2" t="s">
        <v>468</v>
      </c>
      <c r="G271" s="2" t="s">
        <v>992</v>
      </c>
      <c r="H271" s="2">
        <v>32</v>
      </c>
      <c r="I271" s="2"/>
      <c r="J271" s="2">
        <v>5</v>
      </c>
      <c r="K271" s="2" t="s">
        <v>325</v>
      </c>
      <c r="L271" s="3">
        <v>45928</v>
      </c>
      <c r="M271" s="2" t="s">
        <v>65</v>
      </c>
      <c r="N271" s="2" t="s">
        <v>223</v>
      </c>
      <c r="O271" s="2" t="s">
        <v>576</v>
      </c>
      <c r="P271" s="2" t="s">
        <v>301</v>
      </c>
      <c r="Q271" s="2" t="s">
        <v>69</v>
      </c>
      <c r="R271" s="3">
        <v>45753</v>
      </c>
      <c r="S271" s="2" t="s">
        <v>1640</v>
      </c>
    </row>
    <row r="272" spans="1:19">
      <c r="A272" s="2" t="s">
        <v>1641</v>
      </c>
      <c r="B272" s="2" t="s">
        <v>1642</v>
      </c>
      <c r="C272" s="2" t="s">
        <v>1643</v>
      </c>
      <c r="D272" s="2" t="s">
        <v>1644</v>
      </c>
      <c r="E272" s="2" t="s">
        <v>1645</v>
      </c>
      <c r="F272" s="2" t="s">
        <v>324</v>
      </c>
      <c r="G272" s="2"/>
      <c r="H272" s="2"/>
      <c r="I272" s="2">
        <v>7</v>
      </c>
      <c r="J272" s="2">
        <v>49</v>
      </c>
      <c r="K272" s="2" t="s">
        <v>132</v>
      </c>
      <c r="L272" s="3">
        <v>45821</v>
      </c>
      <c r="M272" s="2" t="s">
        <v>273</v>
      </c>
      <c r="N272" s="2" t="s">
        <v>1027</v>
      </c>
      <c r="O272" s="2" t="s">
        <v>412</v>
      </c>
      <c r="P272" s="2" t="s">
        <v>1041</v>
      </c>
      <c r="Q272" s="2" t="s">
        <v>164</v>
      </c>
      <c r="R272" s="3">
        <v>45691</v>
      </c>
      <c r="S272" s="2"/>
    </row>
    <row r="273" spans="1:19">
      <c r="A273" s="2" t="s">
        <v>1646</v>
      </c>
      <c r="B273" s="2" t="s">
        <v>1647</v>
      </c>
      <c r="C273" s="2" t="s">
        <v>1648</v>
      </c>
      <c r="D273" s="2"/>
      <c r="E273" s="2" t="s">
        <v>1649</v>
      </c>
      <c r="F273" s="2" t="s">
        <v>569</v>
      </c>
      <c r="G273" s="2" t="s">
        <v>212</v>
      </c>
      <c r="H273" s="2">
        <v>24</v>
      </c>
      <c r="I273" s="2">
        <v>10</v>
      </c>
      <c r="J273" s="2">
        <v>51</v>
      </c>
      <c r="K273" s="2" t="s">
        <v>77</v>
      </c>
      <c r="L273" s="3">
        <v>45733</v>
      </c>
      <c r="M273" s="2" t="s">
        <v>172</v>
      </c>
      <c r="N273" s="2" t="s">
        <v>608</v>
      </c>
      <c r="O273" s="2" t="s">
        <v>680</v>
      </c>
      <c r="P273" s="2" t="s">
        <v>318</v>
      </c>
      <c r="Q273" s="2"/>
      <c r="R273" s="3">
        <v>45813</v>
      </c>
      <c r="S273" s="2" t="s">
        <v>1650</v>
      </c>
    </row>
    <row r="274" spans="1:19">
      <c r="A274" s="2" t="s">
        <v>1651</v>
      </c>
      <c r="B274" s="2" t="s">
        <v>1652</v>
      </c>
      <c r="C274" s="2"/>
      <c r="D274" s="2" t="s">
        <v>1653</v>
      </c>
      <c r="E274" s="2" t="s">
        <v>1040</v>
      </c>
      <c r="F274" s="2" t="s">
        <v>120</v>
      </c>
      <c r="G274" s="2"/>
      <c r="H274" s="2">
        <v>24</v>
      </c>
      <c r="I274" s="2"/>
      <c r="J274" s="2">
        <v>9</v>
      </c>
      <c r="K274" s="2" t="s">
        <v>64</v>
      </c>
      <c r="L274" s="3">
        <v>45770</v>
      </c>
      <c r="M274" s="2" t="s">
        <v>946</v>
      </c>
      <c r="N274" s="2" t="s">
        <v>717</v>
      </c>
      <c r="O274" s="2"/>
      <c r="P274" s="2" t="s">
        <v>624</v>
      </c>
      <c r="Q274" s="2" t="s">
        <v>578</v>
      </c>
      <c r="R274" s="3">
        <v>45989</v>
      </c>
      <c r="S274" s="2"/>
    </row>
    <row r="275" spans="1:19">
      <c r="A275" s="2" t="s">
        <v>1654</v>
      </c>
      <c r="B275" s="2" t="s">
        <v>1655</v>
      </c>
      <c r="C275" s="2" t="s">
        <v>1656</v>
      </c>
      <c r="D275" s="2" t="s">
        <v>1657</v>
      </c>
      <c r="E275" s="2" t="s">
        <v>1510</v>
      </c>
      <c r="F275" s="2" t="s">
        <v>140</v>
      </c>
      <c r="G275" s="2" t="s">
        <v>9</v>
      </c>
      <c r="H275" s="2">
        <v>3</v>
      </c>
      <c r="I275" s="2">
        <v>9</v>
      </c>
      <c r="J275" s="2">
        <v>10</v>
      </c>
      <c r="K275" s="2" t="s">
        <v>89</v>
      </c>
      <c r="L275" s="3">
        <v>46007</v>
      </c>
      <c r="M275" s="2" t="s">
        <v>380</v>
      </c>
      <c r="N275" s="2" t="s">
        <v>66</v>
      </c>
      <c r="O275" s="2" t="s">
        <v>742</v>
      </c>
      <c r="P275" s="2" t="s">
        <v>731</v>
      </c>
      <c r="Q275" s="2" t="s">
        <v>55</v>
      </c>
      <c r="R275" s="3">
        <v>45669</v>
      </c>
      <c r="S275" s="2" t="s">
        <v>1658</v>
      </c>
    </row>
    <row r="276" spans="1:19">
      <c r="A276" s="2" t="s">
        <v>1659</v>
      </c>
      <c r="B276" s="2" t="s">
        <v>1660</v>
      </c>
      <c r="C276" s="2" t="s">
        <v>1661</v>
      </c>
      <c r="D276" s="2"/>
      <c r="E276" s="2" t="s">
        <v>1535</v>
      </c>
      <c r="F276" s="2"/>
      <c r="G276" s="2" t="s">
        <v>110</v>
      </c>
      <c r="H276" s="2">
        <v>9</v>
      </c>
      <c r="I276" s="2">
        <v>12</v>
      </c>
      <c r="J276" s="2">
        <v>7</v>
      </c>
      <c r="K276" s="2" t="s">
        <v>39</v>
      </c>
      <c r="L276" s="3">
        <v>45800</v>
      </c>
      <c r="M276" s="2"/>
      <c r="N276" s="2" t="s">
        <v>841</v>
      </c>
      <c r="O276" s="2" t="s">
        <v>215</v>
      </c>
      <c r="P276" s="2" t="s">
        <v>144</v>
      </c>
      <c r="Q276" s="2" t="s">
        <v>145</v>
      </c>
      <c r="R276" s="3">
        <v>45798</v>
      </c>
      <c r="S276" s="2" t="s">
        <v>1662</v>
      </c>
    </row>
    <row r="277" spans="1:19">
      <c r="A277" s="2" t="s">
        <v>1663</v>
      </c>
      <c r="B277" s="2" t="s">
        <v>1664</v>
      </c>
      <c r="C277" s="2" t="s">
        <v>1665</v>
      </c>
      <c r="D277" s="2" t="s">
        <v>1666</v>
      </c>
      <c r="E277" s="2" t="s">
        <v>1667</v>
      </c>
      <c r="F277" s="2"/>
      <c r="G277" s="2" t="s">
        <v>192</v>
      </c>
      <c r="H277" s="2">
        <v>8</v>
      </c>
      <c r="I277" s="2"/>
      <c r="J277" s="2"/>
      <c r="K277" s="2" t="s">
        <v>600</v>
      </c>
      <c r="L277" s="3">
        <v>45992</v>
      </c>
      <c r="M277" s="2" t="s">
        <v>335</v>
      </c>
      <c r="N277" s="2" t="s">
        <v>499</v>
      </c>
      <c r="O277" s="2" t="s">
        <v>508</v>
      </c>
      <c r="P277" s="2" t="s">
        <v>501</v>
      </c>
      <c r="Q277" s="2" t="s">
        <v>55</v>
      </c>
      <c r="R277" s="3">
        <v>45694</v>
      </c>
      <c r="S277" s="2" t="s">
        <v>1668</v>
      </c>
    </row>
    <row r="278" spans="1:19">
      <c r="A278" s="2" t="s">
        <v>1669</v>
      </c>
      <c r="B278" s="2" t="s">
        <v>1670</v>
      </c>
      <c r="C278" s="2" t="s">
        <v>1671</v>
      </c>
      <c r="D278" s="2"/>
      <c r="E278" s="2" t="s">
        <v>139</v>
      </c>
      <c r="F278" s="2" t="s">
        <v>140</v>
      </c>
      <c r="G278" s="2"/>
      <c r="H278" s="2">
        <v>34</v>
      </c>
      <c r="I278" s="2">
        <v>0</v>
      </c>
      <c r="J278" s="2">
        <v>2</v>
      </c>
      <c r="K278" s="2" t="s">
        <v>183</v>
      </c>
      <c r="L278" s="3">
        <v>45799</v>
      </c>
      <c r="M278" s="2" t="s">
        <v>133</v>
      </c>
      <c r="N278" s="2" t="s">
        <v>889</v>
      </c>
      <c r="O278" s="2" t="s">
        <v>870</v>
      </c>
      <c r="P278" s="2" t="s">
        <v>624</v>
      </c>
      <c r="Q278" s="2" t="s">
        <v>233</v>
      </c>
      <c r="R278" s="3">
        <v>45828</v>
      </c>
      <c r="S278" s="2" t="s">
        <v>1672</v>
      </c>
    </row>
    <row r="279" spans="1:19">
      <c r="A279" s="2" t="s">
        <v>1673</v>
      </c>
      <c r="B279" s="2" t="s">
        <v>1674</v>
      </c>
      <c r="C279" s="2" t="s">
        <v>1675</v>
      </c>
      <c r="D279" s="2" t="s">
        <v>1676</v>
      </c>
      <c r="E279" s="2" t="s">
        <v>1097</v>
      </c>
      <c r="F279" s="2" t="s">
        <v>230</v>
      </c>
      <c r="G279" s="2" t="s">
        <v>251</v>
      </c>
      <c r="H279" s="2">
        <v>10</v>
      </c>
      <c r="I279" s="2">
        <v>2</v>
      </c>
      <c r="J279" s="2">
        <v>43</v>
      </c>
      <c r="K279" s="2" t="s">
        <v>111</v>
      </c>
      <c r="L279" s="3">
        <v>45734</v>
      </c>
      <c r="M279" s="2" t="s">
        <v>516</v>
      </c>
      <c r="N279" s="2" t="s">
        <v>112</v>
      </c>
      <c r="O279" s="2" t="s">
        <v>890</v>
      </c>
      <c r="P279" s="2" t="s">
        <v>255</v>
      </c>
      <c r="Q279" s="2" t="s">
        <v>405</v>
      </c>
      <c r="R279" s="3">
        <v>45920</v>
      </c>
      <c r="S279" s="2"/>
    </row>
    <row r="280" spans="1:19">
      <c r="A280" s="2" t="s">
        <v>1677</v>
      </c>
      <c r="B280" s="2" t="s">
        <v>1678</v>
      </c>
      <c r="C280" s="2" t="s">
        <v>1679</v>
      </c>
      <c r="D280" s="2" t="s">
        <v>1680</v>
      </c>
      <c r="E280" s="2" t="s">
        <v>982</v>
      </c>
      <c r="F280" s="2" t="s">
        <v>379</v>
      </c>
      <c r="G280" s="2" t="s">
        <v>50</v>
      </c>
      <c r="H280" s="2">
        <v>17</v>
      </c>
      <c r="I280" s="2">
        <v>7</v>
      </c>
      <c r="J280" s="2">
        <v>6</v>
      </c>
      <c r="K280" s="2" t="s">
        <v>291</v>
      </c>
      <c r="L280" s="3">
        <v>45760</v>
      </c>
      <c r="M280" s="2" t="s">
        <v>615</v>
      </c>
      <c r="N280" s="2" t="s">
        <v>173</v>
      </c>
      <c r="O280" s="2"/>
      <c r="P280" s="2" t="s">
        <v>175</v>
      </c>
      <c r="Q280" s="2" t="s">
        <v>154</v>
      </c>
      <c r="R280" s="3">
        <v>45912</v>
      </c>
      <c r="S280" s="2" t="s">
        <v>1681</v>
      </c>
    </row>
    <row r="281" spans="1:19">
      <c r="A281" s="2" t="s">
        <v>1682</v>
      </c>
      <c r="B281" s="2" t="s">
        <v>1683</v>
      </c>
      <c r="C281" s="2" t="s">
        <v>1684</v>
      </c>
      <c r="D281" s="2" t="s">
        <v>1685</v>
      </c>
      <c r="E281" s="2" t="s">
        <v>862</v>
      </c>
      <c r="F281" s="2" t="s">
        <v>334</v>
      </c>
      <c r="G281" s="2" t="s">
        <v>9</v>
      </c>
      <c r="H281" s="2">
        <v>32</v>
      </c>
      <c r="I281" s="2">
        <v>4</v>
      </c>
      <c r="J281" s="2">
        <v>36</v>
      </c>
      <c r="K281" s="2" t="s">
        <v>395</v>
      </c>
      <c r="L281" s="3"/>
      <c r="M281" s="2" t="s">
        <v>946</v>
      </c>
      <c r="N281" s="2" t="s">
        <v>1686</v>
      </c>
      <c r="O281" s="2" t="s">
        <v>363</v>
      </c>
      <c r="P281" s="2" t="s">
        <v>265</v>
      </c>
      <c r="Q281" s="2" t="s">
        <v>657</v>
      </c>
      <c r="R281" s="3">
        <v>45834</v>
      </c>
      <c r="S281" s="2" t="s">
        <v>1687</v>
      </c>
    </row>
    <row r="282" spans="1:19">
      <c r="A282" s="2" t="s">
        <v>1688</v>
      </c>
      <c r="B282" s="2" t="s">
        <v>1689</v>
      </c>
      <c r="C282" s="2" t="s">
        <v>1690</v>
      </c>
      <c r="D282" s="2" t="s">
        <v>1691</v>
      </c>
      <c r="E282" s="2" t="s">
        <v>229</v>
      </c>
      <c r="F282" s="2" t="s">
        <v>410</v>
      </c>
      <c r="G282" s="2" t="s">
        <v>121</v>
      </c>
      <c r="H282" s="2">
        <v>31</v>
      </c>
      <c r="I282" s="2">
        <v>0</v>
      </c>
      <c r="J282" s="2">
        <v>27</v>
      </c>
      <c r="K282" s="2" t="s">
        <v>77</v>
      </c>
      <c r="L282" s="3">
        <v>45996</v>
      </c>
      <c r="M282" s="2" t="s">
        <v>90</v>
      </c>
      <c r="N282" s="2" t="s">
        <v>697</v>
      </c>
      <c r="O282" s="2" t="s">
        <v>371</v>
      </c>
      <c r="P282" s="2" t="s">
        <v>501</v>
      </c>
      <c r="Q282" s="2" t="s">
        <v>329</v>
      </c>
      <c r="R282" s="3">
        <v>45992</v>
      </c>
      <c r="S282" s="2" t="s">
        <v>1692</v>
      </c>
    </row>
    <row r="283" spans="1:19">
      <c r="A283" s="2" t="s">
        <v>1693</v>
      </c>
      <c r="B283" s="2" t="s">
        <v>1694</v>
      </c>
      <c r="C283" s="2" t="s">
        <v>1695</v>
      </c>
      <c r="D283" s="2" t="s">
        <v>1696</v>
      </c>
      <c r="E283" s="2" t="s">
        <v>1109</v>
      </c>
      <c r="F283" s="2" t="s">
        <v>379</v>
      </c>
      <c r="G283" s="2" t="s">
        <v>50</v>
      </c>
      <c r="H283" s="2">
        <v>32</v>
      </c>
      <c r="I283" s="2">
        <v>1</v>
      </c>
      <c r="J283" s="2">
        <v>24</v>
      </c>
      <c r="K283" s="2" t="s">
        <v>252</v>
      </c>
      <c r="L283" s="3">
        <v>45699</v>
      </c>
      <c r="M283" s="2" t="s">
        <v>172</v>
      </c>
      <c r="N283" s="2" t="s">
        <v>263</v>
      </c>
      <c r="O283" s="2" t="s">
        <v>264</v>
      </c>
      <c r="P283" s="2" t="s">
        <v>81</v>
      </c>
      <c r="Q283" s="2" t="s">
        <v>578</v>
      </c>
      <c r="R283" s="3">
        <v>45681</v>
      </c>
      <c r="S283" s="2" t="s">
        <v>1697</v>
      </c>
    </row>
    <row r="284" spans="1:19">
      <c r="A284" s="2" t="s">
        <v>1698</v>
      </c>
      <c r="B284" s="2" t="s">
        <v>1699</v>
      </c>
      <c r="C284" s="2"/>
      <c r="D284" s="2" t="s">
        <v>1700</v>
      </c>
      <c r="E284" s="2" t="s">
        <v>1701</v>
      </c>
      <c r="F284" s="2" t="s">
        <v>271</v>
      </c>
      <c r="G284" s="2" t="s">
        <v>63</v>
      </c>
      <c r="H284" s="2">
        <v>6</v>
      </c>
      <c r="I284" s="2">
        <v>6</v>
      </c>
      <c r="J284" s="2">
        <v>32</v>
      </c>
      <c r="K284" s="2" t="s">
        <v>11</v>
      </c>
      <c r="L284" s="3">
        <v>45870</v>
      </c>
      <c r="M284" s="2" t="s">
        <v>669</v>
      </c>
      <c r="N284" s="2" t="s">
        <v>142</v>
      </c>
      <c r="O284" s="2" t="s">
        <v>300</v>
      </c>
      <c r="P284" s="2" t="s">
        <v>1319</v>
      </c>
      <c r="Q284" s="2" t="s">
        <v>578</v>
      </c>
      <c r="R284" s="3">
        <v>45734</v>
      </c>
      <c r="S284" s="2" t="s">
        <v>1702</v>
      </c>
    </row>
    <row r="285" spans="1:19">
      <c r="A285" s="2" t="s">
        <v>1703</v>
      </c>
      <c r="B285" s="2" t="s">
        <v>1704</v>
      </c>
      <c r="C285" s="2" t="s">
        <v>1705</v>
      </c>
      <c r="D285" s="2" t="s">
        <v>1706</v>
      </c>
      <c r="E285" s="2" t="s">
        <v>1463</v>
      </c>
      <c r="F285" s="2" t="s">
        <v>444</v>
      </c>
      <c r="G285" s="2" t="s">
        <v>221</v>
      </c>
      <c r="H285" s="2">
        <v>17</v>
      </c>
      <c r="I285" s="2"/>
      <c r="J285" s="2">
        <v>31</v>
      </c>
      <c r="K285" s="2" t="s">
        <v>77</v>
      </c>
      <c r="L285" s="3">
        <v>45833</v>
      </c>
      <c r="M285" s="2" t="s">
        <v>421</v>
      </c>
      <c r="N285" s="2" t="s">
        <v>976</v>
      </c>
      <c r="O285" s="2" t="s">
        <v>124</v>
      </c>
      <c r="P285" s="2" t="s">
        <v>538</v>
      </c>
      <c r="Q285" s="2"/>
      <c r="R285" s="3">
        <v>45662</v>
      </c>
      <c r="S285" s="2"/>
    </row>
    <row r="286" spans="1:19">
      <c r="A286" s="2" t="s">
        <v>1707</v>
      </c>
      <c r="B286" s="2" t="s">
        <v>1708</v>
      </c>
      <c r="C286" s="2" t="s">
        <v>1709</v>
      </c>
      <c r="D286" s="2" t="s">
        <v>1710</v>
      </c>
      <c r="E286" s="2" t="s">
        <v>1011</v>
      </c>
      <c r="F286" s="2" t="s">
        <v>170</v>
      </c>
      <c r="G286" s="2" t="s">
        <v>369</v>
      </c>
      <c r="H286" s="2">
        <v>32</v>
      </c>
      <c r="I286" s="2">
        <v>8</v>
      </c>
      <c r="J286" s="2">
        <v>55</v>
      </c>
      <c r="K286" s="2" t="s">
        <v>395</v>
      </c>
      <c r="L286" s="3">
        <v>45769</v>
      </c>
      <c r="M286" s="2" t="s">
        <v>588</v>
      </c>
      <c r="N286" s="2" t="s">
        <v>670</v>
      </c>
      <c r="O286" s="2" t="s">
        <v>500</v>
      </c>
      <c r="P286" s="2" t="s">
        <v>1319</v>
      </c>
      <c r="Q286" s="2" t="s">
        <v>154</v>
      </c>
      <c r="R286" s="3">
        <v>46008</v>
      </c>
      <c r="S286" s="2" t="s">
        <v>1711</v>
      </c>
    </row>
    <row r="287" spans="1:19">
      <c r="A287" s="2" t="s">
        <v>1712</v>
      </c>
      <c r="B287" s="2" t="s">
        <v>1713</v>
      </c>
      <c r="C287" s="2" t="s">
        <v>1714</v>
      </c>
      <c r="D287" s="2"/>
      <c r="E287" s="2" t="s">
        <v>1454</v>
      </c>
      <c r="F287" s="2" t="s">
        <v>569</v>
      </c>
      <c r="G287" s="2" t="s">
        <v>200</v>
      </c>
      <c r="H287" s="2">
        <v>19</v>
      </c>
      <c r="I287" s="2">
        <v>7</v>
      </c>
      <c r="J287" s="2">
        <v>27</v>
      </c>
      <c r="K287" s="2"/>
      <c r="L287" s="3">
        <v>45859</v>
      </c>
      <c r="M287" s="2" t="s">
        <v>213</v>
      </c>
      <c r="N287" s="2"/>
      <c r="O287" s="2" t="s">
        <v>80</v>
      </c>
      <c r="P287" s="2" t="s">
        <v>577</v>
      </c>
      <c r="Q287" s="2" t="s">
        <v>204</v>
      </c>
      <c r="R287" s="3">
        <v>45758</v>
      </c>
      <c r="S287" s="2" t="s">
        <v>1715</v>
      </c>
    </row>
    <row r="288" spans="1:19">
      <c r="A288" s="2" t="s">
        <v>1716</v>
      </c>
      <c r="B288" s="2" t="s">
        <v>1717</v>
      </c>
      <c r="C288" s="2" t="s">
        <v>1718</v>
      </c>
      <c r="D288" s="2" t="s">
        <v>1719</v>
      </c>
      <c r="E288" s="2" t="s">
        <v>883</v>
      </c>
      <c r="F288" s="2" t="s">
        <v>655</v>
      </c>
      <c r="G288" s="2" t="s">
        <v>272</v>
      </c>
      <c r="H288" s="2">
        <v>8</v>
      </c>
      <c r="I288" s="2">
        <v>11</v>
      </c>
      <c r="J288" s="2">
        <v>37</v>
      </c>
      <c r="K288" s="2" t="s">
        <v>183</v>
      </c>
      <c r="L288" s="3">
        <v>45768</v>
      </c>
      <c r="M288" s="2" t="s">
        <v>51</v>
      </c>
      <c r="N288" s="2" t="s">
        <v>1403</v>
      </c>
      <c r="O288" s="2" t="s">
        <v>807</v>
      </c>
      <c r="P288" s="2" t="s">
        <v>144</v>
      </c>
      <c r="Q288" s="2" t="s">
        <v>44</v>
      </c>
      <c r="R288" s="3">
        <v>45934</v>
      </c>
      <c r="S288" s="2"/>
    </row>
    <row r="289" spans="1:19">
      <c r="A289" s="2" t="s">
        <v>1720</v>
      </c>
      <c r="B289" s="2" t="s">
        <v>1721</v>
      </c>
      <c r="C289" s="2" t="s">
        <v>1722</v>
      </c>
      <c r="D289" s="2" t="s">
        <v>1723</v>
      </c>
      <c r="E289" s="2" t="s">
        <v>1724</v>
      </c>
      <c r="F289" s="2" t="s">
        <v>468</v>
      </c>
      <c r="G289" s="2" t="s">
        <v>599</v>
      </c>
      <c r="H289" s="2">
        <v>26</v>
      </c>
      <c r="I289" s="2">
        <v>8</v>
      </c>
      <c r="J289" s="2">
        <v>48</v>
      </c>
      <c r="K289" s="2" t="s">
        <v>600</v>
      </c>
      <c r="L289" s="3">
        <v>45823</v>
      </c>
      <c r="M289" s="2" t="s">
        <v>78</v>
      </c>
      <c r="N289" s="2" t="s">
        <v>173</v>
      </c>
      <c r="O289" s="2" t="s">
        <v>412</v>
      </c>
      <c r="P289" s="2" t="s">
        <v>1131</v>
      </c>
      <c r="Q289" s="2" t="s">
        <v>233</v>
      </c>
      <c r="R289" s="3">
        <v>45926</v>
      </c>
      <c r="S289" s="2"/>
    </row>
    <row r="290" spans="1:19">
      <c r="A290" s="2" t="s">
        <v>1725</v>
      </c>
      <c r="B290" s="2" t="s">
        <v>1726</v>
      </c>
      <c r="C290" s="2"/>
      <c r="D290" s="2" t="s">
        <v>1727</v>
      </c>
      <c r="E290" s="2" t="s">
        <v>642</v>
      </c>
      <c r="F290" s="2"/>
      <c r="G290" s="2" t="s">
        <v>643</v>
      </c>
      <c r="H290" s="2">
        <v>32</v>
      </c>
      <c r="I290" s="2">
        <v>12</v>
      </c>
      <c r="J290" s="2">
        <v>17</v>
      </c>
      <c r="K290" s="2" t="s">
        <v>64</v>
      </c>
      <c r="L290" s="3">
        <v>45735</v>
      </c>
      <c r="M290" s="2" t="s">
        <v>516</v>
      </c>
      <c r="N290" s="2" t="s">
        <v>829</v>
      </c>
      <c r="O290" s="2" t="s">
        <v>371</v>
      </c>
      <c r="P290" s="2" t="s">
        <v>1148</v>
      </c>
      <c r="Q290" s="2" t="s">
        <v>356</v>
      </c>
      <c r="R290" s="3">
        <v>45805</v>
      </c>
      <c r="S290" s="2"/>
    </row>
    <row r="291" spans="1:19">
      <c r="A291" s="2" t="s">
        <v>1728</v>
      </c>
      <c r="B291" s="2" t="s">
        <v>1729</v>
      </c>
      <c r="C291" s="2"/>
      <c r="D291" s="2" t="s">
        <v>1730</v>
      </c>
      <c r="E291" s="2" t="s">
        <v>1165</v>
      </c>
      <c r="F291" s="2" t="s">
        <v>38</v>
      </c>
      <c r="G291" s="2" t="s">
        <v>686</v>
      </c>
      <c r="H291" s="2">
        <v>0</v>
      </c>
      <c r="I291" s="2">
        <v>20</v>
      </c>
      <c r="J291" s="2">
        <v>23</v>
      </c>
      <c r="K291" s="2" t="s">
        <v>122</v>
      </c>
      <c r="L291" s="3">
        <v>46009</v>
      </c>
      <c r="M291" s="2" t="s">
        <v>51</v>
      </c>
      <c r="N291" s="2" t="s">
        <v>563</v>
      </c>
      <c r="O291" s="2" t="s">
        <v>451</v>
      </c>
      <c r="P291" s="2" t="s">
        <v>81</v>
      </c>
      <c r="Q291" s="2" t="s">
        <v>430</v>
      </c>
      <c r="R291" s="3">
        <v>45684</v>
      </c>
      <c r="S291" s="2"/>
    </row>
    <row r="292" spans="1:19">
      <c r="A292" s="2" t="s">
        <v>1731</v>
      </c>
      <c r="B292" s="2" t="s">
        <v>1732</v>
      </c>
      <c r="C292" s="2" t="s">
        <v>1733</v>
      </c>
      <c r="D292" s="2" t="s">
        <v>1734</v>
      </c>
      <c r="E292" s="2" t="s">
        <v>1603</v>
      </c>
      <c r="F292" s="2"/>
      <c r="G292" s="2" t="s">
        <v>343</v>
      </c>
      <c r="H292" s="2">
        <v>13</v>
      </c>
      <c r="I292" s="2">
        <v>12</v>
      </c>
      <c r="J292" s="2">
        <v>14</v>
      </c>
      <c r="K292" s="2" t="s">
        <v>111</v>
      </c>
      <c r="L292" s="3">
        <v>45872</v>
      </c>
      <c r="M292" s="2" t="s">
        <v>90</v>
      </c>
      <c r="N292" s="2" t="s">
        <v>1072</v>
      </c>
      <c r="O292" s="2" t="s">
        <v>274</v>
      </c>
      <c r="P292" s="2" t="s">
        <v>1239</v>
      </c>
      <c r="Q292" s="2" t="s">
        <v>657</v>
      </c>
      <c r="R292" s="3">
        <v>45893</v>
      </c>
      <c r="S292" s="2"/>
    </row>
    <row r="293" spans="1:19">
      <c r="A293" s="2" t="s">
        <v>1735</v>
      </c>
      <c r="B293" s="2" t="s">
        <v>1736</v>
      </c>
      <c r="C293" s="2" t="s">
        <v>1737</v>
      </c>
      <c r="D293" s="2"/>
      <c r="E293" s="2" t="s">
        <v>1109</v>
      </c>
      <c r="F293" s="2" t="s">
        <v>324</v>
      </c>
      <c r="G293" s="2" t="s">
        <v>63</v>
      </c>
      <c r="H293" s="2">
        <v>33</v>
      </c>
      <c r="I293" s="2">
        <v>0</v>
      </c>
      <c r="J293" s="2">
        <v>24</v>
      </c>
      <c r="K293" s="2" t="s">
        <v>291</v>
      </c>
      <c r="L293" s="3"/>
      <c r="M293" s="2" t="s">
        <v>588</v>
      </c>
      <c r="N293" s="2" t="s">
        <v>829</v>
      </c>
      <c r="O293" s="2" t="s">
        <v>718</v>
      </c>
      <c r="P293" s="2" t="s">
        <v>93</v>
      </c>
      <c r="Q293" s="2" t="s">
        <v>414</v>
      </c>
      <c r="R293" s="3">
        <v>45981</v>
      </c>
      <c r="S293" s="2"/>
    </row>
    <row r="294" spans="1:19">
      <c r="A294" s="2" t="s">
        <v>1738</v>
      </c>
      <c r="B294" s="2" t="s">
        <v>1739</v>
      </c>
      <c r="C294" s="2" t="s">
        <v>1740</v>
      </c>
      <c r="D294" s="2" t="s">
        <v>1741</v>
      </c>
      <c r="E294" s="2" t="s">
        <v>1463</v>
      </c>
      <c r="F294" s="2" t="s">
        <v>468</v>
      </c>
      <c r="G294" s="2" t="s">
        <v>369</v>
      </c>
      <c r="H294" s="2"/>
      <c r="I294" s="2">
        <v>20</v>
      </c>
      <c r="J294" s="2">
        <v>1</v>
      </c>
      <c r="K294" s="2" t="s">
        <v>12</v>
      </c>
      <c r="L294" s="3">
        <v>45781</v>
      </c>
      <c r="M294" s="2" t="s">
        <v>193</v>
      </c>
      <c r="N294" s="2" t="s">
        <v>549</v>
      </c>
      <c r="O294" s="2" t="s">
        <v>1620</v>
      </c>
      <c r="P294" s="2" t="s">
        <v>631</v>
      </c>
      <c r="Q294" s="2" t="s">
        <v>793</v>
      </c>
      <c r="R294" s="3">
        <v>45843</v>
      </c>
      <c r="S294" s="2"/>
    </row>
    <row r="295" spans="1:19">
      <c r="A295" s="2" t="s">
        <v>1742</v>
      </c>
      <c r="B295" s="2" t="s">
        <v>1743</v>
      </c>
      <c r="C295" s="2" t="s">
        <v>1744</v>
      </c>
      <c r="D295" s="2"/>
      <c r="E295" s="2" t="s">
        <v>1745</v>
      </c>
      <c r="F295" s="2" t="s">
        <v>140</v>
      </c>
      <c r="G295" s="2" t="s">
        <v>121</v>
      </c>
      <c r="H295" s="2">
        <v>21</v>
      </c>
      <c r="I295" s="2"/>
      <c r="J295" s="2">
        <v>58</v>
      </c>
      <c r="K295" s="2" t="s">
        <v>14</v>
      </c>
      <c r="L295" s="3">
        <v>45935</v>
      </c>
      <c r="M295" s="2" t="s">
        <v>489</v>
      </c>
      <c r="N295" s="2" t="s">
        <v>670</v>
      </c>
      <c r="O295" s="2" t="s">
        <v>102</v>
      </c>
      <c r="P295" s="2" t="s">
        <v>1239</v>
      </c>
      <c r="Q295" s="2" t="s">
        <v>44</v>
      </c>
      <c r="R295" s="3">
        <v>45971</v>
      </c>
      <c r="S295" s="2" t="s">
        <v>1746</v>
      </c>
    </row>
    <row r="296" spans="1:19">
      <c r="A296" s="2" t="s">
        <v>1747</v>
      </c>
      <c r="B296" s="2" t="s">
        <v>1748</v>
      </c>
      <c r="C296" s="2" t="s">
        <v>1749</v>
      </c>
      <c r="D296" s="2" t="s">
        <v>1750</v>
      </c>
      <c r="E296" s="2" t="s">
        <v>1724</v>
      </c>
      <c r="F296" s="2"/>
      <c r="G296" s="2" t="s">
        <v>895</v>
      </c>
      <c r="H296" s="2">
        <v>7</v>
      </c>
      <c r="I296" s="2">
        <v>8</v>
      </c>
      <c r="J296" s="2">
        <v>20</v>
      </c>
      <c r="K296" s="2" t="s">
        <v>11</v>
      </c>
      <c r="L296" s="3">
        <v>45850</v>
      </c>
      <c r="M296" s="2" t="s">
        <v>532</v>
      </c>
      <c r="N296" s="2" t="s">
        <v>697</v>
      </c>
      <c r="O296" s="2" t="s">
        <v>749</v>
      </c>
      <c r="P296" s="2" t="s">
        <v>724</v>
      </c>
      <c r="Q296" s="2" t="s">
        <v>445</v>
      </c>
      <c r="R296" s="3">
        <v>45972</v>
      </c>
      <c r="S296" s="2"/>
    </row>
    <row r="297" spans="1:19">
      <c r="A297" s="2" t="s">
        <v>1751</v>
      </c>
      <c r="B297" s="2" t="s">
        <v>1752</v>
      </c>
      <c r="C297" s="2" t="s">
        <v>1753</v>
      </c>
      <c r="D297" s="2"/>
      <c r="E297" s="2" t="s">
        <v>1754</v>
      </c>
      <c r="F297" s="2" t="s">
        <v>281</v>
      </c>
      <c r="G297" s="2" t="s">
        <v>692</v>
      </c>
      <c r="H297" s="2">
        <v>14</v>
      </c>
      <c r="I297" s="2">
        <v>7</v>
      </c>
      <c r="J297" s="2">
        <v>13</v>
      </c>
      <c r="K297" s="2" t="s">
        <v>7</v>
      </c>
      <c r="L297" s="3">
        <v>45874</v>
      </c>
      <c r="M297" s="2" t="s">
        <v>615</v>
      </c>
      <c r="N297" s="2" t="s">
        <v>525</v>
      </c>
      <c r="O297" s="2" t="s">
        <v>422</v>
      </c>
      <c r="P297" s="2" t="s">
        <v>452</v>
      </c>
      <c r="Q297" s="2" t="s">
        <v>294</v>
      </c>
      <c r="R297" s="3">
        <v>45792</v>
      </c>
      <c r="S297" s="2"/>
    </row>
    <row r="298" spans="1:19">
      <c r="A298" s="2" t="s">
        <v>1755</v>
      </c>
      <c r="B298" s="2" t="s">
        <v>1756</v>
      </c>
      <c r="C298" s="2" t="s">
        <v>1757</v>
      </c>
      <c r="D298" s="2"/>
      <c r="E298" s="2" t="s">
        <v>1535</v>
      </c>
      <c r="F298" s="2" t="s">
        <v>410</v>
      </c>
      <c r="G298" s="2" t="s">
        <v>6</v>
      </c>
      <c r="H298" s="2">
        <v>27</v>
      </c>
      <c r="I298" s="2">
        <v>3</v>
      </c>
      <c r="J298" s="2">
        <v>4</v>
      </c>
      <c r="K298" s="2"/>
      <c r="L298" s="3">
        <v>45717</v>
      </c>
      <c r="M298" s="2" t="s">
        <v>669</v>
      </c>
      <c r="N298" s="2" t="s">
        <v>370</v>
      </c>
      <c r="O298" s="2" t="s">
        <v>1620</v>
      </c>
      <c r="P298" s="2" t="s">
        <v>461</v>
      </c>
      <c r="Q298" s="2" t="s">
        <v>793</v>
      </c>
      <c r="R298" s="3">
        <v>45843</v>
      </c>
      <c r="S298" s="2" t="s">
        <v>1758</v>
      </c>
    </row>
    <row r="299" spans="1:19">
      <c r="A299" s="2" t="s">
        <v>1759</v>
      </c>
      <c r="B299" s="2" t="s">
        <v>1760</v>
      </c>
      <c r="C299" s="2" t="s">
        <v>1761</v>
      </c>
      <c r="D299" s="2"/>
      <c r="E299" s="2" t="s">
        <v>562</v>
      </c>
      <c r="F299" s="2" t="s">
        <v>324</v>
      </c>
      <c r="G299" s="2" t="s">
        <v>599</v>
      </c>
      <c r="H299" s="2">
        <v>11</v>
      </c>
      <c r="I299" s="2">
        <v>0</v>
      </c>
      <c r="J299" s="2">
        <v>27</v>
      </c>
      <c r="K299" s="2" t="s">
        <v>77</v>
      </c>
      <c r="L299" s="3">
        <v>45887</v>
      </c>
      <c r="M299" s="2" t="s">
        <v>273</v>
      </c>
      <c r="N299" s="2" t="s">
        <v>214</v>
      </c>
      <c r="O299" s="2" t="s">
        <v>124</v>
      </c>
      <c r="P299" s="2" t="s">
        <v>175</v>
      </c>
      <c r="Q299" s="2" t="s">
        <v>445</v>
      </c>
      <c r="R299" s="3">
        <v>45780</v>
      </c>
      <c r="S299" s="2" t="s">
        <v>1762</v>
      </c>
    </row>
    <row r="300" spans="1:19">
      <c r="A300" s="2" t="s">
        <v>1763</v>
      </c>
      <c r="B300" s="2" t="s">
        <v>1764</v>
      </c>
      <c r="C300" s="2" t="s">
        <v>1765</v>
      </c>
      <c r="D300" s="2" t="s">
        <v>1766</v>
      </c>
      <c r="E300" s="2" t="s">
        <v>1210</v>
      </c>
      <c r="F300" s="2" t="s">
        <v>75</v>
      </c>
      <c r="G300" s="2" t="s">
        <v>458</v>
      </c>
      <c r="H300" s="2"/>
      <c r="I300" s="2">
        <v>13</v>
      </c>
      <c r="J300" s="2">
        <v>6</v>
      </c>
      <c r="K300" s="2" t="s">
        <v>5</v>
      </c>
      <c r="L300" s="3">
        <v>45955</v>
      </c>
      <c r="M300" s="2" t="s">
        <v>40</v>
      </c>
      <c r="N300" s="2" t="s">
        <v>362</v>
      </c>
      <c r="O300" s="2" t="s">
        <v>283</v>
      </c>
      <c r="P300" s="2" t="s">
        <v>244</v>
      </c>
      <c r="Q300" s="2" t="s">
        <v>69</v>
      </c>
      <c r="R300" s="3">
        <v>45767</v>
      </c>
      <c r="S300" s="2"/>
    </row>
    <row r="301" spans="1:19">
      <c r="A301" s="2" t="s">
        <v>1767</v>
      </c>
      <c r="B301" s="2" t="s">
        <v>1768</v>
      </c>
      <c r="C301" s="2" t="s">
        <v>1769</v>
      </c>
      <c r="D301" s="2" t="s">
        <v>1770</v>
      </c>
      <c r="E301" s="2" t="s">
        <v>1060</v>
      </c>
      <c r="F301" s="2" t="s">
        <v>379</v>
      </c>
      <c r="G301" s="2" t="s">
        <v>282</v>
      </c>
      <c r="H301" s="2"/>
      <c r="I301" s="2">
        <v>9</v>
      </c>
      <c r="J301" s="2">
        <v>32</v>
      </c>
      <c r="K301" s="2" t="s">
        <v>64</v>
      </c>
      <c r="L301" s="3">
        <v>45862</v>
      </c>
      <c r="M301" s="2" t="s">
        <v>222</v>
      </c>
      <c r="N301" s="2" t="s">
        <v>1568</v>
      </c>
      <c r="O301" s="2" t="s">
        <v>254</v>
      </c>
      <c r="P301" s="2" t="s">
        <v>163</v>
      </c>
      <c r="Q301" s="2" t="s">
        <v>356</v>
      </c>
      <c r="R301" s="3">
        <v>45926</v>
      </c>
      <c r="S301" s="2" t="s">
        <v>1771</v>
      </c>
    </row>
    <row r="302" spans="1:19">
      <c r="A302" s="2" t="s">
        <v>1772</v>
      </c>
      <c r="B302" s="2" t="s">
        <v>1773</v>
      </c>
      <c r="C302" s="2"/>
      <c r="D302" s="2"/>
      <c r="E302" s="2" t="s">
        <v>888</v>
      </c>
      <c r="F302" s="2" t="s">
        <v>120</v>
      </c>
      <c r="G302" s="2" t="s">
        <v>8</v>
      </c>
      <c r="H302" s="2">
        <v>10</v>
      </c>
      <c r="I302" s="2">
        <v>16</v>
      </c>
      <c r="J302" s="2">
        <v>46</v>
      </c>
      <c r="K302" s="2" t="s">
        <v>132</v>
      </c>
      <c r="L302" s="3">
        <v>45823</v>
      </c>
      <c r="M302" s="2" t="s">
        <v>316</v>
      </c>
      <c r="N302" s="2" t="s">
        <v>1568</v>
      </c>
      <c r="O302" s="2" t="s">
        <v>317</v>
      </c>
      <c r="P302" s="2" t="s">
        <v>81</v>
      </c>
      <c r="Q302" s="2" t="s">
        <v>445</v>
      </c>
      <c r="R302" s="3"/>
      <c r="S302" s="2" t="s">
        <v>1774</v>
      </c>
    </row>
    <row r="303" spans="1:19">
      <c r="A303" s="2" t="s">
        <v>1775</v>
      </c>
      <c r="B303" s="2" t="s">
        <v>1776</v>
      </c>
      <c r="C303" s="2" t="s">
        <v>1777</v>
      </c>
      <c r="D303" s="2" t="s">
        <v>1778</v>
      </c>
      <c r="E303" s="2" t="s">
        <v>341</v>
      </c>
      <c r="F303" s="2" t="s">
        <v>62</v>
      </c>
      <c r="G303" s="2" t="s">
        <v>458</v>
      </c>
      <c r="H303" s="2">
        <v>10</v>
      </c>
      <c r="I303" s="2"/>
      <c r="J303" s="2">
        <v>22</v>
      </c>
      <c r="K303" s="2" t="s">
        <v>14</v>
      </c>
      <c r="L303" s="3">
        <v>46016</v>
      </c>
      <c r="M303" s="2" t="s">
        <v>65</v>
      </c>
      <c r="N303" s="2" t="s">
        <v>214</v>
      </c>
      <c r="O303" s="2" t="s">
        <v>544</v>
      </c>
      <c r="P303" s="2"/>
      <c r="Q303" s="2" t="s">
        <v>82</v>
      </c>
      <c r="R303" s="3">
        <v>45720</v>
      </c>
      <c r="S303" s="2" t="s">
        <v>1779</v>
      </c>
    </row>
    <row r="304" spans="1:19">
      <c r="A304" s="2" t="s">
        <v>1780</v>
      </c>
      <c r="B304" s="2" t="s">
        <v>1781</v>
      </c>
      <c r="C304" s="2" t="s">
        <v>1782</v>
      </c>
      <c r="D304" s="2"/>
      <c r="E304" s="2" t="s">
        <v>877</v>
      </c>
      <c r="F304" s="2" t="s">
        <v>170</v>
      </c>
      <c r="G304" s="2"/>
      <c r="H304" s="2">
        <v>2</v>
      </c>
      <c r="I304" s="2">
        <v>20</v>
      </c>
      <c r="J304" s="2"/>
      <c r="K304" s="2" t="s">
        <v>39</v>
      </c>
      <c r="L304" s="3">
        <v>45901</v>
      </c>
      <c r="M304" s="2" t="s">
        <v>669</v>
      </c>
      <c r="N304" s="2" t="s">
        <v>1017</v>
      </c>
      <c r="O304" s="2" t="s">
        <v>337</v>
      </c>
      <c r="P304" s="2" t="s">
        <v>203</v>
      </c>
      <c r="Q304" s="2" t="s">
        <v>438</v>
      </c>
      <c r="R304" s="3">
        <v>45760</v>
      </c>
      <c r="S304" s="2" t="s">
        <v>1783</v>
      </c>
    </row>
    <row r="305" spans="1:19">
      <c r="A305" s="2" t="s">
        <v>1784</v>
      </c>
      <c r="B305" s="2" t="s">
        <v>1785</v>
      </c>
      <c r="C305" s="2" t="s">
        <v>1786</v>
      </c>
      <c r="D305" s="2" t="s">
        <v>1787</v>
      </c>
      <c r="E305" s="2" t="s">
        <v>862</v>
      </c>
      <c r="F305" s="2" t="s">
        <v>62</v>
      </c>
      <c r="G305" s="2" t="s">
        <v>110</v>
      </c>
      <c r="H305" s="2">
        <v>31</v>
      </c>
      <c r="I305" s="2">
        <v>15</v>
      </c>
      <c r="J305" s="2">
        <v>29</v>
      </c>
      <c r="K305" s="2" t="s">
        <v>12</v>
      </c>
      <c r="L305" s="3">
        <v>45874</v>
      </c>
      <c r="M305" s="2" t="s">
        <v>78</v>
      </c>
      <c r="N305" s="2" t="s">
        <v>134</v>
      </c>
      <c r="O305" s="2" t="s">
        <v>293</v>
      </c>
      <c r="P305" s="2" t="s">
        <v>1093</v>
      </c>
      <c r="Q305" s="2" t="s">
        <v>294</v>
      </c>
      <c r="R305" s="3">
        <v>45834</v>
      </c>
      <c r="S305" s="2" t="s">
        <v>1788</v>
      </c>
    </row>
    <row r="306" spans="1:19">
      <c r="A306" s="2" t="s">
        <v>1789</v>
      </c>
      <c r="B306" s="2" t="s">
        <v>1790</v>
      </c>
      <c r="C306" s="2" t="s">
        <v>1791</v>
      </c>
      <c r="D306" s="2" t="s">
        <v>1792</v>
      </c>
      <c r="E306" s="2" t="s">
        <v>636</v>
      </c>
      <c r="F306" s="2" t="s">
        <v>120</v>
      </c>
      <c r="G306" s="2" t="s">
        <v>251</v>
      </c>
      <c r="H306" s="2">
        <v>3</v>
      </c>
      <c r="I306" s="2"/>
      <c r="J306" s="2">
        <v>21</v>
      </c>
      <c r="K306" s="2" t="s">
        <v>325</v>
      </c>
      <c r="L306" s="3">
        <v>45822</v>
      </c>
      <c r="M306" s="2" t="s">
        <v>90</v>
      </c>
      <c r="N306" s="2" t="s">
        <v>857</v>
      </c>
      <c r="O306" s="2" t="s">
        <v>42</v>
      </c>
      <c r="P306" s="2" t="s">
        <v>232</v>
      </c>
      <c r="Q306" s="2" t="s">
        <v>509</v>
      </c>
      <c r="R306" s="3">
        <v>45675</v>
      </c>
      <c r="S306" s="2" t="s">
        <v>1793</v>
      </c>
    </row>
    <row r="307" spans="1:19">
      <c r="A307" s="2" t="s">
        <v>1794</v>
      </c>
      <c r="B307" s="2" t="s">
        <v>1795</v>
      </c>
      <c r="C307" s="2" t="s">
        <v>1796</v>
      </c>
      <c r="D307" s="2"/>
      <c r="E307" s="2" t="s">
        <v>730</v>
      </c>
      <c r="F307" s="2"/>
      <c r="G307" s="2" t="s">
        <v>8</v>
      </c>
      <c r="H307" s="2">
        <v>20</v>
      </c>
      <c r="I307" s="2"/>
      <c r="J307" s="2">
        <v>26</v>
      </c>
      <c r="K307" s="2" t="s">
        <v>395</v>
      </c>
      <c r="L307" s="3">
        <v>45672</v>
      </c>
      <c r="M307" s="2" t="s">
        <v>588</v>
      </c>
      <c r="N307" s="2" t="s">
        <v>1568</v>
      </c>
      <c r="O307" s="2" t="s">
        <v>576</v>
      </c>
      <c r="P307" s="2" t="s">
        <v>114</v>
      </c>
      <c r="Q307" s="2"/>
      <c r="R307" s="3">
        <v>45761</v>
      </c>
      <c r="S307" s="2" t="s">
        <v>1797</v>
      </c>
    </row>
    <row r="308" spans="1:19">
      <c r="A308" s="2" t="s">
        <v>1798</v>
      </c>
      <c r="B308" s="2" t="s">
        <v>1799</v>
      </c>
      <c r="C308" s="2" t="s">
        <v>1800</v>
      </c>
      <c r="D308" s="2" t="s">
        <v>1801</v>
      </c>
      <c r="E308" s="2" t="s">
        <v>1443</v>
      </c>
      <c r="F308" s="2"/>
      <c r="G308" s="2" t="s">
        <v>692</v>
      </c>
      <c r="H308" s="2">
        <v>22</v>
      </c>
      <c r="I308" s="2">
        <v>13</v>
      </c>
      <c r="J308" s="2">
        <v>48</v>
      </c>
      <c r="K308" s="2" t="s">
        <v>122</v>
      </c>
      <c r="L308" s="3">
        <v>45731</v>
      </c>
      <c r="M308" s="2" t="s">
        <v>151</v>
      </c>
      <c r="N308" s="2" t="s">
        <v>1686</v>
      </c>
      <c r="O308" s="2"/>
      <c r="P308" s="2" t="s">
        <v>54</v>
      </c>
      <c r="Q308" s="2" t="s">
        <v>438</v>
      </c>
      <c r="R308" s="3">
        <v>45984</v>
      </c>
      <c r="S308" s="2" t="s">
        <v>1802</v>
      </c>
    </row>
    <row r="309" spans="1:19">
      <c r="A309" s="2" t="s">
        <v>1803</v>
      </c>
      <c r="B309" s="2" t="s">
        <v>1804</v>
      </c>
      <c r="C309" s="2" t="s">
        <v>1805</v>
      </c>
      <c r="D309" s="2" t="s">
        <v>1806</v>
      </c>
      <c r="E309" s="2" t="s">
        <v>181</v>
      </c>
      <c r="F309" s="2" t="s">
        <v>334</v>
      </c>
      <c r="G309" s="2" t="s">
        <v>599</v>
      </c>
      <c r="H309" s="2">
        <v>26</v>
      </c>
      <c r="I309" s="2">
        <v>14</v>
      </c>
      <c r="J309" s="2">
        <v>7</v>
      </c>
      <c r="K309" s="2" t="s">
        <v>64</v>
      </c>
      <c r="L309" s="3">
        <v>45700</v>
      </c>
      <c r="M309" s="2" t="s">
        <v>316</v>
      </c>
      <c r="N309" s="2" t="s">
        <v>770</v>
      </c>
      <c r="O309" s="2" t="s">
        <v>451</v>
      </c>
      <c r="P309" s="2" t="s">
        <v>318</v>
      </c>
      <c r="Q309" s="2"/>
      <c r="R309" s="3">
        <v>45764</v>
      </c>
      <c r="S309" s="2"/>
    </row>
    <row r="310" spans="1:19">
      <c r="A310" s="2" t="s">
        <v>1807</v>
      </c>
      <c r="B310" s="2" t="s">
        <v>1808</v>
      </c>
      <c r="C310" s="2" t="s">
        <v>1809</v>
      </c>
      <c r="D310" s="2"/>
      <c r="E310" s="2" t="s">
        <v>1367</v>
      </c>
      <c r="F310" s="2" t="s">
        <v>468</v>
      </c>
      <c r="G310" s="2" t="s">
        <v>50</v>
      </c>
      <c r="H310" s="2">
        <v>33</v>
      </c>
      <c r="I310" s="2">
        <v>19</v>
      </c>
      <c r="J310" s="2">
        <v>10</v>
      </c>
      <c r="K310" s="2" t="s">
        <v>89</v>
      </c>
      <c r="L310" s="3">
        <v>45765</v>
      </c>
      <c r="M310" s="2" t="s">
        <v>335</v>
      </c>
      <c r="N310" s="2" t="s">
        <v>242</v>
      </c>
      <c r="O310" s="2" t="s">
        <v>644</v>
      </c>
      <c r="P310" s="2" t="s">
        <v>1136</v>
      </c>
      <c r="Q310" s="2" t="s">
        <v>405</v>
      </c>
      <c r="R310" s="3">
        <v>45974</v>
      </c>
      <c r="S310" s="2" t="s">
        <v>1810</v>
      </c>
    </row>
    <row r="311" spans="1:19">
      <c r="A311" s="2" t="s">
        <v>1811</v>
      </c>
      <c r="B311" s="2" t="s">
        <v>1812</v>
      </c>
      <c r="C311" s="2" t="s">
        <v>1813</v>
      </c>
      <c r="D311" s="2" t="s">
        <v>1814</v>
      </c>
      <c r="E311" s="2" t="s">
        <v>691</v>
      </c>
      <c r="F311" s="2" t="s">
        <v>120</v>
      </c>
      <c r="G311" s="2" t="s">
        <v>387</v>
      </c>
      <c r="H311" s="2"/>
      <c r="I311" s="2">
        <v>20</v>
      </c>
      <c r="J311" s="2">
        <v>9</v>
      </c>
      <c r="K311" s="2" t="s">
        <v>7</v>
      </c>
      <c r="L311" s="3">
        <v>45903</v>
      </c>
      <c r="M311" s="2"/>
      <c r="N311" s="2" t="s">
        <v>1027</v>
      </c>
      <c r="O311" s="2" t="s">
        <v>283</v>
      </c>
      <c r="P311" s="2" t="s">
        <v>93</v>
      </c>
      <c r="Q311" s="2" t="s">
        <v>625</v>
      </c>
      <c r="R311" s="3">
        <v>45814</v>
      </c>
      <c r="S311" s="2"/>
    </row>
    <row r="312" spans="1:19">
      <c r="A312" s="2" t="s">
        <v>1815</v>
      </c>
      <c r="B312" s="2" t="s">
        <v>1816</v>
      </c>
      <c r="C312" s="2" t="s">
        <v>1817</v>
      </c>
      <c r="D312" s="2" t="s">
        <v>1818</v>
      </c>
      <c r="E312" s="2" t="s">
        <v>763</v>
      </c>
      <c r="F312" s="2"/>
      <c r="G312" s="2" t="s">
        <v>262</v>
      </c>
      <c r="H312" s="2">
        <v>18</v>
      </c>
      <c r="I312" s="2">
        <v>5</v>
      </c>
      <c r="J312" s="2">
        <v>31</v>
      </c>
      <c r="K312" s="2" t="s">
        <v>459</v>
      </c>
      <c r="L312" s="3">
        <v>45760</v>
      </c>
      <c r="M312" s="2" t="s">
        <v>615</v>
      </c>
      <c r="N312" s="2" t="s">
        <v>499</v>
      </c>
      <c r="O312" s="2" t="s">
        <v>202</v>
      </c>
      <c r="P312" s="2" t="s">
        <v>388</v>
      </c>
      <c r="Q312" s="2"/>
      <c r="R312" s="3">
        <v>45695</v>
      </c>
      <c r="S312" s="2" t="s">
        <v>1819</v>
      </c>
    </row>
    <row r="313" spans="1:19">
      <c r="A313" s="2" t="s">
        <v>1820</v>
      </c>
      <c r="B313" s="2" t="s">
        <v>1821</v>
      </c>
      <c r="C313" s="2" t="s">
        <v>1822</v>
      </c>
      <c r="D313" s="2" t="s">
        <v>1823</v>
      </c>
      <c r="E313" s="2" t="s">
        <v>443</v>
      </c>
      <c r="F313" s="2" t="s">
        <v>271</v>
      </c>
      <c r="G313" s="2" t="s">
        <v>992</v>
      </c>
      <c r="H313" s="2">
        <v>7</v>
      </c>
      <c r="I313" s="2">
        <v>0</v>
      </c>
      <c r="J313" s="2">
        <v>33</v>
      </c>
      <c r="K313" s="2" t="s">
        <v>183</v>
      </c>
      <c r="L313" s="3">
        <v>45775</v>
      </c>
      <c r="M313" s="2" t="s">
        <v>222</v>
      </c>
      <c r="N313" s="2" t="s">
        <v>884</v>
      </c>
      <c r="O313" s="2" t="s">
        <v>469</v>
      </c>
      <c r="P313" s="2" t="s">
        <v>1420</v>
      </c>
      <c r="Q313" s="2" t="s">
        <v>373</v>
      </c>
      <c r="R313" s="3">
        <v>45996</v>
      </c>
      <c r="S313" s="2"/>
    </row>
    <row r="314" spans="1:19">
      <c r="A314" s="2" t="s">
        <v>1824</v>
      </c>
      <c r="B314" s="2" t="s">
        <v>1825</v>
      </c>
      <c r="C314" s="2" t="s">
        <v>1826</v>
      </c>
      <c r="D314" s="2" t="s">
        <v>1827</v>
      </c>
      <c r="E314" s="2" t="s">
        <v>575</v>
      </c>
      <c r="F314" s="2" t="s">
        <v>444</v>
      </c>
      <c r="G314" s="2" t="s">
        <v>308</v>
      </c>
      <c r="H314" s="2">
        <v>6</v>
      </c>
      <c r="I314" s="2">
        <v>18</v>
      </c>
      <c r="J314" s="2">
        <v>50</v>
      </c>
      <c r="K314" s="2" t="s">
        <v>64</v>
      </c>
      <c r="L314" s="3">
        <v>45883</v>
      </c>
      <c r="M314" s="2" t="s">
        <v>65</v>
      </c>
      <c r="N314" s="2" t="s">
        <v>670</v>
      </c>
      <c r="O314" s="2" t="s">
        <v>890</v>
      </c>
      <c r="P314" s="2" t="s">
        <v>602</v>
      </c>
      <c r="Q314" s="2" t="s">
        <v>329</v>
      </c>
      <c r="R314" s="3">
        <v>45766</v>
      </c>
      <c r="S314" s="2"/>
    </row>
    <row r="315" spans="1:19">
      <c r="A315" s="2" t="s">
        <v>1828</v>
      </c>
      <c r="B315" s="2" t="s">
        <v>1829</v>
      </c>
      <c r="C315" s="2" t="s">
        <v>1830</v>
      </c>
      <c r="D315" s="2" t="s">
        <v>1831</v>
      </c>
      <c r="E315" s="2" t="s">
        <v>169</v>
      </c>
      <c r="F315" s="2" t="s">
        <v>140</v>
      </c>
      <c r="G315" s="2" t="s">
        <v>488</v>
      </c>
      <c r="H315" s="2">
        <v>27</v>
      </c>
      <c r="I315" s="2">
        <v>11</v>
      </c>
      <c r="J315" s="2">
        <v>13</v>
      </c>
      <c r="K315" s="2" t="s">
        <v>77</v>
      </c>
      <c r="L315" s="3">
        <v>45741</v>
      </c>
      <c r="M315" s="2" t="s">
        <v>532</v>
      </c>
      <c r="N315" s="2" t="s">
        <v>173</v>
      </c>
      <c r="O315" s="2" t="s">
        <v>350</v>
      </c>
      <c r="P315" s="2" t="s">
        <v>602</v>
      </c>
      <c r="Q315" s="2" t="s">
        <v>509</v>
      </c>
      <c r="R315" s="3">
        <v>45888</v>
      </c>
      <c r="S315" s="2" t="s">
        <v>1832</v>
      </c>
    </row>
    <row r="316" spans="1:19">
      <c r="A316" s="2" t="s">
        <v>1833</v>
      </c>
      <c r="B316" s="2" t="s">
        <v>1834</v>
      </c>
      <c r="C316" s="2" t="s">
        <v>1835</v>
      </c>
      <c r="D316" s="2"/>
      <c r="E316" s="2" t="s">
        <v>1745</v>
      </c>
      <c r="F316" s="2" t="s">
        <v>324</v>
      </c>
      <c r="G316" s="2" t="s">
        <v>692</v>
      </c>
      <c r="H316" s="2">
        <v>27</v>
      </c>
      <c r="I316" s="2">
        <v>10</v>
      </c>
      <c r="J316" s="2">
        <v>3</v>
      </c>
      <c r="K316" s="2"/>
      <c r="L316" s="3">
        <v>45791</v>
      </c>
      <c r="M316" s="2" t="s">
        <v>615</v>
      </c>
      <c r="N316" s="2" t="s">
        <v>173</v>
      </c>
      <c r="O316" s="2" t="s">
        <v>576</v>
      </c>
      <c r="P316" s="2" t="s">
        <v>328</v>
      </c>
      <c r="Q316" s="2" t="s">
        <v>405</v>
      </c>
      <c r="R316" s="3">
        <v>45931</v>
      </c>
      <c r="S316" s="2"/>
    </row>
    <row r="317" spans="1:19">
      <c r="A317" s="2" t="s">
        <v>1836</v>
      </c>
      <c r="B317" s="2" t="s">
        <v>1837</v>
      </c>
      <c r="C317" s="2" t="s">
        <v>1838</v>
      </c>
      <c r="D317" s="2" t="s">
        <v>1839</v>
      </c>
      <c r="E317" s="2" t="s">
        <v>1840</v>
      </c>
      <c r="F317" s="2" t="s">
        <v>655</v>
      </c>
      <c r="G317" s="2" t="s">
        <v>643</v>
      </c>
      <c r="H317" s="2">
        <v>26</v>
      </c>
      <c r="I317" s="2">
        <v>8</v>
      </c>
      <c r="J317" s="2">
        <v>22</v>
      </c>
      <c r="K317" s="2" t="s">
        <v>291</v>
      </c>
      <c r="L317" s="3">
        <v>45824</v>
      </c>
      <c r="M317" s="2"/>
      <c r="N317" s="2" t="s">
        <v>717</v>
      </c>
      <c r="O317" s="2" t="s">
        <v>644</v>
      </c>
      <c r="P317" s="2" t="s">
        <v>518</v>
      </c>
      <c r="Q317" s="2" t="s">
        <v>82</v>
      </c>
      <c r="R317" s="3">
        <v>45965</v>
      </c>
      <c r="S317" s="2" t="s">
        <v>1841</v>
      </c>
    </row>
    <row r="318" spans="1:19">
      <c r="A318" s="2" t="s">
        <v>1842</v>
      </c>
      <c r="B318" s="2" t="s">
        <v>1843</v>
      </c>
      <c r="C318" s="2" t="s">
        <v>1844</v>
      </c>
      <c r="D318" s="2" t="s">
        <v>1845</v>
      </c>
      <c r="E318" s="2" t="s">
        <v>61</v>
      </c>
      <c r="F318" s="2" t="s">
        <v>281</v>
      </c>
      <c r="G318" s="2" t="s">
        <v>361</v>
      </c>
      <c r="H318" s="2">
        <v>2</v>
      </c>
      <c r="I318" s="2"/>
      <c r="J318" s="2">
        <v>4</v>
      </c>
      <c r="K318" s="2" t="s">
        <v>395</v>
      </c>
      <c r="L318" s="3">
        <v>45956</v>
      </c>
      <c r="M318" s="2" t="s">
        <v>316</v>
      </c>
      <c r="N318" s="2" t="s">
        <v>1027</v>
      </c>
      <c r="O318" s="2" t="s">
        <v>890</v>
      </c>
      <c r="P318" s="2" t="s">
        <v>328</v>
      </c>
      <c r="Q318" s="2" t="s">
        <v>405</v>
      </c>
      <c r="R318" s="3">
        <v>45727</v>
      </c>
      <c r="S318" s="2" t="s">
        <v>1846</v>
      </c>
    </row>
    <row r="319" spans="1:19">
      <c r="A319" s="2" t="s">
        <v>1847</v>
      </c>
      <c r="B319" s="2" t="s">
        <v>1848</v>
      </c>
      <c r="C319" s="2" t="s">
        <v>1849</v>
      </c>
      <c r="D319" s="2" t="s">
        <v>1850</v>
      </c>
      <c r="E319" s="2" t="s">
        <v>315</v>
      </c>
      <c r="F319" s="2" t="s">
        <v>379</v>
      </c>
      <c r="G319" s="2" t="s">
        <v>160</v>
      </c>
      <c r="H319" s="2">
        <v>15</v>
      </c>
      <c r="I319" s="2">
        <v>6</v>
      </c>
      <c r="J319" s="2">
        <v>4</v>
      </c>
      <c r="K319" s="2"/>
      <c r="L319" s="3">
        <v>45679</v>
      </c>
      <c r="M319" s="2" t="s">
        <v>516</v>
      </c>
      <c r="N319" s="2" t="s">
        <v>770</v>
      </c>
      <c r="O319" s="2" t="s">
        <v>807</v>
      </c>
      <c r="P319" s="2" t="s">
        <v>255</v>
      </c>
      <c r="Q319" s="2" t="s">
        <v>176</v>
      </c>
      <c r="R319" s="3">
        <v>45955</v>
      </c>
      <c r="S319" s="2" t="s">
        <v>1851</v>
      </c>
    </row>
    <row r="320" spans="1:19">
      <c r="A320" s="2" t="s">
        <v>1852</v>
      </c>
      <c r="B320" s="2" t="s">
        <v>1853</v>
      </c>
      <c r="C320" s="2" t="s">
        <v>1854</v>
      </c>
      <c r="D320" s="2" t="s">
        <v>1855</v>
      </c>
      <c r="E320" s="2" t="s">
        <v>806</v>
      </c>
      <c r="F320" s="2" t="s">
        <v>379</v>
      </c>
      <c r="G320" s="2" t="s">
        <v>308</v>
      </c>
      <c r="H320" s="2">
        <v>19</v>
      </c>
      <c r="I320" s="2">
        <v>18</v>
      </c>
      <c r="J320" s="2">
        <v>9</v>
      </c>
      <c r="K320" s="2"/>
      <c r="L320" s="3">
        <v>45995</v>
      </c>
      <c r="M320" s="2" t="s">
        <v>326</v>
      </c>
      <c r="N320" s="2" t="s">
        <v>594</v>
      </c>
      <c r="O320" s="2" t="s">
        <v>274</v>
      </c>
      <c r="P320" s="2" t="s">
        <v>1239</v>
      </c>
      <c r="Q320" s="2"/>
      <c r="R320" s="3">
        <v>45881</v>
      </c>
      <c r="S320" s="2"/>
    </row>
    <row r="321" spans="1:19">
      <c r="A321" s="2" t="s">
        <v>1856</v>
      </c>
      <c r="B321" s="2" t="s">
        <v>1857</v>
      </c>
      <c r="C321" s="2" t="s">
        <v>1858</v>
      </c>
      <c r="D321" s="2"/>
      <c r="E321" s="2" t="s">
        <v>1859</v>
      </c>
      <c r="F321" s="2" t="s">
        <v>324</v>
      </c>
      <c r="G321" s="2" t="s">
        <v>200</v>
      </c>
      <c r="H321" s="2">
        <v>27</v>
      </c>
      <c r="I321" s="2">
        <v>6</v>
      </c>
      <c r="J321" s="2">
        <v>38</v>
      </c>
      <c r="K321" s="2" t="s">
        <v>395</v>
      </c>
      <c r="L321" s="3">
        <v>45886</v>
      </c>
      <c r="M321" s="2" t="s">
        <v>151</v>
      </c>
      <c r="N321" s="2" t="s">
        <v>1017</v>
      </c>
      <c r="O321" s="2" t="s">
        <v>143</v>
      </c>
      <c r="P321" s="2"/>
      <c r="Q321" s="2" t="s">
        <v>373</v>
      </c>
      <c r="R321" s="3">
        <v>45676</v>
      </c>
      <c r="S321" s="2"/>
    </row>
    <row r="322" spans="1:19">
      <c r="A322" s="2" t="s">
        <v>1860</v>
      </c>
      <c r="B322" s="2" t="s">
        <v>1861</v>
      </c>
      <c r="C322" s="2" t="s">
        <v>1862</v>
      </c>
      <c r="D322" s="2" t="s">
        <v>1863</v>
      </c>
      <c r="E322" s="2" t="s">
        <v>1745</v>
      </c>
      <c r="F322" s="2" t="s">
        <v>271</v>
      </c>
      <c r="G322" s="2" t="s">
        <v>686</v>
      </c>
      <c r="H322" s="2">
        <v>18</v>
      </c>
      <c r="I322" s="2">
        <v>9</v>
      </c>
      <c r="J322" s="2">
        <v>6</v>
      </c>
      <c r="K322" s="2" t="s">
        <v>252</v>
      </c>
      <c r="L322" s="3">
        <v>46011</v>
      </c>
      <c r="M322" s="2" t="s">
        <v>90</v>
      </c>
      <c r="N322" s="2"/>
      <c r="O322" s="2" t="s">
        <v>153</v>
      </c>
      <c r="P322" s="2" t="s">
        <v>328</v>
      </c>
      <c r="Q322" s="2" t="s">
        <v>414</v>
      </c>
      <c r="R322" s="3">
        <v>45823</v>
      </c>
      <c r="S322" s="2"/>
    </row>
    <row r="323" spans="1:19">
      <c r="A323" s="2" t="s">
        <v>1864</v>
      </c>
      <c r="B323" s="2" t="s">
        <v>1865</v>
      </c>
      <c r="C323" s="2" t="s">
        <v>1866</v>
      </c>
      <c r="D323" s="2"/>
      <c r="E323" s="2" t="s">
        <v>817</v>
      </c>
      <c r="F323" s="2" t="s">
        <v>342</v>
      </c>
      <c r="G323" s="2" t="s">
        <v>895</v>
      </c>
      <c r="H323" s="2">
        <v>31</v>
      </c>
      <c r="I323" s="2">
        <v>15</v>
      </c>
      <c r="J323" s="2">
        <v>52</v>
      </c>
      <c r="K323" s="2" t="s">
        <v>7</v>
      </c>
      <c r="L323" s="3">
        <v>45804</v>
      </c>
      <c r="M323" s="2" t="s">
        <v>326</v>
      </c>
      <c r="N323" s="2" t="s">
        <v>475</v>
      </c>
      <c r="O323" s="2" t="s">
        <v>902</v>
      </c>
      <c r="P323" s="2" t="s">
        <v>423</v>
      </c>
      <c r="Q323" s="2" t="s">
        <v>164</v>
      </c>
      <c r="R323" s="3">
        <v>46002</v>
      </c>
      <c r="S323" s="2" t="s">
        <v>1867</v>
      </c>
    </row>
    <row r="324" spans="1:19">
      <c r="A324" s="2" t="s">
        <v>1868</v>
      </c>
      <c r="B324" s="2" t="s">
        <v>1869</v>
      </c>
      <c r="C324" s="2" t="s">
        <v>1870</v>
      </c>
      <c r="D324" s="2" t="s">
        <v>1871</v>
      </c>
      <c r="E324" s="2" t="s">
        <v>1463</v>
      </c>
      <c r="F324" s="2" t="s">
        <v>444</v>
      </c>
      <c r="G324" s="2" t="s">
        <v>992</v>
      </c>
      <c r="H324" s="2">
        <v>1</v>
      </c>
      <c r="I324" s="2">
        <v>13</v>
      </c>
      <c r="J324" s="2">
        <v>42</v>
      </c>
      <c r="K324" s="2" t="s">
        <v>11</v>
      </c>
      <c r="L324" s="3">
        <v>45665</v>
      </c>
      <c r="M324" s="2"/>
      <c r="N324" s="2" t="s">
        <v>403</v>
      </c>
      <c r="O324" s="2" t="s">
        <v>53</v>
      </c>
      <c r="P324" s="2" t="s">
        <v>616</v>
      </c>
      <c r="Q324" s="2" t="s">
        <v>55</v>
      </c>
      <c r="R324" s="3">
        <v>45859</v>
      </c>
      <c r="S324" s="2"/>
    </row>
    <row r="325" spans="1:19">
      <c r="A325" s="2" t="s">
        <v>1872</v>
      </c>
      <c r="B325" s="2" t="s">
        <v>1873</v>
      </c>
      <c r="C325" s="2" t="s">
        <v>1874</v>
      </c>
      <c r="D325" s="2" t="s">
        <v>1875</v>
      </c>
      <c r="E325" s="2" t="s">
        <v>1876</v>
      </c>
      <c r="F325" s="2" t="s">
        <v>120</v>
      </c>
      <c r="G325" s="2" t="s">
        <v>599</v>
      </c>
      <c r="H325" s="2">
        <v>21</v>
      </c>
      <c r="I325" s="2">
        <v>3</v>
      </c>
      <c r="J325" s="2">
        <v>29</v>
      </c>
      <c r="K325" s="2" t="s">
        <v>89</v>
      </c>
      <c r="L325" s="3">
        <v>45818</v>
      </c>
      <c r="M325" s="2" t="s">
        <v>615</v>
      </c>
      <c r="N325" s="2" t="s">
        <v>829</v>
      </c>
      <c r="O325" s="2" t="s">
        <v>570</v>
      </c>
      <c r="P325" s="2" t="s">
        <v>423</v>
      </c>
      <c r="Q325" s="2" t="s">
        <v>44</v>
      </c>
      <c r="R325" s="3">
        <v>45797</v>
      </c>
      <c r="S325" s="2" t="s">
        <v>1877</v>
      </c>
    </row>
    <row r="326" spans="1:19">
      <c r="A326" s="2" t="s">
        <v>1878</v>
      </c>
      <c r="B326" s="2" t="s">
        <v>1879</v>
      </c>
      <c r="C326" s="2" t="s">
        <v>1880</v>
      </c>
      <c r="D326" s="2" t="s">
        <v>1881</v>
      </c>
      <c r="E326" s="2" t="s">
        <v>1882</v>
      </c>
      <c r="F326" s="2" t="s">
        <v>342</v>
      </c>
      <c r="G326" s="2" t="s">
        <v>121</v>
      </c>
      <c r="H326" s="2">
        <v>32</v>
      </c>
      <c r="I326" s="2">
        <v>17</v>
      </c>
      <c r="J326" s="2">
        <v>5</v>
      </c>
      <c r="K326" s="2" t="s">
        <v>395</v>
      </c>
      <c r="L326" s="3">
        <v>45998</v>
      </c>
      <c r="M326" s="2" t="s">
        <v>151</v>
      </c>
      <c r="N326" s="2" t="s">
        <v>637</v>
      </c>
      <c r="O326" s="2" t="s">
        <v>337</v>
      </c>
      <c r="P326" s="2" t="s">
        <v>186</v>
      </c>
      <c r="Q326" s="2"/>
      <c r="R326" s="3">
        <v>45773</v>
      </c>
      <c r="S326" s="2" t="s">
        <v>1883</v>
      </c>
    </row>
    <row r="327" spans="1:19">
      <c r="A327" s="2" t="s">
        <v>1884</v>
      </c>
      <c r="B327" s="2" t="s">
        <v>1885</v>
      </c>
      <c r="C327" s="2" t="s">
        <v>1886</v>
      </c>
      <c r="D327" s="2" t="s">
        <v>1887</v>
      </c>
      <c r="E327" s="2" t="s">
        <v>1501</v>
      </c>
      <c r="F327" s="2" t="s">
        <v>120</v>
      </c>
      <c r="G327" s="2" t="s">
        <v>282</v>
      </c>
      <c r="H327" s="2">
        <v>19</v>
      </c>
      <c r="I327" s="2">
        <v>20</v>
      </c>
      <c r="J327" s="2">
        <v>11</v>
      </c>
      <c r="K327" s="2" t="s">
        <v>291</v>
      </c>
      <c r="L327" s="3">
        <v>45842</v>
      </c>
      <c r="M327" s="2" t="s">
        <v>669</v>
      </c>
      <c r="N327" s="2" t="s">
        <v>889</v>
      </c>
      <c r="O327" s="2" t="s">
        <v>293</v>
      </c>
      <c r="P327" s="2" t="s">
        <v>1220</v>
      </c>
      <c r="Q327" s="2" t="s">
        <v>445</v>
      </c>
      <c r="R327" s="3">
        <v>45853</v>
      </c>
      <c r="S327" s="2"/>
    </row>
    <row r="328" spans="1:19">
      <c r="A328" s="2" t="s">
        <v>1888</v>
      </c>
      <c r="B328" s="2" t="s">
        <v>1889</v>
      </c>
      <c r="C328" s="2" t="s">
        <v>1890</v>
      </c>
      <c r="D328" s="2" t="s">
        <v>1891</v>
      </c>
      <c r="E328" s="2" t="s">
        <v>181</v>
      </c>
      <c r="F328" s="2" t="s">
        <v>75</v>
      </c>
      <c r="G328" s="2" t="s">
        <v>9</v>
      </c>
      <c r="H328" s="2">
        <v>0</v>
      </c>
      <c r="I328" s="2">
        <v>16</v>
      </c>
      <c r="J328" s="2">
        <v>3</v>
      </c>
      <c r="K328" s="2" t="s">
        <v>14</v>
      </c>
      <c r="L328" s="3"/>
      <c r="M328" s="2" t="s">
        <v>588</v>
      </c>
      <c r="N328" s="2" t="s">
        <v>1017</v>
      </c>
      <c r="O328" s="2" t="s">
        <v>102</v>
      </c>
      <c r="P328" s="2" t="s">
        <v>114</v>
      </c>
      <c r="Q328" s="2" t="s">
        <v>405</v>
      </c>
      <c r="R328" s="3">
        <v>45836</v>
      </c>
      <c r="S328" s="2"/>
    </row>
    <row r="329" spans="1:19">
      <c r="A329" s="2" t="s">
        <v>1892</v>
      </c>
      <c r="B329" s="2" t="s">
        <v>1893</v>
      </c>
      <c r="C329" s="2" t="s">
        <v>1894</v>
      </c>
      <c r="D329" s="2"/>
      <c r="E329" s="2" t="s">
        <v>941</v>
      </c>
      <c r="F329" s="2" t="s">
        <v>444</v>
      </c>
      <c r="G329" s="2" t="s">
        <v>8</v>
      </c>
      <c r="H329" s="2">
        <v>19</v>
      </c>
      <c r="I329" s="2">
        <v>0</v>
      </c>
      <c r="J329" s="2">
        <v>39</v>
      </c>
      <c r="K329" s="2" t="s">
        <v>64</v>
      </c>
      <c r="L329" s="3">
        <v>45662</v>
      </c>
      <c r="M329" s="2"/>
      <c r="N329" s="2" t="s">
        <v>173</v>
      </c>
      <c r="O329" s="2" t="s">
        <v>656</v>
      </c>
      <c r="P329" s="2" t="s">
        <v>114</v>
      </c>
      <c r="Q329" s="2" t="s">
        <v>164</v>
      </c>
      <c r="R329" s="3">
        <v>45915</v>
      </c>
      <c r="S329" s="2"/>
    </row>
    <row r="330" spans="1:19">
      <c r="A330" s="2" t="s">
        <v>1895</v>
      </c>
      <c r="B330" s="2" t="s">
        <v>1896</v>
      </c>
      <c r="C330" s="2" t="s">
        <v>1897</v>
      </c>
      <c r="D330" s="2" t="s">
        <v>1898</v>
      </c>
      <c r="E330" s="2" t="s">
        <v>786</v>
      </c>
      <c r="F330" s="2" t="s">
        <v>655</v>
      </c>
      <c r="G330" s="2" t="s">
        <v>488</v>
      </c>
      <c r="H330" s="2">
        <v>15</v>
      </c>
      <c r="I330" s="2">
        <v>17</v>
      </c>
      <c r="J330" s="2">
        <v>30</v>
      </c>
      <c r="K330" s="2" t="s">
        <v>325</v>
      </c>
      <c r="L330" s="3">
        <v>45707</v>
      </c>
      <c r="M330" s="2" t="s">
        <v>90</v>
      </c>
      <c r="N330" s="2" t="s">
        <v>1686</v>
      </c>
      <c r="O330" s="2" t="s">
        <v>915</v>
      </c>
      <c r="P330" s="2" t="s">
        <v>318</v>
      </c>
      <c r="Q330" s="2" t="s">
        <v>154</v>
      </c>
      <c r="R330" s="3">
        <v>45865</v>
      </c>
      <c r="S330" s="2" t="s">
        <v>1899</v>
      </c>
    </row>
    <row r="331" spans="1:19">
      <c r="A331" s="2" t="s">
        <v>1900</v>
      </c>
      <c r="B331" s="2" t="s">
        <v>1901</v>
      </c>
      <c r="C331" s="2" t="s">
        <v>1902</v>
      </c>
      <c r="D331" s="2" t="s">
        <v>1903</v>
      </c>
      <c r="E331" s="2" t="s">
        <v>443</v>
      </c>
      <c r="F331" s="2" t="s">
        <v>655</v>
      </c>
      <c r="G331" s="2" t="s">
        <v>458</v>
      </c>
      <c r="H331" s="2">
        <v>32</v>
      </c>
      <c r="I331" s="2">
        <v>16</v>
      </c>
      <c r="J331" s="2">
        <v>4</v>
      </c>
      <c r="K331" s="2" t="s">
        <v>252</v>
      </c>
      <c r="L331" s="3">
        <v>45829</v>
      </c>
      <c r="M331" s="2" t="s">
        <v>946</v>
      </c>
      <c r="N331" s="2" t="s">
        <v>79</v>
      </c>
      <c r="O331" s="2" t="s">
        <v>274</v>
      </c>
      <c r="P331" s="2" t="s">
        <v>68</v>
      </c>
      <c r="Q331" s="2" t="s">
        <v>294</v>
      </c>
      <c r="R331" s="3">
        <v>45841</v>
      </c>
      <c r="S331" s="2" t="s">
        <v>1904</v>
      </c>
    </row>
    <row r="332" spans="1:19">
      <c r="A332" s="2" t="s">
        <v>1905</v>
      </c>
      <c r="B332" s="2" t="s">
        <v>1906</v>
      </c>
      <c r="C332" s="2" t="s">
        <v>1907</v>
      </c>
      <c r="D332" s="2" t="s">
        <v>1908</v>
      </c>
      <c r="E332" s="2" t="s">
        <v>443</v>
      </c>
      <c r="F332" s="2" t="s">
        <v>569</v>
      </c>
      <c r="G332" s="2" t="s">
        <v>6</v>
      </c>
      <c r="H332" s="2">
        <v>10</v>
      </c>
      <c r="I332" s="2">
        <v>3</v>
      </c>
      <c r="J332" s="2">
        <v>43</v>
      </c>
      <c r="K332" s="2"/>
      <c r="L332" s="3">
        <v>45772</v>
      </c>
      <c r="M332" s="2" t="s">
        <v>316</v>
      </c>
      <c r="N332" s="2" t="s">
        <v>184</v>
      </c>
      <c r="O332" s="2" t="s">
        <v>680</v>
      </c>
      <c r="P332" s="2" t="s">
        <v>800</v>
      </c>
      <c r="Q332" s="2" t="s">
        <v>438</v>
      </c>
      <c r="R332" s="3">
        <v>45841</v>
      </c>
      <c r="S332" s="2"/>
    </row>
    <row r="333" spans="1:19">
      <c r="A333" s="2" t="s">
        <v>1909</v>
      </c>
      <c r="B333" s="2" t="s">
        <v>1910</v>
      </c>
      <c r="C333" s="2" t="s">
        <v>1911</v>
      </c>
      <c r="D333" s="2" t="s">
        <v>1912</v>
      </c>
      <c r="E333" s="2" t="s">
        <v>98</v>
      </c>
      <c r="F333" s="2" t="s">
        <v>324</v>
      </c>
      <c r="G333" s="2" t="s">
        <v>272</v>
      </c>
      <c r="H333" s="2">
        <v>16</v>
      </c>
      <c r="I333" s="2">
        <v>9</v>
      </c>
      <c r="J333" s="2">
        <v>47</v>
      </c>
      <c r="K333" s="2" t="s">
        <v>252</v>
      </c>
      <c r="L333" s="3">
        <v>45926</v>
      </c>
      <c r="M333" s="2" t="s">
        <v>316</v>
      </c>
      <c r="N333" s="2" t="s">
        <v>242</v>
      </c>
      <c r="O333" s="2" t="s">
        <v>1055</v>
      </c>
      <c r="P333" s="2" t="s">
        <v>1420</v>
      </c>
      <c r="Q333" s="2" t="s">
        <v>284</v>
      </c>
      <c r="R333" s="3">
        <v>45683</v>
      </c>
      <c r="S333" s="2"/>
    </row>
    <row r="334" spans="1:19">
      <c r="A334" s="2" t="s">
        <v>1913</v>
      </c>
      <c r="B334" s="2" t="s">
        <v>1914</v>
      </c>
      <c r="C334" s="2" t="s">
        <v>1915</v>
      </c>
      <c r="D334" s="2" t="s">
        <v>1916</v>
      </c>
      <c r="E334" s="2" t="s">
        <v>1011</v>
      </c>
      <c r="F334" s="2"/>
      <c r="G334" s="2"/>
      <c r="H334" s="2">
        <v>35</v>
      </c>
      <c r="I334" s="2">
        <v>2</v>
      </c>
      <c r="J334" s="2">
        <v>40</v>
      </c>
      <c r="K334" s="2" t="s">
        <v>291</v>
      </c>
      <c r="L334" s="3">
        <v>45933</v>
      </c>
      <c r="M334" s="2" t="s">
        <v>669</v>
      </c>
      <c r="N334" s="2"/>
      <c r="O334" s="2" t="s">
        <v>254</v>
      </c>
      <c r="P334" s="2" t="s">
        <v>501</v>
      </c>
      <c r="Q334" s="2" t="s">
        <v>430</v>
      </c>
      <c r="R334" s="3">
        <v>45809</v>
      </c>
      <c r="S334" s="2"/>
    </row>
    <row r="335" spans="1:19">
      <c r="A335" s="2" t="s">
        <v>1917</v>
      </c>
      <c r="B335" s="2" t="s">
        <v>1918</v>
      </c>
      <c r="C335" s="2" t="s">
        <v>1919</v>
      </c>
      <c r="D335" s="2" t="s">
        <v>1920</v>
      </c>
      <c r="E335" s="2" t="s">
        <v>402</v>
      </c>
      <c r="F335" s="2" t="s">
        <v>211</v>
      </c>
      <c r="G335" s="2" t="s">
        <v>361</v>
      </c>
      <c r="H335" s="2">
        <v>7</v>
      </c>
      <c r="I335" s="2">
        <v>8</v>
      </c>
      <c r="J335" s="2">
        <v>2</v>
      </c>
      <c r="K335" s="2" t="s">
        <v>122</v>
      </c>
      <c r="L335" s="3">
        <v>45758</v>
      </c>
      <c r="M335" s="2" t="s">
        <v>421</v>
      </c>
      <c r="N335" s="2" t="s">
        <v>525</v>
      </c>
      <c r="O335" s="2" t="s">
        <v>870</v>
      </c>
      <c r="P335" s="2" t="s">
        <v>616</v>
      </c>
      <c r="Q335" s="2" t="s">
        <v>356</v>
      </c>
      <c r="R335" s="3">
        <v>45963</v>
      </c>
      <c r="S335" s="2"/>
    </row>
    <row r="336" spans="1:19">
      <c r="A336" s="2" t="s">
        <v>1921</v>
      </c>
      <c r="B336" s="2" t="s">
        <v>1922</v>
      </c>
      <c r="C336" s="2" t="s">
        <v>1923</v>
      </c>
      <c r="D336" s="2" t="s">
        <v>1924</v>
      </c>
      <c r="E336" s="2" t="s">
        <v>270</v>
      </c>
      <c r="F336" s="2"/>
      <c r="G336" s="2" t="s">
        <v>9</v>
      </c>
      <c r="H336" s="2">
        <v>2</v>
      </c>
      <c r="I336" s="2"/>
      <c r="J336" s="2">
        <v>14</v>
      </c>
      <c r="K336" s="2" t="s">
        <v>99</v>
      </c>
      <c r="L336" s="3">
        <v>45879</v>
      </c>
      <c r="M336" s="2" t="s">
        <v>316</v>
      </c>
      <c r="N336" s="2" t="s">
        <v>792</v>
      </c>
      <c r="O336" s="2" t="s">
        <v>202</v>
      </c>
      <c r="P336" s="2" t="s">
        <v>1925</v>
      </c>
      <c r="Q336" s="2"/>
      <c r="R336" s="3">
        <v>45765</v>
      </c>
      <c r="S336" s="2" t="s">
        <v>1926</v>
      </c>
    </row>
    <row r="337" spans="1:19">
      <c r="A337" s="2" t="s">
        <v>1927</v>
      </c>
      <c r="B337" s="2" t="s">
        <v>1928</v>
      </c>
      <c r="C337" s="2" t="s">
        <v>1929</v>
      </c>
      <c r="D337" s="2" t="s">
        <v>1930</v>
      </c>
      <c r="E337" s="2" t="s">
        <v>1649</v>
      </c>
      <c r="F337" s="2" t="s">
        <v>62</v>
      </c>
      <c r="G337" s="2" t="s">
        <v>192</v>
      </c>
      <c r="H337" s="2">
        <v>15</v>
      </c>
      <c r="I337" s="2">
        <v>18</v>
      </c>
      <c r="J337" s="2"/>
      <c r="K337" s="2" t="s">
        <v>111</v>
      </c>
      <c r="L337" s="3">
        <v>45919</v>
      </c>
      <c r="M337" s="2" t="s">
        <v>213</v>
      </c>
      <c r="N337" s="2" t="s">
        <v>829</v>
      </c>
      <c r="O337" s="2" t="s">
        <v>363</v>
      </c>
      <c r="P337" s="2" t="s">
        <v>1925</v>
      </c>
      <c r="Q337" s="2"/>
      <c r="R337" s="3">
        <v>45726</v>
      </c>
      <c r="S337" s="2"/>
    </row>
    <row r="338" spans="1:19">
      <c r="A338" s="2" t="s">
        <v>1931</v>
      </c>
      <c r="B338" s="2" t="s">
        <v>1932</v>
      </c>
      <c r="C338" s="2" t="s">
        <v>1933</v>
      </c>
      <c r="D338" s="2"/>
      <c r="E338" s="2" t="s">
        <v>883</v>
      </c>
      <c r="F338" s="2" t="s">
        <v>230</v>
      </c>
      <c r="G338" s="2" t="s">
        <v>686</v>
      </c>
      <c r="H338" s="2">
        <v>22</v>
      </c>
      <c r="I338" s="2">
        <v>7</v>
      </c>
      <c r="J338" s="2">
        <v>19</v>
      </c>
      <c r="K338" s="2" t="s">
        <v>459</v>
      </c>
      <c r="L338" s="3">
        <v>45805</v>
      </c>
      <c r="M338" s="2" t="s">
        <v>78</v>
      </c>
      <c r="N338" s="2" t="s">
        <v>263</v>
      </c>
      <c r="O338" s="2" t="s">
        <v>890</v>
      </c>
      <c r="P338" s="2" t="s">
        <v>602</v>
      </c>
      <c r="Q338" s="2" t="s">
        <v>233</v>
      </c>
      <c r="R338" s="3">
        <v>45822</v>
      </c>
      <c r="S338" s="2" t="s">
        <v>1934</v>
      </c>
    </row>
    <row r="339" spans="1:19">
      <c r="A339" s="2" t="s">
        <v>1935</v>
      </c>
      <c r="B339" s="2" t="s">
        <v>1936</v>
      </c>
      <c r="C339" s="2" t="s">
        <v>1937</v>
      </c>
      <c r="D339" s="2" t="s">
        <v>1938</v>
      </c>
      <c r="E339" s="2" t="s">
        <v>930</v>
      </c>
      <c r="F339" s="2"/>
      <c r="G339" s="2" t="s">
        <v>262</v>
      </c>
      <c r="H339" s="2"/>
      <c r="I339" s="2">
        <v>8</v>
      </c>
      <c r="J339" s="2">
        <v>24</v>
      </c>
      <c r="K339" s="2" t="s">
        <v>325</v>
      </c>
      <c r="L339" s="3">
        <v>45690</v>
      </c>
      <c r="M339" s="2" t="s">
        <v>51</v>
      </c>
      <c r="N339" s="2" t="s">
        <v>201</v>
      </c>
      <c r="O339" s="2" t="s">
        <v>570</v>
      </c>
      <c r="P339" s="2" t="s">
        <v>413</v>
      </c>
      <c r="Q339" s="2" t="s">
        <v>438</v>
      </c>
      <c r="R339" s="3">
        <v>45754</v>
      </c>
      <c r="S339" s="2"/>
    </row>
    <row r="340" spans="1:19">
      <c r="A340" s="2" t="s">
        <v>1939</v>
      </c>
      <c r="B340" s="2" t="s">
        <v>1940</v>
      </c>
      <c r="C340" s="2" t="s">
        <v>1941</v>
      </c>
      <c r="D340" s="2" t="s">
        <v>1942</v>
      </c>
      <c r="E340" s="2" t="s">
        <v>270</v>
      </c>
      <c r="F340" s="2" t="s">
        <v>655</v>
      </c>
      <c r="G340" s="2" t="s">
        <v>110</v>
      </c>
      <c r="H340" s="2">
        <v>27</v>
      </c>
      <c r="I340" s="2">
        <v>1</v>
      </c>
      <c r="J340" s="2">
        <v>35</v>
      </c>
      <c r="K340" s="2" t="s">
        <v>291</v>
      </c>
      <c r="L340" s="3">
        <v>45971</v>
      </c>
      <c r="M340" s="2" t="s">
        <v>40</v>
      </c>
      <c r="N340" s="2" t="s">
        <v>770</v>
      </c>
      <c r="O340" s="2" t="s">
        <v>749</v>
      </c>
      <c r="P340" s="2"/>
      <c r="Q340" s="2" t="s">
        <v>438</v>
      </c>
      <c r="R340" s="3">
        <v>45752</v>
      </c>
      <c r="S340" s="2" t="s">
        <v>1943</v>
      </c>
    </row>
    <row r="341" spans="1:19">
      <c r="A341" s="2" t="s">
        <v>1944</v>
      </c>
      <c r="B341" s="2" t="s">
        <v>1945</v>
      </c>
      <c r="C341" s="2" t="s">
        <v>1946</v>
      </c>
      <c r="D341" s="2" t="s">
        <v>1947</v>
      </c>
      <c r="E341" s="2" t="s">
        <v>17</v>
      </c>
      <c r="F341" s="2" t="s">
        <v>49</v>
      </c>
      <c r="G341" s="2" t="s">
        <v>240</v>
      </c>
      <c r="H341" s="2">
        <v>11</v>
      </c>
      <c r="I341" s="2">
        <v>0</v>
      </c>
      <c r="J341" s="2">
        <v>29</v>
      </c>
      <c r="K341" s="2" t="s">
        <v>12</v>
      </c>
      <c r="L341" s="3">
        <v>45890</v>
      </c>
      <c r="M341" s="2" t="s">
        <v>40</v>
      </c>
      <c r="N341" s="2" t="s">
        <v>134</v>
      </c>
      <c r="O341" s="2" t="s">
        <v>451</v>
      </c>
      <c r="P341" s="2" t="s">
        <v>1925</v>
      </c>
      <c r="Q341" s="2" t="s">
        <v>414</v>
      </c>
      <c r="R341" s="3">
        <v>45948</v>
      </c>
      <c r="S341" s="2"/>
    </row>
    <row r="342" spans="1:19">
      <c r="A342" s="2" t="s">
        <v>1948</v>
      </c>
      <c r="B342" s="2" t="s">
        <v>1949</v>
      </c>
      <c r="C342" s="2" t="s">
        <v>1950</v>
      </c>
      <c r="D342" s="2" t="s">
        <v>1951</v>
      </c>
      <c r="E342" s="2" t="s">
        <v>1230</v>
      </c>
      <c r="F342" s="2" t="s">
        <v>569</v>
      </c>
      <c r="G342" s="2" t="s">
        <v>488</v>
      </c>
      <c r="H342" s="2">
        <v>28</v>
      </c>
      <c r="I342" s="2">
        <v>1</v>
      </c>
      <c r="J342" s="2">
        <v>14</v>
      </c>
      <c r="K342" s="2" t="s">
        <v>12</v>
      </c>
      <c r="L342" s="3">
        <v>45786</v>
      </c>
      <c r="M342" s="2" t="s">
        <v>241</v>
      </c>
      <c r="N342" s="2" t="s">
        <v>336</v>
      </c>
      <c r="O342" s="2" t="s">
        <v>718</v>
      </c>
      <c r="P342" s="2" t="s">
        <v>244</v>
      </c>
      <c r="Q342" s="2" t="s">
        <v>414</v>
      </c>
      <c r="R342" s="3">
        <v>45705</v>
      </c>
      <c r="S342" s="2"/>
    </row>
    <row r="343" spans="1:19">
      <c r="A343" s="2" t="s">
        <v>1952</v>
      </c>
      <c r="B343" s="2" t="s">
        <v>1953</v>
      </c>
      <c r="C343" s="2" t="s">
        <v>1954</v>
      </c>
      <c r="D343" s="2" t="s">
        <v>1955</v>
      </c>
      <c r="E343" s="2" t="s">
        <v>1956</v>
      </c>
      <c r="F343" s="2" t="s">
        <v>342</v>
      </c>
      <c r="G343" s="2" t="s">
        <v>895</v>
      </c>
      <c r="H343" s="2">
        <v>18</v>
      </c>
      <c r="I343" s="2">
        <v>5</v>
      </c>
      <c r="J343" s="2">
        <v>18</v>
      </c>
      <c r="K343" s="2" t="s">
        <v>11</v>
      </c>
      <c r="L343" s="3">
        <v>45661</v>
      </c>
      <c r="M343" s="2"/>
      <c r="N343" s="2" t="s">
        <v>134</v>
      </c>
      <c r="O343" s="2" t="s">
        <v>293</v>
      </c>
      <c r="P343" s="2" t="s">
        <v>396</v>
      </c>
      <c r="Q343" s="2" t="s">
        <v>438</v>
      </c>
      <c r="R343" s="3">
        <v>45679</v>
      </c>
      <c r="S343" s="2" t="s">
        <v>1957</v>
      </c>
    </row>
    <row r="344" spans="1:19">
      <c r="A344" s="2" t="s">
        <v>1958</v>
      </c>
      <c r="B344" s="2" t="s">
        <v>1959</v>
      </c>
      <c r="C344" s="2" t="s">
        <v>1960</v>
      </c>
      <c r="D344" s="2"/>
      <c r="E344" s="2" t="s">
        <v>1961</v>
      </c>
      <c r="F344" s="2"/>
      <c r="G344" s="2" t="s">
        <v>361</v>
      </c>
      <c r="H344" s="2">
        <v>33</v>
      </c>
      <c r="I344" s="2">
        <v>10</v>
      </c>
      <c r="J344" s="2">
        <v>53</v>
      </c>
      <c r="K344" s="2" t="s">
        <v>89</v>
      </c>
      <c r="L344" s="3">
        <v>45758</v>
      </c>
      <c r="M344" s="2" t="s">
        <v>326</v>
      </c>
      <c r="N344" s="2" t="s">
        <v>370</v>
      </c>
      <c r="O344" s="2" t="s">
        <v>601</v>
      </c>
      <c r="P344" s="2" t="s">
        <v>1148</v>
      </c>
      <c r="Q344" s="2" t="s">
        <v>164</v>
      </c>
      <c r="R344" s="3">
        <v>45893</v>
      </c>
      <c r="S344" s="2" t="s">
        <v>1962</v>
      </c>
    </row>
    <row r="345" spans="1:19">
      <c r="A345" s="2" t="s">
        <v>1963</v>
      </c>
      <c r="B345" s="2" t="s">
        <v>1964</v>
      </c>
      <c r="C345" s="2" t="s">
        <v>1965</v>
      </c>
      <c r="D345" s="2" t="s">
        <v>1966</v>
      </c>
      <c r="E345" s="2" t="s">
        <v>1967</v>
      </c>
      <c r="F345" s="2" t="s">
        <v>170</v>
      </c>
      <c r="G345" s="2" t="s">
        <v>9</v>
      </c>
      <c r="H345" s="2">
        <v>18</v>
      </c>
      <c r="I345" s="2">
        <v>3</v>
      </c>
      <c r="J345" s="2">
        <v>26</v>
      </c>
      <c r="K345" s="2" t="s">
        <v>183</v>
      </c>
      <c r="L345" s="3">
        <v>45946</v>
      </c>
      <c r="M345" s="2" t="s">
        <v>78</v>
      </c>
      <c r="N345" s="2" t="s">
        <v>663</v>
      </c>
      <c r="O345" s="2"/>
      <c r="P345" s="2" t="s">
        <v>1148</v>
      </c>
      <c r="Q345" s="2"/>
      <c r="R345" s="3">
        <v>45802</v>
      </c>
      <c r="S345" s="2" t="s">
        <v>1968</v>
      </c>
    </row>
    <row r="346" spans="1:19">
      <c r="A346" s="2" t="s">
        <v>1969</v>
      </c>
      <c r="B346" s="2" t="s">
        <v>1970</v>
      </c>
      <c r="C346" s="2" t="s">
        <v>1971</v>
      </c>
      <c r="D346" s="2" t="s">
        <v>1972</v>
      </c>
      <c r="E346" s="2" t="s">
        <v>723</v>
      </c>
      <c r="F346" s="2" t="s">
        <v>49</v>
      </c>
      <c r="G346" s="2" t="s">
        <v>262</v>
      </c>
      <c r="H346" s="2">
        <v>21</v>
      </c>
      <c r="I346" s="2">
        <v>19</v>
      </c>
      <c r="J346" s="2">
        <v>46</v>
      </c>
      <c r="K346" s="2" t="s">
        <v>12</v>
      </c>
      <c r="L346" s="3">
        <v>45823</v>
      </c>
      <c r="M346" s="2" t="s">
        <v>151</v>
      </c>
      <c r="N346" s="2" t="s">
        <v>1189</v>
      </c>
      <c r="O346" s="2" t="s">
        <v>412</v>
      </c>
      <c r="P346" s="2" t="s">
        <v>81</v>
      </c>
      <c r="Q346" s="2" t="s">
        <v>509</v>
      </c>
      <c r="R346" s="3">
        <v>45740</v>
      </c>
      <c r="S346" s="2" t="s">
        <v>1973</v>
      </c>
    </row>
    <row r="347" spans="1:19">
      <c r="A347" s="2" t="s">
        <v>1974</v>
      </c>
      <c r="B347" s="2" t="s">
        <v>1975</v>
      </c>
      <c r="C347" s="2" t="s">
        <v>1976</v>
      </c>
      <c r="D347" s="2" t="s">
        <v>1977</v>
      </c>
      <c r="E347" s="2" t="s">
        <v>1387</v>
      </c>
      <c r="F347" s="2" t="s">
        <v>569</v>
      </c>
      <c r="G347" s="2" t="s">
        <v>992</v>
      </c>
      <c r="H347" s="2">
        <v>32</v>
      </c>
      <c r="I347" s="2">
        <v>13</v>
      </c>
      <c r="J347" s="2">
        <v>24</v>
      </c>
      <c r="K347" s="2" t="s">
        <v>122</v>
      </c>
      <c r="L347" s="3">
        <v>45718</v>
      </c>
      <c r="M347" s="2" t="s">
        <v>588</v>
      </c>
      <c r="N347" s="2" t="s">
        <v>1403</v>
      </c>
      <c r="O347" s="2" t="s">
        <v>412</v>
      </c>
      <c r="P347" s="2" t="s">
        <v>704</v>
      </c>
      <c r="Q347" s="2" t="s">
        <v>329</v>
      </c>
      <c r="R347" s="3">
        <v>45818</v>
      </c>
      <c r="S347" s="2"/>
    </row>
    <row r="348" spans="1:19">
      <c r="A348" s="2" t="s">
        <v>1978</v>
      </c>
      <c r="B348" s="2" t="s">
        <v>1979</v>
      </c>
      <c r="C348" s="2" t="s">
        <v>1980</v>
      </c>
      <c r="D348" s="2" t="s">
        <v>1981</v>
      </c>
      <c r="E348" s="2" t="s">
        <v>1982</v>
      </c>
      <c r="F348" s="2"/>
      <c r="G348" s="2" t="s">
        <v>458</v>
      </c>
      <c r="H348" s="2"/>
      <c r="I348" s="2">
        <v>17</v>
      </c>
      <c r="J348" s="2">
        <v>12</v>
      </c>
      <c r="K348" s="2" t="s">
        <v>7</v>
      </c>
      <c r="L348" s="3">
        <v>45669</v>
      </c>
      <c r="M348" s="2" t="s">
        <v>516</v>
      </c>
      <c r="N348" s="2" t="s">
        <v>253</v>
      </c>
      <c r="O348" s="2" t="s">
        <v>749</v>
      </c>
      <c r="P348" s="2" t="s">
        <v>526</v>
      </c>
      <c r="Q348" s="2" t="s">
        <v>145</v>
      </c>
      <c r="R348" s="3">
        <v>45711</v>
      </c>
      <c r="S348" s="2" t="s">
        <v>1983</v>
      </c>
    </row>
    <row r="349" spans="1:19">
      <c r="A349" s="2" t="s">
        <v>1984</v>
      </c>
      <c r="B349" s="2" t="s">
        <v>1985</v>
      </c>
      <c r="C349" s="2" t="s">
        <v>1986</v>
      </c>
      <c r="D349" s="2"/>
      <c r="E349" s="2" t="s">
        <v>1987</v>
      </c>
      <c r="F349" s="2" t="s">
        <v>379</v>
      </c>
      <c r="G349" s="2" t="s">
        <v>240</v>
      </c>
      <c r="H349" s="2">
        <v>21</v>
      </c>
      <c r="I349" s="2">
        <v>20</v>
      </c>
      <c r="J349" s="2">
        <v>43</v>
      </c>
      <c r="K349" s="2" t="s">
        <v>14</v>
      </c>
      <c r="L349" s="3">
        <v>45810</v>
      </c>
      <c r="M349" s="2" t="s">
        <v>151</v>
      </c>
      <c r="N349" s="2" t="s">
        <v>764</v>
      </c>
      <c r="O349" s="2" t="s">
        <v>656</v>
      </c>
      <c r="P349" s="2" t="s">
        <v>602</v>
      </c>
      <c r="Q349" s="2" t="s">
        <v>69</v>
      </c>
      <c r="R349" s="3">
        <v>45963</v>
      </c>
      <c r="S349" s="2" t="s">
        <v>1988</v>
      </c>
    </row>
    <row r="350" spans="1:19">
      <c r="A350" s="2" t="s">
        <v>1989</v>
      </c>
      <c r="B350" s="2" t="s">
        <v>1990</v>
      </c>
      <c r="C350" s="2" t="s">
        <v>1991</v>
      </c>
      <c r="D350" s="2" t="s">
        <v>1992</v>
      </c>
      <c r="E350" s="2" t="s">
        <v>354</v>
      </c>
      <c r="F350" s="2" t="s">
        <v>410</v>
      </c>
      <c r="G350" s="2" t="s">
        <v>686</v>
      </c>
      <c r="H350" s="2"/>
      <c r="I350" s="2"/>
      <c r="J350" s="2">
        <v>13</v>
      </c>
      <c r="K350" s="2" t="s">
        <v>252</v>
      </c>
      <c r="L350" s="3"/>
      <c r="M350" s="2" t="s">
        <v>273</v>
      </c>
      <c r="N350" s="2" t="s">
        <v>214</v>
      </c>
      <c r="O350" s="2" t="s">
        <v>215</v>
      </c>
      <c r="P350" s="2" t="s">
        <v>244</v>
      </c>
      <c r="Q350" s="2"/>
      <c r="R350" s="3">
        <v>45726</v>
      </c>
      <c r="S350" s="2" t="s">
        <v>1993</v>
      </c>
    </row>
    <row r="351" spans="1:19">
      <c r="A351" s="2" t="s">
        <v>1994</v>
      </c>
      <c r="B351" s="2" t="s">
        <v>1995</v>
      </c>
      <c r="C351" s="2" t="s">
        <v>1996</v>
      </c>
      <c r="D351" s="2" t="s">
        <v>1997</v>
      </c>
      <c r="E351" s="2" t="s">
        <v>806</v>
      </c>
      <c r="F351" s="2" t="s">
        <v>170</v>
      </c>
      <c r="G351" s="2" t="s">
        <v>262</v>
      </c>
      <c r="H351" s="2">
        <v>20</v>
      </c>
      <c r="I351" s="2">
        <v>11</v>
      </c>
      <c r="J351" s="2">
        <v>45</v>
      </c>
      <c r="K351" s="2" t="s">
        <v>11</v>
      </c>
      <c r="L351" s="3">
        <v>45896</v>
      </c>
      <c r="M351" s="2" t="s">
        <v>316</v>
      </c>
      <c r="N351" s="2" t="s">
        <v>499</v>
      </c>
      <c r="O351" s="2" t="s">
        <v>451</v>
      </c>
      <c r="P351" s="2" t="s">
        <v>244</v>
      </c>
      <c r="Q351" s="2"/>
      <c r="R351" s="3">
        <v>45775</v>
      </c>
      <c r="S351" s="2" t="s">
        <v>1998</v>
      </c>
    </row>
    <row r="352" spans="1:19">
      <c r="A352" s="2" t="s">
        <v>1999</v>
      </c>
      <c r="B352" s="2" t="s">
        <v>2000</v>
      </c>
      <c r="C352" s="2" t="s">
        <v>2001</v>
      </c>
      <c r="D352" s="2"/>
      <c r="E352" s="2" t="s">
        <v>2002</v>
      </c>
      <c r="F352" s="2" t="s">
        <v>324</v>
      </c>
      <c r="G352" s="2" t="s">
        <v>599</v>
      </c>
      <c r="H352" s="2">
        <v>26</v>
      </c>
      <c r="I352" s="2">
        <v>5</v>
      </c>
      <c r="J352" s="2">
        <v>49</v>
      </c>
      <c r="K352" s="2" t="s">
        <v>99</v>
      </c>
      <c r="L352" s="3">
        <v>45950</v>
      </c>
      <c r="M352" s="2" t="s">
        <v>532</v>
      </c>
      <c r="N352" s="2" t="s">
        <v>1568</v>
      </c>
      <c r="O352" s="2" t="s">
        <v>202</v>
      </c>
      <c r="P352" s="2" t="s">
        <v>413</v>
      </c>
      <c r="Q352" s="2" t="s">
        <v>414</v>
      </c>
      <c r="R352" s="3">
        <v>45820</v>
      </c>
      <c r="S352" s="2" t="s">
        <v>2003</v>
      </c>
    </row>
    <row r="353" spans="1:19">
      <c r="A353" s="2" t="s">
        <v>2004</v>
      </c>
      <c r="B353" s="2" t="s">
        <v>2005</v>
      </c>
      <c r="C353" s="2" t="s">
        <v>2006</v>
      </c>
      <c r="D353" s="2"/>
      <c r="E353" s="2" t="s">
        <v>614</v>
      </c>
      <c r="F353" s="2" t="s">
        <v>342</v>
      </c>
      <c r="G353" s="2" t="s">
        <v>110</v>
      </c>
      <c r="H353" s="2">
        <v>35</v>
      </c>
      <c r="I353" s="2">
        <v>0</v>
      </c>
      <c r="J353" s="2"/>
      <c r="K353" s="2" t="s">
        <v>7</v>
      </c>
      <c r="L353" s="3">
        <v>45904</v>
      </c>
      <c r="M353" s="2" t="s">
        <v>193</v>
      </c>
      <c r="N353" s="2" t="s">
        <v>349</v>
      </c>
      <c r="O353" s="2" t="s">
        <v>1250</v>
      </c>
      <c r="P353" s="2" t="s">
        <v>1085</v>
      </c>
      <c r="Q353" s="2" t="s">
        <v>578</v>
      </c>
      <c r="R353" s="3"/>
      <c r="S353" s="2" t="s">
        <v>2007</v>
      </c>
    </row>
    <row r="354" spans="1:19">
      <c r="A354" s="2" t="s">
        <v>2008</v>
      </c>
      <c r="B354" s="2" t="s">
        <v>2009</v>
      </c>
      <c r="C354" s="2" t="s">
        <v>2010</v>
      </c>
      <c r="D354" s="2" t="s">
        <v>2011</v>
      </c>
      <c r="E354" s="2" t="s">
        <v>930</v>
      </c>
      <c r="F354" s="2" t="s">
        <v>655</v>
      </c>
      <c r="G354" s="2" t="s">
        <v>212</v>
      </c>
      <c r="H354" s="2">
        <v>9</v>
      </c>
      <c r="I354" s="2"/>
      <c r="J354" s="2">
        <v>25</v>
      </c>
      <c r="K354" s="2" t="s">
        <v>64</v>
      </c>
      <c r="L354" s="3">
        <v>45803</v>
      </c>
      <c r="M354" s="2" t="s">
        <v>532</v>
      </c>
      <c r="N354" s="2" t="s">
        <v>670</v>
      </c>
      <c r="O354" s="2" t="s">
        <v>371</v>
      </c>
      <c r="P354" s="2" t="s">
        <v>413</v>
      </c>
      <c r="Q354" s="2" t="s">
        <v>82</v>
      </c>
      <c r="R354" s="3">
        <v>45798</v>
      </c>
      <c r="S354" s="2" t="s">
        <v>2012</v>
      </c>
    </row>
    <row r="355" spans="1:19">
      <c r="A355" s="2" t="s">
        <v>2013</v>
      </c>
      <c r="B355" s="2" t="s">
        <v>2014</v>
      </c>
      <c r="C355" s="2" t="s">
        <v>2015</v>
      </c>
      <c r="D355" s="2" t="s">
        <v>2016</v>
      </c>
      <c r="E355" s="2" t="s">
        <v>1040</v>
      </c>
      <c r="F355" s="2" t="s">
        <v>140</v>
      </c>
      <c r="G355" s="2" t="s">
        <v>182</v>
      </c>
      <c r="H355" s="2">
        <v>1</v>
      </c>
      <c r="I355" s="2">
        <v>7</v>
      </c>
      <c r="J355" s="2">
        <v>30</v>
      </c>
      <c r="K355" s="2" t="s">
        <v>89</v>
      </c>
      <c r="L355" s="3">
        <v>45788</v>
      </c>
      <c r="M355" s="2" t="s">
        <v>669</v>
      </c>
      <c r="N355" s="2" t="s">
        <v>637</v>
      </c>
      <c r="O355" s="2" t="s">
        <v>254</v>
      </c>
      <c r="P355" s="2" t="s">
        <v>328</v>
      </c>
      <c r="Q355" s="2"/>
      <c r="R355" s="3">
        <v>45693</v>
      </c>
      <c r="S355" s="2" t="s">
        <v>2017</v>
      </c>
    </row>
    <row r="356" spans="1:19">
      <c r="A356" s="2" t="s">
        <v>2018</v>
      </c>
      <c r="B356" s="2" t="s">
        <v>2019</v>
      </c>
      <c r="C356" s="2" t="s">
        <v>2020</v>
      </c>
      <c r="D356" s="2" t="s">
        <v>2021</v>
      </c>
      <c r="E356" s="2" t="s">
        <v>901</v>
      </c>
      <c r="F356" s="2" t="s">
        <v>230</v>
      </c>
      <c r="G356" s="2"/>
      <c r="H356" s="2">
        <v>20</v>
      </c>
      <c r="I356" s="2">
        <v>7</v>
      </c>
      <c r="J356" s="2">
        <v>45</v>
      </c>
      <c r="K356" s="2"/>
      <c r="L356" s="3">
        <v>46015</v>
      </c>
      <c r="M356" s="2" t="s">
        <v>100</v>
      </c>
      <c r="N356" s="2" t="s">
        <v>1017</v>
      </c>
      <c r="O356" s="2" t="s">
        <v>749</v>
      </c>
      <c r="P356" s="2" t="s">
        <v>103</v>
      </c>
      <c r="Q356" s="2" t="s">
        <v>294</v>
      </c>
      <c r="R356" s="3"/>
      <c r="S356" s="2" t="s">
        <v>2022</v>
      </c>
    </row>
    <row r="357" spans="1:19">
      <c r="A357" s="2" t="s">
        <v>2023</v>
      </c>
      <c r="B357" s="2" t="s">
        <v>2024</v>
      </c>
      <c r="C357" s="2" t="s">
        <v>2025</v>
      </c>
      <c r="D357" s="2" t="s">
        <v>2026</v>
      </c>
      <c r="E357" s="2" t="s">
        <v>1876</v>
      </c>
      <c r="F357" s="2" t="s">
        <v>410</v>
      </c>
      <c r="G357" s="2" t="s">
        <v>308</v>
      </c>
      <c r="H357" s="2">
        <v>23</v>
      </c>
      <c r="I357" s="2">
        <v>5</v>
      </c>
      <c r="J357" s="2">
        <v>33</v>
      </c>
      <c r="K357" s="2" t="s">
        <v>77</v>
      </c>
      <c r="L357" s="3">
        <v>45953</v>
      </c>
      <c r="M357" s="2" t="s">
        <v>222</v>
      </c>
      <c r="N357" s="2" t="s">
        <v>142</v>
      </c>
      <c r="O357" s="2" t="s">
        <v>544</v>
      </c>
      <c r="P357" s="2" t="s">
        <v>429</v>
      </c>
      <c r="Q357" s="2" t="s">
        <v>176</v>
      </c>
      <c r="R357" s="3">
        <v>46019</v>
      </c>
      <c r="S357" s="2" t="s">
        <v>2027</v>
      </c>
    </row>
    <row r="358" spans="1:19">
      <c r="A358" s="2" t="s">
        <v>2028</v>
      </c>
      <c r="B358" s="2" t="s">
        <v>2029</v>
      </c>
      <c r="C358" s="2" t="s">
        <v>2030</v>
      </c>
      <c r="D358" s="2" t="s">
        <v>2031</v>
      </c>
      <c r="E358" s="2" t="s">
        <v>18</v>
      </c>
      <c r="F358" s="2"/>
      <c r="G358" s="2" t="s">
        <v>458</v>
      </c>
      <c r="H358" s="2"/>
      <c r="I358" s="2">
        <v>7</v>
      </c>
      <c r="J358" s="2">
        <v>0</v>
      </c>
      <c r="K358" s="2" t="s">
        <v>64</v>
      </c>
      <c r="L358" s="3">
        <v>45857</v>
      </c>
      <c r="M358" s="2" t="s">
        <v>946</v>
      </c>
      <c r="N358" s="2"/>
      <c r="O358" s="2" t="s">
        <v>355</v>
      </c>
      <c r="P358" s="2" t="s">
        <v>1438</v>
      </c>
      <c r="Q358" s="2" t="s">
        <v>69</v>
      </c>
      <c r="R358" s="3">
        <v>45968</v>
      </c>
      <c r="S358" s="2"/>
    </row>
    <row r="359" spans="1:19">
      <c r="A359" s="2" t="s">
        <v>2032</v>
      </c>
      <c r="B359" s="2" t="s">
        <v>2033</v>
      </c>
      <c r="C359" s="2" t="s">
        <v>2034</v>
      </c>
      <c r="D359" s="2" t="s">
        <v>2035</v>
      </c>
      <c r="E359" s="2" t="s">
        <v>261</v>
      </c>
      <c r="F359" s="2" t="s">
        <v>410</v>
      </c>
      <c r="G359" s="2" t="s">
        <v>895</v>
      </c>
      <c r="H359" s="2">
        <v>0</v>
      </c>
      <c r="I359" s="2">
        <v>6</v>
      </c>
      <c r="J359" s="2">
        <v>51</v>
      </c>
      <c r="K359" s="2" t="s">
        <v>132</v>
      </c>
      <c r="L359" s="3">
        <v>45732</v>
      </c>
      <c r="M359" s="2" t="s">
        <v>40</v>
      </c>
      <c r="N359" s="2" t="s">
        <v>41</v>
      </c>
      <c r="O359" s="2" t="s">
        <v>491</v>
      </c>
      <c r="P359" s="2" t="s">
        <v>103</v>
      </c>
      <c r="Q359" s="2" t="s">
        <v>430</v>
      </c>
      <c r="R359" s="3">
        <v>45883</v>
      </c>
      <c r="S359" s="2" t="s">
        <v>2036</v>
      </c>
    </row>
    <row r="360" spans="1:19">
      <c r="A360" s="2" t="s">
        <v>2037</v>
      </c>
      <c r="B360" s="2" t="s">
        <v>2038</v>
      </c>
      <c r="C360" s="2" t="s">
        <v>2039</v>
      </c>
      <c r="D360" s="2" t="s">
        <v>2040</v>
      </c>
      <c r="E360" s="2" t="s">
        <v>2041</v>
      </c>
      <c r="F360" s="2" t="s">
        <v>468</v>
      </c>
      <c r="G360" s="2" t="s">
        <v>192</v>
      </c>
      <c r="H360" s="2">
        <v>31</v>
      </c>
      <c r="I360" s="2">
        <v>8</v>
      </c>
      <c r="J360" s="2">
        <v>35</v>
      </c>
      <c r="K360" s="2" t="s">
        <v>111</v>
      </c>
      <c r="L360" s="3">
        <v>45717</v>
      </c>
      <c r="M360" s="2" t="s">
        <v>40</v>
      </c>
      <c r="N360" s="2" t="s">
        <v>370</v>
      </c>
      <c r="O360" s="2" t="s">
        <v>2042</v>
      </c>
      <c r="P360" s="2" t="s">
        <v>396</v>
      </c>
      <c r="Q360" s="2" t="s">
        <v>55</v>
      </c>
      <c r="R360" s="3">
        <v>45760</v>
      </c>
      <c r="S360" s="2"/>
    </row>
    <row r="361" spans="1:19">
      <c r="A361" s="2" t="s">
        <v>2043</v>
      </c>
      <c r="B361" s="2" t="s">
        <v>2044</v>
      </c>
      <c r="C361" s="2" t="s">
        <v>2045</v>
      </c>
      <c r="D361" s="2" t="s">
        <v>2046</v>
      </c>
      <c r="E361" s="2" t="s">
        <v>1125</v>
      </c>
      <c r="F361" s="2" t="s">
        <v>324</v>
      </c>
      <c r="G361" s="2" t="s">
        <v>308</v>
      </c>
      <c r="H361" s="2">
        <v>25</v>
      </c>
      <c r="I361" s="2"/>
      <c r="J361" s="2">
        <v>16</v>
      </c>
      <c r="K361" s="2" t="s">
        <v>395</v>
      </c>
      <c r="L361" s="3">
        <v>45957</v>
      </c>
      <c r="M361" s="2" t="s">
        <v>241</v>
      </c>
      <c r="N361" s="2" t="s">
        <v>857</v>
      </c>
      <c r="O361" s="2" t="s">
        <v>274</v>
      </c>
      <c r="P361" s="2" t="s">
        <v>624</v>
      </c>
      <c r="Q361" s="2" t="s">
        <v>356</v>
      </c>
      <c r="R361" s="3">
        <v>45926</v>
      </c>
      <c r="S361" s="2"/>
    </row>
    <row r="362" spans="1:19">
      <c r="A362" s="2" t="s">
        <v>2047</v>
      </c>
      <c r="B362" s="2" t="s">
        <v>2048</v>
      </c>
      <c r="C362" s="2" t="s">
        <v>2049</v>
      </c>
      <c r="D362" s="2" t="s">
        <v>2050</v>
      </c>
      <c r="E362" s="2" t="s">
        <v>636</v>
      </c>
      <c r="F362" s="2" t="s">
        <v>140</v>
      </c>
      <c r="G362" s="2" t="s">
        <v>212</v>
      </c>
      <c r="H362" s="2">
        <v>12</v>
      </c>
      <c r="I362" s="2">
        <v>0</v>
      </c>
      <c r="J362" s="2">
        <v>43</v>
      </c>
      <c r="K362" s="2" t="s">
        <v>122</v>
      </c>
      <c r="L362" s="3">
        <v>45735</v>
      </c>
      <c r="M362" s="2" t="s">
        <v>946</v>
      </c>
      <c r="N362" s="2" t="s">
        <v>370</v>
      </c>
      <c r="O362" s="2" t="s">
        <v>656</v>
      </c>
      <c r="P362" s="2" t="s">
        <v>878</v>
      </c>
      <c r="Q362" s="2" t="s">
        <v>438</v>
      </c>
      <c r="R362" s="3">
        <v>45983</v>
      </c>
      <c r="S362" s="2"/>
    </row>
    <row r="363" spans="1:19">
      <c r="A363" s="2" t="s">
        <v>2051</v>
      </c>
      <c r="B363" s="2" t="s">
        <v>2052</v>
      </c>
      <c r="C363" s="2" t="s">
        <v>2053</v>
      </c>
      <c r="D363" s="2" t="s">
        <v>2054</v>
      </c>
      <c r="E363" s="2" t="s">
        <v>2055</v>
      </c>
      <c r="F363" s="2" t="s">
        <v>131</v>
      </c>
      <c r="G363" s="2" t="s">
        <v>272</v>
      </c>
      <c r="H363" s="2">
        <v>21</v>
      </c>
      <c r="I363" s="2">
        <v>2</v>
      </c>
      <c r="J363" s="2">
        <v>29</v>
      </c>
      <c r="K363" s="2" t="s">
        <v>14</v>
      </c>
      <c r="L363" s="3">
        <v>45694</v>
      </c>
      <c r="M363" s="2" t="s">
        <v>946</v>
      </c>
      <c r="N363" s="2" t="s">
        <v>292</v>
      </c>
      <c r="O363" s="2"/>
      <c r="P363" s="2" t="s">
        <v>602</v>
      </c>
      <c r="Q363" s="2" t="s">
        <v>793</v>
      </c>
      <c r="R363" s="3">
        <v>45664</v>
      </c>
      <c r="S363" s="2" t="s">
        <v>2056</v>
      </c>
    </row>
    <row r="364" spans="1:19">
      <c r="A364" s="2" t="s">
        <v>2057</v>
      </c>
      <c r="B364" s="2" t="s">
        <v>2058</v>
      </c>
      <c r="C364" s="2" t="s">
        <v>2059</v>
      </c>
      <c r="D364" s="2" t="s">
        <v>2060</v>
      </c>
      <c r="E364" s="2" t="s">
        <v>2061</v>
      </c>
      <c r="F364" s="2" t="s">
        <v>62</v>
      </c>
      <c r="G364" s="2" t="s">
        <v>692</v>
      </c>
      <c r="H364" s="2">
        <v>12</v>
      </c>
      <c r="I364" s="2">
        <v>6</v>
      </c>
      <c r="J364" s="2">
        <v>18</v>
      </c>
      <c r="K364" s="2" t="s">
        <v>395</v>
      </c>
      <c r="L364" s="3">
        <v>45780</v>
      </c>
      <c r="M364" s="2" t="s">
        <v>90</v>
      </c>
      <c r="N364" s="2" t="s">
        <v>336</v>
      </c>
      <c r="O364" s="2" t="s">
        <v>53</v>
      </c>
      <c r="P364" s="2" t="s">
        <v>396</v>
      </c>
      <c r="Q364" s="2" t="s">
        <v>233</v>
      </c>
      <c r="R364" s="3">
        <v>45983</v>
      </c>
      <c r="S364" s="2" t="s">
        <v>2062</v>
      </c>
    </row>
    <row r="365" spans="1:19">
      <c r="A365" s="2" t="s">
        <v>2063</v>
      </c>
      <c r="B365" s="2" t="s">
        <v>2064</v>
      </c>
      <c r="C365" s="2" t="s">
        <v>2065</v>
      </c>
      <c r="D365" s="2" t="s">
        <v>2066</v>
      </c>
      <c r="E365" s="2" t="s">
        <v>840</v>
      </c>
      <c r="F365" s="2"/>
      <c r="G365" s="2" t="s">
        <v>686</v>
      </c>
      <c r="H365" s="2">
        <v>29</v>
      </c>
      <c r="I365" s="2">
        <v>3</v>
      </c>
      <c r="J365" s="2">
        <v>40</v>
      </c>
      <c r="K365" s="2" t="s">
        <v>252</v>
      </c>
      <c r="L365" s="3">
        <v>45888</v>
      </c>
      <c r="M365" s="2" t="s">
        <v>532</v>
      </c>
      <c r="N365" s="2" t="s">
        <v>1686</v>
      </c>
      <c r="O365" s="2" t="s">
        <v>215</v>
      </c>
      <c r="P365" s="2" t="s">
        <v>1093</v>
      </c>
      <c r="Q365" s="2" t="s">
        <v>164</v>
      </c>
      <c r="R365" s="3">
        <v>45663</v>
      </c>
      <c r="S365" s="2" t="s">
        <v>2067</v>
      </c>
    </row>
    <row r="366" spans="1:19">
      <c r="A366" s="2" t="s">
        <v>2068</v>
      </c>
      <c r="B366" s="2" t="s">
        <v>2069</v>
      </c>
      <c r="C366" s="2"/>
      <c r="D366" s="2" t="s">
        <v>2070</v>
      </c>
      <c r="E366" s="2" t="s">
        <v>703</v>
      </c>
      <c r="F366" s="2" t="s">
        <v>38</v>
      </c>
      <c r="G366" s="2" t="s">
        <v>251</v>
      </c>
      <c r="H366" s="2">
        <v>21</v>
      </c>
      <c r="I366" s="2">
        <v>12</v>
      </c>
      <c r="J366" s="2">
        <v>59</v>
      </c>
      <c r="K366" s="2" t="s">
        <v>39</v>
      </c>
      <c r="L366" s="3">
        <v>45904</v>
      </c>
      <c r="M366" s="2" t="s">
        <v>151</v>
      </c>
      <c r="N366" s="2" t="s">
        <v>670</v>
      </c>
      <c r="O366" s="2" t="s">
        <v>890</v>
      </c>
      <c r="P366" s="2" t="s">
        <v>1438</v>
      </c>
      <c r="Q366" s="2" t="s">
        <v>657</v>
      </c>
      <c r="R366" s="3">
        <v>45797</v>
      </c>
      <c r="S366" s="2" t="s">
        <v>2071</v>
      </c>
    </row>
    <row r="367" spans="1:19">
      <c r="A367" s="2" t="s">
        <v>2072</v>
      </c>
      <c r="B367" s="2" t="s">
        <v>2073</v>
      </c>
      <c r="C367" s="2" t="s">
        <v>2074</v>
      </c>
      <c r="D367" s="2" t="s">
        <v>2075</v>
      </c>
      <c r="E367" s="2" t="s">
        <v>1125</v>
      </c>
      <c r="F367" s="2" t="s">
        <v>271</v>
      </c>
      <c r="G367" s="2" t="s">
        <v>282</v>
      </c>
      <c r="H367" s="2">
        <v>11</v>
      </c>
      <c r="I367" s="2">
        <v>6</v>
      </c>
      <c r="J367" s="2">
        <v>46</v>
      </c>
      <c r="K367" s="2" t="s">
        <v>39</v>
      </c>
      <c r="L367" s="3">
        <v>45928</v>
      </c>
      <c r="M367" s="2" t="s">
        <v>421</v>
      </c>
      <c r="N367" s="2" t="s">
        <v>1686</v>
      </c>
      <c r="O367" s="2" t="s">
        <v>564</v>
      </c>
      <c r="P367" s="2" t="s">
        <v>724</v>
      </c>
      <c r="Q367" s="2" t="s">
        <v>164</v>
      </c>
      <c r="R367" s="3">
        <v>45974</v>
      </c>
      <c r="S367" s="2" t="s">
        <v>2076</v>
      </c>
    </row>
    <row r="368" spans="1:19">
      <c r="A368" s="2" t="s">
        <v>2077</v>
      </c>
      <c r="B368" s="2" t="s">
        <v>2078</v>
      </c>
      <c r="C368" s="2" t="s">
        <v>2079</v>
      </c>
      <c r="D368" s="2" t="s">
        <v>2080</v>
      </c>
      <c r="E368" s="2" t="s">
        <v>952</v>
      </c>
      <c r="F368" s="2" t="s">
        <v>379</v>
      </c>
      <c r="G368" s="2" t="s">
        <v>160</v>
      </c>
      <c r="H368" s="2">
        <v>1</v>
      </c>
      <c r="I368" s="2">
        <v>19</v>
      </c>
      <c r="J368" s="2">
        <v>15</v>
      </c>
      <c r="K368" s="2" t="s">
        <v>459</v>
      </c>
      <c r="L368" s="3">
        <v>45927</v>
      </c>
      <c r="M368" s="2" t="s">
        <v>241</v>
      </c>
      <c r="N368" s="2" t="s">
        <v>349</v>
      </c>
      <c r="O368" s="2" t="s">
        <v>537</v>
      </c>
      <c r="P368" s="2" t="s">
        <v>1041</v>
      </c>
      <c r="Q368" s="2"/>
      <c r="R368" s="3">
        <v>45757</v>
      </c>
      <c r="S368" s="2" t="s">
        <v>2081</v>
      </c>
    </row>
    <row r="369" spans="1:19">
      <c r="A369" s="2" t="s">
        <v>2082</v>
      </c>
      <c r="B369" s="2" t="s">
        <v>2083</v>
      </c>
      <c r="C369" s="2" t="s">
        <v>2084</v>
      </c>
      <c r="D369" s="2" t="s">
        <v>2085</v>
      </c>
      <c r="E369" s="2" t="s">
        <v>10</v>
      </c>
      <c r="F369" s="2" t="s">
        <v>379</v>
      </c>
      <c r="G369" s="2" t="s">
        <v>160</v>
      </c>
      <c r="H369" s="2">
        <v>6</v>
      </c>
      <c r="I369" s="2">
        <v>12</v>
      </c>
      <c r="J369" s="2">
        <v>0</v>
      </c>
      <c r="K369" s="2" t="s">
        <v>252</v>
      </c>
      <c r="L369" s="3">
        <v>45947</v>
      </c>
      <c r="M369" s="2" t="s">
        <v>335</v>
      </c>
      <c r="N369" s="2" t="s">
        <v>52</v>
      </c>
      <c r="O369" s="2" t="s">
        <v>350</v>
      </c>
      <c r="P369" s="2" t="s">
        <v>624</v>
      </c>
      <c r="Q369" s="2" t="s">
        <v>284</v>
      </c>
      <c r="R369" s="3">
        <v>45667</v>
      </c>
      <c r="S369" s="2" t="s">
        <v>2086</v>
      </c>
    </row>
    <row r="370" spans="1:19">
      <c r="A370" s="2" t="s">
        <v>2087</v>
      </c>
      <c r="B370" s="2" t="s">
        <v>2088</v>
      </c>
      <c r="C370" s="2" t="s">
        <v>2089</v>
      </c>
      <c r="D370" s="2" t="s">
        <v>2090</v>
      </c>
      <c r="E370" s="2" t="s">
        <v>877</v>
      </c>
      <c r="F370" s="2" t="s">
        <v>62</v>
      </c>
      <c r="G370" s="2" t="s">
        <v>251</v>
      </c>
      <c r="H370" s="2">
        <v>29</v>
      </c>
      <c r="I370" s="2">
        <v>14</v>
      </c>
      <c r="J370" s="2">
        <v>7</v>
      </c>
      <c r="K370" s="2"/>
      <c r="L370" s="3">
        <v>45677</v>
      </c>
      <c r="M370" s="2" t="s">
        <v>172</v>
      </c>
      <c r="N370" s="2" t="s">
        <v>1686</v>
      </c>
      <c r="O370" s="2" t="s">
        <v>623</v>
      </c>
      <c r="P370" s="2" t="s">
        <v>43</v>
      </c>
      <c r="Q370" s="2" t="s">
        <v>578</v>
      </c>
      <c r="R370" s="3">
        <v>45675</v>
      </c>
      <c r="S370" s="2"/>
    </row>
    <row r="371" spans="1:19">
      <c r="A371" s="2" t="s">
        <v>2091</v>
      </c>
      <c r="B371" s="2" t="s">
        <v>2092</v>
      </c>
      <c r="C371" s="2" t="s">
        <v>2093</v>
      </c>
      <c r="D371" s="2" t="s">
        <v>2094</v>
      </c>
      <c r="E371" s="2" t="s">
        <v>17</v>
      </c>
      <c r="F371" s="2" t="s">
        <v>140</v>
      </c>
      <c r="G371" s="2" t="s">
        <v>9</v>
      </c>
      <c r="H371" s="2">
        <v>31</v>
      </c>
      <c r="I371" s="2">
        <v>8</v>
      </c>
      <c r="J371" s="2">
        <v>29</v>
      </c>
      <c r="K371" s="2" t="s">
        <v>132</v>
      </c>
      <c r="L371" s="3">
        <v>46018</v>
      </c>
      <c r="M371" s="2" t="s">
        <v>193</v>
      </c>
      <c r="N371" s="2" t="s">
        <v>52</v>
      </c>
      <c r="O371" s="2" t="s">
        <v>718</v>
      </c>
      <c r="P371" s="2" t="s">
        <v>103</v>
      </c>
      <c r="Q371" s="2" t="s">
        <v>430</v>
      </c>
      <c r="R371" s="3">
        <v>46012</v>
      </c>
      <c r="S371" s="2" t="s">
        <v>2095</v>
      </c>
    </row>
    <row r="372" spans="1:19">
      <c r="A372" s="2" t="s">
        <v>2096</v>
      </c>
      <c r="B372" s="2" t="s">
        <v>2097</v>
      </c>
      <c r="C372" s="2" t="s">
        <v>2098</v>
      </c>
      <c r="D372" s="2" t="s">
        <v>2099</v>
      </c>
      <c r="E372" s="2" t="s">
        <v>1667</v>
      </c>
      <c r="F372" s="2" t="s">
        <v>120</v>
      </c>
      <c r="G372" s="2" t="s">
        <v>251</v>
      </c>
      <c r="H372" s="2">
        <v>32</v>
      </c>
      <c r="I372" s="2">
        <v>7</v>
      </c>
      <c r="J372" s="2">
        <v>3</v>
      </c>
      <c r="K372" s="2" t="s">
        <v>459</v>
      </c>
      <c r="L372" s="3">
        <v>45772</v>
      </c>
      <c r="M372" s="2" t="s">
        <v>151</v>
      </c>
      <c r="N372" s="2" t="s">
        <v>517</v>
      </c>
      <c r="O372" s="2"/>
      <c r="P372" s="2" t="s">
        <v>704</v>
      </c>
      <c r="Q372" s="2" t="s">
        <v>430</v>
      </c>
      <c r="R372" s="3">
        <v>45738</v>
      </c>
      <c r="S372" s="2"/>
    </row>
    <row r="373" spans="1:19">
      <c r="A373" s="2" t="s">
        <v>2100</v>
      </c>
      <c r="B373" s="2" t="s">
        <v>2101</v>
      </c>
      <c r="C373" s="2" t="s">
        <v>2102</v>
      </c>
      <c r="D373" s="2" t="s">
        <v>2103</v>
      </c>
      <c r="E373" s="2" t="s">
        <v>199</v>
      </c>
      <c r="F373" s="2" t="s">
        <v>62</v>
      </c>
      <c r="G373" s="2" t="s">
        <v>343</v>
      </c>
      <c r="H373" s="2"/>
      <c r="I373" s="2">
        <v>19</v>
      </c>
      <c r="J373" s="2">
        <v>37</v>
      </c>
      <c r="K373" s="2" t="s">
        <v>111</v>
      </c>
      <c r="L373" s="3">
        <v>45826</v>
      </c>
      <c r="M373" s="2" t="s">
        <v>335</v>
      </c>
      <c r="N373" s="2" t="s">
        <v>857</v>
      </c>
      <c r="O373" s="2" t="s">
        <v>350</v>
      </c>
      <c r="P373" s="2" t="s">
        <v>871</v>
      </c>
      <c r="Q373" s="2" t="s">
        <v>204</v>
      </c>
      <c r="R373" s="3">
        <v>45731</v>
      </c>
      <c r="S373" s="2" t="s">
        <v>2104</v>
      </c>
    </row>
    <row r="374" spans="1:19">
      <c r="A374" s="2" t="s">
        <v>2105</v>
      </c>
      <c r="B374" s="2" t="s">
        <v>2106</v>
      </c>
      <c r="C374" s="2" t="s">
        <v>2107</v>
      </c>
      <c r="D374" s="2" t="s">
        <v>2108</v>
      </c>
      <c r="E374" s="2" t="s">
        <v>1188</v>
      </c>
      <c r="F374" s="2" t="s">
        <v>49</v>
      </c>
      <c r="G374" s="2" t="s">
        <v>121</v>
      </c>
      <c r="H374" s="2">
        <v>28</v>
      </c>
      <c r="I374" s="2">
        <v>0</v>
      </c>
      <c r="J374" s="2">
        <v>37</v>
      </c>
      <c r="K374" s="2" t="s">
        <v>252</v>
      </c>
      <c r="L374" s="3">
        <v>45944</v>
      </c>
      <c r="M374" s="2" t="s">
        <v>151</v>
      </c>
      <c r="N374" s="2" t="s">
        <v>594</v>
      </c>
      <c r="O374" s="2" t="s">
        <v>460</v>
      </c>
      <c r="P374" s="2" t="s">
        <v>624</v>
      </c>
      <c r="Q374" s="2" t="s">
        <v>438</v>
      </c>
      <c r="R374" s="3">
        <v>45729</v>
      </c>
      <c r="S374" s="2" t="s">
        <v>2109</v>
      </c>
    </row>
    <row r="375" spans="1:19">
      <c r="A375" s="2" t="s">
        <v>2110</v>
      </c>
      <c r="B375" s="2" t="s">
        <v>2111</v>
      </c>
      <c r="C375" s="2" t="s">
        <v>2112</v>
      </c>
      <c r="D375" s="2"/>
      <c r="E375" s="2" t="s">
        <v>37</v>
      </c>
      <c r="F375" s="2" t="s">
        <v>211</v>
      </c>
      <c r="G375" s="2" t="s">
        <v>308</v>
      </c>
      <c r="H375" s="2">
        <v>23</v>
      </c>
      <c r="I375" s="2">
        <v>20</v>
      </c>
      <c r="J375" s="2">
        <v>20</v>
      </c>
      <c r="K375" s="2" t="s">
        <v>183</v>
      </c>
      <c r="L375" s="3">
        <v>45846</v>
      </c>
      <c r="M375" s="2" t="s">
        <v>40</v>
      </c>
      <c r="N375" s="2" t="s">
        <v>976</v>
      </c>
      <c r="O375" s="2" t="s">
        <v>570</v>
      </c>
      <c r="P375" s="2" t="s">
        <v>429</v>
      </c>
      <c r="Q375" s="2" t="s">
        <v>82</v>
      </c>
      <c r="R375" s="3">
        <v>45729</v>
      </c>
      <c r="S375" s="2"/>
    </row>
    <row r="376" spans="1:19">
      <c r="A376" s="2" t="s">
        <v>2113</v>
      </c>
      <c r="B376" s="2" t="s">
        <v>2114</v>
      </c>
      <c r="C376" s="2" t="s">
        <v>2115</v>
      </c>
      <c r="D376" s="2" t="s">
        <v>2116</v>
      </c>
      <c r="E376" s="2" t="s">
        <v>2117</v>
      </c>
      <c r="F376" s="2" t="s">
        <v>211</v>
      </c>
      <c r="G376" s="2"/>
      <c r="H376" s="2">
        <v>26</v>
      </c>
      <c r="I376" s="2">
        <v>10</v>
      </c>
      <c r="J376" s="2">
        <v>10</v>
      </c>
      <c r="K376" s="2" t="s">
        <v>89</v>
      </c>
      <c r="L376" s="3">
        <v>45964</v>
      </c>
      <c r="M376" s="2" t="s">
        <v>222</v>
      </c>
      <c r="N376" s="2" t="s">
        <v>594</v>
      </c>
      <c r="O376" s="2" t="s">
        <v>807</v>
      </c>
      <c r="P376" s="2" t="s">
        <v>255</v>
      </c>
      <c r="Q376" s="2" t="s">
        <v>657</v>
      </c>
      <c r="R376" s="3">
        <v>46019</v>
      </c>
      <c r="S376" s="2"/>
    </row>
    <row r="377" spans="1:19">
      <c r="A377" s="2" t="s">
        <v>2118</v>
      </c>
      <c r="B377" s="2" t="s">
        <v>2119</v>
      </c>
      <c r="C377" s="2" t="s">
        <v>2120</v>
      </c>
      <c r="D377" s="2"/>
      <c r="E377" s="2" t="s">
        <v>2121</v>
      </c>
      <c r="F377" s="2" t="s">
        <v>211</v>
      </c>
      <c r="G377" s="2" t="s">
        <v>182</v>
      </c>
      <c r="H377" s="2">
        <v>11</v>
      </c>
      <c r="I377" s="2">
        <v>16</v>
      </c>
      <c r="J377" s="2">
        <v>51</v>
      </c>
      <c r="K377" s="2" t="s">
        <v>132</v>
      </c>
      <c r="L377" s="3">
        <v>45724</v>
      </c>
      <c r="M377" s="2" t="s">
        <v>65</v>
      </c>
      <c r="N377" s="2" t="s">
        <v>91</v>
      </c>
      <c r="O377" s="2" t="s">
        <v>564</v>
      </c>
      <c r="P377" s="2" t="s">
        <v>1093</v>
      </c>
      <c r="Q377" s="2" t="s">
        <v>445</v>
      </c>
      <c r="R377" s="3">
        <v>45897</v>
      </c>
      <c r="S377" s="2"/>
    </row>
    <row r="378" spans="1:19">
      <c r="A378" s="2" t="s">
        <v>2122</v>
      </c>
      <c r="B378" s="2" t="s">
        <v>2123</v>
      </c>
      <c r="C378" s="2" t="s">
        <v>2124</v>
      </c>
      <c r="D378" s="2" t="s">
        <v>2125</v>
      </c>
      <c r="E378" s="2" t="s">
        <v>883</v>
      </c>
      <c r="F378" s="2" t="s">
        <v>75</v>
      </c>
      <c r="G378" s="2" t="s">
        <v>599</v>
      </c>
      <c r="H378" s="2">
        <v>32</v>
      </c>
      <c r="I378" s="2">
        <v>14</v>
      </c>
      <c r="J378" s="2">
        <v>7</v>
      </c>
      <c r="K378" s="2" t="s">
        <v>5</v>
      </c>
      <c r="L378" s="3">
        <v>45802</v>
      </c>
      <c r="M378" s="2" t="s">
        <v>588</v>
      </c>
      <c r="N378" s="2" t="s">
        <v>884</v>
      </c>
      <c r="O378" s="2" t="s">
        <v>902</v>
      </c>
      <c r="P378" s="2" t="s">
        <v>452</v>
      </c>
      <c r="Q378" s="2" t="s">
        <v>176</v>
      </c>
      <c r="R378" s="3">
        <v>45773</v>
      </c>
      <c r="S378" s="2" t="s">
        <v>2126</v>
      </c>
    </row>
    <row r="379" spans="1:19">
      <c r="A379" s="2" t="s">
        <v>2127</v>
      </c>
      <c r="B379" s="2" t="s">
        <v>2128</v>
      </c>
      <c r="C379" s="2" t="s">
        <v>2129</v>
      </c>
      <c r="D379" s="2" t="s">
        <v>2130</v>
      </c>
      <c r="E379" s="2" t="s">
        <v>428</v>
      </c>
      <c r="F379" s="2" t="s">
        <v>569</v>
      </c>
      <c r="G379" s="2" t="s">
        <v>9</v>
      </c>
      <c r="H379" s="2">
        <v>18</v>
      </c>
      <c r="I379" s="2"/>
      <c r="J379" s="2">
        <v>36</v>
      </c>
      <c r="K379" s="2" t="s">
        <v>459</v>
      </c>
      <c r="L379" s="3">
        <v>45800</v>
      </c>
      <c r="M379" s="2" t="s">
        <v>489</v>
      </c>
      <c r="N379" s="2"/>
      <c r="O379" s="2" t="s">
        <v>544</v>
      </c>
      <c r="P379" s="2" t="s">
        <v>526</v>
      </c>
      <c r="Q379" s="2" t="s">
        <v>44</v>
      </c>
      <c r="R379" s="3">
        <v>45996</v>
      </c>
      <c r="S379" s="2"/>
    </row>
    <row r="380" spans="1:19">
      <c r="A380" s="2" t="s">
        <v>2131</v>
      </c>
      <c r="B380" s="2" t="s">
        <v>2132</v>
      </c>
      <c r="C380" s="2" t="s">
        <v>2133</v>
      </c>
      <c r="D380" s="2" t="s">
        <v>2134</v>
      </c>
      <c r="E380" s="2" t="s">
        <v>1256</v>
      </c>
      <c r="F380" s="2"/>
      <c r="G380" s="2" t="s">
        <v>458</v>
      </c>
      <c r="H380" s="2">
        <v>9</v>
      </c>
      <c r="I380" s="2">
        <v>16</v>
      </c>
      <c r="J380" s="2">
        <v>23</v>
      </c>
      <c r="K380" s="2" t="s">
        <v>291</v>
      </c>
      <c r="L380" s="3">
        <v>45890</v>
      </c>
      <c r="M380" s="2" t="s">
        <v>489</v>
      </c>
      <c r="N380" s="2" t="s">
        <v>123</v>
      </c>
      <c r="O380" s="2"/>
      <c r="P380" s="2" t="s">
        <v>724</v>
      </c>
      <c r="Q380" s="2" t="s">
        <v>793</v>
      </c>
      <c r="R380" s="3">
        <v>45699</v>
      </c>
      <c r="S380" s="2"/>
    </row>
    <row r="381" spans="1:19">
      <c r="A381" s="2" t="s">
        <v>2135</v>
      </c>
      <c r="B381" s="2" t="s">
        <v>2136</v>
      </c>
      <c r="C381" s="2" t="s">
        <v>2137</v>
      </c>
      <c r="D381" s="2" t="s">
        <v>2138</v>
      </c>
      <c r="E381" s="2" t="s">
        <v>691</v>
      </c>
      <c r="F381" s="2" t="s">
        <v>410</v>
      </c>
      <c r="G381" s="2" t="s">
        <v>221</v>
      </c>
      <c r="H381" s="2">
        <v>2</v>
      </c>
      <c r="I381" s="2">
        <v>3</v>
      </c>
      <c r="J381" s="2">
        <v>32</v>
      </c>
      <c r="K381" s="2" t="s">
        <v>14</v>
      </c>
      <c r="L381" s="3">
        <v>45928</v>
      </c>
      <c r="M381" s="2" t="s">
        <v>946</v>
      </c>
      <c r="N381" s="2" t="s">
        <v>637</v>
      </c>
      <c r="O381" s="2" t="s">
        <v>1469</v>
      </c>
      <c r="P381" s="2" t="s">
        <v>1511</v>
      </c>
      <c r="Q381" s="2" t="s">
        <v>373</v>
      </c>
      <c r="R381" s="3">
        <v>45997</v>
      </c>
      <c r="S381" s="2" t="s">
        <v>2139</v>
      </c>
    </row>
    <row r="382" spans="1:19">
      <c r="A382" s="2" t="s">
        <v>2140</v>
      </c>
      <c r="B382" s="2" t="s">
        <v>2141</v>
      </c>
      <c r="C382" s="2" t="s">
        <v>2142</v>
      </c>
      <c r="D382" s="2" t="s">
        <v>2143</v>
      </c>
      <c r="E382" s="2" t="s">
        <v>515</v>
      </c>
      <c r="F382" s="2" t="s">
        <v>120</v>
      </c>
      <c r="G382" s="2" t="s">
        <v>343</v>
      </c>
      <c r="H382" s="2">
        <v>30</v>
      </c>
      <c r="I382" s="2">
        <v>17</v>
      </c>
      <c r="J382" s="2">
        <v>3</v>
      </c>
      <c r="K382" s="2" t="s">
        <v>122</v>
      </c>
      <c r="L382" s="3">
        <v>45695</v>
      </c>
      <c r="M382" s="2" t="s">
        <v>90</v>
      </c>
      <c r="N382" s="2" t="s">
        <v>884</v>
      </c>
      <c r="O382" s="2" t="s">
        <v>113</v>
      </c>
      <c r="P382" s="2" t="s">
        <v>461</v>
      </c>
      <c r="Q382" s="2" t="s">
        <v>164</v>
      </c>
      <c r="R382" s="3">
        <v>45767</v>
      </c>
      <c r="S382" s="2" t="s">
        <v>2144</v>
      </c>
    </row>
    <row r="383" spans="1:19">
      <c r="A383" s="2" t="s">
        <v>2145</v>
      </c>
      <c r="B383" s="2" t="s">
        <v>2146</v>
      </c>
      <c r="C383" s="2" t="s">
        <v>2147</v>
      </c>
      <c r="D383" s="2" t="s">
        <v>2148</v>
      </c>
      <c r="E383" s="2" t="s">
        <v>2149</v>
      </c>
      <c r="F383" s="2" t="s">
        <v>271</v>
      </c>
      <c r="G383" s="2" t="s">
        <v>110</v>
      </c>
      <c r="H383" s="2">
        <v>32</v>
      </c>
      <c r="I383" s="2">
        <v>20</v>
      </c>
      <c r="J383" s="2">
        <v>55</v>
      </c>
      <c r="K383" s="2" t="s">
        <v>600</v>
      </c>
      <c r="L383" s="3">
        <v>45799</v>
      </c>
      <c r="M383" s="2" t="s">
        <v>133</v>
      </c>
      <c r="N383" s="2" t="s">
        <v>475</v>
      </c>
      <c r="O383" s="2" t="s">
        <v>185</v>
      </c>
      <c r="P383" s="2" t="s">
        <v>526</v>
      </c>
      <c r="Q383" s="2"/>
      <c r="R383" s="3">
        <v>45732</v>
      </c>
      <c r="S383" s="2"/>
    </row>
    <row r="384" spans="1:19">
      <c r="A384" s="2" t="s">
        <v>2150</v>
      </c>
      <c r="B384" s="2" t="s">
        <v>2151</v>
      </c>
      <c r="C384" s="2" t="s">
        <v>2152</v>
      </c>
      <c r="D384" s="2" t="s">
        <v>2153</v>
      </c>
      <c r="E384" s="2" t="s">
        <v>1367</v>
      </c>
      <c r="F384" s="2" t="s">
        <v>140</v>
      </c>
      <c r="G384" s="2" t="s">
        <v>343</v>
      </c>
      <c r="H384" s="2">
        <v>32</v>
      </c>
      <c r="I384" s="2">
        <v>16</v>
      </c>
      <c r="J384" s="2">
        <v>43</v>
      </c>
      <c r="K384" s="2" t="s">
        <v>325</v>
      </c>
      <c r="L384" s="3">
        <v>45766</v>
      </c>
      <c r="M384" s="2" t="s">
        <v>172</v>
      </c>
      <c r="N384" s="2" t="s">
        <v>152</v>
      </c>
      <c r="O384" s="2" t="s">
        <v>491</v>
      </c>
      <c r="P384" s="2" t="s">
        <v>54</v>
      </c>
      <c r="Q384" s="2" t="s">
        <v>438</v>
      </c>
      <c r="R384" s="3">
        <v>45736</v>
      </c>
      <c r="S384" s="2" t="s">
        <v>2154</v>
      </c>
    </row>
    <row r="385" spans="1:19">
      <c r="A385" s="2" t="s">
        <v>2155</v>
      </c>
      <c r="B385" s="2" t="s">
        <v>2156</v>
      </c>
      <c r="C385" s="2" t="s">
        <v>2157</v>
      </c>
      <c r="D385" s="2"/>
      <c r="E385" s="2" t="s">
        <v>817</v>
      </c>
      <c r="F385" s="2" t="s">
        <v>62</v>
      </c>
      <c r="G385" s="2" t="s">
        <v>160</v>
      </c>
      <c r="H385" s="2">
        <v>20</v>
      </c>
      <c r="I385" s="2">
        <v>13</v>
      </c>
      <c r="J385" s="2">
        <v>48</v>
      </c>
      <c r="K385" s="2" t="s">
        <v>111</v>
      </c>
      <c r="L385" s="3"/>
      <c r="M385" s="2" t="s">
        <v>335</v>
      </c>
      <c r="N385" s="2" t="s">
        <v>525</v>
      </c>
      <c r="O385" s="2" t="s">
        <v>451</v>
      </c>
      <c r="P385" s="2" t="s">
        <v>1220</v>
      </c>
      <c r="Q385" s="2" t="s">
        <v>44</v>
      </c>
      <c r="R385" s="3">
        <v>45778</v>
      </c>
      <c r="S385" s="2" t="s">
        <v>2158</v>
      </c>
    </row>
    <row r="386" spans="1:19">
      <c r="A386" s="2" t="s">
        <v>2159</v>
      </c>
      <c r="B386" s="2" t="s">
        <v>2160</v>
      </c>
      <c r="C386" s="2" t="s">
        <v>2161</v>
      </c>
      <c r="D386" s="2"/>
      <c r="E386" s="2" t="s">
        <v>2162</v>
      </c>
      <c r="F386" s="2"/>
      <c r="G386" s="2" t="s">
        <v>182</v>
      </c>
      <c r="H386" s="2">
        <v>6</v>
      </c>
      <c r="I386" s="2"/>
      <c r="J386" s="2">
        <v>46</v>
      </c>
      <c r="K386" s="2"/>
      <c r="L386" s="3">
        <v>45946</v>
      </c>
      <c r="M386" s="2" t="s">
        <v>213</v>
      </c>
      <c r="N386" s="2" t="s">
        <v>201</v>
      </c>
      <c r="O386" s="2" t="s">
        <v>1250</v>
      </c>
      <c r="P386" s="2"/>
      <c r="Q386" s="2" t="s">
        <v>329</v>
      </c>
      <c r="R386" s="3">
        <v>45661</v>
      </c>
      <c r="S386" s="2"/>
    </row>
    <row r="387" spans="1:19">
      <c r="A387" s="2" t="s">
        <v>2163</v>
      </c>
      <c r="B387" s="2" t="s">
        <v>2164</v>
      </c>
      <c r="C387" s="2" t="s">
        <v>2165</v>
      </c>
      <c r="D387" s="2" t="s">
        <v>2166</v>
      </c>
      <c r="E387" s="2" t="s">
        <v>354</v>
      </c>
      <c r="F387" s="2" t="s">
        <v>468</v>
      </c>
      <c r="G387" s="2" t="s">
        <v>282</v>
      </c>
      <c r="H387" s="2">
        <v>35</v>
      </c>
      <c r="I387" s="2"/>
      <c r="J387" s="2">
        <v>36</v>
      </c>
      <c r="K387" s="2" t="s">
        <v>600</v>
      </c>
      <c r="L387" s="3">
        <v>45795</v>
      </c>
      <c r="M387" s="2" t="s">
        <v>193</v>
      </c>
      <c r="N387" s="2" t="s">
        <v>490</v>
      </c>
      <c r="O387" s="2" t="s">
        <v>202</v>
      </c>
      <c r="P387" s="2" t="s">
        <v>68</v>
      </c>
      <c r="Q387" s="2" t="s">
        <v>414</v>
      </c>
      <c r="R387" s="3">
        <v>46014</v>
      </c>
      <c r="S387" s="2" t="s">
        <v>2167</v>
      </c>
    </row>
    <row r="388" spans="1:19">
      <c r="A388" s="2" t="s">
        <v>2168</v>
      </c>
      <c r="B388" s="2" t="s">
        <v>2169</v>
      </c>
      <c r="C388" s="2" t="s">
        <v>2170</v>
      </c>
      <c r="D388" s="2" t="s">
        <v>2171</v>
      </c>
      <c r="E388" s="2" t="s">
        <v>1544</v>
      </c>
      <c r="F388" s="2" t="s">
        <v>170</v>
      </c>
      <c r="G388" s="2" t="s">
        <v>192</v>
      </c>
      <c r="H388" s="2">
        <v>31</v>
      </c>
      <c r="I388" s="2">
        <v>16</v>
      </c>
      <c r="J388" s="2"/>
      <c r="K388" s="2" t="s">
        <v>183</v>
      </c>
      <c r="L388" s="3">
        <v>45944</v>
      </c>
      <c r="M388" s="2" t="s">
        <v>213</v>
      </c>
      <c r="N388" s="2" t="s">
        <v>475</v>
      </c>
      <c r="O388" s="2" t="s">
        <v>491</v>
      </c>
      <c r="P388" s="2" t="s">
        <v>624</v>
      </c>
      <c r="Q388" s="2" t="s">
        <v>176</v>
      </c>
      <c r="R388" s="3">
        <v>45994</v>
      </c>
      <c r="S388" s="2" t="s">
        <v>2172</v>
      </c>
    </row>
    <row r="389" spans="1:19">
      <c r="A389" s="2" t="s">
        <v>2173</v>
      </c>
      <c r="B389" s="2" t="s">
        <v>2174</v>
      </c>
      <c r="C389" s="2" t="s">
        <v>2175</v>
      </c>
      <c r="D389" s="2" t="s">
        <v>2176</v>
      </c>
      <c r="E389" s="2" t="s">
        <v>1195</v>
      </c>
      <c r="F389" s="2"/>
      <c r="G389" s="2" t="s">
        <v>8</v>
      </c>
      <c r="H389" s="2">
        <v>4</v>
      </c>
      <c r="I389" s="2">
        <v>18</v>
      </c>
      <c r="J389" s="2">
        <v>33</v>
      </c>
      <c r="K389" s="2" t="s">
        <v>111</v>
      </c>
      <c r="L389" s="3">
        <v>45857</v>
      </c>
      <c r="M389" s="2" t="s">
        <v>380</v>
      </c>
      <c r="N389" s="2" t="s">
        <v>41</v>
      </c>
      <c r="O389" s="2" t="s">
        <v>807</v>
      </c>
      <c r="P389" s="2" t="s">
        <v>413</v>
      </c>
      <c r="Q389" s="2"/>
      <c r="R389" s="3">
        <v>45725</v>
      </c>
      <c r="S389" s="2" t="s">
        <v>2177</v>
      </c>
    </row>
    <row r="390" spans="1:19">
      <c r="A390" s="2" t="s">
        <v>2178</v>
      </c>
      <c r="B390" s="2" t="s">
        <v>2179</v>
      </c>
      <c r="C390" s="2" t="s">
        <v>2180</v>
      </c>
      <c r="D390" s="2"/>
      <c r="E390" s="2" t="s">
        <v>2041</v>
      </c>
      <c r="F390" s="2" t="s">
        <v>468</v>
      </c>
      <c r="G390" s="2" t="s">
        <v>686</v>
      </c>
      <c r="H390" s="2">
        <v>6</v>
      </c>
      <c r="I390" s="2"/>
      <c r="J390" s="2">
        <v>54</v>
      </c>
      <c r="K390" s="2" t="s">
        <v>12</v>
      </c>
      <c r="L390" s="3">
        <v>45912</v>
      </c>
      <c r="M390" s="2" t="s">
        <v>100</v>
      </c>
      <c r="N390" s="2" t="s">
        <v>1079</v>
      </c>
      <c r="O390" s="2" t="s">
        <v>293</v>
      </c>
      <c r="P390" s="2" t="s">
        <v>1041</v>
      </c>
      <c r="Q390" s="2" t="s">
        <v>55</v>
      </c>
      <c r="R390" s="3">
        <v>45847</v>
      </c>
      <c r="S390" s="2"/>
    </row>
    <row r="391" spans="1:19">
      <c r="A391" s="2" t="s">
        <v>2181</v>
      </c>
      <c r="B391" s="2" t="s">
        <v>2182</v>
      </c>
      <c r="C391" s="2" t="s">
        <v>2183</v>
      </c>
      <c r="D391" s="2" t="s">
        <v>2184</v>
      </c>
      <c r="E391" s="2" t="s">
        <v>1387</v>
      </c>
      <c r="F391" s="2"/>
      <c r="G391" s="2" t="s">
        <v>182</v>
      </c>
      <c r="H391" s="2">
        <v>13</v>
      </c>
      <c r="I391" s="2">
        <v>18</v>
      </c>
      <c r="J391" s="2">
        <v>5</v>
      </c>
      <c r="K391" s="2" t="s">
        <v>252</v>
      </c>
      <c r="L391" s="3">
        <v>45954</v>
      </c>
      <c r="M391" s="2" t="s">
        <v>193</v>
      </c>
      <c r="N391" s="2" t="s">
        <v>173</v>
      </c>
      <c r="O391" s="2" t="s">
        <v>42</v>
      </c>
      <c r="P391" s="2" t="s">
        <v>616</v>
      </c>
      <c r="Q391" s="2"/>
      <c r="R391" s="3">
        <v>45942</v>
      </c>
      <c r="S391" s="2" t="s">
        <v>2185</v>
      </c>
    </row>
    <row r="392" spans="1:19">
      <c r="A392" s="2" t="s">
        <v>2186</v>
      </c>
      <c r="B392" s="2" t="s">
        <v>2187</v>
      </c>
      <c r="C392" s="2"/>
      <c r="D392" s="2" t="s">
        <v>2188</v>
      </c>
      <c r="E392" s="2" t="s">
        <v>1577</v>
      </c>
      <c r="F392" s="2" t="s">
        <v>379</v>
      </c>
      <c r="G392" s="2" t="s">
        <v>192</v>
      </c>
      <c r="H392" s="2">
        <v>19</v>
      </c>
      <c r="I392" s="2">
        <v>2</v>
      </c>
      <c r="J392" s="2">
        <v>51</v>
      </c>
      <c r="K392" s="2" t="s">
        <v>291</v>
      </c>
      <c r="L392" s="3">
        <v>45666</v>
      </c>
      <c r="M392" s="2" t="s">
        <v>946</v>
      </c>
      <c r="N392" s="2" t="s">
        <v>1079</v>
      </c>
      <c r="O392" s="2" t="s">
        <v>718</v>
      </c>
      <c r="P392" s="2" t="s">
        <v>423</v>
      </c>
      <c r="Q392" s="2" t="s">
        <v>657</v>
      </c>
      <c r="R392" s="3">
        <v>45733</v>
      </c>
      <c r="S392" s="2"/>
    </row>
    <row r="393" spans="1:19">
      <c r="A393" s="2" t="s">
        <v>2189</v>
      </c>
      <c r="B393" s="2" t="s">
        <v>2190</v>
      </c>
      <c r="C393" s="2" t="s">
        <v>2191</v>
      </c>
      <c r="D393" s="2"/>
      <c r="E393" s="2" t="s">
        <v>930</v>
      </c>
      <c r="F393" s="2" t="s">
        <v>271</v>
      </c>
      <c r="G393" s="2" t="s">
        <v>488</v>
      </c>
      <c r="H393" s="2">
        <v>9</v>
      </c>
      <c r="I393" s="2">
        <v>5</v>
      </c>
      <c r="J393" s="2">
        <v>59</v>
      </c>
      <c r="K393" s="2" t="s">
        <v>5</v>
      </c>
      <c r="L393" s="3">
        <v>45673</v>
      </c>
      <c r="M393" s="2" t="s">
        <v>516</v>
      </c>
      <c r="N393" s="2"/>
      <c r="O393" s="2" t="s">
        <v>162</v>
      </c>
      <c r="P393" s="2" t="s">
        <v>437</v>
      </c>
      <c r="Q393" s="2" t="s">
        <v>104</v>
      </c>
      <c r="R393" s="3">
        <v>45683</v>
      </c>
      <c r="S393" s="2"/>
    </row>
    <row r="394" spans="1:19">
      <c r="A394" s="2" t="s">
        <v>2192</v>
      </c>
      <c r="B394" s="2" t="s">
        <v>2193</v>
      </c>
      <c r="C394" s="2"/>
      <c r="D394" s="2" t="s">
        <v>2194</v>
      </c>
      <c r="E394" s="2" t="s">
        <v>998</v>
      </c>
      <c r="F394" s="2" t="s">
        <v>38</v>
      </c>
      <c r="G394" s="2" t="s">
        <v>387</v>
      </c>
      <c r="H394" s="2">
        <v>4</v>
      </c>
      <c r="I394" s="2"/>
      <c r="J394" s="2">
        <v>26</v>
      </c>
      <c r="K394" s="2" t="s">
        <v>600</v>
      </c>
      <c r="L394" s="3">
        <v>45956</v>
      </c>
      <c r="M394" s="2" t="s">
        <v>78</v>
      </c>
      <c r="N394" s="2" t="s">
        <v>41</v>
      </c>
      <c r="O394" s="2" t="s">
        <v>185</v>
      </c>
      <c r="P394" s="2" t="s">
        <v>1319</v>
      </c>
      <c r="Q394" s="2" t="s">
        <v>104</v>
      </c>
      <c r="R394" s="3">
        <v>45979</v>
      </c>
      <c r="S394" s="2"/>
    </row>
    <row r="395" spans="1:19">
      <c r="A395" s="2" t="s">
        <v>2195</v>
      </c>
      <c r="B395" s="2" t="s">
        <v>2196</v>
      </c>
      <c r="C395" s="2" t="s">
        <v>2197</v>
      </c>
      <c r="D395" s="2" t="s">
        <v>2198</v>
      </c>
      <c r="E395" s="2" t="s">
        <v>1188</v>
      </c>
      <c r="F395" s="2" t="s">
        <v>140</v>
      </c>
      <c r="G395" s="2" t="s">
        <v>63</v>
      </c>
      <c r="H395" s="2">
        <v>6</v>
      </c>
      <c r="I395" s="2">
        <v>8</v>
      </c>
      <c r="J395" s="2">
        <v>42</v>
      </c>
      <c r="K395" s="2" t="s">
        <v>325</v>
      </c>
      <c r="L395" s="3">
        <v>45891</v>
      </c>
      <c r="M395" s="2"/>
      <c r="N395" s="2" t="s">
        <v>709</v>
      </c>
      <c r="O395" s="2" t="s">
        <v>92</v>
      </c>
      <c r="P395" s="2" t="s">
        <v>216</v>
      </c>
      <c r="Q395" s="2" t="s">
        <v>284</v>
      </c>
      <c r="R395" s="3">
        <v>46019</v>
      </c>
      <c r="S395" s="2"/>
    </row>
    <row r="396" spans="1:19">
      <c r="A396" s="2" t="s">
        <v>2199</v>
      </c>
      <c r="B396" s="2" t="s">
        <v>2200</v>
      </c>
      <c r="C396" s="2" t="s">
        <v>2201</v>
      </c>
      <c r="D396" s="2" t="s">
        <v>2202</v>
      </c>
      <c r="E396" s="2" t="s">
        <v>2203</v>
      </c>
      <c r="F396" s="2" t="s">
        <v>342</v>
      </c>
      <c r="G396" s="2" t="s">
        <v>221</v>
      </c>
      <c r="H396" s="2">
        <v>25</v>
      </c>
      <c r="I396" s="2">
        <v>6</v>
      </c>
      <c r="J396" s="2">
        <v>16</v>
      </c>
      <c r="K396" s="2" t="s">
        <v>600</v>
      </c>
      <c r="L396" s="3">
        <v>46000</v>
      </c>
      <c r="M396" s="2" t="s">
        <v>78</v>
      </c>
      <c r="N396" s="2" t="s">
        <v>161</v>
      </c>
      <c r="O396" s="2" t="s">
        <v>317</v>
      </c>
      <c r="P396" s="2" t="s">
        <v>871</v>
      </c>
      <c r="Q396" s="2" t="s">
        <v>657</v>
      </c>
      <c r="R396" s="3">
        <v>45894</v>
      </c>
      <c r="S396" s="2" t="s">
        <v>2204</v>
      </c>
    </row>
    <row r="397" spans="1:19">
      <c r="A397" s="2" t="s">
        <v>2205</v>
      </c>
      <c r="B397" s="2" t="s">
        <v>2206</v>
      </c>
      <c r="C397" s="2" t="s">
        <v>2207</v>
      </c>
      <c r="D397" s="2"/>
      <c r="E397" s="2" t="s">
        <v>786</v>
      </c>
      <c r="F397" s="2" t="s">
        <v>230</v>
      </c>
      <c r="G397" s="2" t="s">
        <v>121</v>
      </c>
      <c r="H397" s="2">
        <v>22</v>
      </c>
      <c r="I397" s="2">
        <v>13</v>
      </c>
      <c r="J397" s="2">
        <v>60</v>
      </c>
      <c r="K397" s="2" t="s">
        <v>14</v>
      </c>
      <c r="L397" s="3">
        <v>45906</v>
      </c>
      <c r="M397" s="2" t="s">
        <v>335</v>
      </c>
      <c r="N397" s="2" t="s">
        <v>161</v>
      </c>
      <c r="O397" s="2"/>
      <c r="P397" s="2" t="s">
        <v>423</v>
      </c>
      <c r="Q397" s="2" t="s">
        <v>373</v>
      </c>
      <c r="R397" s="3">
        <v>45771</v>
      </c>
      <c r="S397" s="2" t="s">
        <v>2208</v>
      </c>
    </row>
    <row r="398" spans="1:19">
      <c r="A398" s="2" t="s">
        <v>2209</v>
      </c>
      <c r="B398" s="2" t="s">
        <v>2210</v>
      </c>
      <c r="C398" s="2" t="s">
        <v>2211</v>
      </c>
      <c r="D398" s="2"/>
      <c r="E398" s="2" t="s">
        <v>1349</v>
      </c>
      <c r="F398" s="2" t="s">
        <v>271</v>
      </c>
      <c r="G398" s="2" t="s">
        <v>343</v>
      </c>
      <c r="H398" s="2">
        <v>9</v>
      </c>
      <c r="I398" s="2">
        <v>19</v>
      </c>
      <c r="J398" s="2">
        <v>12</v>
      </c>
      <c r="K398" s="2" t="s">
        <v>395</v>
      </c>
      <c r="L398" s="3"/>
      <c r="M398" s="2" t="s">
        <v>335</v>
      </c>
      <c r="N398" s="2" t="s">
        <v>490</v>
      </c>
      <c r="O398" s="2" t="s">
        <v>807</v>
      </c>
      <c r="P398" s="2" t="s">
        <v>265</v>
      </c>
      <c r="Q398" s="2" t="s">
        <v>82</v>
      </c>
      <c r="R398" s="3">
        <v>46001</v>
      </c>
      <c r="S398" s="2"/>
    </row>
    <row r="399" spans="1:19">
      <c r="A399" s="2" t="s">
        <v>2212</v>
      </c>
      <c r="B399" s="2" t="s">
        <v>2213</v>
      </c>
      <c r="C399" s="2" t="s">
        <v>2214</v>
      </c>
      <c r="D399" s="2"/>
      <c r="E399" s="2" t="s">
        <v>748</v>
      </c>
      <c r="F399" s="2"/>
      <c r="G399" s="2" t="s">
        <v>458</v>
      </c>
      <c r="H399" s="2">
        <v>15</v>
      </c>
      <c r="I399" s="2">
        <v>5</v>
      </c>
      <c r="J399" s="2">
        <v>25</v>
      </c>
      <c r="K399" s="2" t="s">
        <v>89</v>
      </c>
      <c r="L399" s="3">
        <v>45811</v>
      </c>
      <c r="M399" s="2" t="s">
        <v>326</v>
      </c>
      <c r="N399" s="2" t="s">
        <v>517</v>
      </c>
      <c r="O399" s="2" t="s">
        <v>870</v>
      </c>
      <c r="P399" s="2" t="s">
        <v>1438</v>
      </c>
      <c r="Q399" s="2"/>
      <c r="R399" s="3">
        <v>45966</v>
      </c>
      <c r="S399" s="2"/>
    </row>
    <row r="400" spans="1:19">
      <c r="A400" s="2" t="s">
        <v>2215</v>
      </c>
      <c r="B400" s="2" t="s">
        <v>2216</v>
      </c>
      <c r="C400" s="2" t="s">
        <v>2217</v>
      </c>
      <c r="D400" s="2" t="s">
        <v>2218</v>
      </c>
      <c r="E400" s="2" t="s">
        <v>1182</v>
      </c>
      <c r="F400" s="2" t="s">
        <v>140</v>
      </c>
      <c r="G400" s="2" t="s">
        <v>212</v>
      </c>
      <c r="H400" s="2">
        <v>29</v>
      </c>
      <c r="I400" s="2">
        <v>10</v>
      </c>
      <c r="J400" s="2">
        <v>60</v>
      </c>
      <c r="K400" s="2" t="s">
        <v>12</v>
      </c>
      <c r="L400" s="3">
        <v>45781</v>
      </c>
      <c r="M400" s="2" t="s">
        <v>78</v>
      </c>
      <c r="N400" s="2" t="s">
        <v>770</v>
      </c>
      <c r="O400" s="2" t="s">
        <v>749</v>
      </c>
      <c r="P400" s="2" t="s">
        <v>328</v>
      </c>
      <c r="Q400" s="2" t="s">
        <v>509</v>
      </c>
      <c r="R400" s="3">
        <v>45894</v>
      </c>
      <c r="S400" s="2"/>
    </row>
    <row r="401" spans="1:19">
      <c r="A401" s="2" t="s">
        <v>2219</v>
      </c>
      <c r="B401" s="2" t="s">
        <v>2220</v>
      </c>
      <c r="C401" s="2" t="s">
        <v>2221</v>
      </c>
      <c r="D401" s="2" t="s">
        <v>2222</v>
      </c>
      <c r="E401" s="2" t="s">
        <v>1344</v>
      </c>
      <c r="F401" s="2" t="s">
        <v>140</v>
      </c>
      <c r="G401" s="2" t="s">
        <v>308</v>
      </c>
      <c r="H401" s="2">
        <v>17</v>
      </c>
      <c r="I401" s="2">
        <v>20</v>
      </c>
      <c r="J401" s="2">
        <v>26</v>
      </c>
      <c r="K401" s="2" t="s">
        <v>77</v>
      </c>
      <c r="L401" s="3">
        <v>45811</v>
      </c>
      <c r="M401" s="2" t="s">
        <v>241</v>
      </c>
      <c r="N401" s="2" t="s">
        <v>764</v>
      </c>
      <c r="O401" s="2" t="s">
        <v>1250</v>
      </c>
      <c r="P401" s="2"/>
      <c r="Q401" s="2" t="s">
        <v>373</v>
      </c>
      <c r="R401" s="3">
        <v>45970</v>
      </c>
      <c r="S401" s="2"/>
    </row>
    <row r="402" spans="1:19">
      <c r="A402" s="2" t="s">
        <v>2223</v>
      </c>
      <c r="B402" s="2" t="s">
        <v>2224</v>
      </c>
      <c r="C402" s="2" t="s">
        <v>2225</v>
      </c>
      <c r="D402" s="2" t="s">
        <v>2226</v>
      </c>
      <c r="E402" s="2" t="s">
        <v>333</v>
      </c>
      <c r="F402" s="2" t="s">
        <v>38</v>
      </c>
      <c r="G402" s="2" t="s">
        <v>50</v>
      </c>
      <c r="H402" s="2">
        <v>26</v>
      </c>
      <c r="I402" s="2">
        <v>1</v>
      </c>
      <c r="J402" s="2">
        <v>50</v>
      </c>
      <c r="K402" s="2"/>
      <c r="L402" s="3">
        <v>45958</v>
      </c>
      <c r="M402" s="2" t="s">
        <v>193</v>
      </c>
      <c r="N402" s="2" t="s">
        <v>101</v>
      </c>
      <c r="O402" s="2" t="s">
        <v>162</v>
      </c>
      <c r="P402" s="2" t="s">
        <v>232</v>
      </c>
      <c r="Q402" s="2" t="s">
        <v>793</v>
      </c>
      <c r="R402" s="3">
        <v>45717</v>
      </c>
      <c r="S402" s="2" t="s">
        <v>2227</v>
      </c>
    </row>
    <row r="403" spans="1:19">
      <c r="A403" s="2" t="s">
        <v>2228</v>
      </c>
      <c r="B403" s="2" t="s">
        <v>2229</v>
      </c>
      <c r="C403" s="2" t="s">
        <v>2230</v>
      </c>
      <c r="D403" s="2" t="s">
        <v>2231</v>
      </c>
      <c r="E403" s="2" t="s">
        <v>2232</v>
      </c>
      <c r="F403" s="2" t="s">
        <v>324</v>
      </c>
      <c r="G403" s="2" t="s">
        <v>251</v>
      </c>
      <c r="H403" s="2">
        <v>10</v>
      </c>
      <c r="I403" s="2">
        <v>17</v>
      </c>
      <c r="J403" s="2">
        <v>47</v>
      </c>
      <c r="K403" s="2" t="s">
        <v>291</v>
      </c>
      <c r="L403" s="3">
        <v>45744</v>
      </c>
      <c r="M403" s="2" t="s">
        <v>90</v>
      </c>
      <c r="N403" s="2" t="s">
        <v>292</v>
      </c>
      <c r="O403" s="2" t="s">
        <v>102</v>
      </c>
      <c r="P403" s="2" t="s">
        <v>1220</v>
      </c>
      <c r="Q403" s="2" t="s">
        <v>356</v>
      </c>
      <c r="R403" s="3">
        <v>45758</v>
      </c>
      <c r="S403" s="2" t="s">
        <v>2233</v>
      </c>
    </row>
    <row r="404" spans="1:19">
      <c r="A404" s="2" t="s">
        <v>2234</v>
      </c>
      <c r="B404" s="2" t="s">
        <v>2235</v>
      </c>
      <c r="C404" s="2" t="s">
        <v>2236</v>
      </c>
      <c r="D404" s="2" t="s">
        <v>2237</v>
      </c>
      <c r="E404" s="2" t="s">
        <v>2162</v>
      </c>
      <c r="F404" s="2" t="s">
        <v>62</v>
      </c>
      <c r="G404" s="2" t="s">
        <v>6</v>
      </c>
      <c r="H404" s="2">
        <v>19</v>
      </c>
      <c r="I404" s="2">
        <v>20</v>
      </c>
      <c r="J404" s="2">
        <v>48</v>
      </c>
      <c r="K404" s="2" t="s">
        <v>600</v>
      </c>
      <c r="L404" s="3">
        <v>45858</v>
      </c>
      <c r="M404" s="2" t="s">
        <v>273</v>
      </c>
      <c r="N404" s="2" t="s">
        <v>112</v>
      </c>
      <c r="O404" s="2" t="s">
        <v>500</v>
      </c>
      <c r="P404" s="2" t="s">
        <v>144</v>
      </c>
      <c r="Q404" s="2"/>
      <c r="R404" s="3">
        <v>45974</v>
      </c>
      <c r="S404" s="2" t="s">
        <v>2238</v>
      </c>
    </row>
    <row r="405" spans="1:19">
      <c r="A405" s="2" t="s">
        <v>2239</v>
      </c>
      <c r="B405" s="2" t="s">
        <v>2240</v>
      </c>
      <c r="C405" s="2" t="s">
        <v>2241</v>
      </c>
      <c r="D405" s="2" t="s">
        <v>2242</v>
      </c>
      <c r="E405" s="2" t="s">
        <v>37</v>
      </c>
      <c r="F405" s="2" t="s">
        <v>569</v>
      </c>
      <c r="G405" s="2" t="s">
        <v>369</v>
      </c>
      <c r="H405" s="2">
        <v>17</v>
      </c>
      <c r="I405" s="2"/>
      <c r="J405" s="2">
        <v>44</v>
      </c>
      <c r="K405" s="2" t="s">
        <v>39</v>
      </c>
      <c r="L405" s="3">
        <v>45762</v>
      </c>
      <c r="M405" s="2" t="s">
        <v>78</v>
      </c>
      <c r="N405" s="2" t="s">
        <v>134</v>
      </c>
      <c r="O405" s="2" t="s">
        <v>1620</v>
      </c>
      <c r="P405" s="2" t="s">
        <v>878</v>
      </c>
      <c r="Q405" s="2" t="s">
        <v>793</v>
      </c>
      <c r="R405" s="3">
        <v>45896</v>
      </c>
      <c r="S405" s="2" t="s">
        <v>2243</v>
      </c>
    </row>
    <row r="406" spans="1:19">
      <c r="A406" s="2" t="s">
        <v>2244</v>
      </c>
      <c r="B406" s="2" t="s">
        <v>2245</v>
      </c>
      <c r="C406" s="2" t="s">
        <v>2246</v>
      </c>
      <c r="D406" s="2" t="s">
        <v>2247</v>
      </c>
      <c r="E406" s="2" t="s">
        <v>975</v>
      </c>
      <c r="F406" s="2" t="s">
        <v>38</v>
      </c>
      <c r="G406" s="2" t="s">
        <v>240</v>
      </c>
      <c r="H406" s="2">
        <v>4</v>
      </c>
      <c r="I406" s="2">
        <v>4</v>
      </c>
      <c r="J406" s="2">
        <v>52</v>
      </c>
      <c r="K406" s="2" t="s">
        <v>39</v>
      </c>
      <c r="L406" s="3">
        <v>45935</v>
      </c>
      <c r="M406" s="2" t="s">
        <v>615</v>
      </c>
      <c r="N406" s="2" t="s">
        <v>475</v>
      </c>
      <c r="O406" s="2" t="s">
        <v>544</v>
      </c>
      <c r="P406" s="2" t="s">
        <v>602</v>
      </c>
      <c r="Q406" s="2"/>
      <c r="R406" s="3">
        <v>45771</v>
      </c>
      <c r="S406" s="2"/>
    </row>
    <row r="407" spans="1:19">
      <c r="A407" s="2" t="s">
        <v>2248</v>
      </c>
      <c r="B407" s="2" t="s">
        <v>2249</v>
      </c>
      <c r="C407" s="2" t="s">
        <v>2250</v>
      </c>
      <c r="D407" s="2"/>
      <c r="E407" s="2" t="s">
        <v>1066</v>
      </c>
      <c r="F407" s="2" t="s">
        <v>271</v>
      </c>
      <c r="G407" s="2" t="s">
        <v>6</v>
      </c>
      <c r="H407" s="2">
        <v>35</v>
      </c>
      <c r="I407" s="2">
        <v>11</v>
      </c>
      <c r="J407" s="2">
        <v>45</v>
      </c>
      <c r="K407" s="2" t="s">
        <v>11</v>
      </c>
      <c r="L407" s="3">
        <v>45811</v>
      </c>
      <c r="M407" s="2" t="s">
        <v>946</v>
      </c>
      <c r="N407" s="2" t="s">
        <v>517</v>
      </c>
      <c r="O407" s="2" t="s">
        <v>623</v>
      </c>
      <c r="P407" s="2" t="s">
        <v>1420</v>
      </c>
      <c r="Q407" s="2"/>
      <c r="R407" s="3">
        <v>45729</v>
      </c>
      <c r="S407" s="2"/>
    </row>
    <row r="408" spans="1:19">
      <c r="A408" s="2" t="s">
        <v>2251</v>
      </c>
      <c r="B408" s="2" t="s">
        <v>2252</v>
      </c>
      <c r="C408" s="2" t="s">
        <v>2253</v>
      </c>
      <c r="D408" s="2" t="s">
        <v>2254</v>
      </c>
      <c r="E408" s="2" t="s">
        <v>958</v>
      </c>
      <c r="F408" s="2" t="s">
        <v>655</v>
      </c>
      <c r="G408" s="2" t="s">
        <v>361</v>
      </c>
      <c r="H408" s="2">
        <v>22</v>
      </c>
      <c r="I408" s="2">
        <v>2</v>
      </c>
      <c r="J408" s="2">
        <v>33</v>
      </c>
      <c r="K408" s="2" t="s">
        <v>111</v>
      </c>
      <c r="L408" s="3">
        <v>45998</v>
      </c>
      <c r="M408" s="2" t="s">
        <v>326</v>
      </c>
      <c r="N408" s="2" t="s">
        <v>841</v>
      </c>
      <c r="O408" s="2"/>
      <c r="P408" s="2" t="s">
        <v>1420</v>
      </c>
      <c r="Q408" s="2"/>
      <c r="R408" s="3">
        <v>45811</v>
      </c>
      <c r="S408" s="2"/>
    </row>
    <row r="409" spans="1:19">
      <c r="A409" s="2" t="s">
        <v>2255</v>
      </c>
      <c r="B409" s="2" t="s">
        <v>2256</v>
      </c>
      <c r="C409" s="2" t="s">
        <v>2257</v>
      </c>
      <c r="D409" s="2"/>
      <c r="E409" s="2" t="s">
        <v>2162</v>
      </c>
      <c r="F409" s="2" t="s">
        <v>342</v>
      </c>
      <c r="G409" s="2" t="s">
        <v>488</v>
      </c>
      <c r="H409" s="2">
        <v>16</v>
      </c>
      <c r="I409" s="2">
        <v>5</v>
      </c>
      <c r="J409" s="2">
        <v>12</v>
      </c>
      <c r="K409" s="2" t="s">
        <v>39</v>
      </c>
      <c r="L409" s="3">
        <v>45982</v>
      </c>
      <c r="M409" s="2" t="s">
        <v>100</v>
      </c>
      <c r="N409" s="2" t="s">
        <v>79</v>
      </c>
      <c r="O409" s="2" t="s">
        <v>576</v>
      </c>
      <c r="P409" s="2" t="s">
        <v>114</v>
      </c>
      <c r="Q409" s="2" t="s">
        <v>793</v>
      </c>
      <c r="R409" s="3">
        <v>45675</v>
      </c>
      <c r="S409" s="2"/>
    </row>
    <row r="410" spans="1:19">
      <c r="A410" s="2" t="s">
        <v>2258</v>
      </c>
      <c r="B410" s="2" t="s">
        <v>2259</v>
      </c>
      <c r="C410" s="2" t="s">
        <v>2260</v>
      </c>
      <c r="D410" s="2" t="s">
        <v>2261</v>
      </c>
      <c r="E410" s="2" t="s">
        <v>18</v>
      </c>
      <c r="F410" s="2" t="s">
        <v>120</v>
      </c>
      <c r="G410" s="2"/>
      <c r="H410" s="2">
        <v>13</v>
      </c>
      <c r="I410" s="2">
        <v>3</v>
      </c>
      <c r="J410" s="2">
        <v>58</v>
      </c>
      <c r="K410" s="2" t="s">
        <v>11</v>
      </c>
      <c r="L410" s="3">
        <v>45936</v>
      </c>
      <c r="M410" s="2" t="s">
        <v>65</v>
      </c>
      <c r="N410" s="2" t="s">
        <v>841</v>
      </c>
      <c r="O410" s="2" t="s">
        <v>124</v>
      </c>
      <c r="P410" s="2" t="s">
        <v>470</v>
      </c>
      <c r="Q410" s="2" t="s">
        <v>82</v>
      </c>
      <c r="R410" s="3"/>
      <c r="S410" s="2"/>
    </row>
    <row r="411" spans="1:19">
      <c r="A411" s="2" t="s">
        <v>2262</v>
      </c>
      <c r="B411" s="2" t="s">
        <v>2263</v>
      </c>
      <c r="C411" s="2" t="s">
        <v>2264</v>
      </c>
      <c r="D411" s="2" t="s">
        <v>2265</v>
      </c>
      <c r="E411" s="2" t="s">
        <v>1125</v>
      </c>
      <c r="F411" s="2" t="s">
        <v>211</v>
      </c>
      <c r="G411" s="2" t="s">
        <v>8</v>
      </c>
      <c r="H411" s="2">
        <v>21</v>
      </c>
      <c r="I411" s="2">
        <v>17</v>
      </c>
      <c r="J411" s="2">
        <v>50</v>
      </c>
      <c r="K411" s="2"/>
      <c r="L411" s="3">
        <v>45979</v>
      </c>
      <c r="M411" s="2" t="s">
        <v>100</v>
      </c>
      <c r="N411" s="2" t="s">
        <v>79</v>
      </c>
      <c r="O411" s="2" t="s">
        <v>363</v>
      </c>
      <c r="P411" s="2" t="s">
        <v>452</v>
      </c>
      <c r="Q411" s="2"/>
      <c r="R411" s="3">
        <v>45876</v>
      </c>
      <c r="S411" s="2" t="s">
        <v>2266</v>
      </c>
    </row>
    <row r="412" spans="1:19">
      <c r="A412" s="2" t="s">
        <v>2267</v>
      </c>
      <c r="B412" s="2" t="s">
        <v>2268</v>
      </c>
      <c r="C412" s="2" t="s">
        <v>2269</v>
      </c>
      <c r="D412" s="2" t="s">
        <v>2270</v>
      </c>
      <c r="E412" s="2" t="s">
        <v>716</v>
      </c>
      <c r="F412" s="2" t="s">
        <v>230</v>
      </c>
      <c r="G412" s="2" t="s">
        <v>221</v>
      </c>
      <c r="H412" s="2">
        <v>8</v>
      </c>
      <c r="I412" s="2">
        <v>6</v>
      </c>
      <c r="J412" s="2">
        <v>40</v>
      </c>
      <c r="K412" s="2" t="s">
        <v>111</v>
      </c>
      <c r="L412" s="3">
        <v>45841</v>
      </c>
      <c r="M412" s="2" t="s">
        <v>90</v>
      </c>
      <c r="N412" s="2" t="s">
        <v>812</v>
      </c>
      <c r="O412" s="2" t="s">
        <v>1250</v>
      </c>
      <c r="P412" s="2" t="s">
        <v>372</v>
      </c>
      <c r="Q412" s="2"/>
      <c r="R412" s="3">
        <v>45793</v>
      </c>
      <c r="S412" s="2" t="s">
        <v>2271</v>
      </c>
    </row>
    <row r="413" spans="1:19">
      <c r="A413" s="2" t="s">
        <v>2272</v>
      </c>
      <c r="B413" s="2" t="s">
        <v>2273</v>
      </c>
      <c r="C413" s="2" t="s">
        <v>2274</v>
      </c>
      <c r="D413" s="2" t="s">
        <v>2275</v>
      </c>
      <c r="E413" s="2" t="s">
        <v>2276</v>
      </c>
      <c r="F413" s="2" t="s">
        <v>49</v>
      </c>
      <c r="G413" s="2" t="s">
        <v>200</v>
      </c>
      <c r="H413" s="2">
        <v>34</v>
      </c>
      <c r="I413" s="2"/>
      <c r="J413" s="2">
        <v>55</v>
      </c>
      <c r="K413" s="2" t="s">
        <v>111</v>
      </c>
      <c r="L413" s="3">
        <v>45928</v>
      </c>
      <c r="M413" s="2" t="s">
        <v>489</v>
      </c>
      <c r="N413" s="2" t="s">
        <v>161</v>
      </c>
      <c r="O413" s="2" t="s">
        <v>355</v>
      </c>
      <c r="P413" s="2" t="s">
        <v>1085</v>
      </c>
      <c r="Q413" s="2" t="s">
        <v>164</v>
      </c>
      <c r="R413" s="3">
        <v>45724</v>
      </c>
      <c r="S413" s="2" t="s">
        <v>2277</v>
      </c>
    </row>
    <row r="414" spans="1:19">
      <c r="A414" s="2" t="s">
        <v>2278</v>
      </c>
      <c r="B414" s="2" t="s">
        <v>2279</v>
      </c>
      <c r="C414" s="2" t="s">
        <v>2280</v>
      </c>
      <c r="D414" s="2" t="s">
        <v>2281</v>
      </c>
      <c r="E414" s="2" t="s">
        <v>2282</v>
      </c>
      <c r="F414" s="2" t="s">
        <v>75</v>
      </c>
      <c r="G414" s="2" t="s">
        <v>343</v>
      </c>
      <c r="H414" s="2">
        <v>25</v>
      </c>
      <c r="I414" s="2"/>
      <c r="J414" s="2">
        <v>15</v>
      </c>
      <c r="K414" s="2" t="s">
        <v>132</v>
      </c>
      <c r="L414" s="3">
        <v>45860</v>
      </c>
      <c r="M414" s="2"/>
      <c r="N414" s="2"/>
      <c r="O414" s="2" t="s">
        <v>742</v>
      </c>
      <c r="P414" s="2" t="s">
        <v>577</v>
      </c>
      <c r="Q414" s="2" t="s">
        <v>793</v>
      </c>
      <c r="R414" s="3">
        <v>45851</v>
      </c>
      <c r="S414" s="2"/>
    </row>
    <row r="415" spans="1:19">
      <c r="A415" s="2" t="s">
        <v>2283</v>
      </c>
      <c r="B415" s="2" t="s">
        <v>2284</v>
      </c>
      <c r="C415" s="2" t="s">
        <v>2285</v>
      </c>
      <c r="D415" s="2" t="s">
        <v>2286</v>
      </c>
      <c r="E415" s="2" t="s">
        <v>1349</v>
      </c>
      <c r="F415" s="2" t="s">
        <v>271</v>
      </c>
      <c r="G415" s="2"/>
      <c r="H415" s="2"/>
      <c r="I415" s="2">
        <v>5</v>
      </c>
      <c r="J415" s="2">
        <v>16</v>
      </c>
      <c r="K415" s="2" t="s">
        <v>77</v>
      </c>
      <c r="L415" s="3">
        <v>46004</v>
      </c>
      <c r="M415" s="2" t="s">
        <v>380</v>
      </c>
      <c r="N415" s="2" t="s">
        <v>253</v>
      </c>
      <c r="O415" s="2" t="s">
        <v>460</v>
      </c>
      <c r="P415" s="2"/>
      <c r="Q415" s="2"/>
      <c r="R415" s="3">
        <v>45750</v>
      </c>
      <c r="S415" s="2" t="s">
        <v>2287</v>
      </c>
    </row>
    <row r="416" spans="1:19">
      <c r="A416" s="2" t="s">
        <v>2288</v>
      </c>
      <c r="B416" s="2" t="s">
        <v>2289</v>
      </c>
      <c r="C416" s="2" t="s">
        <v>2290</v>
      </c>
      <c r="D416" s="2"/>
      <c r="E416" s="2" t="s">
        <v>975</v>
      </c>
      <c r="F416" s="2" t="s">
        <v>211</v>
      </c>
      <c r="G416" s="2" t="s">
        <v>50</v>
      </c>
      <c r="H416" s="2">
        <v>9</v>
      </c>
      <c r="I416" s="2">
        <v>1</v>
      </c>
      <c r="J416" s="2">
        <v>32</v>
      </c>
      <c r="K416" s="2" t="s">
        <v>64</v>
      </c>
      <c r="L416" s="3">
        <v>46002</v>
      </c>
      <c r="M416" s="2" t="s">
        <v>213</v>
      </c>
      <c r="N416" s="2" t="s">
        <v>829</v>
      </c>
      <c r="O416" s="2" t="s">
        <v>231</v>
      </c>
      <c r="P416" s="2" t="s">
        <v>871</v>
      </c>
      <c r="Q416" s="2" t="s">
        <v>104</v>
      </c>
      <c r="R416" s="3">
        <v>45823</v>
      </c>
      <c r="S416" s="2"/>
    </row>
    <row r="417" spans="1:19">
      <c r="A417" s="2" t="s">
        <v>2291</v>
      </c>
      <c r="B417" s="2" t="s">
        <v>2292</v>
      </c>
      <c r="C417" s="2" t="s">
        <v>2293</v>
      </c>
      <c r="D417" s="2" t="s">
        <v>2294</v>
      </c>
      <c r="E417" s="2" t="s">
        <v>2121</v>
      </c>
      <c r="F417" s="2" t="s">
        <v>38</v>
      </c>
      <c r="G417" s="2" t="s">
        <v>992</v>
      </c>
      <c r="H417" s="2">
        <v>10</v>
      </c>
      <c r="I417" s="2">
        <v>10</v>
      </c>
      <c r="J417" s="2"/>
      <c r="K417" s="2" t="s">
        <v>77</v>
      </c>
      <c r="L417" s="3">
        <v>45918</v>
      </c>
      <c r="M417" s="2" t="s">
        <v>241</v>
      </c>
      <c r="N417" s="2" t="s">
        <v>223</v>
      </c>
      <c r="O417" s="2" t="s">
        <v>491</v>
      </c>
      <c r="P417" s="2" t="s">
        <v>437</v>
      </c>
      <c r="Q417" s="2"/>
      <c r="R417" s="3">
        <v>45969</v>
      </c>
      <c r="S417" s="2"/>
    </row>
    <row r="418" spans="1:19">
      <c r="A418" s="2" t="s">
        <v>2295</v>
      </c>
      <c r="B418" s="2" t="s">
        <v>2296</v>
      </c>
      <c r="C418" s="2" t="s">
        <v>2297</v>
      </c>
      <c r="D418" s="2"/>
      <c r="E418" s="2" t="s">
        <v>2298</v>
      </c>
      <c r="F418" s="2"/>
      <c r="G418" s="2" t="s">
        <v>200</v>
      </c>
      <c r="H418" s="2">
        <v>24</v>
      </c>
      <c r="I418" s="2">
        <v>7</v>
      </c>
      <c r="J418" s="2">
        <v>39</v>
      </c>
      <c r="K418" s="2" t="s">
        <v>395</v>
      </c>
      <c r="L418" s="3">
        <v>45976</v>
      </c>
      <c r="M418" s="2" t="s">
        <v>90</v>
      </c>
      <c r="N418" s="2" t="s">
        <v>152</v>
      </c>
      <c r="O418" s="2" t="s">
        <v>274</v>
      </c>
      <c r="P418" s="2" t="s">
        <v>452</v>
      </c>
      <c r="Q418" s="2" t="s">
        <v>578</v>
      </c>
      <c r="R418" s="3">
        <v>45729</v>
      </c>
      <c r="S418" s="2" t="s">
        <v>2299</v>
      </c>
    </row>
    <row r="419" spans="1:19">
      <c r="A419" s="2" t="s">
        <v>2300</v>
      </c>
      <c r="B419" s="2" t="s">
        <v>2301</v>
      </c>
      <c r="C419" s="2" t="s">
        <v>2302</v>
      </c>
      <c r="D419" s="2" t="s">
        <v>2303</v>
      </c>
      <c r="E419" s="2" t="s">
        <v>1047</v>
      </c>
      <c r="F419" s="2"/>
      <c r="G419" s="2" t="s">
        <v>182</v>
      </c>
      <c r="H419" s="2">
        <v>24</v>
      </c>
      <c r="I419" s="2">
        <v>10</v>
      </c>
      <c r="J419" s="2">
        <v>25</v>
      </c>
      <c r="K419" s="2" t="s">
        <v>11</v>
      </c>
      <c r="L419" s="3">
        <v>45755</v>
      </c>
      <c r="M419" s="2" t="s">
        <v>516</v>
      </c>
      <c r="N419" s="2" t="s">
        <v>242</v>
      </c>
      <c r="O419" s="2"/>
      <c r="P419" s="2" t="s">
        <v>452</v>
      </c>
      <c r="Q419" s="2" t="s">
        <v>69</v>
      </c>
      <c r="R419" s="3">
        <v>45850</v>
      </c>
      <c r="S419" s="2" t="s">
        <v>2304</v>
      </c>
    </row>
    <row r="420" spans="1:19">
      <c r="A420" s="2" t="s">
        <v>2305</v>
      </c>
      <c r="B420" s="2" t="s">
        <v>2306</v>
      </c>
      <c r="C420" s="2" t="s">
        <v>2307</v>
      </c>
      <c r="D420" s="2" t="s">
        <v>2308</v>
      </c>
      <c r="E420" s="2" t="s">
        <v>2309</v>
      </c>
      <c r="F420" s="2" t="s">
        <v>271</v>
      </c>
      <c r="G420" s="2" t="s">
        <v>182</v>
      </c>
      <c r="H420" s="2"/>
      <c r="I420" s="2">
        <v>18</v>
      </c>
      <c r="J420" s="2">
        <v>17</v>
      </c>
      <c r="K420" s="2" t="s">
        <v>77</v>
      </c>
      <c r="L420" s="3">
        <v>45737</v>
      </c>
      <c r="M420" s="2" t="s">
        <v>335</v>
      </c>
      <c r="N420" s="2" t="s">
        <v>663</v>
      </c>
      <c r="O420" s="2" t="s">
        <v>231</v>
      </c>
      <c r="P420" s="2" t="s">
        <v>388</v>
      </c>
      <c r="Q420" s="2" t="s">
        <v>373</v>
      </c>
      <c r="R420" s="3">
        <v>45741</v>
      </c>
      <c r="S420" s="2" t="s">
        <v>2310</v>
      </c>
    </row>
    <row r="421" spans="1:19">
      <c r="A421" s="2" t="s">
        <v>2311</v>
      </c>
      <c r="B421" s="2" t="s">
        <v>2312</v>
      </c>
      <c r="C421" s="2" t="s">
        <v>2313</v>
      </c>
      <c r="D421" s="2"/>
      <c r="E421" s="2" t="s">
        <v>2121</v>
      </c>
      <c r="F421" s="2" t="s">
        <v>379</v>
      </c>
      <c r="G421" s="2" t="s">
        <v>240</v>
      </c>
      <c r="H421" s="2">
        <v>22</v>
      </c>
      <c r="I421" s="2">
        <v>4</v>
      </c>
      <c r="J421" s="2">
        <v>19</v>
      </c>
      <c r="K421" s="2" t="s">
        <v>14</v>
      </c>
      <c r="L421" s="3">
        <v>45827</v>
      </c>
      <c r="M421" s="2" t="s">
        <v>588</v>
      </c>
      <c r="N421" s="2" t="s">
        <v>1189</v>
      </c>
      <c r="O421" s="2" t="s">
        <v>544</v>
      </c>
      <c r="P421" s="2" t="s">
        <v>871</v>
      </c>
      <c r="Q421" s="2" t="s">
        <v>578</v>
      </c>
      <c r="R421" s="3">
        <v>45906</v>
      </c>
      <c r="S421" s="2" t="s">
        <v>2314</v>
      </c>
    </row>
    <row r="422" spans="1:19">
      <c r="A422" s="2" t="s">
        <v>2315</v>
      </c>
      <c r="B422" s="2" t="s">
        <v>2316</v>
      </c>
      <c r="C422" s="2" t="s">
        <v>2317</v>
      </c>
      <c r="D422" s="2"/>
      <c r="E422" s="2" t="s">
        <v>354</v>
      </c>
      <c r="F422" s="2" t="s">
        <v>140</v>
      </c>
      <c r="G422" s="2" t="s">
        <v>8</v>
      </c>
      <c r="H422" s="2">
        <v>6</v>
      </c>
      <c r="I422" s="2">
        <v>4</v>
      </c>
      <c r="J422" s="2">
        <v>30</v>
      </c>
      <c r="K422" s="2" t="s">
        <v>291</v>
      </c>
      <c r="L422" s="3">
        <v>45676</v>
      </c>
      <c r="M422" s="2" t="s">
        <v>273</v>
      </c>
      <c r="N422" s="2" t="s">
        <v>370</v>
      </c>
      <c r="O422" s="2" t="s">
        <v>113</v>
      </c>
      <c r="P422" s="2" t="s">
        <v>1239</v>
      </c>
      <c r="Q422" s="2" t="s">
        <v>793</v>
      </c>
      <c r="R422" s="3">
        <v>45980</v>
      </c>
      <c r="S422" s="2"/>
    </row>
    <row r="423" spans="1:19">
      <c r="A423" s="2" t="s">
        <v>2318</v>
      </c>
      <c r="B423" s="2" t="s">
        <v>2319</v>
      </c>
      <c r="C423" s="2" t="s">
        <v>2320</v>
      </c>
      <c r="D423" s="2" t="s">
        <v>2321</v>
      </c>
      <c r="E423" s="2" t="s">
        <v>507</v>
      </c>
      <c r="F423" s="2" t="s">
        <v>281</v>
      </c>
      <c r="G423" s="2" t="s">
        <v>387</v>
      </c>
      <c r="H423" s="2">
        <v>31</v>
      </c>
      <c r="I423" s="2"/>
      <c r="J423" s="2">
        <v>26</v>
      </c>
      <c r="K423" s="2" t="s">
        <v>252</v>
      </c>
      <c r="L423" s="3">
        <v>45784</v>
      </c>
      <c r="M423" s="2" t="s">
        <v>193</v>
      </c>
      <c r="N423" s="2" t="s">
        <v>517</v>
      </c>
      <c r="O423" s="2" t="s">
        <v>656</v>
      </c>
      <c r="P423" s="2" t="s">
        <v>1420</v>
      </c>
      <c r="Q423" s="2" t="s">
        <v>657</v>
      </c>
      <c r="R423" s="3"/>
      <c r="S423" s="2"/>
    </row>
    <row r="424" spans="1:19">
      <c r="A424" s="2" t="s">
        <v>2322</v>
      </c>
      <c r="B424" s="2" t="s">
        <v>2323</v>
      </c>
      <c r="C424" s="2" t="s">
        <v>2324</v>
      </c>
      <c r="D424" s="2" t="s">
        <v>2325</v>
      </c>
      <c r="E424" s="2" t="s">
        <v>2061</v>
      </c>
      <c r="F424" s="2" t="s">
        <v>334</v>
      </c>
      <c r="G424" s="2" t="s">
        <v>6</v>
      </c>
      <c r="H424" s="2">
        <v>12</v>
      </c>
      <c r="I424" s="2">
        <v>12</v>
      </c>
      <c r="J424" s="2">
        <v>44</v>
      </c>
      <c r="K424" s="2" t="s">
        <v>77</v>
      </c>
      <c r="L424" s="3">
        <v>45849</v>
      </c>
      <c r="M424" s="2" t="s">
        <v>222</v>
      </c>
      <c r="N424" s="2" t="s">
        <v>161</v>
      </c>
      <c r="O424" s="2" t="s">
        <v>749</v>
      </c>
      <c r="P424" s="2" t="s">
        <v>388</v>
      </c>
      <c r="Q424" s="2" t="s">
        <v>44</v>
      </c>
      <c r="R424" s="3">
        <v>46000</v>
      </c>
      <c r="S424" s="2" t="s">
        <v>2326</v>
      </c>
    </row>
    <row r="425" spans="1:19">
      <c r="A425" s="2" t="s">
        <v>2327</v>
      </c>
      <c r="B425" s="2" t="s">
        <v>2328</v>
      </c>
      <c r="C425" s="2" t="s">
        <v>2329</v>
      </c>
      <c r="D425" s="2" t="s">
        <v>2330</v>
      </c>
      <c r="E425" s="2" t="s">
        <v>169</v>
      </c>
      <c r="F425" s="2" t="s">
        <v>379</v>
      </c>
      <c r="G425" s="2" t="s">
        <v>8</v>
      </c>
      <c r="H425" s="2">
        <v>15</v>
      </c>
      <c r="I425" s="2">
        <v>2</v>
      </c>
      <c r="J425" s="2"/>
      <c r="K425" s="2" t="s">
        <v>7</v>
      </c>
      <c r="L425" s="3">
        <v>45836</v>
      </c>
      <c r="M425" s="2"/>
      <c r="N425" s="2" t="s">
        <v>112</v>
      </c>
      <c r="O425" s="2" t="s">
        <v>231</v>
      </c>
      <c r="P425" s="2" t="s">
        <v>1148</v>
      </c>
      <c r="Q425" s="2" t="s">
        <v>176</v>
      </c>
      <c r="R425" s="3">
        <v>45708</v>
      </c>
      <c r="S425" s="2"/>
    </row>
    <row r="426" spans="1:19">
      <c r="A426" s="2" t="s">
        <v>2331</v>
      </c>
      <c r="B426" s="2" t="s">
        <v>2332</v>
      </c>
      <c r="C426" s="2" t="s">
        <v>2333</v>
      </c>
      <c r="D426" s="2"/>
      <c r="E426" s="2" t="s">
        <v>1745</v>
      </c>
      <c r="F426" s="2" t="s">
        <v>569</v>
      </c>
      <c r="G426" s="2" t="s">
        <v>387</v>
      </c>
      <c r="H426" s="2">
        <v>33</v>
      </c>
      <c r="I426" s="2">
        <v>6</v>
      </c>
      <c r="J426" s="2">
        <v>31</v>
      </c>
      <c r="K426" s="2" t="s">
        <v>132</v>
      </c>
      <c r="L426" s="3">
        <v>45879</v>
      </c>
      <c r="M426" s="2" t="s">
        <v>946</v>
      </c>
      <c r="N426" s="2" t="s">
        <v>525</v>
      </c>
      <c r="O426" s="2" t="s">
        <v>113</v>
      </c>
      <c r="P426" s="2" t="s">
        <v>1239</v>
      </c>
      <c r="Q426" s="2" t="s">
        <v>414</v>
      </c>
      <c r="R426" s="3">
        <v>45756</v>
      </c>
      <c r="S426" s="2"/>
    </row>
    <row r="427" spans="1:19">
      <c r="A427" s="2" t="s">
        <v>2334</v>
      </c>
      <c r="B427" s="2" t="s">
        <v>2335</v>
      </c>
      <c r="C427" s="2" t="s">
        <v>2336</v>
      </c>
      <c r="D427" s="2"/>
      <c r="E427" s="2" t="s">
        <v>1724</v>
      </c>
      <c r="F427" s="2" t="s">
        <v>75</v>
      </c>
      <c r="G427" s="2" t="s">
        <v>121</v>
      </c>
      <c r="H427" s="2">
        <v>32</v>
      </c>
      <c r="I427" s="2">
        <v>6</v>
      </c>
      <c r="J427" s="2">
        <v>52</v>
      </c>
      <c r="K427" s="2" t="s">
        <v>459</v>
      </c>
      <c r="L427" s="3">
        <v>45901</v>
      </c>
      <c r="M427" s="2" t="s">
        <v>78</v>
      </c>
      <c r="N427" s="2" t="s">
        <v>142</v>
      </c>
      <c r="O427" s="2" t="s">
        <v>460</v>
      </c>
      <c r="P427" s="2" t="s">
        <v>54</v>
      </c>
      <c r="Q427" s="2"/>
      <c r="R427" s="3">
        <v>45832</v>
      </c>
      <c r="S427" s="2"/>
    </row>
    <row r="428" spans="1:19">
      <c r="A428" s="2" t="s">
        <v>2337</v>
      </c>
      <c r="B428" s="2" t="s">
        <v>2338</v>
      </c>
      <c r="C428" s="2" t="s">
        <v>2339</v>
      </c>
      <c r="D428" s="2" t="s">
        <v>2340</v>
      </c>
      <c r="E428" s="2" t="s">
        <v>2341</v>
      </c>
      <c r="F428" s="2" t="s">
        <v>131</v>
      </c>
      <c r="G428" s="2" t="s">
        <v>240</v>
      </c>
      <c r="H428" s="2">
        <v>30</v>
      </c>
      <c r="I428" s="2">
        <v>9</v>
      </c>
      <c r="J428" s="2">
        <v>20</v>
      </c>
      <c r="K428" s="2" t="s">
        <v>600</v>
      </c>
      <c r="L428" s="3">
        <v>45755</v>
      </c>
      <c r="M428" s="2"/>
      <c r="N428" s="2" t="s">
        <v>223</v>
      </c>
      <c r="O428" s="2" t="s">
        <v>718</v>
      </c>
      <c r="P428" s="2" t="s">
        <v>1220</v>
      </c>
      <c r="Q428" s="2" t="s">
        <v>82</v>
      </c>
      <c r="R428" s="3">
        <v>45853</v>
      </c>
      <c r="S428" s="2" t="s">
        <v>2342</v>
      </c>
    </row>
    <row r="429" spans="1:19">
      <c r="A429" s="2" t="s">
        <v>2343</v>
      </c>
      <c r="B429" s="2" t="s">
        <v>2344</v>
      </c>
      <c r="C429" s="2" t="s">
        <v>2345</v>
      </c>
      <c r="D429" s="2"/>
      <c r="E429" s="2" t="s">
        <v>2162</v>
      </c>
      <c r="F429" s="2" t="s">
        <v>444</v>
      </c>
      <c r="G429" s="2" t="s">
        <v>488</v>
      </c>
      <c r="H429" s="2">
        <v>11</v>
      </c>
      <c r="I429" s="2">
        <v>0</v>
      </c>
      <c r="J429" s="2">
        <v>9</v>
      </c>
      <c r="K429" s="2" t="s">
        <v>395</v>
      </c>
      <c r="L429" s="3">
        <v>45673</v>
      </c>
      <c r="M429" s="2" t="s">
        <v>335</v>
      </c>
      <c r="N429" s="2" t="s">
        <v>436</v>
      </c>
      <c r="O429" s="2" t="s">
        <v>174</v>
      </c>
      <c r="P429" s="2" t="s">
        <v>704</v>
      </c>
      <c r="Q429" s="2"/>
      <c r="R429" s="3">
        <v>45883</v>
      </c>
      <c r="S429" s="2" t="s">
        <v>2346</v>
      </c>
    </row>
    <row r="430" spans="1:19">
      <c r="A430" s="2" t="s">
        <v>2347</v>
      </c>
      <c r="B430" s="2" t="s">
        <v>2348</v>
      </c>
      <c r="C430" s="2" t="s">
        <v>2349</v>
      </c>
      <c r="D430" s="2" t="s">
        <v>2350</v>
      </c>
      <c r="E430" s="2" t="s">
        <v>883</v>
      </c>
      <c r="F430" s="2" t="s">
        <v>324</v>
      </c>
      <c r="G430" s="2" t="s">
        <v>458</v>
      </c>
      <c r="H430" s="2">
        <v>19</v>
      </c>
      <c r="I430" s="2">
        <v>13</v>
      </c>
      <c r="J430" s="2">
        <v>38</v>
      </c>
      <c r="K430" s="2" t="s">
        <v>11</v>
      </c>
      <c r="L430" s="3">
        <v>45832</v>
      </c>
      <c r="M430" s="2" t="s">
        <v>222</v>
      </c>
      <c r="N430" s="2" t="s">
        <v>1568</v>
      </c>
      <c r="O430" s="2" t="s">
        <v>355</v>
      </c>
      <c r="P430" s="2" t="s">
        <v>1319</v>
      </c>
      <c r="Q430" s="2"/>
      <c r="R430" s="3">
        <v>45846</v>
      </c>
      <c r="S430" s="2"/>
    </row>
    <row r="431" spans="1:19">
      <c r="A431" s="2" t="s">
        <v>2351</v>
      </c>
      <c r="B431" s="2" t="s">
        <v>2352</v>
      </c>
      <c r="C431" s="2" t="s">
        <v>2353</v>
      </c>
      <c r="D431" s="2" t="s">
        <v>2354</v>
      </c>
      <c r="E431" s="2" t="s">
        <v>1171</v>
      </c>
      <c r="F431" s="2" t="s">
        <v>324</v>
      </c>
      <c r="G431" s="2" t="s">
        <v>343</v>
      </c>
      <c r="H431" s="2">
        <v>15</v>
      </c>
      <c r="I431" s="2">
        <v>7</v>
      </c>
      <c r="J431" s="2">
        <v>30</v>
      </c>
      <c r="K431" s="2" t="s">
        <v>7</v>
      </c>
      <c r="L431" s="3">
        <v>45701</v>
      </c>
      <c r="M431" s="2" t="s">
        <v>421</v>
      </c>
      <c r="N431" s="2" t="s">
        <v>66</v>
      </c>
      <c r="O431" s="2" t="s">
        <v>491</v>
      </c>
      <c r="P431" s="2" t="s">
        <v>461</v>
      </c>
      <c r="Q431" s="2" t="s">
        <v>82</v>
      </c>
      <c r="R431" s="3">
        <v>46000</v>
      </c>
      <c r="S431" s="2"/>
    </row>
    <row r="432" spans="1:19">
      <c r="A432" s="2" t="s">
        <v>2355</v>
      </c>
      <c r="B432" s="2" t="s">
        <v>2356</v>
      </c>
      <c r="C432" s="2" t="s">
        <v>2357</v>
      </c>
      <c r="D432" s="2" t="s">
        <v>2358</v>
      </c>
      <c r="E432" s="2" t="s">
        <v>877</v>
      </c>
      <c r="F432" s="2" t="s">
        <v>468</v>
      </c>
      <c r="G432" s="2" t="s">
        <v>308</v>
      </c>
      <c r="H432" s="2">
        <v>31</v>
      </c>
      <c r="I432" s="2">
        <v>19</v>
      </c>
      <c r="J432" s="2">
        <v>12</v>
      </c>
      <c r="K432" s="2" t="s">
        <v>99</v>
      </c>
      <c r="L432" s="3">
        <v>45950</v>
      </c>
      <c r="M432" s="2" t="s">
        <v>615</v>
      </c>
      <c r="N432" s="2" t="s">
        <v>490</v>
      </c>
      <c r="O432" s="2" t="s">
        <v>1469</v>
      </c>
      <c r="P432" s="2" t="s">
        <v>255</v>
      </c>
      <c r="Q432" s="2" t="s">
        <v>233</v>
      </c>
      <c r="R432" s="3">
        <v>45852</v>
      </c>
      <c r="S432" s="2" t="s">
        <v>2359</v>
      </c>
    </row>
    <row r="433" spans="1:19">
      <c r="A433" s="2" t="s">
        <v>2360</v>
      </c>
      <c r="B433" s="2" t="s">
        <v>2361</v>
      </c>
      <c r="C433" s="2" t="s">
        <v>2362</v>
      </c>
      <c r="D433" s="2" t="s">
        <v>2363</v>
      </c>
      <c r="E433" s="2" t="s">
        <v>1035</v>
      </c>
      <c r="F433" s="2"/>
      <c r="G433" s="2" t="s">
        <v>240</v>
      </c>
      <c r="H433" s="2">
        <v>17</v>
      </c>
      <c r="I433" s="2">
        <v>6</v>
      </c>
      <c r="J433" s="2">
        <v>29</v>
      </c>
      <c r="K433" s="2" t="s">
        <v>325</v>
      </c>
      <c r="L433" s="3">
        <v>45727</v>
      </c>
      <c r="M433" s="2" t="s">
        <v>241</v>
      </c>
      <c r="N433" s="2" t="s">
        <v>173</v>
      </c>
      <c r="O433" s="2" t="s">
        <v>143</v>
      </c>
      <c r="P433" s="2" t="s">
        <v>216</v>
      </c>
      <c r="Q433" s="2" t="s">
        <v>204</v>
      </c>
      <c r="R433" s="3">
        <v>46004</v>
      </c>
      <c r="S433" s="2" t="s">
        <v>2364</v>
      </c>
    </row>
    <row r="434" spans="1:19">
      <c r="A434" s="2" t="s">
        <v>2365</v>
      </c>
      <c r="B434" s="2" t="s">
        <v>2366</v>
      </c>
      <c r="C434" s="2" t="s">
        <v>2367</v>
      </c>
      <c r="D434" s="2" t="s">
        <v>2368</v>
      </c>
      <c r="E434" s="2" t="s">
        <v>1840</v>
      </c>
      <c r="F434" s="2" t="s">
        <v>379</v>
      </c>
      <c r="G434" s="2" t="s">
        <v>643</v>
      </c>
      <c r="H434" s="2">
        <v>6</v>
      </c>
      <c r="I434" s="2">
        <v>7</v>
      </c>
      <c r="J434" s="2">
        <v>23</v>
      </c>
      <c r="K434" s="2" t="s">
        <v>459</v>
      </c>
      <c r="L434" s="3">
        <v>45849</v>
      </c>
      <c r="M434" s="2" t="s">
        <v>421</v>
      </c>
      <c r="N434" s="2" t="s">
        <v>91</v>
      </c>
      <c r="O434" s="2" t="s">
        <v>570</v>
      </c>
      <c r="P434" s="2" t="s">
        <v>1438</v>
      </c>
      <c r="Q434" s="2" t="s">
        <v>233</v>
      </c>
      <c r="R434" s="3">
        <v>45861</v>
      </c>
      <c r="S434" s="2"/>
    </row>
    <row r="435" spans="1:19">
      <c r="A435" s="2" t="s">
        <v>2369</v>
      </c>
      <c r="B435" s="2" t="s">
        <v>2370</v>
      </c>
      <c r="C435" s="2" t="s">
        <v>2371</v>
      </c>
      <c r="D435" s="2"/>
      <c r="E435" s="2" t="s">
        <v>1982</v>
      </c>
      <c r="F435" s="2" t="s">
        <v>324</v>
      </c>
      <c r="G435" s="2" t="s">
        <v>343</v>
      </c>
      <c r="H435" s="2">
        <v>2</v>
      </c>
      <c r="I435" s="2">
        <v>7</v>
      </c>
      <c r="J435" s="2">
        <v>55</v>
      </c>
      <c r="K435" s="2" t="s">
        <v>11</v>
      </c>
      <c r="L435" s="3">
        <v>45821</v>
      </c>
      <c r="M435" s="2" t="s">
        <v>421</v>
      </c>
      <c r="N435" s="2" t="s">
        <v>349</v>
      </c>
      <c r="O435" s="2" t="s">
        <v>202</v>
      </c>
      <c r="P435" s="2" t="s">
        <v>81</v>
      </c>
      <c r="Q435" s="2" t="s">
        <v>284</v>
      </c>
      <c r="R435" s="3">
        <v>45856</v>
      </c>
      <c r="S435" s="2"/>
    </row>
    <row r="436" spans="1:19">
      <c r="A436" s="2" t="s">
        <v>2372</v>
      </c>
      <c r="B436" s="2" t="s">
        <v>2373</v>
      </c>
      <c r="C436" s="2" t="s">
        <v>2374</v>
      </c>
      <c r="D436" s="2" t="s">
        <v>2375</v>
      </c>
      <c r="E436" s="2" t="s">
        <v>1510</v>
      </c>
      <c r="F436" s="2" t="s">
        <v>230</v>
      </c>
      <c r="G436" s="2" t="s">
        <v>171</v>
      </c>
      <c r="H436" s="2">
        <v>18</v>
      </c>
      <c r="I436" s="2">
        <v>11</v>
      </c>
      <c r="J436" s="2">
        <v>10</v>
      </c>
      <c r="K436" s="2" t="s">
        <v>64</v>
      </c>
      <c r="L436" s="3">
        <v>45788</v>
      </c>
      <c r="M436" s="2" t="s">
        <v>516</v>
      </c>
      <c r="N436" s="2" t="s">
        <v>1079</v>
      </c>
      <c r="O436" s="2" t="s">
        <v>67</v>
      </c>
      <c r="P436" s="2" t="s">
        <v>318</v>
      </c>
      <c r="Q436" s="2"/>
      <c r="R436" s="3">
        <v>45672</v>
      </c>
      <c r="S436" s="2" t="s">
        <v>2376</v>
      </c>
    </row>
    <row r="437" spans="1:19">
      <c r="A437" s="2" t="s">
        <v>2377</v>
      </c>
      <c r="B437" s="2" t="s">
        <v>2378</v>
      </c>
      <c r="C437" s="2" t="s">
        <v>2379</v>
      </c>
      <c r="D437" s="2" t="s">
        <v>2380</v>
      </c>
      <c r="E437" s="2" t="s">
        <v>2282</v>
      </c>
      <c r="F437" s="2"/>
      <c r="G437" s="2" t="s">
        <v>361</v>
      </c>
      <c r="H437" s="2">
        <v>14</v>
      </c>
      <c r="I437" s="2">
        <v>8</v>
      </c>
      <c r="J437" s="2">
        <v>1</v>
      </c>
      <c r="K437" s="2" t="s">
        <v>325</v>
      </c>
      <c r="L437" s="3"/>
      <c r="M437" s="2" t="s">
        <v>588</v>
      </c>
      <c r="N437" s="2" t="s">
        <v>1072</v>
      </c>
      <c r="O437" s="2" t="s">
        <v>102</v>
      </c>
      <c r="P437" s="2" t="s">
        <v>616</v>
      </c>
      <c r="Q437" s="2" t="s">
        <v>356</v>
      </c>
      <c r="R437" s="3">
        <v>45823</v>
      </c>
      <c r="S437" s="2" t="s">
        <v>2381</v>
      </c>
    </row>
    <row r="438" spans="1:19">
      <c r="A438" s="2" t="s">
        <v>2382</v>
      </c>
      <c r="B438" s="2" t="s">
        <v>2383</v>
      </c>
      <c r="C438" s="2"/>
      <c r="D438" s="2"/>
      <c r="E438" s="2" t="s">
        <v>159</v>
      </c>
      <c r="F438" s="2" t="s">
        <v>569</v>
      </c>
      <c r="G438" s="2" t="s">
        <v>171</v>
      </c>
      <c r="H438" s="2">
        <v>0</v>
      </c>
      <c r="I438" s="2">
        <v>12</v>
      </c>
      <c r="J438" s="2">
        <v>10</v>
      </c>
      <c r="K438" s="2" t="s">
        <v>5</v>
      </c>
      <c r="L438" s="3"/>
      <c r="M438" s="2" t="s">
        <v>516</v>
      </c>
      <c r="N438" s="2" t="s">
        <v>242</v>
      </c>
      <c r="O438" s="2" t="s">
        <v>749</v>
      </c>
      <c r="P438" s="2" t="s">
        <v>437</v>
      </c>
      <c r="Q438" s="2"/>
      <c r="R438" s="3">
        <v>45667</v>
      </c>
      <c r="S438" s="2" t="s">
        <v>2384</v>
      </c>
    </row>
    <row r="439" spans="1:19">
      <c r="A439" s="2" t="s">
        <v>2385</v>
      </c>
      <c r="B439" s="2" t="s">
        <v>2386</v>
      </c>
      <c r="C439" s="2" t="s">
        <v>2387</v>
      </c>
      <c r="D439" s="2"/>
      <c r="E439" s="2" t="s">
        <v>691</v>
      </c>
      <c r="F439" s="2"/>
      <c r="G439" s="2" t="s">
        <v>488</v>
      </c>
      <c r="H439" s="2"/>
      <c r="I439" s="2"/>
      <c r="J439" s="2">
        <v>55</v>
      </c>
      <c r="K439" s="2" t="s">
        <v>89</v>
      </c>
      <c r="L439" s="3">
        <v>45786</v>
      </c>
      <c r="M439" s="2" t="s">
        <v>241</v>
      </c>
      <c r="N439" s="2" t="s">
        <v>123</v>
      </c>
      <c r="O439" s="2" t="s">
        <v>508</v>
      </c>
      <c r="P439" s="2" t="s">
        <v>470</v>
      </c>
      <c r="Q439" s="2" t="s">
        <v>438</v>
      </c>
      <c r="R439" s="3">
        <v>45659</v>
      </c>
      <c r="S439" s="2" t="s">
        <v>2388</v>
      </c>
    </row>
    <row r="440" spans="1:19">
      <c r="A440" s="2" t="s">
        <v>2389</v>
      </c>
      <c r="B440" s="2" t="s">
        <v>2390</v>
      </c>
      <c r="C440" s="2" t="s">
        <v>2391</v>
      </c>
      <c r="D440" s="2" t="s">
        <v>2392</v>
      </c>
      <c r="E440" s="2" t="s">
        <v>290</v>
      </c>
      <c r="F440" s="2" t="s">
        <v>281</v>
      </c>
      <c r="G440" s="2" t="s">
        <v>182</v>
      </c>
      <c r="H440" s="2">
        <v>2</v>
      </c>
      <c r="I440" s="2">
        <v>13</v>
      </c>
      <c r="J440" s="2">
        <v>44</v>
      </c>
      <c r="K440" s="2"/>
      <c r="L440" s="3">
        <v>46019</v>
      </c>
      <c r="M440" s="2" t="s">
        <v>946</v>
      </c>
      <c r="N440" s="2" t="s">
        <v>717</v>
      </c>
      <c r="O440" s="2" t="s">
        <v>460</v>
      </c>
      <c r="P440" s="2" t="s">
        <v>452</v>
      </c>
      <c r="Q440" s="2"/>
      <c r="R440" s="3">
        <v>45887</v>
      </c>
      <c r="S440" s="2"/>
    </row>
    <row r="441" spans="1:19">
      <c r="A441" s="2" t="s">
        <v>2393</v>
      </c>
      <c r="B441" s="2" t="s">
        <v>2394</v>
      </c>
      <c r="C441" s="2" t="s">
        <v>2395</v>
      </c>
      <c r="D441" s="2" t="s">
        <v>2396</v>
      </c>
      <c r="E441" s="2" t="s">
        <v>37</v>
      </c>
      <c r="F441" s="2" t="s">
        <v>444</v>
      </c>
      <c r="G441" s="2"/>
      <c r="H441" s="2">
        <v>26</v>
      </c>
      <c r="I441" s="2">
        <v>13</v>
      </c>
      <c r="J441" s="2">
        <v>16</v>
      </c>
      <c r="K441" s="2" t="s">
        <v>11</v>
      </c>
      <c r="L441" s="3">
        <v>45829</v>
      </c>
      <c r="M441" s="2" t="s">
        <v>65</v>
      </c>
      <c r="N441" s="2" t="s">
        <v>1189</v>
      </c>
      <c r="O441" s="2" t="s">
        <v>902</v>
      </c>
      <c r="P441" s="2" t="s">
        <v>1085</v>
      </c>
      <c r="Q441" s="2" t="s">
        <v>625</v>
      </c>
      <c r="R441" s="3">
        <v>45826</v>
      </c>
      <c r="S441" s="2" t="s">
        <v>2397</v>
      </c>
    </row>
    <row r="442" spans="1:19">
      <c r="A442" s="2" t="s">
        <v>2398</v>
      </c>
      <c r="B442" s="2" t="s">
        <v>2399</v>
      </c>
      <c r="C442" s="2" t="s">
        <v>2400</v>
      </c>
      <c r="D442" s="2" t="s">
        <v>2401</v>
      </c>
      <c r="E442" s="2" t="s">
        <v>799</v>
      </c>
      <c r="F442" s="2" t="s">
        <v>38</v>
      </c>
      <c r="G442" s="2" t="s">
        <v>110</v>
      </c>
      <c r="H442" s="2">
        <v>20</v>
      </c>
      <c r="I442" s="2">
        <v>11</v>
      </c>
      <c r="J442" s="2">
        <v>25</v>
      </c>
      <c r="K442" s="2" t="s">
        <v>183</v>
      </c>
      <c r="L442" s="3">
        <v>45846</v>
      </c>
      <c r="M442" s="2"/>
      <c r="N442" s="2" t="s">
        <v>309</v>
      </c>
      <c r="O442" s="2" t="s">
        <v>451</v>
      </c>
      <c r="P442" s="2" t="s">
        <v>372</v>
      </c>
      <c r="Q442" s="2" t="s">
        <v>625</v>
      </c>
      <c r="R442" s="3">
        <v>46016</v>
      </c>
      <c r="S442" s="2"/>
    </row>
    <row r="443" spans="1:19">
      <c r="A443" s="2" t="s">
        <v>2402</v>
      </c>
      <c r="B443" s="2" t="s">
        <v>2403</v>
      </c>
      <c r="C443" s="2" t="s">
        <v>2404</v>
      </c>
      <c r="D443" s="2" t="s">
        <v>2405</v>
      </c>
      <c r="E443" s="2" t="s">
        <v>2203</v>
      </c>
      <c r="F443" s="2" t="s">
        <v>324</v>
      </c>
      <c r="G443" s="2" t="s">
        <v>141</v>
      </c>
      <c r="H443" s="2">
        <v>12</v>
      </c>
      <c r="I443" s="2"/>
      <c r="J443" s="2"/>
      <c r="K443" s="2" t="s">
        <v>5</v>
      </c>
      <c r="L443" s="3">
        <v>45964</v>
      </c>
      <c r="M443" s="2" t="s">
        <v>100</v>
      </c>
      <c r="N443" s="2" t="s">
        <v>142</v>
      </c>
      <c r="O443" s="2" t="s">
        <v>576</v>
      </c>
      <c r="P443" s="2" t="s">
        <v>501</v>
      </c>
      <c r="Q443" s="2" t="s">
        <v>204</v>
      </c>
      <c r="R443" s="3">
        <v>45680</v>
      </c>
      <c r="S443" s="2" t="s">
        <v>2406</v>
      </c>
    </row>
    <row r="444" spans="1:19">
      <c r="A444" s="2" t="s">
        <v>2407</v>
      </c>
      <c r="B444" s="2" t="s">
        <v>2408</v>
      </c>
      <c r="C444" s="2"/>
      <c r="D444" s="2" t="s">
        <v>2409</v>
      </c>
      <c r="E444" s="2" t="s">
        <v>1882</v>
      </c>
      <c r="F444" s="2" t="s">
        <v>75</v>
      </c>
      <c r="G444" s="2" t="s">
        <v>212</v>
      </c>
      <c r="H444" s="2">
        <v>27</v>
      </c>
      <c r="I444" s="2">
        <v>19</v>
      </c>
      <c r="J444" s="2">
        <v>60</v>
      </c>
      <c r="K444" s="2" t="s">
        <v>77</v>
      </c>
      <c r="L444" s="3">
        <v>45670</v>
      </c>
      <c r="M444" s="2" t="s">
        <v>213</v>
      </c>
      <c r="N444" s="2" t="s">
        <v>499</v>
      </c>
      <c r="O444" s="2" t="s">
        <v>1055</v>
      </c>
      <c r="P444" s="2" t="s">
        <v>1319</v>
      </c>
      <c r="Q444" s="2" t="s">
        <v>414</v>
      </c>
      <c r="R444" s="3">
        <v>46018</v>
      </c>
      <c r="S444" s="2" t="s">
        <v>2410</v>
      </c>
    </row>
    <row r="445" spans="1:19">
      <c r="A445" s="2" t="s">
        <v>2411</v>
      </c>
      <c r="B445" s="2" t="s">
        <v>2412</v>
      </c>
      <c r="C445" s="2" t="s">
        <v>2413</v>
      </c>
      <c r="D445" s="2" t="s">
        <v>2414</v>
      </c>
      <c r="E445" s="2" t="s">
        <v>515</v>
      </c>
      <c r="F445" s="2" t="s">
        <v>444</v>
      </c>
      <c r="G445" s="2" t="s">
        <v>6</v>
      </c>
      <c r="H445" s="2">
        <v>28</v>
      </c>
      <c r="I445" s="2"/>
      <c r="J445" s="2">
        <v>17</v>
      </c>
      <c r="K445" s="2" t="s">
        <v>89</v>
      </c>
      <c r="L445" s="3">
        <v>45921</v>
      </c>
      <c r="M445" s="2" t="s">
        <v>946</v>
      </c>
      <c r="N445" s="2" t="s">
        <v>717</v>
      </c>
      <c r="O445" s="2" t="s">
        <v>623</v>
      </c>
      <c r="P445" s="2" t="s">
        <v>501</v>
      </c>
      <c r="Q445" s="2"/>
      <c r="R445" s="3">
        <v>45879</v>
      </c>
      <c r="S445" s="2" t="s">
        <v>2415</v>
      </c>
    </row>
    <row r="446" spans="1:19">
      <c r="A446" s="2" t="s">
        <v>2416</v>
      </c>
      <c r="B446" s="2" t="s">
        <v>2417</v>
      </c>
      <c r="C446" s="2" t="s">
        <v>2418</v>
      </c>
      <c r="D446" s="2" t="s">
        <v>2419</v>
      </c>
      <c r="E446" s="2" t="s">
        <v>394</v>
      </c>
      <c r="F446" s="2" t="s">
        <v>49</v>
      </c>
      <c r="G446" s="2" t="s">
        <v>488</v>
      </c>
      <c r="H446" s="2">
        <v>31</v>
      </c>
      <c r="I446" s="2">
        <v>14</v>
      </c>
      <c r="J446" s="2">
        <v>60</v>
      </c>
      <c r="K446" s="2" t="s">
        <v>5</v>
      </c>
      <c r="L446" s="3">
        <v>45721</v>
      </c>
      <c r="M446" s="2" t="s">
        <v>946</v>
      </c>
      <c r="N446" s="2" t="s">
        <v>812</v>
      </c>
      <c r="O446" s="2" t="s">
        <v>113</v>
      </c>
      <c r="P446" s="2" t="s">
        <v>533</v>
      </c>
      <c r="Q446" s="2" t="s">
        <v>509</v>
      </c>
      <c r="R446" s="3">
        <v>46008</v>
      </c>
      <c r="S446" s="2" t="s">
        <v>2420</v>
      </c>
    </row>
    <row r="447" spans="1:19">
      <c r="A447" s="2" t="s">
        <v>2421</v>
      </c>
      <c r="B447" s="2" t="s">
        <v>2422</v>
      </c>
      <c r="C447" s="2"/>
      <c r="D447" s="2" t="s">
        <v>2423</v>
      </c>
      <c r="E447" s="2" t="s">
        <v>1054</v>
      </c>
      <c r="F447" s="2" t="s">
        <v>140</v>
      </c>
      <c r="G447" s="2" t="s">
        <v>6</v>
      </c>
      <c r="H447" s="2">
        <v>11</v>
      </c>
      <c r="I447" s="2">
        <v>14</v>
      </c>
      <c r="J447" s="2">
        <v>34</v>
      </c>
      <c r="K447" s="2" t="s">
        <v>459</v>
      </c>
      <c r="L447" s="3">
        <v>45872</v>
      </c>
      <c r="M447" s="2" t="s">
        <v>316</v>
      </c>
      <c r="N447" s="2" t="s">
        <v>1072</v>
      </c>
      <c r="O447" s="2" t="s">
        <v>451</v>
      </c>
      <c r="P447" s="2" t="s">
        <v>301</v>
      </c>
      <c r="Q447" s="2" t="s">
        <v>373</v>
      </c>
      <c r="R447" s="3">
        <v>45782</v>
      </c>
      <c r="S447" s="2" t="s">
        <v>2424</v>
      </c>
    </row>
    <row r="448" spans="1:19">
      <c r="A448" s="2" t="s">
        <v>2425</v>
      </c>
      <c r="B448" s="2" t="s">
        <v>2426</v>
      </c>
      <c r="C448" s="2"/>
      <c r="D448" s="2" t="s">
        <v>2427</v>
      </c>
      <c r="E448" s="2" t="s">
        <v>2428</v>
      </c>
      <c r="F448" s="2" t="s">
        <v>444</v>
      </c>
      <c r="G448" s="2" t="s">
        <v>895</v>
      </c>
      <c r="H448" s="2">
        <v>13</v>
      </c>
      <c r="I448" s="2"/>
      <c r="J448" s="2">
        <v>40</v>
      </c>
      <c r="K448" s="2" t="s">
        <v>99</v>
      </c>
      <c r="L448" s="3">
        <v>45693</v>
      </c>
      <c r="M448" s="2" t="s">
        <v>172</v>
      </c>
      <c r="N448" s="2" t="s">
        <v>1568</v>
      </c>
      <c r="O448" s="2" t="s">
        <v>371</v>
      </c>
      <c r="P448" s="2" t="s">
        <v>423</v>
      </c>
      <c r="Q448" s="2" t="s">
        <v>414</v>
      </c>
      <c r="R448" s="3">
        <v>45707</v>
      </c>
      <c r="S448" s="2"/>
    </row>
    <row r="449" spans="1:19">
      <c r="A449" s="2" t="s">
        <v>2429</v>
      </c>
      <c r="B449" s="2" t="s">
        <v>2430</v>
      </c>
      <c r="C449" s="2" t="s">
        <v>2431</v>
      </c>
      <c r="D449" s="2" t="s">
        <v>2432</v>
      </c>
      <c r="E449" s="2" t="s">
        <v>817</v>
      </c>
      <c r="F449" s="2" t="s">
        <v>410</v>
      </c>
      <c r="G449" s="2" t="s">
        <v>50</v>
      </c>
      <c r="H449" s="2">
        <v>14</v>
      </c>
      <c r="I449" s="2">
        <v>4</v>
      </c>
      <c r="J449" s="2">
        <v>60</v>
      </c>
      <c r="K449" s="2" t="s">
        <v>183</v>
      </c>
      <c r="L449" s="3">
        <v>45989</v>
      </c>
      <c r="M449" s="2" t="s">
        <v>421</v>
      </c>
      <c r="N449" s="2" t="s">
        <v>436</v>
      </c>
      <c r="O449" s="2" t="s">
        <v>153</v>
      </c>
      <c r="P449" s="2" t="s">
        <v>404</v>
      </c>
      <c r="Q449" s="2" t="s">
        <v>414</v>
      </c>
      <c r="R449" s="3">
        <v>45671</v>
      </c>
      <c r="S449" s="2"/>
    </row>
    <row r="450" spans="1:19">
      <c r="A450" s="2" t="s">
        <v>2433</v>
      </c>
      <c r="B450" s="2" t="s">
        <v>2434</v>
      </c>
      <c r="C450" s="2" t="s">
        <v>2435</v>
      </c>
      <c r="D450" s="2" t="s">
        <v>2436</v>
      </c>
      <c r="E450" s="2" t="s">
        <v>250</v>
      </c>
      <c r="F450" s="2" t="s">
        <v>62</v>
      </c>
      <c r="G450" s="2" t="s">
        <v>282</v>
      </c>
      <c r="H450" s="2">
        <v>30</v>
      </c>
      <c r="I450" s="2">
        <v>12</v>
      </c>
      <c r="J450" s="2">
        <v>53</v>
      </c>
      <c r="K450" s="2" t="s">
        <v>89</v>
      </c>
      <c r="L450" s="3">
        <v>45981</v>
      </c>
      <c r="M450" s="2"/>
      <c r="N450" s="2" t="s">
        <v>563</v>
      </c>
      <c r="O450" s="2" t="s">
        <v>544</v>
      </c>
      <c r="P450" s="2" t="s">
        <v>871</v>
      </c>
      <c r="Q450" s="2"/>
      <c r="R450" s="3">
        <v>45826</v>
      </c>
      <c r="S450" s="2" t="s">
        <v>2437</v>
      </c>
    </row>
    <row r="451" spans="1:19">
      <c r="A451" s="2" t="s">
        <v>2438</v>
      </c>
      <c r="B451" s="2" t="s">
        <v>2439</v>
      </c>
      <c r="C451" s="2" t="s">
        <v>2440</v>
      </c>
      <c r="D451" s="2"/>
      <c r="E451" s="2" t="s">
        <v>555</v>
      </c>
      <c r="F451" s="2" t="s">
        <v>49</v>
      </c>
      <c r="G451" s="2" t="s">
        <v>221</v>
      </c>
      <c r="H451" s="2">
        <v>33</v>
      </c>
      <c r="I451" s="2">
        <v>8</v>
      </c>
      <c r="J451" s="2">
        <v>27</v>
      </c>
      <c r="K451" s="2" t="s">
        <v>77</v>
      </c>
      <c r="L451" s="3">
        <v>45956</v>
      </c>
      <c r="M451" s="2" t="s">
        <v>669</v>
      </c>
      <c r="N451" s="2" t="s">
        <v>490</v>
      </c>
      <c r="O451" s="2"/>
      <c r="P451" s="2" t="s">
        <v>452</v>
      </c>
      <c r="Q451" s="2" t="s">
        <v>69</v>
      </c>
      <c r="R451" s="3">
        <v>45888</v>
      </c>
      <c r="S451" s="2" t="s">
        <v>2441</v>
      </c>
    </row>
    <row r="452" spans="1:19">
      <c r="A452" s="2" t="s">
        <v>2442</v>
      </c>
      <c r="B452" s="2" t="s">
        <v>2443</v>
      </c>
      <c r="C452" s="2" t="s">
        <v>2444</v>
      </c>
      <c r="D452" s="2" t="s">
        <v>2445</v>
      </c>
      <c r="E452" s="2" t="s">
        <v>862</v>
      </c>
      <c r="F452" s="2" t="s">
        <v>62</v>
      </c>
      <c r="G452" s="2" t="s">
        <v>8</v>
      </c>
      <c r="H452" s="2">
        <v>4</v>
      </c>
      <c r="I452" s="2">
        <v>12</v>
      </c>
      <c r="J452" s="2">
        <v>25</v>
      </c>
      <c r="K452" s="2" t="s">
        <v>7</v>
      </c>
      <c r="L452" s="3">
        <v>45793</v>
      </c>
      <c r="M452" s="2" t="s">
        <v>65</v>
      </c>
      <c r="N452" s="2" t="s">
        <v>517</v>
      </c>
      <c r="O452" s="2" t="s">
        <v>371</v>
      </c>
      <c r="P452" s="2" t="s">
        <v>265</v>
      </c>
      <c r="Q452" s="2" t="s">
        <v>430</v>
      </c>
      <c r="R452" s="3">
        <v>45977</v>
      </c>
      <c r="S452" s="2" t="s">
        <v>2446</v>
      </c>
    </row>
    <row r="453" spans="1:19">
      <c r="A453" s="2" t="s">
        <v>2447</v>
      </c>
      <c r="B453" s="2" t="s">
        <v>2448</v>
      </c>
      <c r="C453" s="2"/>
      <c r="D453" s="2" t="s">
        <v>2449</v>
      </c>
      <c r="E453" s="2" t="s">
        <v>1066</v>
      </c>
      <c r="F453" s="2" t="s">
        <v>444</v>
      </c>
      <c r="G453" s="2" t="s">
        <v>192</v>
      </c>
      <c r="H453" s="2">
        <v>3</v>
      </c>
      <c r="I453" s="2"/>
      <c r="J453" s="2">
        <v>39</v>
      </c>
      <c r="K453" s="2" t="s">
        <v>395</v>
      </c>
      <c r="L453" s="3">
        <v>45755</v>
      </c>
      <c r="M453" s="2" t="s">
        <v>326</v>
      </c>
      <c r="N453" s="2" t="s">
        <v>709</v>
      </c>
      <c r="O453" s="2" t="s">
        <v>858</v>
      </c>
      <c r="P453" s="2" t="s">
        <v>244</v>
      </c>
      <c r="Q453" s="2" t="s">
        <v>69</v>
      </c>
      <c r="R453" s="3">
        <v>45753</v>
      </c>
      <c r="S453" s="2" t="s">
        <v>2450</v>
      </c>
    </row>
    <row r="454" spans="1:19">
      <c r="A454" s="2" t="s">
        <v>2451</v>
      </c>
      <c r="B454" s="2" t="s">
        <v>2452</v>
      </c>
      <c r="C454" s="2" t="s">
        <v>2453</v>
      </c>
      <c r="D454" s="2" t="s">
        <v>2454</v>
      </c>
      <c r="E454" s="2" t="s">
        <v>348</v>
      </c>
      <c r="F454" s="2" t="s">
        <v>38</v>
      </c>
      <c r="G454" s="2" t="s">
        <v>308</v>
      </c>
      <c r="H454" s="2">
        <v>15</v>
      </c>
      <c r="I454" s="2">
        <v>13</v>
      </c>
      <c r="J454" s="2">
        <v>38</v>
      </c>
      <c r="K454" s="2" t="s">
        <v>291</v>
      </c>
      <c r="L454" s="3">
        <v>45751</v>
      </c>
      <c r="M454" s="2" t="s">
        <v>40</v>
      </c>
      <c r="N454" s="2" t="s">
        <v>637</v>
      </c>
      <c r="O454" s="2" t="s">
        <v>451</v>
      </c>
      <c r="P454" s="2" t="s">
        <v>526</v>
      </c>
      <c r="Q454" s="2" t="s">
        <v>356</v>
      </c>
      <c r="R454" s="3">
        <v>45955</v>
      </c>
      <c r="S454" s="2"/>
    </row>
    <row r="455" spans="1:19">
      <c r="A455" s="2" t="s">
        <v>2455</v>
      </c>
      <c r="B455" s="2" t="s">
        <v>2456</v>
      </c>
      <c r="C455" s="2" t="s">
        <v>2457</v>
      </c>
      <c r="D455" s="2" t="s">
        <v>2458</v>
      </c>
      <c r="E455" s="2" t="s">
        <v>1876</v>
      </c>
      <c r="F455" s="2" t="s">
        <v>468</v>
      </c>
      <c r="G455" s="2" t="s">
        <v>643</v>
      </c>
      <c r="H455" s="2">
        <v>24</v>
      </c>
      <c r="I455" s="2">
        <v>12</v>
      </c>
      <c r="J455" s="2">
        <v>20</v>
      </c>
      <c r="K455" s="2" t="s">
        <v>459</v>
      </c>
      <c r="L455" s="3">
        <v>45770</v>
      </c>
      <c r="M455" s="2" t="s">
        <v>380</v>
      </c>
      <c r="N455" s="2" t="s">
        <v>792</v>
      </c>
      <c r="O455" s="2" t="s">
        <v>215</v>
      </c>
      <c r="P455" s="2" t="s">
        <v>1319</v>
      </c>
      <c r="Q455" s="2" t="s">
        <v>284</v>
      </c>
      <c r="R455" s="3">
        <v>45768</v>
      </c>
      <c r="S455" s="2" t="s">
        <v>2459</v>
      </c>
    </row>
    <row r="456" spans="1:19">
      <c r="A456" s="2" t="s">
        <v>2460</v>
      </c>
      <c r="B456" s="2" t="s">
        <v>2461</v>
      </c>
      <c r="C456" s="2" t="s">
        <v>2462</v>
      </c>
      <c r="D456" s="2"/>
      <c r="E456" s="2" t="s">
        <v>822</v>
      </c>
      <c r="F456" s="2" t="s">
        <v>342</v>
      </c>
      <c r="G456" s="2" t="s">
        <v>251</v>
      </c>
      <c r="H456" s="2">
        <v>10</v>
      </c>
      <c r="I456" s="2">
        <v>18</v>
      </c>
      <c r="J456" s="2">
        <v>38</v>
      </c>
      <c r="K456" s="2" t="s">
        <v>183</v>
      </c>
      <c r="L456" s="3">
        <v>45670</v>
      </c>
      <c r="M456" s="2" t="s">
        <v>222</v>
      </c>
      <c r="N456" s="2" t="s">
        <v>717</v>
      </c>
      <c r="O456" s="2" t="s">
        <v>601</v>
      </c>
      <c r="P456" s="2" t="s">
        <v>144</v>
      </c>
      <c r="Q456" s="2" t="s">
        <v>657</v>
      </c>
      <c r="R456" s="3">
        <v>46009</v>
      </c>
      <c r="S456" s="2"/>
    </row>
    <row r="457" spans="1:19">
      <c r="A457" s="2" t="s">
        <v>2463</v>
      </c>
      <c r="B457" s="2" t="s">
        <v>2464</v>
      </c>
      <c r="C457" s="2" t="s">
        <v>2465</v>
      </c>
      <c r="D457" s="2" t="s">
        <v>2466</v>
      </c>
      <c r="E457" s="2" t="s">
        <v>210</v>
      </c>
      <c r="F457" s="2" t="s">
        <v>379</v>
      </c>
      <c r="G457" s="2" t="s">
        <v>361</v>
      </c>
      <c r="H457" s="2">
        <v>11</v>
      </c>
      <c r="I457" s="2">
        <v>15</v>
      </c>
      <c r="J457" s="2">
        <v>57</v>
      </c>
      <c r="K457" s="2" t="s">
        <v>252</v>
      </c>
      <c r="L457" s="3">
        <v>45767</v>
      </c>
      <c r="M457" s="2" t="s">
        <v>273</v>
      </c>
      <c r="N457" s="2" t="s">
        <v>112</v>
      </c>
      <c r="O457" s="2" t="s">
        <v>508</v>
      </c>
      <c r="P457" s="2" t="s">
        <v>114</v>
      </c>
      <c r="Q457" s="2" t="s">
        <v>154</v>
      </c>
      <c r="R457" s="3">
        <v>45713</v>
      </c>
      <c r="S457" s="2" t="s">
        <v>2467</v>
      </c>
    </row>
    <row r="458" spans="1:19">
      <c r="A458" s="2" t="s">
        <v>2468</v>
      </c>
      <c r="B458" s="2" t="s">
        <v>2469</v>
      </c>
      <c r="C458" s="2" t="s">
        <v>2470</v>
      </c>
      <c r="D458" s="2" t="s">
        <v>2471</v>
      </c>
      <c r="E458" s="2" t="s">
        <v>2472</v>
      </c>
      <c r="F458" s="2" t="s">
        <v>569</v>
      </c>
      <c r="G458" s="2" t="s">
        <v>895</v>
      </c>
      <c r="H458" s="2">
        <v>8</v>
      </c>
      <c r="I458" s="2">
        <v>19</v>
      </c>
      <c r="J458" s="2">
        <v>36</v>
      </c>
      <c r="K458" s="2" t="s">
        <v>395</v>
      </c>
      <c r="L458" s="3">
        <v>45875</v>
      </c>
      <c r="M458" s="2" t="s">
        <v>273</v>
      </c>
      <c r="N458" s="2" t="s">
        <v>884</v>
      </c>
      <c r="O458" s="2" t="s">
        <v>363</v>
      </c>
      <c r="P458" s="2" t="s">
        <v>54</v>
      </c>
      <c r="Q458" s="2" t="s">
        <v>294</v>
      </c>
      <c r="R458" s="3"/>
      <c r="S458" s="2" t="s">
        <v>2473</v>
      </c>
    </row>
    <row r="459" spans="1:19">
      <c r="A459" s="2" t="s">
        <v>2474</v>
      </c>
      <c r="B459" s="2" t="s">
        <v>2475</v>
      </c>
      <c r="C459" s="2" t="s">
        <v>2476</v>
      </c>
      <c r="D459" s="2" t="s">
        <v>2477</v>
      </c>
      <c r="E459" s="2" t="s">
        <v>1238</v>
      </c>
      <c r="F459" s="2" t="s">
        <v>131</v>
      </c>
      <c r="G459" s="2" t="s">
        <v>992</v>
      </c>
      <c r="H459" s="2">
        <v>10</v>
      </c>
      <c r="I459" s="2">
        <v>15</v>
      </c>
      <c r="J459" s="2">
        <v>2</v>
      </c>
      <c r="K459" s="2" t="s">
        <v>64</v>
      </c>
      <c r="L459" s="3">
        <v>45835</v>
      </c>
      <c r="M459" s="2" t="s">
        <v>380</v>
      </c>
      <c r="N459" s="2" t="s">
        <v>884</v>
      </c>
      <c r="O459" s="2" t="s">
        <v>451</v>
      </c>
      <c r="P459" s="2" t="s">
        <v>203</v>
      </c>
      <c r="Q459" s="2" t="s">
        <v>204</v>
      </c>
      <c r="R459" s="3"/>
      <c r="S459" s="2" t="s">
        <v>2478</v>
      </c>
    </row>
    <row r="460" spans="1:19">
      <c r="A460" s="2" t="s">
        <v>2479</v>
      </c>
      <c r="B460" s="2" t="s">
        <v>2480</v>
      </c>
      <c r="C460" s="2" t="s">
        <v>2481</v>
      </c>
      <c r="D460" s="2" t="s">
        <v>2482</v>
      </c>
      <c r="E460" s="2" t="s">
        <v>220</v>
      </c>
      <c r="F460" s="2"/>
      <c r="G460" s="2" t="s">
        <v>76</v>
      </c>
      <c r="H460" s="2">
        <v>13</v>
      </c>
      <c r="I460" s="2">
        <v>13</v>
      </c>
      <c r="J460" s="2">
        <v>15</v>
      </c>
      <c r="K460" s="2" t="s">
        <v>11</v>
      </c>
      <c r="L460" s="3">
        <v>45698</v>
      </c>
      <c r="M460" s="2" t="s">
        <v>222</v>
      </c>
      <c r="N460" s="2" t="s">
        <v>717</v>
      </c>
      <c r="O460" s="2" t="s">
        <v>422</v>
      </c>
      <c r="P460" s="2" t="s">
        <v>429</v>
      </c>
      <c r="Q460" s="2" t="s">
        <v>625</v>
      </c>
      <c r="R460" s="3">
        <v>45708</v>
      </c>
      <c r="S460" s="2"/>
    </row>
    <row r="461" spans="1:19">
      <c r="A461" s="2" t="s">
        <v>2483</v>
      </c>
      <c r="B461" s="2" t="s">
        <v>2484</v>
      </c>
      <c r="C461" s="2"/>
      <c r="D461" s="2" t="s">
        <v>2485</v>
      </c>
      <c r="E461" s="2" t="s">
        <v>2486</v>
      </c>
      <c r="F461" s="2" t="s">
        <v>281</v>
      </c>
      <c r="G461" s="2" t="s">
        <v>272</v>
      </c>
      <c r="H461" s="2">
        <v>1</v>
      </c>
      <c r="I461" s="2">
        <v>20</v>
      </c>
      <c r="J461" s="2">
        <v>1</v>
      </c>
      <c r="K461" s="2"/>
      <c r="L461" s="3">
        <v>45945</v>
      </c>
      <c r="M461" s="2" t="s">
        <v>222</v>
      </c>
      <c r="N461" s="2" t="s">
        <v>1079</v>
      </c>
      <c r="O461" s="2" t="s">
        <v>460</v>
      </c>
      <c r="P461" s="2" t="s">
        <v>437</v>
      </c>
      <c r="Q461" s="2"/>
      <c r="R461" s="3">
        <v>45703</v>
      </c>
      <c r="S461" s="2" t="s">
        <v>2487</v>
      </c>
    </row>
    <row r="462" spans="1:19">
      <c r="A462" s="2" t="s">
        <v>2488</v>
      </c>
      <c r="B462" s="2" t="s">
        <v>2489</v>
      </c>
      <c r="C462" s="2" t="s">
        <v>2490</v>
      </c>
      <c r="D462" s="2" t="s">
        <v>2491</v>
      </c>
      <c r="E462" s="2" t="s">
        <v>74</v>
      </c>
      <c r="F462" s="2" t="s">
        <v>468</v>
      </c>
      <c r="G462" s="2" t="s">
        <v>221</v>
      </c>
      <c r="H462" s="2"/>
      <c r="I462" s="2">
        <v>12</v>
      </c>
      <c r="J462" s="2">
        <v>2</v>
      </c>
      <c r="K462" s="2" t="s">
        <v>325</v>
      </c>
      <c r="L462" s="3"/>
      <c r="M462" s="2" t="s">
        <v>669</v>
      </c>
      <c r="N462" s="2" t="s">
        <v>242</v>
      </c>
      <c r="O462" s="2" t="s">
        <v>710</v>
      </c>
      <c r="P462" s="2" t="s">
        <v>255</v>
      </c>
      <c r="Q462" s="2" t="s">
        <v>145</v>
      </c>
      <c r="R462" s="3">
        <v>45856</v>
      </c>
      <c r="S462" s="2" t="s">
        <v>2492</v>
      </c>
    </row>
    <row r="463" spans="1:19">
      <c r="A463" s="2" t="s">
        <v>2493</v>
      </c>
      <c r="B463" s="2" t="s">
        <v>2494</v>
      </c>
      <c r="C463" s="2" t="s">
        <v>2495</v>
      </c>
      <c r="D463" s="2" t="s">
        <v>2496</v>
      </c>
      <c r="E463" s="2" t="s">
        <v>828</v>
      </c>
      <c r="F463" s="2"/>
      <c r="G463" s="2" t="s">
        <v>251</v>
      </c>
      <c r="H463" s="2">
        <v>35</v>
      </c>
      <c r="I463" s="2">
        <v>10</v>
      </c>
      <c r="J463" s="2">
        <v>20</v>
      </c>
      <c r="K463" s="2" t="s">
        <v>183</v>
      </c>
      <c r="L463" s="3">
        <v>45988</v>
      </c>
      <c r="M463" s="2" t="s">
        <v>273</v>
      </c>
      <c r="N463" s="2" t="s">
        <v>517</v>
      </c>
      <c r="O463" s="2" t="s">
        <v>363</v>
      </c>
      <c r="P463" s="2" t="s">
        <v>186</v>
      </c>
      <c r="Q463" s="2" t="s">
        <v>445</v>
      </c>
      <c r="R463" s="3">
        <v>45825</v>
      </c>
      <c r="S463" s="2"/>
    </row>
    <row r="464" spans="1:19">
      <c r="A464" s="2" t="s">
        <v>2497</v>
      </c>
      <c r="B464" s="2" t="s">
        <v>2498</v>
      </c>
      <c r="C464" s="2" t="s">
        <v>2499</v>
      </c>
      <c r="D464" s="2"/>
      <c r="E464" s="2" t="s">
        <v>2500</v>
      </c>
      <c r="F464" s="2" t="s">
        <v>38</v>
      </c>
      <c r="G464" s="2" t="s">
        <v>76</v>
      </c>
      <c r="H464" s="2">
        <v>6</v>
      </c>
      <c r="I464" s="2">
        <v>16</v>
      </c>
      <c r="J464" s="2">
        <v>47</v>
      </c>
      <c r="K464" s="2" t="s">
        <v>291</v>
      </c>
      <c r="L464" s="3">
        <v>45818</v>
      </c>
      <c r="M464" s="2" t="s">
        <v>100</v>
      </c>
      <c r="N464" s="2" t="s">
        <v>263</v>
      </c>
      <c r="O464" s="2" t="s">
        <v>42</v>
      </c>
      <c r="P464" s="2" t="s">
        <v>724</v>
      </c>
      <c r="Q464" s="2" t="s">
        <v>284</v>
      </c>
      <c r="R464" s="3">
        <v>45810</v>
      </c>
      <c r="S464" s="2" t="s">
        <v>2501</v>
      </c>
    </row>
    <row r="465" spans="1:19">
      <c r="A465" s="2" t="s">
        <v>2502</v>
      </c>
      <c r="B465" s="2" t="s">
        <v>2503</v>
      </c>
      <c r="C465" s="2" t="s">
        <v>2504</v>
      </c>
      <c r="D465" s="2" t="s">
        <v>2505</v>
      </c>
      <c r="E465" s="2" t="s">
        <v>2506</v>
      </c>
      <c r="F465" s="2" t="s">
        <v>271</v>
      </c>
      <c r="G465" s="2" t="s">
        <v>110</v>
      </c>
      <c r="H465" s="2">
        <v>20</v>
      </c>
      <c r="I465" s="2">
        <v>2</v>
      </c>
      <c r="J465" s="2">
        <v>5</v>
      </c>
      <c r="K465" s="2" t="s">
        <v>7</v>
      </c>
      <c r="L465" s="3">
        <v>45854</v>
      </c>
      <c r="M465" s="2" t="s">
        <v>100</v>
      </c>
      <c r="N465" s="2" t="s">
        <v>152</v>
      </c>
      <c r="O465" s="2" t="s">
        <v>143</v>
      </c>
      <c r="P465" s="2" t="s">
        <v>631</v>
      </c>
      <c r="Q465" s="2" t="s">
        <v>430</v>
      </c>
      <c r="R465" s="3">
        <v>45830</v>
      </c>
      <c r="S465" s="2" t="s">
        <v>2507</v>
      </c>
    </row>
    <row r="466" spans="1:19">
      <c r="A466" s="2" t="s">
        <v>2508</v>
      </c>
      <c r="B466" s="2" t="s">
        <v>2509</v>
      </c>
      <c r="C466" s="2" t="s">
        <v>2510</v>
      </c>
      <c r="D466" s="2" t="s">
        <v>2511</v>
      </c>
      <c r="E466" s="2" t="s">
        <v>1603</v>
      </c>
      <c r="F466" s="2" t="s">
        <v>131</v>
      </c>
      <c r="G466" s="2" t="s">
        <v>121</v>
      </c>
      <c r="H466" s="2">
        <v>33</v>
      </c>
      <c r="I466" s="2"/>
      <c r="J466" s="2">
        <v>8</v>
      </c>
      <c r="K466" s="2" t="s">
        <v>14</v>
      </c>
      <c r="L466" s="3">
        <v>45783</v>
      </c>
      <c r="M466" s="2" t="s">
        <v>78</v>
      </c>
      <c r="N466" s="2" t="s">
        <v>161</v>
      </c>
      <c r="O466" s="2" t="s">
        <v>254</v>
      </c>
      <c r="P466" s="2" t="s">
        <v>533</v>
      </c>
      <c r="Q466" s="2" t="s">
        <v>509</v>
      </c>
      <c r="R466" s="3">
        <v>45866</v>
      </c>
      <c r="S466" s="2"/>
    </row>
    <row r="467" spans="1:19">
      <c r="A467" s="2" t="s">
        <v>2512</v>
      </c>
      <c r="B467" s="2" t="s">
        <v>2513</v>
      </c>
      <c r="C467" s="2" t="s">
        <v>2514</v>
      </c>
      <c r="D467" s="2" t="s">
        <v>2515</v>
      </c>
      <c r="E467" s="2" t="s">
        <v>852</v>
      </c>
      <c r="F467" s="2" t="s">
        <v>62</v>
      </c>
      <c r="G467" s="2" t="s">
        <v>686</v>
      </c>
      <c r="H467" s="2">
        <v>9</v>
      </c>
      <c r="I467" s="2">
        <v>1</v>
      </c>
      <c r="J467" s="2"/>
      <c r="K467" s="2" t="s">
        <v>89</v>
      </c>
      <c r="L467" s="3">
        <v>45720</v>
      </c>
      <c r="M467" s="2" t="s">
        <v>65</v>
      </c>
      <c r="N467" s="2" t="s">
        <v>1568</v>
      </c>
      <c r="O467" s="2" t="s">
        <v>231</v>
      </c>
      <c r="P467" s="2" t="s">
        <v>103</v>
      </c>
      <c r="Q467" s="2" t="s">
        <v>176</v>
      </c>
      <c r="R467" s="3">
        <v>45938</v>
      </c>
      <c r="S467" s="2" t="s">
        <v>2516</v>
      </c>
    </row>
    <row r="468" spans="1:19">
      <c r="A468" s="2" t="s">
        <v>2517</v>
      </c>
      <c r="B468" s="2" t="s">
        <v>2518</v>
      </c>
      <c r="C468" s="2" t="s">
        <v>2519</v>
      </c>
      <c r="D468" s="2"/>
      <c r="E468" s="2" t="s">
        <v>1463</v>
      </c>
      <c r="F468" s="2" t="s">
        <v>120</v>
      </c>
      <c r="G468" s="2" t="s">
        <v>160</v>
      </c>
      <c r="H468" s="2"/>
      <c r="I468" s="2"/>
      <c r="J468" s="2">
        <v>16</v>
      </c>
      <c r="K468" s="2" t="s">
        <v>291</v>
      </c>
      <c r="L468" s="3">
        <v>45884</v>
      </c>
      <c r="M468" s="2" t="s">
        <v>172</v>
      </c>
      <c r="N468" s="2" t="s">
        <v>349</v>
      </c>
      <c r="O468" s="2" t="s">
        <v>491</v>
      </c>
      <c r="P468" s="2" t="s">
        <v>1511</v>
      </c>
      <c r="Q468" s="2"/>
      <c r="R468" s="3">
        <v>46005</v>
      </c>
      <c r="S468" s="2" t="s">
        <v>2520</v>
      </c>
    </row>
    <row r="469" spans="1:19">
      <c r="A469" s="2" t="s">
        <v>2521</v>
      </c>
      <c r="B469" s="2" t="s">
        <v>2522</v>
      </c>
      <c r="C469" s="2" t="s">
        <v>2523</v>
      </c>
      <c r="D469" s="2"/>
      <c r="E469" s="2" t="s">
        <v>1701</v>
      </c>
      <c r="F469" s="2"/>
      <c r="G469" s="2"/>
      <c r="H469" s="2">
        <v>12</v>
      </c>
      <c r="I469" s="2">
        <v>13</v>
      </c>
      <c r="J469" s="2"/>
      <c r="K469" s="2" t="s">
        <v>7</v>
      </c>
      <c r="L469" s="3">
        <v>46002</v>
      </c>
      <c r="M469" s="2" t="s">
        <v>316</v>
      </c>
      <c r="N469" s="2" t="s">
        <v>1686</v>
      </c>
      <c r="O469" s="2" t="s">
        <v>317</v>
      </c>
      <c r="P469" s="2" t="s">
        <v>631</v>
      </c>
      <c r="Q469" s="2"/>
      <c r="R469" s="3">
        <v>45907</v>
      </c>
      <c r="S469" s="2"/>
    </row>
    <row r="470" spans="1:19">
      <c r="A470" s="2" t="s">
        <v>2524</v>
      </c>
      <c r="B470" s="2" t="s">
        <v>2525</v>
      </c>
      <c r="C470" s="2" t="s">
        <v>2526</v>
      </c>
      <c r="D470" s="2" t="s">
        <v>2527</v>
      </c>
      <c r="E470" s="2" t="s">
        <v>2428</v>
      </c>
      <c r="F470" s="2" t="s">
        <v>410</v>
      </c>
      <c r="G470" s="2" t="s">
        <v>272</v>
      </c>
      <c r="H470" s="2">
        <v>29</v>
      </c>
      <c r="I470" s="2"/>
      <c r="J470" s="2">
        <v>26</v>
      </c>
      <c r="K470" s="2" t="s">
        <v>89</v>
      </c>
      <c r="L470" s="3">
        <v>45704</v>
      </c>
      <c r="M470" s="2" t="s">
        <v>588</v>
      </c>
      <c r="N470" s="2" t="s">
        <v>549</v>
      </c>
      <c r="O470" s="2" t="s">
        <v>2042</v>
      </c>
      <c r="P470" s="2" t="s">
        <v>1041</v>
      </c>
      <c r="Q470" s="2" t="s">
        <v>145</v>
      </c>
      <c r="R470" s="3">
        <v>45878</v>
      </c>
      <c r="S470" s="2"/>
    </row>
    <row r="471" spans="1:19">
      <c r="A471" s="2" t="s">
        <v>2528</v>
      </c>
      <c r="B471" s="2" t="s">
        <v>2529</v>
      </c>
      <c r="C471" s="2" t="s">
        <v>2530</v>
      </c>
      <c r="D471" s="2"/>
      <c r="E471" s="2" t="s">
        <v>1393</v>
      </c>
      <c r="F471" s="2"/>
      <c r="G471" s="2" t="s">
        <v>369</v>
      </c>
      <c r="H471" s="2">
        <v>27</v>
      </c>
      <c r="I471" s="2"/>
      <c r="J471" s="2"/>
      <c r="K471" s="2" t="s">
        <v>395</v>
      </c>
      <c r="L471" s="3">
        <v>45914</v>
      </c>
      <c r="M471" s="2" t="s">
        <v>241</v>
      </c>
      <c r="N471" s="2" t="s">
        <v>475</v>
      </c>
      <c r="O471" s="2" t="s">
        <v>185</v>
      </c>
      <c r="P471" s="2" t="s">
        <v>1136</v>
      </c>
      <c r="Q471" s="2" t="s">
        <v>405</v>
      </c>
      <c r="R471" s="3">
        <v>45979</v>
      </c>
      <c r="S471" s="2"/>
    </row>
    <row r="472" spans="1:19">
      <c r="A472" s="2" t="s">
        <v>2531</v>
      </c>
      <c r="B472" s="2" t="s">
        <v>2532</v>
      </c>
      <c r="C472" s="2" t="s">
        <v>2533</v>
      </c>
      <c r="D472" s="2" t="s">
        <v>2534</v>
      </c>
      <c r="E472" s="2" t="s">
        <v>781</v>
      </c>
      <c r="F472" s="2" t="s">
        <v>655</v>
      </c>
      <c r="G472" s="2" t="s">
        <v>141</v>
      </c>
      <c r="H472" s="2">
        <v>16</v>
      </c>
      <c r="I472" s="2">
        <v>9</v>
      </c>
      <c r="J472" s="2">
        <v>26</v>
      </c>
      <c r="K472" s="2" t="s">
        <v>252</v>
      </c>
      <c r="L472" s="3">
        <v>45771</v>
      </c>
      <c r="M472" s="2" t="s">
        <v>489</v>
      </c>
      <c r="N472" s="2" t="s">
        <v>370</v>
      </c>
      <c r="O472" s="2" t="s">
        <v>254</v>
      </c>
      <c r="P472" s="2" t="s">
        <v>404</v>
      </c>
      <c r="Q472" s="2" t="s">
        <v>69</v>
      </c>
      <c r="R472" s="3">
        <v>45964</v>
      </c>
      <c r="S472" s="2"/>
    </row>
    <row r="473" spans="1:19">
      <c r="A473" s="2" t="s">
        <v>2535</v>
      </c>
      <c r="B473" s="2" t="s">
        <v>2536</v>
      </c>
      <c r="C473" s="2" t="s">
        <v>2537</v>
      </c>
      <c r="D473" s="2" t="s">
        <v>2538</v>
      </c>
      <c r="E473" s="2" t="s">
        <v>2121</v>
      </c>
      <c r="F473" s="2" t="s">
        <v>140</v>
      </c>
      <c r="G473" s="2"/>
      <c r="H473" s="2">
        <v>34</v>
      </c>
      <c r="I473" s="2">
        <v>3</v>
      </c>
      <c r="J473" s="2">
        <v>39</v>
      </c>
      <c r="K473" s="2" t="s">
        <v>395</v>
      </c>
      <c r="L473" s="3">
        <v>45834</v>
      </c>
      <c r="M473" s="2" t="s">
        <v>100</v>
      </c>
      <c r="N473" s="2" t="s">
        <v>336</v>
      </c>
      <c r="O473" s="2"/>
      <c r="P473" s="2" t="s">
        <v>538</v>
      </c>
      <c r="Q473" s="2" t="s">
        <v>69</v>
      </c>
      <c r="R473" s="3">
        <v>45992</v>
      </c>
      <c r="S473" s="2" t="s">
        <v>2539</v>
      </c>
    </row>
    <row r="474" spans="1:19">
      <c r="A474" s="2" t="s">
        <v>2540</v>
      </c>
      <c r="B474" s="2" t="s">
        <v>2541</v>
      </c>
      <c r="C474" s="2" t="s">
        <v>2542</v>
      </c>
      <c r="D474" s="2" t="s">
        <v>2543</v>
      </c>
      <c r="E474" s="2" t="s">
        <v>1754</v>
      </c>
      <c r="F474" s="2" t="s">
        <v>170</v>
      </c>
      <c r="G474" s="2" t="s">
        <v>141</v>
      </c>
      <c r="H474" s="2">
        <v>25</v>
      </c>
      <c r="I474" s="2">
        <v>6</v>
      </c>
      <c r="J474" s="2">
        <v>30</v>
      </c>
      <c r="K474" s="2" t="s">
        <v>89</v>
      </c>
      <c r="L474" s="3">
        <v>45712</v>
      </c>
      <c r="M474" s="2" t="s">
        <v>326</v>
      </c>
      <c r="N474" s="2" t="s">
        <v>697</v>
      </c>
      <c r="O474" s="2" t="s">
        <v>274</v>
      </c>
      <c r="P474" s="2" t="s">
        <v>538</v>
      </c>
      <c r="Q474" s="2" t="s">
        <v>204</v>
      </c>
      <c r="R474" s="3">
        <v>45659</v>
      </c>
      <c r="S474" s="2" t="s">
        <v>2544</v>
      </c>
    </row>
    <row r="475" spans="1:19">
      <c r="A475" s="2" t="s">
        <v>2545</v>
      </c>
      <c r="B475" s="2" t="s">
        <v>2546</v>
      </c>
      <c r="C475" s="2" t="s">
        <v>2547</v>
      </c>
      <c r="D475" s="2" t="s">
        <v>2548</v>
      </c>
      <c r="E475" s="2" t="s">
        <v>18</v>
      </c>
      <c r="F475" s="2" t="s">
        <v>468</v>
      </c>
      <c r="G475" s="2" t="s">
        <v>895</v>
      </c>
      <c r="H475" s="2">
        <v>35</v>
      </c>
      <c r="I475" s="2">
        <v>10</v>
      </c>
      <c r="J475" s="2">
        <v>51</v>
      </c>
      <c r="K475" s="2" t="s">
        <v>12</v>
      </c>
      <c r="L475" s="3">
        <v>45972</v>
      </c>
      <c r="M475" s="2" t="s">
        <v>326</v>
      </c>
      <c r="N475" s="2"/>
      <c r="O475" s="2" t="s">
        <v>749</v>
      </c>
      <c r="P475" s="2" t="s">
        <v>81</v>
      </c>
      <c r="Q475" s="2"/>
      <c r="R475" s="3">
        <v>45799</v>
      </c>
      <c r="S475" s="2" t="s">
        <v>2549</v>
      </c>
    </row>
    <row r="476" spans="1:19">
      <c r="A476" s="2" t="s">
        <v>2550</v>
      </c>
      <c r="B476" s="2" t="s">
        <v>2551</v>
      </c>
      <c r="C476" s="2" t="s">
        <v>2552</v>
      </c>
      <c r="D476" s="2" t="s">
        <v>2553</v>
      </c>
      <c r="E476" s="2" t="s">
        <v>2428</v>
      </c>
      <c r="F476" s="2" t="s">
        <v>281</v>
      </c>
      <c r="G476" s="2" t="s">
        <v>387</v>
      </c>
      <c r="H476" s="2">
        <v>33</v>
      </c>
      <c r="I476" s="2">
        <v>3</v>
      </c>
      <c r="J476" s="2">
        <v>6</v>
      </c>
      <c r="K476" s="2" t="s">
        <v>395</v>
      </c>
      <c r="L476" s="3">
        <v>45812</v>
      </c>
      <c r="M476" s="2" t="s">
        <v>489</v>
      </c>
      <c r="N476" s="2" t="s">
        <v>134</v>
      </c>
      <c r="O476" s="2" t="s">
        <v>243</v>
      </c>
      <c r="P476" s="2" t="s">
        <v>1041</v>
      </c>
      <c r="Q476" s="2"/>
      <c r="R476" s="3">
        <v>45925</v>
      </c>
      <c r="S476" s="2" t="s">
        <v>2554</v>
      </c>
    </row>
    <row r="477" spans="1:19">
      <c r="A477" s="2" t="s">
        <v>2555</v>
      </c>
      <c r="B477" s="2" t="s">
        <v>2556</v>
      </c>
      <c r="C477" s="2" t="s">
        <v>2557</v>
      </c>
      <c r="D477" s="2" t="s">
        <v>2558</v>
      </c>
      <c r="E477" s="2" t="s">
        <v>507</v>
      </c>
      <c r="F477" s="2" t="s">
        <v>410</v>
      </c>
      <c r="G477" s="2" t="s">
        <v>361</v>
      </c>
      <c r="H477" s="2">
        <v>6</v>
      </c>
      <c r="I477" s="2">
        <v>18</v>
      </c>
      <c r="J477" s="2"/>
      <c r="K477" s="2"/>
      <c r="L477" s="3"/>
      <c r="M477" s="2" t="s">
        <v>316</v>
      </c>
      <c r="N477" s="2" t="s">
        <v>370</v>
      </c>
      <c r="O477" s="2" t="s">
        <v>162</v>
      </c>
      <c r="P477" s="2" t="s">
        <v>372</v>
      </c>
      <c r="Q477" s="2" t="s">
        <v>405</v>
      </c>
      <c r="R477" s="3">
        <v>45750</v>
      </c>
      <c r="S477" s="2"/>
    </row>
    <row r="478" spans="1:19">
      <c r="A478" s="2" t="s">
        <v>2559</v>
      </c>
      <c r="B478" s="2" t="s">
        <v>2560</v>
      </c>
      <c r="C478" s="2" t="s">
        <v>2561</v>
      </c>
      <c r="D478" s="2" t="s">
        <v>2562</v>
      </c>
      <c r="E478" s="2" t="s">
        <v>741</v>
      </c>
      <c r="F478" s="2" t="s">
        <v>655</v>
      </c>
      <c r="G478" s="2" t="s">
        <v>992</v>
      </c>
      <c r="H478" s="2">
        <v>12</v>
      </c>
      <c r="I478" s="2">
        <v>7</v>
      </c>
      <c r="J478" s="2"/>
      <c r="K478" s="2" t="s">
        <v>64</v>
      </c>
      <c r="L478" s="3">
        <v>45845</v>
      </c>
      <c r="M478" s="2" t="s">
        <v>588</v>
      </c>
      <c r="N478" s="2" t="s">
        <v>490</v>
      </c>
      <c r="O478" s="2" t="s">
        <v>422</v>
      </c>
      <c r="P478" s="2" t="s">
        <v>68</v>
      </c>
      <c r="Q478" s="2" t="s">
        <v>405</v>
      </c>
      <c r="R478" s="3">
        <v>45940</v>
      </c>
      <c r="S478" s="2"/>
    </row>
    <row r="479" spans="1:19">
      <c r="A479" s="2" t="s">
        <v>2563</v>
      </c>
      <c r="B479" s="2" t="s">
        <v>2564</v>
      </c>
      <c r="C479" s="2" t="s">
        <v>2565</v>
      </c>
      <c r="D479" s="2"/>
      <c r="E479" s="2" t="s">
        <v>982</v>
      </c>
      <c r="F479" s="2" t="s">
        <v>131</v>
      </c>
      <c r="G479" s="2" t="s">
        <v>9</v>
      </c>
      <c r="H479" s="2">
        <v>7</v>
      </c>
      <c r="I479" s="2">
        <v>7</v>
      </c>
      <c r="J479" s="2">
        <v>2</v>
      </c>
      <c r="K479" s="2" t="s">
        <v>39</v>
      </c>
      <c r="L479" s="3">
        <v>45993</v>
      </c>
      <c r="M479" s="2" t="s">
        <v>946</v>
      </c>
      <c r="N479" s="2" t="s">
        <v>112</v>
      </c>
      <c r="O479" s="2" t="s">
        <v>644</v>
      </c>
      <c r="P479" s="2" t="s">
        <v>68</v>
      </c>
      <c r="Q479" s="2" t="s">
        <v>104</v>
      </c>
      <c r="R479" s="3">
        <v>45931</v>
      </c>
      <c r="S479" s="2" t="s">
        <v>2566</v>
      </c>
    </row>
    <row r="480" spans="1:19">
      <c r="A480" s="2" t="s">
        <v>2567</v>
      </c>
      <c r="B480" s="2" t="s">
        <v>2568</v>
      </c>
      <c r="C480" s="2" t="s">
        <v>2569</v>
      </c>
      <c r="D480" s="2" t="s">
        <v>2570</v>
      </c>
      <c r="E480" s="2" t="s">
        <v>840</v>
      </c>
      <c r="F480" s="2" t="s">
        <v>444</v>
      </c>
      <c r="G480" s="2" t="s">
        <v>221</v>
      </c>
      <c r="H480" s="2">
        <v>9</v>
      </c>
      <c r="I480" s="2">
        <v>11</v>
      </c>
      <c r="J480" s="2">
        <v>42</v>
      </c>
      <c r="K480" s="2" t="s">
        <v>77</v>
      </c>
      <c r="L480" s="3">
        <v>45878</v>
      </c>
      <c r="M480" s="2" t="s">
        <v>151</v>
      </c>
      <c r="N480" s="2" t="s">
        <v>717</v>
      </c>
      <c r="O480" s="2" t="s">
        <v>623</v>
      </c>
      <c r="P480" s="2" t="s">
        <v>631</v>
      </c>
      <c r="Q480" s="2" t="s">
        <v>657</v>
      </c>
      <c r="R480" s="3">
        <v>45681</v>
      </c>
      <c r="S480" s="2" t="s">
        <v>2571</v>
      </c>
    </row>
    <row r="481" spans="1:19">
      <c r="A481" s="2" t="s">
        <v>2572</v>
      </c>
      <c r="B481" s="2" t="s">
        <v>2573</v>
      </c>
      <c r="C481" s="2" t="s">
        <v>2574</v>
      </c>
      <c r="D481" s="2" t="s">
        <v>2575</v>
      </c>
      <c r="E481" s="2" t="s">
        <v>1171</v>
      </c>
      <c r="F481" s="2" t="s">
        <v>281</v>
      </c>
      <c r="G481" s="2" t="s">
        <v>308</v>
      </c>
      <c r="H481" s="2">
        <v>24</v>
      </c>
      <c r="I481" s="2">
        <v>15</v>
      </c>
      <c r="J481" s="2">
        <v>57</v>
      </c>
      <c r="K481" s="2" t="s">
        <v>11</v>
      </c>
      <c r="L481" s="3"/>
      <c r="M481" s="2" t="s">
        <v>326</v>
      </c>
      <c r="N481" s="2" t="s">
        <v>499</v>
      </c>
      <c r="O481" s="2" t="s">
        <v>807</v>
      </c>
      <c r="P481" s="2" t="s">
        <v>186</v>
      </c>
      <c r="Q481" s="2" t="s">
        <v>69</v>
      </c>
      <c r="R481" s="3">
        <v>45720</v>
      </c>
      <c r="S481" s="2"/>
    </row>
    <row r="482" spans="1:19">
      <c r="A482" s="2" t="s">
        <v>2576</v>
      </c>
      <c r="B482" s="2" t="s">
        <v>2577</v>
      </c>
      <c r="C482" s="2" t="s">
        <v>2578</v>
      </c>
      <c r="D482" s="2" t="s">
        <v>2579</v>
      </c>
      <c r="E482" s="2" t="s">
        <v>941</v>
      </c>
      <c r="F482" s="2" t="s">
        <v>38</v>
      </c>
      <c r="G482" s="2" t="s">
        <v>272</v>
      </c>
      <c r="H482" s="2">
        <v>33</v>
      </c>
      <c r="I482" s="2">
        <v>20</v>
      </c>
      <c r="J482" s="2">
        <v>33</v>
      </c>
      <c r="K482" s="2" t="s">
        <v>7</v>
      </c>
      <c r="L482" s="3">
        <v>45668</v>
      </c>
      <c r="M482" s="2" t="s">
        <v>421</v>
      </c>
      <c r="N482" s="2" t="s">
        <v>549</v>
      </c>
      <c r="O482" s="2" t="s">
        <v>317</v>
      </c>
      <c r="P482" s="2" t="s">
        <v>631</v>
      </c>
      <c r="Q482" s="2" t="s">
        <v>657</v>
      </c>
      <c r="R482" s="3">
        <v>45801</v>
      </c>
      <c r="S482" s="2" t="s">
        <v>2580</v>
      </c>
    </row>
    <row r="483" spans="1:19">
      <c r="A483" s="2" t="s">
        <v>2581</v>
      </c>
      <c r="B483" s="2" t="s">
        <v>2582</v>
      </c>
      <c r="C483" s="2" t="s">
        <v>2583</v>
      </c>
      <c r="D483" s="2" t="s">
        <v>2584</v>
      </c>
      <c r="E483" s="2" t="s">
        <v>642</v>
      </c>
      <c r="F483" s="2"/>
      <c r="G483" s="2" t="s">
        <v>369</v>
      </c>
      <c r="H483" s="2">
        <v>31</v>
      </c>
      <c r="I483" s="2">
        <v>17</v>
      </c>
      <c r="J483" s="2"/>
      <c r="K483" s="2" t="s">
        <v>14</v>
      </c>
      <c r="L483" s="3">
        <v>45724</v>
      </c>
      <c r="M483" s="2" t="s">
        <v>151</v>
      </c>
      <c r="N483" s="2" t="s">
        <v>411</v>
      </c>
      <c r="O483" s="2" t="s">
        <v>742</v>
      </c>
      <c r="P483" s="2" t="s">
        <v>429</v>
      </c>
      <c r="Q483" s="2" t="s">
        <v>356</v>
      </c>
      <c r="R483" s="3">
        <v>45979</v>
      </c>
      <c r="S483" s="2" t="s">
        <v>2585</v>
      </c>
    </row>
    <row r="484" spans="1:19">
      <c r="A484" s="2" t="s">
        <v>2586</v>
      </c>
      <c r="B484" s="2" t="s">
        <v>2587</v>
      </c>
      <c r="C484" s="2" t="s">
        <v>2588</v>
      </c>
      <c r="D484" s="2" t="s">
        <v>2589</v>
      </c>
      <c r="E484" s="2" t="s">
        <v>998</v>
      </c>
      <c r="F484" s="2" t="s">
        <v>211</v>
      </c>
      <c r="G484" s="2" t="s">
        <v>262</v>
      </c>
      <c r="H484" s="2"/>
      <c r="I484" s="2">
        <v>19</v>
      </c>
      <c r="J484" s="2">
        <v>40</v>
      </c>
      <c r="K484" s="2" t="s">
        <v>39</v>
      </c>
      <c r="L484" s="3"/>
      <c r="M484" s="2" t="s">
        <v>273</v>
      </c>
      <c r="N484" s="2" t="s">
        <v>517</v>
      </c>
      <c r="O484" s="2" t="s">
        <v>902</v>
      </c>
      <c r="P484" s="2" t="s">
        <v>631</v>
      </c>
      <c r="Q484" s="2"/>
      <c r="R484" s="3">
        <v>45773</v>
      </c>
      <c r="S484" s="2" t="s">
        <v>2590</v>
      </c>
    </row>
    <row r="485" spans="1:19">
      <c r="A485" s="2" t="s">
        <v>2591</v>
      </c>
      <c r="B485" s="2" t="s">
        <v>2592</v>
      </c>
      <c r="C485" s="2" t="s">
        <v>2593</v>
      </c>
      <c r="D485" s="2"/>
      <c r="E485" s="2" t="s">
        <v>1510</v>
      </c>
      <c r="F485" s="2" t="s">
        <v>410</v>
      </c>
      <c r="G485" s="2" t="s">
        <v>141</v>
      </c>
      <c r="H485" s="2">
        <v>1</v>
      </c>
      <c r="I485" s="2">
        <v>6</v>
      </c>
      <c r="J485" s="2">
        <v>10</v>
      </c>
      <c r="K485" s="2" t="s">
        <v>39</v>
      </c>
      <c r="L485" s="3">
        <v>45997</v>
      </c>
      <c r="M485" s="2" t="s">
        <v>516</v>
      </c>
      <c r="N485" s="2" t="s">
        <v>1403</v>
      </c>
      <c r="O485" s="2" t="s">
        <v>500</v>
      </c>
      <c r="P485" s="2" t="s">
        <v>93</v>
      </c>
      <c r="Q485" s="2" t="s">
        <v>430</v>
      </c>
      <c r="R485" s="3">
        <v>45767</v>
      </c>
      <c r="S485" s="2"/>
    </row>
    <row r="486" spans="1:19">
      <c r="A486" s="2" t="s">
        <v>2594</v>
      </c>
      <c r="B486" s="2" t="s">
        <v>2595</v>
      </c>
      <c r="C486" s="2" t="s">
        <v>2596</v>
      </c>
      <c r="D486" s="2"/>
      <c r="E486" s="2" t="s">
        <v>531</v>
      </c>
      <c r="F486" s="2" t="s">
        <v>271</v>
      </c>
      <c r="G486" s="2" t="s">
        <v>895</v>
      </c>
      <c r="H486" s="2">
        <v>10</v>
      </c>
      <c r="I486" s="2">
        <v>17</v>
      </c>
      <c r="J486" s="2">
        <v>53</v>
      </c>
      <c r="K486" s="2" t="s">
        <v>111</v>
      </c>
      <c r="L486" s="3">
        <v>45723</v>
      </c>
      <c r="M486" s="2" t="s">
        <v>100</v>
      </c>
      <c r="N486" s="2" t="s">
        <v>152</v>
      </c>
      <c r="O486" s="2" t="s">
        <v>710</v>
      </c>
      <c r="P486" s="2" t="s">
        <v>372</v>
      </c>
      <c r="Q486" s="2" t="s">
        <v>509</v>
      </c>
      <c r="R486" s="3">
        <v>45800</v>
      </c>
      <c r="S486" s="2" t="s">
        <v>2597</v>
      </c>
    </row>
    <row r="487" spans="1:19">
      <c r="A487" s="2" t="s">
        <v>2598</v>
      </c>
      <c r="B487" s="2" t="s">
        <v>2599</v>
      </c>
      <c r="C487" s="2" t="s">
        <v>2600</v>
      </c>
      <c r="D487" s="2" t="s">
        <v>2601</v>
      </c>
      <c r="E487" s="2" t="s">
        <v>2602</v>
      </c>
      <c r="F487" s="2"/>
      <c r="G487" s="2" t="s">
        <v>308</v>
      </c>
      <c r="H487" s="2">
        <v>13</v>
      </c>
      <c r="I487" s="2">
        <v>0</v>
      </c>
      <c r="J487" s="2">
        <v>18</v>
      </c>
      <c r="K487" s="2" t="s">
        <v>291</v>
      </c>
      <c r="L487" s="3">
        <v>45872</v>
      </c>
      <c r="M487" s="2" t="s">
        <v>40</v>
      </c>
      <c r="N487" s="2" t="s">
        <v>884</v>
      </c>
      <c r="O487" s="2" t="s">
        <v>92</v>
      </c>
      <c r="P487" s="2" t="s">
        <v>1136</v>
      </c>
      <c r="Q487" s="2" t="s">
        <v>509</v>
      </c>
      <c r="R487" s="3">
        <v>45706</v>
      </c>
      <c r="S487" s="2" t="s">
        <v>2603</v>
      </c>
    </row>
    <row r="488" spans="1:19">
      <c r="A488" s="2" t="s">
        <v>2604</v>
      </c>
      <c r="B488" s="2" t="s">
        <v>2605</v>
      </c>
      <c r="C488" s="2" t="s">
        <v>2606</v>
      </c>
      <c r="D488" s="2" t="s">
        <v>2607</v>
      </c>
      <c r="E488" s="2" t="s">
        <v>1649</v>
      </c>
      <c r="F488" s="2" t="s">
        <v>379</v>
      </c>
      <c r="G488" s="2" t="s">
        <v>110</v>
      </c>
      <c r="H488" s="2">
        <v>5</v>
      </c>
      <c r="I488" s="2">
        <v>10</v>
      </c>
      <c r="J488" s="2">
        <v>52</v>
      </c>
      <c r="K488" s="2" t="s">
        <v>252</v>
      </c>
      <c r="L488" s="3"/>
      <c r="M488" s="2" t="s">
        <v>90</v>
      </c>
      <c r="N488" s="2" t="s">
        <v>1403</v>
      </c>
      <c r="O488" s="2" t="s">
        <v>870</v>
      </c>
      <c r="P488" s="2" t="s">
        <v>186</v>
      </c>
      <c r="Q488" s="2" t="s">
        <v>414</v>
      </c>
      <c r="R488" s="3">
        <v>45945</v>
      </c>
      <c r="S488" s="2"/>
    </row>
    <row r="489" spans="1:19">
      <c r="A489" s="2" t="s">
        <v>2608</v>
      </c>
      <c r="B489" s="2" t="s">
        <v>2609</v>
      </c>
      <c r="C489" s="2" t="s">
        <v>2610</v>
      </c>
      <c r="D489" s="2" t="s">
        <v>2611</v>
      </c>
      <c r="E489" s="2" t="s">
        <v>2232</v>
      </c>
      <c r="F489" s="2" t="s">
        <v>410</v>
      </c>
      <c r="G489" s="2" t="s">
        <v>6</v>
      </c>
      <c r="H489" s="2"/>
      <c r="I489" s="2">
        <v>20</v>
      </c>
      <c r="J489" s="2">
        <v>5</v>
      </c>
      <c r="K489" s="2" t="s">
        <v>64</v>
      </c>
      <c r="L489" s="3">
        <v>45703</v>
      </c>
      <c r="M489" s="2" t="s">
        <v>316</v>
      </c>
      <c r="N489" s="2" t="s">
        <v>1686</v>
      </c>
      <c r="O489" s="2" t="s">
        <v>1469</v>
      </c>
      <c r="P489" s="2" t="s">
        <v>1420</v>
      </c>
      <c r="Q489" s="2" t="s">
        <v>204</v>
      </c>
      <c r="R489" s="3">
        <v>45965</v>
      </c>
      <c r="S489" s="2" t="s">
        <v>2612</v>
      </c>
    </row>
    <row r="490" spans="1:19">
      <c r="A490" s="2" t="s">
        <v>2613</v>
      </c>
      <c r="B490" s="2" t="s">
        <v>2614</v>
      </c>
      <c r="C490" s="2" t="s">
        <v>2615</v>
      </c>
      <c r="D490" s="2" t="s">
        <v>2616</v>
      </c>
      <c r="E490" s="2" t="s">
        <v>1961</v>
      </c>
      <c r="F490" s="2" t="s">
        <v>211</v>
      </c>
      <c r="G490" s="2" t="s">
        <v>599</v>
      </c>
      <c r="H490" s="2">
        <v>30</v>
      </c>
      <c r="I490" s="2"/>
      <c r="J490" s="2">
        <v>1</v>
      </c>
      <c r="K490" s="2" t="s">
        <v>12</v>
      </c>
      <c r="L490" s="3">
        <v>45679</v>
      </c>
      <c r="M490" s="2" t="s">
        <v>51</v>
      </c>
      <c r="N490" s="2" t="s">
        <v>263</v>
      </c>
      <c r="O490" s="2" t="s">
        <v>215</v>
      </c>
      <c r="P490" s="2" t="s">
        <v>396</v>
      </c>
      <c r="Q490" s="2" t="s">
        <v>414</v>
      </c>
      <c r="R490" s="3">
        <v>45909</v>
      </c>
      <c r="S490" s="2" t="s">
        <v>2617</v>
      </c>
    </row>
    <row r="491" spans="1:19">
      <c r="A491" s="2" t="s">
        <v>2618</v>
      </c>
      <c r="B491" s="2" t="s">
        <v>2619</v>
      </c>
      <c r="C491" s="2" t="s">
        <v>2620</v>
      </c>
      <c r="D491" s="2"/>
      <c r="E491" s="2" t="s">
        <v>2621</v>
      </c>
      <c r="F491" s="2" t="s">
        <v>334</v>
      </c>
      <c r="G491" s="2" t="s">
        <v>200</v>
      </c>
      <c r="H491" s="2">
        <v>35</v>
      </c>
      <c r="I491" s="2">
        <v>20</v>
      </c>
      <c r="J491" s="2">
        <v>26</v>
      </c>
      <c r="K491" s="2" t="s">
        <v>64</v>
      </c>
      <c r="L491" s="3">
        <v>45958</v>
      </c>
      <c r="M491" s="2"/>
      <c r="N491" s="2" t="s">
        <v>52</v>
      </c>
      <c r="O491" s="2" t="s">
        <v>858</v>
      </c>
      <c r="P491" s="2" t="s">
        <v>413</v>
      </c>
      <c r="Q491" s="2" t="s">
        <v>294</v>
      </c>
      <c r="R491" s="3">
        <v>45906</v>
      </c>
      <c r="S491" s="2"/>
    </row>
    <row r="492" spans="1:19">
      <c r="A492" s="2" t="s">
        <v>2622</v>
      </c>
      <c r="B492" s="2" t="s">
        <v>2623</v>
      </c>
      <c r="C492" s="2" t="s">
        <v>2624</v>
      </c>
      <c r="D492" s="2" t="s">
        <v>2625</v>
      </c>
      <c r="E492" s="2" t="s">
        <v>368</v>
      </c>
      <c r="F492" s="2" t="s">
        <v>324</v>
      </c>
      <c r="G492" s="2" t="s">
        <v>488</v>
      </c>
      <c r="H492" s="2">
        <v>30</v>
      </c>
      <c r="I492" s="2">
        <v>7</v>
      </c>
      <c r="J492" s="2">
        <v>24</v>
      </c>
      <c r="K492" s="2" t="s">
        <v>64</v>
      </c>
      <c r="L492" s="3">
        <v>45701</v>
      </c>
      <c r="M492" s="2" t="s">
        <v>51</v>
      </c>
      <c r="N492" s="2" t="s">
        <v>263</v>
      </c>
      <c r="O492" s="2" t="s">
        <v>231</v>
      </c>
      <c r="P492" s="2" t="s">
        <v>1131</v>
      </c>
      <c r="Q492" s="2"/>
      <c r="R492" s="3">
        <v>45971</v>
      </c>
      <c r="S492" s="2" t="s">
        <v>2626</v>
      </c>
    </row>
    <row r="493" spans="1:19">
      <c r="A493" s="2" t="s">
        <v>2627</v>
      </c>
      <c r="B493" s="2" t="s">
        <v>2628</v>
      </c>
      <c r="C493" s="2" t="s">
        <v>2629</v>
      </c>
      <c r="D493" s="2" t="s">
        <v>2630</v>
      </c>
      <c r="E493" s="2" t="s">
        <v>2631</v>
      </c>
      <c r="F493" s="2" t="s">
        <v>131</v>
      </c>
      <c r="G493" s="2" t="s">
        <v>387</v>
      </c>
      <c r="H493" s="2">
        <v>2</v>
      </c>
      <c r="I493" s="2">
        <v>9</v>
      </c>
      <c r="J493" s="2">
        <v>40</v>
      </c>
      <c r="K493" s="2" t="s">
        <v>291</v>
      </c>
      <c r="L493" s="3">
        <v>45833</v>
      </c>
      <c r="M493" s="2" t="s">
        <v>380</v>
      </c>
      <c r="N493" s="2" t="s">
        <v>411</v>
      </c>
      <c r="O493" s="2"/>
      <c r="P493" s="2" t="s">
        <v>1438</v>
      </c>
      <c r="Q493" s="2" t="s">
        <v>356</v>
      </c>
      <c r="R493" s="3">
        <v>45826</v>
      </c>
      <c r="S493" s="2" t="s">
        <v>2632</v>
      </c>
    </row>
    <row r="494" spans="1:19">
      <c r="A494" s="2" t="s">
        <v>2633</v>
      </c>
      <c r="B494" s="2" t="s">
        <v>2634</v>
      </c>
      <c r="C494" s="2" t="s">
        <v>2635</v>
      </c>
      <c r="D494" s="2" t="s">
        <v>2636</v>
      </c>
      <c r="E494" s="2" t="s">
        <v>1165</v>
      </c>
      <c r="F494" s="2" t="s">
        <v>140</v>
      </c>
      <c r="G494" s="2" t="s">
        <v>50</v>
      </c>
      <c r="H494" s="2">
        <v>32</v>
      </c>
      <c r="I494" s="2">
        <v>8</v>
      </c>
      <c r="J494" s="2">
        <v>8</v>
      </c>
      <c r="K494" s="2"/>
      <c r="L494" s="3">
        <v>45993</v>
      </c>
      <c r="M494" s="2" t="s">
        <v>172</v>
      </c>
      <c r="N494" s="2" t="s">
        <v>79</v>
      </c>
      <c r="O494" s="2" t="s">
        <v>481</v>
      </c>
      <c r="P494" s="2" t="s">
        <v>81</v>
      </c>
      <c r="Q494" s="2" t="s">
        <v>430</v>
      </c>
      <c r="R494" s="3">
        <v>45785</v>
      </c>
      <c r="S494" s="2"/>
    </row>
    <row r="495" spans="1:19">
      <c r="A495" s="2" t="s">
        <v>2637</v>
      </c>
      <c r="B495" s="2" t="s">
        <v>2638</v>
      </c>
      <c r="C495" s="2" t="s">
        <v>2639</v>
      </c>
      <c r="D495" s="2" t="s">
        <v>2640</v>
      </c>
      <c r="E495" s="2" t="s">
        <v>1876</v>
      </c>
      <c r="F495" s="2" t="s">
        <v>140</v>
      </c>
      <c r="G495" s="2" t="s">
        <v>387</v>
      </c>
      <c r="H495" s="2"/>
      <c r="I495" s="2">
        <v>16</v>
      </c>
      <c r="J495" s="2">
        <v>56</v>
      </c>
      <c r="K495" s="2" t="s">
        <v>5</v>
      </c>
      <c r="L495" s="3">
        <v>45937</v>
      </c>
      <c r="M495" s="2" t="s">
        <v>326</v>
      </c>
      <c r="N495" s="2" t="s">
        <v>292</v>
      </c>
      <c r="O495" s="2" t="s">
        <v>500</v>
      </c>
      <c r="P495" s="2" t="s">
        <v>533</v>
      </c>
      <c r="Q495" s="2" t="s">
        <v>438</v>
      </c>
      <c r="R495" s="3">
        <v>45749</v>
      </c>
      <c r="S495" s="2" t="s">
        <v>2641</v>
      </c>
    </row>
    <row r="496" spans="1:19">
      <c r="A496" s="2" t="s">
        <v>2642</v>
      </c>
      <c r="B496" s="2" t="s">
        <v>2643</v>
      </c>
      <c r="C496" s="2" t="s">
        <v>2644</v>
      </c>
      <c r="D496" s="2" t="s">
        <v>2645</v>
      </c>
      <c r="E496" s="2" t="s">
        <v>975</v>
      </c>
      <c r="F496" s="2" t="s">
        <v>655</v>
      </c>
      <c r="G496" s="2" t="s">
        <v>488</v>
      </c>
      <c r="H496" s="2">
        <v>1</v>
      </c>
      <c r="I496" s="2">
        <v>0</v>
      </c>
      <c r="J496" s="2">
        <v>21</v>
      </c>
      <c r="K496" s="2" t="s">
        <v>111</v>
      </c>
      <c r="L496" s="3">
        <v>45743</v>
      </c>
      <c r="M496" s="2"/>
      <c r="N496" s="2" t="s">
        <v>829</v>
      </c>
      <c r="O496" s="2" t="s">
        <v>363</v>
      </c>
      <c r="P496" s="2" t="s">
        <v>203</v>
      </c>
      <c r="Q496" s="2" t="s">
        <v>625</v>
      </c>
      <c r="R496" s="3">
        <v>45801</v>
      </c>
      <c r="S496" s="2"/>
    </row>
    <row r="497" spans="1:19">
      <c r="A497" s="2" t="s">
        <v>2646</v>
      </c>
      <c r="B497" s="2" t="s">
        <v>2647</v>
      </c>
      <c r="C497" s="2" t="s">
        <v>2648</v>
      </c>
      <c r="D497" s="2" t="s">
        <v>2649</v>
      </c>
      <c r="E497" s="2" t="s">
        <v>130</v>
      </c>
      <c r="F497" s="2" t="s">
        <v>379</v>
      </c>
      <c r="G497" s="2" t="s">
        <v>262</v>
      </c>
      <c r="H497" s="2">
        <v>18</v>
      </c>
      <c r="I497" s="2"/>
      <c r="J497" s="2">
        <v>14</v>
      </c>
      <c r="K497" s="2" t="s">
        <v>291</v>
      </c>
      <c r="L497" s="3">
        <v>45835</v>
      </c>
      <c r="M497" s="2" t="s">
        <v>241</v>
      </c>
      <c r="N497" s="2" t="s">
        <v>563</v>
      </c>
      <c r="O497" s="2" t="s">
        <v>451</v>
      </c>
      <c r="P497" s="2" t="s">
        <v>255</v>
      </c>
      <c r="Q497" s="2" t="s">
        <v>356</v>
      </c>
      <c r="R497" s="3">
        <v>45767</v>
      </c>
      <c r="S497" s="2" t="s">
        <v>2650</v>
      </c>
    </row>
    <row r="498" spans="1:19">
      <c r="A498" s="2" t="s">
        <v>2651</v>
      </c>
      <c r="B498" s="2" t="s">
        <v>2652</v>
      </c>
      <c r="C498" s="2" t="s">
        <v>2653</v>
      </c>
      <c r="D498" s="2" t="s">
        <v>2654</v>
      </c>
      <c r="E498" s="2" t="s">
        <v>17</v>
      </c>
      <c r="F498" s="2" t="s">
        <v>342</v>
      </c>
      <c r="G498" s="2" t="s">
        <v>6</v>
      </c>
      <c r="H498" s="2">
        <v>21</v>
      </c>
      <c r="I498" s="2">
        <v>12</v>
      </c>
      <c r="J498" s="2">
        <v>50</v>
      </c>
      <c r="K498" s="2" t="s">
        <v>12</v>
      </c>
      <c r="L498" s="3">
        <v>45692</v>
      </c>
      <c r="M498" s="2" t="s">
        <v>946</v>
      </c>
      <c r="N498" s="2" t="s">
        <v>1568</v>
      </c>
      <c r="O498" s="2" t="s">
        <v>749</v>
      </c>
      <c r="P498" s="2" t="s">
        <v>413</v>
      </c>
      <c r="Q498" s="2" t="s">
        <v>55</v>
      </c>
      <c r="R498" s="3">
        <v>45674</v>
      </c>
      <c r="S498" s="2" t="s">
        <v>2655</v>
      </c>
    </row>
    <row r="499" spans="1:19">
      <c r="A499" s="2" t="s">
        <v>2656</v>
      </c>
      <c r="B499" s="2" t="s">
        <v>2657</v>
      </c>
      <c r="C499" s="2"/>
      <c r="D499" s="2" t="s">
        <v>2658</v>
      </c>
      <c r="E499" s="2" t="s">
        <v>1577</v>
      </c>
      <c r="F499" s="2" t="s">
        <v>342</v>
      </c>
      <c r="G499" s="2" t="s">
        <v>361</v>
      </c>
      <c r="H499" s="2">
        <v>32</v>
      </c>
      <c r="I499" s="2">
        <v>13</v>
      </c>
      <c r="J499" s="2">
        <v>31</v>
      </c>
      <c r="K499" s="2" t="s">
        <v>99</v>
      </c>
      <c r="L499" s="3">
        <v>45863</v>
      </c>
      <c r="M499" s="2" t="s">
        <v>133</v>
      </c>
      <c r="N499" s="2" t="s">
        <v>66</v>
      </c>
      <c r="O499" s="2" t="s">
        <v>742</v>
      </c>
      <c r="P499" s="2"/>
      <c r="Q499" s="2" t="s">
        <v>430</v>
      </c>
      <c r="R499" s="3">
        <v>45795</v>
      </c>
      <c r="S499" s="2"/>
    </row>
    <row r="500" spans="1:19">
      <c r="A500" s="2" t="s">
        <v>2659</v>
      </c>
      <c r="B500" s="2" t="s">
        <v>2660</v>
      </c>
      <c r="C500" s="2" t="s">
        <v>2661</v>
      </c>
      <c r="D500" s="2" t="s">
        <v>2662</v>
      </c>
      <c r="E500" s="2" t="s">
        <v>333</v>
      </c>
      <c r="F500" s="2" t="s">
        <v>410</v>
      </c>
      <c r="G500" s="2" t="s">
        <v>262</v>
      </c>
      <c r="H500" s="2"/>
      <c r="I500" s="2">
        <v>14</v>
      </c>
      <c r="J500" s="2">
        <v>1</v>
      </c>
      <c r="K500" s="2" t="s">
        <v>132</v>
      </c>
      <c r="L500" s="3">
        <v>45912</v>
      </c>
      <c r="M500" s="2"/>
      <c r="N500" s="2" t="s">
        <v>91</v>
      </c>
      <c r="O500" s="2" t="s">
        <v>337</v>
      </c>
      <c r="P500" s="2" t="s">
        <v>404</v>
      </c>
      <c r="Q500" s="2" t="s">
        <v>793</v>
      </c>
      <c r="R500" s="3">
        <v>45878</v>
      </c>
      <c r="S500" s="2" t="s">
        <v>2663</v>
      </c>
    </row>
    <row r="501" spans="1:19">
      <c r="A501" s="2" t="s">
        <v>2664</v>
      </c>
      <c r="B501" s="2" t="s">
        <v>2665</v>
      </c>
      <c r="C501" s="2" t="s">
        <v>2666</v>
      </c>
      <c r="D501" s="2" t="s">
        <v>2667</v>
      </c>
      <c r="E501" s="2" t="s">
        <v>763</v>
      </c>
      <c r="F501" s="2"/>
      <c r="G501" s="2" t="s">
        <v>121</v>
      </c>
      <c r="H501" s="2">
        <v>23</v>
      </c>
      <c r="I501" s="2">
        <v>20</v>
      </c>
      <c r="J501" s="2">
        <v>15</v>
      </c>
      <c r="K501" s="2" t="s">
        <v>11</v>
      </c>
      <c r="L501" s="3">
        <v>45698</v>
      </c>
      <c r="M501" s="2" t="s">
        <v>241</v>
      </c>
      <c r="N501" s="2" t="s">
        <v>475</v>
      </c>
      <c r="O501" s="2" t="s">
        <v>185</v>
      </c>
      <c r="P501" s="2" t="s">
        <v>255</v>
      </c>
      <c r="Q501" s="2" t="s">
        <v>55</v>
      </c>
      <c r="R501" s="3">
        <v>45757</v>
      </c>
      <c r="S501" s="2" t="s">
        <v>2668</v>
      </c>
    </row>
    <row r="502" spans="1:19">
      <c r="A502" s="2" t="s">
        <v>2669</v>
      </c>
      <c r="B502" s="2" t="s">
        <v>2670</v>
      </c>
      <c r="C502" s="2" t="s">
        <v>2671</v>
      </c>
      <c r="D502" s="2" t="s">
        <v>2672</v>
      </c>
      <c r="E502" s="2" t="s">
        <v>74</v>
      </c>
      <c r="F502" s="2" t="s">
        <v>410</v>
      </c>
      <c r="G502" s="2" t="s">
        <v>686</v>
      </c>
      <c r="H502" s="2">
        <v>14</v>
      </c>
      <c r="I502" s="2">
        <v>7</v>
      </c>
      <c r="J502" s="2">
        <v>42</v>
      </c>
      <c r="K502" s="2" t="s">
        <v>132</v>
      </c>
      <c r="L502" s="3">
        <v>45969</v>
      </c>
      <c r="M502" s="2" t="s">
        <v>193</v>
      </c>
      <c r="N502" s="2" t="s">
        <v>563</v>
      </c>
      <c r="O502" s="2" t="s">
        <v>202</v>
      </c>
      <c r="P502" s="2" t="s">
        <v>404</v>
      </c>
      <c r="Q502" s="2" t="s">
        <v>204</v>
      </c>
      <c r="R502" s="3">
        <v>45965</v>
      </c>
      <c r="S502" s="2" t="s">
        <v>2673</v>
      </c>
    </row>
    <row r="503" spans="1:19">
      <c r="A503" s="2" t="s">
        <v>2674</v>
      </c>
      <c r="B503" s="2" t="s">
        <v>2675</v>
      </c>
      <c r="C503" s="2" t="s">
        <v>2676</v>
      </c>
      <c r="D503" s="2" t="s">
        <v>2677</v>
      </c>
      <c r="E503" s="2" t="s">
        <v>1882</v>
      </c>
      <c r="F503" s="2" t="s">
        <v>75</v>
      </c>
      <c r="G503" s="2" t="s">
        <v>160</v>
      </c>
      <c r="H503" s="2">
        <v>4</v>
      </c>
      <c r="I503" s="2">
        <v>6</v>
      </c>
      <c r="J503" s="2"/>
      <c r="K503" s="2"/>
      <c r="L503" s="3">
        <v>45710</v>
      </c>
      <c r="M503" s="2" t="s">
        <v>588</v>
      </c>
      <c r="N503" s="2" t="s">
        <v>66</v>
      </c>
      <c r="O503" s="2"/>
      <c r="P503" s="2" t="s">
        <v>602</v>
      </c>
      <c r="Q503" s="2" t="s">
        <v>294</v>
      </c>
      <c r="R503" s="3">
        <v>45772</v>
      </c>
      <c r="S503" s="2"/>
    </row>
    <row r="504" spans="1:19">
      <c r="A504" s="2" t="s">
        <v>2678</v>
      </c>
      <c r="B504" s="2" t="s">
        <v>2679</v>
      </c>
      <c r="C504" s="2" t="s">
        <v>2680</v>
      </c>
      <c r="D504" s="2" t="s">
        <v>2681</v>
      </c>
      <c r="E504" s="2" t="s">
        <v>169</v>
      </c>
      <c r="F504" s="2" t="s">
        <v>655</v>
      </c>
      <c r="G504" s="2"/>
      <c r="H504" s="2">
        <v>25</v>
      </c>
      <c r="I504" s="2">
        <v>12</v>
      </c>
      <c r="J504" s="2"/>
      <c r="K504" s="2" t="s">
        <v>12</v>
      </c>
      <c r="L504" s="3">
        <v>45855</v>
      </c>
      <c r="M504" s="2" t="s">
        <v>516</v>
      </c>
      <c r="N504" s="2" t="s">
        <v>112</v>
      </c>
      <c r="O504" s="2" t="s">
        <v>243</v>
      </c>
      <c r="P504" s="2" t="s">
        <v>255</v>
      </c>
      <c r="Q504" s="2" t="s">
        <v>176</v>
      </c>
      <c r="R504" s="3">
        <v>45659</v>
      </c>
      <c r="S504" s="2" t="s">
        <v>2682</v>
      </c>
    </row>
    <row r="505" spans="1:19">
      <c r="A505" s="2" t="s">
        <v>2683</v>
      </c>
      <c r="B505" s="2" t="s">
        <v>2684</v>
      </c>
      <c r="C505" s="2" t="s">
        <v>2685</v>
      </c>
      <c r="D505" s="2" t="s">
        <v>2686</v>
      </c>
      <c r="E505" s="2" t="s">
        <v>37</v>
      </c>
      <c r="F505" s="2" t="s">
        <v>170</v>
      </c>
      <c r="G505" s="2" t="s">
        <v>8</v>
      </c>
      <c r="H505" s="2"/>
      <c r="I505" s="2">
        <v>20</v>
      </c>
      <c r="J505" s="2">
        <v>1</v>
      </c>
      <c r="K505" s="2"/>
      <c r="L505" s="3">
        <v>45940</v>
      </c>
      <c r="M505" s="2" t="s">
        <v>335</v>
      </c>
      <c r="N505" s="2" t="s">
        <v>436</v>
      </c>
      <c r="O505" s="2" t="s">
        <v>1469</v>
      </c>
      <c r="P505" s="2" t="s">
        <v>1511</v>
      </c>
      <c r="Q505" s="2" t="s">
        <v>356</v>
      </c>
      <c r="R505" s="3">
        <v>45860</v>
      </c>
      <c r="S505" s="2"/>
    </row>
    <row r="506" spans="1:19">
      <c r="A506" s="2" t="s">
        <v>2687</v>
      </c>
      <c r="B506" s="2" t="s">
        <v>2688</v>
      </c>
      <c r="C506" s="2" t="s">
        <v>2689</v>
      </c>
      <c r="D506" s="2" t="s">
        <v>2690</v>
      </c>
      <c r="E506" s="2" t="s">
        <v>2506</v>
      </c>
      <c r="F506" s="2" t="s">
        <v>131</v>
      </c>
      <c r="G506" s="2" t="s">
        <v>6</v>
      </c>
      <c r="H506" s="2">
        <v>33</v>
      </c>
      <c r="I506" s="2">
        <v>8</v>
      </c>
      <c r="J506" s="2"/>
      <c r="K506" s="2" t="s">
        <v>64</v>
      </c>
      <c r="L506" s="3">
        <v>45877</v>
      </c>
      <c r="M506" s="2" t="s">
        <v>100</v>
      </c>
      <c r="N506" s="2" t="s">
        <v>1568</v>
      </c>
      <c r="O506" s="2" t="s">
        <v>293</v>
      </c>
      <c r="P506" s="2" t="s">
        <v>1220</v>
      </c>
      <c r="Q506" s="2" t="s">
        <v>657</v>
      </c>
      <c r="R506" s="3">
        <v>45842</v>
      </c>
      <c r="S506" s="2" t="s">
        <v>2691</v>
      </c>
    </row>
    <row r="507" spans="1:19">
      <c r="A507" s="2" t="s">
        <v>2692</v>
      </c>
      <c r="B507" s="2" t="s">
        <v>2693</v>
      </c>
      <c r="C507" s="2" t="s">
        <v>2694</v>
      </c>
      <c r="D507" s="2" t="s">
        <v>2695</v>
      </c>
      <c r="E507" s="2" t="s">
        <v>799</v>
      </c>
      <c r="F507" s="2" t="s">
        <v>230</v>
      </c>
      <c r="G507" s="2" t="s">
        <v>160</v>
      </c>
      <c r="H507" s="2">
        <v>12</v>
      </c>
      <c r="I507" s="2">
        <v>2</v>
      </c>
      <c r="J507" s="2">
        <v>34</v>
      </c>
      <c r="K507" s="2" t="s">
        <v>325</v>
      </c>
      <c r="L507" s="3">
        <v>45932</v>
      </c>
      <c r="M507" s="2" t="s">
        <v>946</v>
      </c>
      <c r="N507" s="2" t="s">
        <v>223</v>
      </c>
      <c r="O507" s="2" t="s">
        <v>491</v>
      </c>
      <c r="P507" s="2" t="s">
        <v>1136</v>
      </c>
      <c r="Q507" s="2"/>
      <c r="R507" s="3">
        <v>45902</v>
      </c>
      <c r="S507" s="2" t="s">
        <v>2696</v>
      </c>
    </row>
    <row r="508" spans="1:19">
      <c r="A508" s="2" t="s">
        <v>2697</v>
      </c>
      <c r="B508" s="2" t="s">
        <v>2698</v>
      </c>
      <c r="C508" s="2" t="s">
        <v>2699</v>
      </c>
      <c r="D508" s="2" t="s">
        <v>2700</v>
      </c>
      <c r="E508" s="2" t="s">
        <v>846</v>
      </c>
      <c r="F508" s="2" t="s">
        <v>271</v>
      </c>
      <c r="G508" s="2" t="s">
        <v>643</v>
      </c>
      <c r="H508" s="2"/>
      <c r="I508" s="2">
        <v>2</v>
      </c>
      <c r="J508" s="2">
        <v>57</v>
      </c>
      <c r="K508" s="2" t="s">
        <v>89</v>
      </c>
      <c r="L508" s="3">
        <v>45720</v>
      </c>
      <c r="M508" s="2" t="s">
        <v>78</v>
      </c>
      <c r="N508" s="2" t="s">
        <v>242</v>
      </c>
      <c r="O508" s="2" t="s">
        <v>67</v>
      </c>
      <c r="P508" s="2" t="s">
        <v>265</v>
      </c>
      <c r="Q508" s="2" t="s">
        <v>69</v>
      </c>
      <c r="R508" s="3">
        <v>45895</v>
      </c>
      <c r="S508" s="2" t="s">
        <v>2701</v>
      </c>
    </row>
    <row r="509" spans="1:19">
      <c r="A509" s="2" t="s">
        <v>2702</v>
      </c>
      <c r="B509" s="2" t="s">
        <v>2703</v>
      </c>
      <c r="C509" s="2" t="s">
        <v>2704</v>
      </c>
      <c r="D509" s="2"/>
      <c r="E509" s="2" t="s">
        <v>2705</v>
      </c>
      <c r="F509" s="2" t="s">
        <v>38</v>
      </c>
      <c r="G509" s="2" t="s">
        <v>182</v>
      </c>
      <c r="H509" s="2">
        <v>1</v>
      </c>
      <c r="I509" s="2">
        <v>18</v>
      </c>
      <c r="J509" s="2">
        <v>40</v>
      </c>
      <c r="K509" s="2" t="s">
        <v>111</v>
      </c>
      <c r="L509" s="3">
        <v>45703</v>
      </c>
      <c r="M509" s="2" t="s">
        <v>90</v>
      </c>
      <c r="N509" s="2" t="s">
        <v>525</v>
      </c>
      <c r="O509" s="2" t="s">
        <v>162</v>
      </c>
      <c r="P509" s="2" t="s">
        <v>533</v>
      </c>
      <c r="Q509" s="2" t="s">
        <v>438</v>
      </c>
      <c r="R509" s="3">
        <v>45744</v>
      </c>
      <c r="S509" s="2" t="s">
        <v>2706</v>
      </c>
    </row>
    <row r="510" spans="1:19">
      <c r="A510" s="2" t="s">
        <v>2707</v>
      </c>
      <c r="B510" s="2" t="s">
        <v>2708</v>
      </c>
      <c r="C510" s="2" t="s">
        <v>2709</v>
      </c>
      <c r="D510" s="2" t="s">
        <v>2710</v>
      </c>
      <c r="E510" s="2" t="s">
        <v>191</v>
      </c>
      <c r="F510" s="2" t="s">
        <v>62</v>
      </c>
      <c r="G510" s="2" t="s">
        <v>212</v>
      </c>
      <c r="H510" s="2">
        <v>6</v>
      </c>
      <c r="I510" s="2">
        <v>12</v>
      </c>
      <c r="J510" s="2">
        <v>46</v>
      </c>
      <c r="K510" s="2" t="s">
        <v>14</v>
      </c>
      <c r="L510" s="3">
        <v>45719</v>
      </c>
      <c r="M510" s="2"/>
      <c r="N510" s="2" t="s">
        <v>563</v>
      </c>
      <c r="O510" s="2" t="s">
        <v>491</v>
      </c>
      <c r="P510" s="2" t="s">
        <v>318</v>
      </c>
      <c r="Q510" s="2" t="s">
        <v>294</v>
      </c>
      <c r="R510" s="3">
        <v>45675</v>
      </c>
      <c r="S510" s="2" t="s">
        <v>2711</v>
      </c>
    </row>
    <row r="511" spans="1:19">
      <c r="A511" s="2" t="s">
        <v>2712</v>
      </c>
      <c r="B511" s="2" t="s">
        <v>2713</v>
      </c>
      <c r="C511" s="2" t="s">
        <v>2714</v>
      </c>
      <c r="D511" s="2" t="s">
        <v>2715</v>
      </c>
      <c r="E511" s="2" t="s">
        <v>402</v>
      </c>
      <c r="F511" s="2" t="s">
        <v>230</v>
      </c>
      <c r="G511" s="2" t="s">
        <v>192</v>
      </c>
      <c r="H511" s="2">
        <v>16</v>
      </c>
      <c r="I511" s="2">
        <v>9</v>
      </c>
      <c r="J511" s="2">
        <v>19</v>
      </c>
      <c r="K511" s="2" t="s">
        <v>132</v>
      </c>
      <c r="L511" s="3">
        <v>46011</v>
      </c>
      <c r="M511" s="2" t="s">
        <v>193</v>
      </c>
      <c r="N511" s="2" t="s">
        <v>91</v>
      </c>
      <c r="O511" s="2" t="s">
        <v>243</v>
      </c>
      <c r="P511" s="2" t="s">
        <v>404</v>
      </c>
      <c r="Q511" s="2" t="s">
        <v>625</v>
      </c>
      <c r="R511" s="3">
        <v>45895</v>
      </c>
      <c r="S511" s="2" t="s">
        <v>2716</v>
      </c>
    </row>
    <row r="512" spans="1:19">
      <c r="A512" s="2" t="s">
        <v>2717</v>
      </c>
      <c r="B512" s="2" t="s">
        <v>2718</v>
      </c>
      <c r="C512" s="2" t="s">
        <v>2719</v>
      </c>
      <c r="D512" s="2" t="s">
        <v>2720</v>
      </c>
      <c r="E512" s="2" t="s">
        <v>822</v>
      </c>
      <c r="F512" s="2" t="s">
        <v>75</v>
      </c>
      <c r="G512" s="2" t="s">
        <v>643</v>
      </c>
      <c r="H512" s="2">
        <v>4</v>
      </c>
      <c r="I512" s="2">
        <v>14</v>
      </c>
      <c r="J512" s="2">
        <v>34</v>
      </c>
      <c r="K512" s="2"/>
      <c r="L512" s="3">
        <v>45744</v>
      </c>
      <c r="M512" s="2"/>
      <c r="N512" s="2" t="s">
        <v>403</v>
      </c>
      <c r="O512" s="2" t="s">
        <v>124</v>
      </c>
      <c r="P512" s="2" t="s">
        <v>533</v>
      </c>
      <c r="Q512" s="2" t="s">
        <v>44</v>
      </c>
      <c r="R512" s="3">
        <v>45727</v>
      </c>
      <c r="S512" s="2" t="s">
        <v>2721</v>
      </c>
    </row>
    <row r="513" spans="1:19">
      <c r="A513" s="2" t="s">
        <v>2722</v>
      </c>
      <c r="B513" s="2" t="s">
        <v>2723</v>
      </c>
      <c r="C513" s="2" t="s">
        <v>2724</v>
      </c>
      <c r="D513" s="2" t="s">
        <v>2725</v>
      </c>
      <c r="E513" s="2" t="s">
        <v>685</v>
      </c>
      <c r="F513" s="2" t="s">
        <v>75</v>
      </c>
      <c r="G513" s="2" t="s">
        <v>200</v>
      </c>
      <c r="H513" s="2">
        <v>21</v>
      </c>
      <c r="I513" s="2">
        <v>18</v>
      </c>
      <c r="J513" s="2"/>
      <c r="K513" s="2" t="s">
        <v>77</v>
      </c>
      <c r="L513" s="3">
        <v>45795</v>
      </c>
      <c r="M513" s="2" t="s">
        <v>489</v>
      </c>
      <c r="N513" s="2" t="s">
        <v>79</v>
      </c>
      <c r="O513" s="2" t="s">
        <v>355</v>
      </c>
      <c r="P513" s="2" t="s">
        <v>577</v>
      </c>
      <c r="Q513" s="2" t="s">
        <v>233</v>
      </c>
      <c r="R513" s="3">
        <v>45943</v>
      </c>
      <c r="S513" s="2"/>
    </row>
    <row r="514" spans="1:19">
      <c r="A514" s="2" t="s">
        <v>2726</v>
      </c>
      <c r="B514" s="2" t="s">
        <v>2727</v>
      </c>
      <c r="C514" s="2" t="s">
        <v>2728</v>
      </c>
      <c r="D514" s="2" t="s">
        <v>2729</v>
      </c>
      <c r="E514" s="2" t="s">
        <v>2149</v>
      </c>
      <c r="F514" s="2" t="s">
        <v>120</v>
      </c>
      <c r="G514" s="2" t="s">
        <v>212</v>
      </c>
      <c r="H514" s="2">
        <v>6</v>
      </c>
      <c r="I514" s="2">
        <v>5</v>
      </c>
      <c r="J514" s="2">
        <v>43</v>
      </c>
      <c r="K514" s="2" t="s">
        <v>77</v>
      </c>
      <c r="L514" s="3">
        <v>45734</v>
      </c>
      <c r="M514" s="2" t="s">
        <v>421</v>
      </c>
      <c r="N514" s="2" t="s">
        <v>79</v>
      </c>
      <c r="O514" s="2" t="s">
        <v>556</v>
      </c>
      <c r="P514" s="2" t="s">
        <v>800</v>
      </c>
      <c r="Q514" s="2" t="s">
        <v>176</v>
      </c>
      <c r="R514" s="3">
        <v>45936</v>
      </c>
      <c r="S514" s="2" t="s">
        <v>2730</v>
      </c>
    </row>
    <row r="515" spans="1:19">
      <c r="A515" s="2" t="s">
        <v>2731</v>
      </c>
      <c r="B515" s="2" t="s">
        <v>2732</v>
      </c>
      <c r="C515" s="2" t="s">
        <v>2733</v>
      </c>
      <c r="D515" s="2"/>
      <c r="E515" s="2" t="s">
        <v>88</v>
      </c>
      <c r="F515" s="2" t="s">
        <v>324</v>
      </c>
      <c r="G515" s="2"/>
      <c r="H515" s="2">
        <v>24</v>
      </c>
      <c r="I515" s="2">
        <v>17</v>
      </c>
      <c r="J515" s="2">
        <v>39</v>
      </c>
      <c r="K515" s="2" t="s">
        <v>122</v>
      </c>
      <c r="L515" s="3">
        <v>45971</v>
      </c>
      <c r="M515" s="2" t="s">
        <v>588</v>
      </c>
      <c r="N515" s="2" t="s">
        <v>214</v>
      </c>
      <c r="O515" s="2" t="s">
        <v>300</v>
      </c>
      <c r="P515" s="2" t="s">
        <v>631</v>
      </c>
      <c r="Q515" s="2" t="s">
        <v>625</v>
      </c>
      <c r="R515" s="3">
        <v>45978</v>
      </c>
      <c r="S515" s="2" t="s">
        <v>2734</v>
      </c>
    </row>
    <row r="516" spans="1:19">
      <c r="A516" s="2" t="s">
        <v>2735</v>
      </c>
      <c r="B516" s="2" t="s">
        <v>2736</v>
      </c>
      <c r="C516" s="2" t="s">
        <v>2737</v>
      </c>
      <c r="D516" s="2" t="s">
        <v>2738</v>
      </c>
      <c r="E516" s="2" t="s">
        <v>1147</v>
      </c>
      <c r="F516" s="2" t="s">
        <v>62</v>
      </c>
      <c r="G516" s="2" t="s">
        <v>121</v>
      </c>
      <c r="H516" s="2">
        <v>20</v>
      </c>
      <c r="I516" s="2">
        <v>6</v>
      </c>
      <c r="J516" s="2">
        <v>46</v>
      </c>
      <c r="K516" s="2" t="s">
        <v>252</v>
      </c>
      <c r="L516" s="3">
        <v>45774</v>
      </c>
      <c r="M516" s="2" t="s">
        <v>151</v>
      </c>
      <c r="N516" s="2" t="s">
        <v>857</v>
      </c>
      <c r="O516" s="2" t="s">
        <v>254</v>
      </c>
      <c r="P516" s="2" t="s">
        <v>244</v>
      </c>
      <c r="Q516" s="2" t="s">
        <v>82</v>
      </c>
      <c r="R516" s="3">
        <v>45658</v>
      </c>
      <c r="S516" s="2" t="s">
        <v>2739</v>
      </c>
    </row>
    <row r="517" spans="1:19">
      <c r="A517" s="2" t="s">
        <v>2740</v>
      </c>
      <c r="B517" s="2" t="s">
        <v>2741</v>
      </c>
      <c r="C517" s="2" t="s">
        <v>2742</v>
      </c>
      <c r="D517" s="2" t="s">
        <v>2743</v>
      </c>
      <c r="E517" s="2" t="s">
        <v>17</v>
      </c>
      <c r="F517" s="2" t="s">
        <v>230</v>
      </c>
      <c r="G517" s="2" t="s">
        <v>361</v>
      </c>
      <c r="H517" s="2">
        <v>8</v>
      </c>
      <c r="I517" s="2">
        <v>0</v>
      </c>
      <c r="J517" s="2">
        <v>8</v>
      </c>
      <c r="K517" s="2" t="s">
        <v>39</v>
      </c>
      <c r="L517" s="3">
        <v>45918</v>
      </c>
      <c r="M517" s="2" t="s">
        <v>40</v>
      </c>
      <c r="N517" s="2" t="s">
        <v>309</v>
      </c>
      <c r="O517" s="2" t="s">
        <v>162</v>
      </c>
      <c r="P517" s="2" t="s">
        <v>54</v>
      </c>
      <c r="Q517" s="2" t="s">
        <v>176</v>
      </c>
      <c r="R517" s="3">
        <v>45852</v>
      </c>
      <c r="S517" s="2"/>
    </row>
    <row r="518" spans="1:19">
      <c r="A518" s="2" t="s">
        <v>2744</v>
      </c>
      <c r="B518" s="2" t="s">
        <v>2745</v>
      </c>
      <c r="C518" s="2" t="s">
        <v>2746</v>
      </c>
      <c r="D518" s="2"/>
      <c r="E518" s="2" t="s">
        <v>2602</v>
      </c>
      <c r="F518" s="2" t="s">
        <v>281</v>
      </c>
      <c r="G518" s="2" t="s">
        <v>110</v>
      </c>
      <c r="H518" s="2">
        <v>17</v>
      </c>
      <c r="I518" s="2">
        <v>10</v>
      </c>
      <c r="J518" s="2">
        <v>27</v>
      </c>
      <c r="K518" s="2" t="s">
        <v>459</v>
      </c>
      <c r="L518" s="3">
        <v>45834</v>
      </c>
      <c r="M518" s="2" t="s">
        <v>273</v>
      </c>
      <c r="N518" s="2" t="s">
        <v>253</v>
      </c>
      <c r="O518" s="2"/>
      <c r="P518" s="2" t="s">
        <v>93</v>
      </c>
      <c r="Q518" s="2" t="s">
        <v>329</v>
      </c>
      <c r="R518" s="3">
        <v>45714</v>
      </c>
      <c r="S518" s="2" t="s">
        <v>2747</v>
      </c>
    </row>
    <row r="519" spans="1:19">
      <c r="A519" s="2" t="s">
        <v>2748</v>
      </c>
      <c r="B519" s="2" t="s">
        <v>2749</v>
      </c>
      <c r="C519" s="2" t="s">
        <v>2750</v>
      </c>
      <c r="D519" s="2"/>
      <c r="E519" s="2" t="s">
        <v>2276</v>
      </c>
      <c r="F519" s="2" t="s">
        <v>140</v>
      </c>
      <c r="G519" s="2" t="s">
        <v>240</v>
      </c>
      <c r="H519" s="2">
        <v>4</v>
      </c>
      <c r="I519" s="2">
        <v>10</v>
      </c>
      <c r="J519" s="2">
        <v>2</v>
      </c>
      <c r="K519" s="2" t="s">
        <v>183</v>
      </c>
      <c r="L519" s="3">
        <v>45975</v>
      </c>
      <c r="M519" s="2" t="s">
        <v>133</v>
      </c>
      <c r="N519" s="2" t="s">
        <v>1072</v>
      </c>
      <c r="O519" s="2" t="s">
        <v>254</v>
      </c>
      <c r="P519" s="2" t="s">
        <v>404</v>
      </c>
      <c r="Q519" s="2" t="s">
        <v>233</v>
      </c>
      <c r="R519" s="3">
        <v>45851</v>
      </c>
      <c r="S519" s="2" t="s">
        <v>2751</v>
      </c>
    </row>
    <row r="520" spans="1:19">
      <c r="A520" s="2" t="s">
        <v>2752</v>
      </c>
      <c r="B520" s="2" t="s">
        <v>2753</v>
      </c>
      <c r="C520" s="2" t="s">
        <v>2754</v>
      </c>
      <c r="D520" s="2" t="s">
        <v>2755</v>
      </c>
      <c r="E520" s="2" t="s">
        <v>1165</v>
      </c>
      <c r="F520" s="2" t="s">
        <v>49</v>
      </c>
      <c r="G520" s="2" t="s">
        <v>686</v>
      </c>
      <c r="H520" s="2">
        <v>4</v>
      </c>
      <c r="I520" s="2">
        <v>5</v>
      </c>
      <c r="J520" s="2">
        <v>51</v>
      </c>
      <c r="K520" s="2" t="s">
        <v>5</v>
      </c>
      <c r="L520" s="3">
        <v>45774</v>
      </c>
      <c r="M520" s="2" t="s">
        <v>100</v>
      </c>
      <c r="N520" s="2" t="s">
        <v>1568</v>
      </c>
      <c r="O520" s="2" t="s">
        <v>500</v>
      </c>
      <c r="P520" s="2" t="s">
        <v>423</v>
      </c>
      <c r="Q520" s="2" t="s">
        <v>625</v>
      </c>
      <c r="R520" s="3"/>
      <c r="S520" s="2"/>
    </row>
    <row r="521" spans="1:19">
      <c r="A521" s="2" t="s">
        <v>2756</v>
      </c>
      <c r="B521" s="2" t="s">
        <v>2757</v>
      </c>
      <c r="C521" s="2" t="s">
        <v>2758</v>
      </c>
      <c r="D521" s="2" t="s">
        <v>2759</v>
      </c>
      <c r="E521" s="2" t="s">
        <v>1154</v>
      </c>
      <c r="F521" s="2"/>
      <c r="G521" s="2" t="s">
        <v>63</v>
      </c>
      <c r="H521" s="2">
        <v>5</v>
      </c>
      <c r="I521" s="2">
        <v>5</v>
      </c>
      <c r="J521" s="2">
        <v>57</v>
      </c>
      <c r="K521" s="2" t="s">
        <v>459</v>
      </c>
      <c r="L521" s="3">
        <v>45817</v>
      </c>
      <c r="M521" s="2" t="s">
        <v>946</v>
      </c>
      <c r="N521" s="2" t="s">
        <v>370</v>
      </c>
      <c r="O521" s="2" t="s">
        <v>890</v>
      </c>
      <c r="P521" s="2" t="s">
        <v>724</v>
      </c>
      <c r="Q521" s="2"/>
      <c r="R521" s="3">
        <v>45932</v>
      </c>
      <c r="S521" s="2"/>
    </row>
    <row r="522" spans="1:19">
      <c r="A522" s="2" t="s">
        <v>2760</v>
      </c>
      <c r="B522" s="2" t="s">
        <v>2761</v>
      </c>
      <c r="C522" s="2" t="s">
        <v>2762</v>
      </c>
      <c r="D522" s="2"/>
      <c r="E522" s="2" t="s">
        <v>1577</v>
      </c>
      <c r="F522" s="2" t="s">
        <v>569</v>
      </c>
      <c r="G522" s="2" t="s">
        <v>272</v>
      </c>
      <c r="H522" s="2">
        <v>28</v>
      </c>
      <c r="I522" s="2">
        <v>20</v>
      </c>
      <c r="J522" s="2">
        <v>4</v>
      </c>
      <c r="K522" s="2"/>
      <c r="L522" s="3">
        <v>45762</v>
      </c>
      <c r="M522" s="2" t="s">
        <v>316</v>
      </c>
      <c r="N522" s="2" t="s">
        <v>134</v>
      </c>
      <c r="O522" s="2"/>
      <c r="P522" s="2" t="s">
        <v>1420</v>
      </c>
      <c r="Q522" s="2" t="s">
        <v>657</v>
      </c>
      <c r="R522" s="3">
        <v>45950</v>
      </c>
      <c r="S522" s="2"/>
    </row>
    <row r="523" spans="1:19">
      <c r="A523" s="2" t="s">
        <v>2763</v>
      </c>
      <c r="B523" s="2" t="s">
        <v>2764</v>
      </c>
      <c r="C523" s="2" t="s">
        <v>2765</v>
      </c>
      <c r="D523" s="2"/>
      <c r="E523" s="2" t="s">
        <v>587</v>
      </c>
      <c r="F523" s="2" t="s">
        <v>230</v>
      </c>
      <c r="G523" s="2" t="s">
        <v>8</v>
      </c>
      <c r="H523" s="2">
        <v>10</v>
      </c>
      <c r="I523" s="2">
        <v>11</v>
      </c>
      <c r="J523" s="2">
        <v>15</v>
      </c>
      <c r="K523" s="2" t="s">
        <v>89</v>
      </c>
      <c r="L523" s="3">
        <v>45907</v>
      </c>
      <c r="M523" s="2" t="s">
        <v>532</v>
      </c>
      <c r="N523" s="2"/>
      <c r="O523" s="2" t="s">
        <v>890</v>
      </c>
      <c r="P523" s="2" t="s">
        <v>265</v>
      </c>
      <c r="Q523" s="2"/>
      <c r="R523" s="3">
        <v>45893</v>
      </c>
      <c r="S523" s="2" t="s">
        <v>2766</v>
      </c>
    </row>
    <row r="524" spans="1:19">
      <c r="A524" s="2" t="s">
        <v>2767</v>
      </c>
      <c r="B524" s="2" t="s">
        <v>2768</v>
      </c>
      <c r="C524" s="2" t="s">
        <v>2769</v>
      </c>
      <c r="D524" s="2" t="s">
        <v>2770</v>
      </c>
      <c r="E524" s="2" t="s">
        <v>368</v>
      </c>
      <c r="F524" s="2" t="s">
        <v>334</v>
      </c>
      <c r="G524" s="2" t="s">
        <v>182</v>
      </c>
      <c r="H524" s="2"/>
      <c r="I524" s="2">
        <v>14</v>
      </c>
      <c r="J524" s="2"/>
      <c r="K524" s="2" t="s">
        <v>12</v>
      </c>
      <c r="L524" s="3">
        <v>45981</v>
      </c>
      <c r="M524" s="2" t="s">
        <v>65</v>
      </c>
      <c r="N524" s="2" t="s">
        <v>697</v>
      </c>
      <c r="O524" s="2" t="s">
        <v>80</v>
      </c>
      <c r="P524" s="2" t="s">
        <v>731</v>
      </c>
      <c r="Q524" s="2" t="s">
        <v>145</v>
      </c>
      <c r="R524" s="3">
        <v>45948</v>
      </c>
      <c r="S524" s="2" t="s">
        <v>2771</v>
      </c>
    </row>
    <row r="525" spans="1:19">
      <c r="A525" s="2" t="s">
        <v>2772</v>
      </c>
      <c r="B525" s="2" t="s">
        <v>2773</v>
      </c>
      <c r="C525" s="2" t="s">
        <v>2774</v>
      </c>
      <c r="D525" s="2" t="s">
        <v>2775</v>
      </c>
      <c r="E525" s="2" t="s">
        <v>877</v>
      </c>
      <c r="F525" s="2" t="s">
        <v>230</v>
      </c>
      <c r="G525" s="2"/>
      <c r="H525" s="2">
        <v>29</v>
      </c>
      <c r="I525" s="2">
        <v>16</v>
      </c>
      <c r="J525" s="2">
        <v>28</v>
      </c>
      <c r="K525" s="2" t="s">
        <v>459</v>
      </c>
      <c r="L525" s="3">
        <v>46015</v>
      </c>
      <c r="M525" s="2" t="s">
        <v>946</v>
      </c>
      <c r="N525" s="2" t="s">
        <v>1686</v>
      </c>
      <c r="O525" s="2" t="s">
        <v>371</v>
      </c>
      <c r="P525" s="2" t="s">
        <v>1220</v>
      </c>
      <c r="Q525" s="2" t="s">
        <v>625</v>
      </c>
      <c r="R525" s="3">
        <v>45683</v>
      </c>
      <c r="S525" s="2" t="s">
        <v>2776</v>
      </c>
    </row>
    <row r="526" spans="1:19">
      <c r="A526" s="2" t="s">
        <v>2777</v>
      </c>
      <c r="B526" s="2" t="s">
        <v>2778</v>
      </c>
      <c r="C526" s="2" t="s">
        <v>2779</v>
      </c>
      <c r="D526" s="2" t="s">
        <v>2780</v>
      </c>
      <c r="E526" s="2" t="s">
        <v>1188</v>
      </c>
      <c r="F526" s="2" t="s">
        <v>468</v>
      </c>
      <c r="G526" s="2" t="s">
        <v>458</v>
      </c>
      <c r="H526" s="2">
        <v>22</v>
      </c>
      <c r="I526" s="2">
        <v>2</v>
      </c>
      <c r="J526" s="2">
        <v>30</v>
      </c>
      <c r="K526" s="2" t="s">
        <v>395</v>
      </c>
      <c r="L526" s="3">
        <v>46008</v>
      </c>
      <c r="M526" s="2" t="s">
        <v>516</v>
      </c>
      <c r="N526" s="2" t="s">
        <v>525</v>
      </c>
      <c r="O526" s="2" t="s">
        <v>500</v>
      </c>
      <c r="P526" s="2" t="s">
        <v>631</v>
      </c>
      <c r="Q526" s="2"/>
      <c r="R526" s="3">
        <v>45980</v>
      </c>
      <c r="S526" s="2" t="s">
        <v>2781</v>
      </c>
    </row>
    <row r="527" spans="1:19">
      <c r="A527" s="2" t="s">
        <v>2782</v>
      </c>
      <c r="B527" s="2" t="s">
        <v>2783</v>
      </c>
      <c r="C527" s="2" t="s">
        <v>2784</v>
      </c>
      <c r="D527" s="2" t="s">
        <v>2785</v>
      </c>
      <c r="E527" s="2" t="s">
        <v>402</v>
      </c>
      <c r="F527" s="2" t="s">
        <v>140</v>
      </c>
      <c r="G527" s="2" t="s">
        <v>387</v>
      </c>
      <c r="H527" s="2">
        <v>24</v>
      </c>
      <c r="I527" s="2">
        <v>4</v>
      </c>
      <c r="J527" s="2">
        <v>2</v>
      </c>
      <c r="K527" s="2" t="s">
        <v>5</v>
      </c>
      <c r="L527" s="3">
        <v>45672</v>
      </c>
      <c r="M527" s="2" t="s">
        <v>669</v>
      </c>
      <c r="N527" s="2" t="s">
        <v>79</v>
      </c>
      <c r="O527" s="2" t="s">
        <v>113</v>
      </c>
      <c r="P527" s="2"/>
      <c r="Q527" s="2" t="s">
        <v>329</v>
      </c>
      <c r="R527" s="3">
        <v>45749</v>
      </c>
      <c r="S527" s="2"/>
    </row>
    <row r="528" spans="1:19">
      <c r="A528" s="2" t="s">
        <v>2786</v>
      </c>
      <c r="B528" s="2" t="s">
        <v>2787</v>
      </c>
      <c r="C528" s="2" t="s">
        <v>2788</v>
      </c>
      <c r="D528" s="2" t="s">
        <v>2789</v>
      </c>
      <c r="E528" s="2" t="s">
        <v>636</v>
      </c>
      <c r="F528" s="2" t="s">
        <v>140</v>
      </c>
      <c r="G528" s="2" t="s">
        <v>387</v>
      </c>
      <c r="H528" s="2">
        <v>35</v>
      </c>
      <c r="I528" s="2">
        <v>20</v>
      </c>
      <c r="J528" s="2">
        <v>59</v>
      </c>
      <c r="K528" s="2" t="s">
        <v>122</v>
      </c>
      <c r="L528" s="3">
        <v>45952</v>
      </c>
      <c r="M528" s="2" t="s">
        <v>532</v>
      </c>
      <c r="N528" s="2" t="s">
        <v>563</v>
      </c>
      <c r="O528" s="2" t="s">
        <v>231</v>
      </c>
      <c r="P528" s="2" t="s">
        <v>404</v>
      </c>
      <c r="Q528" s="2" t="s">
        <v>793</v>
      </c>
      <c r="R528" s="3">
        <v>45937</v>
      </c>
      <c r="S528" s="2" t="s">
        <v>2790</v>
      </c>
    </row>
    <row r="529" spans="1:19">
      <c r="A529" s="2" t="s">
        <v>2791</v>
      </c>
      <c r="B529" s="2" t="s">
        <v>2792</v>
      </c>
      <c r="C529" s="2" t="s">
        <v>2793</v>
      </c>
      <c r="D529" s="2" t="s">
        <v>2794</v>
      </c>
      <c r="E529" s="2" t="s">
        <v>15</v>
      </c>
      <c r="F529" s="2" t="s">
        <v>655</v>
      </c>
      <c r="G529" s="2" t="s">
        <v>141</v>
      </c>
      <c r="H529" s="2">
        <v>29</v>
      </c>
      <c r="I529" s="2"/>
      <c r="J529" s="2">
        <v>27</v>
      </c>
      <c r="K529" s="2" t="s">
        <v>459</v>
      </c>
      <c r="L529" s="3">
        <v>45912</v>
      </c>
      <c r="M529" s="2" t="s">
        <v>335</v>
      </c>
      <c r="N529" s="2"/>
      <c r="O529" s="2" t="s">
        <v>92</v>
      </c>
      <c r="P529" s="2" t="s">
        <v>731</v>
      </c>
      <c r="Q529" s="2" t="s">
        <v>104</v>
      </c>
      <c r="R529" s="3">
        <v>46016</v>
      </c>
      <c r="S529" s="2"/>
    </row>
    <row r="530" spans="1:19">
      <c r="A530" s="2" t="s">
        <v>2795</v>
      </c>
      <c r="B530" s="2" t="s">
        <v>2796</v>
      </c>
      <c r="C530" s="2" t="s">
        <v>2797</v>
      </c>
      <c r="D530" s="2"/>
      <c r="E530" s="2" t="s">
        <v>1300</v>
      </c>
      <c r="F530" s="2" t="s">
        <v>211</v>
      </c>
      <c r="G530" s="2" t="s">
        <v>361</v>
      </c>
      <c r="H530" s="2">
        <v>5</v>
      </c>
      <c r="I530" s="2">
        <v>18</v>
      </c>
      <c r="J530" s="2"/>
      <c r="K530" s="2" t="s">
        <v>39</v>
      </c>
      <c r="L530" s="3">
        <v>45794</v>
      </c>
      <c r="M530" s="2" t="s">
        <v>78</v>
      </c>
      <c r="N530" s="2" t="s">
        <v>1017</v>
      </c>
      <c r="O530" s="2" t="s">
        <v>317</v>
      </c>
      <c r="P530" s="2" t="s">
        <v>602</v>
      </c>
      <c r="Q530" s="2" t="s">
        <v>657</v>
      </c>
      <c r="R530" s="3">
        <v>45982</v>
      </c>
      <c r="S530" s="2" t="s">
        <v>2798</v>
      </c>
    </row>
    <row r="531" spans="1:19">
      <c r="A531" s="2" t="s">
        <v>2799</v>
      </c>
      <c r="B531" s="2" t="s">
        <v>2800</v>
      </c>
      <c r="C531" s="2" t="s">
        <v>2801</v>
      </c>
      <c r="D531" s="2" t="s">
        <v>2802</v>
      </c>
      <c r="E531" s="2" t="s">
        <v>2803</v>
      </c>
      <c r="F531" s="2" t="s">
        <v>379</v>
      </c>
      <c r="G531" s="2" t="s">
        <v>50</v>
      </c>
      <c r="H531" s="2">
        <v>22</v>
      </c>
      <c r="I531" s="2">
        <v>13</v>
      </c>
      <c r="J531" s="2">
        <v>60</v>
      </c>
      <c r="K531" s="2" t="s">
        <v>39</v>
      </c>
      <c r="L531" s="3">
        <v>45693</v>
      </c>
      <c r="M531" s="2" t="s">
        <v>588</v>
      </c>
      <c r="N531" s="2" t="s">
        <v>142</v>
      </c>
      <c r="O531" s="2" t="s">
        <v>2042</v>
      </c>
      <c r="P531" s="2" t="s">
        <v>232</v>
      </c>
      <c r="Q531" s="2"/>
      <c r="R531" s="3"/>
      <c r="S531" s="2"/>
    </row>
    <row r="532" spans="1:19">
      <c r="A532" s="2" t="s">
        <v>2804</v>
      </c>
      <c r="B532" s="2" t="s">
        <v>2805</v>
      </c>
      <c r="C532" s="2" t="s">
        <v>2806</v>
      </c>
      <c r="D532" s="2" t="s">
        <v>2807</v>
      </c>
      <c r="E532" s="2" t="s">
        <v>37</v>
      </c>
      <c r="F532" s="2" t="s">
        <v>170</v>
      </c>
      <c r="G532" s="2" t="s">
        <v>992</v>
      </c>
      <c r="H532" s="2"/>
      <c r="I532" s="2"/>
      <c r="J532" s="2">
        <v>46</v>
      </c>
      <c r="K532" s="2" t="s">
        <v>77</v>
      </c>
      <c r="L532" s="3">
        <v>45693</v>
      </c>
      <c r="M532" s="2"/>
      <c r="N532" s="2" t="s">
        <v>812</v>
      </c>
      <c r="O532" s="2" t="s">
        <v>680</v>
      </c>
      <c r="P532" s="2" t="s">
        <v>871</v>
      </c>
      <c r="Q532" s="2" t="s">
        <v>82</v>
      </c>
      <c r="R532" s="3">
        <v>45902</v>
      </c>
      <c r="S532" s="2" t="s">
        <v>2808</v>
      </c>
    </row>
    <row r="533" spans="1:19">
      <c r="A533" s="2" t="s">
        <v>2809</v>
      </c>
      <c r="B533" s="2" t="s">
        <v>2810</v>
      </c>
      <c r="C533" s="2" t="s">
        <v>2811</v>
      </c>
      <c r="D533" s="2"/>
      <c r="E533" s="2" t="s">
        <v>1344</v>
      </c>
      <c r="F533" s="2" t="s">
        <v>75</v>
      </c>
      <c r="G533" s="2" t="s">
        <v>488</v>
      </c>
      <c r="H533" s="2">
        <v>12</v>
      </c>
      <c r="I533" s="2"/>
      <c r="J533" s="2">
        <v>11</v>
      </c>
      <c r="K533" s="2" t="s">
        <v>459</v>
      </c>
      <c r="L533" s="3">
        <v>45922</v>
      </c>
      <c r="M533" s="2" t="s">
        <v>222</v>
      </c>
      <c r="N533" s="2" t="s">
        <v>1189</v>
      </c>
      <c r="O533" s="2" t="s">
        <v>749</v>
      </c>
      <c r="P533" s="2" t="s">
        <v>43</v>
      </c>
      <c r="Q533" s="2"/>
      <c r="R533" s="3"/>
      <c r="S533" s="2"/>
    </row>
    <row r="534" spans="1:19">
      <c r="A534" s="2" t="s">
        <v>2812</v>
      </c>
      <c r="B534" s="2" t="s">
        <v>2813</v>
      </c>
      <c r="C534" s="2" t="s">
        <v>2814</v>
      </c>
      <c r="D534" s="2" t="s">
        <v>2815</v>
      </c>
      <c r="E534" s="2" t="s">
        <v>1373</v>
      </c>
      <c r="F534" s="2" t="s">
        <v>170</v>
      </c>
      <c r="G534" s="2" t="s">
        <v>8</v>
      </c>
      <c r="H534" s="2"/>
      <c r="I534" s="2">
        <v>16</v>
      </c>
      <c r="J534" s="2">
        <v>8</v>
      </c>
      <c r="K534" s="2"/>
      <c r="L534" s="3"/>
      <c r="M534" s="2" t="s">
        <v>213</v>
      </c>
      <c r="N534" s="2" t="s">
        <v>709</v>
      </c>
      <c r="O534" s="2" t="s">
        <v>162</v>
      </c>
      <c r="P534" s="2" t="s">
        <v>265</v>
      </c>
      <c r="Q534" s="2" t="s">
        <v>578</v>
      </c>
      <c r="R534" s="3">
        <v>45980</v>
      </c>
      <c r="S534" s="2"/>
    </row>
    <row r="535" spans="1:19">
      <c r="A535" s="2" t="s">
        <v>2816</v>
      </c>
      <c r="B535" s="2" t="s">
        <v>2817</v>
      </c>
      <c r="C535" s="2" t="s">
        <v>2818</v>
      </c>
      <c r="D535" s="2" t="s">
        <v>2819</v>
      </c>
      <c r="E535" s="2" t="s">
        <v>1195</v>
      </c>
      <c r="F535" s="2" t="s">
        <v>230</v>
      </c>
      <c r="G535" s="2" t="s">
        <v>643</v>
      </c>
      <c r="H535" s="2">
        <v>17</v>
      </c>
      <c r="I535" s="2">
        <v>10</v>
      </c>
      <c r="J535" s="2">
        <v>45</v>
      </c>
      <c r="K535" s="2" t="s">
        <v>14</v>
      </c>
      <c r="L535" s="3">
        <v>45718</v>
      </c>
      <c r="M535" s="2" t="s">
        <v>51</v>
      </c>
      <c r="N535" s="2" t="s">
        <v>475</v>
      </c>
      <c r="O535" s="2" t="s">
        <v>481</v>
      </c>
      <c r="P535" s="2" t="s">
        <v>518</v>
      </c>
      <c r="Q535" s="2" t="s">
        <v>329</v>
      </c>
      <c r="R535" s="3">
        <v>45864</v>
      </c>
      <c r="S535" s="2" t="s">
        <v>2820</v>
      </c>
    </row>
    <row r="536" spans="1:19">
      <c r="A536" s="2" t="s">
        <v>2821</v>
      </c>
      <c r="B536" s="2" t="s">
        <v>778</v>
      </c>
      <c r="C536" s="2" t="s">
        <v>2822</v>
      </c>
      <c r="D536" s="2" t="s">
        <v>2823</v>
      </c>
      <c r="E536" s="2" t="s">
        <v>386</v>
      </c>
      <c r="F536" s="2"/>
      <c r="G536" s="2" t="s">
        <v>121</v>
      </c>
      <c r="H536" s="2">
        <v>31</v>
      </c>
      <c r="I536" s="2">
        <v>8</v>
      </c>
      <c r="J536" s="2">
        <v>53</v>
      </c>
      <c r="K536" s="2" t="s">
        <v>252</v>
      </c>
      <c r="L536" s="3">
        <v>45844</v>
      </c>
      <c r="M536" s="2" t="s">
        <v>516</v>
      </c>
      <c r="N536" s="2" t="s">
        <v>161</v>
      </c>
      <c r="O536" s="2" t="s">
        <v>337</v>
      </c>
      <c r="P536" s="2" t="s">
        <v>301</v>
      </c>
      <c r="Q536" s="2" t="s">
        <v>82</v>
      </c>
      <c r="R536" s="3">
        <v>45711</v>
      </c>
      <c r="S536" s="2" t="s">
        <v>2824</v>
      </c>
    </row>
    <row r="537" spans="1:19">
      <c r="A537" s="2" t="s">
        <v>2825</v>
      </c>
      <c r="B537" s="2" t="s">
        <v>2826</v>
      </c>
      <c r="C537" s="2" t="s">
        <v>2827</v>
      </c>
      <c r="D537" s="2" t="s">
        <v>2828</v>
      </c>
      <c r="E537" s="2" t="s">
        <v>1047</v>
      </c>
      <c r="F537" s="2" t="s">
        <v>444</v>
      </c>
      <c r="G537" s="2" t="s">
        <v>251</v>
      </c>
      <c r="H537" s="2"/>
      <c r="I537" s="2">
        <v>17</v>
      </c>
      <c r="J537" s="2">
        <v>51</v>
      </c>
      <c r="K537" s="2" t="s">
        <v>14</v>
      </c>
      <c r="L537" s="3">
        <v>45984</v>
      </c>
      <c r="M537" s="2" t="s">
        <v>421</v>
      </c>
      <c r="N537" s="2" t="s">
        <v>161</v>
      </c>
      <c r="O537" s="2" t="s">
        <v>124</v>
      </c>
      <c r="P537" s="2" t="s">
        <v>1511</v>
      </c>
      <c r="Q537" s="2" t="s">
        <v>164</v>
      </c>
      <c r="R537" s="3">
        <v>45870</v>
      </c>
      <c r="S537" s="2" t="s">
        <v>2829</v>
      </c>
    </row>
    <row r="538" spans="1:19">
      <c r="A538" s="2" t="s">
        <v>2830</v>
      </c>
      <c r="B538" s="2" t="s">
        <v>1918</v>
      </c>
      <c r="C538" s="2" t="s">
        <v>2831</v>
      </c>
      <c r="D538" s="2" t="s">
        <v>2832</v>
      </c>
      <c r="E538" s="2" t="s">
        <v>1956</v>
      </c>
      <c r="F538" s="2" t="s">
        <v>342</v>
      </c>
      <c r="G538" s="2" t="s">
        <v>992</v>
      </c>
      <c r="H538" s="2">
        <v>14</v>
      </c>
      <c r="I538" s="2">
        <v>14</v>
      </c>
      <c r="J538" s="2">
        <v>23</v>
      </c>
      <c r="K538" s="2"/>
      <c r="L538" s="3">
        <v>45906</v>
      </c>
      <c r="M538" s="2" t="s">
        <v>213</v>
      </c>
      <c r="N538" s="2" t="s">
        <v>812</v>
      </c>
      <c r="O538" s="2" t="s">
        <v>67</v>
      </c>
      <c r="P538" s="2" t="s">
        <v>1085</v>
      </c>
      <c r="Q538" s="2" t="s">
        <v>176</v>
      </c>
      <c r="R538" s="3">
        <v>45715</v>
      </c>
      <c r="S538" s="2" t="s">
        <v>2833</v>
      </c>
    </row>
    <row r="539" spans="1:19">
      <c r="A539" s="2" t="s">
        <v>2834</v>
      </c>
      <c r="B539" s="2" t="s">
        <v>2835</v>
      </c>
      <c r="C539" s="2" t="s">
        <v>2836</v>
      </c>
      <c r="D539" s="2" t="s">
        <v>2837</v>
      </c>
      <c r="E539" s="2" t="s">
        <v>402</v>
      </c>
      <c r="F539" s="2"/>
      <c r="G539" s="2" t="s">
        <v>8</v>
      </c>
      <c r="H539" s="2">
        <v>25</v>
      </c>
      <c r="I539" s="2">
        <v>15</v>
      </c>
      <c r="J539" s="2">
        <v>3</v>
      </c>
      <c r="K539" s="2" t="s">
        <v>395</v>
      </c>
      <c r="L539" s="3"/>
      <c r="M539" s="2" t="s">
        <v>222</v>
      </c>
      <c r="N539" s="2" t="s">
        <v>792</v>
      </c>
      <c r="O539" s="2" t="s">
        <v>264</v>
      </c>
      <c r="P539" s="2"/>
      <c r="Q539" s="2" t="s">
        <v>414</v>
      </c>
      <c r="R539" s="3">
        <v>45842</v>
      </c>
      <c r="S539" s="2"/>
    </row>
    <row r="540" spans="1:19">
      <c r="A540" s="2" t="s">
        <v>2838</v>
      </c>
      <c r="B540" s="2" t="s">
        <v>2839</v>
      </c>
      <c r="C540" s="2" t="s">
        <v>2840</v>
      </c>
      <c r="D540" s="2"/>
      <c r="E540" s="2" t="s">
        <v>1840</v>
      </c>
      <c r="F540" s="2" t="s">
        <v>410</v>
      </c>
      <c r="G540" s="2" t="s">
        <v>200</v>
      </c>
      <c r="H540" s="2">
        <v>29</v>
      </c>
      <c r="I540" s="2">
        <v>20</v>
      </c>
      <c r="J540" s="2">
        <v>18</v>
      </c>
      <c r="K540" s="2" t="s">
        <v>99</v>
      </c>
      <c r="L540" s="3"/>
      <c r="M540" s="2"/>
      <c r="N540" s="2" t="s">
        <v>549</v>
      </c>
      <c r="O540" s="2" t="s">
        <v>460</v>
      </c>
      <c r="P540" s="2" t="s">
        <v>203</v>
      </c>
      <c r="Q540" s="2" t="s">
        <v>373</v>
      </c>
      <c r="R540" s="3">
        <v>45944</v>
      </c>
      <c r="S540" s="2"/>
    </row>
    <row r="541" spans="1:19">
      <c r="A541" s="2" t="s">
        <v>2841</v>
      </c>
      <c r="B541" s="2" t="s">
        <v>2842</v>
      </c>
      <c r="C541" s="2" t="s">
        <v>2843</v>
      </c>
      <c r="D541" s="2" t="s">
        <v>2844</v>
      </c>
      <c r="E541" s="2" t="s">
        <v>1210</v>
      </c>
      <c r="F541" s="2" t="s">
        <v>324</v>
      </c>
      <c r="G541" s="2" t="s">
        <v>692</v>
      </c>
      <c r="H541" s="2">
        <v>34</v>
      </c>
      <c r="I541" s="2">
        <v>16</v>
      </c>
      <c r="J541" s="2">
        <v>50</v>
      </c>
      <c r="K541" s="2" t="s">
        <v>39</v>
      </c>
      <c r="L541" s="3">
        <v>45856</v>
      </c>
      <c r="M541" s="2" t="s">
        <v>273</v>
      </c>
      <c r="N541" s="2" t="s">
        <v>475</v>
      </c>
      <c r="O541" s="2" t="s">
        <v>601</v>
      </c>
      <c r="P541" s="2" t="s">
        <v>1085</v>
      </c>
      <c r="Q541" s="2" t="s">
        <v>44</v>
      </c>
      <c r="R541" s="3">
        <v>45854</v>
      </c>
      <c r="S541" s="2"/>
    </row>
    <row r="542" spans="1:19">
      <c r="A542" s="2" t="s">
        <v>2845</v>
      </c>
      <c r="B542" s="2" t="s">
        <v>2846</v>
      </c>
      <c r="C542" s="2" t="s">
        <v>2847</v>
      </c>
      <c r="D542" s="2"/>
      <c r="E542" s="2" t="s">
        <v>2121</v>
      </c>
      <c r="F542" s="2" t="s">
        <v>410</v>
      </c>
      <c r="G542" s="2" t="s">
        <v>369</v>
      </c>
      <c r="H542" s="2">
        <v>10</v>
      </c>
      <c r="I542" s="2">
        <v>6</v>
      </c>
      <c r="J542" s="2">
        <v>6</v>
      </c>
      <c r="K542" s="2" t="s">
        <v>39</v>
      </c>
      <c r="L542" s="3">
        <v>46005</v>
      </c>
      <c r="M542" s="2" t="s">
        <v>241</v>
      </c>
      <c r="N542" s="2" t="s">
        <v>79</v>
      </c>
      <c r="O542" s="2"/>
      <c r="P542" s="2"/>
      <c r="Q542" s="2"/>
      <c r="R542" s="3">
        <v>45917</v>
      </c>
      <c r="S542" s="2"/>
    </row>
    <row r="543" spans="1:19">
      <c r="A543" s="2" t="s">
        <v>2848</v>
      </c>
      <c r="B543" s="2" t="s">
        <v>2849</v>
      </c>
      <c r="C543" s="2" t="s">
        <v>2850</v>
      </c>
      <c r="D543" s="2" t="s">
        <v>2851</v>
      </c>
      <c r="E543" s="2" t="s">
        <v>290</v>
      </c>
      <c r="F543" s="2" t="s">
        <v>120</v>
      </c>
      <c r="G543" s="2" t="s">
        <v>121</v>
      </c>
      <c r="H543" s="2">
        <v>26</v>
      </c>
      <c r="I543" s="2">
        <v>2</v>
      </c>
      <c r="J543" s="2">
        <v>47</v>
      </c>
      <c r="K543" s="2"/>
      <c r="L543" s="3">
        <v>45994</v>
      </c>
      <c r="M543" s="2" t="s">
        <v>421</v>
      </c>
      <c r="N543" s="2" t="s">
        <v>1568</v>
      </c>
      <c r="O543" s="2" t="s">
        <v>67</v>
      </c>
      <c r="P543" s="2" t="s">
        <v>1085</v>
      </c>
      <c r="Q543" s="2" t="s">
        <v>356</v>
      </c>
      <c r="R543" s="3"/>
      <c r="S543" s="2" t="s">
        <v>2852</v>
      </c>
    </row>
    <row r="544" spans="1:19">
      <c r="A544" s="2" t="s">
        <v>2853</v>
      </c>
      <c r="B544" s="2" t="s">
        <v>2854</v>
      </c>
      <c r="C544" s="2" t="s">
        <v>2855</v>
      </c>
      <c r="D544" s="2" t="s">
        <v>2856</v>
      </c>
      <c r="E544" s="2" t="s">
        <v>2298</v>
      </c>
      <c r="F544" s="2" t="s">
        <v>444</v>
      </c>
      <c r="G544" s="2" t="s">
        <v>212</v>
      </c>
      <c r="H544" s="2">
        <v>15</v>
      </c>
      <c r="I544" s="2">
        <v>18</v>
      </c>
      <c r="J544" s="2">
        <v>39</v>
      </c>
      <c r="K544" s="2" t="s">
        <v>600</v>
      </c>
      <c r="L544" s="3">
        <v>45913</v>
      </c>
      <c r="M544" s="2"/>
      <c r="N544" s="2"/>
      <c r="O544" s="2" t="s">
        <v>1055</v>
      </c>
      <c r="P544" s="2" t="s">
        <v>216</v>
      </c>
      <c r="Q544" s="2" t="s">
        <v>104</v>
      </c>
      <c r="R544" s="3">
        <v>45963</v>
      </c>
      <c r="S544" s="2"/>
    </row>
    <row r="545" spans="1:19">
      <c r="A545" s="2" t="s">
        <v>2857</v>
      </c>
      <c r="B545" s="2" t="s">
        <v>2858</v>
      </c>
      <c r="C545" s="2" t="s">
        <v>2859</v>
      </c>
      <c r="D545" s="2" t="s">
        <v>2860</v>
      </c>
      <c r="E545" s="2" t="s">
        <v>1109</v>
      </c>
      <c r="F545" s="2" t="s">
        <v>379</v>
      </c>
      <c r="G545" s="2" t="s">
        <v>895</v>
      </c>
      <c r="H545" s="2"/>
      <c r="I545" s="2">
        <v>1</v>
      </c>
      <c r="J545" s="2">
        <v>38</v>
      </c>
      <c r="K545" s="2" t="s">
        <v>600</v>
      </c>
      <c r="L545" s="3">
        <v>45926</v>
      </c>
      <c r="M545" s="2" t="s">
        <v>335</v>
      </c>
      <c r="N545" s="2" t="s">
        <v>1403</v>
      </c>
      <c r="O545" s="2" t="s">
        <v>710</v>
      </c>
      <c r="P545" s="2" t="s">
        <v>602</v>
      </c>
      <c r="Q545" s="2" t="s">
        <v>509</v>
      </c>
      <c r="R545" s="3">
        <v>45705</v>
      </c>
      <c r="S545" s="2" t="s">
        <v>2861</v>
      </c>
    </row>
    <row r="546" spans="1:19">
      <c r="A546" s="2" t="s">
        <v>2862</v>
      </c>
      <c r="B546" s="2" t="s">
        <v>2863</v>
      </c>
      <c r="C546" s="2" t="s">
        <v>2864</v>
      </c>
      <c r="D546" s="2" t="s">
        <v>2865</v>
      </c>
      <c r="E546" s="2" t="s">
        <v>1188</v>
      </c>
      <c r="F546" s="2" t="s">
        <v>75</v>
      </c>
      <c r="G546" s="2" t="s">
        <v>308</v>
      </c>
      <c r="H546" s="2">
        <v>35</v>
      </c>
      <c r="I546" s="2">
        <v>13</v>
      </c>
      <c r="J546" s="2">
        <v>3</v>
      </c>
      <c r="K546" s="2" t="s">
        <v>122</v>
      </c>
      <c r="L546" s="3">
        <v>45783</v>
      </c>
      <c r="M546" s="2" t="s">
        <v>241</v>
      </c>
      <c r="N546" s="2"/>
      <c r="O546" s="2" t="s">
        <v>293</v>
      </c>
      <c r="P546" s="2" t="s">
        <v>43</v>
      </c>
      <c r="Q546" s="2"/>
      <c r="R546" s="3">
        <v>45826</v>
      </c>
      <c r="S546" s="2" t="s">
        <v>2866</v>
      </c>
    </row>
    <row r="547" spans="1:19">
      <c r="A547" s="2" t="s">
        <v>2867</v>
      </c>
      <c r="B547" s="2" t="s">
        <v>2868</v>
      </c>
      <c r="C547" s="2" t="s">
        <v>2869</v>
      </c>
      <c r="D547" s="2" t="s">
        <v>2870</v>
      </c>
      <c r="E547" s="2" t="s">
        <v>723</v>
      </c>
      <c r="F547" s="2" t="s">
        <v>324</v>
      </c>
      <c r="G547" s="2" t="s">
        <v>488</v>
      </c>
      <c r="H547" s="2">
        <v>21</v>
      </c>
      <c r="I547" s="2">
        <v>1</v>
      </c>
      <c r="J547" s="2">
        <v>40</v>
      </c>
      <c r="K547" s="2" t="s">
        <v>122</v>
      </c>
      <c r="L547" s="3">
        <v>45816</v>
      </c>
      <c r="M547" s="2" t="s">
        <v>213</v>
      </c>
      <c r="N547" s="2" t="s">
        <v>829</v>
      </c>
      <c r="O547" s="2" t="s">
        <v>749</v>
      </c>
      <c r="P547" s="2" t="s">
        <v>54</v>
      </c>
      <c r="Q547" s="2" t="s">
        <v>164</v>
      </c>
      <c r="R547" s="3">
        <v>45783</v>
      </c>
      <c r="S547" s="2" t="s">
        <v>2871</v>
      </c>
    </row>
    <row r="548" spans="1:19">
      <c r="A548" s="2" t="s">
        <v>2872</v>
      </c>
      <c r="B548" s="2" t="s">
        <v>2873</v>
      </c>
      <c r="C548" s="2" t="s">
        <v>2874</v>
      </c>
      <c r="D548" s="2" t="s">
        <v>2875</v>
      </c>
      <c r="E548" s="2" t="s">
        <v>1054</v>
      </c>
      <c r="F548" s="2"/>
      <c r="G548" s="2" t="s">
        <v>251</v>
      </c>
      <c r="H548" s="2">
        <v>33</v>
      </c>
      <c r="I548" s="2">
        <v>1</v>
      </c>
      <c r="J548" s="2"/>
      <c r="K548" s="2" t="s">
        <v>600</v>
      </c>
      <c r="L548" s="3"/>
      <c r="M548" s="2" t="s">
        <v>90</v>
      </c>
      <c r="N548" s="2" t="s">
        <v>349</v>
      </c>
      <c r="O548" s="2" t="s">
        <v>556</v>
      </c>
      <c r="P548" s="2" t="s">
        <v>533</v>
      </c>
      <c r="Q548" s="2" t="s">
        <v>44</v>
      </c>
      <c r="R548" s="3">
        <v>45694</v>
      </c>
      <c r="S548" s="2" t="s">
        <v>2876</v>
      </c>
    </row>
    <row r="549" spans="1:19">
      <c r="A549" s="2" t="s">
        <v>2877</v>
      </c>
      <c r="B549" s="2" t="s">
        <v>2878</v>
      </c>
      <c r="C549" s="2" t="s">
        <v>2879</v>
      </c>
      <c r="D549" s="2"/>
      <c r="E549" s="2" t="s">
        <v>828</v>
      </c>
      <c r="F549" s="2" t="s">
        <v>271</v>
      </c>
      <c r="G549" s="2" t="s">
        <v>361</v>
      </c>
      <c r="H549" s="2">
        <v>16</v>
      </c>
      <c r="I549" s="2">
        <v>15</v>
      </c>
      <c r="J549" s="2">
        <v>27</v>
      </c>
      <c r="K549" s="2" t="s">
        <v>459</v>
      </c>
      <c r="L549" s="3">
        <v>46004</v>
      </c>
      <c r="M549" s="2" t="s">
        <v>40</v>
      </c>
      <c r="N549" s="2" t="s">
        <v>717</v>
      </c>
      <c r="O549" s="2" t="s">
        <v>2042</v>
      </c>
      <c r="P549" s="2" t="s">
        <v>396</v>
      </c>
      <c r="Q549" s="2" t="s">
        <v>625</v>
      </c>
      <c r="R549" s="3">
        <v>45794</v>
      </c>
      <c r="S549" s="2"/>
    </row>
    <row r="550" spans="1:19">
      <c r="A550" s="2" t="s">
        <v>2880</v>
      </c>
      <c r="B550" s="2" t="s">
        <v>2881</v>
      </c>
      <c r="C550" s="2" t="s">
        <v>2882</v>
      </c>
      <c r="D550" s="2" t="s">
        <v>2883</v>
      </c>
      <c r="E550" s="2" t="s">
        <v>587</v>
      </c>
      <c r="F550" s="2" t="s">
        <v>49</v>
      </c>
      <c r="G550" s="2" t="s">
        <v>50</v>
      </c>
      <c r="H550" s="2">
        <v>29</v>
      </c>
      <c r="I550" s="2">
        <v>4</v>
      </c>
      <c r="J550" s="2">
        <v>54</v>
      </c>
      <c r="K550" s="2" t="s">
        <v>14</v>
      </c>
      <c r="L550" s="3">
        <v>45752</v>
      </c>
      <c r="M550" s="2" t="s">
        <v>273</v>
      </c>
      <c r="N550" s="2" t="s">
        <v>1189</v>
      </c>
      <c r="O550" s="2" t="s">
        <v>460</v>
      </c>
      <c r="P550" s="2" t="s">
        <v>624</v>
      </c>
      <c r="Q550" s="2" t="s">
        <v>329</v>
      </c>
      <c r="R550" s="3">
        <v>45703</v>
      </c>
      <c r="S550" s="2" t="s">
        <v>2884</v>
      </c>
    </row>
    <row r="551" spans="1:19">
      <c r="A551" s="2" t="s">
        <v>2885</v>
      </c>
      <c r="B551" s="2" t="s">
        <v>2886</v>
      </c>
      <c r="C551" s="2"/>
      <c r="D551" s="2" t="s">
        <v>2887</v>
      </c>
      <c r="E551" s="2" t="s">
        <v>2472</v>
      </c>
      <c r="F551" s="2" t="s">
        <v>342</v>
      </c>
      <c r="G551" s="2" t="s">
        <v>171</v>
      </c>
      <c r="H551" s="2">
        <v>3</v>
      </c>
      <c r="I551" s="2">
        <v>2</v>
      </c>
      <c r="J551" s="2">
        <v>24</v>
      </c>
      <c r="K551" s="2" t="s">
        <v>39</v>
      </c>
      <c r="L551" s="3">
        <v>45788</v>
      </c>
      <c r="M551" s="2" t="s">
        <v>273</v>
      </c>
      <c r="N551" s="2" t="s">
        <v>242</v>
      </c>
      <c r="O551" s="2" t="s">
        <v>481</v>
      </c>
      <c r="P551" s="2" t="s">
        <v>538</v>
      </c>
      <c r="Q551" s="2" t="s">
        <v>154</v>
      </c>
      <c r="R551" s="3">
        <v>45832</v>
      </c>
      <c r="S551" s="2" t="s">
        <v>2888</v>
      </c>
    </row>
    <row r="552" spans="1:19">
      <c r="A552" s="2" t="s">
        <v>2889</v>
      </c>
      <c r="B552" s="2" t="s">
        <v>2890</v>
      </c>
      <c r="C552" s="2" t="s">
        <v>2891</v>
      </c>
      <c r="D552" s="2" t="s">
        <v>2892</v>
      </c>
      <c r="E552" s="2" t="s">
        <v>1040</v>
      </c>
      <c r="F552" s="2" t="s">
        <v>49</v>
      </c>
      <c r="G552" s="2"/>
      <c r="H552" s="2">
        <v>27</v>
      </c>
      <c r="I552" s="2">
        <v>5</v>
      </c>
      <c r="J552" s="2">
        <v>16</v>
      </c>
      <c r="K552" s="2" t="s">
        <v>77</v>
      </c>
      <c r="L552" s="3">
        <v>45786</v>
      </c>
      <c r="M552" s="2" t="s">
        <v>151</v>
      </c>
      <c r="N552" s="2" t="s">
        <v>717</v>
      </c>
      <c r="O552" s="2" t="s">
        <v>742</v>
      </c>
      <c r="P552" s="2" t="s">
        <v>452</v>
      </c>
      <c r="Q552" s="2"/>
      <c r="R552" s="3">
        <v>45762</v>
      </c>
      <c r="S552" s="2" t="s">
        <v>2893</v>
      </c>
    </row>
    <row r="553" spans="1:19">
      <c r="A553" s="2" t="s">
        <v>2894</v>
      </c>
      <c r="B553" s="2" t="s">
        <v>2895</v>
      </c>
      <c r="C553" s="2" t="s">
        <v>2896</v>
      </c>
      <c r="D553" s="2" t="s">
        <v>2897</v>
      </c>
      <c r="E553" s="2" t="s">
        <v>480</v>
      </c>
      <c r="F553" s="2" t="s">
        <v>230</v>
      </c>
      <c r="G553" s="2" t="s">
        <v>200</v>
      </c>
      <c r="H553" s="2">
        <v>27</v>
      </c>
      <c r="I553" s="2">
        <v>16</v>
      </c>
      <c r="J553" s="2">
        <v>9</v>
      </c>
      <c r="K553" s="2" t="s">
        <v>132</v>
      </c>
      <c r="L553" s="3">
        <v>45824</v>
      </c>
      <c r="M553" s="2"/>
      <c r="N553" s="2" t="s">
        <v>563</v>
      </c>
      <c r="O553" s="2" t="s">
        <v>556</v>
      </c>
      <c r="P553" s="2" t="s">
        <v>372</v>
      </c>
      <c r="Q553" s="2" t="s">
        <v>82</v>
      </c>
      <c r="R553" s="3">
        <v>45790</v>
      </c>
      <c r="S553" s="2"/>
    </row>
    <row r="554" spans="1:19">
      <c r="A554" s="2" t="s">
        <v>2898</v>
      </c>
      <c r="B554" s="2" t="s">
        <v>2899</v>
      </c>
      <c r="C554" s="2" t="s">
        <v>2900</v>
      </c>
      <c r="D554" s="2"/>
      <c r="E554" s="2" t="s">
        <v>2162</v>
      </c>
      <c r="F554" s="2" t="s">
        <v>230</v>
      </c>
      <c r="G554" s="2" t="s">
        <v>343</v>
      </c>
      <c r="H554" s="2">
        <v>10</v>
      </c>
      <c r="I554" s="2">
        <v>7</v>
      </c>
      <c r="J554" s="2">
        <v>6</v>
      </c>
      <c r="K554" s="2" t="s">
        <v>11</v>
      </c>
      <c r="L554" s="3">
        <v>45983</v>
      </c>
      <c r="M554" s="2" t="s">
        <v>133</v>
      </c>
      <c r="N554" s="2" t="s">
        <v>697</v>
      </c>
      <c r="O554" s="2" t="s">
        <v>283</v>
      </c>
      <c r="P554" s="2" t="s">
        <v>318</v>
      </c>
      <c r="Q554" s="2" t="s">
        <v>657</v>
      </c>
      <c r="R554" s="3">
        <v>45937</v>
      </c>
      <c r="S554" s="2" t="s">
        <v>2901</v>
      </c>
    </row>
    <row r="555" spans="1:19">
      <c r="A555" s="2" t="s">
        <v>2902</v>
      </c>
      <c r="B555" s="2" t="s">
        <v>2903</v>
      </c>
      <c r="C555" s="2"/>
      <c r="D555" s="2"/>
      <c r="E555" s="2" t="s">
        <v>1987</v>
      </c>
      <c r="F555" s="2" t="s">
        <v>281</v>
      </c>
      <c r="G555" s="2" t="s">
        <v>992</v>
      </c>
      <c r="H555" s="2">
        <v>27</v>
      </c>
      <c r="I555" s="2">
        <v>1</v>
      </c>
      <c r="J555" s="2">
        <v>32</v>
      </c>
      <c r="K555" s="2" t="s">
        <v>99</v>
      </c>
      <c r="L555" s="3">
        <v>45926</v>
      </c>
      <c r="M555" s="2" t="s">
        <v>172</v>
      </c>
      <c r="N555" s="2" t="s">
        <v>123</v>
      </c>
      <c r="O555" s="2" t="s">
        <v>807</v>
      </c>
      <c r="P555" s="2" t="s">
        <v>501</v>
      </c>
      <c r="Q555" s="2"/>
      <c r="R555" s="3">
        <v>45784</v>
      </c>
      <c r="S555" s="2"/>
    </row>
    <row r="556" spans="1:19">
      <c r="A556" s="2" t="s">
        <v>2904</v>
      </c>
      <c r="B556" s="2" t="s">
        <v>2905</v>
      </c>
      <c r="C556" s="2" t="s">
        <v>2906</v>
      </c>
      <c r="D556" s="2"/>
      <c r="E556" s="2" t="s">
        <v>1165</v>
      </c>
      <c r="F556" s="2"/>
      <c r="G556" s="2" t="s">
        <v>361</v>
      </c>
      <c r="H556" s="2">
        <v>17</v>
      </c>
      <c r="I556" s="2">
        <v>17</v>
      </c>
      <c r="J556" s="2">
        <v>12</v>
      </c>
      <c r="K556" s="2" t="s">
        <v>122</v>
      </c>
      <c r="L556" s="3">
        <v>45941</v>
      </c>
      <c r="M556" s="2" t="s">
        <v>588</v>
      </c>
      <c r="N556" s="2" t="s">
        <v>764</v>
      </c>
      <c r="O556" s="2" t="s">
        <v>481</v>
      </c>
      <c r="P556" s="2" t="s">
        <v>631</v>
      </c>
      <c r="Q556" s="2" t="s">
        <v>294</v>
      </c>
      <c r="R556" s="3">
        <v>45896</v>
      </c>
      <c r="S556" s="2" t="s">
        <v>2907</v>
      </c>
    </row>
    <row r="557" spans="1:19">
      <c r="A557" s="2" t="s">
        <v>2908</v>
      </c>
      <c r="B557" s="2" t="s">
        <v>2909</v>
      </c>
      <c r="C557" s="2"/>
      <c r="D557" s="2" t="s">
        <v>2910</v>
      </c>
      <c r="E557" s="2" t="s">
        <v>781</v>
      </c>
      <c r="F557" s="2" t="s">
        <v>379</v>
      </c>
      <c r="G557" s="2" t="s">
        <v>643</v>
      </c>
      <c r="H557" s="2"/>
      <c r="I557" s="2">
        <v>11</v>
      </c>
      <c r="J557" s="2">
        <v>5</v>
      </c>
      <c r="K557" s="2" t="s">
        <v>14</v>
      </c>
      <c r="L557" s="3">
        <v>45757</v>
      </c>
      <c r="M557" s="2" t="s">
        <v>241</v>
      </c>
      <c r="N557" s="2" t="s">
        <v>1189</v>
      </c>
      <c r="O557" s="2" t="s">
        <v>491</v>
      </c>
      <c r="P557" s="2" t="s">
        <v>114</v>
      </c>
      <c r="Q557" s="2" t="s">
        <v>145</v>
      </c>
      <c r="R557" s="3">
        <v>45939</v>
      </c>
      <c r="S557" s="2" t="s">
        <v>2911</v>
      </c>
    </row>
    <row r="558" spans="1:19">
      <c r="A558" s="2" t="s">
        <v>2912</v>
      </c>
      <c r="B558" s="2" t="s">
        <v>2913</v>
      </c>
      <c r="C558" s="2" t="s">
        <v>2914</v>
      </c>
      <c r="D558" s="2" t="s">
        <v>2915</v>
      </c>
      <c r="E558" s="2" t="s">
        <v>2916</v>
      </c>
      <c r="F558" s="2" t="s">
        <v>75</v>
      </c>
      <c r="G558" s="2" t="s">
        <v>76</v>
      </c>
      <c r="H558" s="2">
        <v>33</v>
      </c>
      <c r="I558" s="2">
        <v>13</v>
      </c>
      <c r="J558" s="2">
        <v>33</v>
      </c>
      <c r="K558" s="2" t="s">
        <v>99</v>
      </c>
      <c r="L558" s="3">
        <v>45886</v>
      </c>
      <c r="M558" s="2" t="s">
        <v>172</v>
      </c>
      <c r="N558" s="2" t="s">
        <v>499</v>
      </c>
      <c r="O558" s="2" t="s">
        <v>537</v>
      </c>
      <c r="P558" s="2" t="s">
        <v>452</v>
      </c>
      <c r="Q558" s="2"/>
      <c r="R558" s="3">
        <v>45844</v>
      </c>
      <c r="S558" s="2"/>
    </row>
    <row r="559" spans="1:19">
      <c r="A559" s="2" t="s">
        <v>2917</v>
      </c>
      <c r="B559" s="2" t="s">
        <v>2918</v>
      </c>
      <c r="C559" s="2" t="s">
        <v>2919</v>
      </c>
      <c r="D559" s="2" t="s">
        <v>2920</v>
      </c>
      <c r="E559" s="2" t="s">
        <v>467</v>
      </c>
      <c r="F559" s="2" t="s">
        <v>324</v>
      </c>
      <c r="G559" s="2" t="s">
        <v>992</v>
      </c>
      <c r="H559" s="2">
        <v>11</v>
      </c>
      <c r="I559" s="2">
        <v>9</v>
      </c>
      <c r="J559" s="2">
        <v>35</v>
      </c>
      <c r="K559" s="2" t="s">
        <v>7</v>
      </c>
      <c r="L559" s="3">
        <v>45942</v>
      </c>
      <c r="M559" s="2" t="s">
        <v>669</v>
      </c>
      <c r="N559" s="2" t="s">
        <v>112</v>
      </c>
      <c r="O559" s="2" t="s">
        <v>2042</v>
      </c>
      <c r="P559" s="2" t="s">
        <v>452</v>
      </c>
      <c r="Q559" s="2" t="s">
        <v>176</v>
      </c>
      <c r="R559" s="3">
        <v>45703</v>
      </c>
      <c r="S559" s="2" t="s">
        <v>2921</v>
      </c>
    </row>
    <row r="560" spans="1:19">
      <c r="A560" s="2" t="s">
        <v>2922</v>
      </c>
      <c r="B560" s="2" t="s">
        <v>2923</v>
      </c>
      <c r="C560" s="2" t="s">
        <v>2924</v>
      </c>
      <c r="D560" s="2"/>
      <c r="E560" s="2" t="s">
        <v>708</v>
      </c>
      <c r="F560" s="2" t="s">
        <v>379</v>
      </c>
      <c r="G560" s="2" t="s">
        <v>63</v>
      </c>
      <c r="H560" s="2">
        <v>27</v>
      </c>
      <c r="I560" s="2">
        <v>5</v>
      </c>
      <c r="J560" s="2">
        <v>60</v>
      </c>
      <c r="K560" s="2"/>
      <c r="L560" s="3">
        <v>45933</v>
      </c>
      <c r="M560" s="2" t="s">
        <v>65</v>
      </c>
      <c r="N560" s="2" t="s">
        <v>717</v>
      </c>
      <c r="O560" s="2" t="s">
        <v>67</v>
      </c>
      <c r="P560" s="2" t="s">
        <v>452</v>
      </c>
      <c r="Q560" s="2" t="s">
        <v>44</v>
      </c>
      <c r="R560" s="3">
        <v>45912</v>
      </c>
      <c r="S560" s="2" t="s">
        <v>2925</v>
      </c>
    </row>
    <row r="561" spans="1:19">
      <c r="A561" s="2" t="s">
        <v>2926</v>
      </c>
      <c r="B561" s="2" t="s">
        <v>2927</v>
      </c>
      <c r="C561" s="2" t="s">
        <v>2928</v>
      </c>
      <c r="D561" s="2" t="s">
        <v>2929</v>
      </c>
      <c r="E561" s="2" t="s">
        <v>1649</v>
      </c>
      <c r="F561" s="2" t="s">
        <v>324</v>
      </c>
      <c r="G561" s="2" t="s">
        <v>63</v>
      </c>
      <c r="H561" s="2">
        <v>21</v>
      </c>
      <c r="I561" s="2">
        <v>1</v>
      </c>
      <c r="J561" s="2">
        <v>13</v>
      </c>
      <c r="K561" s="2" t="s">
        <v>11</v>
      </c>
      <c r="L561" s="3">
        <v>45875</v>
      </c>
      <c r="M561" s="2" t="s">
        <v>193</v>
      </c>
      <c r="N561" s="2" t="s">
        <v>436</v>
      </c>
      <c r="O561" s="2" t="s">
        <v>491</v>
      </c>
      <c r="P561" s="2" t="s">
        <v>704</v>
      </c>
      <c r="Q561" s="2"/>
      <c r="R561" s="3">
        <v>45921</v>
      </c>
      <c r="S561" s="2" t="s">
        <v>2930</v>
      </c>
    </row>
    <row r="562" spans="1:19">
      <c r="A562" s="2" t="s">
        <v>2931</v>
      </c>
      <c r="B562" s="2" t="s">
        <v>2932</v>
      </c>
      <c r="C562" s="2" t="s">
        <v>2933</v>
      </c>
      <c r="D562" s="2" t="s">
        <v>2934</v>
      </c>
      <c r="E562" s="2" t="s">
        <v>1956</v>
      </c>
      <c r="F562" s="2" t="s">
        <v>569</v>
      </c>
      <c r="G562" s="2" t="s">
        <v>160</v>
      </c>
      <c r="H562" s="2">
        <v>3</v>
      </c>
      <c r="I562" s="2"/>
      <c r="J562" s="2">
        <v>0</v>
      </c>
      <c r="K562" s="2" t="s">
        <v>132</v>
      </c>
      <c r="L562" s="3">
        <v>45895</v>
      </c>
      <c r="M562" s="2" t="s">
        <v>615</v>
      </c>
      <c r="N562" s="2" t="s">
        <v>292</v>
      </c>
      <c r="O562" s="2" t="s">
        <v>293</v>
      </c>
      <c r="P562" s="2" t="s">
        <v>1239</v>
      </c>
      <c r="Q562" s="2" t="s">
        <v>356</v>
      </c>
      <c r="R562" s="3">
        <v>46003</v>
      </c>
      <c r="S562" s="2"/>
    </row>
    <row r="563" spans="1:19">
      <c r="A563" s="2" t="s">
        <v>2935</v>
      </c>
      <c r="B563" s="2" t="s">
        <v>2936</v>
      </c>
      <c r="C563" s="2"/>
      <c r="D563" s="2"/>
      <c r="E563" s="2" t="s">
        <v>888</v>
      </c>
      <c r="F563" s="2"/>
      <c r="G563" s="2" t="s">
        <v>251</v>
      </c>
      <c r="H563" s="2">
        <v>5</v>
      </c>
      <c r="I563" s="2">
        <v>18</v>
      </c>
      <c r="J563" s="2">
        <v>35</v>
      </c>
      <c r="K563" s="2" t="s">
        <v>122</v>
      </c>
      <c r="L563" s="3">
        <v>45773</v>
      </c>
      <c r="M563" s="2" t="s">
        <v>78</v>
      </c>
      <c r="N563" s="2" t="s">
        <v>66</v>
      </c>
      <c r="O563" s="2" t="s">
        <v>656</v>
      </c>
      <c r="P563" s="2" t="s">
        <v>429</v>
      </c>
      <c r="Q563" s="2" t="s">
        <v>69</v>
      </c>
      <c r="R563" s="3">
        <v>45850</v>
      </c>
      <c r="S563" s="2"/>
    </row>
    <row r="564" spans="1:19">
      <c r="A564" s="2" t="s">
        <v>2937</v>
      </c>
      <c r="B564" s="2" t="s">
        <v>2938</v>
      </c>
      <c r="C564" s="2" t="s">
        <v>2939</v>
      </c>
      <c r="D564" s="2" t="s">
        <v>2940</v>
      </c>
      <c r="E564" s="2" t="s">
        <v>730</v>
      </c>
      <c r="F564" s="2" t="s">
        <v>230</v>
      </c>
      <c r="G564" s="2" t="s">
        <v>387</v>
      </c>
      <c r="H564" s="2">
        <v>4</v>
      </c>
      <c r="I564" s="2"/>
      <c r="J564" s="2">
        <v>9</v>
      </c>
      <c r="K564" s="2" t="s">
        <v>459</v>
      </c>
      <c r="L564" s="3">
        <v>45981</v>
      </c>
      <c r="M564" s="2" t="s">
        <v>335</v>
      </c>
      <c r="N564" s="2" t="s">
        <v>608</v>
      </c>
      <c r="O564" s="2"/>
      <c r="P564" s="2" t="s">
        <v>1131</v>
      </c>
      <c r="Q564" s="2" t="s">
        <v>578</v>
      </c>
      <c r="R564" s="3">
        <v>46003</v>
      </c>
      <c r="S564" s="2" t="s">
        <v>2941</v>
      </c>
    </row>
    <row r="565" spans="1:19">
      <c r="A565" s="2" t="s">
        <v>2942</v>
      </c>
      <c r="B565" s="2" t="s">
        <v>2943</v>
      </c>
      <c r="C565" s="2" t="s">
        <v>2944</v>
      </c>
      <c r="D565" s="2" t="s">
        <v>2945</v>
      </c>
      <c r="E565" s="2" t="s">
        <v>786</v>
      </c>
      <c r="F565" s="2" t="s">
        <v>230</v>
      </c>
      <c r="G565" s="2"/>
      <c r="H565" s="2">
        <v>19</v>
      </c>
      <c r="I565" s="2">
        <v>10</v>
      </c>
      <c r="J565" s="2">
        <v>24</v>
      </c>
      <c r="K565" s="2" t="s">
        <v>99</v>
      </c>
      <c r="L565" s="3">
        <v>45790</v>
      </c>
      <c r="M565" s="2" t="s">
        <v>669</v>
      </c>
      <c r="N565" s="2" t="s">
        <v>717</v>
      </c>
      <c r="O565" s="2" t="s">
        <v>102</v>
      </c>
      <c r="P565" s="2" t="s">
        <v>163</v>
      </c>
      <c r="Q565" s="2"/>
      <c r="R565" s="3">
        <v>45800</v>
      </c>
      <c r="S565" s="2"/>
    </row>
    <row r="566" spans="1:19">
      <c r="A566" s="2" t="s">
        <v>2946</v>
      </c>
      <c r="B566" s="2" t="s">
        <v>2947</v>
      </c>
      <c r="C566" s="2" t="s">
        <v>2948</v>
      </c>
      <c r="D566" s="2"/>
      <c r="E566" s="2" t="s">
        <v>846</v>
      </c>
      <c r="F566" s="2" t="s">
        <v>569</v>
      </c>
      <c r="G566" s="2" t="s">
        <v>212</v>
      </c>
      <c r="H566" s="2">
        <v>20</v>
      </c>
      <c r="I566" s="2"/>
      <c r="J566" s="2">
        <v>44</v>
      </c>
      <c r="K566" s="2" t="s">
        <v>325</v>
      </c>
      <c r="L566" s="3">
        <v>45981</v>
      </c>
      <c r="M566" s="2" t="s">
        <v>615</v>
      </c>
      <c r="N566" s="2" t="s">
        <v>792</v>
      </c>
      <c r="O566" s="2" t="s">
        <v>254</v>
      </c>
      <c r="P566" s="2" t="s">
        <v>461</v>
      </c>
      <c r="Q566" s="2" t="s">
        <v>82</v>
      </c>
      <c r="R566" s="3">
        <v>45842</v>
      </c>
      <c r="S566" s="2" t="s">
        <v>2949</v>
      </c>
    </row>
    <row r="567" spans="1:19">
      <c r="A567" s="2" t="s">
        <v>2950</v>
      </c>
      <c r="B567" s="2" t="s">
        <v>2951</v>
      </c>
      <c r="C567" s="2" t="s">
        <v>2952</v>
      </c>
      <c r="D567" s="2" t="s">
        <v>2953</v>
      </c>
      <c r="E567" s="2" t="s">
        <v>1040</v>
      </c>
      <c r="F567" s="2" t="s">
        <v>379</v>
      </c>
      <c r="G567" s="2" t="s">
        <v>488</v>
      </c>
      <c r="H567" s="2">
        <v>5</v>
      </c>
      <c r="I567" s="2">
        <v>5</v>
      </c>
      <c r="J567" s="2">
        <v>20</v>
      </c>
      <c r="K567" s="2" t="s">
        <v>89</v>
      </c>
      <c r="L567" s="3">
        <v>45658</v>
      </c>
      <c r="M567" s="2" t="s">
        <v>489</v>
      </c>
      <c r="N567" s="2" t="s">
        <v>549</v>
      </c>
      <c r="O567" s="2" t="s">
        <v>143</v>
      </c>
      <c r="P567" s="2" t="s">
        <v>461</v>
      </c>
      <c r="Q567" s="2" t="s">
        <v>176</v>
      </c>
      <c r="R567" s="3">
        <v>45997</v>
      </c>
      <c r="S567" s="2" t="s">
        <v>2954</v>
      </c>
    </row>
    <row r="568" spans="1:19">
      <c r="A568" s="2" t="s">
        <v>2955</v>
      </c>
      <c r="B568" s="2" t="s">
        <v>2956</v>
      </c>
      <c r="C568" s="2" t="s">
        <v>2957</v>
      </c>
      <c r="D568" s="2"/>
      <c r="E568" s="2" t="s">
        <v>10</v>
      </c>
      <c r="F568" s="2"/>
      <c r="G568" s="2" t="s">
        <v>221</v>
      </c>
      <c r="H568" s="2">
        <v>29</v>
      </c>
      <c r="I568" s="2">
        <v>1</v>
      </c>
      <c r="J568" s="2">
        <v>45</v>
      </c>
      <c r="K568" s="2" t="s">
        <v>89</v>
      </c>
      <c r="L568" s="3">
        <v>45962</v>
      </c>
      <c r="M568" s="2" t="s">
        <v>326</v>
      </c>
      <c r="N568" s="2" t="s">
        <v>91</v>
      </c>
      <c r="O568" s="2" t="s">
        <v>143</v>
      </c>
      <c r="P568" s="2" t="s">
        <v>878</v>
      </c>
      <c r="Q568" s="2" t="s">
        <v>578</v>
      </c>
      <c r="R568" s="3">
        <v>45937</v>
      </c>
      <c r="S568" s="2" t="s">
        <v>2958</v>
      </c>
    </row>
    <row r="569" spans="1:19">
      <c r="A569" s="2" t="s">
        <v>2959</v>
      </c>
      <c r="B569" s="2" t="s">
        <v>2960</v>
      </c>
      <c r="C569" s="2" t="s">
        <v>2961</v>
      </c>
      <c r="D569" s="2" t="s">
        <v>2962</v>
      </c>
      <c r="E569" s="2" t="s">
        <v>1256</v>
      </c>
      <c r="F569" s="2" t="s">
        <v>324</v>
      </c>
      <c r="G569" s="2" t="s">
        <v>141</v>
      </c>
      <c r="H569" s="2">
        <v>21</v>
      </c>
      <c r="I569" s="2">
        <v>19</v>
      </c>
      <c r="J569" s="2">
        <v>34</v>
      </c>
      <c r="K569" s="2" t="s">
        <v>459</v>
      </c>
      <c r="L569" s="3">
        <v>45759</v>
      </c>
      <c r="M569" s="2" t="s">
        <v>172</v>
      </c>
      <c r="N569" s="2" t="s">
        <v>79</v>
      </c>
      <c r="O569" s="2" t="s">
        <v>1620</v>
      </c>
      <c r="P569" s="2" t="s">
        <v>1085</v>
      </c>
      <c r="Q569" s="2" t="s">
        <v>414</v>
      </c>
      <c r="R569" s="3"/>
      <c r="S569" s="2" t="s">
        <v>2963</v>
      </c>
    </row>
    <row r="570" spans="1:19">
      <c r="A570" s="2" t="s">
        <v>2964</v>
      </c>
      <c r="B570" s="2" t="s">
        <v>2965</v>
      </c>
      <c r="C570" s="2"/>
      <c r="D570" s="2" t="s">
        <v>2966</v>
      </c>
      <c r="E570" s="2" t="s">
        <v>2916</v>
      </c>
      <c r="F570" s="2"/>
      <c r="G570" s="2" t="s">
        <v>308</v>
      </c>
      <c r="H570" s="2">
        <v>8</v>
      </c>
      <c r="I570" s="2">
        <v>6</v>
      </c>
      <c r="J570" s="2">
        <v>36</v>
      </c>
      <c r="K570" s="2" t="s">
        <v>325</v>
      </c>
      <c r="L570" s="3">
        <v>46003</v>
      </c>
      <c r="M570" s="2" t="s">
        <v>40</v>
      </c>
      <c r="N570" s="2" t="s">
        <v>608</v>
      </c>
      <c r="O570" s="2" t="s">
        <v>202</v>
      </c>
      <c r="P570" s="2" t="s">
        <v>631</v>
      </c>
      <c r="Q570" s="2" t="s">
        <v>82</v>
      </c>
      <c r="R570" s="3">
        <v>45727</v>
      </c>
      <c r="S570" s="2"/>
    </row>
    <row r="571" spans="1:19">
      <c r="A571" s="2" t="s">
        <v>2967</v>
      </c>
      <c r="B571" s="2" t="s">
        <v>2968</v>
      </c>
      <c r="C571" s="2" t="s">
        <v>2969</v>
      </c>
      <c r="D571" s="2" t="s">
        <v>2970</v>
      </c>
      <c r="E571" s="2" t="s">
        <v>1256</v>
      </c>
      <c r="F571" s="2" t="s">
        <v>131</v>
      </c>
      <c r="G571" s="2" t="s">
        <v>488</v>
      </c>
      <c r="H571" s="2">
        <v>11</v>
      </c>
      <c r="I571" s="2">
        <v>18</v>
      </c>
      <c r="J571" s="2">
        <v>9</v>
      </c>
      <c r="K571" s="2" t="s">
        <v>39</v>
      </c>
      <c r="L571" s="3">
        <v>45788</v>
      </c>
      <c r="M571" s="2" t="s">
        <v>40</v>
      </c>
      <c r="N571" s="2" t="s">
        <v>764</v>
      </c>
      <c r="O571" s="2" t="s">
        <v>508</v>
      </c>
      <c r="P571" s="2" t="s">
        <v>878</v>
      </c>
      <c r="Q571" s="2" t="s">
        <v>430</v>
      </c>
      <c r="R571" s="3">
        <v>45975</v>
      </c>
      <c r="S571" s="2" t="s">
        <v>2971</v>
      </c>
    </row>
    <row r="572" spans="1:19">
      <c r="A572" s="2" t="s">
        <v>2972</v>
      </c>
      <c r="B572" s="2" t="s">
        <v>2973</v>
      </c>
      <c r="C572" s="2" t="s">
        <v>2974</v>
      </c>
      <c r="D572" s="2"/>
      <c r="E572" s="2" t="s">
        <v>368</v>
      </c>
      <c r="F572" s="2" t="s">
        <v>75</v>
      </c>
      <c r="G572" s="2" t="s">
        <v>182</v>
      </c>
      <c r="H572" s="2">
        <v>8</v>
      </c>
      <c r="I572" s="2">
        <v>0</v>
      </c>
      <c r="J572" s="2">
        <v>43</v>
      </c>
      <c r="K572" s="2" t="s">
        <v>122</v>
      </c>
      <c r="L572" s="3">
        <v>45880</v>
      </c>
      <c r="M572" s="2" t="s">
        <v>421</v>
      </c>
      <c r="N572" s="2" t="s">
        <v>1189</v>
      </c>
      <c r="O572" s="2" t="s">
        <v>491</v>
      </c>
      <c r="P572" s="2" t="s">
        <v>1239</v>
      </c>
      <c r="Q572" s="2"/>
      <c r="R572" s="3">
        <v>45955</v>
      </c>
      <c r="S572" s="2" t="s">
        <v>2975</v>
      </c>
    </row>
    <row r="573" spans="1:19">
      <c r="A573" s="2" t="s">
        <v>2976</v>
      </c>
      <c r="B573" s="2" t="s">
        <v>473</v>
      </c>
      <c r="C573" s="2" t="s">
        <v>2977</v>
      </c>
      <c r="D573" s="2"/>
      <c r="E573" s="2" t="s">
        <v>1349</v>
      </c>
      <c r="F573" s="2"/>
      <c r="G573" s="2" t="s">
        <v>76</v>
      </c>
      <c r="H573" s="2">
        <v>8</v>
      </c>
      <c r="I573" s="2"/>
      <c r="J573" s="2">
        <v>5</v>
      </c>
      <c r="K573" s="2" t="s">
        <v>459</v>
      </c>
      <c r="L573" s="3">
        <v>45770</v>
      </c>
      <c r="M573" s="2" t="s">
        <v>421</v>
      </c>
      <c r="N573" s="2" t="s">
        <v>41</v>
      </c>
      <c r="O573" s="2"/>
      <c r="P573" s="2" t="s">
        <v>255</v>
      </c>
      <c r="Q573" s="2" t="s">
        <v>657</v>
      </c>
      <c r="R573" s="3">
        <v>45954</v>
      </c>
      <c r="S573" s="2" t="s">
        <v>2978</v>
      </c>
    </row>
    <row r="574" spans="1:19">
      <c r="A574" s="2" t="s">
        <v>2979</v>
      </c>
      <c r="B574" s="2" t="s">
        <v>2980</v>
      </c>
      <c r="C574" s="2" t="s">
        <v>2981</v>
      </c>
      <c r="D574" s="2" t="s">
        <v>2982</v>
      </c>
      <c r="E574" s="2" t="s">
        <v>642</v>
      </c>
      <c r="F574" s="2" t="s">
        <v>230</v>
      </c>
      <c r="G574" s="2" t="s">
        <v>387</v>
      </c>
      <c r="H574" s="2">
        <v>20</v>
      </c>
      <c r="I574" s="2">
        <v>14</v>
      </c>
      <c r="J574" s="2">
        <v>30</v>
      </c>
      <c r="K574" s="2" t="s">
        <v>252</v>
      </c>
      <c r="L574" s="3">
        <v>45701</v>
      </c>
      <c r="M574" s="2" t="s">
        <v>133</v>
      </c>
      <c r="N574" s="2" t="s">
        <v>411</v>
      </c>
      <c r="O574" s="2" t="s">
        <v>143</v>
      </c>
      <c r="P574" s="2" t="s">
        <v>871</v>
      </c>
      <c r="Q574" s="2"/>
      <c r="R574" s="3">
        <v>46011</v>
      </c>
      <c r="S574" s="2" t="s">
        <v>2983</v>
      </c>
    </row>
    <row r="575" spans="1:19">
      <c r="A575" s="2" t="s">
        <v>2984</v>
      </c>
      <c r="B575" s="2" t="s">
        <v>2985</v>
      </c>
      <c r="C575" s="2" t="s">
        <v>2986</v>
      </c>
      <c r="D575" s="2"/>
      <c r="E575" s="2" t="s">
        <v>169</v>
      </c>
      <c r="F575" s="2" t="s">
        <v>140</v>
      </c>
      <c r="G575" s="2"/>
      <c r="H575" s="2">
        <v>30</v>
      </c>
      <c r="I575" s="2">
        <v>1</v>
      </c>
      <c r="J575" s="2">
        <v>13</v>
      </c>
      <c r="K575" s="2" t="s">
        <v>132</v>
      </c>
      <c r="L575" s="3">
        <v>45737</v>
      </c>
      <c r="M575" s="2" t="s">
        <v>588</v>
      </c>
      <c r="N575" s="2" t="s">
        <v>792</v>
      </c>
      <c r="O575" s="2" t="s">
        <v>870</v>
      </c>
      <c r="P575" s="2" t="s">
        <v>470</v>
      </c>
      <c r="Q575" s="2"/>
      <c r="R575" s="3">
        <v>45793</v>
      </c>
      <c r="S575" s="2" t="s">
        <v>2987</v>
      </c>
    </row>
    <row r="576" spans="1:19">
      <c r="A576" s="2" t="s">
        <v>2988</v>
      </c>
      <c r="B576" s="2" t="s">
        <v>2989</v>
      </c>
      <c r="C576" s="2" t="s">
        <v>2990</v>
      </c>
      <c r="D576" s="2" t="s">
        <v>2991</v>
      </c>
      <c r="E576" s="2" t="s">
        <v>1344</v>
      </c>
      <c r="F576" s="2" t="s">
        <v>569</v>
      </c>
      <c r="G576" s="2" t="s">
        <v>686</v>
      </c>
      <c r="H576" s="2">
        <v>17</v>
      </c>
      <c r="I576" s="2">
        <v>4</v>
      </c>
      <c r="J576" s="2">
        <v>8</v>
      </c>
      <c r="K576" s="2" t="s">
        <v>11</v>
      </c>
      <c r="L576" s="3">
        <v>45881</v>
      </c>
      <c r="M576" s="2" t="s">
        <v>40</v>
      </c>
      <c r="N576" s="2" t="s">
        <v>1568</v>
      </c>
      <c r="O576" s="2" t="s">
        <v>680</v>
      </c>
      <c r="P576" s="2"/>
      <c r="Q576" s="2" t="s">
        <v>55</v>
      </c>
      <c r="R576" s="3"/>
      <c r="S576" s="2" t="s">
        <v>2992</v>
      </c>
    </row>
    <row r="577" spans="1:19">
      <c r="A577" s="2" t="s">
        <v>2993</v>
      </c>
      <c r="B577" s="2" t="s">
        <v>2994</v>
      </c>
      <c r="C577" s="2" t="s">
        <v>2995</v>
      </c>
      <c r="D577" s="2" t="s">
        <v>2996</v>
      </c>
      <c r="E577" s="2" t="s">
        <v>2232</v>
      </c>
      <c r="F577" s="2" t="s">
        <v>75</v>
      </c>
      <c r="G577" s="2" t="s">
        <v>141</v>
      </c>
      <c r="H577" s="2">
        <v>14</v>
      </c>
      <c r="I577" s="2">
        <v>2</v>
      </c>
      <c r="J577" s="2">
        <v>41</v>
      </c>
      <c r="K577" s="2" t="s">
        <v>252</v>
      </c>
      <c r="L577" s="3">
        <v>45702</v>
      </c>
      <c r="M577" s="2" t="s">
        <v>172</v>
      </c>
      <c r="N577" s="2" t="s">
        <v>112</v>
      </c>
      <c r="O577" s="2" t="s">
        <v>544</v>
      </c>
      <c r="P577" s="2" t="s">
        <v>518</v>
      </c>
      <c r="Q577" s="2" t="s">
        <v>329</v>
      </c>
      <c r="R577" s="3"/>
      <c r="S577" s="2" t="s">
        <v>2997</v>
      </c>
    </row>
    <row r="578" spans="1:19">
      <c r="A578" s="2" t="s">
        <v>2998</v>
      </c>
      <c r="B578" s="2" t="s">
        <v>127</v>
      </c>
      <c r="C578" s="2" t="s">
        <v>2999</v>
      </c>
      <c r="D578" s="2" t="s">
        <v>3000</v>
      </c>
      <c r="E578" s="2" t="s">
        <v>930</v>
      </c>
      <c r="F578" s="2" t="s">
        <v>120</v>
      </c>
      <c r="G578" s="2" t="s">
        <v>262</v>
      </c>
      <c r="H578" s="2">
        <v>0</v>
      </c>
      <c r="I578" s="2">
        <v>11</v>
      </c>
      <c r="J578" s="2">
        <v>56</v>
      </c>
      <c r="K578" s="2" t="s">
        <v>459</v>
      </c>
      <c r="L578" s="3">
        <v>45865</v>
      </c>
      <c r="M578" s="2" t="s">
        <v>335</v>
      </c>
      <c r="N578" s="2" t="s">
        <v>52</v>
      </c>
      <c r="O578" s="2" t="s">
        <v>718</v>
      </c>
      <c r="P578" s="2" t="s">
        <v>538</v>
      </c>
      <c r="Q578" s="2" t="s">
        <v>438</v>
      </c>
      <c r="R578" s="3">
        <v>45707</v>
      </c>
      <c r="S578" s="2" t="s">
        <v>3001</v>
      </c>
    </row>
    <row r="579" spans="1:19">
      <c r="A579" s="2" t="s">
        <v>3002</v>
      </c>
      <c r="B579" s="2" t="s">
        <v>3003</v>
      </c>
      <c r="C579" s="2"/>
      <c r="D579" s="2"/>
      <c r="E579" s="2" t="s">
        <v>139</v>
      </c>
      <c r="F579" s="2" t="s">
        <v>49</v>
      </c>
      <c r="G579" s="2" t="s">
        <v>221</v>
      </c>
      <c r="H579" s="2">
        <v>26</v>
      </c>
      <c r="I579" s="2">
        <v>9</v>
      </c>
      <c r="J579" s="2">
        <v>24</v>
      </c>
      <c r="K579" s="2" t="s">
        <v>252</v>
      </c>
      <c r="L579" s="3">
        <v>45744</v>
      </c>
      <c r="M579" s="2" t="s">
        <v>489</v>
      </c>
      <c r="N579" s="2" t="s">
        <v>201</v>
      </c>
      <c r="O579" s="2" t="s">
        <v>870</v>
      </c>
      <c r="P579" s="2" t="s">
        <v>232</v>
      </c>
      <c r="Q579" s="2" t="s">
        <v>164</v>
      </c>
      <c r="R579" s="3">
        <v>45725</v>
      </c>
      <c r="S579" s="2"/>
    </row>
    <row r="580" spans="1:19">
      <c r="A580" s="2" t="s">
        <v>3004</v>
      </c>
      <c r="B580" s="2" t="s">
        <v>3005</v>
      </c>
      <c r="C580" s="2" t="s">
        <v>3006</v>
      </c>
      <c r="D580" s="2"/>
      <c r="E580" s="2" t="s">
        <v>139</v>
      </c>
      <c r="F580" s="2"/>
      <c r="G580" s="2"/>
      <c r="H580" s="2">
        <v>2</v>
      </c>
      <c r="I580" s="2">
        <v>15</v>
      </c>
      <c r="J580" s="2">
        <v>38</v>
      </c>
      <c r="K580" s="2" t="s">
        <v>77</v>
      </c>
      <c r="L580" s="3">
        <v>46011</v>
      </c>
      <c r="M580" s="2" t="s">
        <v>151</v>
      </c>
      <c r="N580" s="2" t="s">
        <v>66</v>
      </c>
      <c r="O580" s="2" t="s">
        <v>153</v>
      </c>
      <c r="P580" s="2" t="s">
        <v>175</v>
      </c>
      <c r="Q580" s="2" t="s">
        <v>509</v>
      </c>
      <c r="R580" s="3">
        <v>45949</v>
      </c>
      <c r="S580" s="2" t="s">
        <v>3007</v>
      </c>
    </row>
    <row r="581" spans="1:19">
      <c r="A581" s="2" t="s">
        <v>3008</v>
      </c>
      <c r="B581" s="2" t="s">
        <v>3009</v>
      </c>
      <c r="C581" s="2" t="s">
        <v>3010</v>
      </c>
      <c r="D581" s="2" t="s">
        <v>3011</v>
      </c>
      <c r="E581" s="2" t="s">
        <v>1840</v>
      </c>
      <c r="F581" s="2" t="s">
        <v>38</v>
      </c>
      <c r="G581" s="2" t="s">
        <v>369</v>
      </c>
      <c r="H581" s="2">
        <v>12</v>
      </c>
      <c r="I581" s="2">
        <v>1</v>
      </c>
      <c r="J581" s="2">
        <v>15</v>
      </c>
      <c r="K581" s="2" t="s">
        <v>14</v>
      </c>
      <c r="L581" s="3">
        <v>45836</v>
      </c>
      <c r="M581" s="2" t="s">
        <v>172</v>
      </c>
      <c r="N581" s="2" t="s">
        <v>697</v>
      </c>
      <c r="O581" s="2" t="s">
        <v>162</v>
      </c>
      <c r="P581" s="2" t="s">
        <v>1420</v>
      </c>
      <c r="Q581" s="2" t="s">
        <v>356</v>
      </c>
      <c r="R581" s="3">
        <v>45894</v>
      </c>
      <c r="S581" s="2" t="s">
        <v>3012</v>
      </c>
    </row>
    <row r="582" spans="1:19">
      <c r="A582" s="2" t="s">
        <v>3013</v>
      </c>
      <c r="B582" s="2" t="s">
        <v>3014</v>
      </c>
      <c r="C582" s="2" t="s">
        <v>3015</v>
      </c>
      <c r="D582" s="2" t="s">
        <v>3016</v>
      </c>
      <c r="E582" s="2" t="s">
        <v>622</v>
      </c>
      <c r="F582" s="2" t="s">
        <v>38</v>
      </c>
      <c r="G582" s="2" t="s">
        <v>192</v>
      </c>
      <c r="H582" s="2">
        <v>30</v>
      </c>
      <c r="I582" s="2">
        <v>8</v>
      </c>
      <c r="J582" s="2">
        <v>59</v>
      </c>
      <c r="K582" s="2" t="s">
        <v>132</v>
      </c>
      <c r="L582" s="3">
        <v>45864</v>
      </c>
      <c r="M582" s="2" t="s">
        <v>100</v>
      </c>
      <c r="N582" s="2" t="s">
        <v>403</v>
      </c>
      <c r="O582" s="2" t="s">
        <v>742</v>
      </c>
      <c r="P582" s="2" t="s">
        <v>704</v>
      </c>
      <c r="Q582" s="2"/>
      <c r="R582" s="3">
        <v>45789</v>
      </c>
      <c r="S582" s="2"/>
    </row>
    <row r="583" spans="1:19">
      <c r="A583" s="2" t="s">
        <v>3017</v>
      </c>
      <c r="B583" s="2" t="s">
        <v>3018</v>
      </c>
      <c r="C583" s="2" t="s">
        <v>3019</v>
      </c>
      <c r="D583" s="2" t="s">
        <v>3020</v>
      </c>
      <c r="E583" s="2" t="s">
        <v>852</v>
      </c>
      <c r="F583" s="2" t="s">
        <v>75</v>
      </c>
      <c r="G583" s="2" t="s">
        <v>63</v>
      </c>
      <c r="H583" s="2">
        <v>28</v>
      </c>
      <c r="I583" s="2">
        <v>7</v>
      </c>
      <c r="J583" s="2"/>
      <c r="K583" s="2" t="s">
        <v>395</v>
      </c>
      <c r="L583" s="3">
        <v>45833</v>
      </c>
      <c r="M583" s="2" t="s">
        <v>273</v>
      </c>
      <c r="N583" s="2" t="s">
        <v>173</v>
      </c>
      <c r="O583" s="2" t="s">
        <v>890</v>
      </c>
      <c r="P583" s="2" t="s">
        <v>1239</v>
      </c>
      <c r="Q583" s="2" t="s">
        <v>145</v>
      </c>
      <c r="R583" s="3">
        <v>45970</v>
      </c>
      <c r="S583" s="2" t="s">
        <v>3021</v>
      </c>
    </row>
    <row r="584" spans="1:19">
      <c r="A584" s="2" t="s">
        <v>3022</v>
      </c>
      <c r="B584" s="2" t="s">
        <v>3023</v>
      </c>
      <c r="C584" s="2" t="s">
        <v>3024</v>
      </c>
      <c r="D584" s="2"/>
      <c r="E584" s="2" t="s">
        <v>1256</v>
      </c>
      <c r="F584" s="2"/>
      <c r="G584" s="2" t="s">
        <v>343</v>
      </c>
      <c r="H584" s="2">
        <v>1</v>
      </c>
      <c r="I584" s="2"/>
      <c r="J584" s="2">
        <v>46</v>
      </c>
      <c r="K584" s="2" t="s">
        <v>5</v>
      </c>
      <c r="L584" s="3">
        <v>45927</v>
      </c>
      <c r="M584" s="2" t="s">
        <v>222</v>
      </c>
      <c r="N584" s="2" t="s">
        <v>223</v>
      </c>
      <c r="O584" s="2" t="s">
        <v>1620</v>
      </c>
      <c r="P584" s="2" t="s">
        <v>501</v>
      </c>
      <c r="Q584" s="2"/>
      <c r="R584" s="3">
        <v>45872</v>
      </c>
      <c r="S584" s="2" t="s">
        <v>3025</v>
      </c>
    </row>
    <row r="585" spans="1:19">
      <c r="A585" s="2" t="s">
        <v>3026</v>
      </c>
      <c r="B585" s="2" t="s">
        <v>3027</v>
      </c>
      <c r="C585" s="2" t="s">
        <v>3028</v>
      </c>
      <c r="D585" s="2" t="s">
        <v>3029</v>
      </c>
      <c r="E585" s="2" t="s">
        <v>636</v>
      </c>
      <c r="F585" s="2" t="s">
        <v>140</v>
      </c>
      <c r="G585" s="2"/>
      <c r="H585" s="2">
        <v>10</v>
      </c>
      <c r="I585" s="2">
        <v>0</v>
      </c>
      <c r="J585" s="2">
        <v>26</v>
      </c>
      <c r="K585" s="2" t="s">
        <v>122</v>
      </c>
      <c r="L585" s="3">
        <v>45724</v>
      </c>
      <c r="M585" s="2" t="s">
        <v>65</v>
      </c>
      <c r="N585" s="2" t="s">
        <v>770</v>
      </c>
      <c r="O585" s="2" t="s">
        <v>576</v>
      </c>
      <c r="P585" s="2" t="s">
        <v>93</v>
      </c>
      <c r="Q585" s="2" t="s">
        <v>438</v>
      </c>
      <c r="R585" s="3">
        <v>45845</v>
      </c>
      <c r="S585" s="2"/>
    </row>
    <row r="586" spans="1:19">
      <c r="A586" s="2" t="s">
        <v>3030</v>
      </c>
      <c r="B586" s="2" t="s">
        <v>3031</v>
      </c>
      <c r="C586" s="2" t="s">
        <v>3032</v>
      </c>
      <c r="D586" s="2" t="s">
        <v>3033</v>
      </c>
      <c r="E586" s="2" t="s">
        <v>270</v>
      </c>
      <c r="F586" s="2" t="s">
        <v>62</v>
      </c>
      <c r="G586" s="2" t="s">
        <v>992</v>
      </c>
      <c r="H586" s="2">
        <v>2</v>
      </c>
      <c r="I586" s="2"/>
      <c r="J586" s="2">
        <v>30</v>
      </c>
      <c r="K586" s="2" t="s">
        <v>77</v>
      </c>
      <c r="L586" s="3">
        <v>45719</v>
      </c>
      <c r="M586" s="2" t="s">
        <v>380</v>
      </c>
      <c r="N586" s="2" t="s">
        <v>1072</v>
      </c>
      <c r="O586" s="2" t="s">
        <v>293</v>
      </c>
      <c r="P586" s="2" t="s">
        <v>429</v>
      </c>
      <c r="Q586" s="2" t="s">
        <v>55</v>
      </c>
      <c r="R586" s="3">
        <v>45677</v>
      </c>
      <c r="S586" s="2"/>
    </row>
    <row r="587" spans="1:19">
      <c r="A587" s="2" t="s">
        <v>3034</v>
      </c>
      <c r="B587" s="2" t="s">
        <v>3035</v>
      </c>
      <c r="C587" s="2" t="s">
        <v>3036</v>
      </c>
      <c r="D587" s="2" t="s">
        <v>3037</v>
      </c>
      <c r="E587" s="2" t="s">
        <v>846</v>
      </c>
      <c r="F587" s="2" t="s">
        <v>75</v>
      </c>
      <c r="G587" s="2" t="s">
        <v>160</v>
      </c>
      <c r="H587" s="2">
        <v>9</v>
      </c>
      <c r="I587" s="2">
        <v>12</v>
      </c>
      <c r="J587" s="2">
        <v>46</v>
      </c>
      <c r="K587" s="2" t="s">
        <v>7</v>
      </c>
      <c r="L587" s="3">
        <v>45735</v>
      </c>
      <c r="M587" s="2" t="s">
        <v>946</v>
      </c>
      <c r="N587" s="2" t="s">
        <v>499</v>
      </c>
      <c r="O587" s="2" t="s">
        <v>363</v>
      </c>
      <c r="P587" s="2" t="s">
        <v>396</v>
      </c>
      <c r="Q587" s="2"/>
      <c r="R587" s="3">
        <v>45942</v>
      </c>
      <c r="S587" s="2" t="s">
        <v>3038</v>
      </c>
    </row>
    <row r="588" spans="1:19">
      <c r="A588" s="2" t="s">
        <v>3039</v>
      </c>
      <c r="B588" s="2" t="s">
        <v>3040</v>
      </c>
      <c r="C588" s="2" t="s">
        <v>3041</v>
      </c>
      <c r="D588" s="2" t="s">
        <v>3042</v>
      </c>
      <c r="E588" s="2" t="s">
        <v>1967</v>
      </c>
      <c r="F588" s="2"/>
      <c r="G588" s="2" t="s">
        <v>343</v>
      </c>
      <c r="H588" s="2">
        <v>14</v>
      </c>
      <c r="I588" s="2">
        <v>13</v>
      </c>
      <c r="J588" s="2">
        <v>32</v>
      </c>
      <c r="K588" s="2" t="s">
        <v>459</v>
      </c>
      <c r="L588" s="3">
        <v>45882</v>
      </c>
      <c r="M588" s="2" t="s">
        <v>100</v>
      </c>
      <c r="N588" s="2" t="s">
        <v>717</v>
      </c>
      <c r="O588" s="2" t="s">
        <v>274</v>
      </c>
      <c r="P588" s="2" t="s">
        <v>1085</v>
      </c>
      <c r="Q588" s="2" t="s">
        <v>438</v>
      </c>
      <c r="R588" s="3">
        <v>45713</v>
      </c>
      <c r="S588" s="2" t="s">
        <v>3043</v>
      </c>
    </row>
    <row r="589" spans="1:19">
      <c r="A589" s="2" t="s">
        <v>3044</v>
      </c>
      <c r="B589" s="2" t="s">
        <v>3045</v>
      </c>
      <c r="C589" s="2" t="s">
        <v>3046</v>
      </c>
      <c r="D589" s="2"/>
      <c r="E589" s="2" t="s">
        <v>2041</v>
      </c>
      <c r="F589" s="2" t="s">
        <v>230</v>
      </c>
      <c r="G589" s="2" t="s">
        <v>272</v>
      </c>
      <c r="H589" s="2">
        <v>11</v>
      </c>
      <c r="I589" s="2">
        <v>15</v>
      </c>
      <c r="J589" s="2">
        <v>53</v>
      </c>
      <c r="K589" s="2" t="s">
        <v>99</v>
      </c>
      <c r="L589" s="3">
        <v>46016</v>
      </c>
      <c r="M589" s="2" t="s">
        <v>51</v>
      </c>
      <c r="N589" s="2" t="s">
        <v>214</v>
      </c>
      <c r="O589" s="2" t="s">
        <v>162</v>
      </c>
      <c r="P589" s="2" t="s">
        <v>724</v>
      </c>
      <c r="Q589" s="2" t="s">
        <v>82</v>
      </c>
      <c r="R589" s="3">
        <v>45721</v>
      </c>
      <c r="S589" s="2"/>
    </row>
    <row r="590" spans="1:19">
      <c r="A590" s="2" t="s">
        <v>3047</v>
      </c>
      <c r="B590" s="2" t="s">
        <v>3048</v>
      </c>
      <c r="C590" s="2" t="s">
        <v>3049</v>
      </c>
      <c r="D590" s="2" t="s">
        <v>3050</v>
      </c>
      <c r="E590" s="2" t="s">
        <v>3051</v>
      </c>
      <c r="F590" s="2" t="s">
        <v>444</v>
      </c>
      <c r="G590" s="2" t="s">
        <v>488</v>
      </c>
      <c r="H590" s="2">
        <v>22</v>
      </c>
      <c r="I590" s="2">
        <v>12</v>
      </c>
      <c r="J590" s="2">
        <v>56</v>
      </c>
      <c r="K590" s="2" t="s">
        <v>132</v>
      </c>
      <c r="L590" s="3">
        <v>45815</v>
      </c>
      <c r="M590" s="2" t="s">
        <v>222</v>
      </c>
      <c r="N590" s="2" t="s">
        <v>717</v>
      </c>
      <c r="O590" s="2" t="s">
        <v>807</v>
      </c>
      <c r="P590" s="2"/>
      <c r="Q590" s="2" t="s">
        <v>625</v>
      </c>
      <c r="R590" s="3">
        <v>45897</v>
      </c>
      <c r="S590" s="2" t="s">
        <v>3052</v>
      </c>
    </row>
    <row r="591" spans="1:19">
      <c r="A591" s="2" t="s">
        <v>3053</v>
      </c>
      <c r="B591" s="2" t="s">
        <v>3054</v>
      </c>
      <c r="C591" s="2" t="s">
        <v>3055</v>
      </c>
      <c r="D591" s="2"/>
      <c r="E591" s="2" t="s">
        <v>261</v>
      </c>
      <c r="F591" s="2" t="s">
        <v>230</v>
      </c>
      <c r="G591" s="2" t="s">
        <v>282</v>
      </c>
      <c r="H591" s="2">
        <v>35</v>
      </c>
      <c r="I591" s="2">
        <v>0</v>
      </c>
      <c r="J591" s="2">
        <v>4</v>
      </c>
      <c r="K591" s="2" t="s">
        <v>39</v>
      </c>
      <c r="L591" s="3">
        <v>45729</v>
      </c>
      <c r="M591" s="2" t="s">
        <v>172</v>
      </c>
      <c r="N591" s="2" t="s">
        <v>525</v>
      </c>
      <c r="O591" s="2" t="s">
        <v>371</v>
      </c>
      <c r="P591" s="2" t="s">
        <v>404</v>
      </c>
      <c r="Q591" s="2" t="s">
        <v>373</v>
      </c>
      <c r="R591" s="3">
        <v>46007</v>
      </c>
      <c r="S591" s="2" t="s">
        <v>3056</v>
      </c>
    </row>
    <row r="592" spans="1:19">
      <c r="A592" s="2" t="s">
        <v>3057</v>
      </c>
      <c r="B592" s="2" t="s">
        <v>3058</v>
      </c>
      <c r="C592" s="2" t="s">
        <v>3059</v>
      </c>
      <c r="D592" s="2" t="s">
        <v>3060</v>
      </c>
      <c r="E592" s="2" t="s">
        <v>1956</v>
      </c>
      <c r="F592" s="2" t="s">
        <v>379</v>
      </c>
      <c r="G592" s="2" t="s">
        <v>110</v>
      </c>
      <c r="H592" s="2">
        <v>17</v>
      </c>
      <c r="I592" s="2"/>
      <c r="J592" s="2">
        <v>5</v>
      </c>
      <c r="K592" s="2" t="s">
        <v>89</v>
      </c>
      <c r="L592" s="3">
        <v>45937</v>
      </c>
      <c r="M592" s="2"/>
      <c r="N592" s="2" t="s">
        <v>1079</v>
      </c>
      <c r="O592" s="2" t="s">
        <v>576</v>
      </c>
      <c r="P592" s="2" t="s">
        <v>533</v>
      </c>
      <c r="Q592" s="2" t="s">
        <v>657</v>
      </c>
      <c r="R592" s="3">
        <v>45683</v>
      </c>
      <c r="S592" s="2"/>
    </row>
    <row r="593" spans="1:19">
      <c r="A593" s="2" t="s">
        <v>3061</v>
      </c>
      <c r="B593" s="2" t="s">
        <v>3062</v>
      </c>
      <c r="C593" s="2" t="s">
        <v>3063</v>
      </c>
      <c r="D593" s="2" t="s">
        <v>3064</v>
      </c>
      <c r="E593" s="2" t="s">
        <v>2309</v>
      </c>
      <c r="F593" s="2" t="s">
        <v>334</v>
      </c>
      <c r="G593" s="2" t="s">
        <v>369</v>
      </c>
      <c r="H593" s="2">
        <v>27</v>
      </c>
      <c r="I593" s="2">
        <v>19</v>
      </c>
      <c r="J593" s="2">
        <v>34</v>
      </c>
      <c r="K593" s="2" t="s">
        <v>89</v>
      </c>
      <c r="L593" s="3">
        <v>45840</v>
      </c>
      <c r="M593" s="2"/>
      <c r="N593" s="2" t="s">
        <v>857</v>
      </c>
      <c r="O593" s="2" t="s">
        <v>469</v>
      </c>
      <c r="P593" s="2" t="s">
        <v>103</v>
      </c>
      <c r="Q593" s="2"/>
      <c r="R593" s="3">
        <v>45750</v>
      </c>
      <c r="S593" s="2" t="s">
        <v>3065</v>
      </c>
    </row>
    <row r="594" spans="1:19">
      <c r="A594" s="2" t="s">
        <v>3066</v>
      </c>
      <c r="B594" s="2" t="s">
        <v>3067</v>
      </c>
      <c r="C594" s="2" t="s">
        <v>3068</v>
      </c>
      <c r="D594" s="2" t="s">
        <v>3069</v>
      </c>
      <c r="E594" s="2" t="s">
        <v>1961</v>
      </c>
      <c r="F594" s="2" t="s">
        <v>444</v>
      </c>
      <c r="G594" s="2" t="s">
        <v>282</v>
      </c>
      <c r="H594" s="2">
        <v>5</v>
      </c>
      <c r="I594" s="2">
        <v>12</v>
      </c>
      <c r="J594" s="2">
        <v>12</v>
      </c>
      <c r="K594" s="2" t="s">
        <v>7</v>
      </c>
      <c r="L594" s="3">
        <v>45985</v>
      </c>
      <c r="M594" s="2" t="s">
        <v>316</v>
      </c>
      <c r="N594" s="2" t="s">
        <v>362</v>
      </c>
      <c r="O594" s="2"/>
      <c r="P594" s="2" t="s">
        <v>1041</v>
      </c>
      <c r="Q594" s="2"/>
      <c r="R594" s="3"/>
      <c r="S594" s="2"/>
    </row>
    <row r="595" spans="1:19">
      <c r="A595" s="2" t="s">
        <v>3070</v>
      </c>
      <c r="B595" s="2" t="s">
        <v>3071</v>
      </c>
      <c r="C595" s="2" t="s">
        <v>3072</v>
      </c>
      <c r="D595" s="2" t="s">
        <v>3073</v>
      </c>
      <c r="E595" s="2" t="s">
        <v>763</v>
      </c>
      <c r="F595" s="2" t="s">
        <v>569</v>
      </c>
      <c r="G595" s="2" t="s">
        <v>171</v>
      </c>
      <c r="H595" s="2">
        <v>35</v>
      </c>
      <c r="I595" s="2">
        <v>9</v>
      </c>
      <c r="J595" s="2">
        <v>42</v>
      </c>
      <c r="K595" s="2" t="s">
        <v>111</v>
      </c>
      <c r="L595" s="3">
        <v>45796</v>
      </c>
      <c r="M595" s="2" t="s">
        <v>65</v>
      </c>
      <c r="N595" s="2" t="s">
        <v>1189</v>
      </c>
      <c r="O595" s="2" t="s">
        <v>185</v>
      </c>
      <c r="P595" s="2" t="s">
        <v>144</v>
      </c>
      <c r="Q595" s="2" t="s">
        <v>55</v>
      </c>
      <c r="R595" s="3">
        <v>45822</v>
      </c>
      <c r="S595" s="2" t="s">
        <v>3074</v>
      </c>
    </row>
    <row r="596" spans="1:19">
      <c r="A596" s="2" t="s">
        <v>3075</v>
      </c>
      <c r="B596" s="2" t="s">
        <v>3076</v>
      </c>
      <c r="C596" s="2"/>
      <c r="D596" s="2" t="s">
        <v>3077</v>
      </c>
      <c r="E596" s="2" t="s">
        <v>1544</v>
      </c>
      <c r="F596" s="2" t="s">
        <v>379</v>
      </c>
      <c r="G596" s="2" t="s">
        <v>262</v>
      </c>
      <c r="H596" s="2">
        <v>22</v>
      </c>
      <c r="I596" s="2">
        <v>12</v>
      </c>
      <c r="J596" s="2">
        <v>13</v>
      </c>
      <c r="K596" s="2" t="s">
        <v>12</v>
      </c>
      <c r="L596" s="3">
        <v>45945</v>
      </c>
      <c r="M596" s="2" t="s">
        <v>946</v>
      </c>
      <c r="N596" s="2" t="s">
        <v>829</v>
      </c>
      <c r="O596" s="2"/>
      <c r="P596" s="2" t="s">
        <v>437</v>
      </c>
      <c r="Q596" s="2" t="s">
        <v>657</v>
      </c>
      <c r="R596" s="3">
        <v>45883</v>
      </c>
      <c r="S596" s="2" t="s">
        <v>3078</v>
      </c>
    </row>
    <row r="597" spans="1:19">
      <c r="A597" s="2" t="s">
        <v>3079</v>
      </c>
      <c r="B597" s="2" t="s">
        <v>3080</v>
      </c>
      <c r="C597" s="2" t="s">
        <v>3081</v>
      </c>
      <c r="D597" s="2" t="s">
        <v>3082</v>
      </c>
      <c r="E597" s="2" t="s">
        <v>958</v>
      </c>
      <c r="F597" s="2" t="s">
        <v>62</v>
      </c>
      <c r="G597" s="2" t="s">
        <v>251</v>
      </c>
      <c r="H597" s="2">
        <v>18</v>
      </c>
      <c r="I597" s="2">
        <v>9</v>
      </c>
      <c r="J597" s="2">
        <v>50</v>
      </c>
      <c r="K597" s="2" t="s">
        <v>14</v>
      </c>
      <c r="L597" s="3">
        <v>45797</v>
      </c>
      <c r="M597" s="2" t="s">
        <v>615</v>
      </c>
      <c r="N597" s="2" t="s">
        <v>349</v>
      </c>
      <c r="O597" s="2" t="s">
        <v>363</v>
      </c>
      <c r="P597" s="2"/>
      <c r="Q597" s="2" t="s">
        <v>104</v>
      </c>
      <c r="R597" s="3">
        <v>45879</v>
      </c>
      <c r="S597" s="2"/>
    </row>
    <row r="598" spans="1:19">
      <c r="A598" s="2" t="s">
        <v>3083</v>
      </c>
      <c r="B598" s="2" t="s">
        <v>3084</v>
      </c>
      <c r="C598" s="2" t="s">
        <v>3085</v>
      </c>
      <c r="D598" s="2" t="s">
        <v>3086</v>
      </c>
      <c r="E598" s="2" t="s">
        <v>443</v>
      </c>
      <c r="F598" s="2" t="s">
        <v>410</v>
      </c>
      <c r="G598" s="2" t="s">
        <v>895</v>
      </c>
      <c r="H598" s="2">
        <v>13</v>
      </c>
      <c r="I598" s="2">
        <v>17</v>
      </c>
      <c r="J598" s="2">
        <v>56</v>
      </c>
      <c r="K598" s="2" t="s">
        <v>183</v>
      </c>
      <c r="L598" s="3">
        <v>45781</v>
      </c>
      <c r="M598" s="2" t="s">
        <v>326</v>
      </c>
      <c r="N598" s="2" t="s">
        <v>436</v>
      </c>
      <c r="O598" s="2" t="s">
        <v>680</v>
      </c>
      <c r="P598" s="2" t="s">
        <v>878</v>
      </c>
      <c r="Q598" s="2" t="s">
        <v>294</v>
      </c>
      <c r="R598" s="3">
        <v>45718</v>
      </c>
      <c r="S598" s="2" t="s">
        <v>3087</v>
      </c>
    </row>
    <row r="599" spans="1:19">
      <c r="A599" s="2" t="s">
        <v>3088</v>
      </c>
      <c r="B599" s="2" t="s">
        <v>3089</v>
      </c>
      <c r="C599" s="2" t="s">
        <v>3090</v>
      </c>
      <c r="D599" s="2" t="s">
        <v>3091</v>
      </c>
      <c r="E599" s="2" t="s">
        <v>323</v>
      </c>
      <c r="F599" s="2" t="s">
        <v>38</v>
      </c>
      <c r="G599" s="2" t="s">
        <v>171</v>
      </c>
      <c r="H599" s="2"/>
      <c r="I599" s="2">
        <v>13</v>
      </c>
      <c r="J599" s="2">
        <v>24</v>
      </c>
      <c r="K599" s="2" t="s">
        <v>14</v>
      </c>
      <c r="L599" s="3">
        <v>45938</v>
      </c>
      <c r="M599" s="2"/>
      <c r="N599" s="2" t="s">
        <v>717</v>
      </c>
      <c r="O599" s="2" t="s">
        <v>283</v>
      </c>
      <c r="P599" s="2" t="s">
        <v>423</v>
      </c>
      <c r="Q599" s="2" t="s">
        <v>204</v>
      </c>
      <c r="R599" s="3">
        <v>45695</v>
      </c>
      <c r="S599" s="2" t="s">
        <v>3092</v>
      </c>
    </row>
    <row r="600" spans="1:19">
      <c r="A600" s="2" t="s">
        <v>3093</v>
      </c>
      <c r="B600" s="2" t="s">
        <v>3094</v>
      </c>
      <c r="C600" s="2" t="s">
        <v>3095</v>
      </c>
      <c r="D600" s="2" t="s">
        <v>3096</v>
      </c>
      <c r="E600" s="2" t="s">
        <v>299</v>
      </c>
      <c r="F600" s="2" t="s">
        <v>131</v>
      </c>
      <c r="G600" s="2" t="s">
        <v>50</v>
      </c>
      <c r="H600" s="2">
        <v>12</v>
      </c>
      <c r="I600" s="2">
        <v>10</v>
      </c>
      <c r="J600" s="2">
        <v>14</v>
      </c>
      <c r="K600" s="2" t="s">
        <v>14</v>
      </c>
      <c r="L600" s="3">
        <v>45918</v>
      </c>
      <c r="M600" s="2" t="s">
        <v>222</v>
      </c>
      <c r="N600" s="2" t="s">
        <v>717</v>
      </c>
      <c r="O600" s="2" t="s">
        <v>742</v>
      </c>
      <c r="P600" s="2" t="s">
        <v>81</v>
      </c>
      <c r="Q600" s="2" t="s">
        <v>55</v>
      </c>
      <c r="R600" s="3">
        <v>45738</v>
      </c>
      <c r="S600" s="2" t="s">
        <v>3097</v>
      </c>
    </row>
    <row r="601" spans="1:19">
      <c r="A601" s="2" t="s">
        <v>3098</v>
      </c>
      <c r="B601" s="2" t="s">
        <v>3099</v>
      </c>
      <c r="C601" s="2"/>
      <c r="D601" s="2" t="s">
        <v>3100</v>
      </c>
      <c r="E601" s="2" t="s">
        <v>2500</v>
      </c>
      <c r="F601" s="2" t="s">
        <v>230</v>
      </c>
      <c r="G601" s="2" t="s">
        <v>6</v>
      </c>
      <c r="H601" s="2"/>
      <c r="I601" s="2">
        <v>20</v>
      </c>
      <c r="J601" s="2">
        <v>45</v>
      </c>
      <c r="K601" s="2" t="s">
        <v>11</v>
      </c>
      <c r="L601" s="3">
        <v>45790</v>
      </c>
      <c r="M601" s="2" t="s">
        <v>421</v>
      </c>
      <c r="N601" s="2" t="s">
        <v>717</v>
      </c>
      <c r="O601" s="2" t="s">
        <v>231</v>
      </c>
      <c r="P601" s="2" t="s">
        <v>144</v>
      </c>
      <c r="Q601" s="2"/>
      <c r="R601" s="3">
        <v>45780</v>
      </c>
      <c r="S601" s="2" t="s">
        <v>3101</v>
      </c>
    </row>
    <row r="602" spans="1:19">
      <c r="A602" s="2" t="s">
        <v>3102</v>
      </c>
      <c r="B602" s="2" t="s">
        <v>3103</v>
      </c>
      <c r="C602" s="2" t="s">
        <v>3104</v>
      </c>
      <c r="D602" s="2" t="s">
        <v>3105</v>
      </c>
      <c r="E602" s="2" t="s">
        <v>877</v>
      </c>
      <c r="F602" s="2" t="s">
        <v>271</v>
      </c>
      <c r="G602" s="2" t="s">
        <v>182</v>
      </c>
      <c r="H602" s="2">
        <v>10</v>
      </c>
      <c r="I602" s="2">
        <v>4</v>
      </c>
      <c r="J602" s="2">
        <v>9</v>
      </c>
      <c r="K602" s="2" t="s">
        <v>132</v>
      </c>
      <c r="L602" s="3">
        <v>45662</v>
      </c>
      <c r="M602" s="2" t="s">
        <v>241</v>
      </c>
      <c r="N602" s="2" t="s">
        <v>563</v>
      </c>
      <c r="O602" s="2" t="s">
        <v>102</v>
      </c>
      <c r="P602" s="2" t="s">
        <v>1438</v>
      </c>
      <c r="Q602" s="2" t="s">
        <v>164</v>
      </c>
      <c r="R602" s="3">
        <v>45665</v>
      </c>
      <c r="S602" s="2"/>
    </row>
    <row r="603" spans="1:19">
      <c r="A603" s="2" t="s">
        <v>3106</v>
      </c>
      <c r="B603" s="2" t="s">
        <v>3107</v>
      </c>
      <c r="C603" s="2" t="s">
        <v>3108</v>
      </c>
      <c r="D603" s="2" t="s">
        <v>3109</v>
      </c>
      <c r="E603" s="2" t="s">
        <v>1619</v>
      </c>
      <c r="F603" s="2"/>
      <c r="G603" s="2" t="s">
        <v>160</v>
      </c>
      <c r="H603" s="2">
        <v>20</v>
      </c>
      <c r="I603" s="2">
        <v>1</v>
      </c>
      <c r="J603" s="2">
        <v>41</v>
      </c>
      <c r="K603" s="2" t="s">
        <v>459</v>
      </c>
      <c r="L603" s="3">
        <v>45694</v>
      </c>
      <c r="M603" s="2" t="s">
        <v>326</v>
      </c>
      <c r="N603" s="2" t="s">
        <v>214</v>
      </c>
      <c r="O603" s="2" t="s">
        <v>1250</v>
      </c>
      <c r="P603" s="2" t="s">
        <v>328</v>
      </c>
      <c r="Q603" s="2" t="s">
        <v>55</v>
      </c>
      <c r="R603" s="3">
        <v>45718</v>
      </c>
      <c r="S603" s="2"/>
    </row>
    <row r="604" spans="1:19">
      <c r="A604" s="2" t="s">
        <v>3110</v>
      </c>
      <c r="B604" s="2" t="s">
        <v>3111</v>
      </c>
      <c r="C604" s="2" t="s">
        <v>3112</v>
      </c>
      <c r="D604" s="2" t="s">
        <v>3113</v>
      </c>
      <c r="E604" s="2" t="s">
        <v>930</v>
      </c>
      <c r="F604" s="2" t="s">
        <v>569</v>
      </c>
      <c r="G604" s="2" t="s">
        <v>50</v>
      </c>
      <c r="H604" s="2"/>
      <c r="I604" s="2">
        <v>13</v>
      </c>
      <c r="J604" s="2">
        <v>16</v>
      </c>
      <c r="K604" s="2" t="s">
        <v>77</v>
      </c>
      <c r="L604" s="3">
        <v>45893</v>
      </c>
      <c r="M604" s="2" t="s">
        <v>421</v>
      </c>
      <c r="N604" s="2" t="s">
        <v>1017</v>
      </c>
      <c r="O604" s="2" t="s">
        <v>544</v>
      </c>
      <c r="P604" s="2" t="s">
        <v>533</v>
      </c>
      <c r="Q604" s="2" t="s">
        <v>104</v>
      </c>
      <c r="R604" s="3">
        <v>45956</v>
      </c>
      <c r="S604" s="2" t="s">
        <v>3114</v>
      </c>
    </row>
    <row r="605" spans="1:19">
      <c r="A605" s="2" t="s">
        <v>3115</v>
      </c>
      <c r="B605" s="2" t="s">
        <v>3116</v>
      </c>
      <c r="C605" s="2" t="s">
        <v>3117</v>
      </c>
      <c r="D605" s="2" t="s">
        <v>3118</v>
      </c>
      <c r="E605" s="2" t="s">
        <v>1387</v>
      </c>
      <c r="F605" s="2" t="s">
        <v>211</v>
      </c>
      <c r="G605" s="2" t="s">
        <v>599</v>
      </c>
      <c r="H605" s="2">
        <v>21</v>
      </c>
      <c r="I605" s="2">
        <v>17</v>
      </c>
      <c r="J605" s="2">
        <v>16</v>
      </c>
      <c r="K605" s="2" t="s">
        <v>183</v>
      </c>
      <c r="L605" s="3">
        <v>45724</v>
      </c>
      <c r="M605" s="2" t="s">
        <v>90</v>
      </c>
      <c r="N605" s="2" t="s">
        <v>263</v>
      </c>
      <c r="O605" s="2"/>
      <c r="P605" s="2" t="s">
        <v>1511</v>
      </c>
      <c r="Q605" s="2" t="s">
        <v>414</v>
      </c>
      <c r="R605" s="3">
        <v>45693</v>
      </c>
      <c r="S605" s="2"/>
    </row>
    <row r="606" spans="1:19">
      <c r="A606" s="2" t="s">
        <v>3119</v>
      </c>
      <c r="B606" s="2" t="s">
        <v>3120</v>
      </c>
      <c r="C606" s="2" t="s">
        <v>3121</v>
      </c>
      <c r="D606" s="2" t="s">
        <v>3122</v>
      </c>
      <c r="E606" s="2" t="s">
        <v>1103</v>
      </c>
      <c r="F606" s="2" t="s">
        <v>569</v>
      </c>
      <c r="G606" s="2"/>
      <c r="H606" s="2">
        <v>2</v>
      </c>
      <c r="I606" s="2">
        <v>7</v>
      </c>
      <c r="J606" s="2">
        <v>22</v>
      </c>
      <c r="K606" s="2" t="s">
        <v>5</v>
      </c>
      <c r="L606" s="3">
        <v>45950</v>
      </c>
      <c r="M606" s="2" t="s">
        <v>51</v>
      </c>
      <c r="N606" s="2" t="s">
        <v>336</v>
      </c>
      <c r="O606" s="2"/>
      <c r="P606" s="2" t="s">
        <v>602</v>
      </c>
      <c r="Q606" s="2" t="s">
        <v>294</v>
      </c>
      <c r="R606" s="3">
        <v>45694</v>
      </c>
      <c r="S606" s="2"/>
    </row>
    <row r="607" spans="1:19">
      <c r="A607" s="2" t="s">
        <v>3123</v>
      </c>
      <c r="B607" s="2" t="s">
        <v>3124</v>
      </c>
      <c r="C607" s="2" t="s">
        <v>3125</v>
      </c>
      <c r="D607" s="2"/>
      <c r="E607" s="2" t="s">
        <v>1577</v>
      </c>
      <c r="F607" s="2" t="s">
        <v>140</v>
      </c>
      <c r="G607" s="2" t="s">
        <v>200</v>
      </c>
      <c r="H607" s="2">
        <v>20</v>
      </c>
      <c r="I607" s="2">
        <v>8</v>
      </c>
      <c r="J607" s="2">
        <v>41</v>
      </c>
      <c r="K607" s="2" t="s">
        <v>291</v>
      </c>
      <c r="L607" s="3">
        <v>45754</v>
      </c>
      <c r="M607" s="2" t="s">
        <v>946</v>
      </c>
      <c r="N607" s="2" t="s">
        <v>41</v>
      </c>
      <c r="O607" s="2" t="s">
        <v>500</v>
      </c>
      <c r="P607" s="2" t="s">
        <v>775</v>
      </c>
      <c r="Q607" s="2" t="s">
        <v>578</v>
      </c>
      <c r="R607" s="3">
        <v>45667</v>
      </c>
      <c r="S607" s="2" t="s">
        <v>3126</v>
      </c>
    </row>
    <row r="608" spans="1:19">
      <c r="A608" s="2" t="s">
        <v>3127</v>
      </c>
      <c r="B608" s="2" t="s">
        <v>3128</v>
      </c>
      <c r="C608" s="2"/>
      <c r="D608" s="2" t="s">
        <v>3129</v>
      </c>
      <c r="E608" s="2" t="s">
        <v>828</v>
      </c>
      <c r="F608" s="2" t="s">
        <v>62</v>
      </c>
      <c r="G608" s="2" t="s">
        <v>221</v>
      </c>
      <c r="H608" s="2">
        <v>28</v>
      </c>
      <c r="I608" s="2">
        <v>19</v>
      </c>
      <c r="J608" s="2">
        <v>11</v>
      </c>
      <c r="K608" s="2" t="s">
        <v>291</v>
      </c>
      <c r="L608" s="3">
        <v>45968</v>
      </c>
      <c r="M608" s="2" t="s">
        <v>489</v>
      </c>
      <c r="N608" s="2"/>
      <c r="O608" s="2" t="s">
        <v>710</v>
      </c>
      <c r="P608" s="2" t="s">
        <v>1041</v>
      </c>
      <c r="Q608" s="2" t="s">
        <v>82</v>
      </c>
      <c r="R608" s="3">
        <v>45880</v>
      </c>
      <c r="S608" s="2" t="s">
        <v>3130</v>
      </c>
    </row>
    <row r="609" spans="1:19">
      <c r="A609" s="2" t="s">
        <v>3131</v>
      </c>
      <c r="B609" s="2" t="s">
        <v>3132</v>
      </c>
      <c r="C609" s="2" t="s">
        <v>3133</v>
      </c>
      <c r="D609" s="2" t="s">
        <v>3134</v>
      </c>
      <c r="E609" s="2" t="s">
        <v>675</v>
      </c>
      <c r="F609" s="2" t="s">
        <v>49</v>
      </c>
      <c r="G609" s="2" t="s">
        <v>262</v>
      </c>
      <c r="H609" s="2"/>
      <c r="I609" s="2">
        <v>13</v>
      </c>
      <c r="J609" s="2">
        <v>9</v>
      </c>
      <c r="K609" s="2" t="s">
        <v>89</v>
      </c>
      <c r="L609" s="3">
        <v>45984</v>
      </c>
      <c r="M609" s="2"/>
      <c r="N609" s="2" t="s">
        <v>976</v>
      </c>
      <c r="O609" s="2" t="s">
        <v>601</v>
      </c>
      <c r="P609" s="2" t="s">
        <v>232</v>
      </c>
      <c r="Q609" s="2" t="s">
        <v>284</v>
      </c>
      <c r="R609" s="3">
        <v>45737</v>
      </c>
      <c r="S609" s="2" t="s">
        <v>3135</v>
      </c>
    </row>
    <row r="610" spans="1:19">
      <c r="A610" s="2" t="s">
        <v>3136</v>
      </c>
      <c r="B610" s="2" t="s">
        <v>3137</v>
      </c>
      <c r="C610" s="2" t="s">
        <v>3138</v>
      </c>
      <c r="D610" s="2"/>
      <c r="E610" s="2" t="s">
        <v>2309</v>
      </c>
      <c r="F610" s="2" t="s">
        <v>120</v>
      </c>
      <c r="G610" s="2" t="s">
        <v>141</v>
      </c>
      <c r="H610" s="2">
        <v>34</v>
      </c>
      <c r="I610" s="2">
        <v>1</v>
      </c>
      <c r="J610" s="2"/>
      <c r="K610" s="2" t="s">
        <v>89</v>
      </c>
      <c r="L610" s="3">
        <v>45770</v>
      </c>
      <c r="M610" s="2" t="s">
        <v>40</v>
      </c>
      <c r="N610" s="2" t="s">
        <v>436</v>
      </c>
      <c r="O610" s="2" t="s">
        <v>508</v>
      </c>
      <c r="P610" s="2" t="s">
        <v>461</v>
      </c>
      <c r="Q610" s="2" t="s">
        <v>44</v>
      </c>
      <c r="R610" s="3">
        <v>45742</v>
      </c>
      <c r="S610" s="2"/>
    </row>
    <row r="611" spans="1:19">
      <c r="A611" s="2" t="s">
        <v>3139</v>
      </c>
      <c r="B611" s="2" t="s">
        <v>3140</v>
      </c>
      <c r="C611" s="2" t="s">
        <v>3141</v>
      </c>
      <c r="D611" s="2" t="s">
        <v>3142</v>
      </c>
      <c r="E611" s="2" t="s">
        <v>614</v>
      </c>
      <c r="F611" s="2" t="s">
        <v>334</v>
      </c>
      <c r="G611" s="2" t="s">
        <v>262</v>
      </c>
      <c r="H611" s="2">
        <v>16</v>
      </c>
      <c r="I611" s="2">
        <v>1</v>
      </c>
      <c r="J611" s="2">
        <v>19</v>
      </c>
      <c r="K611" s="2" t="s">
        <v>11</v>
      </c>
      <c r="L611" s="3">
        <v>45962</v>
      </c>
      <c r="M611" s="2" t="s">
        <v>213</v>
      </c>
      <c r="N611" s="2" t="s">
        <v>201</v>
      </c>
      <c r="O611" s="2"/>
      <c r="P611" s="2" t="s">
        <v>533</v>
      </c>
      <c r="Q611" s="2" t="s">
        <v>233</v>
      </c>
      <c r="R611" s="3">
        <v>45825</v>
      </c>
      <c r="S611" s="2"/>
    </row>
    <row r="612" spans="1:19">
      <c r="A612" s="2" t="s">
        <v>3143</v>
      </c>
      <c r="B612" s="2" t="s">
        <v>3144</v>
      </c>
      <c r="C612" s="2" t="s">
        <v>3145</v>
      </c>
      <c r="D612" s="2"/>
      <c r="E612" s="2" t="s">
        <v>1125</v>
      </c>
      <c r="F612" s="2" t="s">
        <v>49</v>
      </c>
      <c r="G612" s="2" t="s">
        <v>488</v>
      </c>
      <c r="H612" s="2">
        <v>9</v>
      </c>
      <c r="I612" s="2">
        <v>13</v>
      </c>
      <c r="J612" s="2">
        <v>11</v>
      </c>
      <c r="K612" s="2" t="s">
        <v>14</v>
      </c>
      <c r="L612" s="3">
        <v>45667</v>
      </c>
      <c r="M612" s="2" t="s">
        <v>273</v>
      </c>
      <c r="N612" s="2" t="s">
        <v>91</v>
      </c>
      <c r="O612" s="2" t="s">
        <v>718</v>
      </c>
      <c r="P612" s="2" t="s">
        <v>404</v>
      </c>
      <c r="Q612" s="2" t="s">
        <v>104</v>
      </c>
      <c r="R612" s="3">
        <v>45698</v>
      </c>
      <c r="S612" s="2" t="s">
        <v>3146</v>
      </c>
    </row>
    <row r="613" spans="1:19">
      <c r="A613" s="2" t="s">
        <v>3147</v>
      </c>
      <c r="B613" s="2" t="s">
        <v>3148</v>
      </c>
      <c r="C613" s="2" t="s">
        <v>3149</v>
      </c>
      <c r="D613" s="2" t="s">
        <v>3150</v>
      </c>
      <c r="E613" s="2" t="s">
        <v>531</v>
      </c>
      <c r="F613" s="2" t="s">
        <v>271</v>
      </c>
      <c r="G613" s="2"/>
      <c r="H613" s="2">
        <v>7</v>
      </c>
      <c r="I613" s="2">
        <v>0</v>
      </c>
      <c r="J613" s="2"/>
      <c r="K613" s="2" t="s">
        <v>111</v>
      </c>
      <c r="L613" s="3">
        <v>45681</v>
      </c>
      <c r="M613" s="2" t="s">
        <v>273</v>
      </c>
      <c r="N613" s="2" t="s">
        <v>223</v>
      </c>
      <c r="O613" s="2" t="s">
        <v>564</v>
      </c>
      <c r="P613" s="2" t="s">
        <v>1925</v>
      </c>
      <c r="Q613" s="2"/>
      <c r="R613" s="3">
        <v>45997</v>
      </c>
      <c r="S613" s="2" t="s">
        <v>3151</v>
      </c>
    </row>
    <row r="614" spans="1:19">
      <c r="A614" s="2" t="s">
        <v>3152</v>
      </c>
      <c r="B614" s="2" t="s">
        <v>3153</v>
      </c>
      <c r="C614" s="2" t="s">
        <v>3154</v>
      </c>
      <c r="D614" s="2" t="s">
        <v>3155</v>
      </c>
      <c r="E614" s="2" t="s">
        <v>348</v>
      </c>
      <c r="F614" s="2" t="s">
        <v>211</v>
      </c>
      <c r="G614" s="2" t="s">
        <v>458</v>
      </c>
      <c r="H614" s="2">
        <v>3</v>
      </c>
      <c r="I614" s="2"/>
      <c r="J614" s="2">
        <v>44</v>
      </c>
      <c r="K614" s="2" t="s">
        <v>111</v>
      </c>
      <c r="L614" s="3">
        <v>45894</v>
      </c>
      <c r="M614" s="2" t="s">
        <v>151</v>
      </c>
      <c r="N614" s="2" t="s">
        <v>263</v>
      </c>
      <c r="O614" s="2" t="s">
        <v>601</v>
      </c>
      <c r="P614" s="2" t="s">
        <v>800</v>
      </c>
      <c r="Q614" s="2" t="s">
        <v>55</v>
      </c>
      <c r="R614" s="3">
        <v>45920</v>
      </c>
      <c r="S614" s="2" t="s">
        <v>3156</v>
      </c>
    </row>
    <row r="615" spans="1:19">
      <c r="A615" s="2" t="s">
        <v>3157</v>
      </c>
      <c r="B615" s="2" t="s">
        <v>3158</v>
      </c>
      <c r="C615" s="2" t="s">
        <v>3159</v>
      </c>
      <c r="D615" s="2" t="s">
        <v>3160</v>
      </c>
      <c r="E615" s="2" t="s">
        <v>1987</v>
      </c>
      <c r="F615" s="2"/>
      <c r="G615" s="2" t="s">
        <v>141</v>
      </c>
      <c r="H615" s="2">
        <v>35</v>
      </c>
      <c r="I615" s="2">
        <v>3</v>
      </c>
      <c r="J615" s="2"/>
      <c r="K615" s="2" t="s">
        <v>14</v>
      </c>
      <c r="L615" s="3">
        <v>45978</v>
      </c>
      <c r="M615" s="2" t="s">
        <v>316</v>
      </c>
      <c r="N615" s="2" t="s">
        <v>436</v>
      </c>
      <c r="O615" s="2" t="s">
        <v>500</v>
      </c>
      <c r="P615" s="2" t="s">
        <v>186</v>
      </c>
      <c r="Q615" s="2" t="s">
        <v>44</v>
      </c>
      <c r="R615" s="3">
        <v>45928</v>
      </c>
      <c r="S615" s="2" t="s">
        <v>3161</v>
      </c>
    </row>
    <row r="616" spans="1:19">
      <c r="A616" s="2" t="s">
        <v>3162</v>
      </c>
      <c r="B616" s="2" t="s">
        <v>3163</v>
      </c>
      <c r="C616" s="2" t="s">
        <v>3164</v>
      </c>
      <c r="D616" s="2" t="s">
        <v>3165</v>
      </c>
      <c r="E616" s="2" t="s">
        <v>270</v>
      </c>
      <c r="F616" s="2" t="s">
        <v>569</v>
      </c>
      <c r="G616" s="2" t="s">
        <v>192</v>
      </c>
      <c r="H616" s="2">
        <v>23</v>
      </c>
      <c r="I616" s="2">
        <v>5</v>
      </c>
      <c r="J616" s="2"/>
      <c r="K616" s="2" t="s">
        <v>600</v>
      </c>
      <c r="L616" s="3">
        <v>45988</v>
      </c>
      <c r="M616" s="2" t="s">
        <v>51</v>
      </c>
      <c r="N616" s="2" t="s">
        <v>263</v>
      </c>
      <c r="O616" s="2" t="s">
        <v>537</v>
      </c>
      <c r="P616" s="2" t="s">
        <v>93</v>
      </c>
      <c r="Q616" s="2" t="s">
        <v>82</v>
      </c>
      <c r="R616" s="3">
        <v>45703</v>
      </c>
      <c r="S616" s="2" t="s">
        <v>3166</v>
      </c>
    </row>
    <row r="617" spans="1:19">
      <c r="A617" s="2" t="s">
        <v>3167</v>
      </c>
      <c r="B617" s="2" t="s">
        <v>3168</v>
      </c>
      <c r="C617" s="2" t="s">
        <v>3169</v>
      </c>
      <c r="D617" s="2"/>
      <c r="E617" s="2" t="s">
        <v>507</v>
      </c>
      <c r="F617" s="2" t="s">
        <v>281</v>
      </c>
      <c r="G617" s="2" t="s">
        <v>8</v>
      </c>
      <c r="H617" s="2">
        <v>24</v>
      </c>
      <c r="I617" s="2">
        <v>12</v>
      </c>
      <c r="J617" s="2">
        <v>48</v>
      </c>
      <c r="K617" s="2" t="s">
        <v>252</v>
      </c>
      <c r="L617" s="3">
        <v>45827</v>
      </c>
      <c r="M617" s="2" t="s">
        <v>588</v>
      </c>
      <c r="N617" s="2" t="s">
        <v>764</v>
      </c>
      <c r="O617" s="2" t="s">
        <v>870</v>
      </c>
      <c r="P617" s="2" t="s">
        <v>216</v>
      </c>
      <c r="Q617" s="2" t="s">
        <v>578</v>
      </c>
      <c r="R617" s="3">
        <v>45949</v>
      </c>
      <c r="S617" s="2" t="s">
        <v>3170</v>
      </c>
    </row>
    <row r="618" spans="1:19">
      <c r="A618" s="2" t="s">
        <v>3171</v>
      </c>
      <c r="B618" s="2" t="s">
        <v>3172</v>
      </c>
      <c r="C618" s="2" t="s">
        <v>3173</v>
      </c>
      <c r="D618" s="2" t="s">
        <v>3174</v>
      </c>
      <c r="E618" s="2" t="s">
        <v>562</v>
      </c>
      <c r="F618" s="2" t="s">
        <v>211</v>
      </c>
      <c r="G618" s="2" t="s">
        <v>692</v>
      </c>
      <c r="H618" s="2">
        <v>19</v>
      </c>
      <c r="I618" s="2"/>
      <c r="J618" s="2">
        <v>39</v>
      </c>
      <c r="K618" s="2" t="s">
        <v>291</v>
      </c>
      <c r="L618" s="3">
        <v>45901</v>
      </c>
      <c r="M618" s="2" t="s">
        <v>133</v>
      </c>
      <c r="N618" s="2" t="s">
        <v>52</v>
      </c>
      <c r="O618" s="2" t="s">
        <v>185</v>
      </c>
      <c r="P618" s="2" t="s">
        <v>533</v>
      </c>
      <c r="Q618" s="2" t="s">
        <v>204</v>
      </c>
      <c r="R618" s="3">
        <v>45940</v>
      </c>
      <c r="S618" s="2" t="s">
        <v>3175</v>
      </c>
    </row>
    <row r="619" spans="1:19">
      <c r="A619" s="2" t="s">
        <v>3176</v>
      </c>
      <c r="B619" s="2" t="s">
        <v>3177</v>
      </c>
      <c r="C619" s="2" t="s">
        <v>3178</v>
      </c>
      <c r="D619" s="2" t="s">
        <v>3179</v>
      </c>
      <c r="E619" s="2" t="s">
        <v>1154</v>
      </c>
      <c r="F619" s="2" t="s">
        <v>230</v>
      </c>
      <c r="G619" s="2" t="s">
        <v>141</v>
      </c>
      <c r="H619" s="2">
        <v>18</v>
      </c>
      <c r="I619" s="2">
        <v>17</v>
      </c>
      <c r="J619" s="2"/>
      <c r="K619" s="2" t="s">
        <v>325</v>
      </c>
      <c r="L619" s="3">
        <v>45936</v>
      </c>
      <c r="M619" s="2" t="s">
        <v>172</v>
      </c>
      <c r="N619" s="2" t="s">
        <v>161</v>
      </c>
      <c r="O619" s="2" t="s">
        <v>644</v>
      </c>
      <c r="P619" s="2" t="s">
        <v>878</v>
      </c>
      <c r="Q619" s="2" t="s">
        <v>657</v>
      </c>
      <c r="R619" s="3">
        <v>45663</v>
      </c>
      <c r="S619" s="2"/>
    </row>
    <row r="620" spans="1:19">
      <c r="A620" s="2" t="s">
        <v>3180</v>
      </c>
      <c r="B620" s="2" t="s">
        <v>3181</v>
      </c>
      <c r="C620" s="2"/>
      <c r="D620" s="2" t="s">
        <v>3182</v>
      </c>
      <c r="E620" s="2" t="s">
        <v>280</v>
      </c>
      <c r="F620" s="2" t="s">
        <v>38</v>
      </c>
      <c r="G620" s="2" t="s">
        <v>171</v>
      </c>
      <c r="H620" s="2">
        <v>34</v>
      </c>
      <c r="I620" s="2">
        <v>6</v>
      </c>
      <c r="J620" s="2">
        <v>51</v>
      </c>
      <c r="K620" s="2" t="s">
        <v>12</v>
      </c>
      <c r="L620" s="3">
        <v>45799</v>
      </c>
      <c r="M620" s="2" t="s">
        <v>588</v>
      </c>
      <c r="N620" s="2" t="s">
        <v>184</v>
      </c>
      <c r="O620" s="2" t="s">
        <v>544</v>
      </c>
      <c r="P620" s="2"/>
      <c r="Q620" s="2" t="s">
        <v>356</v>
      </c>
      <c r="R620" s="3">
        <v>45912</v>
      </c>
      <c r="S620" s="2" t="s">
        <v>3183</v>
      </c>
    </row>
    <row r="621" spans="1:19">
      <c r="A621" s="2" t="s">
        <v>3184</v>
      </c>
      <c r="B621" s="2" t="s">
        <v>3185</v>
      </c>
      <c r="C621" s="2" t="s">
        <v>3186</v>
      </c>
      <c r="D621" s="2" t="s">
        <v>3187</v>
      </c>
      <c r="E621" s="2" t="s">
        <v>649</v>
      </c>
      <c r="F621" s="2" t="s">
        <v>120</v>
      </c>
      <c r="G621" s="2" t="s">
        <v>6</v>
      </c>
      <c r="H621" s="2">
        <v>22</v>
      </c>
      <c r="I621" s="2">
        <v>3</v>
      </c>
      <c r="J621" s="2">
        <v>49</v>
      </c>
      <c r="K621" s="2" t="s">
        <v>89</v>
      </c>
      <c r="L621" s="3">
        <v>45887</v>
      </c>
      <c r="M621" s="2" t="s">
        <v>172</v>
      </c>
      <c r="N621" s="2" t="s">
        <v>490</v>
      </c>
      <c r="O621" s="2" t="s">
        <v>412</v>
      </c>
      <c r="P621" s="2" t="s">
        <v>1511</v>
      </c>
      <c r="Q621" s="2" t="s">
        <v>233</v>
      </c>
      <c r="R621" s="3">
        <v>45992</v>
      </c>
      <c r="S621" s="2" t="s">
        <v>3188</v>
      </c>
    </row>
    <row r="622" spans="1:19">
      <c r="A622" s="2" t="s">
        <v>3189</v>
      </c>
      <c r="B622" s="2" t="s">
        <v>3190</v>
      </c>
      <c r="C622" s="2" t="s">
        <v>3191</v>
      </c>
      <c r="D622" s="2" t="s">
        <v>3192</v>
      </c>
      <c r="E622" s="2" t="s">
        <v>378</v>
      </c>
      <c r="F622" s="2" t="s">
        <v>211</v>
      </c>
      <c r="G622" s="2" t="s">
        <v>599</v>
      </c>
      <c r="H622" s="2">
        <v>17</v>
      </c>
      <c r="I622" s="2">
        <v>13</v>
      </c>
      <c r="J622" s="2">
        <v>59</v>
      </c>
      <c r="K622" s="2" t="s">
        <v>291</v>
      </c>
      <c r="L622" s="3">
        <v>45814</v>
      </c>
      <c r="M622" s="2" t="s">
        <v>380</v>
      </c>
      <c r="N622" s="2" t="s">
        <v>101</v>
      </c>
      <c r="O622" s="2" t="s">
        <v>215</v>
      </c>
      <c r="P622" s="2" t="s">
        <v>423</v>
      </c>
      <c r="Q622" s="2" t="s">
        <v>44</v>
      </c>
      <c r="R622" s="3">
        <v>45828</v>
      </c>
      <c r="S622" s="2" t="s">
        <v>3193</v>
      </c>
    </row>
    <row r="623" spans="1:19">
      <c r="A623" s="2" t="s">
        <v>3194</v>
      </c>
      <c r="B623" s="2" t="s">
        <v>3195</v>
      </c>
      <c r="C623" s="2" t="s">
        <v>3196</v>
      </c>
      <c r="D623" s="2" t="s">
        <v>3197</v>
      </c>
      <c r="E623" s="2" t="s">
        <v>781</v>
      </c>
      <c r="F623" s="2"/>
      <c r="G623" s="2" t="s">
        <v>200</v>
      </c>
      <c r="H623" s="2">
        <v>18</v>
      </c>
      <c r="I623" s="2">
        <v>10</v>
      </c>
      <c r="J623" s="2">
        <v>14</v>
      </c>
      <c r="K623" s="2" t="s">
        <v>132</v>
      </c>
      <c r="L623" s="3">
        <v>45720</v>
      </c>
      <c r="M623" s="2" t="s">
        <v>40</v>
      </c>
      <c r="N623" s="2" t="s">
        <v>792</v>
      </c>
      <c r="O623" s="2" t="s">
        <v>300</v>
      </c>
      <c r="P623" s="2" t="s">
        <v>602</v>
      </c>
      <c r="Q623" s="2"/>
      <c r="R623" s="3">
        <v>45726</v>
      </c>
      <c r="S623" s="2"/>
    </row>
    <row r="624" spans="1:19">
      <c r="A624" s="2" t="s">
        <v>3198</v>
      </c>
      <c r="B624" s="2" t="s">
        <v>3199</v>
      </c>
      <c r="C624" s="2"/>
      <c r="D624" s="2" t="s">
        <v>3200</v>
      </c>
      <c r="E624" s="2" t="s">
        <v>3201</v>
      </c>
      <c r="F624" s="2"/>
      <c r="G624" s="2" t="s">
        <v>369</v>
      </c>
      <c r="H624" s="2">
        <v>9</v>
      </c>
      <c r="I624" s="2">
        <v>14</v>
      </c>
      <c r="J624" s="2">
        <v>27</v>
      </c>
      <c r="K624" s="2" t="s">
        <v>395</v>
      </c>
      <c r="L624" s="3">
        <v>45924</v>
      </c>
      <c r="M624" s="2" t="s">
        <v>326</v>
      </c>
      <c r="N624" s="2" t="s">
        <v>309</v>
      </c>
      <c r="O624" s="2" t="s">
        <v>491</v>
      </c>
      <c r="P624" s="2" t="s">
        <v>216</v>
      </c>
      <c r="Q624" s="2" t="s">
        <v>657</v>
      </c>
      <c r="R624" s="3">
        <v>45971</v>
      </c>
      <c r="S624" s="2"/>
    </row>
    <row r="625" spans="1:19">
      <c r="A625" s="2" t="s">
        <v>3202</v>
      </c>
      <c r="B625" s="2" t="s">
        <v>3203</v>
      </c>
      <c r="C625" s="2" t="s">
        <v>3204</v>
      </c>
      <c r="D625" s="2"/>
      <c r="E625" s="2" t="s">
        <v>1458</v>
      </c>
      <c r="F625" s="2" t="s">
        <v>62</v>
      </c>
      <c r="G625" s="2" t="s">
        <v>361</v>
      </c>
      <c r="H625" s="2">
        <v>3</v>
      </c>
      <c r="I625" s="2">
        <v>19</v>
      </c>
      <c r="J625" s="2">
        <v>28</v>
      </c>
      <c r="K625" s="2"/>
      <c r="L625" s="3">
        <v>45877</v>
      </c>
      <c r="M625" s="2" t="s">
        <v>421</v>
      </c>
      <c r="N625" s="2" t="s">
        <v>370</v>
      </c>
      <c r="O625" s="2" t="s">
        <v>469</v>
      </c>
      <c r="P625" s="2" t="s">
        <v>1220</v>
      </c>
      <c r="Q625" s="2" t="s">
        <v>578</v>
      </c>
      <c r="R625" s="3">
        <v>45924</v>
      </c>
      <c r="S625" s="2" t="s">
        <v>3205</v>
      </c>
    </row>
    <row r="626" spans="1:19">
      <c r="A626" s="2" t="s">
        <v>3206</v>
      </c>
      <c r="B626" s="2" t="s">
        <v>3207</v>
      </c>
      <c r="C626" s="2" t="s">
        <v>3208</v>
      </c>
      <c r="D626" s="2"/>
      <c r="E626" s="2" t="s">
        <v>1373</v>
      </c>
      <c r="F626" s="2" t="s">
        <v>38</v>
      </c>
      <c r="G626" s="2"/>
      <c r="H626" s="2">
        <v>1</v>
      </c>
      <c r="I626" s="2">
        <v>3</v>
      </c>
      <c r="J626" s="2">
        <v>26</v>
      </c>
      <c r="K626" s="2" t="s">
        <v>14</v>
      </c>
      <c r="L626" s="3">
        <v>45711</v>
      </c>
      <c r="M626" s="2" t="s">
        <v>516</v>
      </c>
      <c r="N626" s="2" t="s">
        <v>184</v>
      </c>
      <c r="O626" s="2" t="s">
        <v>656</v>
      </c>
      <c r="P626" s="2" t="s">
        <v>1239</v>
      </c>
      <c r="Q626" s="2" t="s">
        <v>430</v>
      </c>
      <c r="R626" s="3">
        <v>45918</v>
      </c>
      <c r="S626" s="2" t="s">
        <v>3209</v>
      </c>
    </row>
    <row r="627" spans="1:19">
      <c r="A627" s="2" t="s">
        <v>3210</v>
      </c>
      <c r="B627" s="2" t="s">
        <v>3211</v>
      </c>
      <c r="C627" s="2" t="s">
        <v>3212</v>
      </c>
      <c r="D627" s="2"/>
      <c r="E627" s="2" t="s">
        <v>210</v>
      </c>
      <c r="F627" s="2" t="s">
        <v>281</v>
      </c>
      <c r="G627" s="2" t="s">
        <v>282</v>
      </c>
      <c r="H627" s="2">
        <v>13</v>
      </c>
      <c r="I627" s="2">
        <v>7</v>
      </c>
      <c r="J627" s="2">
        <v>51</v>
      </c>
      <c r="K627" s="2" t="s">
        <v>183</v>
      </c>
      <c r="L627" s="3"/>
      <c r="M627" s="2" t="s">
        <v>193</v>
      </c>
      <c r="N627" s="2" t="s">
        <v>1017</v>
      </c>
      <c r="O627" s="2" t="s">
        <v>858</v>
      </c>
      <c r="P627" s="2" t="s">
        <v>43</v>
      </c>
      <c r="Q627" s="2" t="s">
        <v>55</v>
      </c>
      <c r="R627" s="3">
        <v>45854</v>
      </c>
      <c r="S627" s="2"/>
    </row>
    <row r="628" spans="1:19">
      <c r="A628" s="2" t="s">
        <v>3213</v>
      </c>
      <c r="B628" s="2" t="s">
        <v>3214</v>
      </c>
      <c r="C628" s="2" t="s">
        <v>3215</v>
      </c>
      <c r="D628" s="2"/>
      <c r="E628" s="2" t="s">
        <v>846</v>
      </c>
      <c r="F628" s="2" t="s">
        <v>75</v>
      </c>
      <c r="G628" s="2" t="s">
        <v>9</v>
      </c>
      <c r="H628" s="2">
        <v>16</v>
      </c>
      <c r="I628" s="2">
        <v>20</v>
      </c>
      <c r="J628" s="2">
        <v>16</v>
      </c>
      <c r="K628" s="2" t="s">
        <v>122</v>
      </c>
      <c r="L628" s="3"/>
      <c r="M628" s="2"/>
      <c r="N628" s="2" t="s">
        <v>812</v>
      </c>
      <c r="O628" s="2" t="s">
        <v>481</v>
      </c>
      <c r="P628" s="2" t="s">
        <v>301</v>
      </c>
      <c r="Q628" s="2"/>
      <c r="R628" s="3">
        <v>45824</v>
      </c>
      <c r="S628" s="2"/>
    </row>
    <row r="629" spans="1:19">
      <c r="A629" s="2" t="s">
        <v>3216</v>
      </c>
      <c r="B629" s="2" t="s">
        <v>3217</v>
      </c>
      <c r="C629" s="2" t="s">
        <v>3218</v>
      </c>
      <c r="D629" s="2" t="s">
        <v>3219</v>
      </c>
      <c r="E629" s="2" t="s">
        <v>1011</v>
      </c>
      <c r="F629" s="2" t="s">
        <v>324</v>
      </c>
      <c r="G629" s="2" t="s">
        <v>121</v>
      </c>
      <c r="H629" s="2">
        <v>32</v>
      </c>
      <c r="I629" s="2">
        <v>9</v>
      </c>
      <c r="J629" s="2">
        <v>60</v>
      </c>
      <c r="K629" s="2" t="s">
        <v>77</v>
      </c>
      <c r="L629" s="3">
        <v>45888</v>
      </c>
      <c r="M629" s="2" t="s">
        <v>222</v>
      </c>
      <c r="N629" s="2" t="s">
        <v>889</v>
      </c>
      <c r="O629" s="2" t="s">
        <v>902</v>
      </c>
      <c r="P629" s="2" t="s">
        <v>437</v>
      </c>
      <c r="Q629" s="2"/>
      <c r="R629" s="3">
        <v>46010</v>
      </c>
      <c r="S629" s="2"/>
    </row>
    <row r="630" spans="1:19">
      <c r="A630" s="2" t="s">
        <v>3220</v>
      </c>
      <c r="B630" s="2" t="s">
        <v>3221</v>
      </c>
      <c r="C630" s="2" t="s">
        <v>3222</v>
      </c>
      <c r="D630" s="2" t="s">
        <v>3223</v>
      </c>
      <c r="E630" s="2" t="s">
        <v>1066</v>
      </c>
      <c r="F630" s="2" t="s">
        <v>468</v>
      </c>
      <c r="G630" s="2" t="s">
        <v>282</v>
      </c>
      <c r="H630" s="2">
        <v>12</v>
      </c>
      <c r="I630" s="2">
        <v>14</v>
      </c>
      <c r="J630" s="2">
        <v>29</v>
      </c>
      <c r="K630" s="2" t="s">
        <v>7</v>
      </c>
      <c r="L630" s="3">
        <v>45947</v>
      </c>
      <c r="M630" s="2" t="s">
        <v>380</v>
      </c>
      <c r="N630" s="2" t="s">
        <v>214</v>
      </c>
      <c r="O630" s="2" t="s">
        <v>102</v>
      </c>
      <c r="P630" s="2" t="s">
        <v>114</v>
      </c>
      <c r="Q630" s="2" t="s">
        <v>154</v>
      </c>
      <c r="R630" s="3">
        <v>45854</v>
      </c>
      <c r="S630" s="2" t="s">
        <v>3224</v>
      </c>
    </row>
    <row r="631" spans="1:19">
      <c r="A631" s="2" t="s">
        <v>3225</v>
      </c>
      <c r="B631" s="2" t="s">
        <v>3226</v>
      </c>
      <c r="C631" s="2" t="s">
        <v>3227</v>
      </c>
      <c r="D631" s="2"/>
      <c r="E631" s="2" t="s">
        <v>2428</v>
      </c>
      <c r="F631" s="2" t="s">
        <v>379</v>
      </c>
      <c r="G631" s="2" t="s">
        <v>369</v>
      </c>
      <c r="H631" s="2">
        <v>31</v>
      </c>
      <c r="I631" s="2">
        <v>2</v>
      </c>
      <c r="J631" s="2">
        <v>58</v>
      </c>
      <c r="K631" s="2" t="s">
        <v>122</v>
      </c>
      <c r="L631" s="3">
        <v>45681</v>
      </c>
      <c r="M631" s="2" t="s">
        <v>316</v>
      </c>
      <c r="N631" s="2" t="s">
        <v>223</v>
      </c>
      <c r="O631" s="2" t="s">
        <v>680</v>
      </c>
      <c r="P631" s="2" t="s">
        <v>526</v>
      </c>
      <c r="Q631" s="2" t="s">
        <v>430</v>
      </c>
      <c r="R631" s="3">
        <v>45734</v>
      </c>
      <c r="S631" s="2" t="s">
        <v>3228</v>
      </c>
    </row>
    <row r="632" spans="1:19">
      <c r="A632" s="2" t="s">
        <v>3229</v>
      </c>
      <c r="B632" s="2" t="s">
        <v>3230</v>
      </c>
      <c r="C632" s="2" t="s">
        <v>3231</v>
      </c>
      <c r="D632" s="2" t="s">
        <v>3232</v>
      </c>
      <c r="E632" s="2" t="s">
        <v>614</v>
      </c>
      <c r="F632" s="2" t="s">
        <v>468</v>
      </c>
      <c r="G632" s="2" t="s">
        <v>63</v>
      </c>
      <c r="H632" s="2"/>
      <c r="I632" s="2">
        <v>3</v>
      </c>
      <c r="J632" s="2">
        <v>50</v>
      </c>
      <c r="K632" s="2" t="s">
        <v>89</v>
      </c>
      <c r="L632" s="3">
        <v>45775</v>
      </c>
      <c r="M632" s="2" t="s">
        <v>133</v>
      </c>
      <c r="N632" s="2" t="s">
        <v>1568</v>
      </c>
      <c r="O632" s="2" t="s">
        <v>544</v>
      </c>
      <c r="P632" s="2" t="s">
        <v>175</v>
      </c>
      <c r="Q632" s="2"/>
      <c r="R632" s="3">
        <v>45812</v>
      </c>
      <c r="S632" s="2"/>
    </row>
    <row r="633" spans="1:19">
      <c r="A633" s="2" t="s">
        <v>3233</v>
      </c>
      <c r="B633" s="2" t="s">
        <v>3234</v>
      </c>
      <c r="C633" s="2" t="s">
        <v>3235</v>
      </c>
      <c r="D633" s="2"/>
      <c r="E633" s="2" t="s">
        <v>1754</v>
      </c>
      <c r="F633" s="2" t="s">
        <v>62</v>
      </c>
      <c r="G633" s="2" t="s">
        <v>361</v>
      </c>
      <c r="H633" s="2">
        <v>19</v>
      </c>
      <c r="I633" s="2">
        <v>14</v>
      </c>
      <c r="J633" s="2">
        <v>4</v>
      </c>
      <c r="K633" s="2" t="s">
        <v>122</v>
      </c>
      <c r="L633" s="3">
        <v>45916</v>
      </c>
      <c r="M633" s="2" t="s">
        <v>516</v>
      </c>
      <c r="N633" s="2" t="s">
        <v>1027</v>
      </c>
      <c r="O633" s="2" t="s">
        <v>162</v>
      </c>
      <c r="P633" s="2" t="s">
        <v>68</v>
      </c>
      <c r="Q633" s="2" t="s">
        <v>414</v>
      </c>
      <c r="R633" s="3">
        <v>45825</v>
      </c>
      <c r="S633" s="2" t="s">
        <v>3236</v>
      </c>
    </row>
    <row r="634" spans="1:19">
      <c r="A634" s="2" t="s">
        <v>3237</v>
      </c>
      <c r="B634" s="2" t="s">
        <v>3238</v>
      </c>
      <c r="C634" s="2" t="s">
        <v>3239</v>
      </c>
      <c r="D634" s="2" t="s">
        <v>3240</v>
      </c>
      <c r="E634" s="2" t="s">
        <v>1147</v>
      </c>
      <c r="F634" s="2" t="s">
        <v>49</v>
      </c>
      <c r="G634" s="2" t="s">
        <v>182</v>
      </c>
      <c r="H634" s="2">
        <v>5</v>
      </c>
      <c r="I634" s="2">
        <v>12</v>
      </c>
      <c r="J634" s="2">
        <v>15</v>
      </c>
      <c r="K634" s="2" t="s">
        <v>89</v>
      </c>
      <c r="L634" s="3">
        <v>45728</v>
      </c>
      <c r="M634" s="2" t="s">
        <v>222</v>
      </c>
      <c r="N634" s="2" t="s">
        <v>884</v>
      </c>
      <c r="O634" s="2" t="s">
        <v>254</v>
      </c>
      <c r="P634" s="2" t="s">
        <v>203</v>
      </c>
      <c r="Q634" s="2" t="s">
        <v>438</v>
      </c>
      <c r="R634" s="3">
        <v>45932</v>
      </c>
      <c r="S634" s="2" t="s">
        <v>3241</v>
      </c>
    </row>
    <row r="635" spans="1:19">
      <c r="A635" s="2" t="s">
        <v>3242</v>
      </c>
      <c r="B635" s="2" t="s">
        <v>3243</v>
      </c>
      <c r="C635" s="2" t="s">
        <v>3244</v>
      </c>
      <c r="D635" s="2" t="s">
        <v>3245</v>
      </c>
      <c r="E635" s="2" t="s">
        <v>2631</v>
      </c>
      <c r="F635" s="2" t="s">
        <v>379</v>
      </c>
      <c r="G635" s="2" t="s">
        <v>200</v>
      </c>
      <c r="H635" s="2">
        <v>16</v>
      </c>
      <c r="I635" s="2"/>
      <c r="J635" s="2">
        <v>26</v>
      </c>
      <c r="K635" s="2" t="s">
        <v>14</v>
      </c>
      <c r="L635" s="3"/>
      <c r="M635" s="2" t="s">
        <v>615</v>
      </c>
      <c r="N635" s="2" t="s">
        <v>770</v>
      </c>
      <c r="O635" s="2" t="s">
        <v>491</v>
      </c>
      <c r="P635" s="2" t="s">
        <v>616</v>
      </c>
      <c r="Q635" s="2" t="s">
        <v>145</v>
      </c>
      <c r="R635" s="3">
        <v>45791</v>
      </c>
      <c r="S635" s="2" t="s">
        <v>3246</v>
      </c>
    </row>
    <row r="636" spans="1:19">
      <c r="A636" s="2" t="s">
        <v>3247</v>
      </c>
      <c r="B636" s="2" t="s">
        <v>3248</v>
      </c>
      <c r="C636" s="2"/>
      <c r="D636" s="2" t="s">
        <v>3249</v>
      </c>
      <c r="E636" s="2" t="s">
        <v>1256</v>
      </c>
      <c r="F636" s="2" t="s">
        <v>324</v>
      </c>
      <c r="G636" s="2" t="s">
        <v>251</v>
      </c>
      <c r="H636" s="2">
        <v>29</v>
      </c>
      <c r="I636" s="2"/>
      <c r="J636" s="2">
        <v>14</v>
      </c>
      <c r="K636" s="2" t="s">
        <v>89</v>
      </c>
      <c r="L636" s="3">
        <v>45748</v>
      </c>
      <c r="M636" s="2"/>
      <c r="N636" s="2" t="s">
        <v>327</v>
      </c>
      <c r="O636" s="2" t="s">
        <v>718</v>
      </c>
      <c r="P636" s="2" t="s">
        <v>265</v>
      </c>
      <c r="Q636" s="2" t="s">
        <v>104</v>
      </c>
      <c r="R636" s="3">
        <v>45989</v>
      </c>
      <c r="S636" s="2" t="s">
        <v>3250</v>
      </c>
    </row>
    <row r="637" spans="1:19">
      <c r="A637" s="2" t="s">
        <v>3251</v>
      </c>
      <c r="B637" s="2" t="s">
        <v>3252</v>
      </c>
      <c r="C637" s="2" t="s">
        <v>3253</v>
      </c>
      <c r="D637" s="2" t="s">
        <v>3254</v>
      </c>
      <c r="E637" s="2" t="s">
        <v>181</v>
      </c>
      <c r="F637" s="2" t="s">
        <v>62</v>
      </c>
      <c r="G637" s="2" t="s">
        <v>212</v>
      </c>
      <c r="H637" s="2">
        <v>29</v>
      </c>
      <c r="I637" s="2">
        <v>15</v>
      </c>
      <c r="J637" s="2">
        <v>17</v>
      </c>
      <c r="K637" s="2" t="s">
        <v>64</v>
      </c>
      <c r="L637" s="3"/>
      <c r="M637" s="2" t="s">
        <v>151</v>
      </c>
      <c r="N637" s="2" t="s">
        <v>173</v>
      </c>
      <c r="O637" s="2" t="s">
        <v>680</v>
      </c>
      <c r="P637" s="2" t="s">
        <v>538</v>
      </c>
      <c r="Q637" s="2" t="s">
        <v>145</v>
      </c>
      <c r="R637" s="3">
        <v>46016</v>
      </c>
      <c r="S637" s="2" t="s">
        <v>3255</v>
      </c>
    </row>
    <row r="638" spans="1:19">
      <c r="A638" s="2" t="s">
        <v>3256</v>
      </c>
      <c r="B638" s="2" t="s">
        <v>3257</v>
      </c>
      <c r="C638" s="2" t="s">
        <v>3258</v>
      </c>
      <c r="D638" s="2" t="s">
        <v>3259</v>
      </c>
      <c r="E638" s="2" t="s">
        <v>2916</v>
      </c>
      <c r="F638" s="2" t="s">
        <v>49</v>
      </c>
      <c r="G638" s="2" t="s">
        <v>895</v>
      </c>
      <c r="H638" s="2">
        <v>16</v>
      </c>
      <c r="I638" s="2"/>
      <c r="J638" s="2">
        <v>38</v>
      </c>
      <c r="K638" s="2" t="s">
        <v>7</v>
      </c>
      <c r="L638" s="3">
        <v>45700</v>
      </c>
      <c r="M638" s="2" t="s">
        <v>516</v>
      </c>
      <c r="N638" s="2" t="s">
        <v>161</v>
      </c>
      <c r="O638" s="2" t="s">
        <v>710</v>
      </c>
      <c r="P638" s="2" t="s">
        <v>413</v>
      </c>
      <c r="Q638" s="2" t="s">
        <v>44</v>
      </c>
      <c r="R638" s="3">
        <v>45817</v>
      </c>
      <c r="S638" s="2" t="s">
        <v>3260</v>
      </c>
    </row>
    <row r="639" spans="1:19">
      <c r="A639" s="2" t="s">
        <v>3261</v>
      </c>
      <c r="B639" s="2" t="s">
        <v>3262</v>
      </c>
      <c r="C639" s="2"/>
      <c r="D639" s="2"/>
      <c r="E639" s="2" t="s">
        <v>748</v>
      </c>
      <c r="F639" s="2" t="s">
        <v>131</v>
      </c>
      <c r="G639" s="2" t="s">
        <v>308</v>
      </c>
      <c r="H639" s="2"/>
      <c r="I639" s="2"/>
      <c r="J639" s="2">
        <v>44</v>
      </c>
      <c r="K639" s="2" t="s">
        <v>89</v>
      </c>
      <c r="L639" s="3">
        <v>45781</v>
      </c>
      <c r="M639" s="2"/>
      <c r="N639" s="2" t="s">
        <v>134</v>
      </c>
      <c r="O639" s="2" t="s">
        <v>42</v>
      </c>
      <c r="P639" s="2" t="s">
        <v>577</v>
      </c>
      <c r="Q639" s="2" t="s">
        <v>294</v>
      </c>
      <c r="R639" s="3">
        <v>45921</v>
      </c>
      <c r="S639" s="2"/>
    </row>
    <row r="640" spans="1:19">
      <c r="A640" s="2" t="s">
        <v>3263</v>
      </c>
      <c r="B640" s="2" t="s">
        <v>3264</v>
      </c>
      <c r="C640" s="2" t="s">
        <v>3265</v>
      </c>
      <c r="D640" s="2"/>
      <c r="E640" s="2" t="s">
        <v>2203</v>
      </c>
      <c r="F640" s="2" t="s">
        <v>410</v>
      </c>
      <c r="G640" s="2" t="s">
        <v>272</v>
      </c>
      <c r="H640" s="2">
        <v>24</v>
      </c>
      <c r="I640" s="2">
        <v>18</v>
      </c>
      <c r="J640" s="2">
        <v>11</v>
      </c>
      <c r="K640" s="2" t="s">
        <v>252</v>
      </c>
      <c r="L640" s="3">
        <v>45896</v>
      </c>
      <c r="M640" s="2" t="s">
        <v>380</v>
      </c>
      <c r="N640" s="2" t="s">
        <v>66</v>
      </c>
      <c r="O640" s="2"/>
      <c r="P640" s="2" t="s">
        <v>81</v>
      </c>
      <c r="Q640" s="2"/>
      <c r="R640" s="3">
        <v>46012</v>
      </c>
      <c r="S640" s="2" t="s">
        <v>3266</v>
      </c>
    </row>
    <row r="641" spans="1:19">
      <c r="A641" s="2" t="s">
        <v>3267</v>
      </c>
      <c r="B641" s="2" t="s">
        <v>2114</v>
      </c>
      <c r="C641" s="2" t="s">
        <v>3268</v>
      </c>
      <c r="D641" s="2" t="s">
        <v>3269</v>
      </c>
      <c r="E641" s="2" t="s">
        <v>1876</v>
      </c>
      <c r="F641" s="2" t="s">
        <v>281</v>
      </c>
      <c r="G641" s="2" t="s">
        <v>458</v>
      </c>
      <c r="H641" s="2"/>
      <c r="I641" s="2">
        <v>1</v>
      </c>
      <c r="J641" s="2"/>
      <c r="K641" s="2" t="s">
        <v>122</v>
      </c>
      <c r="L641" s="3">
        <v>45760</v>
      </c>
      <c r="M641" s="2" t="s">
        <v>316</v>
      </c>
      <c r="N641" s="2" t="s">
        <v>549</v>
      </c>
      <c r="O641" s="2" t="s">
        <v>870</v>
      </c>
      <c r="P641" s="2" t="s">
        <v>1131</v>
      </c>
      <c r="Q641" s="2" t="s">
        <v>55</v>
      </c>
      <c r="R641" s="3">
        <v>45919</v>
      </c>
      <c r="S641" s="2"/>
    </row>
    <row r="642" spans="1:19">
      <c r="A642" s="2" t="s">
        <v>3270</v>
      </c>
      <c r="B642" s="2" t="s">
        <v>3271</v>
      </c>
      <c r="C642" s="2" t="s">
        <v>3272</v>
      </c>
      <c r="D642" s="2" t="s">
        <v>3273</v>
      </c>
      <c r="E642" s="2" t="s">
        <v>1230</v>
      </c>
      <c r="F642" s="2" t="s">
        <v>211</v>
      </c>
      <c r="G642" s="2" t="s">
        <v>76</v>
      </c>
      <c r="H642" s="2"/>
      <c r="I642" s="2">
        <v>1</v>
      </c>
      <c r="J642" s="2">
        <v>10</v>
      </c>
      <c r="K642" s="2" t="s">
        <v>252</v>
      </c>
      <c r="L642" s="3">
        <v>45765</v>
      </c>
      <c r="M642" s="2" t="s">
        <v>588</v>
      </c>
      <c r="N642" s="2" t="s">
        <v>1027</v>
      </c>
      <c r="O642" s="2" t="s">
        <v>718</v>
      </c>
      <c r="P642" s="2" t="s">
        <v>1319</v>
      </c>
      <c r="Q642" s="2" t="s">
        <v>625</v>
      </c>
      <c r="R642" s="3">
        <v>45722</v>
      </c>
      <c r="S642" s="2"/>
    </row>
    <row r="643" spans="1:19">
      <c r="A643" s="2" t="s">
        <v>3274</v>
      </c>
      <c r="B643" s="2" t="s">
        <v>3275</v>
      </c>
      <c r="C643" s="2" t="s">
        <v>3276</v>
      </c>
      <c r="D643" s="2"/>
      <c r="E643" s="2" t="s">
        <v>998</v>
      </c>
      <c r="F643" s="2" t="s">
        <v>379</v>
      </c>
      <c r="G643" s="2" t="s">
        <v>895</v>
      </c>
      <c r="H643" s="2">
        <v>29</v>
      </c>
      <c r="I643" s="2">
        <v>7</v>
      </c>
      <c r="J643" s="2">
        <v>9</v>
      </c>
      <c r="K643" s="2" t="s">
        <v>39</v>
      </c>
      <c r="L643" s="3">
        <v>45805</v>
      </c>
      <c r="M643" s="2" t="s">
        <v>316</v>
      </c>
      <c r="N643" s="2" t="s">
        <v>1568</v>
      </c>
      <c r="O643" s="2"/>
      <c r="P643" s="2" t="s">
        <v>452</v>
      </c>
      <c r="Q643" s="2"/>
      <c r="R643" s="3">
        <v>45662</v>
      </c>
      <c r="S643" s="2"/>
    </row>
    <row r="644" spans="1:19">
      <c r="A644" s="2" t="s">
        <v>3277</v>
      </c>
      <c r="B644" s="2" t="s">
        <v>3278</v>
      </c>
      <c r="C644" s="2" t="s">
        <v>3279</v>
      </c>
      <c r="D644" s="2" t="s">
        <v>3280</v>
      </c>
      <c r="E644" s="2" t="s">
        <v>730</v>
      </c>
      <c r="F644" s="2"/>
      <c r="G644" s="2" t="s">
        <v>488</v>
      </c>
      <c r="H644" s="2">
        <v>1</v>
      </c>
      <c r="I644" s="2">
        <v>5</v>
      </c>
      <c r="J644" s="2">
        <v>40</v>
      </c>
      <c r="K644" s="2" t="s">
        <v>459</v>
      </c>
      <c r="L644" s="3">
        <v>45752</v>
      </c>
      <c r="M644" s="2" t="s">
        <v>90</v>
      </c>
      <c r="N644" s="2" t="s">
        <v>327</v>
      </c>
      <c r="O644" s="2" t="s">
        <v>243</v>
      </c>
      <c r="P644" s="2" t="s">
        <v>429</v>
      </c>
      <c r="Q644" s="2" t="s">
        <v>578</v>
      </c>
      <c r="R644" s="3">
        <v>45679</v>
      </c>
      <c r="S644" s="2"/>
    </row>
    <row r="645" spans="1:19">
      <c r="A645" s="2" t="s">
        <v>3281</v>
      </c>
      <c r="B645" s="2" t="s">
        <v>3282</v>
      </c>
      <c r="C645" s="2"/>
      <c r="D645" s="2"/>
      <c r="E645" s="2" t="s">
        <v>2162</v>
      </c>
      <c r="F645" s="2" t="s">
        <v>230</v>
      </c>
      <c r="G645" s="2" t="s">
        <v>387</v>
      </c>
      <c r="H645" s="2">
        <v>27</v>
      </c>
      <c r="I645" s="2">
        <v>12</v>
      </c>
      <c r="J645" s="2">
        <v>44</v>
      </c>
      <c r="K645" s="2" t="s">
        <v>325</v>
      </c>
      <c r="L645" s="3">
        <v>45914</v>
      </c>
      <c r="M645" s="2" t="s">
        <v>51</v>
      </c>
      <c r="N645" s="2" t="s">
        <v>123</v>
      </c>
      <c r="O645" s="2" t="s">
        <v>749</v>
      </c>
      <c r="P645" s="2" t="s">
        <v>265</v>
      </c>
      <c r="Q645" s="2"/>
      <c r="R645" s="3">
        <v>45658</v>
      </c>
      <c r="S645" s="2" t="s">
        <v>3283</v>
      </c>
    </row>
    <row r="646" spans="1:19">
      <c r="A646" s="2" t="s">
        <v>3284</v>
      </c>
      <c r="B646" s="2" t="s">
        <v>3285</v>
      </c>
      <c r="C646" s="2" t="s">
        <v>3286</v>
      </c>
      <c r="D646" s="2" t="s">
        <v>3287</v>
      </c>
      <c r="E646" s="2" t="s">
        <v>239</v>
      </c>
      <c r="F646" s="2" t="s">
        <v>49</v>
      </c>
      <c r="G646" s="2" t="s">
        <v>599</v>
      </c>
      <c r="H646" s="2"/>
      <c r="I646" s="2">
        <v>16</v>
      </c>
      <c r="J646" s="2">
        <v>49</v>
      </c>
      <c r="K646" s="2" t="s">
        <v>64</v>
      </c>
      <c r="L646" s="3">
        <v>46012</v>
      </c>
      <c r="M646" s="2" t="s">
        <v>669</v>
      </c>
      <c r="N646" s="2" t="s">
        <v>663</v>
      </c>
      <c r="O646" s="2" t="s">
        <v>491</v>
      </c>
      <c r="P646" s="2" t="s">
        <v>1041</v>
      </c>
      <c r="Q646" s="2" t="s">
        <v>104</v>
      </c>
      <c r="R646" s="3">
        <v>45792</v>
      </c>
      <c r="S646" s="2" t="s">
        <v>3288</v>
      </c>
    </row>
    <row r="647" spans="1:19">
      <c r="A647" s="2" t="s">
        <v>3289</v>
      </c>
      <c r="B647" s="2" t="s">
        <v>3290</v>
      </c>
      <c r="C647" s="2" t="s">
        <v>3291</v>
      </c>
      <c r="D647" s="2" t="s">
        <v>3292</v>
      </c>
      <c r="E647" s="2" t="s">
        <v>685</v>
      </c>
      <c r="F647" s="2" t="s">
        <v>410</v>
      </c>
      <c r="G647" s="2" t="s">
        <v>8</v>
      </c>
      <c r="H647" s="2">
        <v>22</v>
      </c>
      <c r="I647" s="2">
        <v>0</v>
      </c>
      <c r="J647" s="2">
        <v>48</v>
      </c>
      <c r="K647" s="2" t="s">
        <v>64</v>
      </c>
      <c r="L647" s="3"/>
      <c r="M647" s="2" t="s">
        <v>241</v>
      </c>
      <c r="N647" s="2" t="s">
        <v>594</v>
      </c>
      <c r="O647" s="2" t="s">
        <v>656</v>
      </c>
      <c r="P647" s="2" t="s">
        <v>203</v>
      </c>
      <c r="Q647" s="2" t="s">
        <v>578</v>
      </c>
      <c r="R647" s="3">
        <v>45853</v>
      </c>
      <c r="S647" s="2"/>
    </row>
    <row r="648" spans="1:19">
      <c r="A648" s="2" t="s">
        <v>3293</v>
      </c>
      <c r="B648" s="2" t="s">
        <v>3294</v>
      </c>
      <c r="C648" s="2" t="s">
        <v>3295</v>
      </c>
      <c r="D648" s="2" t="s">
        <v>3296</v>
      </c>
      <c r="E648" s="2" t="s">
        <v>958</v>
      </c>
      <c r="F648" s="2" t="s">
        <v>334</v>
      </c>
      <c r="G648" s="2" t="s">
        <v>8</v>
      </c>
      <c r="H648" s="2">
        <v>8</v>
      </c>
      <c r="I648" s="2">
        <v>6</v>
      </c>
      <c r="J648" s="2">
        <v>47</v>
      </c>
      <c r="K648" s="2" t="s">
        <v>89</v>
      </c>
      <c r="L648" s="3">
        <v>45954</v>
      </c>
      <c r="M648" s="2" t="s">
        <v>65</v>
      </c>
      <c r="N648" s="2" t="s">
        <v>411</v>
      </c>
      <c r="O648" s="2" t="s">
        <v>807</v>
      </c>
      <c r="P648" s="2" t="s">
        <v>878</v>
      </c>
      <c r="Q648" s="2" t="s">
        <v>356</v>
      </c>
      <c r="R648" s="3">
        <v>45927</v>
      </c>
      <c r="S648" s="2" t="s">
        <v>3297</v>
      </c>
    </row>
    <row r="649" spans="1:19">
      <c r="A649" s="2" t="s">
        <v>3298</v>
      </c>
      <c r="B649" s="2" t="s">
        <v>3299</v>
      </c>
      <c r="C649" s="2" t="s">
        <v>3300</v>
      </c>
      <c r="D649" s="2"/>
      <c r="E649" s="2" t="s">
        <v>2276</v>
      </c>
      <c r="F649" s="2" t="s">
        <v>140</v>
      </c>
      <c r="G649" s="2" t="s">
        <v>369</v>
      </c>
      <c r="H649" s="2">
        <v>5</v>
      </c>
      <c r="I649" s="2">
        <v>16</v>
      </c>
      <c r="J649" s="2">
        <v>20</v>
      </c>
      <c r="K649" s="2" t="s">
        <v>14</v>
      </c>
      <c r="L649" s="3">
        <v>45921</v>
      </c>
      <c r="M649" s="2" t="s">
        <v>222</v>
      </c>
      <c r="N649" s="2" t="s">
        <v>214</v>
      </c>
      <c r="O649" s="2" t="s">
        <v>102</v>
      </c>
      <c r="P649" s="2" t="s">
        <v>423</v>
      </c>
      <c r="Q649" s="2" t="s">
        <v>154</v>
      </c>
      <c r="R649" s="3">
        <v>45664</v>
      </c>
      <c r="S649" s="2" t="s">
        <v>3301</v>
      </c>
    </row>
    <row r="650" spans="1:19">
      <c r="A650" s="2" t="s">
        <v>3302</v>
      </c>
      <c r="B650" s="2" t="s">
        <v>1953</v>
      </c>
      <c r="C650" s="2" t="s">
        <v>3303</v>
      </c>
      <c r="D650" s="2" t="s">
        <v>3304</v>
      </c>
      <c r="E650" s="2" t="s">
        <v>822</v>
      </c>
      <c r="F650" s="2" t="s">
        <v>75</v>
      </c>
      <c r="G650" s="2" t="s">
        <v>192</v>
      </c>
      <c r="H650" s="2">
        <v>3</v>
      </c>
      <c r="I650" s="2"/>
      <c r="J650" s="2">
        <v>17</v>
      </c>
      <c r="K650" s="2" t="s">
        <v>99</v>
      </c>
      <c r="L650" s="3">
        <v>45739</v>
      </c>
      <c r="M650" s="2" t="s">
        <v>421</v>
      </c>
      <c r="N650" s="2" t="s">
        <v>292</v>
      </c>
      <c r="O650" s="2" t="s">
        <v>124</v>
      </c>
      <c r="P650" s="2" t="s">
        <v>470</v>
      </c>
      <c r="Q650" s="2" t="s">
        <v>625</v>
      </c>
      <c r="R650" s="3">
        <v>45889</v>
      </c>
      <c r="S650" s="2" t="s">
        <v>3305</v>
      </c>
    </row>
    <row r="651" spans="1:19">
      <c r="A651" s="2" t="s">
        <v>3306</v>
      </c>
      <c r="B651" s="2" t="s">
        <v>3307</v>
      </c>
      <c r="C651" s="2" t="s">
        <v>3308</v>
      </c>
      <c r="D651" s="2"/>
      <c r="E651" s="2" t="s">
        <v>341</v>
      </c>
      <c r="F651" s="2" t="s">
        <v>342</v>
      </c>
      <c r="G651" s="2" t="s">
        <v>221</v>
      </c>
      <c r="H651" s="2">
        <v>10</v>
      </c>
      <c r="I651" s="2">
        <v>7</v>
      </c>
      <c r="J651" s="2">
        <v>29</v>
      </c>
      <c r="K651" s="2" t="s">
        <v>7</v>
      </c>
      <c r="L651" s="3"/>
      <c r="M651" s="2" t="s">
        <v>100</v>
      </c>
      <c r="N651" s="2" t="s">
        <v>436</v>
      </c>
      <c r="O651" s="2" t="s">
        <v>254</v>
      </c>
      <c r="P651" s="2" t="s">
        <v>68</v>
      </c>
      <c r="Q651" s="2" t="s">
        <v>176</v>
      </c>
      <c r="R651" s="3">
        <v>45710</v>
      </c>
      <c r="S651" s="2" t="s">
        <v>3309</v>
      </c>
    </row>
    <row r="652" spans="1:19">
      <c r="A652" s="2" t="s">
        <v>3310</v>
      </c>
      <c r="B652" s="2" t="s">
        <v>3311</v>
      </c>
      <c r="C652" s="2" t="s">
        <v>3312</v>
      </c>
      <c r="D652" s="2"/>
      <c r="E652" s="2" t="s">
        <v>846</v>
      </c>
      <c r="F652" s="2" t="s">
        <v>569</v>
      </c>
      <c r="G652" s="2" t="s">
        <v>251</v>
      </c>
      <c r="H652" s="2">
        <v>1</v>
      </c>
      <c r="I652" s="2"/>
      <c r="J652" s="2">
        <v>15</v>
      </c>
      <c r="K652" s="2" t="s">
        <v>183</v>
      </c>
      <c r="L652" s="3">
        <v>45689</v>
      </c>
      <c r="M652" s="2" t="s">
        <v>100</v>
      </c>
      <c r="N652" s="2" t="s">
        <v>841</v>
      </c>
      <c r="O652" s="2" t="s">
        <v>500</v>
      </c>
      <c r="P652" s="2" t="s">
        <v>93</v>
      </c>
      <c r="Q652" s="2" t="s">
        <v>625</v>
      </c>
      <c r="R652" s="3">
        <v>45811</v>
      </c>
      <c r="S652" s="2"/>
    </row>
    <row r="653" spans="1:19">
      <c r="A653" s="2" t="s">
        <v>3313</v>
      </c>
      <c r="B653" s="2" t="s">
        <v>3314</v>
      </c>
      <c r="C653" s="2" t="s">
        <v>3315</v>
      </c>
      <c r="D653" s="2" t="s">
        <v>3316</v>
      </c>
      <c r="E653" s="2" t="s">
        <v>341</v>
      </c>
      <c r="F653" s="2" t="s">
        <v>75</v>
      </c>
      <c r="G653" s="2" t="s">
        <v>599</v>
      </c>
      <c r="H653" s="2">
        <v>19</v>
      </c>
      <c r="I653" s="2">
        <v>4</v>
      </c>
      <c r="J653" s="2">
        <v>26</v>
      </c>
      <c r="K653" s="2" t="s">
        <v>39</v>
      </c>
      <c r="L653" s="3">
        <v>45790</v>
      </c>
      <c r="M653" s="2" t="s">
        <v>588</v>
      </c>
      <c r="N653" s="2" t="s">
        <v>812</v>
      </c>
      <c r="O653" s="2" t="s">
        <v>680</v>
      </c>
      <c r="P653" s="2" t="s">
        <v>144</v>
      </c>
      <c r="Q653" s="2" t="s">
        <v>793</v>
      </c>
      <c r="R653" s="3">
        <v>46015</v>
      </c>
      <c r="S653" s="2" t="s">
        <v>3317</v>
      </c>
    </row>
    <row r="654" spans="1:19">
      <c r="A654" s="2" t="s">
        <v>3318</v>
      </c>
      <c r="B654" s="2" t="s">
        <v>3319</v>
      </c>
      <c r="C654" s="2" t="s">
        <v>3320</v>
      </c>
      <c r="D654" s="2"/>
      <c r="E654" s="2" t="s">
        <v>2631</v>
      </c>
      <c r="F654" s="2" t="s">
        <v>62</v>
      </c>
      <c r="G654" s="2" t="s">
        <v>141</v>
      </c>
      <c r="H654" s="2">
        <v>8</v>
      </c>
      <c r="I654" s="2">
        <v>5</v>
      </c>
      <c r="J654" s="2">
        <v>0</v>
      </c>
      <c r="K654" s="2" t="s">
        <v>183</v>
      </c>
      <c r="L654" s="3">
        <v>45861</v>
      </c>
      <c r="M654" s="2" t="s">
        <v>316</v>
      </c>
      <c r="N654" s="2" t="s">
        <v>201</v>
      </c>
      <c r="O654" s="2" t="s">
        <v>422</v>
      </c>
      <c r="P654" s="2" t="s">
        <v>1438</v>
      </c>
      <c r="Q654" s="2" t="s">
        <v>44</v>
      </c>
      <c r="R654" s="3">
        <v>45708</v>
      </c>
      <c r="S654" s="2" t="s">
        <v>3321</v>
      </c>
    </row>
    <row r="655" spans="1:19">
      <c r="A655" s="2" t="s">
        <v>3322</v>
      </c>
      <c r="B655" s="2" t="s">
        <v>3323</v>
      </c>
      <c r="C655" s="2" t="s">
        <v>3324</v>
      </c>
      <c r="D655" s="2" t="s">
        <v>3325</v>
      </c>
      <c r="E655" s="2" t="s">
        <v>1195</v>
      </c>
      <c r="F655" s="2" t="s">
        <v>140</v>
      </c>
      <c r="G655" s="2"/>
      <c r="H655" s="2">
        <v>30</v>
      </c>
      <c r="I655" s="2">
        <v>4</v>
      </c>
      <c r="J655" s="2">
        <v>20</v>
      </c>
      <c r="K655" s="2" t="s">
        <v>395</v>
      </c>
      <c r="L655" s="3">
        <v>45779</v>
      </c>
      <c r="M655" s="2" t="s">
        <v>380</v>
      </c>
      <c r="N655" s="2" t="s">
        <v>549</v>
      </c>
      <c r="O655" s="2" t="s">
        <v>215</v>
      </c>
      <c r="P655" s="2" t="s">
        <v>470</v>
      </c>
      <c r="Q655" s="2" t="s">
        <v>44</v>
      </c>
      <c r="R655" s="3">
        <v>45975</v>
      </c>
      <c r="S655" s="2" t="s">
        <v>3326</v>
      </c>
    </row>
    <row r="656" spans="1:19">
      <c r="A656" s="2" t="s">
        <v>3327</v>
      </c>
      <c r="B656" s="2" t="s">
        <v>3328</v>
      </c>
      <c r="C656" s="2" t="s">
        <v>3329</v>
      </c>
      <c r="D656" s="2" t="s">
        <v>3330</v>
      </c>
      <c r="E656" s="2" t="s">
        <v>2002</v>
      </c>
      <c r="F656" s="2" t="s">
        <v>281</v>
      </c>
      <c r="G656" s="2"/>
      <c r="H656" s="2">
        <v>34</v>
      </c>
      <c r="I656" s="2">
        <v>16</v>
      </c>
      <c r="J656" s="2">
        <v>15</v>
      </c>
      <c r="K656" s="2" t="s">
        <v>7</v>
      </c>
      <c r="L656" s="3">
        <v>45846</v>
      </c>
      <c r="M656" s="2" t="s">
        <v>380</v>
      </c>
      <c r="N656" s="2" t="s">
        <v>608</v>
      </c>
      <c r="O656" s="2" t="s">
        <v>317</v>
      </c>
      <c r="P656" s="2" t="s">
        <v>404</v>
      </c>
      <c r="Q656" s="2" t="s">
        <v>233</v>
      </c>
      <c r="R656" s="3">
        <v>45994</v>
      </c>
      <c r="S656" s="2" t="s">
        <v>3331</v>
      </c>
    </row>
    <row r="657" spans="1:19">
      <c r="A657" s="2" t="s">
        <v>3332</v>
      </c>
      <c r="B657" s="2" t="s">
        <v>3333</v>
      </c>
      <c r="C657" s="2" t="s">
        <v>3334</v>
      </c>
      <c r="D657" s="2"/>
      <c r="E657" s="2" t="s">
        <v>2117</v>
      </c>
      <c r="F657" s="2" t="s">
        <v>342</v>
      </c>
      <c r="G657" s="2" t="s">
        <v>282</v>
      </c>
      <c r="H657" s="2">
        <v>17</v>
      </c>
      <c r="I657" s="2"/>
      <c r="J657" s="2">
        <v>15</v>
      </c>
      <c r="K657" s="2" t="s">
        <v>7</v>
      </c>
      <c r="L657" s="3">
        <v>45840</v>
      </c>
      <c r="M657" s="2" t="s">
        <v>380</v>
      </c>
      <c r="N657" s="2" t="s">
        <v>670</v>
      </c>
      <c r="O657" s="2" t="s">
        <v>564</v>
      </c>
      <c r="P657" s="2" t="s">
        <v>244</v>
      </c>
      <c r="Q657" s="2" t="s">
        <v>164</v>
      </c>
      <c r="R657" s="3">
        <v>45989</v>
      </c>
      <c r="S657" s="2" t="s">
        <v>3335</v>
      </c>
    </row>
    <row r="658" spans="1:19">
      <c r="A658" s="2" t="s">
        <v>3336</v>
      </c>
      <c r="B658" s="2" t="s">
        <v>3337</v>
      </c>
      <c r="C658" s="2" t="s">
        <v>3338</v>
      </c>
      <c r="D658" s="2"/>
      <c r="E658" s="2" t="s">
        <v>1882</v>
      </c>
      <c r="F658" s="2" t="s">
        <v>131</v>
      </c>
      <c r="G658" s="2" t="s">
        <v>599</v>
      </c>
      <c r="H658" s="2">
        <v>13</v>
      </c>
      <c r="I658" s="2">
        <v>15</v>
      </c>
      <c r="J658" s="2">
        <v>15</v>
      </c>
      <c r="K658" s="2" t="s">
        <v>5</v>
      </c>
      <c r="L658" s="3">
        <v>45893</v>
      </c>
      <c r="M658" s="2" t="s">
        <v>615</v>
      </c>
      <c r="N658" s="2" t="s">
        <v>770</v>
      </c>
      <c r="O658" s="2" t="s">
        <v>710</v>
      </c>
      <c r="P658" s="2" t="s">
        <v>1085</v>
      </c>
      <c r="Q658" s="2" t="s">
        <v>164</v>
      </c>
      <c r="R658" s="3">
        <v>45843</v>
      </c>
      <c r="S658" s="2" t="s">
        <v>3339</v>
      </c>
    </row>
    <row r="659" spans="1:19">
      <c r="A659" s="2" t="s">
        <v>3340</v>
      </c>
      <c r="B659" s="2" t="s">
        <v>3341</v>
      </c>
      <c r="C659" s="2" t="s">
        <v>3342</v>
      </c>
      <c r="D659" s="2" t="s">
        <v>3343</v>
      </c>
      <c r="E659" s="2" t="s">
        <v>2149</v>
      </c>
      <c r="F659" s="2"/>
      <c r="G659" s="2" t="s">
        <v>110</v>
      </c>
      <c r="H659" s="2">
        <v>33</v>
      </c>
      <c r="I659" s="2">
        <v>3</v>
      </c>
      <c r="J659" s="2"/>
      <c r="K659" s="2" t="s">
        <v>252</v>
      </c>
      <c r="L659" s="3">
        <v>45989</v>
      </c>
      <c r="M659" s="2" t="s">
        <v>588</v>
      </c>
      <c r="N659" s="2" t="s">
        <v>889</v>
      </c>
      <c r="O659" s="2" t="s">
        <v>656</v>
      </c>
      <c r="P659" s="2" t="s">
        <v>631</v>
      </c>
      <c r="Q659" s="2" t="s">
        <v>294</v>
      </c>
      <c r="R659" s="3">
        <v>45680</v>
      </c>
      <c r="S659" s="2"/>
    </row>
    <row r="660" spans="1:19">
      <c r="A660" s="2" t="s">
        <v>3344</v>
      </c>
      <c r="B660" s="2" t="s">
        <v>3345</v>
      </c>
      <c r="C660" s="2" t="s">
        <v>3346</v>
      </c>
      <c r="D660" s="2"/>
      <c r="E660" s="2" t="s">
        <v>2705</v>
      </c>
      <c r="F660" s="2" t="s">
        <v>120</v>
      </c>
      <c r="G660" s="2" t="s">
        <v>200</v>
      </c>
      <c r="H660" s="2">
        <v>31</v>
      </c>
      <c r="I660" s="2">
        <v>17</v>
      </c>
      <c r="J660" s="2">
        <v>21</v>
      </c>
      <c r="K660" s="2" t="s">
        <v>39</v>
      </c>
      <c r="L660" s="3"/>
      <c r="M660" s="2" t="s">
        <v>151</v>
      </c>
      <c r="N660" s="2" t="s">
        <v>1017</v>
      </c>
      <c r="O660" s="2" t="s">
        <v>564</v>
      </c>
      <c r="P660" s="2" t="s">
        <v>1239</v>
      </c>
      <c r="Q660" s="2" t="s">
        <v>69</v>
      </c>
      <c r="R660" s="3"/>
      <c r="S660" s="2" t="s">
        <v>3347</v>
      </c>
    </row>
    <row r="661" spans="1:19">
      <c r="A661" s="2" t="s">
        <v>3348</v>
      </c>
      <c r="B661" s="2" t="s">
        <v>3349</v>
      </c>
      <c r="C661" s="2" t="s">
        <v>3350</v>
      </c>
      <c r="D661" s="2" t="s">
        <v>3351</v>
      </c>
      <c r="E661" s="2" t="s">
        <v>575</v>
      </c>
      <c r="F661" s="2" t="s">
        <v>334</v>
      </c>
      <c r="G661" s="2" t="s">
        <v>599</v>
      </c>
      <c r="H661" s="2">
        <v>24</v>
      </c>
      <c r="I661" s="2">
        <v>12</v>
      </c>
      <c r="J661" s="2">
        <v>54</v>
      </c>
      <c r="K661" s="2"/>
      <c r="L661" s="3">
        <v>45977</v>
      </c>
      <c r="M661" s="2" t="s">
        <v>241</v>
      </c>
      <c r="N661" s="2" t="s">
        <v>201</v>
      </c>
      <c r="O661" s="2" t="s">
        <v>113</v>
      </c>
      <c r="P661" s="2" t="s">
        <v>1220</v>
      </c>
      <c r="Q661" s="2"/>
      <c r="R661" s="3">
        <v>45696</v>
      </c>
      <c r="S661" s="2" t="s">
        <v>3352</v>
      </c>
    </row>
    <row r="662" spans="1:19">
      <c r="A662" s="2" t="s">
        <v>3353</v>
      </c>
      <c r="B662" s="2" t="s">
        <v>3354</v>
      </c>
      <c r="C662" s="2" t="s">
        <v>3355</v>
      </c>
      <c r="D662" s="2" t="s">
        <v>3356</v>
      </c>
      <c r="E662" s="2" t="s">
        <v>507</v>
      </c>
      <c r="F662" s="2" t="s">
        <v>324</v>
      </c>
      <c r="G662" s="2" t="s">
        <v>992</v>
      </c>
      <c r="H662" s="2">
        <v>10</v>
      </c>
      <c r="I662" s="2">
        <v>6</v>
      </c>
      <c r="J662" s="2">
        <v>44</v>
      </c>
      <c r="K662" s="2" t="s">
        <v>5</v>
      </c>
      <c r="L662" s="3">
        <v>45766</v>
      </c>
      <c r="M662" s="2" t="s">
        <v>669</v>
      </c>
      <c r="N662" s="2" t="s">
        <v>253</v>
      </c>
      <c r="O662" s="2" t="s">
        <v>337</v>
      </c>
      <c r="P662" s="2" t="s">
        <v>1131</v>
      </c>
      <c r="Q662" s="2" t="s">
        <v>793</v>
      </c>
      <c r="R662" s="3">
        <v>45712</v>
      </c>
      <c r="S662" s="2" t="s">
        <v>3357</v>
      </c>
    </row>
    <row r="663" spans="1:19">
      <c r="A663" s="2" t="s">
        <v>3358</v>
      </c>
      <c r="B663" s="2" t="s">
        <v>3359</v>
      </c>
      <c r="C663" s="2" t="s">
        <v>3360</v>
      </c>
      <c r="D663" s="2" t="s">
        <v>3361</v>
      </c>
      <c r="E663" s="2" t="s">
        <v>1171</v>
      </c>
      <c r="F663" s="2" t="s">
        <v>38</v>
      </c>
      <c r="G663" s="2" t="s">
        <v>343</v>
      </c>
      <c r="H663" s="2">
        <v>21</v>
      </c>
      <c r="I663" s="2">
        <v>17</v>
      </c>
      <c r="J663" s="2">
        <v>0</v>
      </c>
      <c r="K663" s="2" t="s">
        <v>122</v>
      </c>
      <c r="L663" s="3"/>
      <c r="M663" s="2" t="s">
        <v>615</v>
      </c>
      <c r="N663" s="2" t="s">
        <v>517</v>
      </c>
      <c r="O663" s="2" t="s">
        <v>570</v>
      </c>
      <c r="P663" s="2" t="s">
        <v>265</v>
      </c>
      <c r="Q663" s="2" t="s">
        <v>44</v>
      </c>
      <c r="R663" s="3">
        <v>45956</v>
      </c>
      <c r="S663" s="2" t="s">
        <v>3362</v>
      </c>
    </row>
    <row r="664" spans="1:19">
      <c r="A664" s="2" t="s">
        <v>3363</v>
      </c>
      <c r="B664" s="2" t="s">
        <v>3364</v>
      </c>
      <c r="C664" s="2" t="s">
        <v>3365</v>
      </c>
      <c r="D664" s="2" t="s">
        <v>3366</v>
      </c>
      <c r="E664" s="2" t="s">
        <v>450</v>
      </c>
      <c r="F664" s="2" t="s">
        <v>342</v>
      </c>
      <c r="G664" s="2"/>
      <c r="H664" s="2">
        <v>21</v>
      </c>
      <c r="I664" s="2">
        <v>4</v>
      </c>
      <c r="J664" s="2">
        <v>60</v>
      </c>
      <c r="K664" s="2" t="s">
        <v>99</v>
      </c>
      <c r="L664" s="3"/>
      <c r="M664" s="2" t="s">
        <v>172</v>
      </c>
      <c r="N664" s="2" t="s">
        <v>770</v>
      </c>
      <c r="O664" s="2" t="s">
        <v>42</v>
      </c>
      <c r="P664" s="2" t="s">
        <v>1041</v>
      </c>
      <c r="Q664" s="2" t="s">
        <v>793</v>
      </c>
      <c r="R664" s="3">
        <v>45791</v>
      </c>
      <c r="S664" s="2" t="s">
        <v>3367</v>
      </c>
    </row>
    <row r="665" spans="1:19">
      <c r="A665" s="2" t="s">
        <v>3368</v>
      </c>
      <c r="B665" s="2" t="s">
        <v>3369</v>
      </c>
      <c r="C665" s="2" t="s">
        <v>3370</v>
      </c>
      <c r="D665" s="2"/>
      <c r="E665" s="2" t="s">
        <v>3371</v>
      </c>
      <c r="F665" s="2" t="s">
        <v>75</v>
      </c>
      <c r="G665" s="2" t="s">
        <v>251</v>
      </c>
      <c r="H665" s="2">
        <v>30</v>
      </c>
      <c r="I665" s="2">
        <v>20</v>
      </c>
      <c r="J665" s="2">
        <v>30</v>
      </c>
      <c r="K665" s="2" t="s">
        <v>77</v>
      </c>
      <c r="L665" s="3">
        <v>45751</v>
      </c>
      <c r="M665" s="2" t="s">
        <v>90</v>
      </c>
      <c r="N665" s="2"/>
      <c r="O665" s="2" t="s">
        <v>185</v>
      </c>
      <c r="P665" s="2" t="s">
        <v>1041</v>
      </c>
      <c r="Q665" s="2" t="s">
        <v>294</v>
      </c>
      <c r="R665" s="3">
        <v>45879</v>
      </c>
      <c r="S665" s="2" t="s">
        <v>3372</v>
      </c>
    </row>
    <row r="666" spans="1:19">
      <c r="A666" s="2" t="s">
        <v>3373</v>
      </c>
      <c r="B666" s="2" t="s">
        <v>3374</v>
      </c>
      <c r="C666" s="2" t="s">
        <v>3375</v>
      </c>
      <c r="D666" s="2" t="s">
        <v>3376</v>
      </c>
      <c r="E666" s="2" t="s">
        <v>1147</v>
      </c>
      <c r="F666" s="2"/>
      <c r="G666" s="2" t="s">
        <v>282</v>
      </c>
      <c r="H666" s="2">
        <v>28</v>
      </c>
      <c r="I666" s="2">
        <v>8</v>
      </c>
      <c r="J666" s="2">
        <v>28</v>
      </c>
      <c r="K666" s="2" t="s">
        <v>99</v>
      </c>
      <c r="L666" s="3">
        <v>45968</v>
      </c>
      <c r="M666" s="2" t="s">
        <v>669</v>
      </c>
      <c r="N666" s="2" t="s">
        <v>123</v>
      </c>
      <c r="O666" s="2" t="s">
        <v>508</v>
      </c>
      <c r="P666" s="2" t="s">
        <v>616</v>
      </c>
      <c r="Q666" s="2" t="s">
        <v>55</v>
      </c>
      <c r="R666" s="3">
        <v>45854</v>
      </c>
      <c r="S666" s="2" t="s">
        <v>3377</v>
      </c>
    </row>
    <row r="667" spans="1:19">
      <c r="A667" s="2" t="s">
        <v>3378</v>
      </c>
      <c r="B667" s="2" t="s">
        <v>3379</v>
      </c>
      <c r="C667" s="2"/>
      <c r="D667" s="2" t="s">
        <v>3380</v>
      </c>
      <c r="E667" s="2" t="s">
        <v>883</v>
      </c>
      <c r="F667" s="2" t="s">
        <v>444</v>
      </c>
      <c r="G667" s="2" t="s">
        <v>343</v>
      </c>
      <c r="H667" s="2">
        <v>21</v>
      </c>
      <c r="I667" s="2">
        <v>7</v>
      </c>
      <c r="J667" s="2">
        <v>22</v>
      </c>
      <c r="K667" s="2" t="s">
        <v>7</v>
      </c>
      <c r="L667" s="3">
        <v>45955</v>
      </c>
      <c r="M667" s="2" t="s">
        <v>669</v>
      </c>
      <c r="N667" s="2" t="s">
        <v>857</v>
      </c>
      <c r="O667" s="2" t="s">
        <v>500</v>
      </c>
      <c r="P667" s="2" t="s">
        <v>265</v>
      </c>
      <c r="Q667" s="2" t="s">
        <v>176</v>
      </c>
      <c r="R667" s="3">
        <v>45883</v>
      </c>
      <c r="S667" s="2" t="s">
        <v>3381</v>
      </c>
    </row>
    <row r="668" spans="1:19">
      <c r="A668" s="2" t="s">
        <v>3382</v>
      </c>
      <c r="B668" s="2" t="s">
        <v>3383</v>
      </c>
      <c r="C668" s="2" t="s">
        <v>3384</v>
      </c>
      <c r="D668" s="2" t="s">
        <v>3385</v>
      </c>
      <c r="E668" s="2" t="s">
        <v>1458</v>
      </c>
      <c r="F668" s="2" t="s">
        <v>281</v>
      </c>
      <c r="G668" s="2" t="s">
        <v>6</v>
      </c>
      <c r="H668" s="2">
        <v>33</v>
      </c>
      <c r="I668" s="2">
        <v>5</v>
      </c>
      <c r="J668" s="2">
        <v>55</v>
      </c>
      <c r="K668" s="2" t="s">
        <v>291</v>
      </c>
      <c r="L668" s="3">
        <v>45731</v>
      </c>
      <c r="M668" s="2" t="s">
        <v>946</v>
      </c>
      <c r="N668" s="2" t="s">
        <v>1403</v>
      </c>
      <c r="O668" s="2"/>
      <c r="P668" s="2" t="s">
        <v>1925</v>
      </c>
      <c r="Q668" s="2" t="s">
        <v>657</v>
      </c>
      <c r="R668" s="3">
        <v>45732</v>
      </c>
      <c r="S668" s="2"/>
    </row>
    <row r="669" spans="1:19">
      <c r="A669" s="2" t="s">
        <v>3386</v>
      </c>
      <c r="B669" s="2" t="s">
        <v>3387</v>
      </c>
      <c r="C669" s="2" t="s">
        <v>3388</v>
      </c>
      <c r="D669" s="2"/>
      <c r="E669" s="2" t="s">
        <v>378</v>
      </c>
      <c r="F669" s="2" t="s">
        <v>49</v>
      </c>
      <c r="G669" s="2" t="s">
        <v>458</v>
      </c>
      <c r="H669" s="2">
        <v>34</v>
      </c>
      <c r="I669" s="2">
        <v>9</v>
      </c>
      <c r="J669" s="2">
        <v>35</v>
      </c>
      <c r="K669" s="2" t="s">
        <v>291</v>
      </c>
      <c r="L669" s="3">
        <v>45749</v>
      </c>
      <c r="M669" s="2" t="s">
        <v>222</v>
      </c>
      <c r="N669" s="2" t="s">
        <v>841</v>
      </c>
      <c r="O669" s="2" t="s">
        <v>680</v>
      </c>
      <c r="P669" s="2" t="s">
        <v>43</v>
      </c>
      <c r="Q669" s="2" t="s">
        <v>793</v>
      </c>
      <c r="R669" s="3">
        <v>45722</v>
      </c>
      <c r="S669" s="2"/>
    </row>
    <row r="670" spans="1:19">
      <c r="A670" s="2" t="s">
        <v>3389</v>
      </c>
      <c r="B670" s="2" t="s">
        <v>3390</v>
      </c>
      <c r="C670" s="2"/>
      <c r="D670" s="2"/>
      <c r="E670" s="2" t="s">
        <v>2916</v>
      </c>
      <c r="F670" s="2" t="s">
        <v>75</v>
      </c>
      <c r="G670" s="2" t="s">
        <v>308</v>
      </c>
      <c r="H670" s="2">
        <v>4</v>
      </c>
      <c r="I670" s="2"/>
      <c r="J670" s="2">
        <v>55</v>
      </c>
      <c r="K670" s="2" t="s">
        <v>14</v>
      </c>
      <c r="L670" s="3">
        <v>45664</v>
      </c>
      <c r="M670" s="2" t="s">
        <v>316</v>
      </c>
      <c r="N670" s="2" t="s">
        <v>637</v>
      </c>
      <c r="O670" s="2" t="s">
        <v>162</v>
      </c>
      <c r="P670" s="2" t="s">
        <v>255</v>
      </c>
      <c r="Q670" s="2" t="s">
        <v>294</v>
      </c>
      <c r="R670" s="3"/>
      <c r="S670" s="2"/>
    </row>
    <row r="671" spans="1:19">
      <c r="A671" s="2" t="s">
        <v>3391</v>
      </c>
      <c r="B671" s="2" t="s">
        <v>3392</v>
      </c>
      <c r="C671" s="2" t="s">
        <v>3393</v>
      </c>
      <c r="D671" s="2" t="s">
        <v>3394</v>
      </c>
      <c r="E671" s="2" t="s">
        <v>835</v>
      </c>
      <c r="F671" s="2"/>
      <c r="G671" s="2" t="s">
        <v>458</v>
      </c>
      <c r="H671" s="2">
        <v>28</v>
      </c>
      <c r="I671" s="2">
        <v>7</v>
      </c>
      <c r="J671" s="2">
        <v>0</v>
      </c>
      <c r="K671" s="2" t="s">
        <v>600</v>
      </c>
      <c r="L671" s="3">
        <v>45932</v>
      </c>
      <c r="M671" s="2" t="s">
        <v>946</v>
      </c>
      <c r="N671" s="2" t="s">
        <v>349</v>
      </c>
      <c r="O671" s="2" t="s">
        <v>491</v>
      </c>
      <c r="P671" s="2"/>
      <c r="Q671" s="2"/>
      <c r="R671" s="3">
        <v>45954</v>
      </c>
      <c r="S671" s="2" t="s">
        <v>3395</v>
      </c>
    </row>
    <row r="672" spans="1:19">
      <c r="A672" s="2" t="s">
        <v>3396</v>
      </c>
      <c r="B672" s="2" t="s">
        <v>3397</v>
      </c>
      <c r="C672" s="2" t="s">
        <v>3398</v>
      </c>
      <c r="D672" s="2"/>
      <c r="E672" s="2" t="s">
        <v>402</v>
      </c>
      <c r="F672" s="2" t="s">
        <v>334</v>
      </c>
      <c r="G672" s="2" t="s">
        <v>262</v>
      </c>
      <c r="H672" s="2">
        <v>14</v>
      </c>
      <c r="I672" s="2">
        <v>1</v>
      </c>
      <c r="J672" s="2">
        <v>49</v>
      </c>
      <c r="K672" s="2" t="s">
        <v>89</v>
      </c>
      <c r="L672" s="3">
        <v>45662</v>
      </c>
      <c r="M672" s="2" t="s">
        <v>588</v>
      </c>
      <c r="N672" s="2" t="s">
        <v>403</v>
      </c>
      <c r="O672" s="2" t="s">
        <v>710</v>
      </c>
      <c r="P672" s="2" t="s">
        <v>1511</v>
      </c>
      <c r="Q672" s="2" t="s">
        <v>176</v>
      </c>
      <c r="R672" s="3">
        <v>45897</v>
      </c>
      <c r="S672" s="2"/>
    </row>
    <row r="673" spans="1:19">
      <c r="A673" s="2" t="s">
        <v>3399</v>
      </c>
      <c r="B673" s="2" t="s">
        <v>3400</v>
      </c>
      <c r="C673" s="2" t="s">
        <v>3401</v>
      </c>
      <c r="D673" s="2" t="s">
        <v>3402</v>
      </c>
      <c r="E673" s="2" t="s">
        <v>2309</v>
      </c>
      <c r="F673" s="2" t="s">
        <v>49</v>
      </c>
      <c r="G673" s="2" t="s">
        <v>171</v>
      </c>
      <c r="H673" s="2">
        <v>31</v>
      </c>
      <c r="I673" s="2">
        <v>13</v>
      </c>
      <c r="J673" s="2">
        <v>1</v>
      </c>
      <c r="K673" s="2" t="s">
        <v>252</v>
      </c>
      <c r="L673" s="3"/>
      <c r="M673" s="2" t="s">
        <v>241</v>
      </c>
      <c r="N673" s="2" t="s">
        <v>1017</v>
      </c>
      <c r="O673" s="2" t="s">
        <v>902</v>
      </c>
      <c r="P673" s="2" t="s">
        <v>1085</v>
      </c>
      <c r="Q673" s="2" t="s">
        <v>294</v>
      </c>
      <c r="R673" s="3">
        <v>45833</v>
      </c>
      <c r="S673" s="2" t="s">
        <v>3403</v>
      </c>
    </row>
    <row r="674" spans="1:19">
      <c r="A674" s="2" t="s">
        <v>3404</v>
      </c>
      <c r="B674" s="2" t="s">
        <v>3405</v>
      </c>
      <c r="C674" s="2" t="s">
        <v>3406</v>
      </c>
      <c r="D674" s="2"/>
      <c r="E674" s="2" t="s">
        <v>2298</v>
      </c>
      <c r="F674" s="2" t="s">
        <v>271</v>
      </c>
      <c r="G674" s="2" t="s">
        <v>171</v>
      </c>
      <c r="H674" s="2">
        <v>15</v>
      </c>
      <c r="I674" s="2">
        <v>1</v>
      </c>
      <c r="J674" s="2">
        <v>23</v>
      </c>
      <c r="K674" s="2" t="s">
        <v>99</v>
      </c>
      <c r="L674" s="3">
        <v>45836</v>
      </c>
      <c r="M674" s="2" t="s">
        <v>213</v>
      </c>
      <c r="N674" s="2" t="s">
        <v>884</v>
      </c>
      <c r="O674" s="2" t="s">
        <v>300</v>
      </c>
      <c r="P674" s="2" t="s">
        <v>871</v>
      </c>
      <c r="Q674" s="2" t="s">
        <v>154</v>
      </c>
      <c r="R674" s="3">
        <v>45665</v>
      </c>
      <c r="S674" s="2" t="s">
        <v>3407</v>
      </c>
    </row>
    <row r="675" spans="1:19">
      <c r="A675" s="2" t="s">
        <v>3408</v>
      </c>
      <c r="B675" s="2" t="s">
        <v>3409</v>
      </c>
      <c r="C675" s="2" t="s">
        <v>3410</v>
      </c>
      <c r="D675" s="2" t="s">
        <v>3411</v>
      </c>
      <c r="E675" s="2" t="s">
        <v>1154</v>
      </c>
      <c r="F675" s="2" t="s">
        <v>655</v>
      </c>
      <c r="G675" s="2" t="s">
        <v>212</v>
      </c>
      <c r="H675" s="2"/>
      <c r="I675" s="2">
        <v>17</v>
      </c>
      <c r="J675" s="2">
        <v>14</v>
      </c>
      <c r="K675" s="2" t="s">
        <v>5</v>
      </c>
      <c r="L675" s="3">
        <v>45802</v>
      </c>
      <c r="M675" s="2" t="s">
        <v>51</v>
      </c>
      <c r="N675" s="2" t="s">
        <v>292</v>
      </c>
      <c r="O675" s="2" t="s">
        <v>42</v>
      </c>
      <c r="P675" s="2" t="s">
        <v>1925</v>
      </c>
      <c r="Q675" s="2" t="s">
        <v>176</v>
      </c>
      <c r="R675" s="3">
        <v>45849</v>
      </c>
      <c r="S675" s="2" t="s">
        <v>3412</v>
      </c>
    </row>
    <row r="676" spans="1:19">
      <c r="A676" s="2" t="s">
        <v>3413</v>
      </c>
      <c r="B676" s="2" t="s">
        <v>3414</v>
      </c>
      <c r="C676" s="2" t="s">
        <v>3415</v>
      </c>
      <c r="D676" s="2"/>
      <c r="E676" s="2" t="s">
        <v>1724</v>
      </c>
      <c r="F676" s="2" t="s">
        <v>655</v>
      </c>
      <c r="G676" s="2" t="s">
        <v>200</v>
      </c>
      <c r="H676" s="2">
        <v>17</v>
      </c>
      <c r="I676" s="2">
        <v>18</v>
      </c>
      <c r="J676" s="2">
        <v>28</v>
      </c>
      <c r="K676" s="2" t="s">
        <v>122</v>
      </c>
      <c r="L676" s="3">
        <v>45707</v>
      </c>
      <c r="M676" s="2" t="s">
        <v>669</v>
      </c>
      <c r="N676" s="2" t="s">
        <v>1072</v>
      </c>
      <c r="O676" s="2" t="s">
        <v>644</v>
      </c>
      <c r="P676" s="2" t="s">
        <v>1511</v>
      </c>
      <c r="Q676" s="2"/>
      <c r="R676" s="3">
        <v>45881</v>
      </c>
      <c r="S676" s="2"/>
    </row>
    <row r="677" spans="1:19">
      <c r="A677" s="2" t="s">
        <v>3416</v>
      </c>
      <c r="B677" s="2" t="s">
        <v>3417</v>
      </c>
      <c r="C677" s="2" t="s">
        <v>3418</v>
      </c>
      <c r="D677" s="2" t="s">
        <v>3419</v>
      </c>
      <c r="E677" s="2" t="s">
        <v>769</v>
      </c>
      <c r="F677" s="2" t="s">
        <v>655</v>
      </c>
      <c r="G677" s="2" t="s">
        <v>192</v>
      </c>
      <c r="H677" s="2">
        <v>14</v>
      </c>
      <c r="I677" s="2"/>
      <c r="J677" s="2">
        <v>10</v>
      </c>
      <c r="K677" s="2" t="s">
        <v>77</v>
      </c>
      <c r="L677" s="3">
        <v>45909</v>
      </c>
      <c r="M677" s="2" t="s">
        <v>532</v>
      </c>
      <c r="N677" s="2" t="s">
        <v>563</v>
      </c>
      <c r="O677" s="2" t="s">
        <v>890</v>
      </c>
      <c r="P677" s="2" t="s">
        <v>1925</v>
      </c>
      <c r="Q677" s="2" t="s">
        <v>509</v>
      </c>
      <c r="R677" s="3">
        <v>45831</v>
      </c>
      <c r="S677" s="2"/>
    </row>
    <row r="678" spans="1:19">
      <c r="A678" s="2" t="s">
        <v>3420</v>
      </c>
      <c r="B678" s="2" t="s">
        <v>3421</v>
      </c>
      <c r="C678" s="2" t="s">
        <v>3422</v>
      </c>
      <c r="D678" s="2"/>
      <c r="E678" s="2" t="s">
        <v>229</v>
      </c>
      <c r="F678" s="2" t="s">
        <v>569</v>
      </c>
      <c r="G678" s="2" t="s">
        <v>992</v>
      </c>
      <c r="H678" s="2">
        <v>31</v>
      </c>
      <c r="I678" s="2">
        <v>14</v>
      </c>
      <c r="J678" s="2">
        <v>16</v>
      </c>
      <c r="K678" s="2"/>
      <c r="L678" s="3">
        <v>45728</v>
      </c>
      <c r="M678" s="2" t="s">
        <v>273</v>
      </c>
      <c r="N678" s="2" t="s">
        <v>142</v>
      </c>
      <c r="O678" s="2" t="s">
        <v>92</v>
      </c>
      <c r="P678" s="2" t="s">
        <v>470</v>
      </c>
      <c r="Q678" s="2" t="s">
        <v>233</v>
      </c>
      <c r="R678" s="3">
        <v>46018</v>
      </c>
      <c r="S678" s="2"/>
    </row>
    <row r="679" spans="1:19">
      <c r="A679" s="2" t="s">
        <v>3423</v>
      </c>
      <c r="B679" s="2" t="s">
        <v>3424</v>
      </c>
      <c r="C679" s="2" t="s">
        <v>3425</v>
      </c>
      <c r="D679" s="2" t="s">
        <v>3426</v>
      </c>
      <c r="E679" s="2" t="s">
        <v>862</v>
      </c>
      <c r="F679" s="2" t="s">
        <v>324</v>
      </c>
      <c r="G679" s="2" t="s">
        <v>200</v>
      </c>
      <c r="H679" s="2">
        <v>12</v>
      </c>
      <c r="I679" s="2">
        <v>7</v>
      </c>
      <c r="J679" s="2">
        <v>37</v>
      </c>
      <c r="K679" s="2" t="s">
        <v>89</v>
      </c>
      <c r="L679" s="3">
        <v>45850</v>
      </c>
      <c r="M679" s="2" t="s">
        <v>615</v>
      </c>
      <c r="N679" s="2" t="s">
        <v>336</v>
      </c>
      <c r="O679" s="2" t="s">
        <v>1469</v>
      </c>
      <c r="P679" s="2" t="s">
        <v>328</v>
      </c>
      <c r="Q679" s="2" t="s">
        <v>509</v>
      </c>
      <c r="R679" s="3">
        <v>45791</v>
      </c>
      <c r="S679" s="2"/>
    </row>
    <row r="680" spans="1:19">
      <c r="A680" s="2" t="s">
        <v>3427</v>
      </c>
      <c r="B680" s="2" t="s">
        <v>3428</v>
      </c>
      <c r="C680" s="2" t="s">
        <v>3429</v>
      </c>
      <c r="D680" s="2" t="s">
        <v>3430</v>
      </c>
      <c r="E680" s="2" t="s">
        <v>1876</v>
      </c>
      <c r="F680" s="2"/>
      <c r="G680" s="2" t="s">
        <v>9</v>
      </c>
      <c r="H680" s="2">
        <v>11</v>
      </c>
      <c r="I680" s="2"/>
      <c r="J680" s="2">
        <v>25</v>
      </c>
      <c r="K680" s="2"/>
      <c r="L680" s="3">
        <v>45955</v>
      </c>
      <c r="M680" s="2" t="s">
        <v>489</v>
      </c>
      <c r="N680" s="2" t="s">
        <v>370</v>
      </c>
      <c r="O680" s="2" t="s">
        <v>185</v>
      </c>
      <c r="P680" s="2" t="s">
        <v>731</v>
      </c>
      <c r="Q680" s="2" t="s">
        <v>625</v>
      </c>
      <c r="R680" s="3">
        <v>46003</v>
      </c>
      <c r="S680" s="2"/>
    </row>
    <row r="681" spans="1:19">
      <c r="A681" s="2" t="s">
        <v>3431</v>
      </c>
      <c r="B681" s="2" t="s">
        <v>3432</v>
      </c>
      <c r="C681" s="2"/>
      <c r="D681" s="2" t="s">
        <v>3433</v>
      </c>
      <c r="E681" s="2" t="s">
        <v>1510</v>
      </c>
      <c r="F681" s="2" t="s">
        <v>49</v>
      </c>
      <c r="G681" s="2" t="s">
        <v>182</v>
      </c>
      <c r="H681" s="2">
        <v>26</v>
      </c>
      <c r="I681" s="2">
        <v>8</v>
      </c>
      <c r="J681" s="2">
        <v>41</v>
      </c>
      <c r="K681" s="2" t="s">
        <v>7</v>
      </c>
      <c r="L681" s="3">
        <v>45742</v>
      </c>
      <c r="M681" s="2" t="s">
        <v>489</v>
      </c>
      <c r="N681" s="2" t="s">
        <v>263</v>
      </c>
      <c r="O681" s="2" t="s">
        <v>915</v>
      </c>
      <c r="P681" s="2" t="s">
        <v>144</v>
      </c>
      <c r="Q681" s="2" t="s">
        <v>405</v>
      </c>
      <c r="R681" s="3">
        <v>45683</v>
      </c>
      <c r="S681" s="2"/>
    </row>
    <row r="682" spans="1:19">
      <c r="A682" s="2" t="s">
        <v>3434</v>
      </c>
      <c r="B682" s="2" t="s">
        <v>3435</v>
      </c>
      <c r="C682" s="2" t="s">
        <v>3436</v>
      </c>
      <c r="D682" s="2" t="s">
        <v>3437</v>
      </c>
      <c r="E682" s="2" t="s">
        <v>952</v>
      </c>
      <c r="F682" s="2" t="s">
        <v>120</v>
      </c>
      <c r="G682" s="2" t="s">
        <v>488</v>
      </c>
      <c r="H682" s="2"/>
      <c r="I682" s="2">
        <v>20</v>
      </c>
      <c r="J682" s="2"/>
      <c r="K682" s="2" t="s">
        <v>39</v>
      </c>
      <c r="L682" s="3">
        <v>45681</v>
      </c>
      <c r="M682" s="2" t="s">
        <v>421</v>
      </c>
      <c r="N682" s="2" t="s">
        <v>637</v>
      </c>
      <c r="O682" s="2" t="s">
        <v>300</v>
      </c>
      <c r="P682" s="2"/>
      <c r="Q682" s="2" t="s">
        <v>55</v>
      </c>
      <c r="R682" s="3">
        <v>45721</v>
      </c>
      <c r="S682" s="2"/>
    </row>
    <row r="683" spans="1:19">
      <c r="A683" s="2" t="s">
        <v>3438</v>
      </c>
      <c r="B683" s="2" t="s">
        <v>3439</v>
      </c>
      <c r="C683" s="2" t="s">
        <v>3440</v>
      </c>
      <c r="D683" s="2" t="s">
        <v>3441</v>
      </c>
      <c r="E683" s="2" t="s">
        <v>18</v>
      </c>
      <c r="F683" s="2" t="s">
        <v>75</v>
      </c>
      <c r="G683" s="2" t="s">
        <v>308</v>
      </c>
      <c r="H683" s="2">
        <v>26</v>
      </c>
      <c r="I683" s="2">
        <v>1</v>
      </c>
      <c r="J683" s="2">
        <v>27</v>
      </c>
      <c r="K683" s="2" t="s">
        <v>11</v>
      </c>
      <c r="L683" s="3">
        <v>45770</v>
      </c>
      <c r="M683" s="2" t="s">
        <v>193</v>
      </c>
      <c r="N683" s="2" t="s">
        <v>336</v>
      </c>
      <c r="O683" s="2" t="s">
        <v>350</v>
      </c>
      <c r="P683" s="2" t="s">
        <v>878</v>
      </c>
      <c r="Q683" s="2" t="s">
        <v>373</v>
      </c>
      <c r="R683" s="3">
        <v>45756</v>
      </c>
      <c r="S683" s="2" t="s">
        <v>3442</v>
      </c>
    </row>
    <row r="684" spans="1:19">
      <c r="A684" s="2" t="s">
        <v>3443</v>
      </c>
      <c r="B684" s="2" t="s">
        <v>3444</v>
      </c>
      <c r="C684" s="2" t="s">
        <v>3445</v>
      </c>
      <c r="D684" s="2" t="s">
        <v>3446</v>
      </c>
      <c r="E684" s="2" t="s">
        <v>1544</v>
      </c>
      <c r="F684" s="2" t="s">
        <v>49</v>
      </c>
      <c r="G684" s="2" t="s">
        <v>9</v>
      </c>
      <c r="H684" s="2">
        <v>6</v>
      </c>
      <c r="I684" s="2">
        <v>8</v>
      </c>
      <c r="J684" s="2">
        <v>18</v>
      </c>
      <c r="K684" s="2" t="s">
        <v>5</v>
      </c>
      <c r="L684" s="3">
        <v>45762</v>
      </c>
      <c r="M684" s="2" t="s">
        <v>489</v>
      </c>
      <c r="N684" s="2" t="s">
        <v>770</v>
      </c>
      <c r="O684" s="2" t="s">
        <v>544</v>
      </c>
      <c r="P684" s="2" t="s">
        <v>538</v>
      </c>
      <c r="Q684" s="2"/>
      <c r="R684" s="3">
        <v>45671</v>
      </c>
      <c r="S684" s="2" t="s">
        <v>3447</v>
      </c>
    </row>
    <row r="685" spans="1:19">
      <c r="A685" s="2" t="s">
        <v>3448</v>
      </c>
      <c r="B685" s="2" t="s">
        <v>3449</v>
      </c>
      <c r="C685" s="2" t="s">
        <v>3450</v>
      </c>
      <c r="D685" s="2"/>
      <c r="E685" s="2" t="s">
        <v>378</v>
      </c>
      <c r="F685" s="2" t="s">
        <v>230</v>
      </c>
      <c r="G685" s="2" t="s">
        <v>182</v>
      </c>
      <c r="H685" s="2"/>
      <c r="I685" s="2"/>
      <c r="J685" s="2">
        <v>39</v>
      </c>
      <c r="K685" s="2" t="s">
        <v>132</v>
      </c>
      <c r="L685" s="3">
        <v>45726</v>
      </c>
      <c r="M685" s="2" t="s">
        <v>273</v>
      </c>
      <c r="N685" s="2" t="s">
        <v>1072</v>
      </c>
      <c r="O685" s="2" t="s">
        <v>718</v>
      </c>
      <c r="P685" s="2" t="s">
        <v>328</v>
      </c>
      <c r="Q685" s="2" t="s">
        <v>373</v>
      </c>
      <c r="R685" s="3">
        <v>45802</v>
      </c>
      <c r="S685" s="2"/>
    </row>
    <row r="686" spans="1:19">
      <c r="A686" s="2" t="s">
        <v>3451</v>
      </c>
      <c r="B686" s="2" t="s">
        <v>3452</v>
      </c>
      <c r="C686" s="2" t="s">
        <v>3453</v>
      </c>
      <c r="D686" s="2" t="s">
        <v>3454</v>
      </c>
      <c r="E686" s="2" t="s">
        <v>1544</v>
      </c>
      <c r="F686" s="2" t="s">
        <v>49</v>
      </c>
      <c r="G686" s="2" t="s">
        <v>212</v>
      </c>
      <c r="H686" s="2">
        <v>14</v>
      </c>
      <c r="I686" s="2">
        <v>4</v>
      </c>
      <c r="J686" s="2">
        <v>36</v>
      </c>
      <c r="K686" s="2" t="s">
        <v>12</v>
      </c>
      <c r="L686" s="3">
        <v>45875</v>
      </c>
      <c r="M686" s="2" t="s">
        <v>516</v>
      </c>
      <c r="N686" s="2" t="s">
        <v>403</v>
      </c>
      <c r="O686" s="2" t="s">
        <v>890</v>
      </c>
      <c r="P686" s="2" t="s">
        <v>1131</v>
      </c>
      <c r="Q686" s="2" t="s">
        <v>793</v>
      </c>
      <c r="R686" s="3">
        <v>45764</v>
      </c>
      <c r="S686" s="2" t="s">
        <v>3455</v>
      </c>
    </row>
    <row r="687" spans="1:19">
      <c r="A687" s="2" t="s">
        <v>3456</v>
      </c>
      <c r="B687" s="2" t="s">
        <v>3457</v>
      </c>
      <c r="C687" s="2" t="s">
        <v>3458</v>
      </c>
      <c r="D687" s="2" t="s">
        <v>3459</v>
      </c>
      <c r="E687" s="2" t="s">
        <v>1882</v>
      </c>
      <c r="F687" s="2" t="s">
        <v>444</v>
      </c>
      <c r="G687" s="2" t="s">
        <v>192</v>
      </c>
      <c r="H687" s="2"/>
      <c r="I687" s="2">
        <v>20</v>
      </c>
      <c r="J687" s="2">
        <v>47</v>
      </c>
      <c r="K687" s="2" t="s">
        <v>5</v>
      </c>
      <c r="L687" s="3">
        <v>45886</v>
      </c>
      <c r="M687" s="2" t="s">
        <v>193</v>
      </c>
      <c r="N687" s="2" t="s">
        <v>214</v>
      </c>
      <c r="O687" s="2" t="s">
        <v>915</v>
      </c>
      <c r="P687" s="2" t="s">
        <v>731</v>
      </c>
      <c r="Q687" s="2" t="s">
        <v>438</v>
      </c>
      <c r="R687" s="3">
        <v>45706</v>
      </c>
      <c r="S687" s="2" t="s">
        <v>3460</v>
      </c>
    </row>
    <row r="688" spans="1:19">
      <c r="A688" s="2" t="s">
        <v>3461</v>
      </c>
      <c r="B688" s="2" t="s">
        <v>3462</v>
      </c>
      <c r="C688" s="2" t="s">
        <v>3463</v>
      </c>
      <c r="D688" s="2" t="s">
        <v>3464</v>
      </c>
      <c r="E688" s="2" t="s">
        <v>975</v>
      </c>
      <c r="F688" s="2" t="s">
        <v>379</v>
      </c>
      <c r="G688" s="2" t="s">
        <v>992</v>
      </c>
      <c r="H688" s="2">
        <v>33</v>
      </c>
      <c r="I688" s="2">
        <v>18</v>
      </c>
      <c r="J688" s="2"/>
      <c r="K688" s="2" t="s">
        <v>12</v>
      </c>
      <c r="L688" s="3">
        <v>45892</v>
      </c>
      <c r="M688" s="2" t="s">
        <v>489</v>
      </c>
      <c r="N688" s="2" t="s">
        <v>884</v>
      </c>
      <c r="O688" s="2" t="s">
        <v>350</v>
      </c>
      <c r="P688" s="2" t="s">
        <v>175</v>
      </c>
      <c r="Q688" s="2" t="s">
        <v>509</v>
      </c>
      <c r="R688" s="3">
        <v>45913</v>
      </c>
      <c r="S688" s="2"/>
    </row>
    <row r="689" spans="1:19">
      <c r="A689" s="2" t="s">
        <v>3465</v>
      </c>
      <c r="B689" s="2" t="s">
        <v>3466</v>
      </c>
      <c r="C689" s="2" t="s">
        <v>3467</v>
      </c>
      <c r="D689" s="2" t="s">
        <v>3468</v>
      </c>
      <c r="E689" s="2" t="s">
        <v>17</v>
      </c>
      <c r="F689" s="2" t="s">
        <v>75</v>
      </c>
      <c r="G689" s="2" t="s">
        <v>895</v>
      </c>
      <c r="H689" s="2">
        <v>13</v>
      </c>
      <c r="I689" s="2"/>
      <c r="J689" s="2">
        <v>44</v>
      </c>
      <c r="K689" s="2" t="s">
        <v>5</v>
      </c>
      <c r="L689" s="3">
        <v>45722</v>
      </c>
      <c r="M689" s="2" t="s">
        <v>946</v>
      </c>
      <c r="N689" s="2" t="s">
        <v>1072</v>
      </c>
      <c r="O689" s="2" t="s">
        <v>710</v>
      </c>
      <c r="P689" s="2" t="s">
        <v>388</v>
      </c>
      <c r="Q689" s="2"/>
      <c r="R689" s="3">
        <v>45970</v>
      </c>
      <c r="S689" s="2" t="s">
        <v>3469</v>
      </c>
    </row>
    <row r="690" spans="1:19">
      <c r="A690" s="2" t="s">
        <v>3470</v>
      </c>
      <c r="B690" s="2" t="s">
        <v>3471</v>
      </c>
      <c r="C690" s="2" t="s">
        <v>3472</v>
      </c>
      <c r="D690" s="2" t="s">
        <v>3473</v>
      </c>
      <c r="E690" s="2" t="s">
        <v>531</v>
      </c>
      <c r="F690" s="2" t="s">
        <v>49</v>
      </c>
      <c r="G690" s="2" t="s">
        <v>458</v>
      </c>
      <c r="H690" s="2">
        <v>32</v>
      </c>
      <c r="I690" s="2">
        <v>12</v>
      </c>
      <c r="J690" s="2"/>
      <c r="K690" s="2" t="s">
        <v>122</v>
      </c>
      <c r="L690" s="3">
        <v>45972</v>
      </c>
      <c r="M690" s="2" t="s">
        <v>40</v>
      </c>
      <c r="N690" s="2" t="s">
        <v>594</v>
      </c>
      <c r="O690" s="2" t="s">
        <v>174</v>
      </c>
      <c r="P690" s="2" t="s">
        <v>68</v>
      </c>
      <c r="Q690" s="2"/>
      <c r="R690" s="3">
        <v>45871</v>
      </c>
      <c r="S690" s="2"/>
    </row>
    <row r="691" spans="1:19">
      <c r="A691" s="2" t="s">
        <v>3474</v>
      </c>
      <c r="B691" s="2" t="s">
        <v>682</v>
      </c>
      <c r="C691" s="2" t="s">
        <v>3475</v>
      </c>
      <c r="D691" s="2"/>
      <c r="E691" s="2" t="s">
        <v>2002</v>
      </c>
      <c r="F691" s="2" t="s">
        <v>569</v>
      </c>
      <c r="G691" s="2" t="s">
        <v>643</v>
      </c>
      <c r="H691" s="2">
        <v>10</v>
      </c>
      <c r="I691" s="2">
        <v>0</v>
      </c>
      <c r="J691" s="2">
        <v>60</v>
      </c>
      <c r="K691" s="2" t="s">
        <v>89</v>
      </c>
      <c r="L691" s="3">
        <v>45927</v>
      </c>
      <c r="M691" s="2"/>
      <c r="N691" s="2" t="s">
        <v>637</v>
      </c>
      <c r="O691" s="2" t="s">
        <v>42</v>
      </c>
      <c r="P691" s="2" t="s">
        <v>624</v>
      </c>
      <c r="Q691" s="2"/>
      <c r="R691" s="3">
        <v>46002</v>
      </c>
      <c r="S691" s="2" t="s">
        <v>3476</v>
      </c>
    </row>
    <row r="692" spans="1:19">
      <c r="A692" s="2" t="s">
        <v>3477</v>
      </c>
      <c r="B692" s="2" t="s">
        <v>3478</v>
      </c>
      <c r="C692" s="2" t="s">
        <v>3479</v>
      </c>
      <c r="D692" s="2"/>
      <c r="E692" s="2" t="s">
        <v>852</v>
      </c>
      <c r="F692" s="2" t="s">
        <v>120</v>
      </c>
      <c r="G692" s="2" t="s">
        <v>212</v>
      </c>
      <c r="H692" s="2">
        <v>15</v>
      </c>
      <c r="I692" s="2">
        <v>2</v>
      </c>
      <c r="J692" s="2">
        <v>15</v>
      </c>
      <c r="K692" s="2" t="s">
        <v>122</v>
      </c>
      <c r="L692" s="3">
        <v>45981</v>
      </c>
      <c r="M692" s="2" t="s">
        <v>273</v>
      </c>
      <c r="N692" s="2" t="s">
        <v>594</v>
      </c>
      <c r="O692" s="2" t="s">
        <v>80</v>
      </c>
      <c r="P692" s="2" t="s">
        <v>404</v>
      </c>
      <c r="Q692" s="2" t="s">
        <v>405</v>
      </c>
      <c r="R692" s="3">
        <v>45853</v>
      </c>
      <c r="S692" s="2"/>
    </row>
    <row r="693" spans="1:19">
      <c r="A693" s="2" t="s">
        <v>3480</v>
      </c>
      <c r="B693" s="2" t="s">
        <v>3481</v>
      </c>
      <c r="C693" s="2" t="s">
        <v>3482</v>
      </c>
      <c r="D693" s="2" t="s">
        <v>3483</v>
      </c>
      <c r="E693" s="2" t="s">
        <v>1387</v>
      </c>
      <c r="F693" s="2" t="s">
        <v>131</v>
      </c>
      <c r="G693" s="2" t="s">
        <v>369</v>
      </c>
      <c r="H693" s="2">
        <v>9</v>
      </c>
      <c r="I693" s="2">
        <v>2</v>
      </c>
      <c r="J693" s="2">
        <v>34</v>
      </c>
      <c r="K693" s="2" t="s">
        <v>5</v>
      </c>
      <c r="L693" s="3">
        <v>45928</v>
      </c>
      <c r="M693" s="2" t="s">
        <v>241</v>
      </c>
      <c r="N693" s="2" t="s">
        <v>201</v>
      </c>
      <c r="O693" s="2" t="s">
        <v>215</v>
      </c>
      <c r="P693" s="2" t="s">
        <v>577</v>
      </c>
      <c r="Q693" s="2" t="s">
        <v>284</v>
      </c>
      <c r="R693" s="3">
        <v>45978</v>
      </c>
      <c r="S693" s="2" t="s">
        <v>3484</v>
      </c>
    </row>
    <row r="694" spans="1:19">
      <c r="A694" s="2" t="s">
        <v>3485</v>
      </c>
      <c r="B694" s="2" t="s">
        <v>3486</v>
      </c>
      <c r="C694" s="2" t="s">
        <v>3487</v>
      </c>
      <c r="D694" s="2" t="s">
        <v>3488</v>
      </c>
      <c r="E694" s="2" t="s">
        <v>139</v>
      </c>
      <c r="F694" s="2" t="s">
        <v>211</v>
      </c>
      <c r="G694" s="2" t="s">
        <v>8</v>
      </c>
      <c r="H694" s="2">
        <v>19</v>
      </c>
      <c r="I694" s="2"/>
      <c r="J694" s="2">
        <v>13</v>
      </c>
      <c r="K694" s="2" t="s">
        <v>7</v>
      </c>
      <c r="L694" s="3">
        <v>45902</v>
      </c>
      <c r="M694" s="2" t="s">
        <v>193</v>
      </c>
      <c r="N694" s="2" t="s">
        <v>91</v>
      </c>
      <c r="O694" s="2" t="s">
        <v>274</v>
      </c>
      <c r="P694" s="2" t="s">
        <v>54</v>
      </c>
      <c r="Q694" s="2" t="s">
        <v>233</v>
      </c>
      <c r="R694" s="3">
        <v>45856</v>
      </c>
      <c r="S694" s="2"/>
    </row>
    <row r="695" spans="1:19">
      <c r="A695" s="2" t="s">
        <v>3489</v>
      </c>
      <c r="B695" s="2" t="s">
        <v>3490</v>
      </c>
      <c r="C695" s="2" t="s">
        <v>3491</v>
      </c>
      <c r="D695" s="2" t="s">
        <v>3492</v>
      </c>
      <c r="E695" s="2" t="s">
        <v>524</v>
      </c>
      <c r="F695" s="2" t="s">
        <v>324</v>
      </c>
      <c r="G695" s="2" t="s">
        <v>76</v>
      </c>
      <c r="H695" s="2">
        <v>5</v>
      </c>
      <c r="I695" s="2"/>
      <c r="J695" s="2">
        <v>27</v>
      </c>
      <c r="K695" s="2" t="s">
        <v>89</v>
      </c>
      <c r="L695" s="3">
        <v>46011</v>
      </c>
      <c r="M695" s="2" t="s">
        <v>335</v>
      </c>
      <c r="N695" s="2" t="s">
        <v>884</v>
      </c>
      <c r="O695" s="2" t="s">
        <v>902</v>
      </c>
      <c r="P695" s="2" t="s">
        <v>1319</v>
      </c>
      <c r="Q695" s="2" t="s">
        <v>44</v>
      </c>
      <c r="R695" s="3"/>
      <c r="S695" s="2"/>
    </row>
    <row r="696" spans="1:19">
      <c r="A696" s="2" t="s">
        <v>3493</v>
      </c>
      <c r="B696" s="2" t="s">
        <v>3494</v>
      </c>
      <c r="C696" s="2" t="s">
        <v>3495</v>
      </c>
      <c r="D696" s="2"/>
      <c r="E696" s="2" t="s">
        <v>2149</v>
      </c>
      <c r="F696" s="2" t="s">
        <v>131</v>
      </c>
      <c r="G696" s="2" t="s">
        <v>308</v>
      </c>
      <c r="H696" s="2">
        <v>20</v>
      </c>
      <c r="I696" s="2">
        <v>12</v>
      </c>
      <c r="J696" s="2">
        <v>11</v>
      </c>
      <c r="K696" s="2" t="s">
        <v>99</v>
      </c>
      <c r="L696" s="3">
        <v>45922</v>
      </c>
      <c r="M696" s="2" t="s">
        <v>588</v>
      </c>
      <c r="N696" s="2" t="s">
        <v>499</v>
      </c>
      <c r="O696" s="2" t="s">
        <v>564</v>
      </c>
      <c r="P696" s="2" t="s">
        <v>461</v>
      </c>
      <c r="Q696" s="2" t="s">
        <v>356</v>
      </c>
      <c r="R696" s="3">
        <v>45983</v>
      </c>
      <c r="S696" s="2"/>
    </row>
    <row r="697" spans="1:19">
      <c r="A697" s="2" t="s">
        <v>3496</v>
      </c>
      <c r="B697" s="2" t="s">
        <v>3497</v>
      </c>
      <c r="C697" s="2" t="s">
        <v>3498</v>
      </c>
      <c r="D697" s="2" t="s">
        <v>3499</v>
      </c>
      <c r="E697" s="2" t="s">
        <v>1603</v>
      </c>
      <c r="F697" s="2" t="s">
        <v>131</v>
      </c>
      <c r="G697" s="2" t="s">
        <v>182</v>
      </c>
      <c r="H697" s="2">
        <v>3</v>
      </c>
      <c r="I697" s="2">
        <v>12</v>
      </c>
      <c r="J697" s="2">
        <v>28</v>
      </c>
      <c r="K697" s="2" t="s">
        <v>7</v>
      </c>
      <c r="L697" s="3">
        <v>45785</v>
      </c>
      <c r="M697" s="2" t="s">
        <v>335</v>
      </c>
      <c r="N697" s="2"/>
      <c r="O697" s="2" t="s">
        <v>870</v>
      </c>
      <c r="P697" s="2" t="s">
        <v>175</v>
      </c>
      <c r="Q697" s="2"/>
      <c r="R697" s="3">
        <v>46016</v>
      </c>
      <c r="S697" s="2" t="s">
        <v>3500</v>
      </c>
    </row>
    <row r="698" spans="1:19">
      <c r="A698" s="2" t="s">
        <v>3501</v>
      </c>
      <c r="B698" s="2" t="s">
        <v>3502</v>
      </c>
      <c r="C698" s="2"/>
      <c r="D698" s="2" t="s">
        <v>3503</v>
      </c>
      <c r="E698" s="2" t="s">
        <v>1501</v>
      </c>
      <c r="F698" s="2" t="s">
        <v>342</v>
      </c>
      <c r="G698" s="2" t="s">
        <v>182</v>
      </c>
      <c r="H698" s="2">
        <v>15</v>
      </c>
      <c r="I698" s="2">
        <v>8</v>
      </c>
      <c r="J698" s="2">
        <v>25</v>
      </c>
      <c r="K698" s="2" t="s">
        <v>111</v>
      </c>
      <c r="L698" s="3">
        <v>45752</v>
      </c>
      <c r="M698" s="2" t="s">
        <v>326</v>
      </c>
      <c r="N698" s="2" t="s">
        <v>670</v>
      </c>
      <c r="O698" s="2" t="s">
        <v>481</v>
      </c>
      <c r="P698" s="2" t="s">
        <v>203</v>
      </c>
      <c r="Q698" s="2" t="s">
        <v>82</v>
      </c>
      <c r="R698" s="3">
        <v>45947</v>
      </c>
      <c r="S698" s="2" t="s">
        <v>3504</v>
      </c>
    </row>
    <row r="699" spans="1:19">
      <c r="A699" s="2" t="s">
        <v>3505</v>
      </c>
      <c r="B699" s="2" t="s">
        <v>3506</v>
      </c>
      <c r="C699" s="2" t="s">
        <v>3507</v>
      </c>
      <c r="D699" s="2" t="s">
        <v>3508</v>
      </c>
      <c r="E699" s="2" t="s">
        <v>333</v>
      </c>
      <c r="F699" s="2" t="s">
        <v>271</v>
      </c>
      <c r="G699" s="2" t="s">
        <v>692</v>
      </c>
      <c r="H699" s="2">
        <v>8</v>
      </c>
      <c r="I699" s="2"/>
      <c r="J699" s="2">
        <v>4</v>
      </c>
      <c r="K699" s="2"/>
      <c r="L699" s="3">
        <v>45949</v>
      </c>
      <c r="M699" s="2" t="s">
        <v>151</v>
      </c>
      <c r="N699" s="2" t="s">
        <v>841</v>
      </c>
      <c r="O699" s="2"/>
      <c r="P699" s="2" t="s">
        <v>396</v>
      </c>
      <c r="Q699" s="2" t="s">
        <v>405</v>
      </c>
      <c r="R699" s="3">
        <v>45952</v>
      </c>
      <c r="S699" s="2" t="s">
        <v>3509</v>
      </c>
    </row>
    <row r="700" spans="1:19">
      <c r="A700" s="2" t="s">
        <v>3510</v>
      </c>
      <c r="B700" s="2" t="s">
        <v>3511</v>
      </c>
      <c r="C700" s="2" t="s">
        <v>3512</v>
      </c>
      <c r="D700" s="2" t="s">
        <v>3513</v>
      </c>
      <c r="E700" s="2" t="s">
        <v>2002</v>
      </c>
      <c r="F700" s="2" t="s">
        <v>49</v>
      </c>
      <c r="G700" s="2" t="s">
        <v>262</v>
      </c>
      <c r="H700" s="2">
        <v>33</v>
      </c>
      <c r="I700" s="2">
        <v>16</v>
      </c>
      <c r="J700" s="2">
        <v>51</v>
      </c>
      <c r="K700" s="2" t="s">
        <v>395</v>
      </c>
      <c r="L700" s="3">
        <v>45751</v>
      </c>
      <c r="M700" s="2" t="s">
        <v>532</v>
      </c>
      <c r="N700" s="2" t="s">
        <v>663</v>
      </c>
      <c r="O700" s="2"/>
      <c r="P700" s="2" t="s">
        <v>461</v>
      </c>
      <c r="Q700" s="2" t="s">
        <v>44</v>
      </c>
      <c r="R700" s="3">
        <v>45658</v>
      </c>
      <c r="S700" s="2" t="s">
        <v>3514</v>
      </c>
    </row>
    <row r="701" spans="1:19">
      <c r="A701" s="2" t="s">
        <v>3515</v>
      </c>
      <c r="B701" s="2" t="s">
        <v>3516</v>
      </c>
      <c r="C701" s="2" t="s">
        <v>3517</v>
      </c>
      <c r="D701" s="2" t="s">
        <v>3518</v>
      </c>
      <c r="E701" s="2" t="s">
        <v>1238</v>
      </c>
      <c r="F701" s="2" t="s">
        <v>49</v>
      </c>
      <c r="G701" s="2" t="s">
        <v>643</v>
      </c>
      <c r="H701" s="2">
        <v>7</v>
      </c>
      <c r="I701" s="2"/>
      <c r="J701" s="2">
        <v>36</v>
      </c>
      <c r="K701" s="2"/>
      <c r="L701" s="3">
        <v>45988</v>
      </c>
      <c r="M701" s="2" t="s">
        <v>133</v>
      </c>
      <c r="N701" s="2" t="s">
        <v>857</v>
      </c>
      <c r="O701" s="2" t="s">
        <v>92</v>
      </c>
      <c r="P701" s="2" t="s">
        <v>1093</v>
      </c>
      <c r="Q701" s="2" t="s">
        <v>69</v>
      </c>
      <c r="R701" s="3">
        <v>45835</v>
      </c>
      <c r="S701" s="2" t="s">
        <v>3519</v>
      </c>
    </row>
    <row r="702" spans="1:19">
      <c r="A702" s="2" t="s">
        <v>3520</v>
      </c>
      <c r="B702" s="2" t="s">
        <v>3521</v>
      </c>
      <c r="C702" s="2" t="s">
        <v>3522</v>
      </c>
      <c r="D702" s="2" t="s">
        <v>3523</v>
      </c>
      <c r="E702" s="2" t="s">
        <v>220</v>
      </c>
      <c r="F702" s="2" t="s">
        <v>170</v>
      </c>
      <c r="G702" s="2" t="s">
        <v>141</v>
      </c>
      <c r="H702" s="2">
        <v>16</v>
      </c>
      <c r="I702" s="2">
        <v>19</v>
      </c>
      <c r="J702" s="2">
        <v>58</v>
      </c>
      <c r="K702" s="2" t="s">
        <v>89</v>
      </c>
      <c r="L702" s="3">
        <v>45927</v>
      </c>
      <c r="M702" s="2" t="s">
        <v>213</v>
      </c>
      <c r="N702" s="2" t="s">
        <v>1686</v>
      </c>
      <c r="O702" s="2" t="s">
        <v>162</v>
      </c>
      <c r="P702" s="2" t="s">
        <v>93</v>
      </c>
      <c r="Q702" s="2" t="s">
        <v>414</v>
      </c>
      <c r="R702" s="3">
        <v>45816</v>
      </c>
      <c r="S702" s="2" t="s">
        <v>3524</v>
      </c>
    </row>
    <row r="703" spans="1:19">
      <c r="A703" s="2" t="s">
        <v>3525</v>
      </c>
      <c r="B703" s="2" t="s">
        <v>3526</v>
      </c>
      <c r="C703" s="2" t="s">
        <v>3527</v>
      </c>
      <c r="D703" s="2" t="s">
        <v>3528</v>
      </c>
      <c r="E703" s="2" t="s">
        <v>2486</v>
      </c>
      <c r="F703" s="2" t="s">
        <v>38</v>
      </c>
      <c r="G703" s="2" t="s">
        <v>282</v>
      </c>
      <c r="H703" s="2">
        <v>7</v>
      </c>
      <c r="I703" s="2">
        <v>10</v>
      </c>
      <c r="J703" s="2">
        <v>4</v>
      </c>
      <c r="K703" s="2" t="s">
        <v>77</v>
      </c>
      <c r="L703" s="3">
        <v>45981</v>
      </c>
      <c r="M703" s="2" t="s">
        <v>532</v>
      </c>
      <c r="N703" s="2" t="s">
        <v>976</v>
      </c>
      <c r="O703" s="2" t="s">
        <v>254</v>
      </c>
      <c r="P703" s="2" t="s">
        <v>878</v>
      </c>
      <c r="Q703" s="2"/>
      <c r="R703" s="3">
        <v>45768</v>
      </c>
      <c r="S703" s="2"/>
    </row>
    <row r="704" spans="1:19">
      <c r="A704" s="2" t="s">
        <v>3529</v>
      </c>
      <c r="B704" s="2" t="s">
        <v>3530</v>
      </c>
      <c r="C704" s="2" t="s">
        <v>3531</v>
      </c>
      <c r="D704" s="2" t="s">
        <v>3532</v>
      </c>
      <c r="E704" s="2" t="s">
        <v>270</v>
      </c>
      <c r="F704" s="2" t="s">
        <v>120</v>
      </c>
      <c r="G704" s="2" t="s">
        <v>992</v>
      </c>
      <c r="H704" s="2">
        <v>13</v>
      </c>
      <c r="I704" s="2">
        <v>6</v>
      </c>
      <c r="J704" s="2">
        <v>11</v>
      </c>
      <c r="K704" s="2" t="s">
        <v>325</v>
      </c>
      <c r="L704" s="3">
        <v>45786</v>
      </c>
      <c r="M704" s="2" t="s">
        <v>40</v>
      </c>
      <c r="N704" s="2" t="s">
        <v>1189</v>
      </c>
      <c r="O704" s="2" t="s">
        <v>460</v>
      </c>
      <c r="P704" s="2" t="s">
        <v>631</v>
      </c>
      <c r="Q704" s="2"/>
      <c r="R704" s="3">
        <v>45893</v>
      </c>
      <c r="S704" s="2" t="s">
        <v>3533</v>
      </c>
    </row>
    <row r="705" spans="1:19">
      <c r="A705" s="2" t="s">
        <v>3534</v>
      </c>
      <c r="B705" s="2" t="s">
        <v>3535</v>
      </c>
      <c r="C705" s="2" t="s">
        <v>3536</v>
      </c>
      <c r="D705" s="2"/>
      <c r="E705" s="2" t="s">
        <v>354</v>
      </c>
      <c r="F705" s="2"/>
      <c r="G705" s="2" t="s">
        <v>599</v>
      </c>
      <c r="H705" s="2">
        <v>35</v>
      </c>
      <c r="I705" s="2">
        <v>11</v>
      </c>
      <c r="J705" s="2">
        <v>44</v>
      </c>
      <c r="K705" s="2" t="s">
        <v>39</v>
      </c>
      <c r="L705" s="3">
        <v>45744</v>
      </c>
      <c r="M705" s="2" t="s">
        <v>133</v>
      </c>
      <c r="N705" s="2" t="s">
        <v>309</v>
      </c>
      <c r="O705" s="2" t="s">
        <v>243</v>
      </c>
      <c r="P705" s="2" t="s">
        <v>577</v>
      </c>
      <c r="Q705" s="2" t="s">
        <v>55</v>
      </c>
      <c r="R705" s="3">
        <v>45677</v>
      </c>
      <c r="S705" s="2" t="s">
        <v>3537</v>
      </c>
    </row>
    <row r="706" spans="1:19">
      <c r="A706" s="2" t="s">
        <v>3538</v>
      </c>
      <c r="B706" s="2" t="s">
        <v>3539</v>
      </c>
      <c r="C706" s="2" t="s">
        <v>3540</v>
      </c>
      <c r="D706" s="2" t="s">
        <v>3541</v>
      </c>
      <c r="E706" s="2" t="s">
        <v>708</v>
      </c>
      <c r="F706" s="2" t="s">
        <v>211</v>
      </c>
      <c r="G706" s="2" t="s">
        <v>262</v>
      </c>
      <c r="H706" s="2">
        <v>3</v>
      </c>
      <c r="I706" s="2">
        <v>15</v>
      </c>
      <c r="J706" s="2"/>
      <c r="K706" s="2" t="s">
        <v>325</v>
      </c>
      <c r="L706" s="3"/>
      <c r="M706" s="2" t="s">
        <v>326</v>
      </c>
      <c r="N706" s="2" t="s">
        <v>829</v>
      </c>
      <c r="O706" s="2" t="s">
        <v>185</v>
      </c>
      <c r="P706" s="2" t="s">
        <v>602</v>
      </c>
      <c r="Q706" s="2" t="s">
        <v>164</v>
      </c>
      <c r="R706" s="3">
        <v>45682</v>
      </c>
      <c r="S706" s="2"/>
    </row>
    <row r="707" spans="1:19">
      <c r="A707" s="2" t="s">
        <v>3542</v>
      </c>
      <c r="B707" s="2" t="s">
        <v>3543</v>
      </c>
      <c r="C707" s="2" t="s">
        <v>3544</v>
      </c>
      <c r="D707" s="2" t="s">
        <v>3545</v>
      </c>
      <c r="E707" s="2" t="s">
        <v>921</v>
      </c>
      <c r="F707" s="2" t="s">
        <v>342</v>
      </c>
      <c r="G707" s="2" t="s">
        <v>212</v>
      </c>
      <c r="H707" s="2">
        <v>17</v>
      </c>
      <c r="I707" s="2">
        <v>0</v>
      </c>
      <c r="J707" s="2">
        <v>34</v>
      </c>
      <c r="K707" s="2" t="s">
        <v>600</v>
      </c>
      <c r="L707" s="3"/>
      <c r="M707" s="2" t="s">
        <v>335</v>
      </c>
      <c r="N707" s="2" t="s">
        <v>1079</v>
      </c>
      <c r="O707" s="2" t="s">
        <v>42</v>
      </c>
      <c r="P707" s="2" t="s">
        <v>871</v>
      </c>
      <c r="Q707" s="2"/>
      <c r="R707" s="3">
        <v>45800</v>
      </c>
      <c r="S707" s="2" t="s">
        <v>3546</v>
      </c>
    </row>
    <row r="708" spans="1:19">
      <c r="A708" s="2" t="s">
        <v>3547</v>
      </c>
      <c r="B708" s="2" t="s">
        <v>3548</v>
      </c>
      <c r="C708" s="2" t="s">
        <v>3549</v>
      </c>
      <c r="D708" s="2"/>
      <c r="E708" s="2" t="s">
        <v>109</v>
      </c>
      <c r="F708" s="2"/>
      <c r="G708" s="2" t="s">
        <v>361</v>
      </c>
      <c r="H708" s="2">
        <v>27</v>
      </c>
      <c r="I708" s="2">
        <v>16</v>
      </c>
      <c r="J708" s="2">
        <v>38</v>
      </c>
      <c r="K708" s="2" t="s">
        <v>600</v>
      </c>
      <c r="L708" s="3">
        <v>45677</v>
      </c>
      <c r="M708" s="2" t="s">
        <v>489</v>
      </c>
      <c r="N708" s="2" t="s">
        <v>411</v>
      </c>
      <c r="O708" s="2" t="s">
        <v>264</v>
      </c>
      <c r="P708" s="2" t="s">
        <v>144</v>
      </c>
      <c r="Q708" s="2" t="s">
        <v>356</v>
      </c>
      <c r="R708" s="3">
        <v>45971</v>
      </c>
      <c r="S708" s="2" t="s">
        <v>3550</v>
      </c>
    </row>
    <row r="709" spans="1:19">
      <c r="A709" s="2" t="s">
        <v>3551</v>
      </c>
      <c r="B709" s="2" t="s">
        <v>3552</v>
      </c>
      <c r="C709" s="2" t="s">
        <v>3553</v>
      </c>
      <c r="D709" s="2" t="s">
        <v>3554</v>
      </c>
      <c r="E709" s="2" t="s">
        <v>199</v>
      </c>
      <c r="F709" s="2" t="s">
        <v>211</v>
      </c>
      <c r="G709" s="2" t="s">
        <v>63</v>
      </c>
      <c r="H709" s="2"/>
      <c r="I709" s="2">
        <v>5</v>
      </c>
      <c r="J709" s="2">
        <v>20</v>
      </c>
      <c r="K709" s="2" t="s">
        <v>39</v>
      </c>
      <c r="L709" s="3">
        <v>45891</v>
      </c>
      <c r="M709" s="2" t="s">
        <v>241</v>
      </c>
      <c r="N709" s="2" t="s">
        <v>857</v>
      </c>
      <c r="O709" s="2" t="s">
        <v>556</v>
      </c>
      <c r="P709" s="2" t="s">
        <v>577</v>
      </c>
      <c r="Q709" s="2" t="s">
        <v>104</v>
      </c>
      <c r="R709" s="3">
        <v>46014</v>
      </c>
      <c r="S709" s="2" t="s">
        <v>3555</v>
      </c>
    </row>
    <row r="710" spans="1:19">
      <c r="A710" s="2" t="s">
        <v>3556</v>
      </c>
      <c r="B710" s="2" t="s">
        <v>3557</v>
      </c>
      <c r="C710" s="2" t="s">
        <v>3558</v>
      </c>
      <c r="D710" s="2" t="s">
        <v>3559</v>
      </c>
      <c r="E710" s="2" t="s">
        <v>562</v>
      </c>
      <c r="F710" s="2" t="s">
        <v>131</v>
      </c>
      <c r="G710" s="2" t="s">
        <v>692</v>
      </c>
      <c r="H710" s="2">
        <v>31</v>
      </c>
      <c r="I710" s="2">
        <v>13</v>
      </c>
      <c r="J710" s="2">
        <v>26</v>
      </c>
      <c r="K710" s="2" t="s">
        <v>252</v>
      </c>
      <c r="L710" s="3">
        <v>46016</v>
      </c>
      <c r="M710" s="2"/>
      <c r="N710" s="2" t="s">
        <v>1027</v>
      </c>
      <c r="O710" s="2" t="s">
        <v>564</v>
      </c>
      <c r="P710" s="2" t="s">
        <v>452</v>
      </c>
      <c r="Q710" s="2" t="s">
        <v>793</v>
      </c>
      <c r="R710" s="3">
        <v>45841</v>
      </c>
      <c r="S710" s="2" t="s">
        <v>3560</v>
      </c>
    </row>
    <row r="711" spans="1:19">
      <c r="A711" s="2" t="s">
        <v>3561</v>
      </c>
      <c r="B711" s="2" t="s">
        <v>3562</v>
      </c>
      <c r="C711" s="2" t="s">
        <v>3563</v>
      </c>
      <c r="D711" s="2"/>
      <c r="E711" s="2" t="s">
        <v>975</v>
      </c>
      <c r="F711" s="2" t="s">
        <v>38</v>
      </c>
      <c r="G711" s="2" t="s">
        <v>599</v>
      </c>
      <c r="H711" s="2">
        <v>15</v>
      </c>
      <c r="I711" s="2">
        <v>0</v>
      </c>
      <c r="J711" s="2">
        <v>8</v>
      </c>
      <c r="K711" s="2" t="s">
        <v>183</v>
      </c>
      <c r="L711" s="3">
        <v>45709</v>
      </c>
      <c r="M711" s="2" t="s">
        <v>78</v>
      </c>
      <c r="N711" s="2" t="s">
        <v>670</v>
      </c>
      <c r="O711" s="2" t="s">
        <v>890</v>
      </c>
      <c r="P711" s="2" t="s">
        <v>878</v>
      </c>
      <c r="Q711" s="2" t="s">
        <v>405</v>
      </c>
      <c r="R711" s="3">
        <v>45766</v>
      </c>
      <c r="S711" s="2"/>
    </row>
    <row r="712" spans="1:19">
      <c r="A712" s="2" t="s">
        <v>3564</v>
      </c>
      <c r="B712" s="2" t="s">
        <v>3565</v>
      </c>
      <c r="C712" s="2" t="s">
        <v>3566</v>
      </c>
      <c r="D712" s="2"/>
      <c r="E712" s="2" t="s">
        <v>2203</v>
      </c>
      <c r="F712" s="2" t="s">
        <v>120</v>
      </c>
      <c r="G712" s="2" t="s">
        <v>76</v>
      </c>
      <c r="H712" s="2">
        <v>29</v>
      </c>
      <c r="I712" s="2">
        <v>11</v>
      </c>
      <c r="J712" s="2">
        <v>7</v>
      </c>
      <c r="K712" s="2" t="s">
        <v>89</v>
      </c>
      <c r="L712" s="3">
        <v>45729</v>
      </c>
      <c r="M712" s="2" t="s">
        <v>213</v>
      </c>
      <c r="N712" s="2" t="s">
        <v>717</v>
      </c>
      <c r="O712" s="2" t="s">
        <v>412</v>
      </c>
      <c r="P712" s="2" t="s">
        <v>1085</v>
      </c>
      <c r="Q712" s="2"/>
      <c r="R712" s="3">
        <v>45835</v>
      </c>
      <c r="S712" s="2" t="s">
        <v>3567</v>
      </c>
    </row>
    <row r="713" spans="1:19">
      <c r="A713" s="2" t="s">
        <v>3568</v>
      </c>
      <c r="B713" s="2" t="s">
        <v>3569</v>
      </c>
      <c r="C713" s="2" t="s">
        <v>3570</v>
      </c>
      <c r="D713" s="2" t="s">
        <v>3571</v>
      </c>
      <c r="E713" s="2" t="s">
        <v>2061</v>
      </c>
      <c r="F713" s="2" t="s">
        <v>230</v>
      </c>
      <c r="G713" s="2" t="s">
        <v>6</v>
      </c>
      <c r="H713" s="2">
        <v>7</v>
      </c>
      <c r="I713" s="2">
        <v>19</v>
      </c>
      <c r="J713" s="2">
        <v>40</v>
      </c>
      <c r="K713" s="2" t="s">
        <v>459</v>
      </c>
      <c r="L713" s="3">
        <v>45804</v>
      </c>
      <c r="M713" s="2" t="s">
        <v>40</v>
      </c>
      <c r="N713" s="2" t="s">
        <v>253</v>
      </c>
      <c r="O713" s="2" t="s">
        <v>102</v>
      </c>
      <c r="P713" s="2" t="s">
        <v>318</v>
      </c>
      <c r="Q713" s="2" t="s">
        <v>657</v>
      </c>
      <c r="R713" s="3">
        <v>45956</v>
      </c>
      <c r="S713" s="2" t="s">
        <v>3572</v>
      </c>
    </row>
    <row r="714" spans="1:19">
      <c r="A714" s="2" t="s">
        <v>3573</v>
      </c>
      <c r="B714" s="2" t="s">
        <v>3574</v>
      </c>
      <c r="C714" s="2" t="s">
        <v>3575</v>
      </c>
      <c r="D714" s="2" t="s">
        <v>3576</v>
      </c>
      <c r="E714" s="2" t="s">
        <v>998</v>
      </c>
      <c r="F714" s="2"/>
      <c r="G714" s="2" t="s">
        <v>8</v>
      </c>
      <c r="H714" s="2">
        <v>25</v>
      </c>
      <c r="I714" s="2"/>
      <c r="J714" s="2">
        <v>51</v>
      </c>
      <c r="K714" s="2" t="s">
        <v>14</v>
      </c>
      <c r="L714" s="3">
        <v>45809</v>
      </c>
      <c r="M714" s="2" t="s">
        <v>100</v>
      </c>
      <c r="N714" s="2" t="s">
        <v>1686</v>
      </c>
      <c r="O714" s="2" t="s">
        <v>500</v>
      </c>
      <c r="P714" s="2" t="s">
        <v>631</v>
      </c>
      <c r="Q714" s="2"/>
      <c r="R714" s="3">
        <v>46012</v>
      </c>
      <c r="S714" s="2" t="s">
        <v>3577</v>
      </c>
    </row>
    <row r="715" spans="1:19">
      <c r="A715" s="2" t="s">
        <v>3578</v>
      </c>
      <c r="B715" s="2" t="s">
        <v>3579</v>
      </c>
      <c r="C715" s="2" t="s">
        <v>3580</v>
      </c>
      <c r="D715" s="2" t="s">
        <v>3581</v>
      </c>
      <c r="E715" s="2" t="s">
        <v>723</v>
      </c>
      <c r="F715" s="2" t="s">
        <v>281</v>
      </c>
      <c r="G715" s="2" t="s">
        <v>200</v>
      </c>
      <c r="H715" s="2">
        <v>23</v>
      </c>
      <c r="I715" s="2">
        <v>10</v>
      </c>
      <c r="J715" s="2">
        <v>58</v>
      </c>
      <c r="K715" s="2"/>
      <c r="L715" s="3">
        <v>45832</v>
      </c>
      <c r="M715" s="2" t="s">
        <v>65</v>
      </c>
      <c r="N715" s="2" t="s">
        <v>173</v>
      </c>
      <c r="O715" s="2" t="s">
        <v>243</v>
      </c>
      <c r="P715" s="2" t="s">
        <v>318</v>
      </c>
      <c r="Q715" s="2" t="s">
        <v>356</v>
      </c>
      <c r="R715" s="3">
        <v>46004</v>
      </c>
      <c r="S715" s="2" t="s">
        <v>3582</v>
      </c>
    </row>
    <row r="716" spans="1:19">
      <c r="A716" s="2" t="s">
        <v>3583</v>
      </c>
      <c r="B716" s="2" t="s">
        <v>3584</v>
      </c>
      <c r="C716" s="2" t="s">
        <v>3585</v>
      </c>
      <c r="D716" s="2" t="s">
        <v>3586</v>
      </c>
      <c r="E716" s="2" t="s">
        <v>817</v>
      </c>
      <c r="F716" s="2" t="s">
        <v>271</v>
      </c>
      <c r="G716" s="2" t="s">
        <v>369</v>
      </c>
      <c r="H716" s="2">
        <v>30</v>
      </c>
      <c r="I716" s="2">
        <v>2</v>
      </c>
      <c r="J716" s="2">
        <v>15</v>
      </c>
      <c r="K716" s="2" t="s">
        <v>7</v>
      </c>
      <c r="L716" s="3">
        <v>45707</v>
      </c>
      <c r="M716" s="2" t="s">
        <v>489</v>
      </c>
      <c r="N716" s="2" t="s">
        <v>436</v>
      </c>
      <c r="O716" s="2" t="s">
        <v>283</v>
      </c>
      <c r="P716" s="2" t="s">
        <v>452</v>
      </c>
      <c r="Q716" s="2" t="s">
        <v>373</v>
      </c>
      <c r="R716" s="3">
        <v>45739</v>
      </c>
      <c r="S716" s="2" t="s">
        <v>3587</v>
      </c>
    </row>
    <row r="717" spans="1:19">
      <c r="A717" s="2" t="s">
        <v>3588</v>
      </c>
      <c r="B717" s="2" t="s">
        <v>3589</v>
      </c>
      <c r="C717" s="2" t="s">
        <v>3590</v>
      </c>
      <c r="D717" s="2" t="s">
        <v>3591</v>
      </c>
      <c r="E717" s="2" t="s">
        <v>685</v>
      </c>
      <c r="F717" s="2" t="s">
        <v>211</v>
      </c>
      <c r="G717" s="2" t="s">
        <v>488</v>
      </c>
      <c r="H717" s="2">
        <v>28</v>
      </c>
      <c r="I717" s="2">
        <v>7</v>
      </c>
      <c r="J717" s="2">
        <v>45</v>
      </c>
      <c r="K717" s="2" t="s">
        <v>252</v>
      </c>
      <c r="L717" s="3">
        <v>45928</v>
      </c>
      <c r="M717" s="2" t="s">
        <v>532</v>
      </c>
      <c r="N717" s="2" t="s">
        <v>66</v>
      </c>
      <c r="O717" s="2" t="s">
        <v>718</v>
      </c>
      <c r="P717" s="2" t="s">
        <v>68</v>
      </c>
      <c r="Q717" s="2" t="s">
        <v>657</v>
      </c>
      <c r="R717" s="3"/>
      <c r="S717" s="2"/>
    </row>
    <row r="718" spans="1:19">
      <c r="A718" s="2" t="s">
        <v>3592</v>
      </c>
      <c r="B718" s="2" t="s">
        <v>3593</v>
      </c>
      <c r="C718" s="2" t="s">
        <v>3594</v>
      </c>
      <c r="D718" s="2" t="s">
        <v>3595</v>
      </c>
      <c r="E718" s="2" t="s">
        <v>2055</v>
      </c>
      <c r="F718" s="2" t="s">
        <v>211</v>
      </c>
      <c r="G718" s="2" t="s">
        <v>171</v>
      </c>
      <c r="H718" s="2">
        <v>30</v>
      </c>
      <c r="I718" s="2">
        <v>10</v>
      </c>
      <c r="J718" s="2">
        <v>21</v>
      </c>
      <c r="K718" s="2" t="s">
        <v>395</v>
      </c>
      <c r="L718" s="3">
        <v>45729</v>
      </c>
      <c r="M718" s="2" t="s">
        <v>213</v>
      </c>
      <c r="N718" s="2" t="s">
        <v>889</v>
      </c>
      <c r="O718" s="2" t="s">
        <v>491</v>
      </c>
      <c r="P718" s="2" t="s">
        <v>232</v>
      </c>
      <c r="Q718" s="2" t="s">
        <v>329</v>
      </c>
      <c r="R718" s="3">
        <v>45765</v>
      </c>
      <c r="S718" s="2" t="s">
        <v>3596</v>
      </c>
    </row>
    <row r="719" spans="1:19">
      <c r="A719" s="2" t="s">
        <v>3597</v>
      </c>
      <c r="B719" s="2" t="s">
        <v>3598</v>
      </c>
      <c r="C719" s="2" t="s">
        <v>3599</v>
      </c>
      <c r="D719" s="2" t="s">
        <v>3600</v>
      </c>
      <c r="E719" s="2" t="s">
        <v>685</v>
      </c>
      <c r="F719" s="2"/>
      <c r="G719" s="2" t="s">
        <v>686</v>
      </c>
      <c r="H719" s="2">
        <v>4</v>
      </c>
      <c r="I719" s="2">
        <v>16</v>
      </c>
      <c r="J719" s="2">
        <v>2</v>
      </c>
      <c r="K719" s="2" t="s">
        <v>291</v>
      </c>
      <c r="L719" s="3">
        <v>45801</v>
      </c>
      <c r="M719" s="2" t="s">
        <v>90</v>
      </c>
      <c r="N719" s="2" t="s">
        <v>812</v>
      </c>
      <c r="O719" s="2" t="s">
        <v>113</v>
      </c>
      <c r="P719" s="2" t="s">
        <v>631</v>
      </c>
      <c r="Q719" s="2" t="s">
        <v>204</v>
      </c>
      <c r="R719" s="3"/>
      <c r="S719" s="2"/>
    </row>
    <row r="720" spans="1:19">
      <c r="A720" s="2" t="s">
        <v>3601</v>
      </c>
      <c r="B720" s="2" t="s">
        <v>1058</v>
      </c>
      <c r="C720" s="2" t="s">
        <v>3602</v>
      </c>
      <c r="D720" s="2"/>
      <c r="E720" s="2" t="s">
        <v>1358</v>
      </c>
      <c r="F720" s="2"/>
      <c r="G720" s="2" t="s">
        <v>282</v>
      </c>
      <c r="H720" s="2">
        <v>8</v>
      </c>
      <c r="I720" s="2">
        <v>8</v>
      </c>
      <c r="J720" s="2"/>
      <c r="K720" s="2" t="s">
        <v>99</v>
      </c>
      <c r="L720" s="3">
        <v>45895</v>
      </c>
      <c r="M720" s="2" t="s">
        <v>421</v>
      </c>
      <c r="N720" s="2" t="s">
        <v>370</v>
      </c>
      <c r="O720" s="2" t="s">
        <v>124</v>
      </c>
      <c r="P720" s="2" t="s">
        <v>328</v>
      </c>
      <c r="Q720" s="2" t="s">
        <v>445</v>
      </c>
      <c r="R720" s="3">
        <v>45931</v>
      </c>
      <c r="S720" s="2" t="s">
        <v>3603</v>
      </c>
    </row>
    <row r="721" spans="1:19">
      <c r="A721" s="2" t="s">
        <v>3604</v>
      </c>
      <c r="B721" s="2" t="s">
        <v>3605</v>
      </c>
      <c r="C721" s="2" t="s">
        <v>3606</v>
      </c>
      <c r="D721" s="2" t="s">
        <v>3607</v>
      </c>
      <c r="E721" s="2" t="s">
        <v>3608</v>
      </c>
      <c r="F721" s="2" t="s">
        <v>334</v>
      </c>
      <c r="G721" s="2" t="s">
        <v>182</v>
      </c>
      <c r="H721" s="2">
        <v>31</v>
      </c>
      <c r="I721" s="2">
        <v>6</v>
      </c>
      <c r="J721" s="2">
        <v>59</v>
      </c>
      <c r="K721" s="2" t="s">
        <v>64</v>
      </c>
      <c r="L721" s="3">
        <v>46016</v>
      </c>
      <c r="M721" s="2"/>
      <c r="N721" s="2" t="s">
        <v>499</v>
      </c>
      <c r="O721" s="2" t="s">
        <v>915</v>
      </c>
      <c r="P721" s="2" t="s">
        <v>103</v>
      </c>
      <c r="Q721" s="2" t="s">
        <v>509</v>
      </c>
      <c r="R721" s="3">
        <v>45676</v>
      </c>
      <c r="S721" s="2" t="s">
        <v>3609</v>
      </c>
    </row>
    <row r="722" spans="1:19">
      <c r="A722" s="2" t="s">
        <v>3610</v>
      </c>
      <c r="B722" s="2" t="s">
        <v>3611</v>
      </c>
      <c r="C722" s="2" t="s">
        <v>3612</v>
      </c>
      <c r="D722" s="2"/>
      <c r="E722" s="2" t="s">
        <v>386</v>
      </c>
      <c r="F722" s="2" t="s">
        <v>38</v>
      </c>
      <c r="G722" s="2" t="s">
        <v>251</v>
      </c>
      <c r="H722" s="2">
        <v>6</v>
      </c>
      <c r="I722" s="2">
        <v>5</v>
      </c>
      <c r="J722" s="2">
        <v>37</v>
      </c>
      <c r="K722" s="2" t="s">
        <v>600</v>
      </c>
      <c r="L722" s="3">
        <v>45710</v>
      </c>
      <c r="M722" s="2" t="s">
        <v>40</v>
      </c>
      <c r="N722" s="2" t="s">
        <v>1017</v>
      </c>
      <c r="O722" s="2" t="s">
        <v>102</v>
      </c>
      <c r="P722" s="2" t="s">
        <v>404</v>
      </c>
      <c r="Q722" s="2" t="s">
        <v>176</v>
      </c>
      <c r="R722" s="3">
        <v>45658</v>
      </c>
      <c r="S722" s="2" t="s">
        <v>3613</v>
      </c>
    </row>
    <row r="723" spans="1:19">
      <c r="A723" s="2" t="s">
        <v>3614</v>
      </c>
      <c r="B723" s="2" t="s">
        <v>1704</v>
      </c>
      <c r="C723" s="2" t="s">
        <v>3615</v>
      </c>
      <c r="D723" s="2" t="s">
        <v>3616</v>
      </c>
      <c r="E723" s="2" t="s">
        <v>1003</v>
      </c>
      <c r="F723" s="2" t="s">
        <v>281</v>
      </c>
      <c r="G723" s="2" t="s">
        <v>76</v>
      </c>
      <c r="H723" s="2">
        <v>31</v>
      </c>
      <c r="I723" s="2"/>
      <c r="J723" s="2">
        <v>32</v>
      </c>
      <c r="K723" s="2" t="s">
        <v>183</v>
      </c>
      <c r="L723" s="3">
        <v>45723</v>
      </c>
      <c r="M723" s="2" t="s">
        <v>65</v>
      </c>
      <c r="N723" s="2" t="s">
        <v>123</v>
      </c>
      <c r="O723" s="2" t="s">
        <v>1469</v>
      </c>
      <c r="P723" s="2" t="s">
        <v>163</v>
      </c>
      <c r="Q723" s="2" t="s">
        <v>578</v>
      </c>
      <c r="R723" s="3">
        <v>45902</v>
      </c>
      <c r="S723" s="2"/>
    </row>
    <row r="724" spans="1:19">
      <c r="A724" s="2" t="s">
        <v>3617</v>
      </c>
      <c r="B724" s="2" t="s">
        <v>3618</v>
      </c>
      <c r="C724" s="2" t="s">
        <v>3619</v>
      </c>
      <c r="D724" s="2" t="s">
        <v>3620</v>
      </c>
      <c r="E724" s="2" t="s">
        <v>250</v>
      </c>
      <c r="F724" s="2" t="s">
        <v>444</v>
      </c>
      <c r="G724" s="2" t="s">
        <v>240</v>
      </c>
      <c r="H724" s="2">
        <v>28</v>
      </c>
      <c r="I724" s="2">
        <v>18</v>
      </c>
      <c r="J724" s="2">
        <v>24</v>
      </c>
      <c r="K724" s="2" t="s">
        <v>64</v>
      </c>
      <c r="L724" s="3">
        <v>45908</v>
      </c>
      <c r="M724" s="2" t="s">
        <v>241</v>
      </c>
      <c r="N724" s="2" t="s">
        <v>889</v>
      </c>
      <c r="O724" s="2" t="s">
        <v>231</v>
      </c>
      <c r="P724" s="2" t="s">
        <v>775</v>
      </c>
      <c r="Q724" s="2" t="s">
        <v>164</v>
      </c>
      <c r="R724" s="3"/>
      <c r="S724" s="2" t="s">
        <v>3621</v>
      </c>
    </row>
    <row r="725" spans="1:19">
      <c r="A725" s="2" t="s">
        <v>3622</v>
      </c>
      <c r="B725" s="2" t="s">
        <v>3623</v>
      </c>
      <c r="C725" s="2" t="s">
        <v>3624</v>
      </c>
      <c r="D725" s="2" t="s">
        <v>3625</v>
      </c>
      <c r="E725" s="2" t="s">
        <v>3608</v>
      </c>
      <c r="F725" s="2"/>
      <c r="G725" s="2" t="s">
        <v>63</v>
      </c>
      <c r="H725" s="2">
        <v>22</v>
      </c>
      <c r="I725" s="2">
        <v>11</v>
      </c>
      <c r="J725" s="2">
        <v>11</v>
      </c>
      <c r="K725" s="2" t="s">
        <v>395</v>
      </c>
      <c r="L725" s="3">
        <v>45778</v>
      </c>
      <c r="M725" s="2" t="s">
        <v>241</v>
      </c>
      <c r="N725" s="2" t="s">
        <v>717</v>
      </c>
      <c r="O725" s="2" t="s">
        <v>807</v>
      </c>
      <c r="P725" s="2" t="s">
        <v>1511</v>
      </c>
      <c r="Q725" s="2" t="s">
        <v>154</v>
      </c>
      <c r="R725" s="3">
        <v>45928</v>
      </c>
      <c r="S725" s="2"/>
    </row>
    <row r="726" spans="1:19">
      <c r="A726" s="2" t="s">
        <v>3626</v>
      </c>
      <c r="B726" s="2" t="s">
        <v>3627</v>
      </c>
      <c r="C726" s="2" t="s">
        <v>3628</v>
      </c>
      <c r="D726" s="2" t="s">
        <v>3629</v>
      </c>
      <c r="E726" s="2" t="s">
        <v>587</v>
      </c>
      <c r="F726" s="2" t="s">
        <v>211</v>
      </c>
      <c r="G726" s="2" t="s">
        <v>895</v>
      </c>
      <c r="H726" s="2">
        <v>0</v>
      </c>
      <c r="I726" s="2">
        <v>6</v>
      </c>
      <c r="J726" s="2">
        <v>26</v>
      </c>
      <c r="K726" s="2" t="s">
        <v>600</v>
      </c>
      <c r="L726" s="3">
        <v>45674</v>
      </c>
      <c r="M726" s="2" t="s">
        <v>421</v>
      </c>
      <c r="N726" s="2" t="s">
        <v>792</v>
      </c>
      <c r="O726" s="2" t="s">
        <v>293</v>
      </c>
      <c r="P726" s="2" t="s">
        <v>1319</v>
      </c>
      <c r="Q726" s="2" t="s">
        <v>356</v>
      </c>
      <c r="R726" s="3">
        <v>45665</v>
      </c>
      <c r="S726" s="2" t="s">
        <v>3630</v>
      </c>
    </row>
    <row r="727" spans="1:19">
      <c r="A727" s="2" t="s">
        <v>3631</v>
      </c>
      <c r="B727" s="2" t="s">
        <v>3632</v>
      </c>
      <c r="C727" s="2"/>
      <c r="D727" s="2" t="s">
        <v>3633</v>
      </c>
      <c r="E727" s="2" t="s">
        <v>2055</v>
      </c>
      <c r="F727" s="2" t="s">
        <v>211</v>
      </c>
      <c r="G727" s="2" t="s">
        <v>308</v>
      </c>
      <c r="H727" s="2">
        <v>13</v>
      </c>
      <c r="I727" s="2">
        <v>18</v>
      </c>
      <c r="J727" s="2"/>
      <c r="K727" s="2" t="s">
        <v>111</v>
      </c>
      <c r="L727" s="3">
        <v>45946</v>
      </c>
      <c r="M727" s="2"/>
      <c r="N727" s="2" t="s">
        <v>499</v>
      </c>
      <c r="O727" s="2" t="s">
        <v>1250</v>
      </c>
      <c r="P727" s="2" t="s">
        <v>68</v>
      </c>
      <c r="Q727" s="2" t="s">
        <v>176</v>
      </c>
      <c r="R727" s="3">
        <v>45909</v>
      </c>
      <c r="S727" s="2"/>
    </row>
    <row r="728" spans="1:19">
      <c r="A728" s="2" t="s">
        <v>3634</v>
      </c>
      <c r="B728" s="2" t="s">
        <v>3635</v>
      </c>
      <c r="C728" s="2" t="s">
        <v>3636</v>
      </c>
      <c r="D728" s="2" t="s">
        <v>3637</v>
      </c>
      <c r="E728" s="2" t="s">
        <v>13</v>
      </c>
      <c r="F728" s="2" t="s">
        <v>334</v>
      </c>
      <c r="G728" s="2" t="s">
        <v>240</v>
      </c>
      <c r="H728" s="2">
        <v>14</v>
      </c>
      <c r="I728" s="2">
        <v>0</v>
      </c>
      <c r="J728" s="2">
        <v>37</v>
      </c>
      <c r="K728" s="2" t="s">
        <v>99</v>
      </c>
      <c r="L728" s="3">
        <v>45662</v>
      </c>
      <c r="M728" s="2" t="s">
        <v>172</v>
      </c>
      <c r="N728" s="2" t="s">
        <v>403</v>
      </c>
      <c r="O728" s="2" t="s">
        <v>564</v>
      </c>
      <c r="P728" s="2" t="s">
        <v>328</v>
      </c>
      <c r="Q728" s="2" t="s">
        <v>104</v>
      </c>
      <c r="R728" s="3">
        <v>45989</v>
      </c>
      <c r="S728" s="2" t="s">
        <v>3638</v>
      </c>
    </row>
    <row r="729" spans="1:19">
      <c r="A729" s="2" t="s">
        <v>3639</v>
      </c>
      <c r="B729" s="2" t="s">
        <v>3640</v>
      </c>
      <c r="C729" s="2" t="s">
        <v>3641</v>
      </c>
      <c r="D729" s="2"/>
      <c r="E729" s="2" t="s">
        <v>1182</v>
      </c>
      <c r="F729" s="2" t="s">
        <v>49</v>
      </c>
      <c r="G729" s="2" t="s">
        <v>8</v>
      </c>
      <c r="H729" s="2"/>
      <c r="I729" s="2"/>
      <c r="J729" s="2">
        <v>42</v>
      </c>
      <c r="K729" s="2"/>
      <c r="L729" s="3">
        <v>45914</v>
      </c>
      <c r="M729" s="2" t="s">
        <v>65</v>
      </c>
      <c r="N729" s="2" t="s">
        <v>370</v>
      </c>
      <c r="O729" s="2" t="s">
        <v>53</v>
      </c>
      <c r="P729" s="2" t="s">
        <v>301</v>
      </c>
      <c r="Q729" s="2" t="s">
        <v>414</v>
      </c>
      <c r="R729" s="3">
        <v>45862</v>
      </c>
      <c r="S729" s="2"/>
    </row>
    <row r="730" spans="1:19">
      <c r="A730" s="2" t="s">
        <v>3642</v>
      </c>
      <c r="B730" s="2" t="s">
        <v>3643</v>
      </c>
      <c r="C730" s="2" t="s">
        <v>3644</v>
      </c>
      <c r="D730" s="2" t="s">
        <v>3645</v>
      </c>
      <c r="E730" s="2" t="s">
        <v>428</v>
      </c>
      <c r="F730" s="2" t="s">
        <v>131</v>
      </c>
      <c r="G730" s="2" t="s">
        <v>141</v>
      </c>
      <c r="H730" s="2">
        <v>10</v>
      </c>
      <c r="I730" s="2">
        <v>7</v>
      </c>
      <c r="J730" s="2">
        <v>57</v>
      </c>
      <c r="K730" s="2" t="s">
        <v>111</v>
      </c>
      <c r="L730" s="3"/>
      <c r="M730" s="2" t="s">
        <v>78</v>
      </c>
      <c r="N730" s="2" t="s">
        <v>370</v>
      </c>
      <c r="O730" s="2" t="s">
        <v>215</v>
      </c>
      <c r="P730" s="2" t="s">
        <v>704</v>
      </c>
      <c r="Q730" s="2" t="s">
        <v>445</v>
      </c>
      <c r="R730" s="3">
        <v>45794</v>
      </c>
      <c r="S730" s="2"/>
    </row>
    <row r="731" spans="1:19">
      <c r="A731" s="2" t="s">
        <v>3646</v>
      </c>
      <c r="B731" s="2" t="s">
        <v>3647</v>
      </c>
      <c r="C731" s="2" t="s">
        <v>3648</v>
      </c>
      <c r="D731" s="2"/>
      <c r="E731" s="2" t="s">
        <v>1882</v>
      </c>
      <c r="F731" s="2" t="s">
        <v>379</v>
      </c>
      <c r="G731" s="2" t="s">
        <v>992</v>
      </c>
      <c r="H731" s="2">
        <v>5</v>
      </c>
      <c r="I731" s="2">
        <v>16</v>
      </c>
      <c r="J731" s="2">
        <v>49</v>
      </c>
      <c r="K731" s="2" t="s">
        <v>11</v>
      </c>
      <c r="L731" s="3">
        <v>45835</v>
      </c>
      <c r="M731" s="2" t="s">
        <v>532</v>
      </c>
      <c r="N731" s="2"/>
      <c r="O731" s="2" t="s">
        <v>710</v>
      </c>
      <c r="P731" s="2" t="s">
        <v>413</v>
      </c>
      <c r="Q731" s="2" t="s">
        <v>44</v>
      </c>
      <c r="R731" s="3">
        <v>45893</v>
      </c>
      <c r="S731" s="2"/>
    </row>
    <row r="732" spans="1:19">
      <c r="A732" s="2" t="s">
        <v>3649</v>
      </c>
      <c r="B732" s="2" t="s">
        <v>3650</v>
      </c>
      <c r="C732" s="2" t="s">
        <v>3651</v>
      </c>
      <c r="D732" s="2" t="s">
        <v>3652</v>
      </c>
      <c r="E732" s="2" t="s">
        <v>3371</v>
      </c>
      <c r="F732" s="2" t="s">
        <v>170</v>
      </c>
      <c r="G732" s="2" t="s">
        <v>240</v>
      </c>
      <c r="H732" s="2">
        <v>34</v>
      </c>
      <c r="I732" s="2">
        <v>14</v>
      </c>
      <c r="J732" s="2"/>
      <c r="K732" s="2" t="s">
        <v>600</v>
      </c>
      <c r="L732" s="3">
        <v>45884</v>
      </c>
      <c r="M732" s="2"/>
      <c r="N732" s="2" t="s">
        <v>1079</v>
      </c>
      <c r="O732" s="2" t="s">
        <v>67</v>
      </c>
      <c r="P732" s="2" t="s">
        <v>103</v>
      </c>
      <c r="Q732" s="2" t="s">
        <v>82</v>
      </c>
      <c r="R732" s="3">
        <v>45819</v>
      </c>
      <c r="S732" s="2"/>
    </row>
    <row r="733" spans="1:19">
      <c r="A733" s="2" t="s">
        <v>3653</v>
      </c>
      <c r="B733" s="2" t="s">
        <v>3654</v>
      </c>
      <c r="C733" s="2" t="s">
        <v>3655</v>
      </c>
      <c r="D733" s="2" t="s">
        <v>3656</v>
      </c>
      <c r="E733" s="2" t="s">
        <v>2309</v>
      </c>
      <c r="F733" s="2"/>
      <c r="G733" s="2" t="s">
        <v>361</v>
      </c>
      <c r="H733" s="2">
        <v>19</v>
      </c>
      <c r="I733" s="2">
        <v>19</v>
      </c>
      <c r="J733" s="2">
        <v>40</v>
      </c>
      <c r="K733" s="2" t="s">
        <v>291</v>
      </c>
      <c r="L733" s="3">
        <v>45907</v>
      </c>
      <c r="M733" s="2" t="s">
        <v>193</v>
      </c>
      <c r="N733" s="2" t="s">
        <v>214</v>
      </c>
      <c r="O733" s="2" t="s">
        <v>371</v>
      </c>
      <c r="P733" s="2" t="s">
        <v>526</v>
      </c>
      <c r="Q733" s="2" t="s">
        <v>233</v>
      </c>
      <c r="R733" s="3"/>
      <c r="S733" s="2"/>
    </row>
    <row r="734" spans="1:19">
      <c r="A734" s="2" t="s">
        <v>3657</v>
      </c>
      <c r="B734" s="2" t="s">
        <v>3658</v>
      </c>
      <c r="C734" s="2" t="s">
        <v>3659</v>
      </c>
      <c r="D734" s="2" t="s">
        <v>3660</v>
      </c>
      <c r="E734" s="2" t="s">
        <v>2002</v>
      </c>
      <c r="F734" s="2" t="s">
        <v>379</v>
      </c>
      <c r="G734" s="2" t="s">
        <v>272</v>
      </c>
      <c r="H734" s="2">
        <v>34</v>
      </c>
      <c r="I734" s="2"/>
      <c r="J734" s="2">
        <v>41</v>
      </c>
      <c r="K734" s="2" t="s">
        <v>600</v>
      </c>
      <c r="L734" s="3">
        <v>45866</v>
      </c>
      <c r="M734" s="2" t="s">
        <v>78</v>
      </c>
      <c r="N734" s="2" t="s">
        <v>764</v>
      </c>
      <c r="O734" s="2" t="s">
        <v>371</v>
      </c>
      <c r="P734" s="2" t="s">
        <v>68</v>
      </c>
      <c r="Q734" s="2" t="s">
        <v>793</v>
      </c>
      <c r="R734" s="3">
        <v>45870</v>
      </c>
      <c r="S734" s="2" t="s">
        <v>3661</v>
      </c>
    </row>
    <row r="735" spans="1:19">
      <c r="A735" s="2" t="s">
        <v>3662</v>
      </c>
      <c r="B735" s="2" t="s">
        <v>3663</v>
      </c>
      <c r="C735" s="2" t="s">
        <v>3664</v>
      </c>
      <c r="D735" s="2" t="s">
        <v>3665</v>
      </c>
      <c r="E735" s="2" t="s">
        <v>394</v>
      </c>
      <c r="F735" s="2"/>
      <c r="G735" s="2" t="s">
        <v>192</v>
      </c>
      <c r="H735" s="2">
        <v>29</v>
      </c>
      <c r="I735" s="2">
        <v>7</v>
      </c>
      <c r="J735" s="2">
        <v>2</v>
      </c>
      <c r="K735" s="2" t="s">
        <v>111</v>
      </c>
      <c r="L735" s="3">
        <v>45886</v>
      </c>
      <c r="M735" s="2"/>
      <c r="N735" s="2" t="s">
        <v>327</v>
      </c>
      <c r="O735" s="2" t="s">
        <v>656</v>
      </c>
      <c r="P735" s="2" t="s">
        <v>186</v>
      </c>
      <c r="Q735" s="2" t="s">
        <v>55</v>
      </c>
      <c r="R735" s="3">
        <v>46006</v>
      </c>
      <c r="S735" s="2"/>
    </row>
    <row r="736" spans="1:19">
      <c r="A736" s="2" t="s">
        <v>3666</v>
      </c>
      <c r="B736" s="2" t="s">
        <v>3667</v>
      </c>
      <c r="C736" s="2" t="s">
        <v>3668</v>
      </c>
      <c r="D736" s="2" t="s">
        <v>3669</v>
      </c>
      <c r="E736" s="2" t="s">
        <v>443</v>
      </c>
      <c r="F736" s="2" t="s">
        <v>444</v>
      </c>
      <c r="G736" s="2" t="s">
        <v>599</v>
      </c>
      <c r="H736" s="2">
        <v>5</v>
      </c>
      <c r="I736" s="2">
        <v>19</v>
      </c>
      <c r="J736" s="2">
        <v>56</v>
      </c>
      <c r="K736" s="2" t="s">
        <v>39</v>
      </c>
      <c r="L736" s="3">
        <v>46018</v>
      </c>
      <c r="M736" s="2" t="s">
        <v>51</v>
      </c>
      <c r="N736" s="2" t="s">
        <v>214</v>
      </c>
      <c r="O736" s="2" t="s">
        <v>718</v>
      </c>
      <c r="P736" s="2" t="s">
        <v>175</v>
      </c>
      <c r="Q736" s="2" t="s">
        <v>233</v>
      </c>
      <c r="R736" s="3">
        <v>45691</v>
      </c>
      <c r="S736" s="2"/>
    </row>
    <row r="737" spans="1:19">
      <c r="A737" s="2" t="s">
        <v>3670</v>
      </c>
      <c r="B737" s="2" t="s">
        <v>3671</v>
      </c>
      <c r="C737" s="2" t="s">
        <v>3672</v>
      </c>
      <c r="D737" s="2" t="s">
        <v>3673</v>
      </c>
      <c r="E737" s="2" t="s">
        <v>261</v>
      </c>
      <c r="F737" s="2"/>
      <c r="G737" s="2" t="s">
        <v>262</v>
      </c>
      <c r="H737" s="2">
        <v>25</v>
      </c>
      <c r="I737" s="2">
        <v>17</v>
      </c>
      <c r="J737" s="2">
        <v>47</v>
      </c>
      <c r="K737" s="2" t="s">
        <v>12</v>
      </c>
      <c r="L737" s="3">
        <v>45897</v>
      </c>
      <c r="M737" s="2" t="s">
        <v>65</v>
      </c>
      <c r="N737" s="2" t="s">
        <v>1189</v>
      </c>
      <c r="O737" s="2" t="s">
        <v>143</v>
      </c>
      <c r="P737" s="2" t="s">
        <v>423</v>
      </c>
      <c r="Q737" s="2" t="s">
        <v>578</v>
      </c>
      <c r="R737" s="3">
        <v>45970</v>
      </c>
      <c r="S737" s="2"/>
    </row>
    <row r="738" spans="1:19">
      <c r="A738" s="2" t="s">
        <v>3674</v>
      </c>
      <c r="B738" s="2" t="s">
        <v>3675</v>
      </c>
      <c r="C738" s="2"/>
      <c r="D738" s="2" t="s">
        <v>3676</v>
      </c>
      <c r="E738" s="2" t="s">
        <v>575</v>
      </c>
      <c r="F738" s="2" t="s">
        <v>655</v>
      </c>
      <c r="G738" s="2" t="s">
        <v>643</v>
      </c>
      <c r="H738" s="2">
        <v>8</v>
      </c>
      <c r="I738" s="2">
        <v>15</v>
      </c>
      <c r="J738" s="2">
        <v>31</v>
      </c>
      <c r="K738" s="2" t="s">
        <v>183</v>
      </c>
      <c r="L738" s="3">
        <v>45700</v>
      </c>
      <c r="M738" s="2"/>
      <c r="N738" s="2" t="s">
        <v>697</v>
      </c>
      <c r="O738" s="2" t="s">
        <v>53</v>
      </c>
      <c r="P738" s="2" t="s">
        <v>1511</v>
      </c>
      <c r="Q738" s="2" t="s">
        <v>657</v>
      </c>
      <c r="R738" s="3">
        <v>46013</v>
      </c>
      <c r="S738" s="2"/>
    </row>
    <row r="739" spans="1:19">
      <c r="A739" s="2" t="s">
        <v>3677</v>
      </c>
      <c r="B739" s="2" t="s">
        <v>3678</v>
      </c>
      <c r="C739" s="2" t="s">
        <v>3679</v>
      </c>
      <c r="D739" s="2"/>
      <c r="E739" s="2" t="s">
        <v>2341</v>
      </c>
      <c r="F739" s="2" t="s">
        <v>230</v>
      </c>
      <c r="G739" s="2" t="s">
        <v>50</v>
      </c>
      <c r="H739" s="2">
        <v>19</v>
      </c>
      <c r="I739" s="2">
        <v>7</v>
      </c>
      <c r="J739" s="2">
        <v>19</v>
      </c>
      <c r="K739" s="2" t="s">
        <v>14</v>
      </c>
      <c r="L739" s="3">
        <v>46003</v>
      </c>
      <c r="M739" s="2" t="s">
        <v>100</v>
      </c>
      <c r="N739" s="2" t="s">
        <v>309</v>
      </c>
      <c r="O739" s="2" t="s">
        <v>623</v>
      </c>
      <c r="P739" s="2"/>
      <c r="Q739" s="2" t="s">
        <v>154</v>
      </c>
      <c r="R739" s="3">
        <v>45876</v>
      </c>
      <c r="S739" s="2"/>
    </row>
    <row r="740" spans="1:19">
      <c r="A740" s="2" t="s">
        <v>3680</v>
      </c>
      <c r="B740" s="2" t="s">
        <v>3681</v>
      </c>
      <c r="C740" s="2" t="s">
        <v>3682</v>
      </c>
      <c r="D740" s="2" t="s">
        <v>3683</v>
      </c>
      <c r="E740" s="2" t="s">
        <v>1619</v>
      </c>
      <c r="F740" s="2" t="s">
        <v>410</v>
      </c>
      <c r="G740" s="2" t="s">
        <v>262</v>
      </c>
      <c r="H740" s="2">
        <v>28</v>
      </c>
      <c r="I740" s="2"/>
      <c r="J740" s="2"/>
      <c r="K740" s="2" t="s">
        <v>252</v>
      </c>
      <c r="L740" s="3">
        <v>45705</v>
      </c>
      <c r="M740" s="2" t="s">
        <v>172</v>
      </c>
      <c r="N740" s="2" t="s">
        <v>764</v>
      </c>
      <c r="O740" s="2" t="s">
        <v>162</v>
      </c>
      <c r="P740" s="2" t="s">
        <v>103</v>
      </c>
      <c r="Q740" s="2" t="s">
        <v>578</v>
      </c>
      <c r="R740" s="3">
        <v>45696</v>
      </c>
      <c r="S740" s="2" t="s">
        <v>3684</v>
      </c>
    </row>
    <row r="741" spans="1:19">
      <c r="A741" s="2" t="s">
        <v>3685</v>
      </c>
      <c r="B741" s="2" t="s">
        <v>3686</v>
      </c>
      <c r="C741" s="2" t="s">
        <v>3687</v>
      </c>
      <c r="D741" s="2"/>
      <c r="E741" s="2" t="s">
        <v>1210</v>
      </c>
      <c r="F741" s="2" t="s">
        <v>468</v>
      </c>
      <c r="G741" s="2" t="s">
        <v>9</v>
      </c>
      <c r="H741" s="2">
        <v>18</v>
      </c>
      <c r="I741" s="2">
        <v>7</v>
      </c>
      <c r="J741" s="2">
        <v>49</v>
      </c>
      <c r="K741" s="2" t="s">
        <v>7</v>
      </c>
      <c r="L741" s="3">
        <v>45866</v>
      </c>
      <c r="M741" s="2" t="s">
        <v>78</v>
      </c>
      <c r="N741" s="2" t="s">
        <v>309</v>
      </c>
      <c r="O741" s="2" t="s">
        <v>283</v>
      </c>
      <c r="P741" s="2" t="s">
        <v>538</v>
      </c>
      <c r="Q741" s="2" t="s">
        <v>657</v>
      </c>
      <c r="R741" s="3">
        <v>45761</v>
      </c>
      <c r="S741" s="2"/>
    </row>
    <row r="742" spans="1:19">
      <c r="A742" s="2" t="s">
        <v>3688</v>
      </c>
      <c r="B742" s="2" t="s">
        <v>3689</v>
      </c>
      <c r="C742" s="2" t="s">
        <v>3690</v>
      </c>
      <c r="D742" s="2" t="s">
        <v>3691</v>
      </c>
      <c r="E742" s="2" t="s">
        <v>210</v>
      </c>
      <c r="F742" s="2" t="s">
        <v>569</v>
      </c>
      <c r="G742" s="2" t="s">
        <v>9</v>
      </c>
      <c r="H742" s="2">
        <v>8</v>
      </c>
      <c r="I742" s="2">
        <v>7</v>
      </c>
      <c r="J742" s="2">
        <v>37</v>
      </c>
      <c r="K742" s="2" t="s">
        <v>600</v>
      </c>
      <c r="L742" s="3"/>
      <c r="M742" s="2" t="s">
        <v>516</v>
      </c>
      <c r="N742" s="2" t="s">
        <v>889</v>
      </c>
      <c r="O742" s="2" t="s">
        <v>749</v>
      </c>
      <c r="P742" s="2" t="s">
        <v>186</v>
      </c>
      <c r="Q742" s="2"/>
      <c r="R742" s="3">
        <v>45992</v>
      </c>
      <c r="S742" s="2"/>
    </row>
    <row r="743" spans="1:19">
      <c r="A743" s="2" t="s">
        <v>3692</v>
      </c>
      <c r="B743" s="2" t="s">
        <v>3693</v>
      </c>
      <c r="C743" s="2" t="s">
        <v>3694</v>
      </c>
      <c r="D743" s="2"/>
      <c r="E743" s="2" t="s">
        <v>2803</v>
      </c>
      <c r="F743" s="2" t="s">
        <v>342</v>
      </c>
      <c r="G743" s="2" t="s">
        <v>643</v>
      </c>
      <c r="H743" s="2">
        <v>25</v>
      </c>
      <c r="I743" s="2">
        <v>13</v>
      </c>
      <c r="J743" s="2">
        <v>8</v>
      </c>
      <c r="K743" s="2" t="s">
        <v>291</v>
      </c>
      <c r="L743" s="3">
        <v>45706</v>
      </c>
      <c r="M743" s="2" t="s">
        <v>335</v>
      </c>
      <c r="N743" s="2" t="s">
        <v>263</v>
      </c>
      <c r="O743" s="2" t="s">
        <v>1250</v>
      </c>
      <c r="P743" s="2" t="s">
        <v>93</v>
      </c>
      <c r="Q743" s="2" t="s">
        <v>414</v>
      </c>
      <c r="R743" s="3">
        <v>45832</v>
      </c>
      <c r="S743" s="2" t="s">
        <v>3695</v>
      </c>
    </row>
    <row r="744" spans="1:19">
      <c r="A744" s="2" t="s">
        <v>3696</v>
      </c>
      <c r="B744" s="2" t="s">
        <v>3697</v>
      </c>
      <c r="C744" s="2" t="s">
        <v>3698</v>
      </c>
      <c r="D744" s="2"/>
      <c r="E744" s="2" t="s">
        <v>1109</v>
      </c>
      <c r="F744" s="2" t="s">
        <v>211</v>
      </c>
      <c r="G744" s="2" t="s">
        <v>599</v>
      </c>
      <c r="H744" s="2"/>
      <c r="I744" s="2">
        <v>17</v>
      </c>
      <c r="J744" s="2">
        <v>11</v>
      </c>
      <c r="K744" s="2" t="s">
        <v>122</v>
      </c>
      <c r="L744" s="3">
        <v>46015</v>
      </c>
      <c r="M744" s="2" t="s">
        <v>516</v>
      </c>
      <c r="N744" s="2" t="s">
        <v>709</v>
      </c>
      <c r="O744" s="2" t="s">
        <v>460</v>
      </c>
      <c r="P744" s="2"/>
      <c r="Q744" s="2" t="s">
        <v>438</v>
      </c>
      <c r="R744" s="3">
        <v>45734</v>
      </c>
      <c r="S744" s="2" t="s">
        <v>3699</v>
      </c>
    </row>
    <row r="745" spans="1:19">
      <c r="A745" s="2" t="s">
        <v>3700</v>
      </c>
      <c r="B745" s="2" t="s">
        <v>3701</v>
      </c>
      <c r="C745" s="2" t="s">
        <v>3702</v>
      </c>
      <c r="D745" s="2" t="s">
        <v>3703</v>
      </c>
      <c r="E745" s="2" t="s">
        <v>1344</v>
      </c>
      <c r="F745" s="2" t="s">
        <v>342</v>
      </c>
      <c r="G745" s="2" t="s">
        <v>387</v>
      </c>
      <c r="H745" s="2">
        <v>29</v>
      </c>
      <c r="I745" s="2">
        <v>14</v>
      </c>
      <c r="J745" s="2">
        <v>20</v>
      </c>
      <c r="K745" s="2" t="s">
        <v>64</v>
      </c>
      <c r="L745" s="3">
        <v>45992</v>
      </c>
      <c r="M745" s="2" t="s">
        <v>380</v>
      </c>
      <c r="N745" s="2" t="s">
        <v>829</v>
      </c>
      <c r="O745" s="2" t="s">
        <v>491</v>
      </c>
      <c r="P745" s="2" t="s">
        <v>404</v>
      </c>
      <c r="Q745" s="2"/>
      <c r="R745" s="3">
        <v>45842</v>
      </c>
      <c r="S745" s="2" t="s">
        <v>3704</v>
      </c>
    </row>
    <row r="746" spans="1:19">
      <c r="A746" s="2" t="s">
        <v>3705</v>
      </c>
      <c r="B746" s="2" t="s">
        <v>3706</v>
      </c>
      <c r="C746" s="2" t="s">
        <v>3707</v>
      </c>
      <c r="D746" s="2"/>
      <c r="E746" s="2" t="s">
        <v>1154</v>
      </c>
      <c r="F746" s="2" t="s">
        <v>379</v>
      </c>
      <c r="G746" s="2" t="s">
        <v>251</v>
      </c>
      <c r="H746" s="2">
        <v>30</v>
      </c>
      <c r="I746" s="2">
        <v>5</v>
      </c>
      <c r="J746" s="2">
        <v>60</v>
      </c>
      <c r="K746" s="2" t="s">
        <v>7</v>
      </c>
      <c r="L746" s="3">
        <v>45903</v>
      </c>
      <c r="M746" s="2" t="s">
        <v>133</v>
      </c>
      <c r="N746" s="2" t="s">
        <v>52</v>
      </c>
      <c r="O746" s="2" t="s">
        <v>254</v>
      </c>
      <c r="P746" s="2" t="s">
        <v>1085</v>
      </c>
      <c r="Q746" s="2" t="s">
        <v>438</v>
      </c>
      <c r="R746" s="3">
        <v>45822</v>
      </c>
      <c r="S746" s="2"/>
    </row>
    <row r="747" spans="1:19">
      <c r="A747" s="2" t="s">
        <v>3708</v>
      </c>
      <c r="B747" s="2" t="s">
        <v>3709</v>
      </c>
      <c r="C747" s="2" t="s">
        <v>3710</v>
      </c>
      <c r="D747" s="2" t="s">
        <v>3711</v>
      </c>
      <c r="E747" s="2" t="s">
        <v>220</v>
      </c>
      <c r="F747" s="2" t="s">
        <v>131</v>
      </c>
      <c r="G747" s="2" t="s">
        <v>488</v>
      </c>
      <c r="H747" s="2">
        <v>12</v>
      </c>
      <c r="I747" s="2"/>
      <c r="J747" s="2"/>
      <c r="K747" s="2" t="s">
        <v>252</v>
      </c>
      <c r="L747" s="3">
        <v>45733</v>
      </c>
      <c r="M747" s="2" t="s">
        <v>151</v>
      </c>
      <c r="N747" s="2" t="s">
        <v>362</v>
      </c>
      <c r="O747" s="2" t="s">
        <v>102</v>
      </c>
      <c r="P747" s="2" t="s">
        <v>413</v>
      </c>
      <c r="Q747" s="2" t="s">
        <v>145</v>
      </c>
      <c r="R747" s="3">
        <v>45801</v>
      </c>
      <c r="S747" s="2"/>
    </row>
    <row r="748" spans="1:19">
      <c r="A748" s="2" t="s">
        <v>3712</v>
      </c>
      <c r="B748" s="2" t="s">
        <v>3713</v>
      </c>
      <c r="C748" s="2" t="s">
        <v>3714</v>
      </c>
      <c r="D748" s="2" t="s">
        <v>3715</v>
      </c>
      <c r="E748" s="2" t="s">
        <v>261</v>
      </c>
      <c r="F748" s="2" t="s">
        <v>38</v>
      </c>
      <c r="G748" s="2" t="s">
        <v>686</v>
      </c>
      <c r="H748" s="2">
        <v>33</v>
      </c>
      <c r="I748" s="2">
        <v>4</v>
      </c>
      <c r="J748" s="2">
        <v>17</v>
      </c>
      <c r="K748" s="2" t="s">
        <v>12</v>
      </c>
      <c r="L748" s="3"/>
      <c r="M748" s="2" t="s">
        <v>532</v>
      </c>
      <c r="N748" s="2" t="s">
        <v>792</v>
      </c>
      <c r="O748" s="2" t="s">
        <v>92</v>
      </c>
      <c r="P748" s="2" t="s">
        <v>1239</v>
      </c>
      <c r="Q748" s="2" t="s">
        <v>430</v>
      </c>
      <c r="R748" s="3">
        <v>45737</v>
      </c>
      <c r="S748" s="2"/>
    </row>
    <row r="749" spans="1:19">
      <c r="A749" s="2" t="s">
        <v>3716</v>
      </c>
      <c r="B749" s="2" t="s">
        <v>3717</v>
      </c>
      <c r="C749" s="2" t="s">
        <v>3718</v>
      </c>
      <c r="D749" s="2" t="s">
        <v>3719</v>
      </c>
      <c r="E749" s="2" t="s">
        <v>531</v>
      </c>
      <c r="F749" s="2" t="s">
        <v>271</v>
      </c>
      <c r="G749" s="2" t="s">
        <v>992</v>
      </c>
      <c r="H749" s="2">
        <v>7</v>
      </c>
      <c r="I749" s="2">
        <v>5</v>
      </c>
      <c r="J749" s="2">
        <v>38</v>
      </c>
      <c r="K749" s="2" t="s">
        <v>395</v>
      </c>
      <c r="L749" s="3">
        <v>45860</v>
      </c>
      <c r="M749" s="2" t="s">
        <v>380</v>
      </c>
      <c r="N749" s="2" t="s">
        <v>362</v>
      </c>
      <c r="O749" s="2" t="s">
        <v>92</v>
      </c>
      <c r="P749" s="2" t="s">
        <v>731</v>
      </c>
      <c r="Q749" s="2" t="s">
        <v>233</v>
      </c>
      <c r="R749" s="3">
        <v>45797</v>
      </c>
      <c r="S749" s="2" t="s">
        <v>3720</v>
      </c>
    </row>
    <row r="750" spans="1:19">
      <c r="A750" s="2" t="s">
        <v>3721</v>
      </c>
      <c r="B750" s="2" t="s">
        <v>3722</v>
      </c>
      <c r="C750" s="2" t="s">
        <v>3723</v>
      </c>
      <c r="D750" s="2" t="s">
        <v>3724</v>
      </c>
      <c r="E750" s="2" t="s">
        <v>48</v>
      </c>
      <c r="F750" s="2" t="s">
        <v>38</v>
      </c>
      <c r="G750" s="2" t="s">
        <v>308</v>
      </c>
      <c r="H750" s="2">
        <v>35</v>
      </c>
      <c r="I750" s="2">
        <v>11</v>
      </c>
      <c r="J750" s="2">
        <v>30</v>
      </c>
      <c r="K750" s="2" t="s">
        <v>39</v>
      </c>
      <c r="L750" s="3">
        <v>45699</v>
      </c>
      <c r="M750" s="2" t="s">
        <v>273</v>
      </c>
      <c r="N750" s="2" t="s">
        <v>841</v>
      </c>
      <c r="O750" s="2" t="s">
        <v>807</v>
      </c>
      <c r="P750" s="2" t="s">
        <v>1438</v>
      </c>
      <c r="Q750" s="2" t="s">
        <v>176</v>
      </c>
      <c r="R750" s="3">
        <v>45697</v>
      </c>
      <c r="S750" s="2" t="s">
        <v>3725</v>
      </c>
    </row>
    <row r="751" spans="1:19">
      <c r="A751" s="2" t="s">
        <v>3726</v>
      </c>
      <c r="B751" s="2" t="s">
        <v>3727</v>
      </c>
      <c r="C751" s="2" t="s">
        <v>3728</v>
      </c>
      <c r="D751" s="2" t="s">
        <v>3729</v>
      </c>
      <c r="E751" s="2" t="s">
        <v>386</v>
      </c>
      <c r="F751" s="2" t="s">
        <v>49</v>
      </c>
      <c r="G751" s="2" t="s">
        <v>182</v>
      </c>
      <c r="H751" s="2">
        <v>17</v>
      </c>
      <c r="I751" s="2">
        <v>12</v>
      </c>
      <c r="J751" s="2">
        <v>20</v>
      </c>
      <c r="K751" s="2" t="s">
        <v>77</v>
      </c>
      <c r="L751" s="3">
        <v>45765</v>
      </c>
      <c r="M751" s="2"/>
      <c r="N751" s="2" t="s">
        <v>327</v>
      </c>
      <c r="O751" s="2" t="s">
        <v>92</v>
      </c>
      <c r="P751" s="2" t="s">
        <v>871</v>
      </c>
      <c r="Q751" s="2" t="s">
        <v>44</v>
      </c>
      <c r="R751" s="3">
        <v>46016</v>
      </c>
      <c r="S751" s="2" t="s">
        <v>3730</v>
      </c>
    </row>
    <row r="752" spans="1:19">
      <c r="A752" s="2" t="s">
        <v>3731</v>
      </c>
      <c r="B752" s="2" t="s">
        <v>3732</v>
      </c>
      <c r="C752" s="2" t="s">
        <v>3733</v>
      </c>
      <c r="D752" s="2" t="s">
        <v>3734</v>
      </c>
      <c r="E752" s="2" t="s">
        <v>840</v>
      </c>
      <c r="F752" s="2" t="s">
        <v>444</v>
      </c>
      <c r="G752" s="2" t="s">
        <v>121</v>
      </c>
      <c r="H752" s="2">
        <v>21</v>
      </c>
      <c r="I752" s="2">
        <v>13</v>
      </c>
      <c r="J752" s="2">
        <v>36</v>
      </c>
      <c r="K752" s="2" t="s">
        <v>7</v>
      </c>
      <c r="L752" s="3">
        <v>45701</v>
      </c>
      <c r="M752" s="2" t="s">
        <v>946</v>
      </c>
      <c r="N752" s="2" t="s">
        <v>66</v>
      </c>
      <c r="O752" s="2" t="s">
        <v>337</v>
      </c>
      <c r="P752" s="2" t="s">
        <v>1319</v>
      </c>
      <c r="Q752" s="2" t="s">
        <v>373</v>
      </c>
      <c r="R752" s="3">
        <v>45926</v>
      </c>
      <c r="S752" s="2" t="s">
        <v>3735</v>
      </c>
    </row>
    <row r="753" spans="1:19">
      <c r="A753" s="2" t="s">
        <v>3736</v>
      </c>
      <c r="B753" s="2" t="s">
        <v>3737</v>
      </c>
      <c r="C753" s="2" t="s">
        <v>3738</v>
      </c>
      <c r="D753" s="2"/>
      <c r="E753" s="2" t="s">
        <v>2705</v>
      </c>
      <c r="F753" s="2"/>
      <c r="G753" s="2" t="s">
        <v>686</v>
      </c>
      <c r="H753" s="2">
        <v>24</v>
      </c>
      <c r="I753" s="2"/>
      <c r="J753" s="2">
        <v>49</v>
      </c>
      <c r="K753" s="2" t="s">
        <v>7</v>
      </c>
      <c r="L753" s="3">
        <v>45795</v>
      </c>
      <c r="M753" s="2"/>
      <c r="N753" s="2" t="s">
        <v>670</v>
      </c>
      <c r="O753" s="2" t="s">
        <v>556</v>
      </c>
      <c r="P753" s="2" t="s">
        <v>413</v>
      </c>
      <c r="Q753" s="2" t="s">
        <v>44</v>
      </c>
      <c r="R753" s="3">
        <v>45796</v>
      </c>
      <c r="S753" s="2"/>
    </row>
    <row r="754" spans="1:19">
      <c r="A754" s="2" t="s">
        <v>3739</v>
      </c>
      <c r="B754" s="2" t="s">
        <v>3740</v>
      </c>
      <c r="C754" s="2" t="s">
        <v>3741</v>
      </c>
      <c r="D754" s="2" t="s">
        <v>3742</v>
      </c>
      <c r="E754" s="2" t="s">
        <v>409</v>
      </c>
      <c r="F754" s="2" t="s">
        <v>334</v>
      </c>
      <c r="G754" s="2" t="s">
        <v>458</v>
      </c>
      <c r="H754" s="2">
        <v>18</v>
      </c>
      <c r="I754" s="2">
        <v>12</v>
      </c>
      <c r="J754" s="2">
        <v>52</v>
      </c>
      <c r="K754" s="2" t="s">
        <v>64</v>
      </c>
      <c r="L754" s="3">
        <v>45874</v>
      </c>
      <c r="M754" s="2" t="s">
        <v>946</v>
      </c>
      <c r="N754" s="2"/>
      <c r="O754" s="2" t="s">
        <v>350</v>
      </c>
      <c r="P754" s="2" t="s">
        <v>731</v>
      </c>
      <c r="Q754" s="2" t="s">
        <v>405</v>
      </c>
      <c r="R754" s="3">
        <v>45964</v>
      </c>
      <c r="S754" s="2" t="s">
        <v>3743</v>
      </c>
    </row>
    <row r="755" spans="1:19">
      <c r="A755" s="2" t="s">
        <v>3744</v>
      </c>
      <c r="B755" s="2" t="s">
        <v>3745</v>
      </c>
      <c r="C755" s="2" t="s">
        <v>3746</v>
      </c>
      <c r="D755" s="2" t="s">
        <v>3747</v>
      </c>
      <c r="E755" s="2" t="s">
        <v>2602</v>
      </c>
      <c r="F755" s="2" t="s">
        <v>140</v>
      </c>
      <c r="G755" s="2" t="s">
        <v>599</v>
      </c>
      <c r="H755" s="2">
        <v>24</v>
      </c>
      <c r="I755" s="2"/>
      <c r="J755" s="2">
        <v>49</v>
      </c>
      <c r="K755" s="2" t="s">
        <v>89</v>
      </c>
      <c r="L755" s="3"/>
      <c r="M755" s="2" t="s">
        <v>335</v>
      </c>
      <c r="N755" s="2" t="s">
        <v>263</v>
      </c>
      <c r="O755" s="2" t="s">
        <v>890</v>
      </c>
      <c r="P755" s="2" t="s">
        <v>1093</v>
      </c>
      <c r="Q755" s="2" t="s">
        <v>414</v>
      </c>
      <c r="R755" s="3">
        <v>45756</v>
      </c>
      <c r="S755" s="2" t="s">
        <v>3748</v>
      </c>
    </row>
    <row r="756" spans="1:19">
      <c r="A756" s="2" t="s">
        <v>3749</v>
      </c>
      <c r="B756" s="2" t="s">
        <v>3750</v>
      </c>
      <c r="C756" s="2" t="s">
        <v>3751</v>
      </c>
      <c r="D756" s="2" t="s">
        <v>3752</v>
      </c>
      <c r="E756" s="2" t="s">
        <v>2117</v>
      </c>
      <c r="F756" s="2" t="s">
        <v>170</v>
      </c>
      <c r="G756" s="2"/>
      <c r="H756" s="2">
        <v>2</v>
      </c>
      <c r="I756" s="2"/>
      <c r="J756" s="2">
        <v>34</v>
      </c>
      <c r="K756" s="2" t="s">
        <v>14</v>
      </c>
      <c r="L756" s="3">
        <v>45667</v>
      </c>
      <c r="M756" s="2"/>
      <c r="N756" s="2" t="s">
        <v>637</v>
      </c>
      <c r="O756" s="2" t="s">
        <v>283</v>
      </c>
      <c r="P756" s="2" t="s">
        <v>1136</v>
      </c>
      <c r="Q756" s="2" t="s">
        <v>625</v>
      </c>
      <c r="R756" s="3">
        <v>45718</v>
      </c>
      <c r="S756" s="2"/>
    </row>
    <row r="757" spans="1:19">
      <c r="A757" s="2" t="s">
        <v>3753</v>
      </c>
      <c r="B757" s="2" t="s">
        <v>3754</v>
      </c>
      <c r="C757" s="2" t="s">
        <v>3755</v>
      </c>
      <c r="D757" s="2"/>
      <c r="E757" s="2" t="s">
        <v>2803</v>
      </c>
      <c r="F757" s="2" t="s">
        <v>211</v>
      </c>
      <c r="G757" s="2" t="s">
        <v>599</v>
      </c>
      <c r="H757" s="2">
        <v>9</v>
      </c>
      <c r="I757" s="2">
        <v>6</v>
      </c>
      <c r="J757" s="2">
        <v>57</v>
      </c>
      <c r="K757" s="2" t="s">
        <v>122</v>
      </c>
      <c r="L757" s="3">
        <v>45782</v>
      </c>
      <c r="M757" s="2" t="s">
        <v>213</v>
      </c>
      <c r="N757" s="2" t="s">
        <v>1403</v>
      </c>
      <c r="O757" s="2" t="s">
        <v>293</v>
      </c>
      <c r="P757" s="2" t="s">
        <v>775</v>
      </c>
      <c r="Q757" s="2"/>
      <c r="R757" s="3">
        <v>45888</v>
      </c>
      <c r="S757" s="2" t="s">
        <v>3756</v>
      </c>
    </row>
    <row r="758" spans="1:19">
      <c r="A758" s="2" t="s">
        <v>3757</v>
      </c>
      <c r="B758" s="2" t="s">
        <v>3758</v>
      </c>
      <c r="C758" s="2" t="s">
        <v>3759</v>
      </c>
      <c r="D758" s="2" t="s">
        <v>3760</v>
      </c>
      <c r="E758" s="2" t="s">
        <v>394</v>
      </c>
      <c r="F758" s="2" t="s">
        <v>281</v>
      </c>
      <c r="G758" s="2" t="s">
        <v>141</v>
      </c>
      <c r="H758" s="2">
        <v>19</v>
      </c>
      <c r="I758" s="2">
        <v>0</v>
      </c>
      <c r="J758" s="2">
        <v>19</v>
      </c>
      <c r="K758" s="2"/>
      <c r="L758" s="3">
        <v>45663</v>
      </c>
      <c r="M758" s="2" t="s">
        <v>193</v>
      </c>
      <c r="N758" s="2" t="s">
        <v>292</v>
      </c>
      <c r="O758" s="2" t="s">
        <v>337</v>
      </c>
      <c r="P758" s="2" t="s">
        <v>144</v>
      </c>
      <c r="Q758" s="2"/>
      <c r="R758" s="3">
        <v>45897</v>
      </c>
      <c r="S758" s="2" t="s">
        <v>3761</v>
      </c>
    </row>
    <row r="759" spans="1:19">
      <c r="A759" s="2" t="s">
        <v>3762</v>
      </c>
      <c r="B759" s="2" t="s">
        <v>3763</v>
      </c>
      <c r="C759" s="2" t="s">
        <v>3764</v>
      </c>
      <c r="D759" s="2"/>
      <c r="E759" s="2" t="s">
        <v>169</v>
      </c>
      <c r="F759" s="2" t="s">
        <v>379</v>
      </c>
      <c r="G759" s="2" t="s">
        <v>369</v>
      </c>
      <c r="H759" s="2">
        <v>5</v>
      </c>
      <c r="I759" s="2"/>
      <c r="J759" s="2">
        <v>19</v>
      </c>
      <c r="K759" s="2" t="s">
        <v>132</v>
      </c>
      <c r="L759" s="3">
        <v>45974</v>
      </c>
      <c r="M759" s="2" t="s">
        <v>615</v>
      </c>
      <c r="N759" s="2" t="s">
        <v>253</v>
      </c>
      <c r="O759" s="2" t="s">
        <v>902</v>
      </c>
      <c r="P759" s="2"/>
      <c r="Q759" s="2" t="s">
        <v>164</v>
      </c>
      <c r="R759" s="3">
        <v>45660</v>
      </c>
      <c r="S759" s="2" t="s">
        <v>3765</v>
      </c>
    </row>
    <row r="760" spans="1:19">
      <c r="A760" s="2" t="s">
        <v>3766</v>
      </c>
      <c r="B760" s="2" t="s">
        <v>3767</v>
      </c>
      <c r="C760" s="2" t="s">
        <v>3768</v>
      </c>
      <c r="D760" s="2" t="s">
        <v>3769</v>
      </c>
      <c r="E760" s="2" t="s">
        <v>685</v>
      </c>
      <c r="F760" s="2" t="s">
        <v>324</v>
      </c>
      <c r="G760" s="2"/>
      <c r="H760" s="2">
        <v>4</v>
      </c>
      <c r="I760" s="2"/>
      <c r="J760" s="2">
        <v>18</v>
      </c>
      <c r="K760" s="2"/>
      <c r="L760" s="3">
        <v>45711</v>
      </c>
      <c r="M760" s="2" t="s">
        <v>65</v>
      </c>
      <c r="N760" s="2" t="s">
        <v>517</v>
      </c>
      <c r="O760" s="2" t="s">
        <v>656</v>
      </c>
      <c r="P760" s="2" t="s">
        <v>1220</v>
      </c>
      <c r="Q760" s="2" t="s">
        <v>329</v>
      </c>
      <c r="R760" s="3">
        <v>45950</v>
      </c>
      <c r="S760" s="2"/>
    </row>
    <row r="761" spans="1:19">
      <c r="A761" s="2" t="s">
        <v>3770</v>
      </c>
      <c r="B761" s="2" t="s">
        <v>3771</v>
      </c>
      <c r="C761" s="2" t="s">
        <v>3772</v>
      </c>
      <c r="D761" s="2" t="s">
        <v>3773</v>
      </c>
      <c r="E761" s="2" t="s">
        <v>730</v>
      </c>
      <c r="F761" s="2"/>
      <c r="G761" s="2" t="s">
        <v>121</v>
      </c>
      <c r="H761" s="2">
        <v>11</v>
      </c>
      <c r="I761" s="2">
        <v>2</v>
      </c>
      <c r="J761" s="2">
        <v>24</v>
      </c>
      <c r="K761" s="2" t="s">
        <v>291</v>
      </c>
      <c r="L761" s="3">
        <v>45973</v>
      </c>
      <c r="M761" s="2" t="s">
        <v>335</v>
      </c>
      <c r="N761" s="2" t="s">
        <v>370</v>
      </c>
      <c r="O761" s="2" t="s">
        <v>283</v>
      </c>
      <c r="P761" s="2"/>
      <c r="Q761" s="2" t="s">
        <v>793</v>
      </c>
      <c r="R761" s="3">
        <v>45963</v>
      </c>
      <c r="S761" s="2"/>
    </row>
    <row r="762" spans="1:19">
      <c r="A762" s="2" t="s">
        <v>3774</v>
      </c>
      <c r="B762" s="2" t="s">
        <v>3775</v>
      </c>
      <c r="C762" s="2" t="s">
        <v>3776</v>
      </c>
      <c r="D762" s="2"/>
      <c r="E762" s="2" t="s">
        <v>763</v>
      </c>
      <c r="F762" s="2" t="s">
        <v>569</v>
      </c>
      <c r="G762" s="2"/>
      <c r="H762" s="2">
        <v>6</v>
      </c>
      <c r="I762" s="2">
        <v>0</v>
      </c>
      <c r="J762" s="2">
        <v>52</v>
      </c>
      <c r="K762" s="2" t="s">
        <v>111</v>
      </c>
      <c r="L762" s="3">
        <v>45932</v>
      </c>
      <c r="M762" s="2" t="s">
        <v>172</v>
      </c>
      <c r="N762" s="2" t="s">
        <v>709</v>
      </c>
      <c r="O762" s="2" t="s">
        <v>254</v>
      </c>
      <c r="P762" s="2" t="s">
        <v>624</v>
      </c>
      <c r="Q762" s="2"/>
      <c r="R762" s="3">
        <v>45883</v>
      </c>
      <c r="S762" s="2"/>
    </row>
    <row r="763" spans="1:19">
      <c r="A763" s="2" t="s">
        <v>3777</v>
      </c>
      <c r="B763" s="2" t="s">
        <v>3778</v>
      </c>
      <c r="C763" s="2" t="s">
        <v>3779</v>
      </c>
      <c r="D763" s="2"/>
      <c r="E763" s="2" t="s">
        <v>1300</v>
      </c>
      <c r="F763" s="2" t="s">
        <v>468</v>
      </c>
      <c r="G763" s="2" t="s">
        <v>121</v>
      </c>
      <c r="H763" s="2"/>
      <c r="I763" s="2">
        <v>10</v>
      </c>
      <c r="J763" s="2">
        <v>33</v>
      </c>
      <c r="K763" s="2" t="s">
        <v>64</v>
      </c>
      <c r="L763" s="3">
        <v>45949</v>
      </c>
      <c r="M763" s="2"/>
      <c r="N763" s="2"/>
      <c r="O763" s="2" t="s">
        <v>481</v>
      </c>
      <c r="P763" s="2" t="s">
        <v>631</v>
      </c>
      <c r="Q763" s="2" t="s">
        <v>430</v>
      </c>
      <c r="R763" s="3">
        <v>45909</v>
      </c>
      <c r="S763" s="2" t="s">
        <v>3780</v>
      </c>
    </row>
    <row r="764" spans="1:19">
      <c r="A764" s="2" t="s">
        <v>3781</v>
      </c>
      <c r="B764" s="2" t="s">
        <v>3782</v>
      </c>
      <c r="C764" s="2" t="s">
        <v>3783</v>
      </c>
      <c r="D764" s="2" t="s">
        <v>3784</v>
      </c>
      <c r="E764" s="2" t="s">
        <v>555</v>
      </c>
      <c r="F764" s="2" t="s">
        <v>468</v>
      </c>
      <c r="G764" s="2" t="s">
        <v>171</v>
      </c>
      <c r="H764" s="2">
        <v>27</v>
      </c>
      <c r="I764" s="2">
        <v>20</v>
      </c>
      <c r="J764" s="2">
        <v>42</v>
      </c>
      <c r="K764" s="2" t="s">
        <v>459</v>
      </c>
      <c r="L764" s="3">
        <v>45902</v>
      </c>
      <c r="M764" s="2"/>
      <c r="N764" s="2" t="s">
        <v>770</v>
      </c>
      <c r="O764" s="2" t="s">
        <v>153</v>
      </c>
      <c r="P764" s="2" t="s">
        <v>1420</v>
      </c>
      <c r="Q764" s="2"/>
      <c r="R764" s="3">
        <v>45689</v>
      </c>
      <c r="S764" s="2" t="s">
        <v>3785</v>
      </c>
    </row>
    <row r="765" spans="1:19">
      <c r="A765" s="2" t="s">
        <v>3786</v>
      </c>
      <c r="B765" s="2" t="s">
        <v>3787</v>
      </c>
      <c r="C765" s="2" t="s">
        <v>3788</v>
      </c>
      <c r="D765" s="2" t="s">
        <v>3789</v>
      </c>
      <c r="E765" s="2" t="s">
        <v>1649</v>
      </c>
      <c r="F765" s="2" t="s">
        <v>170</v>
      </c>
      <c r="G765" s="2" t="s">
        <v>76</v>
      </c>
      <c r="H765" s="2">
        <v>8</v>
      </c>
      <c r="I765" s="2">
        <v>5</v>
      </c>
      <c r="J765" s="2">
        <v>32</v>
      </c>
      <c r="K765" s="2" t="s">
        <v>77</v>
      </c>
      <c r="L765" s="3">
        <v>45938</v>
      </c>
      <c r="M765" s="2" t="s">
        <v>241</v>
      </c>
      <c r="N765" s="2" t="s">
        <v>201</v>
      </c>
      <c r="O765" s="2" t="s">
        <v>300</v>
      </c>
      <c r="P765" s="2" t="s">
        <v>396</v>
      </c>
      <c r="Q765" s="2" t="s">
        <v>69</v>
      </c>
      <c r="R765" s="3">
        <v>45679</v>
      </c>
      <c r="S765" s="2" t="s">
        <v>3790</v>
      </c>
    </row>
    <row r="766" spans="1:19">
      <c r="A766" s="2" t="s">
        <v>3791</v>
      </c>
      <c r="B766" s="2" t="s">
        <v>3792</v>
      </c>
      <c r="C766" s="2" t="s">
        <v>3793</v>
      </c>
      <c r="D766" s="2" t="s">
        <v>3794</v>
      </c>
      <c r="E766" s="2" t="s">
        <v>1745</v>
      </c>
      <c r="F766" s="2" t="s">
        <v>62</v>
      </c>
      <c r="G766" s="2" t="s">
        <v>272</v>
      </c>
      <c r="H766" s="2">
        <v>22</v>
      </c>
      <c r="I766" s="2">
        <v>11</v>
      </c>
      <c r="J766" s="2">
        <v>19</v>
      </c>
      <c r="K766" s="2" t="s">
        <v>7</v>
      </c>
      <c r="L766" s="3">
        <v>45783</v>
      </c>
      <c r="M766" s="2"/>
      <c r="N766" s="2" t="s">
        <v>41</v>
      </c>
      <c r="O766" s="2" t="s">
        <v>710</v>
      </c>
      <c r="P766" s="2" t="s">
        <v>232</v>
      </c>
      <c r="Q766" s="2" t="s">
        <v>430</v>
      </c>
      <c r="R766" s="3">
        <v>45813</v>
      </c>
      <c r="S766" s="2" t="s">
        <v>3795</v>
      </c>
    </row>
    <row r="767" spans="1:19">
      <c r="A767" s="2" t="s">
        <v>3796</v>
      </c>
      <c r="B767" s="2" t="s">
        <v>3797</v>
      </c>
      <c r="C767" s="2" t="s">
        <v>3798</v>
      </c>
      <c r="D767" s="2"/>
      <c r="E767" s="2" t="s">
        <v>1071</v>
      </c>
      <c r="F767" s="2" t="s">
        <v>75</v>
      </c>
      <c r="G767" s="2" t="s">
        <v>240</v>
      </c>
      <c r="H767" s="2">
        <v>26</v>
      </c>
      <c r="I767" s="2"/>
      <c r="J767" s="2">
        <v>42</v>
      </c>
      <c r="K767" s="2" t="s">
        <v>600</v>
      </c>
      <c r="L767" s="3">
        <v>45948</v>
      </c>
      <c r="M767" s="2" t="s">
        <v>213</v>
      </c>
      <c r="N767" s="2" t="s">
        <v>563</v>
      </c>
      <c r="O767" s="2" t="s">
        <v>858</v>
      </c>
      <c r="P767" s="2" t="s">
        <v>186</v>
      </c>
      <c r="Q767" s="2" t="s">
        <v>233</v>
      </c>
      <c r="R767" s="3">
        <v>45893</v>
      </c>
      <c r="S767" s="2"/>
    </row>
    <row r="768" spans="1:19">
      <c r="A768" s="2" t="s">
        <v>3799</v>
      </c>
      <c r="B768" s="2" t="s">
        <v>3800</v>
      </c>
      <c r="C768" s="2" t="s">
        <v>3801</v>
      </c>
      <c r="D768" s="2"/>
      <c r="E768" s="2" t="s">
        <v>1358</v>
      </c>
      <c r="F768" s="2" t="s">
        <v>655</v>
      </c>
      <c r="G768" s="2" t="s">
        <v>212</v>
      </c>
      <c r="H768" s="2">
        <v>11</v>
      </c>
      <c r="I768" s="2">
        <v>4</v>
      </c>
      <c r="J768" s="2">
        <v>11</v>
      </c>
      <c r="K768" s="2" t="s">
        <v>64</v>
      </c>
      <c r="L768" s="3">
        <v>45682</v>
      </c>
      <c r="M768" s="2" t="s">
        <v>213</v>
      </c>
      <c r="N768" s="2" t="s">
        <v>517</v>
      </c>
      <c r="O768" s="2" t="s">
        <v>243</v>
      </c>
      <c r="P768" s="2" t="s">
        <v>1148</v>
      </c>
      <c r="Q768" s="2" t="s">
        <v>578</v>
      </c>
      <c r="R768" s="3">
        <v>45819</v>
      </c>
      <c r="S768" s="2"/>
    </row>
    <row r="769" spans="1:19">
      <c r="A769" s="2" t="s">
        <v>3802</v>
      </c>
      <c r="B769" s="2" t="s">
        <v>3803</v>
      </c>
      <c r="C769" s="2" t="s">
        <v>3804</v>
      </c>
      <c r="D769" s="2"/>
      <c r="E769" s="2" t="s">
        <v>1840</v>
      </c>
      <c r="F769" s="2"/>
      <c r="G769" s="2" t="s">
        <v>200</v>
      </c>
      <c r="H769" s="2"/>
      <c r="I769" s="2">
        <v>11</v>
      </c>
      <c r="J769" s="2">
        <v>15</v>
      </c>
      <c r="K769" s="2" t="s">
        <v>64</v>
      </c>
      <c r="L769" s="3">
        <v>45736</v>
      </c>
      <c r="M769" s="2" t="s">
        <v>316</v>
      </c>
      <c r="N769" s="2" t="s">
        <v>79</v>
      </c>
      <c r="O769" s="2" t="s">
        <v>337</v>
      </c>
      <c r="P769" s="2" t="s">
        <v>1220</v>
      </c>
      <c r="Q769" s="2" t="s">
        <v>373</v>
      </c>
      <c r="R769" s="3">
        <v>45829</v>
      </c>
      <c r="S769" s="2" t="s">
        <v>3805</v>
      </c>
    </row>
    <row r="770" spans="1:19">
      <c r="A770" s="2" t="s">
        <v>3806</v>
      </c>
      <c r="B770" s="2" t="s">
        <v>3807</v>
      </c>
      <c r="C770" s="2" t="s">
        <v>3808</v>
      </c>
      <c r="D770" s="2"/>
      <c r="E770" s="2" t="s">
        <v>3809</v>
      </c>
      <c r="F770" s="2" t="s">
        <v>271</v>
      </c>
      <c r="G770" s="2" t="s">
        <v>141</v>
      </c>
      <c r="H770" s="2">
        <v>10</v>
      </c>
      <c r="I770" s="2">
        <v>4</v>
      </c>
      <c r="J770" s="2"/>
      <c r="K770" s="2" t="s">
        <v>14</v>
      </c>
      <c r="L770" s="3">
        <v>45925</v>
      </c>
      <c r="M770" s="2" t="s">
        <v>489</v>
      </c>
      <c r="N770" s="2" t="s">
        <v>173</v>
      </c>
      <c r="O770" s="2" t="s">
        <v>858</v>
      </c>
      <c r="P770" s="2" t="s">
        <v>244</v>
      </c>
      <c r="Q770" s="2" t="s">
        <v>438</v>
      </c>
      <c r="R770" s="3">
        <v>45763</v>
      </c>
      <c r="S770" s="2" t="s">
        <v>3810</v>
      </c>
    </row>
    <row r="771" spans="1:19">
      <c r="A771" s="2" t="s">
        <v>3811</v>
      </c>
      <c r="B771" s="2" t="s">
        <v>3812</v>
      </c>
      <c r="C771" s="2" t="s">
        <v>3813</v>
      </c>
      <c r="D771" s="2" t="s">
        <v>3814</v>
      </c>
      <c r="E771" s="2" t="s">
        <v>2276</v>
      </c>
      <c r="F771" s="2" t="s">
        <v>569</v>
      </c>
      <c r="G771" s="2" t="s">
        <v>692</v>
      </c>
      <c r="H771" s="2"/>
      <c r="I771" s="2">
        <v>3</v>
      </c>
      <c r="J771" s="2">
        <v>41</v>
      </c>
      <c r="K771" s="2" t="s">
        <v>39</v>
      </c>
      <c r="L771" s="3">
        <v>45938</v>
      </c>
      <c r="M771" s="2" t="s">
        <v>90</v>
      </c>
      <c r="N771" s="2" t="s">
        <v>499</v>
      </c>
      <c r="O771" s="2" t="s">
        <v>243</v>
      </c>
      <c r="P771" s="2" t="s">
        <v>1925</v>
      </c>
      <c r="Q771" s="2"/>
      <c r="R771" s="3">
        <v>45739</v>
      </c>
      <c r="S771" s="2" t="s">
        <v>3815</v>
      </c>
    </row>
    <row r="772" spans="1:19">
      <c r="A772" s="2" t="s">
        <v>3816</v>
      </c>
      <c r="B772" s="2" t="s">
        <v>3817</v>
      </c>
      <c r="C772" s="2" t="s">
        <v>3818</v>
      </c>
      <c r="D772" s="2" t="s">
        <v>3819</v>
      </c>
      <c r="E772" s="2" t="s">
        <v>290</v>
      </c>
      <c r="F772" s="2"/>
      <c r="G772" s="2" t="s">
        <v>8</v>
      </c>
      <c r="H772" s="2">
        <v>18</v>
      </c>
      <c r="I772" s="2">
        <v>11</v>
      </c>
      <c r="J772" s="2">
        <v>13</v>
      </c>
      <c r="K772" s="2" t="s">
        <v>11</v>
      </c>
      <c r="L772" s="3">
        <v>45701</v>
      </c>
      <c r="M772" s="2" t="s">
        <v>78</v>
      </c>
      <c r="N772" s="2" t="s">
        <v>770</v>
      </c>
      <c r="O772" s="2" t="s">
        <v>2042</v>
      </c>
      <c r="P772" s="2" t="s">
        <v>103</v>
      </c>
      <c r="Q772" s="2" t="s">
        <v>438</v>
      </c>
      <c r="R772" s="3">
        <v>46001</v>
      </c>
      <c r="S772" s="2" t="s">
        <v>3820</v>
      </c>
    </row>
    <row r="773" spans="1:19">
      <c r="A773" s="2" t="s">
        <v>3821</v>
      </c>
      <c r="B773" s="2" t="s">
        <v>3822</v>
      </c>
      <c r="C773" s="2" t="s">
        <v>3823</v>
      </c>
      <c r="D773" s="2" t="s">
        <v>3824</v>
      </c>
      <c r="E773" s="2" t="s">
        <v>1040</v>
      </c>
      <c r="F773" s="2" t="s">
        <v>569</v>
      </c>
      <c r="G773" s="2" t="s">
        <v>160</v>
      </c>
      <c r="H773" s="2">
        <v>30</v>
      </c>
      <c r="I773" s="2">
        <v>13</v>
      </c>
      <c r="J773" s="2"/>
      <c r="K773" s="2" t="s">
        <v>7</v>
      </c>
      <c r="L773" s="3">
        <v>45734</v>
      </c>
      <c r="M773" s="2" t="s">
        <v>100</v>
      </c>
      <c r="N773" s="2" t="s">
        <v>1079</v>
      </c>
      <c r="O773" s="2" t="s">
        <v>556</v>
      </c>
      <c r="P773" s="2" t="s">
        <v>1925</v>
      </c>
      <c r="Q773" s="2" t="s">
        <v>414</v>
      </c>
      <c r="R773" s="3">
        <v>45932</v>
      </c>
      <c r="S773" s="2"/>
    </row>
    <row r="774" spans="1:19">
      <c r="A774" s="2" t="s">
        <v>3825</v>
      </c>
      <c r="B774" s="2" t="s">
        <v>3826</v>
      </c>
      <c r="C774" s="2" t="s">
        <v>3827</v>
      </c>
      <c r="D774" s="2" t="s">
        <v>3828</v>
      </c>
      <c r="E774" s="2" t="s">
        <v>2232</v>
      </c>
      <c r="F774" s="2" t="s">
        <v>468</v>
      </c>
      <c r="G774" s="2" t="s">
        <v>8</v>
      </c>
      <c r="H774" s="2">
        <v>31</v>
      </c>
      <c r="I774" s="2">
        <v>11</v>
      </c>
      <c r="J774" s="2">
        <v>4</v>
      </c>
      <c r="K774" s="2" t="s">
        <v>11</v>
      </c>
      <c r="L774" s="3">
        <v>45978</v>
      </c>
      <c r="M774" s="2" t="s">
        <v>946</v>
      </c>
      <c r="N774" s="2" t="s">
        <v>253</v>
      </c>
      <c r="O774" s="2" t="s">
        <v>371</v>
      </c>
      <c r="P774" s="2" t="s">
        <v>437</v>
      </c>
      <c r="Q774" s="2"/>
      <c r="R774" s="3">
        <v>45805</v>
      </c>
      <c r="S774" s="2"/>
    </row>
    <row r="775" spans="1:19">
      <c r="A775" s="2" t="s">
        <v>3829</v>
      </c>
      <c r="B775" s="2" t="s">
        <v>3830</v>
      </c>
      <c r="C775" s="2" t="s">
        <v>3831</v>
      </c>
      <c r="D775" s="2" t="s">
        <v>3832</v>
      </c>
      <c r="E775" s="2" t="s">
        <v>1577</v>
      </c>
      <c r="F775" s="2" t="s">
        <v>38</v>
      </c>
      <c r="G775" s="2" t="s">
        <v>643</v>
      </c>
      <c r="H775" s="2">
        <v>16</v>
      </c>
      <c r="I775" s="2">
        <v>19</v>
      </c>
      <c r="J775" s="2">
        <v>32</v>
      </c>
      <c r="K775" s="2" t="s">
        <v>291</v>
      </c>
      <c r="L775" s="3">
        <v>45752</v>
      </c>
      <c r="M775" s="2" t="s">
        <v>90</v>
      </c>
      <c r="N775" s="2" t="s">
        <v>214</v>
      </c>
      <c r="O775" s="2" t="s">
        <v>680</v>
      </c>
      <c r="P775" s="2" t="s">
        <v>624</v>
      </c>
      <c r="Q775" s="2" t="s">
        <v>55</v>
      </c>
      <c r="R775" s="3">
        <v>45883</v>
      </c>
      <c r="S775" s="2"/>
    </row>
    <row r="776" spans="1:19">
      <c r="A776" s="2" t="s">
        <v>3833</v>
      </c>
      <c r="B776" s="2" t="s">
        <v>3834</v>
      </c>
      <c r="C776" s="2"/>
      <c r="D776" s="2" t="s">
        <v>3835</v>
      </c>
      <c r="E776" s="2" t="s">
        <v>450</v>
      </c>
      <c r="F776" s="2" t="s">
        <v>281</v>
      </c>
      <c r="G776" s="2" t="s">
        <v>192</v>
      </c>
      <c r="H776" s="2">
        <v>11</v>
      </c>
      <c r="I776" s="2">
        <v>7</v>
      </c>
      <c r="J776" s="2">
        <v>23</v>
      </c>
      <c r="K776" s="2" t="s">
        <v>14</v>
      </c>
      <c r="L776" s="3">
        <v>45875</v>
      </c>
      <c r="M776" s="2" t="s">
        <v>51</v>
      </c>
      <c r="N776" s="2"/>
      <c r="O776" s="2" t="s">
        <v>422</v>
      </c>
      <c r="P776" s="2" t="s">
        <v>186</v>
      </c>
      <c r="Q776" s="2" t="s">
        <v>373</v>
      </c>
      <c r="R776" s="3">
        <v>45830</v>
      </c>
      <c r="S776" s="2"/>
    </row>
    <row r="777" spans="1:19">
      <c r="A777" s="2" t="s">
        <v>3836</v>
      </c>
      <c r="B777" s="2" t="s">
        <v>3837</v>
      </c>
      <c r="C777" s="2" t="s">
        <v>3838</v>
      </c>
      <c r="D777" s="2" t="s">
        <v>3839</v>
      </c>
      <c r="E777" s="2" t="s">
        <v>169</v>
      </c>
      <c r="F777" s="2" t="s">
        <v>140</v>
      </c>
      <c r="G777" s="2" t="s">
        <v>6</v>
      </c>
      <c r="H777" s="2">
        <v>8</v>
      </c>
      <c r="I777" s="2">
        <v>13</v>
      </c>
      <c r="J777" s="2">
        <v>36</v>
      </c>
      <c r="K777" s="2" t="s">
        <v>111</v>
      </c>
      <c r="L777" s="3">
        <v>45911</v>
      </c>
      <c r="M777" s="2" t="s">
        <v>40</v>
      </c>
      <c r="N777" s="2" t="s">
        <v>884</v>
      </c>
      <c r="O777" s="2" t="s">
        <v>1620</v>
      </c>
      <c r="P777" s="2" t="s">
        <v>1136</v>
      </c>
      <c r="Q777" s="2" t="s">
        <v>294</v>
      </c>
      <c r="R777" s="3">
        <v>45883</v>
      </c>
      <c r="S777" s="2" t="s">
        <v>3840</v>
      </c>
    </row>
    <row r="778" spans="1:19">
      <c r="A778" s="2" t="s">
        <v>3841</v>
      </c>
      <c r="B778" s="2" t="s">
        <v>3842</v>
      </c>
      <c r="C778" s="2" t="s">
        <v>3843</v>
      </c>
      <c r="D778" s="2"/>
      <c r="E778" s="2" t="s">
        <v>1393</v>
      </c>
      <c r="F778" s="2" t="s">
        <v>140</v>
      </c>
      <c r="G778" s="2" t="s">
        <v>282</v>
      </c>
      <c r="H778" s="2">
        <v>23</v>
      </c>
      <c r="I778" s="2">
        <v>5</v>
      </c>
      <c r="J778" s="2">
        <v>12</v>
      </c>
      <c r="K778" s="2" t="s">
        <v>325</v>
      </c>
      <c r="L778" s="3">
        <v>45887</v>
      </c>
      <c r="M778" s="2" t="s">
        <v>40</v>
      </c>
      <c r="N778" s="2" t="s">
        <v>41</v>
      </c>
      <c r="O778" s="2" t="s">
        <v>460</v>
      </c>
      <c r="P778" s="2" t="s">
        <v>396</v>
      </c>
      <c r="Q778" s="2" t="s">
        <v>356</v>
      </c>
      <c r="R778" s="3">
        <v>45728</v>
      </c>
      <c r="S778" s="2"/>
    </row>
    <row r="779" spans="1:19">
      <c r="A779" s="2" t="s">
        <v>3844</v>
      </c>
      <c r="B779" s="2" t="s">
        <v>3845</v>
      </c>
      <c r="C779" s="2" t="s">
        <v>3846</v>
      </c>
      <c r="D779" s="2" t="s">
        <v>3847</v>
      </c>
      <c r="E779" s="2" t="s">
        <v>1967</v>
      </c>
      <c r="F779" s="2" t="s">
        <v>38</v>
      </c>
      <c r="G779" s="2" t="s">
        <v>221</v>
      </c>
      <c r="H779" s="2">
        <v>9</v>
      </c>
      <c r="I779" s="2">
        <v>18</v>
      </c>
      <c r="J779" s="2">
        <v>17</v>
      </c>
      <c r="K779" s="2" t="s">
        <v>122</v>
      </c>
      <c r="L779" s="3">
        <v>45854</v>
      </c>
      <c r="M779" s="2" t="s">
        <v>335</v>
      </c>
      <c r="N779" s="2" t="s">
        <v>889</v>
      </c>
      <c r="O779" s="2" t="s">
        <v>350</v>
      </c>
      <c r="P779" s="2" t="s">
        <v>318</v>
      </c>
      <c r="Q779" s="2" t="s">
        <v>625</v>
      </c>
      <c r="R779" s="3">
        <v>45744</v>
      </c>
      <c r="S779" s="2" t="s">
        <v>3848</v>
      </c>
    </row>
    <row r="780" spans="1:19">
      <c r="A780" s="2" t="s">
        <v>3849</v>
      </c>
      <c r="B780" s="2" t="s">
        <v>3850</v>
      </c>
      <c r="C780" s="2" t="s">
        <v>3851</v>
      </c>
      <c r="D780" s="2" t="s">
        <v>3852</v>
      </c>
      <c r="E780" s="2" t="s">
        <v>3371</v>
      </c>
      <c r="F780" s="2" t="s">
        <v>468</v>
      </c>
      <c r="G780" s="2" t="s">
        <v>200</v>
      </c>
      <c r="H780" s="2">
        <v>34</v>
      </c>
      <c r="I780" s="2">
        <v>6</v>
      </c>
      <c r="J780" s="2">
        <v>28</v>
      </c>
      <c r="K780" s="2" t="s">
        <v>77</v>
      </c>
      <c r="L780" s="3">
        <v>45683</v>
      </c>
      <c r="M780" s="2" t="s">
        <v>193</v>
      </c>
      <c r="N780" s="2" t="s">
        <v>223</v>
      </c>
      <c r="O780" s="2" t="s">
        <v>162</v>
      </c>
      <c r="P780" s="2" t="s">
        <v>533</v>
      </c>
      <c r="Q780" s="2" t="s">
        <v>625</v>
      </c>
      <c r="R780" s="3">
        <v>45760</v>
      </c>
      <c r="S780" s="2"/>
    </row>
    <row r="781" spans="1:19">
      <c r="A781" s="2" t="s">
        <v>3853</v>
      </c>
      <c r="B781" s="2" t="s">
        <v>3854</v>
      </c>
      <c r="C781" s="2" t="s">
        <v>3855</v>
      </c>
      <c r="D781" s="2" t="s">
        <v>3856</v>
      </c>
      <c r="E781" s="2" t="s">
        <v>210</v>
      </c>
      <c r="F781" s="2" t="s">
        <v>120</v>
      </c>
      <c r="G781" s="2" t="s">
        <v>8</v>
      </c>
      <c r="H781" s="2">
        <v>23</v>
      </c>
      <c r="I781" s="2">
        <v>2</v>
      </c>
      <c r="J781" s="2">
        <v>59</v>
      </c>
      <c r="K781" s="2" t="s">
        <v>64</v>
      </c>
      <c r="L781" s="3">
        <v>45989</v>
      </c>
      <c r="M781" s="2" t="s">
        <v>241</v>
      </c>
      <c r="N781" s="2" t="s">
        <v>112</v>
      </c>
      <c r="O781" s="2" t="s">
        <v>680</v>
      </c>
      <c r="P781" s="2" t="s">
        <v>163</v>
      </c>
      <c r="Q781" s="2" t="s">
        <v>164</v>
      </c>
      <c r="R781" s="3">
        <v>45923</v>
      </c>
      <c r="S781" s="2" t="s">
        <v>3857</v>
      </c>
    </row>
    <row r="782" spans="1:19">
      <c r="A782" s="2" t="s">
        <v>3858</v>
      </c>
      <c r="B782" s="2" t="s">
        <v>3859</v>
      </c>
      <c r="C782" s="2" t="s">
        <v>3860</v>
      </c>
      <c r="D782" s="2"/>
      <c r="E782" s="2" t="s">
        <v>48</v>
      </c>
      <c r="F782" s="2" t="s">
        <v>569</v>
      </c>
      <c r="G782" s="2" t="s">
        <v>308</v>
      </c>
      <c r="H782" s="2">
        <v>22</v>
      </c>
      <c r="I782" s="2">
        <v>16</v>
      </c>
      <c r="J782" s="2">
        <v>43</v>
      </c>
      <c r="K782" s="2" t="s">
        <v>64</v>
      </c>
      <c r="L782" s="3">
        <v>45764</v>
      </c>
      <c r="M782" s="2" t="s">
        <v>78</v>
      </c>
      <c r="N782" s="2" t="s">
        <v>1017</v>
      </c>
      <c r="O782" s="2" t="s">
        <v>915</v>
      </c>
      <c r="P782" s="2" t="s">
        <v>731</v>
      </c>
      <c r="Q782" s="2" t="s">
        <v>82</v>
      </c>
      <c r="R782" s="3">
        <v>45902</v>
      </c>
      <c r="S782" s="2"/>
    </row>
    <row r="783" spans="1:19">
      <c r="A783" s="2" t="s">
        <v>3861</v>
      </c>
      <c r="B783" s="2" t="s">
        <v>3862</v>
      </c>
      <c r="C783" s="2" t="s">
        <v>3863</v>
      </c>
      <c r="D783" s="2" t="s">
        <v>3864</v>
      </c>
      <c r="E783" s="2" t="s">
        <v>769</v>
      </c>
      <c r="F783" s="2" t="s">
        <v>211</v>
      </c>
      <c r="G783" s="2" t="s">
        <v>599</v>
      </c>
      <c r="H783" s="2">
        <v>29</v>
      </c>
      <c r="I783" s="2">
        <v>3</v>
      </c>
      <c r="J783" s="2">
        <v>38</v>
      </c>
      <c r="K783" s="2" t="s">
        <v>183</v>
      </c>
      <c r="L783" s="3">
        <v>45984</v>
      </c>
      <c r="M783" s="2" t="s">
        <v>516</v>
      </c>
      <c r="N783" s="2" t="s">
        <v>123</v>
      </c>
      <c r="O783" s="2" t="s">
        <v>680</v>
      </c>
      <c r="P783" s="2" t="s">
        <v>232</v>
      </c>
      <c r="Q783" s="2"/>
      <c r="R783" s="3">
        <v>45852</v>
      </c>
      <c r="S783" s="2" t="s">
        <v>3865</v>
      </c>
    </row>
    <row r="784" spans="1:19">
      <c r="A784" s="2" t="s">
        <v>3866</v>
      </c>
      <c r="B784" s="2" t="s">
        <v>3867</v>
      </c>
      <c r="C784" s="2" t="s">
        <v>3868</v>
      </c>
      <c r="D784" s="2"/>
      <c r="E784" s="2" t="s">
        <v>548</v>
      </c>
      <c r="F784" s="2" t="s">
        <v>379</v>
      </c>
      <c r="G784" s="2" t="s">
        <v>895</v>
      </c>
      <c r="H784" s="2">
        <v>20</v>
      </c>
      <c r="I784" s="2">
        <v>10</v>
      </c>
      <c r="J784" s="2">
        <v>34</v>
      </c>
      <c r="K784" s="2" t="s">
        <v>64</v>
      </c>
      <c r="L784" s="3">
        <v>45789</v>
      </c>
      <c r="M784" s="2" t="s">
        <v>78</v>
      </c>
      <c r="N784" s="2" t="s">
        <v>91</v>
      </c>
      <c r="O784" s="2" t="s">
        <v>422</v>
      </c>
      <c r="P784" s="2" t="s">
        <v>43</v>
      </c>
      <c r="Q784" s="2" t="s">
        <v>509</v>
      </c>
      <c r="R784" s="3">
        <v>45816</v>
      </c>
      <c r="S784" s="2"/>
    </row>
    <row r="785" spans="1:19">
      <c r="A785" s="2" t="s">
        <v>3869</v>
      </c>
      <c r="B785" s="2" t="s">
        <v>3870</v>
      </c>
      <c r="C785" s="2" t="s">
        <v>3871</v>
      </c>
      <c r="D785" s="2"/>
      <c r="E785" s="2" t="s">
        <v>1300</v>
      </c>
      <c r="F785" s="2" t="s">
        <v>281</v>
      </c>
      <c r="G785" s="2" t="s">
        <v>895</v>
      </c>
      <c r="H785" s="2">
        <v>2</v>
      </c>
      <c r="I785" s="2"/>
      <c r="J785" s="2">
        <v>52</v>
      </c>
      <c r="K785" s="2" t="s">
        <v>395</v>
      </c>
      <c r="L785" s="3">
        <v>45856</v>
      </c>
      <c r="M785" s="2" t="s">
        <v>90</v>
      </c>
      <c r="N785" s="2" t="s">
        <v>1403</v>
      </c>
      <c r="O785" s="2" t="s">
        <v>564</v>
      </c>
      <c r="P785" s="2" t="s">
        <v>775</v>
      </c>
      <c r="Q785" s="2"/>
      <c r="R785" s="3">
        <v>45815</v>
      </c>
      <c r="S785" s="2"/>
    </row>
    <row r="786" spans="1:19">
      <c r="A786" s="2" t="s">
        <v>3872</v>
      </c>
      <c r="B786" s="2" t="s">
        <v>3873</v>
      </c>
      <c r="C786" s="2" t="s">
        <v>3874</v>
      </c>
      <c r="D786" s="2" t="s">
        <v>3875</v>
      </c>
      <c r="E786" s="2" t="s">
        <v>840</v>
      </c>
      <c r="F786" s="2" t="s">
        <v>468</v>
      </c>
      <c r="G786" s="2" t="s">
        <v>992</v>
      </c>
      <c r="H786" s="2">
        <v>19</v>
      </c>
      <c r="I786" s="2">
        <v>7</v>
      </c>
      <c r="J786" s="2"/>
      <c r="K786" s="2" t="s">
        <v>600</v>
      </c>
      <c r="L786" s="3">
        <v>45748</v>
      </c>
      <c r="M786" s="2" t="s">
        <v>133</v>
      </c>
      <c r="N786" s="2" t="s">
        <v>857</v>
      </c>
      <c r="O786" s="2" t="s">
        <v>92</v>
      </c>
      <c r="P786" s="2" t="s">
        <v>878</v>
      </c>
      <c r="Q786" s="2" t="s">
        <v>294</v>
      </c>
      <c r="R786" s="3">
        <v>45928</v>
      </c>
      <c r="S786" s="2" t="s">
        <v>3876</v>
      </c>
    </row>
    <row r="787" spans="1:19">
      <c r="A787" s="2" t="s">
        <v>3877</v>
      </c>
      <c r="B787" s="2" t="s">
        <v>3878</v>
      </c>
      <c r="C787" s="2" t="s">
        <v>3879</v>
      </c>
      <c r="D787" s="2" t="s">
        <v>3880</v>
      </c>
      <c r="E787" s="2" t="s">
        <v>531</v>
      </c>
      <c r="F787" s="2" t="s">
        <v>655</v>
      </c>
      <c r="G787" s="2" t="s">
        <v>361</v>
      </c>
      <c r="H787" s="2"/>
      <c r="I787" s="2">
        <v>4</v>
      </c>
      <c r="J787" s="2"/>
      <c r="K787" s="2" t="s">
        <v>11</v>
      </c>
      <c r="L787" s="3">
        <v>45782</v>
      </c>
      <c r="M787" s="2" t="s">
        <v>516</v>
      </c>
      <c r="N787" s="2" t="s">
        <v>490</v>
      </c>
      <c r="O787" s="2" t="s">
        <v>337</v>
      </c>
      <c r="P787" s="2" t="s">
        <v>624</v>
      </c>
      <c r="Q787" s="2" t="s">
        <v>284</v>
      </c>
      <c r="R787" s="3">
        <v>45832</v>
      </c>
      <c r="S787" s="2" t="s">
        <v>3881</v>
      </c>
    </row>
    <row r="788" spans="1:19">
      <c r="A788" s="2" t="s">
        <v>3882</v>
      </c>
      <c r="B788" s="2" t="s">
        <v>3883</v>
      </c>
      <c r="C788" s="2" t="s">
        <v>3884</v>
      </c>
      <c r="D788" s="2" t="s">
        <v>3885</v>
      </c>
      <c r="E788" s="2" t="s">
        <v>378</v>
      </c>
      <c r="F788" s="2" t="s">
        <v>75</v>
      </c>
      <c r="G788" s="2" t="s">
        <v>63</v>
      </c>
      <c r="H788" s="2">
        <v>26</v>
      </c>
      <c r="I788" s="2">
        <v>19</v>
      </c>
      <c r="J788" s="2">
        <v>43</v>
      </c>
      <c r="K788" s="2" t="s">
        <v>291</v>
      </c>
      <c r="L788" s="3">
        <v>45754</v>
      </c>
      <c r="M788" s="2" t="s">
        <v>380</v>
      </c>
      <c r="N788" s="2" t="s">
        <v>709</v>
      </c>
      <c r="O788" s="2" t="s">
        <v>202</v>
      </c>
      <c r="P788" s="2" t="s">
        <v>413</v>
      </c>
      <c r="Q788" s="2" t="s">
        <v>204</v>
      </c>
      <c r="R788" s="3">
        <v>45782</v>
      </c>
      <c r="S788" s="2" t="s">
        <v>3886</v>
      </c>
    </row>
    <row r="789" spans="1:19">
      <c r="A789" s="2" t="s">
        <v>3887</v>
      </c>
      <c r="B789" s="2" t="s">
        <v>3888</v>
      </c>
      <c r="C789" s="2" t="s">
        <v>3889</v>
      </c>
      <c r="D789" s="2"/>
      <c r="E789" s="2" t="s">
        <v>1649</v>
      </c>
      <c r="F789" s="2" t="s">
        <v>211</v>
      </c>
      <c r="G789" s="2" t="s">
        <v>171</v>
      </c>
      <c r="H789" s="2">
        <v>23</v>
      </c>
      <c r="I789" s="2">
        <v>15</v>
      </c>
      <c r="J789" s="2">
        <v>26</v>
      </c>
      <c r="K789" s="2" t="s">
        <v>12</v>
      </c>
      <c r="L789" s="3">
        <v>45824</v>
      </c>
      <c r="M789" s="2" t="s">
        <v>316</v>
      </c>
      <c r="N789" s="2" t="s">
        <v>884</v>
      </c>
      <c r="O789" s="2" t="s">
        <v>243</v>
      </c>
      <c r="P789" s="2" t="s">
        <v>163</v>
      </c>
      <c r="Q789" s="2"/>
      <c r="R789" s="3">
        <v>45660</v>
      </c>
      <c r="S789" s="2"/>
    </row>
    <row r="790" spans="1:19">
      <c r="A790" s="2" t="s">
        <v>3890</v>
      </c>
      <c r="B790" s="2" t="s">
        <v>3891</v>
      </c>
      <c r="C790" s="2" t="s">
        <v>3892</v>
      </c>
      <c r="D790" s="2" t="s">
        <v>3893</v>
      </c>
      <c r="E790" s="2" t="s">
        <v>1510</v>
      </c>
      <c r="F790" s="2" t="s">
        <v>230</v>
      </c>
      <c r="G790" s="2" t="s">
        <v>686</v>
      </c>
      <c r="H790" s="2">
        <v>18</v>
      </c>
      <c r="I790" s="2">
        <v>6</v>
      </c>
      <c r="J790" s="2">
        <v>57</v>
      </c>
      <c r="K790" s="2" t="s">
        <v>14</v>
      </c>
      <c r="L790" s="3">
        <v>45698</v>
      </c>
      <c r="M790" s="2"/>
      <c r="N790" s="2" t="s">
        <v>976</v>
      </c>
      <c r="O790" s="2" t="s">
        <v>544</v>
      </c>
      <c r="P790" s="2" t="s">
        <v>144</v>
      </c>
      <c r="Q790" s="2" t="s">
        <v>438</v>
      </c>
      <c r="R790" s="3">
        <v>46008</v>
      </c>
      <c r="S790" s="2" t="s">
        <v>3894</v>
      </c>
    </row>
    <row r="791" spans="1:19">
      <c r="A791" s="2" t="s">
        <v>3895</v>
      </c>
      <c r="B791" s="2" t="s">
        <v>3896</v>
      </c>
      <c r="C791" s="2" t="s">
        <v>3897</v>
      </c>
      <c r="D791" s="2" t="s">
        <v>3898</v>
      </c>
      <c r="E791" s="2" t="s">
        <v>1230</v>
      </c>
      <c r="F791" s="2" t="s">
        <v>75</v>
      </c>
      <c r="G791" s="2" t="s">
        <v>212</v>
      </c>
      <c r="H791" s="2">
        <v>10</v>
      </c>
      <c r="I791" s="2">
        <v>15</v>
      </c>
      <c r="J791" s="2">
        <v>18</v>
      </c>
      <c r="K791" s="2" t="s">
        <v>7</v>
      </c>
      <c r="L791" s="3"/>
      <c r="M791" s="2" t="s">
        <v>213</v>
      </c>
      <c r="N791" s="2" t="s">
        <v>66</v>
      </c>
      <c r="O791" s="2" t="s">
        <v>202</v>
      </c>
      <c r="P791" s="2" t="s">
        <v>318</v>
      </c>
      <c r="Q791" s="2" t="s">
        <v>414</v>
      </c>
      <c r="R791" s="3">
        <v>46004</v>
      </c>
      <c r="S791" s="2" t="s">
        <v>3899</v>
      </c>
    </row>
    <row r="792" spans="1:19">
      <c r="A792" s="2" t="s">
        <v>3900</v>
      </c>
      <c r="B792" s="2" t="s">
        <v>3901</v>
      </c>
      <c r="C792" s="2" t="s">
        <v>3902</v>
      </c>
      <c r="D792" s="2" t="s">
        <v>3903</v>
      </c>
      <c r="E792" s="2" t="s">
        <v>1987</v>
      </c>
      <c r="F792" s="2" t="s">
        <v>62</v>
      </c>
      <c r="G792" s="2" t="s">
        <v>692</v>
      </c>
      <c r="H792" s="2">
        <v>13</v>
      </c>
      <c r="I792" s="2">
        <v>6</v>
      </c>
      <c r="J792" s="2">
        <v>5</v>
      </c>
      <c r="K792" s="2" t="s">
        <v>12</v>
      </c>
      <c r="L792" s="3"/>
      <c r="M792" s="2" t="s">
        <v>213</v>
      </c>
      <c r="N792" s="2" t="s">
        <v>717</v>
      </c>
      <c r="O792" s="2" t="s">
        <v>153</v>
      </c>
      <c r="P792" s="2" t="s">
        <v>1131</v>
      </c>
      <c r="Q792" s="2" t="s">
        <v>233</v>
      </c>
      <c r="R792" s="3">
        <v>45683</v>
      </c>
      <c r="S792" s="2" t="s">
        <v>3904</v>
      </c>
    </row>
    <row r="793" spans="1:19">
      <c r="A793" s="2" t="s">
        <v>3905</v>
      </c>
      <c r="B793" s="2" t="s">
        <v>3906</v>
      </c>
      <c r="C793" s="2"/>
      <c r="D793" s="2" t="s">
        <v>3907</v>
      </c>
      <c r="E793" s="2" t="s">
        <v>290</v>
      </c>
      <c r="F793" s="2" t="s">
        <v>410</v>
      </c>
      <c r="G793" s="2" t="s">
        <v>343</v>
      </c>
      <c r="H793" s="2"/>
      <c r="I793" s="2">
        <v>7</v>
      </c>
      <c r="J793" s="2">
        <v>26</v>
      </c>
      <c r="K793" s="2" t="s">
        <v>111</v>
      </c>
      <c r="L793" s="3">
        <v>45851</v>
      </c>
      <c r="M793" s="2" t="s">
        <v>489</v>
      </c>
      <c r="N793" s="2" t="s">
        <v>812</v>
      </c>
      <c r="O793" s="2" t="s">
        <v>371</v>
      </c>
      <c r="P793" s="2" t="s">
        <v>461</v>
      </c>
      <c r="Q793" s="2"/>
      <c r="R793" s="3">
        <v>45975</v>
      </c>
      <c r="S793" s="2" t="s">
        <v>3908</v>
      </c>
    </row>
    <row r="794" spans="1:19">
      <c r="A794" s="2" t="s">
        <v>3909</v>
      </c>
      <c r="B794" s="2" t="s">
        <v>3910</v>
      </c>
      <c r="C794" s="2" t="s">
        <v>3911</v>
      </c>
      <c r="D794" s="2"/>
      <c r="E794" s="2" t="s">
        <v>420</v>
      </c>
      <c r="F794" s="2" t="s">
        <v>379</v>
      </c>
      <c r="G794" s="2" t="s">
        <v>599</v>
      </c>
      <c r="H794" s="2">
        <v>35</v>
      </c>
      <c r="I794" s="2">
        <v>7</v>
      </c>
      <c r="J794" s="2"/>
      <c r="K794" s="2" t="s">
        <v>132</v>
      </c>
      <c r="L794" s="3">
        <v>45767</v>
      </c>
      <c r="M794" s="2" t="s">
        <v>65</v>
      </c>
      <c r="N794" s="2" t="s">
        <v>475</v>
      </c>
      <c r="O794" s="2" t="s">
        <v>337</v>
      </c>
      <c r="P794" s="2" t="s">
        <v>68</v>
      </c>
      <c r="Q794" s="2"/>
      <c r="R794" s="3">
        <v>45712</v>
      </c>
      <c r="S794" s="2"/>
    </row>
    <row r="795" spans="1:19">
      <c r="A795" s="2" t="s">
        <v>3912</v>
      </c>
      <c r="B795" s="2" t="s">
        <v>3913</v>
      </c>
      <c r="C795" s="2" t="s">
        <v>3914</v>
      </c>
      <c r="D795" s="2" t="s">
        <v>3915</v>
      </c>
      <c r="E795" s="2" t="s">
        <v>3608</v>
      </c>
      <c r="F795" s="2"/>
      <c r="G795" s="2" t="s">
        <v>895</v>
      </c>
      <c r="H795" s="2">
        <v>8</v>
      </c>
      <c r="I795" s="2">
        <v>17</v>
      </c>
      <c r="J795" s="2">
        <v>13</v>
      </c>
      <c r="K795" s="2" t="s">
        <v>111</v>
      </c>
      <c r="L795" s="3">
        <v>45856</v>
      </c>
      <c r="M795" s="2" t="s">
        <v>193</v>
      </c>
      <c r="N795" s="2" t="s">
        <v>336</v>
      </c>
      <c r="O795" s="2" t="s">
        <v>283</v>
      </c>
      <c r="P795" s="2" t="s">
        <v>144</v>
      </c>
      <c r="Q795" s="2" t="s">
        <v>438</v>
      </c>
      <c r="R795" s="3">
        <v>45967</v>
      </c>
      <c r="S795" s="2" t="s">
        <v>3916</v>
      </c>
    </row>
    <row r="796" spans="1:19">
      <c r="A796" s="2" t="s">
        <v>3917</v>
      </c>
      <c r="B796" s="2" t="s">
        <v>3918</v>
      </c>
      <c r="C796" s="2"/>
      <c r="D796" s="2" t="s">
        <v>3919</v>
      </c>
      <c r="E796" s="2" t="s">
        <v>2705</v>
      </c>
      <c r="F796" s="2" t="s">
        <v>271</v>
      </c>
      <c r="G796" s="2" t="s">
        <v>272</v>
      </c>
      <c r="H796" s="2">
        <v>34</v>
      </c>
      <c r="I796" s="2">
        <v>0</v>
      </c>
      <c r="J796" s="2">
        <v>37</v>
      </c>
      <c r="K796" s="2" t="s">
        <v>89</v>
      </c>
      <c r="L796" s="3">
        <v>45827</v>
      </c>
      <c r="M796" s="2" t="s">
        <v>133</v>
      </c>
      <c r="N796" s="2" t="s">
        <v>1017</v>
      </c>
      <c r="O796" s="2" t="s">
        <v>870</v>
      </c>
      <c r="P796" s="2" t="s">
        <v>216</v>
      </c>
      <c r="Q796" s="2"/>
      <c r="R796" s="3">
        <v>45730</v>
      </c>
      <c r="S796" s="2"/>
    </row>
    <row r="797" spans="1:19">
      <c r="A797" s="2" t="s">
        <v>3920</v>
      </c>
      <c r="B797" s="2" t="s">
        <v>3921</v>
      </c>
      <c r="C797" s="2" t="s">
        <v>3922</v>
      </c>
      <c r="D797" s="2"/>
      <c r="E797" s="2" t="s">
        <v>109</v>
      </c>
      <c r="F797" s="2" t="s">
        <v>655</v>
      </c>
      <c r="G797" s="2" t="s">
        <v>643</v>
      </c>
      <c r="H797" s="2">
        <v>18</v>
      </c>
      <c r="I797" s="2">
        <v>14</v>
      </c>
      <c r="J797" s="2">
        <v>60</v>
      </c>
      <c r="K797" s="2" t="s">
        <v>291</v>
      </c>
      <c r="L797" s="3">
        <v>45919</v>
      </c>
      <c r="M797" s="2" t="s">
        <v>516</v>
      </c>
      <c r="N797" s="2" t="s">
        <v>91</v>
      </c>
      <c r="O797" s="2" t="s">
        <v>870</v>
      </c>
      <c r="P797" s="2" t="s">
        <v>1220</v>
      </c>
      <c r="Q797" s="2" t="s">
        <v>204</v>
      </c>
      <c r="R797" s="3">
        <v>45918</v>
      </c>
      <c r="S797" s="2" t="s">
        <v>3923</v>
      </c>
    </row>
    <row r="798" spans="1:19">
      <c r="A798" s="2" t="s">
        <v>3924</v>
      </c>
      <c r="B798" s="2" t="s">
        <v>3925</v>
      </c>
      <c r="C798" s="2" t="s">
        <v>3926</v>
      </c>
      <c r="D798" s="2" t="s">
        <v>3927</v>
      </c>
      <c r="E798" s="2" t="s">
        <v>18</v>
      </c>
      <c r="F798" s="2"/>
      <c r="G798" s="2" t="s">
        <v>160</v>
      </c>
      <c r="H798" s="2">
        <v>3</v>
      </c>
      <c r="I798" s="2">
        <v>20</v>
      </c>
      <c r="J798" s="2"/>
      <c r="K798" s="2" t="s">
        <v>11</v>
      </c>
      <c r="L798" s="3">
        <v>45661</v>
      </c>
      <c r="M798" s="2" t="s">
        <v>615</v>
      </c>
      <c r="N798" s="2" t="s">
        <v>152</v>
      </c>
      <c r="O798" s="2" t="s">
        <v>317</v>
      </c>
      <c r="P798" s="2" t="s">
        <v>878</v>
      </c>
      <c r="Q798" s="2"/>
      <c r="R798" s="3">
        <v>45963</v>
      </c>
      <c r="S798" s="2" t="s">
        <v>3928</v>
      </c>
    </row>
    <row r="799" spans="1:19">
      <c r="A799" s="2" t="s">
        <v>3929</v>
      </c>
      <c r="B799" s="2" t="s">
        <v>3930</v>
      </c>
      <c r="C799" s="2" t="s">
        <v>3931</v>
      </c>
      <c r="D799" s="2" t="s">
        <v>3932</v>
      </c>
      <c r="E799" s="2" t="s">
        <v>1300</v>
      </c>
      <c r="F799" s="2" t="s">
        <v>271</v>
      </c>
      <c r="G799" s="2" t="s">
        <v>599</v>
      </c>
      <c r="H799" s="2"/>
      <c r="I799" s="2">
        <v>20</v>
      </c>
      <c r="J799" s="2">
        <v>60</v>
      </c>
      <c r="K799" s="2" t="s">
        <v>11</v>
      </c>
      <c r="L799" s="3">
        <v>45729</v>
      </c>
      <c r="M799" s="2" t="s">
        <v>78</v>
      </c>
      <c r="N799" s="2" t="s">
        <v>670</v>
      </c>
      <c r="O799" s="2" t="s">
        <v>870</v>
      </c>
      <c r="P799" s="2"/>
      <c r="Q799" s="2" t="s">
        <v>405</v>
      </c>
      <c r="R799" s="3">
        <v>45763</v>
      </c>
      <c r="S799" s="2" t="s">
        <v>3933</v>
      </c>
    </row>
    <row r="800" spans="1:19">
      <c r="A800" s="2" t="s">
        <v>3934</v>
      </c>
      <c r="B800" s="2" t="s">
        <v>1203</v>
      </c>
      <c r="C800" s="2" t="s">
        <v>3935</v>
      </c>
      <c r="D800" s="2" t="s">
        <v>3936</v>
      </c>
      <c r="E800" s="2" t="s">
        <v>270</v>
      </c>
      <c r="F800" s="2" t="s">
        <v>569</v>
      </c>
      <c r="G800" s="2" t="s">
        <v>200</v>
      </c>
      <c r="H800" s="2">
        <v>31</v>
      </c>
      <c r="I800" s="2">
        <v>11</v>
      </c>
      <c r="J800" s="2">
        <v>16</v>
      </c>
      <c r="K800" s="2" t="s">
        <v>459</v>
      </c>
      <c r="L800" s="3">
        <v>45832</v>
      </c>
      <c r="M800" s="2" t="s">
        <v>100</v>
      </c>
      <c r="N800" s="2" t="s">
        <v>517</v>
      </c>
      <c r="O800" s="2" t="s">
        <v>215</v>
      </c>
      <c r="P800" s="2" t="s">
        <v>43</v>
      </c>
      <c r="Q800" s="2" t="s">
        <v>69</v>
      </c>
      <c r="R800" s="3">
        <v>45850</v>
      </c>
      <c r="S800" s="2" t="s">
        <v>3937</v>
      </c>
    </row>
    <row r="801" spans="1:19">
      <c r="A801" s="2" t="s">
        <v>3938</v>
      </c>
      <c r="B801" s="2" t="s">
        <v>3939</v>
      </c>
      <c r="C801" s="2" t="s">
        <v>3940</v>
      </c>
      <c r="D801" s="2" t="s">
        <v>3941</v>
      </c>
      <c r="E801" s="2" t="s">
        <v>1967</v>
      </c>
      <c r="F801" s="2"/>
      <c r="G801" s="2" t="s">
        <v>686</v>
      </c>
      <c r="H801" s="2">
        <v>25</v>
      </c>
      <c r="I801" s="2">
        <v>16</v>
      </c>
      <c r="J801" s="2">
        <v>9</v>
      </c>
      <c r="K801" s="2" t="s">
        <v>7</v>
      </c>
      <c r="L801" s="3">
        <v>45885</v>
      </c>
      <c r="M801" s="2" t="s">
        <v>222</v>
      </c>
      <c r="N801" s="2" t="s">
        <v>857</v>
      </c>
      <c r="O801" s="2" t="s">
        <v>564</v>
      </c>
      <c r="P801" s="2" t="s">
        <v>81</v>
      </c>
      <c r="Q801" s="2" t="s">
        <v>294</v>
      </c>
      <c r="R801" s="3">
        <v>45863</v>
      </c>
      <c r="S801" s="2" t="s">
        <v>3942</v>
      </c>
    </row>
    <row r="802" spans="1:19">
      <c r="A802" s="2" t="s">
        <v>3943</v>
      </c>
      <c r="B802" s="2" t="s">
        <v>3944</v>
      </c>
      <c r="C802" s="2" t="s">
        <v>3945</v>
      </c>
      <c r="D802" s="2"/>
      <c r="E802" s="2" t="s">
        <v>3201</v>
      </c>
      <c r="F802" s="2" t="s">
        <v>410</v>
      </c>
      <c r="G802" s="2" t="s">
        <v>282</v>
      </c>
      <c r="H802" s="2">
        <v>3</v>
      </c>
      <c r="I802" s="2">
        <v>1</v>
      </c>
      <c r="J802" s="2">
        <v>34</v>
      </c>
      <c r="K802" s="2" t="s">
        <v>395</v>
      </c>
      <c r="L802" s="3">
        <v>45740</v>
      </c>
      <c r="M802" s="2" t="s">
        <v>588</v>
      </c>
      <c r="N802" s="2" t="s">
        <v>829</v>
      </c>
      <c r="O802" s="2" t="s">
        <v>143</v>
      </c>
      <c r="P802" s="2" t="s">
        <v>1148</v>
      </c>
      <c r="Q802" s="2" t="s">
        <v>657</v>
      </c>
      <c r="R802" s="3">
        <v>45955</v>
      </c>
      <c r="S802" s="2"/>
    </row>
    <row r="803" spans="1:19">
      <c r="A803" s="2" t="s">
        <v>3946</v>
      </c>
      <c r="B803" s="2" t="s">
        <v>3947</v>
      </c>
      <c r="C803" s="2" t="s">
        <v>3948</v>
      </c>
      <c r="D803" s="2" t="s">
        <v>3949</v>
      </c>
      <c r="E803" s="2" t="s">
        <v>2203</v>
      </c>
      <c r="F803" s="2" t="s">
        <v>230</v>
      </c>
      <c r="G803" s="2" t="s">
        <v>6</v>
      </c>
      <c r="H803" s="2"/>
      <c r="I803" s="2">
        <v>17</v>
      </c>
      <c r="J803" s="2">
        <v>7</v>
      </c>
      <c r="K803" s="2" t="s">
        <v>459</v>
      </c>
      <c r="L803" s="3"/>
      <c r="M803" s="2" t="s">
        <v>669</v>
      </c>
      <c r="N803" s="2" t="s">
        <v>41</v>
      </c>
      <c r="O803" s="2" t="s">
        <v>174</v>
      </c>
      <c r="P803" s="2" t="s">
        <v>871</v>
      </c>
      <c r="Q803" s="2"/>
      <c r="R803" s="3">
        <v>45904</v>
      </c>
      <c r="S803" s="2"/>
    </row>
    <row r="804" spans="1:19">
      <c r="A804" s="2" t="s">
        <v>3950</v>
      </c>
      <c r="B804" s="2" t="s">
        <v>3951</v>
      </c>
      <c r="C804" s="2" t="s">
        <v>3952</v>
      </c>
      <c r="D804" s="2" t="s">
        <v>3953</v>
      </c>
      <c r="E804" s="2" t="s">
        <v>817</v>
      </c>
      <c r="F804" s="2" t="s">
        <v>379</v>
      </c>
      <c r="G804" s="2" t="s">
        <v>141</v>
      </c>
      <c r="H804" s="2">
        <v>15</v>
      </c>
      <c r="I804" s="2">
        <v>18</v>
      </c>
      <c r="J804" s="2"/>
      <c r="K804" s="2" t="s">
        <v>252</v>
      </c>
      <c r="L804" s="3">
        <v>45731</v>
      </c>
      <c r="M804" s="2" t="s">
        <v>588</v>
      </c>
      <c r="N804" s="2" t="s">
        <v>214</v>
      </c>
      <c r="O804" s="2" t="s">
        <v>231</v>
      </c>
      <c r="P804" s="2" t="s">
        <v>232</v>
      </c>
      <c r="Q804" s="2" t="s">
        <v>438</v>
      </c>
      <c r="R804" s="3">
        <v>45973</v>
      </c>
      <c r="S804" s="2"/>
    </row>
    <row r="805" spans="1:19">
      <c r="A805" s="2" t="s">
        <v>3954</v>
      </c>
      <c r="B805" s="2" t="s">
        <v>3955</v>
      </c>
      <c r="C805" s="2" t="s">
        <v>3956</v>
      </c>
      <c r="D805" s="2"/>
      <c r="E805" s="2" t="s">
        <v>1745</v>
      </c>
      <c r="F805" s="2" t="s">
        <v>324</v>
      </c>
      <c r="G805" s="2" t="s">
        <v>192</v>
      </c>
      <c r="H805" s="2">
        <v>5</v>
      </c>
      <c r="I805" s="2">
        <v>10</v>
      </c>
      <c r="J805" s="2">
        <v>30</v>
      </c>
      <c r="K805" s="2" t="s">
        <v>77</v>
      </c>
      <c r="L805" s="3">
        <v>45789</v>
      </c>
      <c r="M805" s="2" t="s">
        <v>588</v>
      </c>
      <c r="N805" s="2" t="s">
        <v>336</v>
      </c>
      <c r="O805" s="2" t="s">
        <v>293</v>
      </c>
      <c r="P805" s="2" t="s">
        <v>186</v>
      </c>
      <c r="Q805" s="2" t="s">
        <v>509</v>
      </c>
      <c r="R805" s="3"/>
      <c r="S805" s="2" t="s">
        <v>3957</v>
      </c>
    </row>
    <row r="806" spans="1:19">
      <c r="A806" s="2" t="s">
        <v>3958</v>
      </c>
      <c r="B806" s="2" t="s">
        <v>3959</v>
      </c>
      <c r="C806" s="2" t="s">
        <v>3960</v>
      </c>
      <c r="D806" s="2" t="s">
        <v>3961</v>
      </c>
      <c r="E806" s="2" t="s">
        <v>708</v>
      </c>
      <c r="F806" s="2" t="s">
        <v>410</v>
      </c>
      <c r="G806" s="2" t="s">
        <v>458</v>
      </c>
      <c r="H806" s="2">
        <v>16</v>
      </c>
      <c r="I806" s="2">
        <v>5</v>
      </c>
      <c r="J806" s="2">
        <v>1</v>
      </c>
      <c r="K806" s="2" t="s">
        <v>183</v>
      </c>
      <c r="L806" s="3">
        <v>45705</v>
      </c>
      <c r="M806" s="2" t="s">
        <v>316</v>
      </c>
      <c r="N806" s="2" t="s">
        <v>889</v>
      </c>
      <c r="O806" s="2" t="s">
        <v>644</v>
      </c>
      <c r="P806" s="2" t="s">
        <v>54</v>
      </c>
      <c r="Q806" s="2"/>
      <c r="R806" s="3">
        <v>45671</v>
      </c>
      <c r="S806" s="2" t="s">
        <v>3962</v>
      </c>
    </row>
    <row r="807" spans="1:19">
      <c r="A807" s="2" t="s">
        <v>3963</v>
      </c>
      <c r="B807" s="2" t="s">
        <v>3964</v>
      </c>
      <c r="C807" s="2" t="s">
        <v>3965</v>
      </c>
      <c r="D807" s="2" t="s">
        <v>3966</v>
      </c>
      <c r="E807" s="2" t="s">
        <v>1956</v>
      </c>
      <c r="F807" s="2" t="s">
        <v>468</v>
      </c>
      <c r="G807" s="2" t="s">
        <v>692</v>
      </c>
      <c r="H807" s="2">
        <v>6</v>
      </c>
      <c r="I807" s="2">
        <v>6</v>
      </c>
      <c r="J807" s="2">
        <v>14</v>
      </c>
      <c r="K807" s="2" t="s">
        <v>183</v>
      </c>
      <c r="L807" s="3">
        <v>45902</v>
      </c>
      <c r="M807" s="2" t="s">
        <v>380</v>
      </c>
      <c r="N807" s="2" t="s">
        <v>475</v>
      </c>
      <c r="O807" s="2" t="s">
        <v>422</v>
      </c>
      <c r="P807" s="2" t="s">
        <v>144</v>
      </c>
      <c r="Q807" s="2" t="s">
        <v>625</v>
      </c>
      <c r="R807" s="3">
        <v>45728</v>
      </c>
      <c r="S807" s="2" t="s">
        <v>3967</v>
      </c>
    </row>
    <row r="808" spans="1:19">
      <c r="A808" s="2" t="s">
        <v>3968</v>
      </c>
      <c r="B808" s="2" t="s">
        <v>3969</v>
      </c>
      <c r="C808" s="2" t="s">
        <v>3970</v>
      </c>
      <c r="D808" s="2" t="s">
        <v>3971</v>
      </c>
      <c r="E808" s="2" t="s">
        <v>467</v>
      </c>
      <c r="F808" s="2" t="s">
        <v>211</v>
      </c>
      <c r="G808" s="2" t="s">
        <v>643</v>
      </c>
      <c r="H808" s="2">
        <v>21</v>
      </c>
      <c r="I808" s="2">
        <v>0</v>
      </c>
      <c r="J808" s="2">
        <v>40</v>
      </c>
      <c r="K808" s="2" t="s">
        <v>395</v>
      </c>
      <c r="L808" s="3">
        <v>45705</v>
      </c>
      <c r="M808" s="2" t="s">
        <v>40</v>
      </c>
      <c r="N808" s="2" t="s">
        <v>663</v>
      </c>
      <c r="O808" s="2" t="s">
        <v>174</v>
      </c>
      <c r="P808" s="2"/>
      <c r="Q808" s="2" t="s">
        <v>329</v>
      </c>
      <c r="R808" s="3">
        <v>45690</v>
      </c>
      <c r="S808" s="2" t="s">
        <v>3972</v>
      </c>
    </row>
    <row r="809" spans="1:19">
      <c r="A809" s="2" t="s">
        <v>3973</v>
      </c>
      <c r="B809" s="2" t="s">
        <v>3974</v>
      </c>
      <c r="C809" s="2" t="s">
        <v>3975</v>
      </c>
      <c r="D809" s="2" t="s">
        <v>3976</v>
      </c>
      <c r="E809" s="2" t="s">
        <v>307</v>
      </c>
      <c r="F809" s="2" t="s">
        <v>379</v>
      </c>
      <c r="G809" s="2" t="s">
        <v>182</v>
      </c>
      <c r="H809" s="2">
        <v>10</v>
      </c>
      <c r="I809" s="2">
        <v>13</v>
      </c>
      <c r="J809" s="2">
        <v>39</v>
      </c>
      <c r="K809" s="2" t="s">
        <v>14</v>
      </c>
      <c r="L809" s="3">
        <v>46008</v>
      </c>
      <c r="M809" s="2" t="s">
        <v>90</v>
      </c>
      <c r="N809" s="2" t="s">
        <v>792</v>
      </c>
      <c r="O809" s="2" t="s">
        <v>231</v>
      </c>
      <c r="P809" s="2" t="s">
        <v>54</v>
      </c>
      <c r="Q809" s="2"/>
      <c r="R809" s="3">
        <v>45857</v>
      </c>
      <c r="S809" s="2" t="s">
        <v>3977</v>
      </c>
    </row>
    <row r="810" spans="1:19">
      <c r="A810" s="2" t="s">
        <v>3978</v>
      </c>
      <c r="B810" s="2" t="s">
        <v>3979</v>
      </c>
      <c r="C810" s="2" t="s">
        <v>3980</v>
      </c>
      <c r="D810" s="2" t="s">
        <v>3981</v>
      </c>
      <c r="E810" s="2" t="s">
        <v>450</v>
      </c>
      <c r="F810" s="2" t="s">
        <v>120</v>
      </c>
      <c r="G810" s="2" t="s">
        <v>361</v>
      </c>
      <c r="H810" s="2">
        <v>20</v>
      </c>
      <c r="I810" s="2"/>
      <c r="J810" s="2">
        <v>11</v>
      </c>
      <c r="K810" s="2" t="s">
        <v>7</v>
      </c>
      <c r="L810" s="3">
        <v>45974</v>
      </c>
      <c r="M810" s="2" t="s">
        <v>946</v>
      </c>
      <c r="N810" s="2" t="s">
        <v>263</v>
      </c>
      <c r="O810" s="2" t="s">
        <v>570</v>
      </c>
      <c r="P810" s="2" t="s">
        <v>1093</v>
      </c>
      <c r="Q810" s="2" t="s">
        <v>356</v>
      </c>
      <c r="R810" s="3">
        <v>45973</v>
      </c>
      <c r="S810" s="2" t="s">
        <v>3982</v>
      </c>
    </row>
    <row r="811" spans="1:19">
      <c r="A811" s="2" t="s">
        <v>3983</v>
      </c>
      <c r="B811" s="2" t="s">
        <v>3984</v>
      </c>
      <c r="C811" s="2" t="s">
        <v>3985</v>
      </c>
      <c r="D811" s="2"/>
      <c r="E811" s="2" t="s">
        <v>487</v>
      </c>
      <c r="F811" s="2" t="s">
        <v>170</v>
      </c>
      <c r="G811" s="2" t="s">
        <v>76</v>
      </c>
      <c r="H811" s="2">
        <v>19</v>
      </c>
      <c r="I811" s="2">
        <v>17</v>
      </c>
      <c r="J811" s="2">
        <v>9</v>
      </c>
      <c r="K811" s="2" t="s">
        <v>39</v>
      </c>
      <c r="L811" s="3">
        <v>45917</v>
      </c>
      <c r="M811" s="2" t="s">
        <v>615</v>
      </c>
      <c r="N811" s="2" t="s">
        <v>411</v>
      </c>
      <c r="O811" s="2" t="s">
        <v>537</v>
      </c>
      <c r="P811" s="2"/>
      <c r="Q811" s="2" t="s">
        <v>284</v>
      </c>
      <c r="R811" s="3">
        <v>45719</v>
      </c>
      <c r="S811" s="2"/>
    </row>
    <row r="812" spans="1:19">
      <c r="A812" s="2" t="s">
        <v>3986</v>
      </c>
      <c r="B812" s="2" t="s">
        <v>3987</v>
      </c>
      <c r="C812" s="2" t="s">
        <v>3988</v>
      </c>
      <c r="D812" s="2" t="s">
        <v>3989</v>
      </c>
      <c r="E812" s="2" t="s">
        <v>786</v>
      </c>
      <c r="F812" s="2" t="s">
        <v>38</v>
      </c>
      <c r="G812" s="2" t="s">
        <v>488</v>
      </c>
      <c r="H812" s="2"/>
      <c r="I812" s="2">
        <v>6</v>
      </c>
      <c r="J812" s="2">
        <v>4</v>
      </c>
      <c r="K812" s="2" t="s">
        <v>77</v>
      </c>
      <c r="L812" s="3">
        <v>45712</v>
      </c>
      <c r="M812" s="2" t="s">
        <v>421</v>
      </c>
      <c r="N812" s="2" t="s">
        <v>327</v>
      </c>
      <c r="O812" s="2" t="s">
        <v>300</v>
      </c>
      <c r="P812" s="2" t="s">
        <v>265</v>
      </c>
      <c r="Q812" s="2" t="s">
        <v>373</v>
      </c>
      <c r="R812" s="3">
        <v>45983</v>
      </c>
      <c r="S812" s="2" t="s">
        <v>3990</v>
      </c>
    </row>
    <row r="813" spans="1:19">
      <c r="A813" s="2" t="s">
        <v>3991</v>
      </c>
      <c r="B813" s="2" t="s">
        <v>3992</v>
      </c>
      <c r="C813" s="2" t="s">
        <v>3993</v>
      </c>
      <c r="D813" s="2"/>
      <c r="E813" s="2" t="s">
        <v>1882</v>
      </c>
      <c r="F813" s="2" t="s">
        <v>569</v>
      </c>
      <c r="G813" s="2" t="s">
        <v>6</v>
      </c>
      <c r="H813" s="2">
        <v>5</v>
      </c>
      <c r="I813" s="2">
        <v>3</v>
      </c>
      <c r="J813" s="2">
        <v>30</v>
      </c>
      <c r="K813" s="2" t="s">
        <v>7</v>
      </c>
      <c r="L813" s="3">
        <v>45846</v>
      </c>
      <c r="M813" s="2" t="s">
        <v>51</v>
      </c>
      <c r="N813" s="2" t="s">
        <v>370</v>
      </c>
      <c r="O813" s="2" t="s">
        <v>283</v>
      </c>
      <c r="P813" s="2" t="s">
        <v>216</v>
      </c>
      <c r="Q813" s="2"/>
      <c r="R813" s="3">
        <v>45674</v>
      </c>
      <c r="S813" s="2"/>
    </row>
    <row r="814" spans="1:19">
      <c r="A814" s="2" t="s">
        <v>3994</v>
      </c>
      <c r="B814" s="2" t="s">
        <v>3995</v>
      </c>
      <c r="C814" s="2" t="s">
        <v>3996</v>
      </c>
      <c r="D814" s="2" t="s">
        <v>3997</v>
      </c>
      <c r="E814" s="2" t="s">
        <v>3998</v>
      </c>
      <c r="F814" s="2" t="s">
        <v>62</v>
      </c>
      <c r="G814" s="2" t="s">
        <v>200</v>
      </c>
      <c r="H814" s="2">
        <v>11</v>
      </c>
      <c r="I814" s="2">
        <v>15</v>
      </c>
      <c r="J814" s="2"/>
      <c r="K814" s="2"/>
      <c r="L814" s="3">
        <v>45987</v>
      </c>
      <c r="M814" s="2" t="s">
        <v>615</v>
      </c>
      <c r="N814" s="2" t="s">
        <v>475</v>
      </c>
      <c r="O814" s="2" t="s">
        <v>124</v>
      </c>
      <c r="P814" s="2" t="s">
        <v>265</v>
      </c>
      <c r="Q814" s="2" t="s">
        <v>445</v>
      </c>
      <c r="R814" s="3">
        <v>45821</v>
      </c>
      <c r="S814" s="2"/>
    </row>
    <row r="815" spans="1:19">
      <c r="A815" s="2" t="s">
        <v>3999</v>
      </c>
      <c r="B815" s="2" t="s">
        <v>4000</v>
      </c>
      <c r="C815" s="2" t="s">
        <v>4001</v>
      </c>
      <c r="D815" s="2" t="s">
        <v>4002</v>
      </c>
      <c r="E815" s="2" t="s">
        <v>806</v>
      </c>
      <c r="F815" s="2" t="s">
        <v>410</v>
      </c>
      <c r="G815" s="2" t="s">
        <v>121</v>
      </c>
      <c r="H815" s="2">
        <v>2</v>
      </c>
      <c r="I815" s="2">
        <v>4</v>
      </c>
      <c r="J815" s="2">
        <v>41</v>
      </c>
      <c r="K815" s="2" t="s">
        <v>325</v>
      </c>
      <c r="L815" s="3">
        <v>45698</v>
      </c>
      <c r="M815" s="2" t="s">
        <v>380</v>
      </c>
      <c r="N815" s="2" t="s">
        <v>349</v>
      </c>
      <c r="O815" s="2" t="s">
        <v>215</v>
      </c>
      <c r="P815" s="2" t="s">
        <v>800</v>
      </c>
      <c r="Q815" s="2" t="s">
        <v>55</v>
      </c>
      <c r="R815" s="3">
        <v>45667</v>
      </c>
      <c r="S815" s="2" t="s">
        <v>4003</v>
      </c>
    </row>
    <row r="816" spans="1:19">
      <c r="A816" s="2" t="s">
        <v>4004</v>
      </c>
      <c r="B816" s="2" t="s">
        <v>4005</v>
      </c>
      <c r="C816" s="2" t="s">
        <v>4006</v>
      </c>
      <c r="D816" s="2" t="s">
        <v>4007</v>
      </c>
      <c r="E816" s="2" t="s">
        <v>685</v>
      </c>
      <c r="F816" s="2" t="s">
        <v>131</v>
      </c>
      <c r="G816" s="2" t="s">
        <v>895</v>
      </c>
      <c r="H816" s="2"/>
      <c r="I816" s="2">
        <v>10</v>
      </c>
      <c r="J816" s="2">
        <v>36</v>
      </c>
      <c r="K816" s="2" t="s">
        <v>291</v>
      </c>
      <c r="L816" s="3">
        <v>45870</v>
      </c>
      <c r="M816" s="2" t="s">
        <v>516</v>
      </c>
      <c r="N816" s="2" t="s">
        <v>1027</v>
      </c>
      <c r="O816" s="2" t="s">
        <v>601</v>
      </c>
      <c r="P816" s="2" t="s">
        <v>631</v>
      </c>
      <c r="Q816" s="2"/>
      <c r="R816" s="3">
        <v>45891</v>
      </c>
      <c r="S816" s="2" t="s">
        <v>4008</v>
      </c>
    </row>
    <row r="817" spans="1:19">
      <c r="A817" s="2" t="s">
        <v>4009</v>
      </c>
      <c r="B817" s="2" t="s">
        <v>4010</v>
      </c>
      <c r="C817" s="2" t="s">
        <v>4011</v>
      </c>
      <c r="D817" s="2" t="s">
        <v>4012</v>
      </c>
      <c r="E817" s="2" t="s">
        <v>862</v>
      </c>
      <c r="F817" s="2" t="s">
        <v>569</v>
      </c>
      <c r="G817" s="2" t="s">
        <v>200</v>
      </c>
      <c r="H817" s="2">
        <v>14</v>
      </c>
      <c r="I817" s="2">
        <v>1</v>
      </c>
      <c r="J817" s="2">
        <v>3</v>
      </c>
      <c r="K817" s="2" t="s">
        <v>291</v>
      </c>
      <c r="L817" s="3">
        <v>45966</v>
      </c>
      <c r="M817" s="2"/>
      <c r="N817" s="2" t="s">
        <v>764</v>
      </c>
      <c r="O817" s="2" t="s">
        <v>243</v>
      </c>
      <c r="P817" s="2" t="s">
        <v>1511</v>
      </c>
      <c r="Q817" s="2" t="s">
        <v>233</v>
      </c>
      <c r="R817" s="3">
        <v>45873</v>
      </c>
      <c r="S817" s="2" t="s">
        <v>4013</v>
      </c>
    </row>
    <row r="818" spans="1:19">
      <c r="A818" s="2" t="s">
        <v>4014</v>
      </c>
      <c r="B818" s="2" t="s">
        <v>4015</v>
      </c>
      <c r="C818" s="2" t="s">
        <v>4016</v>
      </c>
      <c r="D818" s="2" t="s">
        <v>4017</v>
      </c>
      <c r="E818" s="2" t="s">
        <v>1066</v>
      </c>
      <c r="F818" s="2" t="s">
        <v>131</v>
      </c>
      <c r="G818" s="2" t="s">
        <v>895</v>
      </c>
      <c r="H818" s="2">
        <v>28</v>
      </c>
      <c r="I818" s="2">
        <v>1</v>
      </c>
      <c r="J818" s="2">
        <v>59</v>
      </c>
      <c r="K818" s="2" t="s">
        <v>11</v>
      </c>
      <c r="L818" s="3">
        <v>45692</v>
      </c>
      <c r="M818" s="2" t="s">
        <v>51</v>
      </c>
      <c r="N818" s="2" t="s">
        <v>327</v>
      </c>
      <c r="O818" s="2" t="s">
        <v>102</v>
      </c>
      <c r="P818" s="2" t="s">
        <v>265</v>
      </c>
      <c r="Q818" s="2" t="s">
        <v>356</v>
      </c>
      <c r="R818" s="3">
        <v>45948</v>
      </c>
      <c r="S818" s="2" t="s">
        <v>4018</v>
      </c>
    </row>
    <row r="819" spans="1:19">
      <c r="A819" s="2" t="s">
        <v>4019</v>
      </c>
      <c r="B819" s="2" t="s">
        <v>4020</v>
      </c>
      <c r="C819" s="2" t="s">
        <v>4021</v>
      </c>
      <c r="D819" s="2"/>
      <c r="E819" s="2" t="s">
        <v>555</v>
      </c>
      <c r="F819" s="2" t="s">
        <v>140</v>
      </c>
      <c r="G819" s="2" t="s">
        <v>458</v>
      </c>
      <c r="H819" s="2">
        <v>23</v>
      </c>
      <c r="I819" s="2">
        <v>14</v>
      </c>
      <c r="J819" s="2">
        <v>47</v>
      </c>
      <c r="K819" s="2" t="s">
        <v>111</v>
      </c>
      <c r="L819" s="3">
        <v>45940</v>
      </c>
      <c r="M819" s="2"/>
      <c r="N819" s="2" t="s">
        <v>327</v>
      </c>
      <c r="O819" s="2" t="s">
        <v>469</v>
      </c>
      <c r="P819" s="2" t="s">
        <v>624</v>
      </c>
      <c r="Q819" s="2" t="s">
        <v>233</v>
      </c>
      <c r="R819" s="3">
        <v>45957</v>
      </c>
      <c r="S819" s="2" t="s">
        <v>4022</v>
      </c>
    </row>
    <row r="820" spans="1:19">
      <c r="A820" s="2" t="s">
        <v>4023</v>
      </c>
      <c r="B820" s="2" t="s">
        <v>4024</v>
      </c>
      <c r="C820" s="2" t="s">
        <v>4025</v>
      </c>
      <c r="D820" s="2" t="s">
        <v>4026</v>
      </c>
      <c r="E820" s="2" t="s">
        <v>828</v>
      </c>
      <c r="F820" s="2" t="s">
        <v>342</v>
      </c>
      <c r="G820" s="2" t="s">
        <v>221</v>
      </c>
      <c r="H820" s="2">
        <v>10</v>
      </c>
      <c r="I820" s="2"/>
      <c r="J820" s="2">
        <v>44</v>
      </c>
      <c r="K820" s="2" t="s">
        <v>64</v>
      </c>
      <c r="L820" s="3">
        <v>45714</v>
      </c>
      <c r="M820" s="2" t="s">
        <v>588</v>
      </c>
      <c r="N820" s="2" t="s">
        <v>184</v>
      </c>
      <c r="O820" s="2" t="s">
        <v>537</v>
      </c>
      <c r="P820" s="2" t="s">
        <v>1319</v>
      </c>
      <c r="Q820" s="2" t="s">
        <v>233</v>
      </c>
      <c r="R820" s="3">
        <v>45932</v>
      </c>
      <c r="S820" s="2" t="s">
        <v>4027</v>
      </c>
    </row>
    <row r="821" spans="1:19">
      <c r="A821" s="2" t="s">
        <v>4028</v>
      </c>
      <c r="B821" s="2" t="s">
        <v>4029</v>
      </c>
      <c r="C821" s="2" t="s">
        <v>4030</v>
      </c>
      <c r="D821" s="2" t="s">
        <v>4031</v>
      </c>
      <c r="E821" s="2" t="s">
        <v>575</v>
      </c>
      <c r="F821" s="2" t="s">
        <v>211</v>
      </c>
      <c r="G821" s="2" t="s">
        <v>272</v>
      </c>
      <c r="H821" s="2">
        <v>7</v>
      </c>
      <c r="I821" s="2">
        <v>8</v>
      </c>
      <c r="J821" s="2">
        <v>13</v>
      </c>
      <c r="K821" s="2" t="s">
        <v>132</v>
      </c>
      <c r="L821" s="3">
        <v>45727</v>
      </c>
      <c r="M821" s="2" t="s">
        <v>421</v>
      </c>
      <c r="N821" s="2" t="s">
        <v>79</v>
      </c>
      <c r="O821" s="2" t="s">
        <v>680</v>
      </c>
      <c r="P821" s="2" t="s">
        <v>526</v>
      </c>
      <c r="Q821" s="2" t="s">
        <v>414</v>
      </c>
      <c r="R821" s="3">
        <v>46015</v>
      </c>
      <c r="S821" s="2"/>
    </row>
    <row r="822" spans="1:19">
      <c r="A822" s="2" t="s">
        <v>4032</v>
      </c>
      <c r="B822" s="2" t="s">
        <v>4033</v>
      </c>
      <c r="C822" s="2" t="s">
        <v>4034</v>
      </c>
      <c r="D822" s="2" t="s">
        <v>4035</v>
      </c>
      <c r="E822" s="2" t="s">
        <v>1393</v>
      </c>
      <c r="F822" s="2" t="s">
        <v>120</v>
      </c>
      <c r="G822" s="2" t="s">
        <v>63</v>
      </c>
      <c r="H822" s="2">
        <v>7</v>
      </c>
      <c r="I822" s="2">
        <v>12</v>
      </c>
      <c r="J822" s="2">
        <v>38</v>
      </c>
      <c r="K822" s="2" t="s">
        <v>395</v>
      </c>
      <c r="L822" s="3">
        <v>45715</v>
      </c>
      <c r="M822" s="2" t="s">
        <v>516</v>
      </c>
      <c r="N822" s="2" t="s">
        <v>142</v>
      </c>
      <c r="O822" s="2" t="s">
        <v>293</v>
      </c>
      <c r="P822" s="2" t="s">
        <v>1041</v>
      </c>
      <c r="Q822" s="2"/>
      <c r="R822" s="3">
        <v>45677</v>
      </c>
      <c r="S822" s="2"/>
    </row>
    <row r="823" spans="1:19">
      <c r="A823" s="2" t="s">
        <v>4036</v>
      </c>
      <c r="B823" s="2" t="s">
        <v>4037</v>
      </c>
      <c r="C823" s="2"/>
      <c r="D823" s="2" t="s">
        <v>4038</v>
      </c>
      <c r="E823" s="2" t="s">
        <v>2309</v>
      </c>
      <c r="F823" s="2" t="s">
        <v>324</v>
      </c>
      <c r="G823" s="2" t="s">
        <v>308</v>
      </c>
      <c r="H823" s="2">
        <v>2</v>
      </c>
      <c r="I823" s="2">
        <v>19</v>
      </c>
      <c r="J823" s="2">
        <v>11</v>
      </c>
      <c r="K823" s="2" t="s">
        <v>5</v>
      </c>
      <c r="L823" s="3">
        <v>45986</v>
      </c>
      <c r="M823" s="2" t="s">
        <v>516</v>
      </c>
      <c r="N823" s="2" t="s">
        <v>362</v>
      </c>
      <c r="O823" s="2" t="s">
        <v>1055</v>
      </c>
      <c r="P823" s="2" t="s">
        <v>265</v>
      </c>
      <c r="Q823" s="2" t="s">
        <v>414</v>
      </c>
      <c r="R823" s="3">
        <v>45754</v>
      </c>
      <c r="S823" s="2" t="s">
        <v>4039</v>
      </c>
    </row>
    <row r="824" spans="1:19">
      <c r="A824" s="2" t="s">
        <v>4040</v>
      </c>
      <c r="B824" s="2" t="s">
        <v>4041</v>
      </c>
      <c r="C824" s="2" t="s">
        <v>4042</v>
      </c>
      <c r="D824" s="2" t="s">
        <v>4043</v>
      </c>
      <c r="E824" s="2" t="s">
        <v>1003</v>
      </c>
      <c r="F824" s="2" t="s">
        <v>131</v>
      </c>
      <c r="G824" s="2" t="s">
        <v>141</v>
      </c>
      <c r="H824" s="2">
        <v>33</v>
      </c>
      <c r="I824" s="2">
        <v>7</v>
      </c>
      <c r="J824" s="2">
        <v>3</v>
      </c>
      <c r="K824" s="2" t="s">
        <v>111</v>
      </c>
      <c r="L824" s="3">
        <v>45753</v>
      </c>
      <c r="M824" s="2" t="s">
        <v>946</v>
      </c>
      <c r="N824" s="2" t="s">
        <v>184</v>
      </c>
      <c r="O824" s="2" t="s">
        <v>412</v>
      </c>
      <c r="P824" s="2" t="s">
        <v>602</v>
      </c>
      <c r="Q824" s="2" t="s">
        <v>793</v>
      </c>
      <c r="R824" s="3">
        <v>45904</v>
      </c>
      <c r="S824" s="2" t="s">
        <v>4044</v>
      </c>
    </row>
    <row r="825" spans="1:19">
      <c r="A825" s="2" t="s">
        <v>4045</v>
      </c>
      <c r="B825" s="2" t="s">
        <v>4046</v>
      </c>
      <c r="C825" s="2" t="s">
        <v>4047</v>
      </c>
      <c r="D825" s="2"/>
      <c r="E825" s="2" t="s">
        <v>4048</v>
      </c>
      <c r="F825" s="2" t="s">
        <v>342</v>
      </c>
      <c r="G825" s="2" t="s">
        <v>171</v>
      </c>
      <c r="H825" s="2">
        <v>19</v>
      </c>
      <c r="I825" s="2">
        <v>11</v>
      </c>
      <c r="J825" s="2">
        <v>60</v>
      </c>
      <c r="K825" s="2" t="s">
        <v>14</v>
      </c>
      <c r="L825" s="3">
        <v>46008</v>
      </c>
      <c r="M825" s="2" t="s">
        <v>151</v>
      </c>
      <c r="N825" s="2" t="s">
        <v>91</v>
      </c>
      <c r="O825" s="2" t="s">
        <v>317</v>
      </c>
      <c r="P825" s="2" t="s">
        <v>265</v>
      </c>
      <c r="Q825" s="2" t="s">
        <v>793</v>
      </c>
      <c r="R825" s="3">
        <v>45940</v>
      </c>
      <c r="S825" s="2"/>
    </row>
    <row r="826" spans="1:19">
      <c r="A826" s="2" t="s">
        <v>4049</v>
      </c>
      <c r="B826" s="2" t="s">
        <v>4050</v>
      </c>
      <c r="C826" s="2" t="s">
        <v>4051</v>
      </c>
      <c r="D826" s="2"/>
      <c r="E826" s="2" t="s">
        <v>1454</v>
      </c>
      <c r="F826" s="2" t="s">
        <v>62</v>
      </c>
      <c r="G826" s="2" t="s">
        <v>387</v>
      </c>
      <c r="H826" s="2">
        <v>3</v>
      </c>
      <c r="I826" s="2">
        <v>5</v>
      </c>
      <c r="J826" s="2">
        <v>4</v>
      </c>
      <c r="K826" s="2" t="s">
        <v>77</v>
      </c>
      <c r="L826" s="3">
        <v>45689</v>
      </c>
      <c r="M826" s="2" t="s">
        <v>78</v>
      </c>
      <c r="N826" s="2" t="s">
        <v>663</v>
      </c>
      <c r="O826" s="2" t="s">
        <v>293</v>
      </c>
      <c r="P826" s="2" t="s">
        <v>538</v>
      </c>
      <c r="Q826" s="2" t="s">
        <v>104</v>
      </c>
      <c r="R826" s="3">
        <v>45949</v>
      </c>
      <c r="S826" s="2" t="s">
        <v>4052</v>
      </c>
    </row>
    <row r="827" spans="1:19">
      <c r="A827" s="2" t="s">
        <v>4053</v>
      </c>
      <c r="B827" s="2" t="s">
        <v>4054</v>
      </c>
      <c r="C827" s="2" t="s">
        <v>4055</v>
      </c>
      <c r="D827" s="2"/>
      <c r="E827" s="2" t="s">
        <v>1313</v>
      </c>
      <c r="F827" s="2" t="s">
        <v>230</v>
      </c>
      <c r="G827" s="2" t="s">
        <v>200</v>
      </c>
      <c r="H827" s="2"/>
      <c r="I827" s="2">
        <v>2</v>
      </c>
      <c r="J827" s="2">
        <v>34</v>
      </c>
      <c r="K827" s="2" t="s">
        <v>64</v>
      </c>
      <c r="L827" s="3">
        <v>45684</v>
      </c>
      <c r="M827" s="2"/>
      <c r="N827" s="2" t="s">
        <v>792</v>
      </c>
      <c r="O827" s="2" t="s">
        <v>185</v>
      </c>
      <c r="P827" s="2" t="s">
        <v>93</v>
      </c>
      <c r="Q827" s="2" t="s">
        <v>625</v>
      </c>
      <c r="R827" s="3">
        <v>45778</v>
      </c>
      <c r="S827" s="2"/>
    </row>
    <row r="828" spans="1:19">
      <c r="A828" s="2" t="s">
        <v>4056</v>
      </c>
      <c r="B828" s="2" t="s">
        <v>4057</v>
      </c>
      <c r="C828" s="2" t="s">
        <v>4058</v>
      </c>
      <c r="D828" s="2"/>
      <c r="E828" s="2" t="s">
        <v>1373</v>
      </c>
      <c r="F828" s="2" t="s">
        <v>38</v>
      </c>
      <c r="G828" s="2" t="s">
        <v>251</v>
      </c>
      <c r="H828" s="2">
        <v>23</v>
      </c>
      <c r="I828" s="2"/>
      <c r="J828" s="2">
        <v>33</v>
      </c>
      <c r="K828" s="2" t="s">
        <v>291</v>
      </c>
      <c r="L828" s="3">
        <v>45939</v>
      </c>
      <c r="M828" s="2" t="s">
        <v>946</v>
      </c>
      <c r="N828" s="2" t="s">
        <v>101</v>
      </c>
      <c r="O828" s="2" t="s">
        <v>124</v>
      </c>
      <c r="P828" s="2" t="s">
        <v>232</v>
      </c>
      <c r="Q828" s="2" t="s">
        <v>204</v>
      </c>
      <c r="R828" s="3">
        <v>45726</v>
      </c>
      <c r="S828" s="2"/>
    </row>
    <row r="829" spans="1:19">
      <c r="A829" s="2" t="s">
        <v>4059</v>
      </c>
      <c r="B829" s="2" t="s">
        <v>4060</v>
      </c>
      <c r="C829" s="2" t="s">
        <v>4061</v>
      </c>
      <c r="D829" s="2" t="s">
        <v>4062</v>
      </c>
      <c r="E829" s="2" t="s">
        <v>781</v>
      </c>
      <c r="F829" s="2" t="s">
        <v>230</v>
      </c>
      <c r="G829" s="2" t="s">
        <v>992</v>
      </c>
      <c r="H829" s="2">
        <v>23</v>
      </c>
      <c r="I829" s="2">
        <v>15</v>
      </c>
      <c r="J829" s="2">
        <v>55</v>
      </c>
      <c r="K829" s="2" t="s">
        <v>7</v>
      </c>
      <c r="L829" s="3">
        <v>45864</v>
      </c>
      <c r="M829" s="2"/>
      <c r="N829" s="2" t="s">
        <v>670</v>
      </c>
      <c r="O829" s="2" t="s">
        <v>460</v>
      </c>
      <c r="P829" s="2" t="s">
        <v>216</v>
      </c>
      <c r="Q829" s="2" t="s">
        <v>329</v>
      </c>
      <c r="R829" s="3">
        <v>45882</v>
      </c>
      <c r="S829" s="2"/>
    </row>
    <row r="830" spans="1:19">
      <c r="A830" s="2" t="s">
        <v>4063</v>
      </c>
      <c r="B830" s="2" t="s">
        <v>4064</v>
      </c>
      <c r="C830" s="2" t="s">
        <v>4065</v>
      </c>
      <c r="D830" s="2"/>
      <c r="E830" s="2" t="s">
        <v>17</v>
      </c>
      <c r="F830" s="2"/>
      <c r="G830" s="2" t="s">
        <v>76</v>
      </c>
      <c r="H830" s="2">
        <v>17</v>
      </c>
      <c r="I830" s="2">
        <v>19</v>
      </c>
      <c r="J830" s="2">
        <v>42</v>
      </c>
      <c r="K830" s="2" t="s">
        <v>291</v>
      </c>
      <c r="L830" s="3">
        <v>45852</v>
      </c>
      <c r="M830" s="2" t="s">
        <v>65</v>
      </c>
      <c r="N830" s="2" t="s">
        <v>214</v>
      </c>
      <c r="O830" s="2" t="s">
        <v>274</v>
      </c>
      <c r="P830" s="2" t="s">
        <v>413</v>
      </c>
      <c r="Q830" s="2" t="s">
        <v>164</v>
      </c>
      <c r="R830" s="3">
        <v>45962</v>
      </c>
      <c r="S830" s="2" t="s">
        <v>4066</v>
      </c>
    </row>
    <row r="831" spans="1:19">
      <c r="A831" s="2" t="s">
        <v>4067</v>
      </c>
      <c r="B831" s="2" t="s">
        <v>4068</v>
      </c>
      <c r="C831" s="2" t="s">
        <v>4069</v>
      </c>
      <c r="D831" s="2" t="s">
        <v>4070</v>
      </c>
      <c r="E831" s="2" t="s">
        <v>531</v>
      </c>
      <c r="F831" s="2"/>
      <c r="G831" s="2" t="s">
        <v>160</v>
      </c>
      <c r="H831" s="2">
        <v>20</v>
      </c>
      <c r="I831" s="2"/>
      <c r="J831" s="2">
        <v>34</v>
      </c>
      <c r="K831" s="2" t="s">
        <v>183</v>
      </c>
      <c r="L831" s="3">
        <v>45679</v>
      </c>
      <c r="M831" s="2" t="s">
        <v>615</v>
      </c>
      <c r="N831" s="2" t="s">
        <v>201</v>
      </c>
      <c r="O831" s="2" t="s">
        <v>1250</v>
      </c>
      <c r="P831" s="2" t="s">
        <v>81</v>
      </c>
      <c r="Q831" s="2" t="s">
        <v>356</v>
      </c>
      <c r="R831" s="3">
        <v>45757</v>
      </c>
      <c r="S831" s="2" t="s">
        <v>4071</v>
      </c>
    </row>
    <row r="832" spans="1:19">
      <c r="A832" s="2" t="s">
        <v>4072</v>
      </c>
      <c r="B832" s="2" t="s">
        <v>4073</v>
      </c>
      <c r="C832" s="2" t="s">
        <v>4074</v>
      </c>
      <c r="D832" s="2" t="s">
        <v>4075</v>
      </c>
      <c r="E832" s="2" t="s">
        <v>290</v>
      </c>
      <c r="F832" s="2" t="s">
        <v>62</v>
      </c>
      <c r="G832" s="2" t="s">
        <v>282</v>
      </c>
      <c r="H832" s="2"/>
      <c r="I832" s="2">
        <v>8</v>
      </c>
      <c r="J832" s="2">
        <v>50</v>
      </c>
      <c r="K832" s="2" t="s">
        <v>600</v>
      </c>
      <c r="L832" s="3">
        <v>45896</v>
      </c>
      <c r="M832" s="2" t="s">
        <v>273</v>
      </c>
      <c r="N832" s="2" t="s">
        <v>223</v>
      </c>
      <c r="O832" s="2" t="s">
        <v>102</v>
      </c>
      <c r="P832" s="2" t="s">
        <v>1511</v>
      </c>
      <c r="Q832" s="2"/>
      <c r="R832" s="3">
        <v>45727</v>
      </c>
      <c r="S832" s="2"/>
    </row>
    <row r="833" spans="1:19">
      <c r="A833" s="2" t="s">
        <v>4076</v>
      </c>
      <c r="B833" s="2" t="s">
        <v>4077</v>
      </c>
      <c r="C833" s="2" t="s">
        <v>4078</v>
      </c>
      <c r="D833" s="2" t="s">
        <v>4079</v>
      </c>
      <c r="E833" s="2" t="s">
        <v>2506</v>
      </c>
      <c r="F833" s="2" t="s">
        <v>170</v>
      </c>
      <c r="G833" s="2" t="s">
        <v>369</v>
      </c>
      <c r="H833" s="2">
        <v>18</v>
      </c>
      <c r="I833" s="2">
        <v>13</v>
      </c>
      <c r="J833" s="2">
        <v>55</v>
      </c>
      <c r="K833" s="2" t="s">
        <v>12</v>
      </c>
      <c r="L833" s="3">
        <v>45758</v>
      </c>
      <c r="M833" s="2" t="s">
        <v>193</v>
      </c>
      <c r="N833" s="2" t="s">
        <v>309</v>
      </c>
      <c r="O833" s="2" t="s">
        <v>300</v>
      </c>
      <c r="P833" s="2" t="s">
        <v>413</v>
      </c>
      <c r="Q833" s="2" t="s">
        <v>414</v>
      </c>
      <c r="R833" s="3"/>
      <c r="S833" s="2"/>
    </row>
    <row r="834" spans="1:19">
      <c r="A834" s="2" t="s">
        <v>4080</v>
      </c>
      <c r="B834" s="2" t="s">
        <v>4081</v>
      </c>
      <c r="C834" s="2" t="s">
        <v>4082</v>
      </c>
      <c r="D834" s="2" t="s">
        <v>4083</v>
      </c>
      <c r="E834" s="2" t="s">
        <v>748</v>
      </c>
      <c r="F834" s="2" t="s">
        <v>342</v>
      </c>
      <c r="G834" s="2" t="s">
        <v>992</v>
      </c>
      <c r="H834" s="2">
        <v>30</v>
      </c>
      <c r="I834" s="2"/>
      <c r="J834" s="2">
        <v>20</v>
      </c>
      <c r="K834" s="2" t="s">
        <v>111</v>
      </c>
      <c r="L834" s="3">
        <v>45771</v>
      </c>
      <c r="M834" s="2" t="s">
        <v>151</v>
      </c>
      <c r="N834" s="2" t="s">
        <v>134</v>
      </c>
      <c r="O834" s="2" t="s">
        <v>623</v>
      </c>
      <c r="P834" s="2" t="s">
        <v>518</v>
      </c>
      <c r="Q834" s="2" t="s">
        <v>55</v>
      </c>
      <c r="R834" s="3">
        <v>45790</v>
      </c>
      <c r="S834" s="2" t="s">
        <v>4084</v>
      </c>
    </row>
    <row r="835" spans="1:19">
      <c r="A835" s="2" t="s">
        <v>4085</v>
      </c>
      <c r="B835" s="2" t="s">
        <v>4086</v>
      </c>
      <c r="C835" s="2" t="s">
        <v>4087</v>
      </c>
      <c r="D835" s="2" t="s">
        <v>4088</v>
      </c>
      <c r="E835" s="2" t="s">
        <v>1544</v>
      </c>
      <c r="F835" s="2" t="s">
        <v>140</v>
      </c>
      <c r="G835" s="2" t="s">
        <v>182</v>
      </c>
      <c r="H835" s="2">
        <v>22</v>
      </c>
      <c r="I835" s="2">
        <v>13</v>
      </c>
      <c r="J835" s="2">
        <v>26</v>
      </c>
      <c r="K835" s="2" t="s">
        <v>11</v>
      </c>
      <c r="L835" s="3">
        <v>45853</v>
      </c>
      <c r="M835" s="2" t="s">
        <v>133</v>
      </c>
      <c r="N835" s="2"/>
      <c r="O835" s="2" t="s">
        <v>718</v>
      </c>
      <c r="P835" s="2" t="s">
        <v>624</v>
      </c>
      <c r="Q835" s="2" t="s">
        <v>104</v>
      </c>
      <c r="R835" s="3">
        <v>45828</v>
      </c>
      <c r="S835" s="2"/>
    </row>
    <row r="836" spans="1:19">
      <c r="A836" s="2" t="s">
        <v>4089</v>
      </c>
      <c r="B836" s="2" t="s">
        <v>4090</v>
      </c>
      <c r="C836" s="2" t="s">
        <v>4091</v>
      </c>
      <c r="D836" s="2" t="s">
        <v>4092</v>
      </c>
      <c r="E836" s="2" t="s">
        <v>1147</v>
      </c>
      <c r="F836" s="2" t="s">
        <v>38</v>
      </c>
      <c r="G836" s="2" t="s">
        <v>895</v>
      </c>
      <c r="H836" s="2">
        <v>26</v>
      </c>
      <c r="I836" s="2">
        <v>9</v>
      </c>
      <c r="J836" s="2"/>
      <c r="K836" s="2" t="s">
        <v>11</v>
      </c>
      <c r="L836" s="3"/>
      <c r="M836" s="2" t="s">
        <v>40</v>
      </c>
      <c r="N836" s="2" t="s">
        <v>123</v>
      </c>
      <c r="O836" s="2" t="s">
        <v>710</v>
      </c>
      <c r="P836" s="2" t="s">
        <v>429</v>
      </c>
      <c r="Q836" s="2" t="s">
        <v>578</v>
      </c>
      <c r="R836" s="3">
        <v>45815</v>
      </c>
      <c r="S836" s="2"/>
    </row>
    <row r="837" spans="1:19">
      <c r="A837" s="2" t="s">
        <v>4093</v>
      </c>
      <c r="B837" s="2" t="s">
        <v>4094</v>
      </c>
      <c r="C837" s="2"/>
      <c r="D837" s="2" t="s">
        <v>4095</v>
      </c>
      <c r="E837" s="2" t="s">
        <v>921</v>
      </c>
      <c r="F837" s="2" t="s">
        <v>569</v>
      </c>
      <c r="G837" s="2" t="s">
        <v>692</v>
      </c>
      <c r="H837" s="2">
        <v>22</v>
      </c>
      <c r="I837" s="2">
        <v>4</v>
      </c>
      <c r="J837" s="2">
        <v>18</v>
      </c>
      <c r="K837" s="2" t="s">
        <v>395</v>
      </c>
      <c r="L837" s="3">
        <v>45926</v>
      </c>
      <c r="M837" s="2" t="s">
        <v>532</v>
      </c>
      <c r="N837" s="2" t="s">
        <v>670</v>
      </c>
      <c r="O837" s="2" t="s">
        <v>53</v>
      </c>
      <c r="P837" s="2"/>
      <c r="Q837" s="2" t="s">
        <v>657</v>
      </c>
      <c r="R837" s="3">
        <v>45966</v>
      </c>
      <c r="S837" s="2" t="s">
        <v>4096</v>
      </c>
    </row>
    <row r="838" spans="1:19">
      <c r="A838" s="2" t="s">
        <v>4097</v>
      </c>
      <c r="B838" s="2" t="s">
        <v>4098</v>
      </c>
      <c r="C838" s="2" t="s">
        <v>4099</v>
      </c>
      <c r="D838" s="2"/>
      <c r="E838" s="2" t="s">
        <v>524</v>
      </c>
      <c r="F838" s="2" t="s">
        <v>38</v>
      </c>
      <c r="G838" s="2" t="s">
        <v>282</v>
      </c>
      <c r="H838" s="2">
        <v>23</v>
      </c>
      <c r="I838" s="2">
        <v>2</v>
      </c>
      <c r="J838" s="2"/>
      <c r="K838" s="2" t="s">
        <v>132</v>
      </c>
      <c r="L838" s="3">
        <v>45954</v>
      </c>
      <c r="M838" s="2" t="s">
        <v>335</v>
      </c>
      <c r="N838" s="2"/>
      <c r="O838" s="2" t="s">
        <v>243</v>
      </c>
      <c r="P838" s="2" t="s">
        <v>144</v>
      </c>
      <c r="Q838" s="2" t="s">
        <v>284</v>
      </c>
      <c r="R838" s="3">
        <v>45907</v>
      </c>
      <c r="S838" s="2" t="s">
        <v>4100</v>
      </c>
    </row>
    <row r="839" spans="1:19">
      <c r="A839" s="2" t="s">
        <v>4101</v>
      </c>
      <c r="B839" s="2" t="s">
        <v>4102</v>
      </c>
      <c r="C839" s="2" t="s">
        <v>4103</v>
      </c>
      <c r="D839" s="2" t="s">
        <v>4104</v>
      </c>
      <c r="E839" s="2" t="s">
        <v>716</v>
      </c>
      <c r="F839" s="2" t="s">
        <v>334</v>
      </c>
      <c r="G839" s="2" t="s">
        <v>692</v>
      </c>
      <c r="H839" s="2">
        <v>24</v>
      </c>
      <c r="I839" s="2">
        <v>4</v>
      </c>
      <c r="J839" s="2">
        <v>1</v>
      </c>
      <c r="K839" s="2" t="s">
        <v>459</v>
      </c>
      <c r="L839" s="3">
        <v>45821</v>
      </c>
      <c r="M839" s="2" t="s">
        <v>532</v>
      </c>
      <c r="N839" s="2" t="s">
        <v>1686</v>
      </c>
      <c r="O839" s="2" t="s">
        <v>202</v>
      </c>
      <c r="P839" s="2" t="s">
        <v>1131</v>
      </c>
      <c r="Q839" s="2" t="s">
        <v>657</v>
      </c>
      <c r="R839" s="3">
        <v>45999</v>
      </c>
      <c r="S839" s="2"/>
    </row>
    <row r="840" spans="1:19">
      <c r="A840" s="2" t="s">
        <v>4105</v>
      </c>
      <c r="B840" s="2" t="s">
        <v>4106</v>
      </c>
      <c r="C840" s="2" t="s">
        <v>4107</v>
      </c>
      <c r="D840" s="2" t="s">
        <v>4108</v>
      </c>
      <c r="E840" s="2" t="s">
        <v>741</v>
      </c>
      <c r="F840" s="2" t="s">
        <v>131</v>
      </c>
      <c r="G840" s="2" t="s">
        <v>361</v>
      </c>
      <c r="H840" s="2">
        <v>13</v>
      </c>
      <c r="I840" s="2">
        <v>17</v>
      </c>
      <c r="J840" s="2">
        <v>2</v>
      </c>
      <c r="K840" s="2" t="s">
        <v>325</v>
      </c>
      <c r="L840" s="3">
        <v>45897</v>
      </c>
      <c r="M840" s="2" t="s">
        <v>326</v>
      </c>
      <c r="N840" s="2" t="s">
        <v>134</v>
      </c>
      <c r="O840" s="2" t="s">
        <v>1055</v>
      </c>
      <c r="P840" s="2"/>
      <c r="Q840" s="2" t="s">
        <v>356</v>
      </c>
      <c r="R840" s="3">
        <v>45725</v>
      </c>
      <c r="S840" s="2" t="s">
        <v>4109</v>
      </c>
    </row>
    <row r="841" spans="1:19">
      <c r="A841" s="2" t="s">
        <v>4110</v>
      </c>
      <c r="B841" s="2" t="s">
        <v>4111</v>
      </c>
      <c r="C841" s="2" t="s">
        <v>4112</v>
      </c>
      <c r="D841" s="2" t="s">
        <v>4113</v>
      </c>
      <c r="E841" s="2" t="s">
        <v>2061</v>
      </c>
      <c r="F841" s="2" t="s">
        <v>342</v>
      </c>
      <c r="G841" s="2" t="s">
        <v>387</v>
      </c>
      <c r="H841" s="2">
        <v>26</v>
      </c>
      <c r="I841" s="2">
        <v>15</v>
      </c>
      <c r="J841" s="2">
        <v>6</v>
      </c>
      <c r="K841" s="2" t="s">
        <v>64</v>
      </c>
      <c r="L841" s="3">
        <v>45759</v>
      </c>
      <c r="M841" s="2" t="s">
        <v>100</v>
      </c>
      <c r="N841" s="2" t="s">
        <v>475</v>
      </c>
      <c r="O841" s="2"/>
      <c r="P841" s="2" t="s">
        <v>878</v>
      </c>
      <c r="Q841" s="2"/>
      <c r="R841" s="3">
        <v>45756</v>
      </c>
      <c r="S841" s="2" t="s">
        <v>4114</v>
      </c>
    </row>
    <row r="842" spans="1:19">
      <c r="A842" s="2" t="s">
        <v>4115</v>
      </c>
      <c r="B842" s="2" t="s">
        <v>4116</v>
      </c>
      <c r="C842" s="2" t="s">
        <v>4117</v>
      </c>
      <c r="D842" s="2" t="s">
        <v>4118</v>
      </c>
      <c r="E842" s="2" t="s">
        <v>614</v>
      </c>
      <c r="F842" s="2" t="s">
        <v>334</v>
      </c>
      <c r="G842" s="2" t="s">
        <v>992</v>
      </c>
      <c r="H842" s="2">
        <v>4</v>
      </c>
      <c r="I842" s="2">
        <v>17</v>
      </c>
      <c r="J842" s="2">
        <v>21</v>
      </c>
      <c r="K842" s="2" t="s">
        <v>459</v>
      </c>
      <c r="L842" s="3">
        <v>45701</v>
      </c>
      <c r="M842" s="2" t="s">
        <v>65</v>
      </c>
      <c r="N842" s="2" t="s">
        <v>309</v>
      </c>
      <c r="O842" s="2"/>
      <c r="P842" s="2" t="s">
        <v>731</v>
      </c>
      <c r="Q842" s="2" t="s">
        <v>164</v>
      </c>
      <c r="R842" s="3">
        <v>45795</v>
      </c>
      <c r="S842" s="2" t="s">
        <v>4119</v>
      </c>
    </row>
    <row r="843" spans="1:19">
      <c r="A843" s="2" t="s">
        <v>4120</v>
      </c>
      <c r="B843" s="2" t="s">
        <v>4121</v>
      </c>
      <c r="C843" s="2" t="s">
        <v>4122</v>
      </c>
      <c r="D843" s="2" t="s">
        <v>4123</v>
      </c>
      <c r="E843" s="2" t="s">
        <v>1982</v>
      </c>
      <c r="F843" s="2" t="s">
        <v>281</v>
      </c>
      <c r="G843" s="2" t="s">
        <v>50</v>
      </c>
      <c r="H843" s="2">
        <v>15</v>
      </c>
      <c r="I843" s="2">
        <v>1</v>
      </c>
      <c r="J843" s="2">
        <v>47</v>
      </c>
      <c r="K843" s="2" t="s">
        <v>5</v>
      </c>
      <c r="L843" s="3">
        <v>45911</v>
      </c>
      <c r="M843" s="2" t="s">
        <v>669</v>
      </c>
      <c r="N843" s="2" t="s">
        <v>857</v>
      </c>
      <c r="O843" s="2"/>
      <c r="P843" s="2" t="s">
        <v>81</v>
      </c>
      <c r="Q843" s="2"/>
      <c r="R843" s="3">
        <v>46004</v>
      </c>
      <c r="S843" s="2"/>
    </row>
    <row r="844" spans="1:19">
      <c r="A844" s="2" t="s">
        <v>4124</v>
      </c>
      <c r="B844" s="2" t="s">
        <v>4125</v>
      </c>
      <c r="C844" s="2" t="s">
        <v>4126</v>
      </c>
      <c r="D844" s="2"/>
      <c r="E844" s="2" t="s">
        <v>1066</v>
      </c>
      <c r="F844" s="2" t="s">
        <v>49</v>
      </c>
      <c r="G844" s="2" t="s">
        <v>121</v>
      </c>
      <c r="H844" s="2"/>
      <c r="I844" s="2">
        <v>2</v>
      </c>
      <c r="J844" s="2">
        <v>6</v>
      </c>
      <c r="K844" s="2" t="s">
        <v>12</v>
      </c>
      <c r="L844" s="3">
        <v>46005</v>
      </c>
      <c r="M844" s="2" t="s">
        <v>222</v>
      </c>
      <c r="N844" s="2"/>
      <c r="O844" s="2" t="s">
        <v>293</v>
      </c>
      <c r="P844" s="2" t="s">
        <v>602</v>
      </c>
      <c r="Q844" s="2" t="s">
        <v>356</v>
      </c>
      <c r="R844" s="3">
        <v>45846</v>
      </c>
      <c r="S844" s="2" t="s">
        <v>4127</v>
      </c>
    </row>
    <row r="845" spans="1:19">
      <c r="A845" s="2" t="s">
        <v>4128</v>
      </c>
      <c r="B845" s="2" t="s">
        <v>4129</v>
      </c>
      <c r="C845" s="2" t="s">
        <v>4130</v>
      </c>
      <c r="D845" s="2" t="s">
        <v>4131</v>
      </c>
      <c r="E845" s="2" t="s">
        <v>998</v>
      </c>
      <c r="F845" s="2" t="s">
        <v>379</v>
      </c>
      <c r="G845" s="2" t="s">
        <v>141</v>
      </c>
      <c r="H845" s="2"/>
      <c r="I845" s="2">
        <v>12</v>
      </c>
      <c r="J845" s="2">
        <v>24</v>
      </c>
      <c r="K845" s="2" t="s">
        <v>132</v>
      </c>
      <c r="L845" s="3">
        <v>45682</v>
      </c>
      <c r="M845" s="2" t="s">
        <v>588</v>
      </c>
      <c r="N845" s="2" t="s">
        <v>1568</v>
      </c>
      <c r="O845" s="2" t="s">
        <v>42</v>
      </c>
      <c r="P845" s="2"/>
      <c r="Q845" s="2"/>
      <c r="R845" s="3">
        <v>45856</v>
      </c>
      <c r="S845" s="2"/>
    </row>
    <row r="846" spans="1:19">
      <c r="A846" s="2" t="s">
        <v>4132</v>
      </c>
      <c r="B846" s="2" t="s">
        <v>4133</v>
      </c>
      <c r="C846" s="2" t="s">
        <v>4134</v>
      </c>
      <c r="D846" s="2" t="s">
        <v>4135</v>
      </c>
      <c r="E846" s="2" t="s">
        <v>341</v>
      </c>
      <c r="F846" s="2" t="s">
        <v>655</v>
      </c>
      <c r="G846" s="2" t="s">
        <v>992</v>
      </c>
      <c r="H846" s="2">
        <v>17</v>
      </c>
      <c r="I846" s="2">
        <v>2</v>
      </c>
      <c r="J846" s="2">
        <v>0</v>
      </c>
      <c r="K846" s="2" t="s">
        <v>459</v>
      </c>
      <c r="L846" s="3">
        <v>45738</v>
      </c>
      <c r="M846" s="2" t="s">
        <v>316</v>
      </c>
      <c r="N846" s="2" t="s">
        <v>336</v>
      </c>
      <c r="O846" s="2" t="s">
        <v>570</v>
      </c>
      <c r="P846" s="2" t="s">
        <v>93</v>
      </c>
      <c r="Q846" s="2" t="s">
        <v>69</v>
      </c>
      <c r="R846" s="3">
        <v>45680</v>
      </c>
      <c r="S846" s="2"/>
    </row>
    <row r="847" spans="1:19">
      <c r="A847" s="2" t="s">
        <v>4136</v>
      </c>
      <c r="B847" s="2" t="s">
        <v>4137</v>
      </c>
      <c r="C847" s="2" t="s">
        <v>4138</v>
      </c>
      <c r="D847" s="2" t="s">
        <v>4139</v>
      </c>
      <c r="E847" s="2" t="s">
        <v>1060</v>
      </c>
      <c r="F847" s="2" t="s">
        <v>468</v>
      </c>
      <c r="G847" s="2" t="s">
        <v>160</v>
      </c>
      <c r="H847" s="2"/>
      <c r="I847" s="2">
        <v>1</v>
      </c>
      <c r="J847" s="2">
        <v>32</v>
      </c>
      <c r="K847" s="2" t="s">
        <v>99</v>
      </c>
      <c r="L847" s="3"/>
      <c r="M847" s="2" t="s">
        <v>669</v>
      </c>
      <c r="N847" s="2" t="s">
        <v>976</v>
      </c>
      <c r="O847" s="2" t="s">
        <v>202</v>
      </c>
      <c r="P847" s="2" t="s">
        <v>203</v>
      </c>
      <c r="Q847" s="2"/>
      <c r="R847" s="3">
        <v>45742</v>
      </c>
      <c r="S847" s="2" t="s">
        <v>4140</v>
      </c>
    </row>
    <row r="848" spans="1:19">
      <c r="A848" s="2" t="s">
        <v>4141</v>
      </c>
      <c r="B848" s="2" t="s">
        <v>4142</v>
      </c>
      <c r="C848" s="2" t="s">
        <v>4143</v>
      </c>
      <c r="D848" s="2" t="s">
        <v>4144</v>
      </c>
      <c r="E848" s="2" t="s">
        <v>2002</v>
      </c>
      <c r="F848" s="2"/>
      <c r="G848" s="2"/>
      <c r="H848" s="2">
        <v>25</v>
      </c>
      <c r="I848" s="2">
        <v>8</v>
      </c>
      <c r="J848" s="2">
        <v>6</v>
      </c>
      <c r="K848" s="2" t="s">
        <v>291</v>
      </c>
      <c r="L848" s="3">
        <v>45822</v>
      </c>
      <c r="M848" s="2" t="s">
        <v>316</v>
      </c>
      <c r="N848" s="2" t="s">
        <v>563</v>
      </c>
      <c r="O848" s="2" t="s">
        <v>300</v>
      </c>
      <c r="P848" s="2" t="s">
        <v>624</v>
      </c>
      <c r="Q848" s="2" t="s">
        <v>233</v>
      </c>
      <c r="R848" s="3">
        <v>45850</v>
      </c>
      <c r="S848" s="2" t="s">
        <v>4145</v>
      </c>
    </row>
    <row r="849" spans="1:19">
      <c r="A849" s="2" t="s">
        <v>4146</v>
      </c>
      <c r="B849" s="2" t="s">
        <v>4147</v>
      </c>
      <c r="C849" s="2" t="s">
        <v>4148</v>
      </c>
      <c r="D849" s="2"/>
      <c r="E849" s="2" t="s">
        <v>450</v>
      </c>
      <c r="F849" s="2" t="s">
        <v>410</v>
      </c>
      <c r="G849" s="2" t="s">
        <v>221</v>
      </c>
      <c r="H849" s="2">
        <v>0</v>
      </c>
      <c r="I849" s="2">
        <v>15</v>
      </c>
      <c r="J849" s="2">
        <v>17</v>
      </c>
      <c r="K849" s="2" t="s">
        <v>77</v>
      </c>
      <c r="L849" s="3">
        <v>45713</v>
      </c>
      <c r="M849" s="2"/>
      <c r="N849" s="2" t="s">
        <v>829</v>
      </c>
      <c r="O849" s="2" t="s">
        <v>469</v>
      </c>
      <c r="P849" s="2" t="s">
        <v>413</v>
      </c>
      <c r="Q849" s="2" t="s">
        <v>164</v>
      </c>
      <c r="R849" s="3">
        <v>46000</v>
      </c>
      <c r="S849" s="2" t="s">
        <v>4149</v>
      </c>
    </row>
    <row r="850" spans="1:19">
      <c r="A850" s="2" t="s">
        <v>4150</v>
      </c>
      <c r="B850" s="2" t="s">
        <v>4151</v>
      </c>
      <c r="C850" s="2" t="s">
        <v>4152</v>
      </c>
      <c r="D850" s="2" t="s">
        <v>4153</v>
      </c>
      <c r="E850" s="2" t="s">
        <v>1956</v>
      </c>
      <c r="F850" s="2" t="s">
        <v>49</v>
      </c>
      <c r="G850" s="2" t="s">
        <v>182</v>
      </c>
      <c r="H850" s="2">
        <v>15</v>
      </c>
      <c r="I850" s="2">
        <v>2</v>
      </c>
      <c r="J850" s="2">
        <v>26</v>
      </c>
      <c r="K850" s="2"/>
      <c r="L850" s="3">
        <v>45684</v>
      </c>
      <c r="M850" s="2"/>
      <c r="N850" s="2" t="s">
        <v>362</v>
      </c>
      <c r="O850" s="2" t="s">
        <v>300</v>
      </c>
      <c r="P850" s="2" t="s">
        <v>93</v>
      </c>
      <c r="Q850" s="2" t="s">
        <v>438</v>
      </c>
      <c r="R850" s="3">
        <v>45909</v>
      </c>
      <c r="S850" s="2" t="s">
        <v>4154</v>
      </c>
    </row>
    <row r="851" spans="1:19">
      <c r="A851" s="2" t="s">
        <v>4155</v>
      </c>
      <c r="B851" s="2" t="s">
        <v>4156</v>
      </c>
      <c r="C851" s="2" t="s">
        <v>4157</v>
      </c>
      <c r="D851" s="2" t="s">
        <v>4158</v>
      </c>
      <c r="E851" s="2" t="s">
        <v>1882</v>
      </c>
      <c r="F851" s="2" t="s">
        <v>271</v>
      </c>
      <c r="G851" s="2" t="s">
        <v>212</v>
      </c>
      <c r="H851" s="2">
        <v>7</v>
      </c>
      <c r="I851" s="2">
        <v>4</v>
      </c>
      <c r="J851" s="2">
        <v>13</v>
      </c>
      <c r="K851" s="2" t="s">
        <v>12</v>
      </c>
      <c r="L851" s="3">
        <v>45917</v>
      </c>
      <c r="M851" s="2" t="s">
        <v>532</v>
      </c>
      <c r="N851" s="2" t="s">
        <v>670</v>
      </c>
      <c r="O851" s="2" t="s">
        <v>174</v>
      </c>
      <c r="P851" s="2" t="s">
        <v>43</v>
      </c>
      <c r="Q851" s="2" t="s">
        <v>445</v>
      </c>
      <c r="R851" s="3">
        <v>45901</v>
      </c>
      <c r="S851" s="2" t="s">
        <v>4159</v>
      </c>
    </row>
    <row r="852" spans="1:19">
      <c r="A852" s="2" t="s">
        <v>4160</v>
      </c>
      <c r="B852" s="2" t="s">
        <v>4161</v>
      </c>
      <c r="C852" s="2" t="s">
        <v>4162</v>
      </c>
      <c r="D852" s="2" t="s">
        <v>4163</v>
      </c>
      <c r="E852" s="2" t="s">
        <v>1961</v>
      </c>
      <c r="F852" s="2" t="s">
        <v>444</v>
      </c>
      <c r="G852" s="2" t="s">
        <v>110</v>
      </c>
      <c r="H852" s="2">
        <v>10</v>
      </c>
      <c r="I852" s="2">
        <v>19</v>
      </c>
      <c r="J852" s="2">
        <v>34</v>
      </c>
      <c r="K852" s="2"/>
      <c r="L852" s="3">
        <v>45710</v>
      </c>
      <c r="M852" s="2" t="s">
        <v>100</v>
      </c>
      <c r="N852" s="2" t="s">
        <v>490</v>
      </c>
      <c r="O852" s="2" t="s">
        <v>807</v>
      </c>
      <c r="P852" s="2" t="s">
        <v>54</v>
      </c>
      <c r="Q852" s="2" t="s">
        <v>176</v>
      </c>
      <c r="R852" s="3">
        <v>46012</v>
      </c>
      <c r="S852" s="2"/>
    </row>
    <row r="853" spans="1:19">
      <c r="A853" s="2" t="s">
        <v>4164</v>
      </c>
      <c r="B853" s="2" t="s">
        <v>4165</v>
      </c>
      <c r="C853" s="2" t="s">
        <v>4166</v>
      </c>
      <c r="D853" s="2" t="s">
        <v>4167</v>
      </c>
      <c r="E853" s="2" t="s">
        <v>748</v>
      </c>
      <c r="F853" s="2" t="s">
        <v>211</v>
      </c>
      <c r="G853" s="2" t="s">
        <v>63</v>
      </c>
      <c r="H853" s="2">
        <v>27</v>
      </c>
      <c r="I853" s="2">
        <v>0</v>
      </c>
      <c r="J853" s="2">
        <v>3</v>
      </c>
      <c r="K853" s="2" t="s">
        <v>89</v>
      </c>
      <c r="L853" s="3">
        <v>45832</v>
      </c>
      <c r="M853" s="2" t="s">
        <v>193</v>
      </c>
      <c r="N853" s="2" t="s">
        <v>1072</v>
      </c>
      <c r="O853" s="2" t="s">
        <v>1469</v>
      </c>
      <c r="P853" s="2" t="s">
        <v>301</v>
      </c>
      <c r="Q853" s="2" t="s">
        <v>55</v>
      </c>
      <c r="R853" s="3">
        <v>45713</v>
      </c>
      <c r="S853" s="2" t="s">
        <v>4168</v>
      </c>
    </row>
    <row r="854" spans="1:19">
      <c r="A854" s="2" t="s">
        <v>4169</v>
      </c>
      <c r="B854" s="2" t="s">
        <v>4170</v>
      </c>
      <c r="C854" s="2" t="s">
        <v>4171</v>
      </c>
      <c r="D854" s="2" t="s">
        <v>4172</v>
      </c>
      <c r="E854" s="2" t="s">
        <v>531</v>
      </c>
      <c r="F854" s="2" t="s">
        <v>230</v>
      </c>
      <c r="G854" s="2" t="s">
        <v>361</v>
      </c>
      <c r="H854" s="2">
        <v>33</v>
      </c>
      <c r="I854" s="2">
        <v>13</v>
      </c>
      <c r="J854" s="2">
        <v>3</v>
      </c>
      <c r="K854" s="2" t="s">
        <v>14</v>
      </c>
      <c r="L854" s="3">
        <v>45902</v>
      </c>
      <c r="M854" s="2" t="s">
        <v>51</v>
      </c>
      <c r="N854" s="2" t="s">
        <v>829</v>
      </c>
      <c r="O854" s="2" t="s">
        <v>742</v>
      </c>
      <c r="P854" s="2" t="s">
        <v>775</v>
      </c>
      <c r="Q854" s="2" t="s">
        <v>69</v>
      </c>
      <c r="R854" s="3"/>
      <c r="S854" s="2" t="s">
        <v>4173</v>
      </c>
    </row>
    <row r="855" spans="1:19">
      <c r="A855" s="2" t="s">
        <v>4174</v>
      </c>
      <c r="B855" s="2" t="s">
        <v>4175</v>
      </c>
      <c r="C855" s="2" t="s">
        <v>4176</v>
      </c>
      <c r="D855" s="2" t="s">
        <v>4177</v>
      </c>
      <c r="E855" s="2" t="s">
        <v>2061</v>
      </c>
      <c r="F855" s="2" t="s">
        <v>468</v>
      </c>
      <c r="G855" s="2" t="s">
        <v>63</v>
      </c>
      <c r="H855" s="2"/>
      <c r="I855" s="2">
        <v>15</v>
      </c>
      <c r="J855" s="2">
        <v>59</v>
      </c>
      <c r="K855" s="2" t="s">
        <v>291</v>
      </c>
      <c r="L855" s="3">
        <v>45732</v>
      </c>
      <c r="M855" s="2" t="s">
        <v>669</v>
      </c>
      <c r="N855" s="2" t="s">
        <v>717</v>
      </c>
      <c r="O855" s="2" t="s">
        <v>102</v>
      </c>
      <c r="P855" s="2" t="s">
        <v>616</v>
      </c>
      <c r="Q855" s="2" t="s">
        <v>509</v>
      </c>
      <c r="R855" s="3">
        <v>45797</v>
      </c>
      <c r="S855" s="2" t="s">
        <v>4178</v>
      </c>
    </row>
    <row r="856" spans="1:19">
      <c r="A856" s="2" t="s">
        <v>4179</v>
      </c>
      <c r="B856" s="2" t="s">
        <v>4180</v>
      </c>
      <c r="C856" s="2" t="s">
        <v>4181</v>
      </c>
      <c r="D856" s="2"/>
      <c r="E856" s="2" t="s">
        <v>2232</v>
      </c>
      <c r="F856" s="2" t="s">
        <v>379</v>
      </c>
      <c r="G856" s="2" t="s">
        <v>160</v>
      </c>
      <c r="H856" s="2">
        <v>13</v>
      </c>
      <c r="I856" s="2">
        <v>0</v>
      </c>
      <c r="J856" s="2">
        <v>29</v>
      </c>
      <c r="K856" s="2" t="s">
        <v>122</v>
      </c>
      <c r="L856" s="3">
        <v>45905</v>
      </c>
      <c r="M856" s="2" t="s">
        <v>100</v>
      </c>
      <c r="N856" s="2" t="s">
        <v>436</v>
      </c>
      <c r="O856" s="2" t="s">
        <v>807</v>
      </c>
      <c r="P856" s="2" t="s">
        <v>1239</v>
      </c>
      <c r="Q856" s="2" t="s">
        <v>55</v>
      </c>
      <c r="R856" s="3">
        <v>45821</v>
      </c>
      <c r="S856" s="2" t="s">
        <v>4182</v>
      </c>
    </row>
    <row r="857" spans="1:19">
      <c r="A857" s="2" t="s">
        <v>4183</v>
      </c>
      <c r="B857" s="2" t="s">
        <v>4184</v>
      </c>
      <c r="C857" s="2" t="s">
        <v>4185</v>
      </c>
      <c r="D857" s="2" t="s">
        <v>4186</v>
      </c>
      <c r="E857" s="2" t="s">
        <v>394</v>
      </c>
      <c r="F857" s="2"/>
      <c r="G857" s="2" t="s">
        <v>895</v>
      </c>
      <c r="H857" s="2">
        <v>4</v>
      </c>
      <c r="I857" s="2">
        <v>8</v>
      </c>
      <c r="J857" s="2">
        <v>50</v>
      </c>
      <c r="K857" s="2" t="s">
        <v>325</v>
      </c>
      <c r="L857" s="3">
        <v>45727</v>
      </c>
      <c r="M857" s="2" t="s">
        <v>516</v>
      </c>
      <c r="N857" s="2" t="s">
        <v>764</v>
      </c>
      <c r="O857" s="2" t="s">
        <v>749</v>
      </c>
      <c r="P857" s="2" t="s">
        <v>704</v>
      </c>
      <c r="Q857" s="2" t="s">
        <v>657</v>
      </c>
      <c r="R857" s="3">
        <v>45986</v>
      </c>
      <c r="S857" s="2"/>
    </row>
    <row r="858" spans="1:19">
      <c r="A858" s="2" t="s">
        <v>4187</v>
      </c>
      <c r="B858" s="2" t="s">
        <v>4188</v>
      </c>
      <c r="C858" s="2" t="s">
        <v>4189</v>
      </c>
      <c r="D858" s="2"/>
      <c r="E858" s="2" t="s">
        <v>210</v>
      </c>
      <c r="F858" s="2" t="s">
        <v>655</v>
      </c>
      <c r="G858" s="2" t="s">
        <v>50</v>
      </c>
      <c r="H858" s="2">
        <v>16</v>
      </c>
      <c r="I858" s="2">
        <v>6</v>
      </c>
      <c r="J858" s="2">
        <v>19</v>
      </c>
      <c r="K858" s="2" t="s">
        <v>39</v>
      </c>
      <c r="L858" s="3">
        <v>45856</v>
      </c>
      <c r="M858" s="2" t="s">
        <v>90</v>
      </c>
      <c r="N858" s="2" t="s">
        <v>697</v>
      </c>
      <c r="O858" s="2" t="s">
        <v>680</v>
      </c>
      <c r="P858" s="2" t="s">
        <v>871</v>
      </c>
      <c r="Q858" s="2" t="s">
        <v>154</v>
      </c>
      <c r="R858" s="3">
        <v>45740</v>
      </c>
      <c r="S858" s="2"/>
    </row>
    <row r="859" spans="1:19">
      <c r="A859" s="2" t="s">
        <v>4190</v>
      </c>
      <c r="B859" s="2" t="s">
        <v>4191</v>
      </c>
      <c r="C859" s="2" t="s">
        <v>4192</v>
      </c>
      <c r="D859" s="2"/>
      <c r="E859" s="2" t="s">
        <v>2803</v>
      </c>
      <c r="F859" s="2" t="s">
        <v>120</v>
      </c>
      <c r="G859" s="2" t="s">
        <v>50</v>
      </c>
      <c r="H859" s="2">
        <v>29</v>
      </c>
      <c r="I859" s="2">
        <v>1</v>
      </c>
      <c r="J859" s="2">
        <v>7</v>
      </c>
      <c r="K859" s="2" t="s">
        <v>5</v>
      </c>
      <c r="L859" s="3">
        <v>45970</v>
      </c>
      <c r="M859" s="2" t="s">
        <v>65</v>
      </c>
      <c r="N859" s="2" t="s">
        <v>52</v>
      </c>
      <c r="O859" s="2" t="s">
        <v>601</v>
      </c>
      <c r="P859" s="2" t="s">
        <v>404</v>
      </c>
      <c r="Q859" s="2" t="s">
        <v>104</v>
      </c>
      <c r="R859" s="3">
        <v>45715</v>
      </c>
      <c r="S859" s="2" t="s">
        <v>4193</v>
      </c>
    </row>
    <row r="860" spans="1:19">
      <c r="A860" s="2" t="s">
        <v>4194</v>
      </c>
      <c r="B860" s="2" t="s">
        <v>4195</v>
      </c>
      <c r="C860" s="2" t="s">
        <v>4196</v>
      </c>
      <c r="D860" s="2" t="s">
        <v>4197</v>
      </c>
      <c r="E860" s="2" t="s">
        <v>901</v>
      </c>
      <c r="F860" s="2" t="s">
        <v>140</v>
      </c>
      <c r="G860" s="2" t="s">
        <v>63</v>
      </c>
      <c r="H860" s="2">
        <v>23</v>
      </c>
      <c r="I860" s="2">
        <v>19</v>
      </c>
      <c r="J860" s="2">
        <v>9</v>
      </c>
      <c r="K860" s="2" t="s">
        <v>39</v>
      </c>
      <c r="L860" s="3">
        <v>45912</v>
      </c>
      <c r="M860" s="2" t="s">
        <v>222</v>
      </c>
      <c r="N860" s="2" t="s">
        <v>309</v>
      </c>
      <c r="O860" s="2" t="s">
        <v>202</v>
      </c>
      <c r="P860" s="2" t="s">
        <v>396</v>
      </c>
      <c r="Q860" s="2" t="s">
        <v>329</v>
      </c>
      <c r="R860" s="3">
        <v>45881</v>
      </c>
      <c r="S860" s="2" t="s">
        <v>4198</v>
      </c>
    </row>
    <row r="861" spans="1:19">
      <c r="A861" s="2" t="s">
        <v>4199</v>
      </c>
      <c r="B861" s="2" t="s">
        <v>4200</v>
      </c>
      <c r="C861" s="2" t="s">
        <v>4201</v>
      </c>
      <c r="D861" s="2"/>
      <c r="E861" s="2" t="s">
        <v>817</v>
      </c>
      <c r="F861" s="2" t="s">
        <v>120</v>
      </c>
      <c r="G861" s="2" t="s">
        <v>282</v>
      </c>
      <c r="H861" s="2">
        <v>19</v>
      </c>
      <c r="I861" s="2"/>
      <c r="J861" s="2">
        <v>25</v>
      </c>
      <c r="K861" s="2" t="s">
        <v>89</v>
      </c>
      <c r="L861" s="3">
        <v>45890</v>
      </c>
      <c r="M861" s="2" t="s">
        <v>273</v>
      </c>
      <c r="N861" s="2" t="s">
        <v>764</v>
      </c>
      <c r="O861" s="2" t="s">
        <v>623</v>
      </c>
      <c r="P861" s="2" t="s">
        <v>533</v>
      </c>
      <c r="Q861" s="2"/>
      <c r="R861" s="3">
        <v>45999</v>
      </c>
      <c r="S861" s="2" t="s">
        <v>4202</v>
      </c>
    </row>
    <row r="862" spans="1:19">
      <c r="A862" s="2" t="s">
        <v>4203</v>
      </c>
      <c r="B862" s="2" t="s">
        <v>4204</v>
      </c>
      <c r="C862" s="2" t="s">
        <v>4205</v>
      </c>
      <c r="D862" s="2"/>
      <c r="E862" s="2" t="s">
        <v>341</v>
      </c>
      <c r="F862" s="2"/>
      <c r="G862" s="2" t="s">
        <v>6</v>
      </c>
      <c r="H862" s="2">
        <v>24</v>
      </c>
      <c r="I862" s="2"/>
      <c r="J862" s="2"/>
      <c r="K862" s="2" t="s">
        <v>459</v>
      </c>
      <c r="L862" s="3">
        <v>45679</v>
      </c>
      <c r="M862" s="2" t="s">
        <v>40</v>
      </c>
      <c r="N862" s="2" t="s">
        <v>411</v>
      </c>
      <c r="O862" s="2" t="s">
        <v>680</v>
      </c>
      <c r="P862" s="2" t="s">
        <v>526</v>
      </c>
      <c r="Q862" s="2" t="s">
        <v>438</v>
      </c>
      <c r="R862" s="3">
        <v>45970</v>
      </c>
      <c r="S862" s="2" t="s">
        <v>4206</v>
      </c>
    </row>
    <row r="863" spans="1:19">
      <c r="A863" s="2" t="s">
        <v>4207</v>
      </c>
      <c r="B863" s="2" t="s">
        <v>4208</v>
      </c>
      <c r="C863" s="2" t="s">
        <v>4209</v>
      </c>
      <c r="D863" s="2" t="s">
        <v>4210</v>
      </c>
      <c r="E863" s="2" t="s">
        <v>846</v>
      </c>
      <c r="F863" s="2" t="s">
        <v>75</v>
      </c>
      <c r="G863" s="2" t="s">
        <v>369</v>
      </c>
      <c r="H863" s="2">
        <v>12</v>
      </c>
      <c r="I863" s="2">
        <v>15</v>
      </c>
      <c r="J863" s="2">
        <v>23</v>
      </c>
      <c r="K863" s="2" t="s">
        <v>77</v>
      </c>
      <c r="L863" s="3">
        <v>46008</v>
      </c>
      <c r="M863" s="2"/>
      <c r="N863" s="2" t="s">
        <v>327</v>
      </c>
      <c r="O863" s="2" t="s">
        <v>718</v>
      </c>
      <c r="P863" s="2" t="s">
        <v>624</v>
      </c>
      <c r="Q863" s="2"/>
      <c r="R863" s="3">
        <v>45918</v>
      </c>
      <c r="S863" s="2"/>
    </row>
    <row r="864" spans="1:19">
      <c r="A864" s="2" t="s">
        <v>4211</v>
      </c>
      <c r="B864" s="2" t="s">
        <v>4212</v>
      </c>
      <c r="C864" s="2" t="s">
        <v>4213</v>
      </c>
      <c r="D864" s="2"/>
      <c r="E864" s="2" t="s">
        <v>703</v>
      </c>
      <c r="F864" s="2"/>
      <c r="G864" s="2" t="s">
        <v>282</v>
      </c>
      <c r="H864" s="2">
        <v>19</v>
      </c>
      <c r="I864" s="2">
        <v>7</v>
      </c>
      <c r="J864" s="2">
        <v>54</v>
      </c>
      <c r="K864" s="2" t="s">
        <v>77</v>
      </c>
      <c r="L864" s="3">
        <v>45824</v>
      </c>
      <c r="M864" s="2" t="s">
        <v>273</v>
      </c>
      <c r="N864" s="2" t="s">
        <v>327</v>
      </c>
      <c r="O864" s="2" t="s">
        <v>113</v>
      </c>
      <c r="P864" s="2" t="s">
        <v>1131</v>
      </c>
      <c r="Q864" s="2" t="s">
        <v>104</v>
      </c>
      <c r="R864" s="3">
        <v>45664</v>
      </c>
      <c r="S864" s="2" t="s">
        <v>4214</v>
      </c>
    </row>
    <row r="865" spans="1:19">
      <c r="A865" s="2" t="s">
        <v>4215</v>
      </c>
      <c r="B865" s="2" t="s">
        <v>4216</v>
      </c>
      <c r="C865" s="2" t="s">
        <v>4217</v>
      </c>
      <c r="D865" s="2" t="s">
        <v>4218</v>
      </c>
      <c r="E865" s="2" t="s">
        <v>210</v>
      </c>
      <c r="F865" s="2" t="s">
        <v>444</v>
      </c>
      <c r="G865" s="2" t="s">
        <v>692</v>
      </c>
      <c r="H865" s="2">
        <v>30</v>
      </c>
      <c r="I865" s="2">
        <v>8</v>
      </c>
      <c r="J865" s="2">
        <v>51</v>
      </c>
      <c r="K865" s="2" t="s">
        <v>14</v>
      </c>
      <c r="L865" s="3">
        <v>45928</v>
      </c>
      <c r="M865" s="2" t="s">
        <v>421</v>
      </c>
      <c r="N865" s="2" t="s">
        <v>201</v>
      </c>
      <c r="O865" s="2" t="s">
        <v>749</v>
      </c>
      <c r="P865" s="2" t="s">
        <v>372</v>
      </c>
      <c r="Q865" s="2"/>
      <c r="R865" s="3">
        <v>45723</v>
      </c>
      <c r="S865" s="2" t="s">
        <v>4219</v>
      </c>
    </row>
    <row r="866" spans="1:19">
      <c r="A866" s="2" t="s">
        <v>4220</v>
      </c>
      <c r="B866" s="2" t="s">
        <v>4221</v>
      </c>
      <c r="C866" s="2" t="s">
        <v>4222</v>
      </c>
      <c r="D866" s="2" t="s">
        <v>4223</v>
      </c>
      <c r="E866" s="2" t="s">
        <v>2500</v>
      </c>
      <c r="F866" s="2" t="s">
        <v>211</v>
      </c>
      <c r="G866" s="2" t="s">
        <v>282</v>
      </c>
      <c r="H866" s="2">
        <v>20</v>
      </c>
      <c r="I866" s="2">
        <v>8</v>
      </c>
      <c r="J866" s="2">
        <v>17</v>
      </c>
      <c r="K866" s="2" t="s">
        <v>291</v>
      </c>
      <c r="L866" s="3">
        <v>45998</v>
      </c>
      <c r="M866" s="2" t="s">
        <v>489</v>
      </c>
      <c r="N866" s="2" t="s">
        <v>1686</v>
      </c>
      <c r="O866" s="2" t="s">
        <v>293</v>
      </c>
      <c r="P866" s="2" t="s">
        <v>704</v>
      </c>
      <c r="Q866" s="2" t="s">
        <v>414</v>
      </c>
      <c r="R866" s="3">
        <v>45714</v>
      </c>
      <c r="S866" s="2" t="s">
        <v>4224</v>
      </c>
    </row>
    <row r="867" spans="1:19">
      <c r="A867" s="2" t="s">
        <v>4225</v>
      </c>
      <c r="B867" s="2" t="s">
        <v>1227</v>
      </c>
      <c r="C867" s="2" t="s">
        <v>4226</v>
      </c>
      <c r="D867" s="2" t="s">
        <v>4227</v>
      </c>
      <c r="E867" s="2" t="s">
        <v>741</v>
      </c>
      <c r="F867" s="2" t="s">
        <v>334</v>
      </c>
      <c r="G867" s="2" t="s">
        <v>686</v>
      </c>
      <c r="H867" s="2">
        <v>27</v>
      </c>
      <c r="I867" s="2">
        <v>3</v>
      </c>
      <c r="J867" s="2">
        <v>57</v>
      </c>
      <c r="K867" s="2" t="s">
        <v>395</v>
      </c>
      <c r="L867" s="3">
        <v>45697</v>
      </c>
      <c r="M867" s="2" t="s">
        <v>335</v>
      </c>
      <c r="N867" s="2" t="s">
        <v>563</v>
      </c>
      <c r="O867" s="2" t="s">
        <v>902</v>
      </c>
      <c r="P867" s="2" t="s">
        <v>1420</v>
      </c>
      <c r="Q867" s="2" t="s">
        <v>104</v>
      </c>
      <c r="R867" s="3">
        <v>45754</v>
      </c>
      <c r="S867" s="2"/>
    </row>
    <row r="868" spans="1:19">
      <c r="A868" s="2" t="s">
        <v>4228</v>
      </c>
      <c r="B868" s="2" t="s">
        <v>4229</v>
      </c>
      <c r="C868" s="2" t="s">
        <v>4230</v>
      </c>
      <c r="D868" s="2" t="s">
        <v>4231</v>
      </c>
      <c r="E868" s="2" t="s">
        <v>1047</v>
      </c>
      <c r="F868" s="2"/>
      <c r="G868" s="2" t="s">
        <v>599</v>
      </c>
      <c r="H868" s="2">
        <v>0</v>
      </c>
      <c r="I868" s="2">
        <v>15</v>
      </c>
      <c r="J868" s="2">
        <v>34</v>
      </c>
      <c r="K868" s="2" t="s">
        <v>39</v>
      </c>
      <c r="L868" s="3">
        <v>45843</v>
      </c>
      <c r="M868" s="2" t="s">
        <v>946</v>
      </c>
      <c r="N868" s="2" t="s">
        <v>1686</v>
      </c>
      <c r="O868" s="2" t="s">
        <v>564</v>
      </c>
      <c r="P868" s="2" t="s">
        <v>724</v>
      </c>
      <c r="Q868" s="2"/>
      <c r="R868" s="3">
        <v>45709</v>
      </c>
      <c r="S868" s="2" t="s">
        <v>4232</v>
      </c>
    </row>
    <row r="869" spans="1:19">
      <c r="A869" s="2" t="s">
        <v>4233</v>
      </c>
      <c r="B869" s="2" t="s">
        <v>4234</v>
      </c>
      <c r="C869" s="2" t="s">
        <v>4235</v>
      </c>
      <c r="D869" s="2"/>
      <c r="E869" s="2" t="s">
        <v>443</v>
      </c>
      <c r="F869" s="2" t="s">
        <v>38</v>
      </c>
      <c r="G869" s="2" t="s">
        <v>458</v>
      </c>
      <c r="H869" s="2">
        <v>19</v>
      </c>
      <c r="I869" s="2">
        <v>12</v>
      </c>
      <c r="J869" s="2">
        <v>27</v>
      </c>
      <c r="K869" s="2"/>
      <c r="L869" s="3">
        <v>45950</v>
      </c>
      <c r="M869" s="2" t="s">
        <v>100</v>
      </c>
      <c r="N869" s="2" t="s">
        <v>976</v>
      </c>
      <c r="O869" s="2" t="s">
        <v>481</v>
      </c>
      <c r="P869" s="2" t="s">
        <v>216</v>
      </c>
      <c r="Q869" s="2" t="s">
        <v>284</v>
      </c>
      <c r="R869" s="3">
        <v>45952</v>
      </c>
      <c r="S869" s="2"/>
    </row>
    <row r="870" spans="1:19">
      <c r="A870" s="2" t="s">
        <v>4236</v>
      </c>
      <c r="B870" s="2" t="s">
        <v>4237</v>
      </c>
      <c r="C870" s="2" t="s">
        <v>4238</v>
      </c>
      <c r="D870" s="2"/>
      <c r="E870" s="2" t="s">
        <v>1463</v>
      </c>
      <c r="F870" s="2" t="s">
        <v>444</v>
      </c>
      <c r="G870" s="2" t="s">
        <v>262</v>
      </c>
      <c r="H870" s="2">
        <v>28</v>
      </c>
      <c r="I870" s="2">
        <v>3</v>
      </c>
      <c r="J870" s="2">
        <v>47</v>
      </c>
      <c r="K870" s="2" t="s">
        <v>459</v>
      </c>
      <c r="L870" s="3">
        <v>45695</v>
      </c>
      <c r="M870" s="2" t="s">
        <v>335</v>
      </c>
      <c r="N870" s="2" t="s">
        <v>66</v>
      </c>
      <c r="O870" s="2" t="s">
        <v>644</v>
      </c>
      <c r="P870" s="2" t="s">
        <v>429</v>
      </c>
      <c r="Q870" s="2" t="s">
        <v>82</v>
      </c>
      <c r="R870" s="3">
        <v>45699</v>
      </c>
      <c r="S870" s="2" t="s">
        <v>4239</v>
      </c>
    </row>
    <row r="871" spans="1:19">
      <c r="A871" s="2" t="s">
        <v>4240</v>
      </c>
      <c r="B871" s="2" t="s">
        <v>4241</v>
      </c>
      <c r="C871" s="2" t="s">
        <v>4242</v>
      </c>
      <c r="D871" s="2" t="s">
        <v>4243</v>
      </c>
      <c r="E871" s="2" t="s">
        <v>2002</v>
      </c>
      <c r="F871" s="2" t="s">
        <v>342</v>
      </c>
      <c r="G871" s="2" t="s">
        <v>308</v>
      </c>
      <c r="H871" s="2">
        <v>9</v>
      </c>
      <c r="I871" s="2">
        <v>19</v>
      </c>
      <c r="J871" s="2">
        <v>49</v>
      </c>
      <c r="K871" s="2" t="s">
        <v>459</v>
      </c>
      <c r="L871" s="3">
        <v>45927</v>
      </c>
      <c r="M871" s="2" t="s">
        <v>380</v>
      </c>
      <c r="N871" s="2" t="s">
        <v>242</v>
      </c>
      <c r="O871" s="2" t="s">
        <v>243</v>
      </c>
      <c r="P871" s="2" t="s">
        <v>631</v>
      </c>
      <c r="Q871" s="2" t="s">
        <v>82</v>
      </c>
      <c r="R871" s="3">
        <v>45836</v>
      </c>
      <c r="S871" s="2"/>
    </row>
    <row r="872" spans="1:19">
      <c r="A872" s="2" t="s">
        <v>4244</v>
      </c>
      <c r="B872" s="2" t="s">
        <v>4245</v>
      </c>
      <c r="C872" s="2" t="s">
        <v>4246</v>
      </c>
      <c r="D872" s="2" t="s">
        <v>4247</v>
      </c>
      <c r="E872" s="2" t="s">
        <v>61</v>
      </c>
      <c r="F872" s="2" t="s">
        <v>230</v>
      </c>
      <c r="G872" s="2" t="s">
        <v>369</v>
      </c>
      <c r="H872" s="2">
        <v>21</v>
      </c>
      <c r="I872" s="2">
        <v>20</v>
      </c>
      <c r="J872" s="2">
        <v>30</v>
      </c>
      <c r="K872" s="2" t="s">
        <v>89</v>
      </c>
      <c r="L872" s="3">
        <v>45758</v>
      </c>
      <c r="M872" s="2" t="s">
        <v>316</v>
      </c>
      <c r="N872" s="2" t="s">
        <v>52</v>
      </c>
      <c r="O872" s="2" t="s">
        <v>254</v>
      </c>
      <c r="P872" s="2" t="s">
        <v>533</v>
      </c>
      <c r="Q872" s="2" t="s">
        <v>414</v>
      </c>
      <c r="R872" s="3">
        <v>45992</v>
      </c>
      <c r="S872" s="2"/>
    </row>
    <row r="873" spans="1:19">
      <c r="A873" s="2" t="s">
        <v>4248</v>
      </c>
      <c r="B873" s="2" t="s">
        <v>4249</v>
      </c>
      <c r="C873" s="2"/>
      <c r="D873" s="2" t="s">
        <v>4250</v>
      </c>
      <c r="E873" s="2" t="s">
        <v>1358</v>
      </c>
      <c r="F873" s="2" t="s">
        <v>230</v>
      </c>
      <c r="G873" s="2" t="s">
        <v>343</v>
      </c>
      <c r="H873" s="2">
        <v>35</v>
      </c>
      <c r="I873" s="2">
        <v>6</v>
      </c>
      <c r="J873" s="2">
        <v>24</v>
      </c>
      <c r="K873" s="2" t="s">
        <v>600</v>
      </c>
      <c r="L873" s="3">
        <v>45915</v>
      </c>
      <c r="M873" s="2" t="s">
        <v>421</v>
      </c>
      <c r="N873" s="2" t="s">
        <v>976</v>
      </c>
      <c r="O873" s="2" t="s">
        <v>274</v>
      </c>
      <c r="P873" s="2" t="s">
        <v>429</v>
      </c>
      <c r="Q873" s="2" t="s">
        <v>445</v>
      </c>
      <c r="R873" s="3">
        <v>45670</v>
      </c>
      <c r="S873" s="2"/>
    </row>
    <row r="874" spans="1:19">
      <c r="A874" s="2" t="s">
        <v>4251</v>
      </c>
      <c r="B874" s="2" t="s">
        <v>4252</v>
      </c>
      <c r="C874" s="2" t="s">
        <v>4253</v>
      </c>
      <c r="D874" s="2" t="s">
        <v>4254</v>
      </c>
      <c r="E874" s="2" t="s">
        <v>2276</v>
      </c>
      <c r="F874" s="2" t="s">
        <v>38</v>
      </c>
      <c r="G874" s="2" t="s">
        <v>599</v>
      </c>
      <c r="H874" s="2">
        <v>11</v>
      </c>
      <c r="I874" s="2">
        <v>13</v>
      </c>
      <c r="J874" s="2">
        <v>46</v>
      </c>
      <c r="K874" s="2"/>
      <c r="L874" s="3">
        <v>45878</v>
      </c>
      <c r="M874" s="2" t="s">
        <v>40</v>
      </c>
      <c r="N874" s="2" t="s">
        <v>79</v>
      </c>
      <c r="O874" s="2" t="s">
        <v>80</v>
      </c>
      <c r="P874" s="2" t="s">
        <v>631</v>
      </c>
      <c r="Q874" s="2" t="s">
        <v>104</v>
      </c>
      <c r="R874" s="3">
        <v>45676</v>
      </c>
      <c r="S874" s="2"/>
    </row>
    <row r="875" spans="1:19">
      <c r="A875" s="2" t="s">
        <v>4255</v>
      </c>
      <c r="B875" s="2" t="s">
        <v>4256</v>
      </c>
      <c r="C875" s="2" t="s">
        <v>4257</v>
      </c>
      <c r="D875" s="2"/>
      <c r="E875" s="2" t="s">
        <v>649</v>
      </c>
      <c r="F875" s="2" t="s">
        <v>569</v>
      </c>
      <c r="G875" s="2" t="s">
        <v>76</v>
      </c>
      <c r="H875" s="2">
        <v>23</v>
      </c>
      <c r="I875" s="2">
        <v>9</v>
      </c>
      <c r="J875" s="2">
        <v>26</v>
      </c>
      <c r="K875" s="2" t="s">
        <v>5</v>
      </c>
      <c r="L875" s="3">
        <v>45673</v>
      </c>
      <c r="M875" s="2"/>
      <c r="N875" s="2" t="s">
        <v>857</v>
      </c>
      <c r="O875" s="2" t="s">
        <v>644</v>
      </c>
      <c r="P875" s="2" t="s">
        <v>175</v>
      </c>
      <c r="Q875" s="2" t="s">
        <v>204</v>
      </c>
      <c r="R875" s="3">
        <v>46003</v>
      </c>
      <c r="S875" s="2" t="s">
        <v>4258</v>
      </c>
    </row>
    <row r="876" spans="1:19">
      <c r="A876" s="2" t="s">
        <v>4259</v>
      </c>
      <c r="B876" s="2" t="s">
        <v>4260</v>
      </c>
      <c r="C876" s="2" t="s">
        <v>4261</v>
      </c>
      <c r="D876" s="2" t="s">
        <v>4262</v>
      </c>
      <c r="E876" s="2" t="s">
        <v>88</v>
      </c>
      <c r="F876" s="2" t="s">
        <v>444</v>
      </c>
      <c r="G876" s="2" t="s">
        <v>200</v>
      </c>
      <c r="H876" s="2">
        <v>22</v>
      </c>
      <c r="I876" s="2">
        <v>0</v>
      </c>
      <c r="J876" s="2">
        <v>24</v>
      </c>
      <c r="K876" s="2" t="s">
        <v>89</v>
      </c>
      <c r="L876" s="3">
        <v>45744</v>
      </c>
      <c r="M876" s="2" t="s">
        <v>78</v>
      </c>
      <c r="N876" s="2" t="s">
        <v>327</v>
      </c>
      <c r="O876" s="2" t="s">
        <v>508</v>
      </c>
      <c r="P876" s="2" t="s">
        <v>731</v>
      </c>
      <c r="Q876" s="2" t="s">
        <v>445</v>
      </c>
      <c r="R876" s="3">
        <v>45871</v>
      </c>
      <c r="S876" s="2" t="s">
        <v>4263</v>
      </c>
    </row>
    <row r="877" spans="1:19">
      <c r="A877" s="2" t="s">
        <v>4264</v>
      </c>
      <c r="B877" s="2" t="s">
        <v>4265</v>
      </c>
      <c r="C877" s="2" t="s">
        <v>4266</v>
      </c>
      <c r="D877" s="2"/>
      <c r="E877" s="2" t="s">
        <v>958</v>
      </c>
      <c r="F877" s="2"/>
      <c r="G877" s="2" t="s">
        <v>488</v>
      </c>
      <c r="H877" s="2">
        <v>28</v>
      </c>
      <c r="I877" s="2"/>
      <c r="J877" s="2">
        <v>3</v>
      </c>
      <c r="K877" s="2"/>
      <c r="L877" s="3">
        <v>45812</v>
      </c>
      <c r="M877" s="2" t="s">
        <v>669</v>
      </c>
      <c r="N877" s="2" t="s">
        <v>549</v>
      </c>
      <c r="O877" s="2"/>
      <c r="P877" s="2" t="s">
        <v>1239</v>
      </c>
      <c r="Q877" s="2" t="s">
        <v>430</v>
      </c>
      <c r="R877" s="3">
        <v>45967</v>
      </c>
      <c r="S877" s="2"/>
    </row>
    <row r="878" spans="1:19">
      <c r="A878" s="2" t="s">
        <v>4267</v>
      </c>
      <c r="B878" s="2" t="s">
        <v>4268</v>
      </c>
      <c r="C878" s="2" t="s">
        <v>4269</v>
      </c>
      <c r="D878" s="2" t="s">
        <v>4270</v>
      </c>
      <c r="E878" s="2" t="s">
        <v>2203</v>
      </c>
      <c r="F878" s="2" t="s">
        <v>281</v>
      </c>
      <c r="G878" s="2" t="s">
        <v>6</v>
      </c>
      <c r="H878" s="2">
        <v>24</v>
      </c>
      <c r="I878" s="2">
        <v>8</v>
      </c>
      <c r="J878" s="2">
        <v>43</v>
      </c>
      <c r="K878" s="2" t="s">
        <v>7</v>
      </c>
      <c r="L878" s="3">
        <v>45829</v>
      </c>
      <c r="M878" s="2" t="s">
        <v>669</v>
      </c>
      <c r="N878" s="2" t="s">
        <v>242</v>
      </c>
      <c r="O878" s="2" t="s">
        <v>317</v>
      </c>
      <c r="P878" s="2" t="s">
        <v>526</v>
      </c>
      <c r="Q878" s="2" t="s">
        <v>438</v>
      </c>
      <c r="R878" s="3">
        <v>45736</v>
      </c>
      <c r="S878" s="2"/>
    </row>
    <row r="879" spans="1:19">
      <c r="A879" s="2" t="s">
        <v>4271</v>
      </c>
      <c r="B879" s="2" t="s">
        <v>4272</v>
      </c>
      <c r="C879" s="2" t="s">
        <v>4273</v>
      </c>
      <c r="D879" s="2" t="s">
        <v>4274</v>
      </c>
      <c r="E879" s="2" t="s">
        <v>10</v>
      </c>
      <c r="F879" s="2"/>
      <c r="G879" s="2" t="s">
        <v>110</v>
      </c>
      <c r="H879" s="2">
        <v>7</v>
      </c>
      <c r="I879" s="2">
        <v>20</v>
      </c>
      <c r="J879" s="2">
        <v>51</v>
      </c>
      <c r="K879" s="2" t="s">
        <v>183</v>
      </c>
      <c r="L879" s="3">
        <v>45783</v>
      </c>
      <c r="M879" s="2" t="s">
        <v>222</v>
      </c>
      <c r="N879" s="2" t="s">
        <v>309</v>
      </c>
      <c r="O879" s="2" t="s">
        <v>185</v>
      </c>
      <c r="P879" s="2" t="s">
        <v>423</v>
      </c>
      <c r="Q879" s="2" t="s">
        <v>793</v>
      </c>
      <c r="R879" s="3">
        <v>45883</v>
      </c>
      <c r="S879" s="2" t="s">
        <v>4275</v>
      </c>
    </row>
    <row r="880" spans="1:19">
      <c r="A880" s="2" t="s">
        <v>4276</v>
      </c>
      <c r="B880" s="2" t="s">
        <v>4041</v>
      </c>
      <c r="C880" s="2" t="s">
        <v>4277</v>
      </c>
      <c r="D880" s="2" t="s">
        <v>4278</v>
      </c>
      <c r="E880" s="2" t="s">
        <v>2428</v>
      </c>
      <c r="F880" s="2" t="s">
        <v>140</v>
      </c>
      <c r="G880" s="2" t="s">
        <v>369</v>
      </c>
      <c r="H880" s="2">
        <v>30</v>
      </c>
      <c r="I880" s="2"/>
      <c r="J880" s="2">
        <v>39</v>
      </c>
      <c r="K880" s="2" t="s">
        <v>122</v>
      </c>
      <c r="L880" s="3">
        <v>45845</v>
      </c>
      <c r="M880" s="2"/>
      <c r="N880" s="2" t="s">
        <v>1568</v>
      </c>
      <c r="O880" s="2" t="s">
        <v>544</v>
      </c>
      <c r="P880" s="2" t="s">
        <v>724</v>
      </c>
      <c r="Q880" s="2" t="s">
        <v>233</v>
      </c>
      <c r="R880" s="3">
        <v>45994</v>
      </c>
      <c r="S880" s="2"/>
    </row>
    <row r="881" spans="1:19">
      <c r="A881" s="2" t="s">
        <v>4279</v>
      </c>
      <c r="B881" s="2" t="s">
        <v>4280</v>
      </c>
      <c r="C881" s="2" t="s">
        <v>4281</v>
      </c>
      <c r="D881" s="2" t="s">
        <v>4282</v>
      </c>
      <c r="E881" s="2" t="s">
        <v>1961</v>
      </c>
      <c r="F881" s="2" t="s">
        <v>38</v>
      </c>
      <c r="G881" s="2" t="s">
        <v>221</v>
      </c>
      <c r="H881" s="2">
        <v>34</v>
      </c>
      <c r="I881" s="2">
        <v>0</v>
      </c>
      <c r="J881" s="2">
        <v>1</v>
      </c>
      <c r="K881" s="2" t="s">
        <v>122</v>
      </c>
      <c r="L881" s="3">
        <v>45663</v>
      </c>
      <c r="M881" s="2" t="s">
        <v>193</v>
      </c>
      <c r="N881" s="2" t="s">
        <v>499</v>
      </c>
      <c r="O881" s="2" t="s">
        <v>185</v>
      </c>
      <c r="P881" s="2" t="s">
        <v>871</v>
      </c>
      <c r="Q881" s="2" t="s">
        <v>44</v>
      </c>
      <c r="R881" s="3">
        <v>45738</v>
      </c>
      <c r="S881" s="2"/>
    </row>
    <row r="882" spans="1:19">
      <c r="A882" s="2" t="s">
        <v>4283</v>
      </c>
      <c r="B882" s="2" t="s">
        <v>4284</v>
      </c>
      <c r="C882" s="2" t="s">
        <v>4285</v>
      </c>
      <c r="D882" s="2" t="s">
        <v>4286</v>
      </c>
      <c r="E882" s="2" t="s">
        <v>507</v>
      </c>
      <c r="F882" s="2" t="s">
        <v>131</v>
      </c>
      <c r="G882" s="2" t="s">
        <v>63</v>
      </c>
      <c r="H882" s="2">
        <v>29</v>
      </c>
      <c r="I882" s="2">
        <v>0</v>
      </c>
      <c r="J882" s="2">
        <v>22</v>
      </c>
      <c r="K882" s="2" t="s">
        <v>252</v>
      </c>
      <c r="L882" s="3">
        <v>45980</v>
      </c>
      <c r="M882" s="2" t="s">
        <v>65</v>
      </c>
      <c r="N882" s="2" t="s">
        <v>142</v>
      </c>
      <c r="O882" s="2" t="s">
        <v>915</v>
      </c>
      <c r="P882" s="2" t="s">
        <v>328</v>
      </c>
      <c r="Q882" s="2" t="s">
        <v>373</v>
      </c>
      <c r="R882" s="3">
        <v>45840</v>
      </c>
      <c r="S882" s="2" t="s">
        <v>4287</v>
      </c>
    </row>
    <row r="883" spans="1:19">
      <c r="A883" s="2" t="s">
        <v>4288</v>
      </c>
      <c r="B883" s="2" t="s">
        <v>4289</v>
      </c>
      <c r="C883" s="2" t="s">
        <v>4290</v>
      </c>
      <c r="D883" s="2" t="s">
        <v>4291</v>
      </c>
      <c r="E883" s="2" t="s">
        <v>1230</v>
      </c>
      <c r="F883" s="2" t="s">
        <v>569</v>
      </c>
      <c r="G883" s="2" t="s">
        <v>387</v>
      </c>
      <c r="H883" s="2">
        <v>21</v>
      </c>
      <c r="I883" s="2">
        <v>19</v>
      </c>
      <c r="J883" s="2">
        <v>8</v>
      </c>
      <c r="K883" s="2" t="s">
        <v>291</v>
      </c>
      <c r="L883" s="3">
        <v>45801</v>
      </c>
      <c r="M883" s="2" t="s">
        <v>172</v>
      </c>
      <c r="N883" s="2" t="s">
        <v>79</v>
      </c>
      <c r="O883" s="2" t="s">
        <v>124</v>
      </c>
      <c r="P883" s="2" t="s">
        <v>114</v>
      </c>
      <c r="Q883" s="2" t="s">
        <v>82</v>
      </c>
      <c r="R883" s="3"/>
      <c r="S883" s="2"/>
    </row>
    <row r="884" spans="1:19">
      <c r="A884" s="2" t="s">
        <v>4292</v>
      </c>
      <c r="B884" s="2" t="s">
        <v>4293</v>
      </c>
      <c r="C884" s="2" t="s">
        <v>4294</v>
      </c>
      <c r="D884" s="2"/>
      <c r="E884" s="2" t="s">
        <v>394</v>
      </c>
      <c r="F884" s="2" t="s">
        <v>468</v>
      </c>
      <c r="G884" s="2" t="s">
        <v>599</v>
      </c>
      <c r="H884" s="2">
        <v>35</v>
      </c>
      <c r="I884" s="2">
        <v>11</v>
      </c>
      <c r="J884" s="2">
        <v>14</v>
      </c>
      <c r="K884" s="2" t="s">
        <v>11</v>
      </c>
      <c r="L884" s="3">
        <v>45896</v>
      </c>
      <c r="M884" s="2" t="s">
        <v>241</v>
      </c>
      <c r="N884" s="2" t="s">
        <v>709</v>
      </c>
      <c r="O884" s="2" t="s">
        <v>500</v>
      </c>
      <c r="P884" s="2" t="s">
        <v>724</v>
      </c>
      <c r="Q884" s="2" t="s">
        <v>233</v>
      </c>
      <c r="R884" s="3">
        <v>45699</v>
      </c>
      <c r="S884" s="2" t="s">
        <v>4295</v>
      </c>
    </row>
    <row r="885" spans="1:19">
      <c r="A885" s="2" t="s">
        <v>4296</v>
      </c>
      <c r="B885" s="2" t="s">
        <v>4297</v>
      </c>
      <c r="C885" s="2" t="s">
        <v>4298</v>
      </c>
      <c r="D885" s="2" t="s">
        <v>4299</v>
      </c>
      <c r="E885" s="2" t="s">
        <v>562</v>
      </c>
      <c r="F885" s="2" t="s">
        <v>281</v>
      </c>
      <c r="G885" s="2" t="s">
        <v>262</v>
      </c>
      <c r="H885" s="2">
        <v>19</v>
      </c>
      <c r="I885" s="2">
        <v>9</v>
      </c>
      <c r="J885" s="2">
        <v>29</v>
      </c>
      <c r="K885" s="2" t="s">
        <v>39</v>
      </c>
      <c r="L885" s="3">
        <v>45729</v>
      </c>
      <c r="M885" s="2" t="s">
        <v>669</v>
      </c>
      <c r="N885" s="2" t="s">
        <v>309</v>
      </c>
      <c r="O885" s="2" t="s">
        <v>243</v>
      </c>
      <c r="P885" s="2" t="s">
        <v>244</v>
      </c>
      <c r="Q885" s="2" t="s">
        <v>657</v>
      </c>
      <c r="R885" s="3">
        <v>45956</v>
      </c>
      <c r="S885" s="2" t="s">
        <v>4300</v>
      </c>
    </row>
    <row r="886" spans="1:19">
      <c r="A886" s="2" t="s">
        <v>4301</v>
      </c>
      <c r="B886" s="2" t="s">
        <v>4302</v>
      </c>
      <c r="C886" s="2" t="s">
        <v>4303</v>
      </c>
      <c r="D886" s="2" t="s">
        <v>4304</v>
      </c>
      <c r="E886" s="2" t="s">
        <v>1982</v>
      </c>
      <c r="F886" s="2"/>
      <c r="G886" s="2" t="s">
        <v>458</v>
      </c>
      <c r="H886" s="2">
        <v>24</v>
      </c>
      <c r="I886" s="2">
        <v>3</v>
      </c>
      <c r="J886" s="2">
        <v>25</v>
      </c>
      <c r="K886" s="2" t="s">
        <v>325</v>
      </c>
      <c r="L886" s="3">
        <v>45928</v>
      </c>
      <c r="M886" s="2" t="s">
        <v>172</v>
      </c>
      <c r="N886" s="2" t="s">
        <v>411</v>
      </c>
      <c r="O886" s="2" t="s">
        <v>42</v>
      </c>
      <c r="P886" s="2" t="s">
        <v>1136</v>
      </c>
      <c r="Q886" s="2" t="s">
        <v>373</v>
      </c>
      <c r="R886" s="3">
        <v>45921</v>
      </c>
      <c r="S886" s="2"/>
    </row>
    <row r="887" spans="1:19">
      <c r="A887" s="2" t="s">
        <v>4305</v>
      </c>
      <c r="B887" s="2" t="s">
        <v>4306</v>
      </c>
      <c r="C887" s="2" t="s">
        <v>4307</v>
      </c>
      <c r="D887" s="2"/>
      <c r="E887" s="2" t="s">
        <v>487</v>
      </c>
      <c r="F887" s="2" t="s">
        <v>379</v>
      </c>
      <c r="G887" s="2" t="s">
        <v>692</v>
      </c>
      <c r="H887" s="2">
        <v>30</v>
      </c>
      <c r="I887" s="2">
        <v>13</v>
      </c>
      <c r="J887" s="2">
        <v>56</v>
      </c>
      <c r="K887" s="2" t="s">
        <v>252</v>
      </c>
      <c r="L887" s="3">
        <v>46016</v>
      </c>
      <c r="M887" s="2" t="s">
        <v>273</v>
      </c>
      <c r="N887" s="2" t="s">
        <v>563</v>
      </c>
      <c r="O887" s="2" t="s">
        <v>92</v>
      </c>
      <c r="P887" s="2" t="s">
        <v>452</v>
      </c>
      <c r="Q887" s="2" t="s">
        <v>44</v>
      </c>
      <c r="R887" s="3">
        <v>45761</v>
      </c>
      <c r="S887" s="2" t="s">
        <v>4308</v>
      </c>
    </row>
    <row r="888" spans="1:19">
      <c r="A888" s="2" t="s">
        <v>4309</v>
      </c>
      <c r="B888" s="2" t="s">
        <v>4310</v>
      </c>
      <c r="C888" s="2" t="s">
        <v>4311</v>
      </c>
      <c r="D888" s="2" t="s">
        <v>4312</v>
      </c>
      <c r="E888" s="2" t="s">
        <v>1501</v>
      </c>
      <c r="F888" s="2" t="s">
        <v>271</v>
      </c>
      <c r="G888" s="2" t="s">
        <v>63</v>
      </c>
      <c r="H888" s="2">
        <v>4</v>
      </c>
      <c r="I888" s="2">
        <v>10</v>
      </c>
      <c r="J888" s="2">
        <v>50</v>
      </c>
      <c r="K888" s="2" t="s">
        <v>7</v>
      </c>
      <c r="L888" s="3">
        <v>45964</v>
      </c>
      <c r="M888" s="2" t="s">
        <v>193</v>
      </c>
      <c r="N888" s="2" t="s">
        <v>709</v>
      </c>
      <c r="O888" s="2" t="s">
        <v>92</v>
      </c>
      <c r="P888" s="2" t="s">
        <v>186</v>
      </c>
      <c r="Q888" s="2" t="s">
        <v>176</v>
      </c>
      <c r="R888" s="3">
        <v>46000</v>
      </c>
      <c r="S888" s="2" t="s">
        <v>4313</v>
      </c>
    </row>
    <row r="889" spans="1:19">
      <c r="A889" s="2" t="s">
        <v>4314</v>
      </c>
      <c r="B889" s="2" t="s">
        <v>4315</v>
      </c>
      <c r="C889" s="2" t="s">
        <v>4316</v>
      </c>
      <c r="D889" s="2" t="s">
        <v>4317</v>
      </c>
      <c r="E889" s="2" t="s">
        <v>270</v>
      </c>
      <c r="F889" s="2" t="s">
        <v>38</v>
      </c>
      <c r="G889" s="2" t="s">
        <v>6</v>
      </c>
      <c r="H889" s="2">
        <v>10</v>
      </c>
      <c r="I889" s="2">
        <v>5</v>
      </c>
      <c r="J889" s="2">
        <v>29</v>
      </c>
      <c r="K889" s="2" t="s">
        <v>39</v>
      </c>
      <c r="L889" s="3">
        <v>45659</v>
      </c>
      <c r="M889" s="2" t="s">
        <v>946</v>
      </c>
      <c r="N889" s="2" t="s">
        <v>663</v>
      </c>
      <c r="O889" s="2" t="s">
        <v>1620</v>
      </c>
      <c r="P889" s="2" t="s">
        <v>413</v>
      </c>
      <c r="Q889" s="2" t="s">
        <v>509</v>
      </c>
      <c r="R889" s="3">
        <v>45671</v>
      </c>
      <c r="S889" s="2"/>
    </row>
    <row r="890" spans="1:19">
      <c r="A890" s="2" t="s">
        <v>4318</v>
      </c>
      <c r="B890" s="2" t="s">
        <v>4319</v>
      </c>
      <c r="C890" s="2" t="s">
        <v>4320</v>
      </c>
      <c r="D890" s="2" t="s">
        <v>4321</v>
      </c>
      <c r="E890" s="2" t="s">
        <v>307</v>
      </c>
      <c r="F890" s="2" t="s">
        <v>49</v>
      </c>
      <c r="G890" s="2" t="s">
        <v>488</v>
      </c>
      <c r="H890" s="2">
        <v>7</v>
      </c>
      <c r="I890" s="2">
        <v>15</v>
      </c>
      <c r="J890" s="2">
        <v>46</v>
      </c>
      <c r="K890" s="2" t="s">
        <v>12</v>
      </c>
      <c r="L890" s="3">
        <v>45881</v>
      </c>
      <c r="M890" s="2" t="s">
        <v>316</v>
      </c>
      <c r="N890" s="2" t="s">
        <v>709</v>
      </c>
      <c r="O890" s="2" t="s">
        <v>300</v>
      </c>
      <c r="P890" s="2" t="s">
        <v>775</v>
      </c>
      <c r="Q890" s="2" t="s">
        <v>373</v>
      </c>
      <c r="R890" s="3">
        <v>45857</v>
      </c>
      <c r="S890" s="2"/>
    </row>
    <row r="891" spans="1:19">
      <c r="A891" s="2" t="s">
        <v>4322</v>
      </c>
      <c r="B891" s="2" t="s">
        <v>4323</v>
      </c>
      <c r="C891" s="2" t="s">
        <v>4324</v>
      </c>
      <c r="D891" s="2" t="s">
        <v>4325</v>
      </c>
      <c r="E891" s="2" t="s">
        <v>862</v>
      </c>
      <c r="F891" s="2" t="s">
        <v>120</v>
      </c>
      <c r="G891" s="2" t="s">
        <v>369</v>
      </c>
      <c r="H891" s="2">
        <v>32</v>
      </c>
      <c r="I891" s="2"/>
      <c r="J891" s="2">
        <v>1</v>
      </c>
      <c r="K891" s="2"/>
      <c r="L891" s="3">
        <v>45816</v>
      </c>
      <c r="M891" s="2" t="s">
        <v>78</v>
      </c>
      <c r="N891" s="2" t="s">
        <v>1403</v>
      </c>
      <c r="O891" s="2" t="s">
        <v>143</v>
      </c>
      <c r="P891" s="2" t="s">
        <v>1239</v>
      </c>
      <c r="Q891" s="2" t="s">
        <v>445</v>
      </c>
      <c r="R891" s="3">
        <v>45721</v>
      </c>
      <c r="S891" s="2"/>
    </row>
    <row r="892" spans="1:19">
      <c r="A892" s="2" t="s">
        <v>4326</v>
      </c>
      <c r="B892" s="2" t="s">
        <v>4327</v>
      </c>
      <c r="C892" s="2" t="s">
        <v>4328</v>
      </c>
      <c r="D892" s="2"/>
      <c r="E892" s="2" t="s">
        <v>109</v>
      </c>
      <c r="F892" s="2" t="s">
        <v>569</v>
      </c>
      <c r="G892" s="2" t="s">
        <v>240</v>
      </c>
      <c r="H892" s="2">
        <v>25</v>
      </c>
      <c r="I892" s="2"/>
      <c r="J892" s="2">
        <v>8</v>
      </c>
      <c r="K892" s="2" t="s">
        <v>122</v>
      </c>
      <c r="L892" s="3">
        <v>45673</v>
      </c>
      <c r="M892" s="2" t="s">
        <v>273</v>
      </c>
      <c r="N892" s="2" t="s">
        <v>292</v>
      </c>
      <c r="O892" s="2" t="s">
        <v>53</v>
      </c>
      <c r="P892" s="2" t="s">
        <v>1220</v>
      </c>
      <c r="Q892" s="2"/>
      <c r="R892" s="3"/>
      <c r="S892" s="2" t="s">
        <v>4329</v>
      </c>
    </row>
    <row r="893" spans="1:19">
      <c r="A893" s="2" t="s">
        <v>4330</v>
      </c>
      <c r="B893" s="2" t="s">
        <v>4331</v>
      </c>
      <c r="C893" s="2" t="s">
        <v>4332</v>
      </c>
      <c r="D893" s="2" t="s">
        <v>4333</v>
      </c>
      <c r="E893" s="2" t="s">
        <v>507</v>
      </c>
      <c r="F893" s="2" t="s">
        <v>379</v>
      </c>
      <c r="G893" s="2" t="s">
        <v>9</v>
      </c>
      <c r="H893" s="2">
        <v>32</v>
      </c>
      <c r="I893" s="2">
        <v>1</v>
      </c>
      <c r="J893" s="2">
        <v>49</v>
      </c>
      <c r="K893" s="2" t="s">
        <v>183</v>
      </c>
      <c r="L893" s="3">
        <v>45716</v>
      </c>
      <c r="M893" s="2" t="s">
        <v>326</v>
      </c>
      <c r="N893" s="2" t="s">
        <v>309</v>
      </c>
      <c r="O893" s="2" t="s">
        <v>202</v>
      </c>
      <c r="P893" s="2" t="s">
        <v>396</v>
      </c>
      <c r="Q893" s="2" t="s">
        <v>373</v>
      </c>
      <c r="R893" s="3">
        <v>45797</v>
      </c>
      <c r="S893" s="2" t="s">
        <v>4334</v>
      </c>
    </row>
    <row r="894" spans="1:19">
      <c r="A894" s="2" t="s">
        <v>4335</v>
      </c>
      <c r="B894" s="2" t="s">
        <v>4336</v>
      </c>
      <c r="C894" s="2" t="s">
        <v>4337</v>
      </c>
      <c r="D894" s="2" t="s">
        <v>4338</v>
      </c>
      <c r="E894" s="2" t="s">
        <v>341</v>
      </c>
      <c r="F894" s="2" t="s">
        <v>170</v>
      </c>
      <c r="G894" s="2" t="s">
        <v>369</v>
      </c>
      <c r="H894" s="2"/>
      <c r="I894" s="2">
        <v>3</v>
      </c>
      <c r="J894" s="2">
        <v>8</v>
      </c>
      <c r="K894" s="2" t="s">
        <v>14</v>
      </c>
      <c r="L894" s="3">
        <v>45922</v>
      </c>
      <c r="M894" s="2" t="s">
        <v>222</v>
      </c>
      <c r="N894" s="2" t="s">
        <v>403</v>
      </c>
      <c r="O894" s="2" t="s">
        <v>153</v>
      </c>
      <c r="P894" s="2" t="s">
        <v>602</v>
      </c>
      <c r="Q894" s="2"/>
      <c r="R894" s="3">
        <v>45672</v>
      </c>
      <c r="S894" s="2" t="s">
        <v>4339</v>
      </c>
    </row>
    <row r="895" spans="1:19">
      <c r="A895" s="2" t="s">
        <v>4340</v>
      </c>
      <c r="B895" s="2" t="s">
        <v>4341</v>
      </c>
      <c r="C895" s="2" t="s">
        <v>4342</v>
      </c>
      <c r="D895" s="2" t="s">
        <v>4343</v>
      </c>
      <c r="E895" s="2" t="s">
        <v>3608</v>
      </c>
      <c r="F895" s="2" t="s">
        <v>170</v>
      </c>
      <c r="G895" s="2" t="s">
        <v>6</v>
      </c>
      <c r="H895" s="2">
        <v>32</v>
      </c>
      <c r="I895" s="2"/>
      <c r="J895" s="2">
        <v>2</v>
      </c>
      <c r="K895" s="2" t="s">
        <v>5</v>
      </c>
      <c r="L895" s="3"/>
      <c r="M895" s="2" t="s">
        <v>380</v>
      </c>
      <c r="N895" s="2" t="s">
        <v>549</v>
      </c>
      <c r="O895" s="2" t="s">
        <v>254</v>
      </c>
      <c r="P895" s="2" t="s">
        <v>1136</v>
      </c>
      <c r="Q895" s="2" t="s">
        <v>329</v>
      </c>
      <c r="R895" s="3">
        <v>45917</v>
      </c>
      <c r="S895" s="2" t="s">
        <v>4344</v>
      </c>
    </row>
    <row r="896" spans="1:19">
      <c r="A896" s="2" t="s">
        <v>4345</v>
      </c>
      <c r="B896" s="2" t="s">
        <v>4346</v>
      </c>
      <c r="C896" s="2" t="s">
        <v>4347</v>
      </c>
      <c r="D896" s="2" t="s">
        <v>4348</v>
      </c>
      <c r="E896" s="2" t="s">
        <v>1645</v>
      </c>
      <c r="F896" s="2" t="s">
        <v>342</v>
      </c>
      <c r="G896" s="2" t="s">
        <v>387</v>
      </c>
      <c r="H896" s="2">
        <v>22</v>
      </c>
      <c r="I896" s="2">
        <v>19</v>
      </c>
      <c r="J896" s="2"/>
      <c r="K896" s="2" t="s">
        <v>459</v>
      </c>
      <c r="L896" s="3">
        <v>45980</v>
      </c>
      <c r="M896" s="2" t="s">
        <v>335</v>
      </c>
      <c r="N896" s="2" t="s">
        <v>362</v>
      </c>
      <c r="O896" s="2" t="s">
        <v>162</v>
      </c>
      <c r="P896" s="2" t="s">
        <v>54</v>
      </c>
      <c r="Q896" s="2" t="s">
        <v>657</v>
      </c>
      <c r="R896" s="3">
        <v>45673</v>
      </c>
      <c r="S896" s="2" t="s">
        <v>4349</v>
      </c>
    </row>
    <row r="897" spans="1:19">
      <c r="A897" s="2" t="s">
        <v>4350</v>
      </c>
      <c r="B897" s="2" t="s">
        <v>4351</v>
      </c>
      <c r="C897" s="2" t="s">
        <v>4352</v>
      </c>
      <c r="D897" s="2" t="s">
        <v>4353</v>
      </c>
      <c r="E897" s="2" t="s">
        <v>822</v>
      </c>
      <c r="F897" s="2" t="s">
        <v>410</v>
      </c>
      <c r="G897" s="2" t="s">
        <v>6</v>
      </c>
      <c r="H897" s="2">
        <v>14</v>
      </c>
      <c r="I897" s="2"/>
      <c r="J897" s="2">
        <v>28</v>
      </c>
      <c r="K897" s="2" t="s">
        <v>183</v>
      </c>
      <c r="L897" s="3">
        <v>45951</v>
      </c>
      <c r="M897" s="2"/>
      <c r="N897" s="2" t="s">
        <v>1686</v>
      </c>
      <c r="O897" s="2" t="s">
        <v>680</v>
      </c>
      <c r="P897" s="2"/>
      <c r="Q897" s="2" t="s">
        <v>578</v>
      </c>
      <c r="R897" s="3">
        <v>45761</v>
      </c>
      <c r="S897" s="2" t="s">
        <v>4354</v>
      </c>
    </row>
    <row r="898" spans="1:19">
      <c r="A898" s="2" t="s">
        <v>4355</v>
      </c>
      <c r="B898" s="2" t="s">
        <v>4356</v>
      </c>
      <c r="C898" s="2" t="s">
        <v>4357</v>
      </c>
      <c r="D898" s="2" t="s">
        <v>4358</v>
      </c>
      <c r="E898" s="2" t="s">
        <v>1238</v>
      </c>
      <c r="F898" s="2" t="s">
        <v>49</v>
      </c>
      <c r="G898" s="2" t="s">
        <v>160</v>
      </c>
      <c r="H898" s="2">
        <v>22</v>
      </c>
      <c r="I898" s="2">
        <v>11</v>
      </c>
      <c r="J898" s="2">
        <v>13</v>
      </c>
      <c r="K898" s="2" t="s">
        <v>325</v>
      </c>
      <c r="L898" s="3">
        <v>45705</v>
      </c>
      <c r="M898" s="2" t="s">
        <v>213</v>
      </c>
      <c r="N898" s="2" t="s">
        <v>889</v>
      </c>
      <c r="O898" s="2" t="s">
        <v>742</v>
      </c>
      <c r="P898" s="2" t="s">
        <v>423</v>
      </c>
      <c r="Q898" s="2"/>
      <c r="R898" s="3"/>
      <c r="S898" s="2"/>
    </row>
    <row r="899" spans="1:19">
      <c r="A899" s="2" t="s">
        <v>4359</v>
      </c>
      <c r="B899" s="2" t="s">
        <v>4360</v>
      </c>
      <c r="C899" s="2" t="s">
        <v>4361</v>
      </c>
      <c r="D899" s="2" t="s">
        <v>4362</v>
      </c>
      <c r="E899" s="2" t="s">
        <v>354</v>
      </c>
      <c r="F899" s="2" t="s">
        <v>230</v>
      </c>
      <c r="G899" s="2" t="s">
        <v>895</v>
      </c>
      <c r="H899" s="2">
        <v>10</v>
      </c>
      <c r="I899" s="2">
        <v>3</v>
      </c>
      <c r="J899" s="2">
        <v>35</v>
      </c>
      <c r="K899" s="2"/>
      <c r="L899" s="3">
        <v>45685</v>
      </c>
      <c r="M899" s="2" t="s">
        <v>615</v>
      </c>
      <c r="N899" s="2" t="s">
        <v>66</v>
      </c>
      <c r="O899" s="2" t="s">
        <v>67</v>
      </c>
      <c r="P899" s="2" t="s">
        <v>1925</v>
      </c>
      <c r="Q899" s="2"/>
      <c r="R899" s="3">
        <v>45788</v>
      </c>
      <c r="S899" s="2"/>
    </row>
    <row r="900" spans="1:19">
      <c r="A900" s="2" t="s">
        <v>4363</v>
      </c>
      <c r="B900" s="2" t="s">
        <v>4364</v>
      </c>
      <c r="C900" s="2" t="s">
        <v>4365</v>
      </c>
      <c r="D900" s="2" t="s">
        <v>4366</v>
      </c>
      <c r="E900" s="2" t="s">
        <v>88</v>
      </c>
      <c r="F900" s="2"/>
      <c r="G900" s="2" t="s">
        <v>63</v>
      </c>
      <c r="H900" s="2">
        <v>15</v>
      </c>
      <c r="I900" s="2">
        <v>15</v>
      </c>
      <c r="J900" s="2">
        <v>24</v>
      </c>
      <c r="K900" s="2" t="s">
        <v>5</v>
      </c>
      <c r="L900" s="3">
        <v>45664</v>
      </c>
      <c r="M900" s="2" t="s">
        <v>316</v>
      </c>
      <c r="N900" s="2" t="s">
        <v>253</v>
      </c>
      <c r="O900" s="2" t="s">
        <v>363</v>
      </c>
      <c r="P900" s="2" t="s">
        <v>186</v>
      </c>
      <c r="Q900" s="2" t="s">
        <v>430</v>
      </c>
      <c r="R900" s="3"/>
      <c r="S900" s="2" t="s">
        <v>4367</v>
      </c>
    </row>
    <row r="901" spans="1:19">
      <c r="A901" s="2" t="s">
        <v>4368</v>
      </c>
      <c r="B901" s="2" t="s">
        <v>4369</v>
      </c>
      <c r="C901" s="2" t="s">
        <v>4370</v>
      </c>
      <c r="D901" s="2" t="s">
        <v>4371</v>
      </c>
      <c r="E901" s="2" t="s">
        <v>1349</v>
      </c>
      <c r="F901" s="2" t="s">
        <v>170</v>
      </c>
      <c r="G901" s="2" t="s">
        <v>200</v>
      </c>
      <c r="H901" s="2">
        <v>31</v>
      </c>
      <c r="I901" s="2">
        <v>11</v>
      </c>
      <c r="J901" s="2">
        <v>38</v>
      </c>
      <c r="K901" s="2" t="s">
        <v>291</v>
      </c>
      <c r="L901" s="3">
        <v>45813</v>
      </c>
      <c r="M901" s="2" t="s">
        <v>65</v>
      </c>
      <c r="N901" s="2" t="s">
        <v>1079</v>
      </c>
      <c r="O901" s="2" t="s">
        <v>162</v>
      </c>
      <c r="P901" s="2" t="s">
        <v>1925</v>
      </c>
      <c r="Q901" s="2"/>
      <c r="R901" s="3">
        <v>45662</v>
      </c>
      <c r="S901" s="2"/>
    </row>
    <row r="902" spans="1:19">
      <c r="A902" s="2" t="s">
        <v>4372</v>
      </c>
      <c r="B902" s="2" t="s">
        <v>4373</v>
      </c>
      <c r="C902" s="2" t="s">
        <v>4374</v>
      </c>
      <c r="D902" s="2" t="s">
        <v>4375</v>
      </c>
      <c r="E902" s="2" t="s">
        <v>261</v>
      </c>
      <c r="F902" s="2"/>
      <c r="G902" s="2" t="s">
        <v>458</v>
      </c>
      <c r="H902" s="2">
        <v>32</v>
      </c>
      <c r="I902" s="2">
        <v>0</v>
      </c>
      <c r="J902" s="2">
        <v>26</v>
      </c>
      <c r="K902" s="2" t="s">
        <v>291</v>
      </c>
      <c r="L902" s="3">
        <v>46009</v>
      </c>
      <c r="M902" s="2" t="s">
        <v>316</v>
      </c>
      <c r="N902" s="2" t="s">
        <v>884</v>
      </c>
      <c r="O902" s="2"/>
      <c r="P902" s="2" t="s">
        <v>731</v>
      </c>
      <c r="Q902" s="2"/>
      <c r="R902" s="3">
        <v>45802</v>
      </c>
      <c r="S902" s="2"/>
    </row>
    <row r="903" spans="1:19">
      <c r="A903" s="2" t="s">
        <v>4376</v>
      </c>
      <c r="B903" s="2" t="s">
        <v>4377</v>
      </c>
      <c r="C903" s="2" t="s">
        <v>4378</v>
      </c>
      <c r="D903" s="2" t="s">
        <v>4379</v>
      </c>
      <c r="E903" s="2" t="s">
        <v>386</v>
      </c>
      <c r="F903" s="2" t="s">
        <v>49</v>
      </c>
      <c r="G903" s="2" t="s">
        <v>8</v>
      </c>
      <c r="H903" s="2"/>
      <c r="I903" s="2">
        <v>8</v>
      </c>
      <c r="J903" s="2">
        <v>9</v>
      </c>
      <c r="K903" s="2" t="s">
        <v>395</v>
      </c>
      <c r="L903" s="3">
        <v>45845</v>
      </c>
      <c r="M903" s="2" t="s">
        <v>946</v>
      </c>
      <c r="N903" s="2" t="s">
        <v>112</v>
      </c>
      <c r="O903" s="2" t="s">
        <v>363</v>
      </c>
      <c r="P903" s="2" t="s">
        <v>429</v>
      </c>
      <c r="Q903" s="2" t="s">
        <v>414</v>
      </c>
      <c r="R903" s="3">
        <v>45665</v>
      </c>
      <c r="S903" s="2" t="s">
        <v>4380</v>
      </c>
    </row>
    <row r="904" spans="1:19">
      <c r="A904" s="2" t="s">
        <v>4381</v>
      </c>
      <c r="B904" s="2" t="s">
        <v>4382</v>
      </c>
      <c r="C904" s="2" t="s">
        <v>4383</v>
      </c>
      <c r="D904" s="2" t="s">
        <v>4384</v>
      </c>
      <c r="E904" s="2" t="s">
        <v>817</v>
      </c>
      <c r="F904" s="2" t="s">
        <v>131</v>
      </c>
      <c r="G904" s="2" t="s">
        <v>76</v>
      </c>
      <c r="H904" s="2">
        <v>5</v>
      </c>
      <c r="I904" s="2">
        <v>18</v>
      </c>
      <c r="J904" s="2">
        <v>7</v>
      </c>
      <c r="K904" s="2" t="s">
        <v>5</v>
      </c>
      <c r="L904" s="3">
        <v>45935</v>
      </c>
      <c r="M904" s="2" t="s">
        <v>946</v>
      </c>
      <c r="N904" s="2"/>
      <c r="O904" s="2" t="s">
        <v>215</v>
      </c>
      <c r="P904" s="2" t="s">
        <v>423</v>
      </c>
      <c r="Q904" s="2" t="s">
        <v>356</v>
      </c>
      <c r="R904" s="3">
        <v>45918</v>
      </c>
      <c r="S904" s="2" t="s">
        <v>4385</v>
      </c>
    </row>
    <row r="905" spans="1:19">
      <c r="A905" s="2" t="s">
        <v>4386</v>
      </c>
      <c r="B905" s="2" t="s">
        <v>4387</v>
      </c>
      <c r="C905" s="2" t="s">
        <v>4388</v>
      </c>
      <c r="D905" s="2" t="s">
        <v>4389</v>
      </c>
      <c r="E905" s="2" t="s">
        <v>941</v>
      </c>
      <c r="F905" s="2" t="s">
        <v>379</v>
      </c>
      <c r="G905" s="2" t="s">
        <v>343</v>
      </c>
      <c r="H905" s="2">
        <v>7</v>
      </c>
      <c r="I905" s="2">
        <v>18</v>
      </c>
      <c r="J905" s="2">
        <v>19</v>
      </c>
      <c r="K905" s="2" t="s">
        <v>325</v>
      </c>
      <c r="L905" s="3">
        <v>45912</v>
      </c>
      <c r="M905" s="2" t="s">
        <v>151</v>
      </c>
      <c r="N905" s="2" t="s">
        <v>41</v>
      </c>
      <c r="O905" s="2" t="s">
        <v>915</v>
      </c>
      <c r="P905" s="2" t="s">
        <v>1136</v>
      </c>
      <c r="Q905" s="2" t="s">
        <v>438</v>
      </c>
      <c r="R905" s="3">
        <v>45799</v>
      </c>
      <c r="S905" s="2" t="s">
        <v>4390</v>
      </c>
    </row>
    <row r="906" spans="1:19">
      <c r="A906" s="2" t="s">
        <v>4391</v>
      </c>
      <c r="B906" s="2" t="s">
        <v>4392</v>
      </c>
      <c r="C906" s="2" t="s">
        <v>4393</v>
      </c>
      <c r="D906" s="2"/>
      <c r="E906" s="2" t="s">
        <v>975</v>
      </c>
      <c r="F906" s="2" t="s">
        <v>62</v>
      </c>
      <c r="G906" s="2" t="s">
        <v>895</v>
      </c>
      <c r="H906" s="2">
        <v>3</v>
      </c>
      <c r="I906" s="2">
        <v>8</v>
      </c>
      <c r="J906" s="2"/>
      <c r="K906" s="2" t="s">
        <v>64</v>
      </c>
      <c r="L906" s="3">
        <v>45878</v>
      </c>
      <c r="M906" s="2" t="s">
        <v>51</v>
      </c>
      <c r="N906" s="2" t="s">
        <v>1189</v>
      </c>
      <c r="O906" s="2" t="s">
        <v>564</v>
      </c>
      <c r="P906" s="2" t="s">
        <v>1041</v>
      </c>
      <c r="Q906" s="2" t="s">
        <v>164</v>
      </c>
      <c r="R906" s="3">
        <v>45862</v>
      </c>
      <c r="S906" s="2" t="s">
        <v>4394</v>
      </c>
    </row>
    <row r="907" spans="1:19">
      <c r="A907" s="2" t="s">
        <v>4395</v>
      </c>
      <c r="B907" s="2" t="s">
        <v>4396</v>
      </c>
      <c r="C907" s="2" t="s">
        <v>4397</v>
      </c>
      <c r="D907" s="2" t="s">
        <v>4398</v>
      </c>
      <c r="E907" s="2" t="s">
        <v>741</v>
      </c>
      <c r="F907" s="2"/>
      <c r="G907" s="2" t="s">
        <v>63</v>
      </c>
      <c r="H907" s="2">
        <v>2</v>
      </c>
      <c r="I907" s="2"/>
      <c r="J907" s="2">
        <v>38</v>
      </c>
      <c r="K907" s="2" t="s">
        <v>291</v>
      </c>
      <c r="L907" s="3">
        <v>45791</v>
      </c>
      <c r="M907" s="2" t="s">
        <v>316</v>
      </c>
      <c r="N907" s="2" t="s">
        <v>764</v>
      </c>
      <c r="O907" s="2" t="s">
        <v>902</v>
      </c>
      <c r="P907" s="2" t="s">
        <v>216</v>
      </c>
      <c r="Q907" s="2" t="s">
        <v>430</v>
      </c>
      <c r="R907" s="3">
        <v>45778</v>
      </c>
      <c r="S907" s="2"/>
    </row>
    <row r="908" spans="1:19">
      <c r="A908" s="2" t="s">
        <v>4399</v>
      </c>
      <c r="B908" s="2" t="s">
        <v>4400</v>
      </c>
      <c r="C908" s="2" t="s">
        <v>4401</v>
      </c>
      <c r="D908" s="2" t="s">
        <v>4402</v>
      </c>
      <c r="E908" s="2" t="s">
        <v>1210</v>
      </c>
      <c r="F908" s="2" t="s">
        <v>379</v>
      </c>
      <c r="G908" s="2" t="s">
        <v>76</v>
      </c>
      <c r="H908" s="2"/>
      <c r="I908" s="2">
        <v>12</v>
      </c>
      <c r="J908" s="2">
        <v>1</v>
      </c>
      <c r="K908" s="2" t="s">
        <v>12</v>
      </c>
      <c r="L908" s="3">
        <v>45895</v>
      </c>
      <c r="M908" s="2" t="s">
        <v>65</v>
      </c>
      <c r="N908" s="2" t="s">
        <v>41</v>
      </c>
      <c r="O908" s="2" t="s">
        <v>537</v>
      </c>
      <c r="P908" s="2" t="s">
        <v>526</v>
      </c>
      <c r="Q908" s="2" t="s">
        <v>294</v>
      </c>
      <c r="R908" s="3">
        <v>45977</v>
      </c>
      <c r="S908" s="2"/>
    </row>
    <row r="909" spans="1:19">
      <c r="A909" s="2" t="s">
        <v>4403</v>
      </c>
      <c r="B909" s="2" t="s">
        <v>4404</v>
      </c>
      <c r="C909" s="2" t="s">
        <v>4405</v>
      </c>
      <c r="D909" s="2"/>
      <c r="E909" s="2" t="s">
        <v>17</v>
      </c>
      <c r="F909" s="2" t="s">
        <v>140</v>
      </c>
      <c r="G909" s="2" t="s">
        <v>192</v>
      </c>
      <c r="H909" s="2">
        <v>2</v>
      </c>
      <c r="I909" s="2">
        <v>0</v>
      </c>
      <c r="J909" s="2">
        <v>5</v>
      </c>
      <c r="K909" s="2" t="s">
        <v>395</v>
      </c>
      <c r="L909" s="3">
        <v>45714</v>
      </c>
      <c r="M909" s="2" t="s">
        <v>222</v>
      </c>
      <c r="N909" s="2" t="s">
        <v>362</v>
      </c>
      <c r="O909" s="2" t="s">
        <v>749</v>
      </c>
      <c r="P909" s="2" t="s">
        <v>1511</v>
      </c>
      <c r="Q909" s="2" t="s">
        <v>373</v>
      </c>
      <c r="R909" s="3">
        <v>45978</v>
      </c>
      <c r="S909" s="2"/>
    </row>
    <row r="910" spans="1:19">
      <c r="A910" s="2" t="s">
        <v>4406</v>
      </c>
      <c r="B910" s="2" t="s">
        <v>4407</v>
      </c>
      <c r="C910" s="2" t="s">
        <v>4408</v>
      </c>
      <c r="D910" s="2" t="s">
        <v>4409</v>
      </c>
      <c r="E910" s="2" t="s">
        <v>1300</v>
      </c>
      <c r="F910" s="2" t="s">
        <v>38</v>
      </c>
      <c r="G910" s="2" t="s">
        <v>171</v>
      </c>
      <c r="H910" s="2">
        <v>3</v>
      </c>
      <c r="I910" s="2">
        <v>18</v>
      </c>
      <c r="J910" s="2">
        <v>24</v>
      </c>
      <c r="K910" s="2" t="s">
        <v>99</v>
      </c>
      <c r="L910" s="3">
        <v>45815</v>
      </c>
      <c r="M910" s="2" t="s">
        <v>946</v>
      </c>
      <c r="N910" s="2" t="s">
        <v>201</v>
      </c>
      <c r="O910" s="2" t="s">
        <v>80</v>
      </c>
      <c r="P910" s="2" t="s">
        <v>724</v>
      </c>
      <c r="Q910" s="2" t="s">
        <v>82</v>
      </c>
      <c r="R910" s="3">
        <v>45876</v>
      </c>
      <c r="S910" s="2" t="s">
        <v>4410</v>
      </c>
    </row>
    <row r="911" spans="1:19">
      <c r="A911" s="2" t="s">
        <v>4411</v>
      </c>
      <c r="B911" s="2" t="s">
        <v>4412</v>
      </c>
      <c r="C911" s="2" t="s">
        <v>4413</v>
      </c>
      <c r="D911" s="2" t="s">
        <v>4414</v>
      </c>
      <c r="E911" s="2" t="s">
        <v>1544</v>
      </c>
      <c r="F911" s="2" t="s">
        <v>38</v>
      </c>
      <c r="G911" s="2" t="s">
        <v>8</v>
      </c>
      <c r="H911" s="2">
        <v>24</v>
      </c>
      <c r="I911" s="2">
        <v>2</v>
      </c>
      <c r="J911" s="2">
        <v>5</v>
      </c>
      <c r="K911" s="2" t="s">
        <v>39</v>
      </c>
      <c r="L911" s="3">
        <v>45773</v>
      </c>
      <c r="M911" s="2" t="s">
        <v>615</v>
      </c>
      <c r="N911" s="2" t="s">
        <v>123</v>
      </c>
      <c r="O911" s="2" t="s">
        <v>807</v>
      </c>
      <c r="P911" s="2" t="s">
        <v>526</v>
      </c>
      <c r="Q911" s="2" t="s">
        <v>445</v>
      </c>
      <c r="R911" s="3"/>
      <c r="S911" s="2"/>
    </row>
    <row r="912" spans="1:19">
      <c r="A912" s="2" t="s">
        <v>4415</v>
      </c>
      <c r="B912" s="2" t="s">
        <v>4416</v>
      </c>
      <c r="C912" s="2" t="s">
        <v>4417</v>
      </c>
      <c r="D912" s="2"/>
      <c r="E912" s="2" t="s">
        <v>883</v>
      </c>
      <c r="F912" s="2" t="s">
        <v>655</v>
      </c>
      <c r="G912" s="2" t="s">
        <v>63</v>
      </c>
      <c r="H912" s="2">
        <v>35</v>
      </c>
      <c r="I912" s="2">
        <v>11</v>
      </c>
      <c r="J912" s="2">
        <v>25</v>
      </c>
      <c r="K912" s="2" t="s">
        <v>325</v>
      </c>
      <c r="L912" s="3">
        <v>45948</v>
      </c>
      <c r="M912" s="2" t="s">
        <v>273</v>
      </c>
      <c r="N912" s="2" t="s">
        <v>1189</v>
      </c>
      <c r="O912" s="2" t="s">
        <v>350</v>
      </c>
      <c r="P912" s="2" t="s">
        <v>372</v>
      </c>
      <c r="Q912" s="2" t="s">
        <v>284</v>
      </c>
      <c r="R912" s="3">
        <v>45972</v>
      </c>
      <c r="S912" s="2"/>
    </row>
    <row r="913" spans="1:19">
      <c r="A913" s="2" t="s">
        <v>4418</v>
      </c>
      <c r="B913" s="2" t="s">
        <v>4419</v>
      </c>
      <c r="C913" s="2" t="s">
        <v>4420</v>
      </c>
      <c r="D913" s="2" t="s">
        <v>4421</v>
      </c>
      <c r="E913" s="2" t="s">
        <v>315</v>
      </c>
      <c r="F913" s="2" t="s">
        <v>62</v>
      </c>
      <c r="G913" s="2" t="s">
        <v>9</v>
      </c>
      <c r="H913" s="2">
        <v>3</v>
      </c>
      <c r="I913" s="2">
        <v>19</v>
      </c>
      <c r="J913" s="2">
        <v>24</v>
      </c>
      <c r="K913" s="2" t="s">
        <v>12</v>
      </c>
      <c r="L913" s="3"/>
      <c r="M913" s="2" t="s">
        <v>172</v>
      </c>
      <c r="N913" s="2" t="s">
        <v>637</v>
      </c>
      <c r="O913" s="2" t="s">
        <v>80</v>
      </c>
      <c r="P913" s="2" t="s">
        <v>1925</v>
      </c>
      <c r="Q913" s="2"/>
      <c r="R913" s="3">
        <v>45702</v>
      </c>
      <c r="S913" s="2"/>
    </row>
    <row r="914" spans="1:19">
      <c r="A914" s="2" t="s">
        <v>4422</v>
      </c>
      <c r="B914" s="2" t="s">
        <v>4423</v>
      </c>
      <c r="C914" s="2" t="s">
        <v>4424</v>
      </c>
      <c r="D914" s="2" t="s">
        <v>4425</v>
      </c>
      <c r="E914" s="2" t="s">
        <v>229</v>
      </c>
      <c r="F914" s="2" t="s">
        <v>410</v>
      </c>
      <c r="G914" s="2" t="s">
        <v>272</v>
      </c>
      <c r="H914" s="2">
        <v>12</v>
      </c>
      <c r="I914" s="2">
        <v>9</v>
      </c>
      <c r="J914" s="2">
        <v>24</v>
      </c>
      <c r="K914" s="2" t="s">
        <v>89</v>
      </c>
      <c r="L914" s="3">
        <v>45983</v>
      </c>
      <c r="M914" s="2" t="s">
        <v>273</v>
      </c>
      <c r="N914" s="2" t="s">
        <v>976</v>
      </c>
      <c r="O914" s="2" t="s">
        <v>556</v>
      </c>
      <c r="P914" s="2" t="s">
        <v>93</v>
      </c>
      <c r="Q914" s="2" t="s">
        <v>55</v>
      </c>
      <c r="R914" s="3">
        <v>45799</v>
      </c>
      <c r="S914" s="2"/>
    </row>
    <row r="915" spans="1:19">
      <c r="A915" s="2" t="s">
        <v>4426</v>
      </c>
      <c r="B915" s="2" t="s">
        <v>4427</v>
      </c>
      <c r="C915" s="2" t="s">
        <v>4428</v>
      </c>
      <c r="D915" s="2" t="s">
        <v>4429</v>
      </c>
      <c r="E915" s="2" t="s">
        <v>299</v>
      </c>
      <c r="F915" s="2" t="s">
        <v>211</v>
      </c>
      <c r="G915" s="2" t="s">
        <v>9</v>
      </c>
      <c r="H915" s="2">
        <v>4</v>
      </c>
      <c r="I915" s="2">
        <v>16</v>
      </c>
      <c r="J915" s="2">
        <v>56</v>
      </c>
      <c r="K915" s="2" t="s">
        <v>11</v>
      </c>
      <c r="L915" s="3"/>
      <c r="M915" s="2" t="s">
        <v>516</v>
      </c>
      <c r="N915" s="2" t="s">
        <v>637</v>
      </c>
      <c r="O915" s="2" t="s">
        <v>644</v>
      </c>
      <c r="P915" s="2" t="s">
        <v>404</v>
      </c>
      <c r="Q915" s="2"/>
      <c r="R915" s="3">
        <v>45982</v>
      </c>
      <c r="S915" s="2" t="s">
        <v>4430</v>
      </c>
    </row>
    <row r="916" spans="1:19">
      <c r="A916" s="2" t="s">
        <v>4431</v>
      </c>
      <c r="B916" s="2" t="s">
        <v>814</v>
      </c>
      <c r="C916" s="2" t="s">
        <v>4432</v>
      </c>
      <c r="D916" s="2" t="s">
        <v>4433</v>
      </c>
      <c r="E916" s="2" t="s">
        <v>883</v>
      </c>
      <c r="F916" s="2"/>
      <c r="G916" s="2" t="s">
        <v>192</v>
      </c>
      <c r="H916" s="2">
        <v>15</v>
      </c>
      <c r="I916" s="2">
        <v>18</v>
      </c>
      <c r="J916" s="2">
        <v>45</v>
      </c>
      <c r="K916" s="2" t="s">
        <v>89</v>
      </c>
      <c r="L916" s="3">
        <v>45967</v>
      </c>
      <c r="M916" s="2" t="s">
        <v>532</v>
      </c>
      <c r="N916" s="2" t="s">
        <v>563</v>
      </c>
      <c r="O916" s="2" t="s">
        <v>231</v>
      </c>
      <c r="P916" s="2" t="s">
        <v>1438</v>
      </c>
      <c r="Q916" s="2" t="s">
        <v>164</v>
      </c>
      <c r="R916" s="3">
        <v>45938</v>
      </c>
      <c r="S916" s="2" t="s">
        <v>4434</v>
      </c>
    </row>
    <row r="917" spans="1:19">
      <c r="A917" s="2" t="s">
        <v>4435</v>
      </c>
      <c r="B917" s="2" t="s">
        <v>4436</v>
      </c>
      <c r="C917" s="2" t="s">
        <v>4437</v>
      </c>
      <c r="D917" s="2" t="s">
        <v>4438</v>
      </c>
      <c r="E917" s="2" t="s">
        <v>181</v>
      </c>
      <c r="F917" s="2" t="s">
        <v>281</v>
      </c>
      <c r="G917" s="2" t="s">
        <v>212</v>
      </c>
      <c r="H917" s="2">
        <v>7</v>
      </c>
      <c r="I917" s="2">
        <v>3</v>
      </c>
      <c r="J917" s="2"/>
      <c r="K917" s="2" t="s">
        <v>39</v>
      </c>
      <c r="L917" s="3">
        <v>45847</v>
      </c>
      <c r="M917" s="2" t="s">
        <v>241</v>
      </c>
      <c r="N917" s="2" t="s">
        <v>812</v>
      </c>
      <c r="O917" s="2" t="s">
        <v>491</v>
      </c>
      <c r="P917" s="2" t="s">
        <v>533</v>
      </c>
      <c r="Q917" s="2" t="s">
        <v>145</v>
      </c>
      <c r="R917" s="3">
        <v>46003</v>
      </c>
      <c r="S917" s="2" t="s">
        <v>4439</v>
      </c>
    </row>
    <row r="918" spans="1:19">
      <c r="A918" s="2" t="s">
        <v>4440</v>
      </c>
      <c r="B918" s="2" t="s">
        <v>4441</v>
      </c>
      <c r="C918" s="2" t="s">
        <v>4442</v>
      </c>
      <c r="D918" s="2" t="s">
        <v>4443</v>
      </c>
      <c r="E918" s="2" t="s">
        <v>2428</v>
      </c>
      <c r="F918" s="2" t="s">
        <v>281</v>
      </c>
      <c r="G918" s="2" t="s">
        <v>308</v>
      </c>
      <c r="H918" s="2">
        <v>15</v>
      </c>
      <c r="I918" s="2">
        <v>3</v>
      </c>
      <c r="J918" s="2">
        <v>56</v>
      </c>
      <c r="K918" s="2" t="s">
        <v>291</v>
      </c>
      <c r="L918" s="3">
        <v>45664</v>
      </c>
      <c r="M918" s="2" t="s">
        <v>669</v>
      </c>
      <c r="N918" s="2" t="s">
        <v>242</v>
      </c>
      <c r="O918" s="2" t="s">
        <v>491</v>
      </c>
      <c r="P918" s="2" t="s">
        <v>518</v>
      </c>
      <c r="Q918" s="2"/>
      <c r="R918" s="3">
        <v>45736</v>
      </c>
      <c r="S918" s="2"/>
    </row>
    <row r="919" spans="1:19">
      <c r="A919" s="2" t="s">
        <v>4444</v>
      </c>
      <c r="B919" s="2" t="s">
        <v>4445</v>
      </c>
      <c r="C919" s="2" t="s">
        <v>4446</v>
      </c>
      <c r="D919" s="2"/>
      <c r="E919" s="2" t="s">
        <v>1967</v>
      </c>
      <c r="F919" s="2" t="s">
        <v>342</v>
      </c>
      <c r="G919" s="2"/>
      <c r="H919" s="2">
        <v>20</v>
      </c>
      <c r="I919" s="2">
        <v>2</v>
      </c>
      <c r="J919" s="2">
        <v>41</v>
      </c>
      <c r="K919" s="2" t="s">
        <v>11</v>
      </c>
      <c r="L919" s="3">
        <v>45878</v>
      </c>
      <c r="M919" s="2" t="s">
        <v>172</v>
      </c>
      <c r="N919" s="2" t="s">
        <v>637</v>
      </c>
      <c r="O919" s="2" t="s">
        <v>537</v>
      </c>
      <c r="P919" s="2" t="s">
        <v>1131</v>
      </c>
      <c r="Q919" s="2" t="s">
        <v>55</v>
      </c>
      <c r="R919" s="3">
        <v>45870</v>
      </c>
      <c r="S919" s="2"/>
    </row>
    <row r="920" spans="1:19">
      <c r="A920" s="2" t="s">
        <v>4447</v>
      </c>
      <c r="B920" s="2" t="s">
        <v>4448</v>
      </c>
      <c r="C920" s="2" t="s">
        <v>4449</v>
      </c>
      <c r="D920" s="2" t="s">
        <v>4450</v>
      </c>
      <c r="E920" s="2" t="s">
        <v>888</v>
      </c>
      <c r="F920" s="2" t="s">
        <v>120</v>
      </c>
      <c r="G920" s="2" t="s">
        <v>6</v>
      </c>
      <c r="H920" s="2">
        <v>34</v>
      </c>
      <c r="I920" s="2"/>
      <c r="J920" s="2">
        <v>15</v>
      </c>
      <c r="K920" s="2" t="s">
        <v>12</v>
      </c>
      <c r="L920" s="3">
        <v>45923</v>
      </c>
      <c r="M920" s="2" t="s">
        <v>669</v>
      </c>
      <c r="N920" s="2" t="s">
        <v>223</v>
      </c>
      <c r="O920" s="2" t="s">
        <v>623</v>
      </c>
      <c r="P920" s="2" t="s">
        <v>68</v>
      </c>
      <c r="Q920" s="2" t="s">
        <v>373</v>
      </c>
      <c r="R920" s="3">
        <v>45742</v>
      </c>
      <c r="S920" s="2"/>
    </row>
    <row r="921" spans="1:19">
      <c r="A921" s="2" t="s">
        <v>4451</v>
      </c>
      <c r="B921" s="2" t="s">
        <v>4452</v>
      </c>
      <c r="C921" s="2" t="s">
        <v>4453</v>
      </c>
      <c r="D921" s="2" t="s">
        <v>4454</v>
      </c>
      <c r="E921" s="2" t="s">
        <v>2149</v>
      </c>
      <c r="F921" s="2" t="s">
        <v>271</v>
      </c>
      <c r="G921" s="2" t="s">
        <v>171</v>
      </c>
      <c r="H921" s="2">
        <v>0</v>
      </c>
      <c r="I921" s="2"/>
      <c r="J921" s="2">
        <v>1</v>
      </c>
      <c r="K921" s="2" t="s">
        <v>600</v>
      </c>
      <c r="L921" s="3">
        <v>45916</v>
      </c>
      <c r="M921" s="2" t="s">
        <v>51</v>
      </c>
      <c r="N921" s="2" t="s">
        <v>91</v>
      </c>
      <c r="O921" s="2" t="s">
        <v>412</v>
      </c>
      <c r="P921" s="2" t="s">
        <v>54</v>
      </c>
      <c r="Q921" s="2" t="s">
        <v>509</v>
      </c>
      <c r="R921" s="3">
        <v>45768</v>
      </c>
      <c r="S921" s="2"/>
    </row>
    <row r="922" spans="1:19">
      <c r="A922" s="2" t="s">
        <v>4455</v>
      </c>
      <c r="B922" s="2" t="s">
        <v>2541</v>
      </c>
      <c r="C922" s="2" t="s">
        <v>4456</v>
      </c>
      <c r="D922" s="2" t="s">
        <v>4457</v>
      </c>
      <c r="E922" s="2" t="s">
        <v>716</v>
      </c>
      <c r="F922" s="2" t="s">
        <v>49</v>
      </c>
      <c r="G922" s="2" t="s">
        <v>212</v>
      </c>
      <c r="H922" s="2">
        <v>8</v>
      </c>
      <c r="I922" s="2">
        <v>5</v>
      </c>
      <c r="J922" s="2">
        <v>3</v>
      </c>
      <c r="K922" s="2" t="s">
        <v>7</v>
      </c>
      <c r="L922" s="3">
        <v>45672</v>
      </c>
      <c r="M922" s="2" t="s">
        <v>669</v>
      </c>
      <c r="N922" s="2" t="s">
        <v>1568</v>
      </c>
      <c r="O922" s="2" t="s">
        <v>153</v>
      </c>
      <c r="P922" s="2" t="s">
        <v>216</v>
      </c>
      <c r="Q922" s="2"/>
      <c r="R922" s="3">
        <v>45908</v>
      </c>
      <c r="S922" s="2"/>
    </row>
    <row r="923" spans="1:19">
      <c r="A923" s="2" t="s">
        <v>4458</v>
      </c>
      <c r="B923" s="2" t="s">
        <v>4459</v>
      </c>
      <c r="C923" s="2" t="s">
        <v>4460</v>
      </c>
      <c r="D923" s="2" t="s">
        <v>4461</v>
      </c>
      <c r="E923" s="2" t="s">
        <v>199</v>
      </c>
      <c r="F923" s="2" t="s">
        <v>230</v>
      </c>
      <c r="G923" s="2" t="s">
        <v>6</v>
      </c>
      <c r="H923" s="2">
        <v>7</v>
      </c>
      <c r="I923" s="2">
        <v>12</v>
      </c>
      <c r="J923" s="2">
        <v>27</v>
      </c>
      <c r="K923" s="2" t="s">
        <v>111</v>
      </c>
      <c r="L923" s="3">
        <v>45916</v>
      </c>
      <c r="M923" s="2" t="s">
        <v>946</v>
      </c>
      <c r="N923" s="2"/>
      <c r="O923" s="2" t="s">
        <v>350</v>
      </c>
      <c r="P923" s="2"/>
      <c r="Q923" s="2" t="s">
        <v>793</v>
      </c>
      <c r="R923" s="3">
        <v>45786</v>
      </c>
      <c r="S923" s="2"/>
    </row>
    <row r="924" spans="1:19">
      <c r="A924" s="2" t="s">
        <v>4462</v>
      </c>
      <c r="B924" s="2" t="s">
        <v>4463</v>
      </c>
      <c r="C924" s="2"/>
      <c r="D924" s="2" t="s">
        <v>4464</v>
      </c>
      <c r="E924" s="2" t="s">
        <v>18</v>
      </c>
      <c r="F924" s="2" t="s">
        <v>410</v>
      </c>
      <c r="G924" s="2" t="s">
        <v>141</v>
      </c>
      <c r="H924" s="2">
        <v>19</v>
      </c>
      <c r="I924" s="2">
        <v>13</v>
      </c>
      <c r="J924" s="2">
        <v>10</v>
      </c>
      <c r="K924" s="2" t="s">
        <v>183</v>
      </c>
      <c r="L924" s="3"/>
      <c r="M924" s="2" t="s">
        <v>669</v>
      </c>
      <c r="N924" s="2" t="s">
        <v>490</v>
      </c>
      <c r="O924" s="2" t="s">
        <v>254</v>
      </c>
      <c r="P924" s="2" t="s">
        <v>501</v>
      </c>
      <c r="Q924" s="2" t="s">
        <v>176</v>
      </c>
      <c r="R924" s="3">
        <v>45981</v>
      </c>
      <c r="S924" s="2" t="s">
        <v>4465</v>
      </c>
    </row>
    <row r="925" spans="1:19">
      <c r="A925" s="2" t="s">
        <v>4466</v>
      </c>
      <c r="B925" s="2" t="s">
        <v>4467</v>
      </c>
      <c r="C925" s="2" t="s">
        <v>4468</v>
      </c>
      <c r="D925" s="2" t="s">
        <v>4469</v>
      </c>
      <c r="E925" s="2" t="s">
        <v>1300</v>
      </c>
      <c r="F925" s="2"/>
      <c r="G925" s="2" t="s">
        <v>272</v>
      </c>
      <c r="H925" s="2">
        <v>29</v>
      </c>
      <c r="I925" s="2">
        <v>20</v>
      </c>
      <c r="J925" s="2">
        <v>22</v>
      </c>
      <c r="K925" s="2" t="s">
        <v>395</v>
      </c>
      <c r="L925" s="3">
        <v>46019</v>
      </c>
      <c r="M925" s="2" t="s">
        <v>273</v>
      </c>
      <c r="N925" s="2"/>
      <c r="O925" s="2" t="s">
        <v>570</v>
      </c>
      <c r="P925" s="2" t="s">
        <v>1438</v>
      </c>
      <c r="Q925" s="2" t="s">
        <v>176</v>
      </c>
      <c r="R925" s="3">
        <v>45968</v>
      </c>
      <c r="S925" s="2" t="s">
        <v>4470</v>
      </c>
    </row>
    <row r="926" spans="1:19">
      <c r="A926" s="2" t="s">
        <v>4471</v>
      </c>
      <c r="B926" s="2" t="s">
        <v>4472</v>
      </c>
      <c r="C926" s="2" t="s">
        <v>4473</v>
      </c>
      <c r="D926" s="2" t="s">
        <v>4474</v>
      </c>
      <c r="E926" s="2" t="s">
        <v>88</v>
      </c>
      <c r="F926" s="2" t="s">
        <v>569</v>
      </c>
      <c r="G926" s="2" t="s">
        <v>343</v>
      </c>
      <c r="H926" s="2"/>
      <c r="I926" s="2">
        <v>17</v>
      </c>
      <c r="J926" s="2">
        <v>15</v>
      </c>
      <c r="K926" s="2" t="s">
        <v>7</v>
      </c>
      <c r="L926" s="3">
        <v>45834</v>
      </c>
      <c r="M926" s="2" t="s">
        <v>133</v>
      </c>
      <c r="N926" s="2" t="s">
        <v>475</v>
      </c>
      <c r="O926" s="2" t="s">
        <v>564</v>
      </c>
      <c r="P926" s="2" t="s">
        <v>1319</v>
      </c>
      <c r="Q926" s="2"/>
      <c r="R926" s="3">
        <v>45714</v>
      </c>
      <c r="S926" s="2" t="s">
        <v>4475</v>
      </c>
    </row>
    <row r="927" spans="1:19">
      <c r="A927" s="2" t="s">
        <v>4476</v>
      </c>
      <c r="B927" s="2" t="s">
        <v>4477</v>
      </c>
      <c r="C927" s="2" t="s">
        <v>4478</v>
      </c>
      <c r="D927" s="2" t="s">
        <v>4479</v>
      </c>
      <c r="E927" s="2" t="s">
        <v>1349</v>
      </c>
      <c r="F927" s="2" t="s">
        <v>170</v>
      </c>
      <c r="G927" s="2" t="s">
        <v>182</v>
      </c>
      <c r="H927" s="2">
        <v>31</v>
      </c>
      <c r="I927" s="2">
        <v>2</v>
      </c>
      <c r="J927" s="2">
        <v>12</v>
      </c>
      <c r="K927" s="2"/>
      <c r="L927" s="3">
        <v>45908</v>
      </c>
      <c r="M927" s="2" t="s">
        <v>241</v>
      </c>
      <c r="N927" s="2"/>
      <c r="O927" s="2" t="s">
        <v>102</v>
      </c>
      <c r="P927" s="2" t="s">
        <v>429</v>
      </c>
      <c r="Q927" s="2" t="s">
        <v>44</v>
      </c>
      <c r="R927" s="3">
        <v>45788</v>
      </c>
      <c r="S927" s="2" t="s">
        <v>4480</v>
      </c>
    </row>
    <row r="928" spans="1:19">
      <c r="A928" s="2" t="s">
        <v>4481</v>
      </c>
      <c r="B928" s="2" t="s">
        <v>4482</v>
      </c>
      <c r="C928" s="2" t="s">
        <v>4483</v>
      </c>
      <c r="D928" s="2" t="s">
        <v>4484</v>
      </c>
      <c r="E928" s="2" t="s">
        <v>2428</v>
      </c>
      <c r="F928" s="2" t="s">
        <v>140</v>
      </c>
      <c r="G928" s="2" t="s">
        <v>686</v>
      </c>
      <c r="H928" s="2">
        <v>33</v>
      </c>
      <c r="I928" s="2">
        <v>12</v>
      </c>
      <c r="J928" s="2"/>
      <c r="K928" s="2" t="s">
        <v>183</v>
      </c>
      <c r="L928" s="3">
        <v>45883</v>
      </c>
      <c r="M928" s="2" t="s">
        <v>172</v>
      </c>
      <c r="N928" s="2" t="s">
        <v>112</v>
      </c>
      <c r="O928" s="2" t="s">
        <v>92</v>
      </c>
      <c r="P928" s="2" t="s">
        <v>1041</v>
      </c>
      <c r="Q928" s="2"/>
      <c r="R928" s="3">
        <v>45878</v>
      </c>
      <c r="S928" s="2"/>
    </row>
    <row r="929" spans="1:19">
      <c r="A929" s="2" t="s">
        <v>4485</v>
      </c>
      <c r="B929" s="2" t="s">
        <v>4486</v>
      </c>
      <c r="C929" s="2" t="s">
        <v>4487</v>
      </c>
      <c r="D929" s="2" t="s">
        <v>4488</v>
      </c>
      <c r="E929" s="2" t="s">
        <v>982</v>
      </c>
      <c r="F929" s="2" t="s">
        <v>62</v>
      </c>
      <c r="G929" s="2" t="s">
        <v>63</v>
      </c>
      <c r="H929" s="2">
        <v>14</v>
      </c>
      <c r="I929" s="2">
        <v>15</v>
      </c>
      <c r="J929" s="2">
        <v>56</v>
      </c>
      <c r="K929" s="2" t="s">
        <v>183</v>
      </c>
      <c r="L929" s="3">
        <v>45733</v>
      </c>
      <c r="M929" s="2" t="s">
        <v>222</v>
      </c>
      <c r="N929" s="2" t="s">
        <v>161</v>
      </c>
      <c r="O929" s="2" t="s">
        <v>644</v>
      </c>
      <c r="P929" s="2" t="s">
        <v>372</v>
      </c>
      <c r="Q929" s="2" t="s">
        <v>294</v>
      </c>
      <c r="R929" s="3">
        <v>45766</v>
      </c>
      <c r="S929" s="2" t="s">
        <v>4489</v>
      </c>
    </row>
    <row r="930" spans="1:19">
      <c r="A930" s="2" t="s">
        <v>4490</v>
      </c>
      <c r="B930" s="2" t="s">
        <v>4491</v>
      </c>
      <c r="C930" s="2" t="s">
        <v>4492</v>
      </c>
      <c r="D930" s="2" t="s">
        <v>4493</v>
      </c>
      <c r="E930" s="2" t="s">
        <v>181</v>
      </c>
      <c r="F930" s="2"/>
      <c r="G930" s="2" t="s">
        <v>251</v>
      </c>
      <c r="H930" s="2">
        <v>19</v>
      </c>
      <c r="I930" s="2">
        <v>1</v>
      </c>
      <c r="J930" s="2">
        <v>37</v>
      </c>
      <c r="K930" s="2" t="s">
        <v>252</v>
      </c>
      <c r="L930" s="3">
        <v>45729</v>
      </c>
      <c r="M930" s="2" t="s">
        <v>78</v>
      </c>
      <c r="N930" s="2" t="s">
        <v>79</v>
      </c>
      <c r="O930" s="2" t="s">
        <v>460</v>
      </c>
      <c r="P930" s="2" t="s">
        <v>1041</v>
      </c>
      <c r="Q930" s="2" t="s">
        <v>82</v>
      </c>
      <c r="R930" s="3">
        <v>45934</v>
      </c>
      <c r="S930" s="2" t="s">
        <v>4494</v>
      </c>
    </row>
    <row r="931" spans="1:19">
      <c r="A931" s="2" t="s">
        <v>4495</v>
      </c>
      <c r="B931" s="2" t="s">
        <v>4496</v>
      </c>
      <c r="C931" s="2" t="s">
        <v>4497</v>
      </c>
      <c r="D931" s="2" t="s">
        <v>4498</v>
      </c>
      <c r="E931" s="2" t="s">
        <v>748</v>
      </c>
      <c r="F931" s="2" t="s">
        <v>211</v>
      </c>
      <c r="G931" s="2" t="s">
        <v>192</v>
      </c>
      <c r="H931" s="2">
        <v>20</v>
      </c>
      <c r="I931" s="2">
        <v>7</v>
      </c>
      <c r="J931" s="2">
        <v>31</v>
      </c>
      <c r="K931" s="2" t="s">
        <v>122</v>
      </c>
      <c r="L931" s="3">
        <v>45903</v>
      </c>
      <c r="M931" s="2" t="s">
        <v>335</v>
      </c>
      <c r="N931" s="2" t="s">
        <v>123</v>
      </c>
      <c r="O931" s="2" t="s">
        <v>185</v>
      </c>
      <c r="P931" s="2" t="s">
        <v>731</v>
      </c>
      <c r="Q931" s="2" t="s">
        <v>284</v>
      </c>
      <c r="R931" s="3"/>
      <c r="S931" s="2" t="s">
        <v>4499</v>
      </c>
    </row>
    <row r="932" spans="1:19">
      <c r="A932" s="2" t="s">
        <v>4500</v>
      </c>
      <c r="B932" s="2" t="s">
        <v>4501</v>
      </c>
      <c r="C932" s="2" t="s">
        <v>4502</v>
      </c>
      <c r="D932" s="2"/>
      <c r="E932" s="2" t="s">
        <v>975</v>
      </c>
      <c r="F932" s="2" t="s">
        <v>444</v>
      </c>
      <c r="G932" s="2" t="s">
        <v>6</v>
      </c>
      <c r="H932" s="2">
        <v>0</v>
      </c>
      <c r="I932" s="2">
        <v>17</v>
      </c>
      <c r="J932" s="2">
        <v>37</v>
      </c>
      <c r="K932" s="2" t="s">
        <v>252</v>
      </c>
      <c r="L932" s="3">
        <v>45770</v>
      </c>
      <c r="M932" s="2" t="s">
        <v>273</v>
      </c>
      <c r="N932" s="2" t="s">
        <v>475</v>
      </c>
      <c r="O932" s="2" t="s">
        <v>491</v>
      </c>
      <c r="P932" s="2" t="s">
        <v>404</v>
      </c>
      <c r="Q932" s="2"/>
      <c r="R932" s="3">
        <v>45857</v>
      </c>
      <c r="S932" s="2" t="s">
        <v>4503</v>
      </c>
    </row>
    <row r="933" spans="1:19">
      <c r="A933" s="2" t="s">
        <v>4504</v>
      </c>
      <c r="B933" s="2" t="s">
        <v>4505</v>
      </c>
      <c r="C933" s="2" t="s">
        <v>4506</v>
      </c>
      <c r="D933" s="2"/>
      <c r="E933" s="2" t="s">
        <v>450</v>
      </c>
      <c r="F933" s="2"/>
      <c r="G933" s="2" t="s">
        <v>369</v>
      </c>
      <c r="H933" s="2">
        <v>21</v>
      </c>
      <c r="I933" s="2">
        <v>9</v>
      </c>
      <c r="J933" s="2">
        <v>9</v>
      </c>
      <c r="K933" s="2" t="s">
        <v>395</v>
      </c>
      <c r="L933" s="3">
        <v>45664</v>
      </c>
      <c r="M933" s="2" t="s">
        <v>669</v>
      </c>
      <c r="N933" s="2" t="s">
        <v>1568</v>
      </c>
      <c r="O933" s="2" t="s">
        <v>363</v>
      </c>
      <c r="P933" s="2" t="s">
        <v>577</v>
      </c>
      <c r="Q933" s="2" t="s">
        <v>414</v>
      </c>
      <c r="R933" s="3">
        <v>45941</v>
      </c>
      <c r="S933" s="2" t="s">
        <v>4507</v>
      </c>
    </row>
    <row r="934" spans="1:19">
      <c r="A934" s="2" t="s">
        <v>4508</v>
      </c>
      <c r="B934" s="2" t="s">
        <v>4509</v>
      </c>
      <c r="C934" s="2"/>
      <c r="D934" s="2"/>
      <c r="E934" s="2" t="s">
        <v>969</v>
      </c>
      <c r="F934" s="2" t="s">
        <v>170</v>
      </c>
      <c r="G934" s="2" t="s">
        <v>282</v>
      </c>
      <c r="H934" s="2">
        <v>23</v>
      </c>
      <c r="I934" s="2">
        <v>15</v>
      </c>
      <c r="J934" s="2">
        <v>7</v>
      </c>
      <c r="K934" s="2" t="s">
        <v>252</v>
      </c>
      <c r="L934" s="3">
        <v>45938</v>
      </c>
      <c r="M934" s="2" t="s">
        <v>172</v>
      </c>
      <c r="N934" s="2" t="s">
        <v>292</v>
      </c>
      <c r="O934" s="2" t="s">
        <v>1620</v>
      </c>
      <c r="P934" s="2" t="s">
        <v>724</v>
      </c>
      <c r="Q934" s="2" t="s">
        <v>294</v>
      </c>
      <c r="R934" s="3">
        <v>45849</v>
      </c>
      <c r="S934" s="2"/>
    </row>
    <row r="935" spans="1:19">
      <c r="A935" s="2" t="s">
        <v>4510</v>
      </c>
      <c r="B935" s="2" t="s">
        <v>4511</v>
      </c>
      <c r="C935" s="2" t="s">
        <v>4512</v>
      </c>
      <c r="D935" s="2" t="s">
        <v>4513</v>
      </c>
      <c r="E935" s="2" t="s">
        <v>1047</v>
      </c>
      <c r="F935" s="2" t="s">
        <v>281</v>
      </c>
      <c r="G935" s="2" t="s">
        <v>160</v>
      </c>
      <c r="H935" s="2">
        <v>0</v>
      </c>
      <c r="I935" s="2">
        <v>11</v>
      </c>
      <c r="J935" s="2">
        <v>51</v>
      </c>
      <c r="K935" s="2" t="s">
        <v>122</v>
      </c>
      <c r="L935" s="3">
        <v>45662</v>
      </c>
      <c r="M935" s="2" t="s">
        <v>151</v>
      </c>
      <c r="N935" s="2" t="s">
        <v>134</v>
      </c>
      <c r="O935" s="2" t="s">
        <v>102</v>
      </c>
      <c r="P935" s="2" t="s">
        <v>43</v>
      </c>
      <c r="Q935" s="2"/>
      <c r="R935" s="3">
        <v>45920</v>
      </c>
      <c r="S935" s="2" t="s">
        <v>4514</v>
      </c>
    </row>
    <row r="936" spans="1:19">
      <c r="A936" s="2" t="s">
        <v>4515</v>
      </c>
      <c r="B936" s="2" t="s">
        <v>4516</v>
      </c>
      <c r="C936" s="2" t="s">
        <v>4517</v>
      </c>
      <c r="D936" s="2"/>
      <c r="E936" s="2" t="s">
        <v>1238</v>
      </c>
      <c r="F936" s="2"/>
      <c r="G936" s="2" t="s">
        <v>488</v>
      </c>
      <c r="H936" s="2">
        <v>15</v>
      </c>
      <c r="I936" s="2">
        <v>12</v>
      </c>
      <c r="J936" s="2">
        <v>52</v>
      </c>
      <c r="K936" s="2" t="s">
        <v>11</v>
      </c>
      <c r="L936" s="3">
        <v>45857</v>
      </c>
      <c r="M936" s="2" t="s">
        <v>241</v>
      </c>
      <c r="N936" s="2" t="s">
        <v>1072</v>
      </c>
      <c r="O936" s="2"/>
      <c r="P936" s="2" t="s">
        <v>470</v>
      </c>
      <c r="Q936" s="2"/>
      <c r="R936" s="3">
        <v>45830</v>
      </c>
      <c r="S936" s="2"/>
    </row>
    <row r="937" spans="1:19">
      <c r="A937" s="2" t="s">
        <v>4518</v>
      </c>
      <c r="B937" s="2" t="s">
        <v>4519</v>
      </c>
      <c r="C937" s="2"/>
      <c r="D937" s="2" t="s">
        <v>4520</v>
      </c>
      <c r="E937" s="2" t="s">
        <v>888</v>
      </c>
      <c r="F937" s="2" t="s">
        <v>334</v>
      </c>
      <c r="G937" s="2" t="s">
        <v>686</v>
      </c>
      <c r="H937" s="2">
        <v>2</v>
      </c>
      <c r="I937" s="2">
        <v>19</v>
      </c>
      <c r="J937" s="2">
        <v>10</v>
      </c>
      <c r="K937" s="2" t="s">
        <v>5</v>
      </c>
      <c r="L937" s="3">
        <v>45994</v>
      </c>
      <c r="M937" s="2" t="s">
        <v>133</v>
      </c>
      <c r="N937" s="2" t="s">
        <v>242</v>
      </c>
      <c r="O937" s="2" t="s">
        <v>153</v>
      </c>
      <c r="P937" s="2" t="s">
        <v>1041</v>
      </c>
      <c r="Q937" s="2" t="s">
        <v>625</v>
      </c>
      <c r="R937" s="3">
        <v>45712</v>
      </c>
      <c r="S937" s="2" t="s">
        <v>4521</v>
      </c>
    </row>
    <row r="938" spans="1:19">
      <c r="A938" s="2" t="s">
        <v>4522</v>
      </c>
      <c r="B938" s="2" t="s">
        <v>4523</v>
      </c>
      <c r="C938" s="2" t="s">
        <v>4524</v>
      </c>
      <c r="D938" s="2" t="s">
        <v>4525</v>
      </c>
      <c r="E938" s="2" t="s">
        <v>2486</v>
      </c>
      <c r="F938" s="2" t="s">
        <v>38</v>
      </c>
      <c r="G938" s="2" t="s">
        <v>76</v>
      </c>
      <c r="H938" s="2">
        <v>17</v>
      </c>
      <c r="I938" s="2">
        <v>1</v>
      </c>
      <c r="J938" s="2">
        <v>39</v>
      </c>
      <c r="K938" s="2" t="s">
        <v>600</v>
      </c>
      <c r="L938" s="3">
        <v>46009</v>
      </c>
      <c r="M938" s="2" t="s">
        <v>133</v>
      </c>
      <c r="N938" s="2" t="s">
        <v>889</v>
      </c>
      <c r="O938" s="2" t="s">
        <v>902</v>
      </c>
      <c r="P938" s="2" t="s">
        <v>423</v>
      </c>
      <c r="Q938" s="2"/>
      <c r="R938" s="3">
        <v>45739</v>
      </c>
      <c r="S938" s="2" t="s">
        <v>4526</v>
      </c>
    </row>
    <row r="939" spans="1:19">
      <c r="A939" s="2" t="s">
        <v>4527</v>
      </c>
      <c r="B939" s="2" t="s">
        <v>4528</v>
      </c>
      <c r="C939" s="2" t="s">
        <v>4529</v>
      </c>
      <c r="D939" s="2" t="s">
        <v>4530</v>
      </c>
      <c r="E939" s="2" t="s">
        <v>1165</v>
      </c>
      <c r="F939" s="2" t="s">
        <v>170</v>
      </c>
      <c r="G939" s="2" t="s">
        <v>171</v>
      </c>
      <c r="H939" s="2">
        <v>26</v>
      </c>
      <c r="I939" s="2">
        <v>0</v>
      </c>
      <c r="J939" s="2">
        <v>56</v>
      </c>
      <c r="K939" s="2" t="s">
        <v>395</v>
      </c>
      <c r="L939" s="3">
        <v>46012</v>
      </c>
      <c r="M939" s="2" t="s">
        <v>51</v>
      </c>
      <c r="N939" s="2" t="s">
        <v>79</v>
      </c>
      <c r="O939" s="2"/>
      <c r="P939" s="2" t="s">
        <v>452</v>
      </c>
      <c r="Q939" s="2" t="s">
        <v>82</v>
      </c>
      <c r="R939" s="3">
        <v>46000</v>
      </c>
      <c r="S939" s="2" t="s">
        <v>4531</v>
      </c>
    </row>
    <row r="940" spans="1:19">
      <c r="A940" s="2" t="s">
        <v>4532</v>
      </c>
      <c r="B940" s="2" t="s">
        <v>4533</v>
      </c>
      <c r="C940" s="2" t="s">
        <v>4534</v>
      </c>
      <c r="D940" s="2"/>
      <c r="E940" s="2" t="s">
        <v>386</v>
      </c>
      <c r="F940" s="2" t="s">
        <v>170</v>
      </c>
      <c r="G940" s="2" t="s">
        <v>387</v>
      </c>
      <c r="H940" s="2">
        <v>32</v>
      </c>
      <c r="I940" s="2">
        <v>14</v>
      </c>
      <c r="J940" s="2">
        <v>9</v>
      </c>
      <c r="K940" s="2" t="s">
        <v>600</v>
      </c>
      <c r="L940" s="3">
        <v>45855</v>
      </c>
      <c r="M940" s="2" t="s">
        <v>213</v>
      </c>
      <c r="N940" s="2" t="s">
        <v>563</v>
      </c>
      <c r="O940" s="2" t="s">
        <v>371</v>
      </c>
      <c r="P940" s="2" t="s">
        <v>423</v>
      </c>
      <c r="Q940" s="2" t="s">
        <v>284</v>
      </c>
      <c r="R940" s="3">
        <v>46012</v>
      </c>
      <c r="S940" s="2" t="s">
        <v>4535</v>
      </c>
    </row>
    <row r="941" spans="1:19">
      <c r="A941" s="2" t="s">
        <v>4536</v>
      </c>
      <c r="B941" s="2" t="s">
        <v>4537</v>
      </c>
      <c r="C941" s="2"/>
      <c r="D941" s="2" t="s">
        <v>4538</v>
      </c>
      <c r="E941" s="2" t="s">
        <v>1313</v>
      </c>
      <c r="F941" s="2" t="s">
        <v>281</v>
      </c>
      <c r="G941" s="2" t="s">
        <v>63</v>
      </c>
      <c r="H941" s="2">
        <v>30</v>
      </c>
      <c r="I941" s="2">
        <v>18</v>
      </c>
      <c r="J941" s="2">
        <v>40</v>
      </c>
      <c r="K941" s="2" t="s">
        <v>14</v>
      </c>
      <c r="L941" s="3">
        <v>45947</v>
      </c>
      <c r="M941" s="2" t="s">
        <v>516</v>
      </c>
      <c r="N941" s="2" t="s">
        <v>173</v>
      </c>
      <c r="O941" s="2"/>
      <c r="P941" s="2"/>
      <c r="Q941" s="2"/>
      <c r="R941" s="3">
        <v>45759</v>
      </c>
      <c r="S941" s="2" t="s">
        <v>4539</v>
      </c>
    </row>
    <row r="942" spans="1:19">
      <c r="A942" s="2" t="s">
        <v>4540</v>
      </c>
      <c r="B942" s="2" t="s">
        <v>4541</v>
      </c>
      <c r="C942" s="2" t="s">
        <v>4542</v>
      </c>
      <c r="D942" s="2" t="s">
        <v>4543</v>
      </c>
      <c r="E942" s="2" t="s">
        <v>1982</v>
      </c>
      <c r="F942" s="2" t="s">
        <v>410</v>
      </c>
      <c r="G942" s="2" t="s">
        <v>63</v>
      </c>
      <c r="H942" s="2">
        <v>6</v>
      </c>
      <c r="I942" s="2">
        <v>1</v>
      </c>
      <c r="J942" s="2">
        <v>41</v>
      </c>
      <c r="K942" s="2" t="s">
        <v>5</v>
      </c>
      <c r="L942" s="3">
        <v>45673</v>
      </c>
      <c r="M942" s="2" t="s">
        <v>588</v>
      </c>
      <c r="N942" s="2" t="s">
        <v>253</v>
      </c>
      <c r="O942" s="2" t="s">
        <v>1469</v>
      </c>
      <c r="P942" s="2" t="s">
        <v>404</v>
      </c>
      <c r="Q942" s="2" t="s">
        <v>445</v>
      </c>
      <c r="R942" s="3">
        <v>45942</v>
      </c>
      <c r="S942" s="2" t="s">
        <v>4544</v>
      </c>
    </row>
    <row r="943" spans="1:19">
      <c r="A943" s="2" t="s">
        <v>4545</v>
      </c>
      <c r="B943" s="2" t="s">
        <v>4546</v>
      </c>
      <c r="C943" s="2" t="s">
        <v>4547</v>
      </c>
      <c r="D943" s="2" t="s">
        <v>4548</v>
      </c>
      <c r="E943" s="2" t="s">
        <v>587</v>
      </c>
      <c r="F943" s="2" t="s">
        <v>140</v>
      </c>
      <c r="G943" s="2"/>
      <c r="H943" s="2">
        <v>23</v>
      </c>
      <c r="I943" s="2"/>
      <c r="J943" s="2">
        <v>23</v>
      </c>
      <c r="K943" s="2" t="s">
        <v>12</v>
      </c>
      <c r="L943" s="3">
        <v>45971</v>
      </c>
      <c r="M943" s="2"/>
      <c r="N943" s="2" t="s">
        <v>857</v>
      </c>
      <c r="O943" s="2" t="s">
        <v>42</v>
      </c>
      <c r="P943" s="2" t="s">
        <v>1041</v>
      </c>
      <c r="Q943" s="2" t="s">
        <v>329</v>
      </c>
      <c r="R943" s="3">
        <v>45689</v>
      </c>
      <c r="S943" s="2" t="s">
        <v>4549</v>
      </c>
    </row>
    <row r="944" spans="1:19">
      <c r="A944" s="2" t="s">
        <v>4550</v>
      </c>
      <c r="B944" s="2" t="s">
        <v>4551</v>
      </c>
      <c r="C944" s="2" t="s">
        <v>4552</v>
      </c>
      <c r="D944" s="2"/>
      <c r="E944" s="2" t="s">
        <v>1349</v>
      </c>
      <c r="F944" s="2" t="s">
        <v>211</v>
      </c>
      <c r="G944" s="2" t="s">
        <v>192</v>
      </c>
      <c r="H944" s="2">
        <v>28</v>
      </c>
      <c r="I944" s="2">
        <v>8</v>
      </c>
      <c r="J944" s="2">
        <v>10</v>
      </c>
      <c r="K944" s="2" t="s">
        <v>459</v>
      </c>
      <c r="L944" s="3">
        <v>45983</v>
      </c>
      <c r="M944" s="2" t="s">
        <v>172</v>
      </c>
      <c r="N944" s="2" t="s">
        <v>214</v>
      </c>
      <c r="O944" s="2" t="s">
        <v>902</v>
      </c>
      <c r="P944" s="2" t="s">
        <v>1925</v>
      </c>
      <c r="Q944" s="2" t="s">
        <v>438</v>
      </c>
      <c r="R944" s="3">
        <v>45833</v>
      </c>
      <c r="S944" s="2" t="s">
        <v>4553</v>
      </c>
    </row>
    <row r="945" spans="1:19">
      <c r="A945" s="2" t="s">
        <v>4554</v>
      </c>
      <c r="B945" s="2" t="s">
        <v>4555</v>
      </c>
      <c r="C945" s="2" t="s">
        <v>4556</v>
      </c>
      <c r="D945" s="2" t="s">
        <v>4557</v>
      </c>
      <c r="E945" s="2" t="s">
        <v>748</v>
      </c>
      <c r="F945" s="2" t="s">
        <v>230</v>
      </c>
      <c r="G945" s="2" t="s">
        <v>262</v>
      </c>
      <c r="H945" s="2">
        <v>24</v>
      </c>
      <c r="I945" s="2">
        <v>0</v>
      </c>
      <c r="J945" s="2">
        <v>20</v>
      </c>
      <c r="K945" s="2" t="s">
        <v>122</v>
      </c>
      <c r="L945" s="3">
        <v>45714</v>
      </c>
      <c r="M945" s="2" t="s">
        <v>316</v>
      </c>
      <c r="N945" s="2" t="s">
        <v>52</v>
      </c>
      <c r="O945" s="2" t="s">
        <v>174</v>
      </c>
      <c r="P945" s="2" t="s">
        <v>1085</v>
      </c>
      <c r="Q945" s="2" t="s">
        <v>233</v>
      </c>
      <c r="R945" s="3">
        <v>46004</v>
      </c>
      <c r="S945" s="2" t="s">
        <v>4558</v>
      </c>
    </row>
    <row r="946" spans="1:19">
      <c r="A946" s="2" t="s">
        <v>4559</v>
      </c>
      <c r="B946" s="2" t="s">
        <v>4560</v>
      </c>
      <c r="C946" s="2" t="s">
        <v>4561</v>
      </c>
      <c r="D946" s="2" t="s">
        <v>4562</v>
      </c>
      <c r="E946" s="2" t="s">
        <v>901</v>
      </c>
      <c r="F946" s="2" t="s">
        <v>655</v>
      </c>
      <c r="G946" s="2" t="s">
        <v>272</v>
      </c>
      <c r="H946" s="2">
        <v>11</v>
      </c>
      <c r="I946" s="2">
        <v>7</v>
      </c>
      <c r="J946" s="2">
        <v>28</v>
      </c>
      <c r="K946" s="2" t="s">
        <v>89</v>
      </c>
      <c r="L946" s="3">
        <v>45691</v>
      </c>
      <c r="M946" s="2" t="s">
        <v>273</v>
      </c>
      <c r="N946" s="2" t="s">
        <v>525</v>
      </c>
      <c r="O946" s="2" t="s">
        <v>656</v>
      </c>
      <c r="P946" s="2" t="s">
        <v>437</v>
      </c>
      <c r="Q946" s="2" t="s">
        <v>414</v>
      </c>
      <c r="R946" s="3">
        <v>45791</v>
      </c>
      <c r="S946" s="2" t="s">
        <v>4563</v>
      </c>
    </row>
    <row r="947" spans="1:19">
      <c r="A947" s="2" t="s">
        <v>4564</v>
      </c>
      <c r="B947" s="2" t="s">
        <v>4565</v>
      </c>
      <c r="C947" s="2" t="s">
        <v>4566</v>
      </c>
      <c r="D947" s="2" t="s">
        <v>4567</v>
      </c>
      <c r="E947" s="2" t="s">
        <v>1961</v>
      </c>
      <c r="F947" s="2" t="s">
        <v>131</v>
      </c>
      <c r="G947" s="2" t="s">
        <v>212</v>
      </c>
      <c r="H947" s="2"/>
      <c r="I947" s="2">
        <v>4</v>
      </c>
      <c r="J947" s="2">
        <v>54</v>
      </c>
      <c r="K947" s="2" t="s">
        <v>111</v>
      </c>
      <c r="L947" s="3">
        <v>45828</v>
      </c>
      <c r="M947" s="2" t="s">
        <v>90</v>
      </c>
      <c r="N947" s="2" t="s">
        <v>563</v>
      </c>
      <c r="O947" s="2" t="s">
        <v>350</v>
      </c>
      <c r="P947" s="2" t="s">
        <v>163</v>
      </c>
      <c r="Q947" s="2" t="s">
        <v>578</v>
      </c>
      <c r="R947" s="3">
        <v>45743</v>
      </c>
      <c r="S947" s="2" t="s">
        <v>4568</v>
      </c>
    </row>
    <row r="948" spans="1:19">
      <c r="A948" s="2" t="s">
        <v>4569</v>
      </c>
      <c r="B948" s="2" t="s">
        <v>4523</v>
      </c>
      <c r="C948" s="2" t="s">
        <v>4570</v>
      </c>
      <c r="D948" s="2" t="s">
        <v>4571</v>
      </c>
      <c r="E948" s="2" t="s">
        <v>354</v>
      </c>
      <c r="F948" s="2" t="s">
        <v>271</v>
      </c>
      <c r="G948" s="2" t="s">
        <v>369</v>
      </c>
      <c r="H948" s="2">
        <v>6</v>
      </c>
      <c r="I948" s="2">
        <v>17</v>
      </c>
      <c r="J948" s="2">
        <v>43</v>
      </c>
      <c r="K948" s="2"/>
      <c r="L948" s="3">
        <v>45719</v>
      </c>
      <c r="M948" s="2" t="s">
        <v>51</v>
      </c>
      <c r="N948" s="2" t="s">
        <v>403</v>
      </c>
      <c r="O948" s="2" t="s">
        <v>243</v>
      </c>
      <c r="P948" s="2" t="s">
        <v>1148</v>
      </c>
      <c r="Q948" s="2" t="s">
        <v>176</v>
      </c>
      <c r="R948" s="3">
        <v>45789</v>
      </c>
      <c r="S948" s="2" t="s">
        <v>4572</v>
      </c>
    </row>
    <row r="949" spans="1:19">
      <c r="A949" s="2" t="s">
        <v>4573</v>
      </c>
      <c r="B949" s="2" t="s">
        <v>4574</v>
      </c>
      <c r="C949" s="2" t="s">
        <v>4575</v>
      </c>
      <c r="D949" s="2" t="s">
        <v>4576</v>
      </c>
      <c r="E949" s="2" t="s">
        <v>941</v>
      </c>
      <c r="F949" s="2" t="s">
        <v>62</v>
      </c>
      <c r="G949" s="2"/>
      <c r="H949" s="2">
        <v>28</v>
      </c>
      <c r="I949" s="2">
        <v>2</v>
      </c>
      <c r="J949" s="2">
        <v>0</v>
      </c>
      <c r="K949" s="2" t="s">
        <v>5</v>
      </c>
      <c r="L949" s="3">
        <v>45740</v>
      </c>
      <c r="M949" s="2"/>
      <c r="N949" s="2" t="s">
        <v>134</v>
      </c>
      <c r="O949" s="2" t="s">
        <v>710</v>
      </c>
      <c r="P949" s="2" t="s">
        <v>631</v>
      </c>
      <c r="Q949" s="2" t="s">
        <v>329</v>
      </c>
      <c r="R949" s="3">
        <v>46006</v>
      </c>
      <c r="S949" s="2"/>
    </row>
    <row r="950" spans="1:19">
      <c r="A950" s="2" t="s">
        <v>4577</v>
      </c>
      <c r="B950" s="2" t="s">
        <v>4578</v>
      </c>
      <c r="C950" s="2" t="s">
        <v>4579</v>
      </c>
      <c r="D950" s="2" t="s">
        <v>4580</v>
      </c>
      <c r="E950" s="2" t="s">
        <v>941</v>
      </c>
      <c r="F950" s="2" t="s">
        <v>211</v>
      </c>
      <c r="G950" s="2" t="s">
        <v>369</v>
      </c>
      <c r="H950" s="2">
        <v>22</v>
      </c>
      <c r="I950" s="2">
        <v>2</v>
      </c>
      <c r="J950" s="2">
        <v>26</v>
      </c>
      <c r="K950" s="2" t="s">
        <v>600</v>
      </c>
      <c r="L950" s="3">
        <v>45739</v>
      </c>
      <c r="M950" s="2" t="s">
        <v>669</v>
      </c>
      <c r="N950" s="2" t="s">
        <v>184</v>
      </c>
      <c r="O950" s="2" t="s">
        <v>1469</v>
      </c>
      <c r="P950" s="2" t="s">
        <v>429</v>
      </c>
      <c r="Q950" s="2"/>
      <c r="R950" s="3">
        <v>45939</v>
      </c>
      <c r="S950" s="2" t="s">
        <v>4581</v>
      </c>
    </row>
    <row r="951" spans="1:19">
      <c r="A951" s="2" t="s">
        <v>4582</v>
      </c>
      <c r="B951" s="2" t="s">
        <v>4583</v>
      </c>
      <c r="C951" s="2" t="s">
        <v>4584</v>
      </c>
      <c r="D951" s="2" t="s">
        <v>4585</v>
      </c>
      <c r="E951" s="2" t="s">
        <v>507</v>
      </c>
      <c r="F951" s="2" t="s">
        <v>230</v>
      </c>
      <c r="G951" s="2" t="s">
        <v>692</v>
      </c>
      <c r="H951" s="2">
        <v>10</v>
      </c>
      <c r="I951" s="2">
        <v>14</v>
      </c>
      <c r="J951" s="2">
        <v>22</v>
      </c>
      <c r="K951" s="2" t="s">
        <v>111</v>
      </c>
      <c r="L951" s="3">
        <v>45714</v>
      </c>
      <c r="M951" s="2" t="s">
        <v>316</v>
      </c>
      <c r="N951" s="2" t="s">
        <v>1017</v>
      </c>
      <c r="O951" s="2" t="s">
        <v>92</v>
      </c>
      <c r="P951" s="2" t="s">
        <v>103</v>
      </c>
      <c r="Q951" s="2" t="s">
        <v>509</v>
      </c>
      <c r="R951" s="3"/>
      <c r="S951" s="2" t="s">
        <v>4586</v>
      </c>
    </row>
    <row r="952" spans="1:19">
      <c r="A952" s="2" t="s">
        <v>4587</v>
      </c>
      <c r="B952" s="2" t="s">
        <v>4588</v>
      </c>
      <c r="C952" s="2" t="s">
        <v>4589</v>
      </c>
      <c r="D952" s="2" t="s">
        <v>4590</v>
      </c>
      <c r="E952" s="2" t="s">
        <v>507</v>
      </c>
      <c r="F952" s="2" t="s">
        <v>281</v>
      </c>
      <c r="G952" s="2" t="s">
        <v>121</v>
      </c>
      <c r="H952" s="2"/>
      <c r="I952" s="2">
        <v>5</v>
      </c>
      <c r="J952" s="2">
        <v>35</v>
      </c>
      <c r="K952" s="2" t="s">
        <v>77</v>
      </c>
      <c r="L952" s="3">
        <v>45813</v>
      </c>
      <c r="M952" s="2" t="s">
        <v>100</v>
      </c>
      <c r="N952" s="2" t="s">
        <v>223</v>
      </c>
      <c r="O952" s="2" t="s">
        <v>656</v>
      </c>
      <c r="P952" s="2" t="s">
        <v>203</v>
      </c>
      <c r="Q952" s="2" t="s">
        <v>430</v>
      </c>
      <c r="R952" s="3">
        <v>45835</v>
      </c>
      <c r="S952" s="2" t="s">
        <v>4591</v>
      </c>
    </row>
    <row r="953" spans="1:19">
      <c r="A953" s="2" t="s">
        <v>4592</v>
      </c>
      <c r="B953" s="2" t="s">
        <v>4593</v>
      </c>
      <c r="C953" s="2" t="s">
        <v>4594</v>
      </c>
      <c r="D953" s="2" t="s">
        <v>4595</v>
      </c>
      <c r="E953" s="2" t="s">
        <v>402</v>
      </c>
      <c r="F953" s="2" t="s">
        <v>38</v>
      </c>
      <c r="G953" s="2" t="s">
        <v>387</v>
      </c>
      <c r="H953" s="2">
        <v>10</v>
      </c>
      <c r="I953" s="2">
        <v>17</v>
      </c>
      <c r="J953" s="2">
        <v>57</v>
      </c>
      <c r="K953" s="2"/>
      <c r="L953" s="3">
        <v>46016</v>
      </c>
      <c r="M953" s="2" t="s">
        <v>40</v>
      </c>
      <c r="N953" s="2" t="s">
        <v>223</v>
      </c>
      <c r="O953" s="2" t="s">
        <v>742</v>
      </c>
      <c r="P953" s="2" t="s">
        <v>54</v>
      </c>
      <c r="Q953" s="2" t="s">
        <v>55</v>
      </c>
      <c r="R953" s="3">
        <v>45855</v>
      </c>
      <c r="S953" s="2" t="s">
        <v>4596</v>
      </c>
    </row>
    <row r="954" spans="1:19">
      <c r="A954" s="2" t="s">
        <v>4597</v>
      </c>
      <c r="B954" s="2" t="s">
        <v>4598</v>
      </c>
      <c r="C954" s="2" t="s">
        <v>4599</v>
      </c>
      <c r="D954" s="2" t="s">
        <v>4600</v>
      </c>
      <c r="E954" s="2" t="s">
        <v>315</v>
      </c>
      <c r="F954" s="2" t="s">
        <v>655</v>
      </c>
      <c r="G954" s="2"/>
      <c r="H954" s="2">
        <v>30</v>
      </c>
      <c r="I954" s="2">
        <v>7</v>
      </c>
      <c r="J954" s="2">
        <v>28</v>
      </c>
      <c r="K954" s="2" t="s">
        <v>14</v>
      </c>
      <c r="L954" s="3">
        <v>45671</v>
      </c>
      <c r="M954" s="2" t="s">
        <v>489</v>
      </c>
      <c r="N954" s="2" t="s">
        <v>792</v>
      </c>
      <c r="O954" s="2" t="s">
        <v>300</v>
      </c>
      <c r="P954" s="2" t="s">
        <v>577</v>
      </c>
      <c r="Q954" s="2" t="s">
        <v>204</v>
      </c>
      <c r="R954" s="3">
        <v>45984</v>
      </c>
      <c r="S954" s="2"/>
    </row>
    <row r="955" spans="1:19">
      <c r="A955" s="2" t="s">
        <v>4601</v>
      </c>
      <c r="B955" s="2" t="s">
        <v>4602</v>
      </c>
      <c r="C955" s="2" t="s">
        <v>4603</v>
      </c>
      <c r="D955" s="2" t="s">
        <v>4604</v>
      </c>
      <c r="E955" s="2" t="s">
        <v>723</v>
      </c>
      <c r="F955" s="2" t="s">
        <v>62</v>
      </c>
      <c r="G955" s="2" t="s">
        <v>686</v>
      </c>
      <c r="H955" s="2">
        <v>22</v>
      </c>
      <c r="I955" s="2">
        <v>15</v>
      </c>
      <c r="J955" s="2">
        <v>60</v>
      </c>
      <c r="K955" s="2" t="s">
        <v>11</v>
      </c>
      <c r="L955" s="3">
        <v>45771</v>
      </c>
      <c r="M955" s="2" t="s">
        <v>78</v>
      </c>
      <c r="N955" s="2" t="s">
        <v>1568</v>
      </c>
      <c r="O955" s="2" t="s">
        <v>902</v>
      </c>
      <c r="P955" s="2" t="s">
        <v>396</v>
      </c>
      <c r="Q955" s="2" t="s">
        <v>154</v>
      </c>
      <c r="R955" s="3">
        <v>45667</v>
      </c>
      <c r="S955" s="2" t="s">
        <v>4605</v>
      </c>
    </row>
    <row r="956" spans="1:19">
      <c r="A956" s="2" t="s">
        <v>4606</v>
      </c>
      <c r="B956" s="2" t="s">
        <v>4607</v>
      </c>
      <c r="C956" s="2" t="s">
        <v>4608</v>
      </c>
      <c r="D956" s="2" t="s">
        <v>4609</v>
      </c>
      <c r="E956" s="2" t="s">
        <v>982</v>
      </c>
      <c r="F956" s="2" t="s">
        <v>140</v>
      </c>
      <c r="G956" s="2" t="s">
        <v>141</v>
      </c>
      <c r="H956" s="2">
        <v>35</v>
      </c>
      <c r="I956" s="2">
        <v>2</v>
      </c>
      <c r="J956" s="2">
        <v>37</v>
      </c>
      <c r="K956" s="2" t="s">
        <v>111</v>
      </c>
      <c r="L956" s="3">
        <v>45790</v>
      </c>
      <c r="M956" s="2" t="s">
        <v>40</v>
      </c>
      <c r="N956" s="2" t="s">
        <v>52</v>
      </c>
      <c r="O956" s="2" t="s">
        <v>601</v>
      </c>
      <c r="P956" s="2" t="s">
        <v>318</v>
      </c>
      <c r="Q956" s="2" t="s">
        <v>176</v>
      </c>
      <c r="R956" s="3">
        <v>45667</v>
      </c>
      <c r="S956" s="2" t="s">
        <v>4610</v>
      </c>
    </row>
    <row r="957" spans="1:19">
      <c r="A957" s="2" t="s">
        <v>4611</v>
      </c>
      <c r="B957" s="2" t="s">
        <v>4612</v>
      </c>
      <c r="C957" s="2" t="s">
        <v>4613</v>
      </c>
      <c r="D957" s="2" t="s">
        <v>4614</v>
      </c>
      <c r="E957" s="2" t="s">
        <v>636</v>
      </c>
      <c r="F957" s="2"/>
      <c r="G957" s="2" t="s">
        <v>182</v>
      </c>
      <c r="H957" s="2"/>
      <c r="I957" s="2">
        <v>13</v>
      </c>
      <c r="J957" s="2">
        <v>15</v>
      </c>
      <c r="K957" s="2" t="s">
        <v>77</v>
      </c>
      <c r="L957" s="3">
        <v>45827</v>
      </c>
      <c r="M957" s="2" t="s">
        <v>588</v>
      </c>
      <c r="N957" s="2" t="s">
        <v>517</v>
      </c>
      <c r="O957" s="2" t="s">
        <v>42</v>
      </c>
      <c r="P957" s="2" t="s">
        <v>265</v>
      </c>
      <c r="Q957" s="2"/>
      <c r="R957" s="3">
        <v>45979</v>
      </c>
      <c r="S957" s="2" t="s">
        <v>4615</v>
      </c>
    </row>
    <row r="958" spans="1:19">
      <c r="A958" s="2" t="s">
        <v>4616</v>
      </c>
      <c r="B958" s="2" t="s">
        <v>4617</v>
      </c>
      <c r="C958" s="2" t="s">
        <v>4618</v>
      </c>
      <c r="D958" s="2"/>
      <c r="E958" s="2" t="s">
        <v>1349</v>
      </c>
      <c r="F958" s="2" t="s">
        <v>75</v>
      </c>
      <c r="G958" s="2" t="s">
        <v>8</v>
      </c>
      <c r="H958" s="2">
        <v>15</v>
      </c>
      <c r="I958" s="2">
        <v>17</v>
      </c>
      <c r="J958" s="2">
        <v>20</v>
      </c>
      <c r="K958" s="2" t="s">
        <v>600</v>
      </c>
      <c r="L958" s="3">
        <v>45690</v>
      </c>
      <c r="M958" s="2" t="s">
        <v>133</v>
      </c>
      <c r="N958" s="2" t="s">
        <v>594</v>
      </c>
      <c r="O958" s="2" t="s">
        <v>80</v>
      </c>
      <c r="P958" s="2" t="s">
        <v>452</v>
      </c>
      <c r="Q958" s="2" t="s">
        <v>55</v>
      </c>
      <c r="R958" s="3">
        <v>45758</v>
      </c>
      <c r="S958" s="2" t="s">
        <v>4619</v>
      </c>
    </row>
    <row r="959" spans="1:19">
      <c r="A959" s="2" t="s">
        <v>4620</v>
      </c>
      <c r="B959" s="2" t="s">
        <v>4621</v>
      </c>
      <c r="C959" s="2" t="s">
        <v>4622</v>
      </c>
      <c r="D959" s="2" t="s">
        <v>4623</v>
      </c>
      <c r="E959" s="2" t="s">
        <v>769</v>
      </c>
      <c r="F959" s="2"/>
      <c r="G959" s="2" t="s">
        <v>110</v>
      </c>
      <c r="H959" s="2">
        <v>23</v>
      </c>
      <c r="I959" s="2">
        <v>0</v>
      </c>
      <c r="J959" s="2">
        <v>20</v>
      </c>
      <c r="K959" s="2" t="s">
        <v>99</v>
      </c>
      <c r="L959" s="3">
        <v>45974</v>
      </c>
      <c r="M959" s="2" t="s">
        <v>669</v>
      </c>
      <c r="N959" s="2" t="s">
        <v>637</v>
      </c>
      <c r="O959" s="2" t="s">
        <v>113</v>
      </c>
      <c r="P959" s="2" t="s">
        <v>301</v>
      </c>
      <c r="Q959" s="2" t="s">
        <v>204</v>
      </c>
      <c r="R959" s="3">
        <v>45780</v>
      </c>
      <c r="S959" s="2" t="s">
        <v>4624</v>
      </c>
    </row>
    <row r="960" spans="1:19">
      <c r="A960" s="2" t="s">
        <v>4625</v>
      </c>
      <c r="B960" s="2" t="s">
        <v>4626</v>
      </c>
      <c r="C960" s="2" t="s">
        <v>4627</v>
      </c>
      <c r="D960" s="2" t="s">
        <v>4628</v>
      </c>
      <c r="E960" s="2" t="s">
        <v>280</v>
      </c>
      <c r="F960" s="2" t="s">
        <v>324</v>
      </c>
      <c r="G960" s="2" t="s">
        <v>240</v>
      </c>
      <c r="H960" s="2"/>
      <c r="I960" s="2"/>
      <c r="J960" s="2">
        <v>11</v>
      </c>
      <c r="K960" s="2" t="s">
        <v>14</v>
      </c>
      <c r="L960" s="3">
        <v>45824</v>
      </c>
      <c r="M960" s="2" t="s">
        <v>380</v>
      </c>
      <c r="N960" s="2" t="s">
        <v>490</v>
      </c>
      <c r="O960" s="2" t="s">
        <v>293</v>
      </c>
      <c r="P960" s="2" t="s">
        <v>470</v>
      </c>
      <c r="Q960" s="2"/>
      <c r="R960" s="3">
        <v>45966</v>
      </c>
      <c r="S960" s="2" t="s">
        <v>4629</v>
      </c>
    </row>
    <row r="961" spans="1:19">
      <c r="A961" s="2" t="s">
        <v>4630</v>
      </c>
      <c r="B961" s="2" t="s">
        <v>4631</v>
      </c>
      <c r="C961" s="2" t="s">
        <v>4632</v>
      </c>
      <c r="D961" s="2" t="s">
        <v>4633</v>
      </c>
      <c r="E961" s="2" t="s">
        <v>507</v>
      </c>
      <c r="F961" s="2" t="s">
        <v>271</v>
      </c>
      <c r="G961" s="2" t="s">
        <v>121</v>
      </c>
      <c r="H961" s="2">
        <v>18</v>
      </c>
      <c r="I961" s="2"/>
      <c r="J961" s="2">
        <v>37</v>
      </c>
      <c r="K961" s="2" t="s">
        <v>64</v>
      </c>
      <c r="L961" s="3">
        <v>45846</v>
      </c>
      <c r="M961" s="2" t="s">
        <v>380</v>
      </c>
      <c r="N961" s="2" t="s">
        <v>594</v>
      </c>
      <c r="O961" s="2" t="s">
        <v>623</v>
      </c>
      <c r="P961" s="2" t="s">
        <v>144</v>
      </c>
      <c r="Q961" s="2" t="s">
        <v>509</v>
      </c>
      <c r="R961" s="3">
        <v>45902</v>
      </c>
      <c r="S961" s="2"/>
    </row>
    <row r="962" spans="1:19">
      <c r="A962" s="2" t="s">
        <v>4634</v>
      </c>
      <c r="B962" s="2" t="s">
        <v>4221</v>
      </c>
      <c r="C962" s="2" t="s">
        <v>4635</v>
      </c>
      <c r="D962" s="2" t="s">
        <v>4636</v>
      </c>
      <c r="E962" s="2" t="s">
        <v>280</v>
      </c>
      <c r="F962" s="2" t="s">
        <v>324</v>
      </c>
      <c r="G962" s="2" t="s">
        <v>369</v>
      </c>
      <c r="H962" s="2">
        <v>20</v>
      </c>
      <c r="I962" s="2">
        <v>0</v>
      </c>
      <c r="J962" s="2">
        <v>57</v>
      </c>
      <c r="K962" s="2" t="s">
        <v>132</v>
      </c>
      <c r="L962" s="3">
        <v>45695</v>
      </c>
      <c r="M962" s="2" t="s">
        <v>316</v>
      </c>
      <c r="N962" s="2"/>
      <c r="O962" s="2" t="s">
        <v>601</v>
      </c>
      <c r="P962" s="2"/>
      <c r="Q962" s="2" t="s">
        <v>509</v>
      </c>
      <c r="R962" s="3">
        <v>45695</v>
      </c>
      <c r="S962" s="2"/>
    </row>
    <row r="963" spans="1:19">
      <c r="A963" s="2" t="s">
        <v>4637</v>
      </c>
      <c r="B963" s="2" t="s">
        <v>4638</v>
      </c>
      <c r="C963" s="2" t="s">
        <v>4639</v>
      </c>
      <c r="D963" s="2" t="s">
        <v>4640</v>
      </c>
      <c r="E963" s="2" t="s">
        <v>786</v>
      </c>
      <c r="F963" s="2" t="s">
        <v>655</v>
      </c>
      <c r="G963" s="2" t="s">
        <v>458</v>
      </c>
      <c r="H963" s="2">
        <v>13</v>
      </c>
      <c r="I963" s="2">
        <v>7</v>
      </c>
      <c r="J963" s="2"/>
      <c r="K963" s="2" t="s">
        <v>325</v>
      </c>
      <c r="L963" s="3">
        <v>45795</v>
      </c>
      <c r="M963" s="2" t="s">
        <v>213</v>
      </c>
      <c r="N963" s="2" t="s">
        <v>436</v>
      </c>
      <c r="O963" s="2" t="s">
        <v>143</v>
      </c>
      <c r="P963" s="2" t="s">
        <v>1131</v>
      </c>
      <c r="Q963" s="2" t="s">
        <v>284</v>
      </c>
      <c r="R963" s="3">
        <v>45814</v>
      </c>
      <c r="S963" s="2"/>
    </row>
    <row r="964" spans="1:19">
      <c r="A964" s="2" t="s">
        <v>4641</v>
      </c>
      <c r="B964" s="2" t="s">
        <v>4642</v>
      </c>
      <c r="C964" s="2"/>
      <c r="D964" s="2" t="s">
        <v>4643</v>
      </c>
      <c r="E964" s="2" t="s">
        <v>74</v>
      </c>
      <c r="F964" s="2"/>
      <c r="G964" s="2" t="s">
        <v>8</v>
      </c>
      <c r="H964" s="2">
        <v>27</v>
      </c>
      <c r="I964" s="2">
        <v>20</v>
      </c>
      <c r="J964" s="2">
        <v>3</v>
      </c>
      <c r="K964" s="2" t="s">
        <v>325</v>
      </c>
      <c r="L964" s="3">
        <v>46014</v>
      </c>
      <c r="M964" s="2" t="s">
        <v>100</v>
      </c>
      <c r="N964" s="2" t="s">
        <v>123</v>
      </c>
      <c r="O964" s="2" t="s">
        <v>243</v>
      </c>
      <c r="P964" s="2" t="s">
        <v>878</v>
      </c>
      <c r="Q964" s="2" t="s">
        <v>55</v>
      </c>
      <c r="R964" s="3">
        <v>45933</v>
      </c>
      <c r="S964" s="2" t="s">
        <v>4644</v>
      </c>
    </row>
    <row r="965" spans="1:19">
      <c r="A965" s="2" t="s">
        <v>4645</v>
      </c>
      <c r="B965" s="2" t="s">
        <v>4646</v>
      </c>
      <c r="C965" s="2" t="s">
        <v>4647</v>
      </c>
      <c r="D965" s="2" t="s">
        <v>4648</v>
      </c>
      <c r="E965" s="2" t="s">
        <v>622</v>
      </c>
      <c r="F965" s="2" t="s">
        <v>342</v>
      </c>
      <c r="G965" s="2" t="s">
        <v>192</v>
      </c>
      <c r="H965" s="2"/>
      <c r="I965" s="2">
        <v>8</v>
      </c>
      <c r="J965" s="2">
        <v>30</v>
      </c>
      <c r="K965" s="2" t="s">
        <v>291</v>
      </c>
      <c r="L965" s="3">
        <v>46007</v>
      </c>
      <c r="M965" s="2" t="s">
        <v>65</v>
      </c>
      <c r="N965" s="2" t="s">
        <v>309</v>
      </c>
      <c r="O965" s="2" t="s">
        <v>231</v>
      </c>
      <c r="P965" s="2" t="s">
        <v>1220</v>
      </c>
      <c r="Q965" s="2" t="s">
        <v>625</v>
      </c>
      <c r="R965" s="3">
        <v>45750</v>
      </c>
      <c r="S965" s="2" t="s">
        <v>4649</v>
      </c>
    </row>
    <row r="966" spans="1:19">
      <c r="A966" s="2" t="s">
        <v>4650</v>
      </c>
      <c r="B966" s="2" t="s">
        <v>4651</v>
      </c>
      <c r="C966" s="2" t="s">
        <v>4652</v>
      </c>
      <c r="D966" s="2" t="s">
        <v>4653</v>
      </c>
      <c r="E966" s="2" t="s">
        <v>716</v>
      </c>
      <c r="F966" s="2" t="s">
        <v>655</v>
      </c>
      <c r="G966" s="2" t="s">
        <v>221</v>
      </c>
      <c r="H966" s="2">
        <v>24</v>
      </c>
      <c r="I966" s="2">
        <v>6</v>
      </c>
      <c r="J966" s="2"/>
      <c r="K966" s="2" t="s">
        <v>291</v>
      </c>
      <c r="L966" s="3">
        <v>45658</v>
      </c>
      <c r="M966" s="2" t="s">
        <v>222</v>
      </c>
      <c r="N966" s="2" t="s">
        <v>517</v>
      </c>
      <c r="O966" s="2" t="s">
        <v>162</v>
      </c>
      <c r="P966" s="2" t="s">
        <v>318</v>
      </c>
      <c r="Q966" s="2" t="s">
        <v>329</v>
      </c>
      <c r="R966" s="3">
        <v>45996</v>
      </c>
      <c r="S966" s="2" t="s">
        <v>4654</v>
      </c>
    </row>
    <row r="967" spans="1:19">
      <c r="A967" s="2" t="s">
        <v>4655</v>
      </c>
      <c r="B967" s="2" t="s">
        <v>4656</v>
      </c>
      <c r="C967" s="2" t="s">
        <v>4657</v>
      </c>
      <c r="D967" s="2"/>
      <c r="E967" s="2" t="s">
        <v>1517</v>
      </c>
      <c r="F967" s="2" t="s">
        <v>324</v>
      </c>
      <c r="G967" s="2" t="s">
        <v>361</v>
      </c>
      <c r="H967" s="2">
        <v>12</v>
      </c>
      <c r="I967" s="2">
        <v>6</v>
      </c>
      <c r="J967" s="2">
        <v>54</v>
      </c>
      <c r="K967" s="2" t="s">
        <v>7</v>
      </c>
      <c r="L967" s="3">
        <v>45849</v>
      </c>
      <c r="M967" s="2" t="s">
        <v>133</v>
      </c>
      <c r="N967" s="2" t="s">
        <v>499</v>
      </c>
      <c r="O967" s="2" t="s">
        <v>337</v>
      </c>
      <c r="P967" s="2" t="s">
        <v>404</v>
      </c>
      <c r="Q967" s="2" t="s">
        <v>69</v>
      </c>
      <c r="R967" s="3">
        <v>45907</v>
      </c>
      <c r="S967" s="2" t="s">
        <v>4658</v>
      </c>
    </row>
    <row r="968" spans="1:19">
      <c r="A968" s="2" t="s">
        <v>4659</v>
      </c>
      <c r="B968" s="2" t="s">
        <v>4660</v>
      </c>
      <c r="C968" s="2" t="s">
        <v>4661</v>
      </c>
      <c r="D968" s="2" t="s">
        <v>4662</v>
      </c>
      <c r="E968" s="2" t="s">
        <v>2203</v>
      </c>
      <c r="F968" s="2" t="s">
        <v>62</v>
      </c>
      <c r="G968" s="2" t="s">
        <v>308</v>
      </c>
      <c r="H968" s="2">
        <v>7</v>
      </c>
      <c r="I968" s="2">
        <v>3</v>
      </c>
      <c r="J968" s="2">
        <v>26</v>
      </c>
      <c r="K968" s="2" t="s">
        <v>7</v>
      </c>
      <c r="L968" s="3">
        <v>45794</v>
      </c>
      <c r="M968" s="2" t="s">
        <v>40</v>
      </c>
      <c r="N968" s="2" t="s">
        <v>223</v>
      </c>
      <c r="O968" s="2" t="s">
        <v>153</v>
      </c>
      <c r="P968" s="2" t="s">
        <v>43</v>
      </c>
      <c r="Q968" s="2" t="s">
        <v>69</v>
      </c>
      <c r="R968" s="3">
        <v>45923</v>
      </c>
      <c r="S968" s="2" t="s">
        <v>4663</v>
      </c>
    </row>
    <row r="969" spans="1:19">
      <c r="A969" s="2" t="s">
        <v>4664</v>
      </c>
      <c r="B969" s="2" t="s">
        <v>4665</v>
      </c>
      <c r="C969" s="2" t="s">
        <v>4666</v>
      </c>
      <c r="D969" s="2" t="s">
        <v>4667</v>
      </c>
      <c r="E969" s="2" t="s">
        <v>1349</v>
      </c>
      <c r="F969" s="2" t="s">
        <v>170</v>
      </c>
      <c r="G969" s="2" t="s">
        <v>895</v>
      </c>
      <c r="H969" s="2">
        <v>17</v>
      </c>
      <c r="I969" s="2"/>
      <c r="J969" s="2">
        <v>49</v>
      </c>
      <c r="K969" s="2" t="s">
        <v>14</v>
      </c>
      <c r="L969" s="3">
        <v>45846</v>
      </c>
      <c r="M969" s="2" t="s">
        <v>615</v>
      </c>
      <c r="N969" s="2" t="s">
        <v>52</v>
      </c>
      <c r="O969" s="2" t="s">
        <v>102</v>
      </c>
      <c r="P969" s="2" t="s">
        <v>396</v>
      </c>
      <c r="Q969" s="2" t="s">
        <v>405</v>
      </c>
      <c r="R969" s="3">
        <v>45840</v>
      </c>
      <c r="S969" s="2"/>
    </row>
    <row r="970" spans="1:19">
      <c r="A970" s="2" t="s">
        <v>4668</v>
      </c>
      <c r="B970" s="2" t="s">
        <v>4669</v>
      </c>
      <c r="C970" s="2" t="s">
        <v>4670</v>
      </c>
      <c r="D970" s="2" t="s">
        <v>4671</v>
      </c>
      <c r="E970" s="2" t="s">
        <v>1060</v>
      </c>
      <c r="F970" s="2" t="s">
        <v>75</v>
      </c>
      <c r="G970" s="2" t="s">
        <v>643</v>
      </c>
      <c r="H970" s="2"/>
      <c r="I970" s="2">
        <v>3</v>
      </c>
      <c r="J970" s="2">
        <v>24</v>
      </c>
      <c r="K970" s="2" t="s">
        <v>7</v>
      </c>
      <c r="L970" s="3">
        <v>45841</v>
      </c>
      <c r="M970" s="2" t="s">
        <v>100</v>
      </c>
      <c r="N970" s="2" t="s">
        <v>223</v>
      </c>
      <c r="O970" s="2" t="s">
        <v>162</v>
      </c>
      <c r="P970" s="2" t="s">
        <v>413</v>
      </c>
      <c r="Q970" s="2" t="s">
        <v>176</v>
      </c>
      <c r="R970" s="3">
        <v>45970</v>
      </c>
      <c r="S970" s="2"/>
    </row>
    <row r="971" spans="1:19">
      <c r="A971" s="2" t="s">
        <v>4672</v>
      </c>
      <c r="B971" s="2" t="s">
        <v>4673</v>
      </c>
      <c r="C971" s="2" t="s">
        <v>4674</v>
      </c>
      <c r="D971" s="2" t="s">
        <v>4675</v>
      </c>
      <c r="E971" s="2" t="s">
        <v>159</v>
      </c>
      <c r="F971" s="2" t="s">
        <v>131</v>
      </c>
      <c r="G971" s="2" t="s">
        <v>6</v>
      </c>
      <c r="H971" s="2">
        <v>17</v>
      </c>
      <c r="I971" s="2">
        <v>10</v>
      </c>
      <c r="J971" s="2">
        <v>21</v>
      </c>
      <c r="K971" s="2" t="s">
        <v>89</v>
      </c>
      <c r="L971" s="3">
        <v>45864</v>
      </c>
      <c r="M971" s="2" t="s">
        <v>151</v>
      </c>
      <c r="N971" s="2" t="s">
        <v>812</v>
      </c>
      <c r="O971" s="2" t="s">
        <v>350</v>
      </c>
      <c r="P971" s="2" t="s">
        <v>1041</v>
      </c>
      <c r="Q971" s="2" t="s">
        <v>414</v>
      </c>
      <c r="R971" s="3">
        <v>45859</v>
      </c>
      <c r="S971" s="2" t="s">
        <v>4676</v>
      </c>
    </row>
    <row r="972" spans="1:19">
      <c r="A972" s="2" t="s">
        <v>4677</v>
      </c>
      <c r="B972" s="2" t="s">
        <v>4678</v>
      </c>
      <c r="C972" s="2" t="s">
        <v>4679</v>
      </c>
      <c r="D972" s="2" t="s">
        <v>4680</v>
      </c>
      <c r="E972" s="2" t="s">
        <v>1649</v>
      </c>
      <c r="F972" s="2"/>
      <c r="G972" s="2" t="s">
        <v>343</v>
      </c>
      <c r="H972" s="2">
        <v>3</v>
      </c>
      <c r="I972" s="2">
        <v>10</v>
      </c>
      <c r="J972" s="2">
        <v>40</v>
      </c>
      <c r="K972" s="2"/>
      <c r="L972" s="3"/>
      <c r="M972" s="2" t="s">
        <v>316</v>
      </c>
      <c r="N972" s="2" t="s">
        <v>242</v>
      </c>
      <c r="O972" s="2" t="s">
        <v>67</v>
      </c>
      <c r="P972" s="2" t="s">
        <v>1420</v>
      </c>
      <c r="Q972" s="2" t="s">
        <v>329</v>
      </c>
      <c r="R972" s="3">
        <v>45860</v>
      </c>
      <c r="S972" s="2" t="s">
        <v>4681</v>
      </c>
    </row>
    <row r="973" spans="1:19">
      <c r="A973" s="2" t="s">
        <v>4682</v>
      </c>
      <c r="B973" s="2" t="s">
        <v>4683</v>
      </c>
      <c r="C973" s="2" t="s">
        <v>4684</v>
      </c>
      <c r="D973" s="2" t="s">
        <v>4685</v>
      </c>
      <c r="E973" s="2" t="s">
        <v>703</v>
      </c>
      <c r="F973" s="2" t="s">
        <v>410</v>
      </c>
      <c r="G973" s="2" t="s">
        <v>895</v>
      </c>
      <c r="H973" s="2">
        <v>2</v>
      </c>
      <c r="I973" s="2"/>
      <c r="J973" s="2">
        <v>51</v>
      </c>
      <c r="K973" s="2"/>
      <c r="L973" s="3">
        <v>45831</v>
      </c>
      <c r="M973" s="2" t="s">
        <v>172</v>
      </c>
      <c r="N973" s="2" t="s">
        <v>362</v>
      </c>
      <c r="O973" s="2" t="s">
        <v>264</v>
      </c>
      <c r="P973" s="2" t="s">
        <v>175</v>
      </c>
      <c r="Q973" s="2" t="s">
        <v>329</v>
      </c>
      <c r="R973" s="3">
        <v>45787</v>
      </c>
      <c r="S973" s="2" t="s">
        <v>4686</v>
      </c>
    </row>
    <row r="974" spans="1:19">
      <c r="A974" s="2" t="s">
        <v>4687</v>
      </c>
      <c r="B974" s="2" t="s">
        <v>4688</v>
      </c>
      <c r="C974" s="2" t="s">
        <v>4689</v>
      </c>
      <c r="D974" s="2" t="s">
        <v>4690</v>
      </c>
      <c r="E974" s="2" t="s">
        <v>1171</v>
      </c>
      <c r="F974" s="2" t="s">
        <v>655</v>
      </c>
      <c r="G974" s="2" t="s">
        <v>171</v>
      </c>
      <c r="H974" s="2">
        <v>4</v>
      </c>
      <c r="I974" s="2">
        <v>14</v>
      </c>
      <c r="J974" s="2">
        <v>19</v>
      </c>
      <c r="K974" s="2"/>
      <c r="L974" s="3">
        <v>45800</v>
      </c>
      <c r="M974" s="2" t="s">
        <v>421</v>
      </c>
      <c r="N974" s="2"/>
      <c r="O974" s="2"/>
      <c r="P974" s="2" t="s">
        <v>1041</v>
      </c>
      <c r="Q974" s="2" t="s">
        <v>164</v>
      </c>
      <c r="R974" s="3">
        <v>45998</v>
      </c>
      <c r="S974" s="2" t="s">
        <v>4691</v>
      </c>
    </row>
    <row r="975" spans="1:19">
      <c r="A975" s="2" t="s">
        <v>4692</v>
      </c>
      <c r="B975" s="2" t="s">
        <v>4693</v>
      </c>
      <c r="C975" s="2"/>
      <c r="D975" s="2" t="s">
        <v>4694</v>
      </c>
      <c r="E975" s="2" t="s">
        <v>758</v>
      </c>
      <c r="F975" s="2" t="s">
        <v>324</v>
      </c>
      <c r="G975" s="2" t="s">
        <v>110</v>
      </c>
      <c r="H975" s="2">
        <v>4</v>
      </c>
      <c r="I975" s="2">
        <v>7</v>
      </c>
      <c r="J975" s="2"/>
      <c r="K975" s="2" t="s">
        <v>395</v>
      </c>
      <c r="L975" s="3">
        <v>45940</v>
      </c>
      <c r="M975" s="2" t="s">
        <v>133</v>
      </c>
      <c r="N975" s="2" t="s">
        <v>253</v>
      </c>
      <c r="O975" s="2" t="s">
        <v>1055</v>
      </c>
      <c r="P975" s="2" t="s">
        <v>404</v>
      </c>
      <c r="Q975" s="2" t="s">
        <v>509</v>
      </c>
      <c r="R975" s="3">
        <v>45758</v>
      </c>
      <c r="S975" s="2" t="s">
        <v>4695</v>
      </c>
    </row>
    <row r="976" spans="1:19">
      <c r="A976" s="2" t="s">
        <v>4696</v>
      </c>
      <c r="B976" s="2" t="s">
        <v>4697</v>
      </c>
      <c r="C976" s="2" t="s">
        <v>4698</v>
      </c>
      <c r="D976" s="2" t="s">
        <v>4699</v>
      </c>
      <c r="E976" s="2" t="s">
        <v>3051</v>
      </c>
      <c r="F976" s="2" t="s">
        <v>468</v>
      </c>
      <c r="G976" s="2" t="s">
        <v>692</v>
      </c>
      <c r="H976" s="2">
        <v>24</v>
      </c>
      <c r="I976" s="2">
        <v>14</v>
      </c>
      <c r="J976" s="2">
        <v>30</v>
      </c>
      <c r="K976" s="2" t="s">
        <v>5</v>
      </c>
      <c r="L976" s="3">
        <v>45825</v>
      </c>
      <c r="M976" s="2" t="s">
        <v>133</v>
      </c>
      <c r="N976" s="2" t="s">
        <v>1568</v>
      </c>
      <c r="O976" s="2" t="s">
        <v>508</v>
      </c>
      <c r="P976" s="2" t="s">
        <v>429</v>
      </c>
      <c r="Q976" s="2" t="s">
        <v>284</v>
      </c>
      <c r="R976" s="3">
        <v>45939</v>
      </c>
      <c r="S976" s="2"/>
    </row>
    <row r="977" spans="1:19">
      <c r="A977" s="2" t="s">
        <v>4700</v>
      </c>
      <c r="B977" s="2" t="s">
        <v>4701</v>
      </c>
      <c r="C977" s="2"/>
      <c r="D977" s="2" t="s">
        <v>4702</v>
      </c>
      <c r="E977" s="2" t="s">
        <v>691</v>
      </c>
      <c r="F977" s="2"/>
      <c r="G977" s="2" t="s">
        <v>369</v>
      </c>
      <c r="H977" s="2"/>
      <c r="I977" s="2">
        <v>11</v>
      </c>
      <c r="J977" s="2">
        <v>11</v>
      </c>
      <c r="K977" s="2" t="s">
        <v>325</v>
      </c>
      <c r="L977" s="3">
        <v>45876</v>
      </c>
      <c r="M977" s="2" t="s">
        <v>946</v>
      </c>
      <c r="N977" s="2" t="s">
        <v>79</v>
      </c>
      <c r="O977" s="2"/>
      <c r="P977" s="2" t="s">
        <v>244</v>
      </c>
      <c r="Q977" s="2" t="s">
        <v>356</v>
      </c>
      <c r="R977" s="3">
        <v>45795</v>
      </c>
      <c r="S977" s="2" t="s">
        <v>4703</v>
      </c>
    </row>
    <row r="978" spans="1:19">
      <c r="A978" s="2" t="s">
        <v>4704</v>
      </c>
      <c r="B978" s="2" t="s">
        <v>4705</v>
      </c>
      <c r="C978" s="2" t="s">
        <v>4706</v>
      </c>
      <c r="D978" s="2" t="s">
        <v>4707</v>
      </c>
      <c r="E978" s="2" t="s">
        <v>1154</v>
      </c>
      <c r="F978" s="2" t="s">
        <v>271</v>
      </c>
      <c r="G978" s="2" t="s">
        <v>458</v>
      </c>
      <c r="H978" s="2">
        <v>3</v>
      </c>
      <c r="I978" s="2">
        <v>12</v>
      </c>
      <c r="J978" s="2">
        <v>1</v>
      </c>
      <c r="K978" s="2" t="s">
        <v>11</v>
      </c>
      <c r="L978" s="3">
        <v>45832</v>
      </c>
      <c r="M978" s="2" t="s">
        <v>588</v>
      </c>
      <c r="N978" s="2" t="s">
        <v>1403</v>
      </c>
      <c r="O978" s="2" t="s">
        <v>469</v>
      </c>
      <c r="P978" s="2" t="s">
        <v>452</v>
      </c>
      <c r="Q978" s="2" t="s">
        <v>445</v>
      </c>
      <c r="R978" s="3">
        <v>45978</v>
      </c>
      <c r="S978" s="2"/>
    </row>
    <row r="979" spans="1:19">
      <c r="A979" s="2" t="s">
        <v>4708</v>
      </c>
      <c r="B979" s="2" t="s">
        <v>4709</v>
      </c>
      <c r="C979" s="2" t="s">
        <v>4710</v>
      </c>
      <c r="D979" s="2" t="s">
        <v>4711</v>
      </c>
      <c r="E979" s="2" t="s">
        <v>2341</v>
      </c>
      <c r="F979" s="2" t="s">
        <v>38</v>
      </c>
      <c r="G979" s="2"/>
      <c r="H979" s="2">
        <v>3</v>
      </c>
      <c r="I979" s="2">
        <v>16</v>
      </c>
      <c r="J979" s="2">
        <v>26</v>
      </c>
      <c r="K979" s="2" t="s">
        <v>111</v>
      </c>
      <c r="L979" s="3">
        <v>45938</v>
      </c>
      <c r="M979" s="2" t="s">
        <v>489</v>
      </c>
      <c r="N979" s="2" t="s">
        <v>101</v>
      </c>
      <c r="O979" s="2" t="s">
        <v>570</v>
      </c>
      <c r="P979" s="2" t="s">
        <v>1093</v>
      </c>
      <c r="Q979" s="2" t="s">
        <v>233</v>
      </c>
      <c r="R979" s="3">
        <v>45909</v>
      </c>
      <c r="S979" s="2" t="s">
        <v>4712</v>
      </c>
    </row>
    <row r="980" spans="1:19">
      <c r="A980" s="2" t="s">
        <v>4713</v>
      </c>
      <c r="B980" s="2" t="s">
        <v>4714</v>
      </c>
      <c r="C980" s="2" t="s">
        <v>4715</v>
      </c>
      <c r="D980" s="2" t="s">
        <v>4716</v>
      </c>
      <c r="E980" s="2" t="s">
        <v>1109</v>
      </c>
      <c r="F980" s="2" t="s">
        <v>62</v>
      </c>
      <c r="G980" s="2" t="s">
        <v>63</v>
      </c>
      <c r="H980" s="2">
        <v>8</v>
      </c>
      <c r="I980" s="2">
        <v>12</v>
      </c>
      <c r="J980" s="2">
        <v>17</v>
      </c>
      <c r="K980" s="2" t="s">
        <v>14</v>
      </c>
      <c r="L980" s="3">
        <v>45906</v>
      </c>
      <c r="M980" s="2" t="s">
        <v>193</v>
      </c>
      <c r="N980" s="2" t="s">
        <v>1017</v>
      </c>
      <c r="O980" s="2" t="s">
        <v>576</v>
      </c>
      <c r="P980" s="2" t="s">
        <v>577</v>
      </c>
      <c r="Q980" s="2" t="s">
        <v>405</v>
      </c>
      <c r="R980" s="3">
        <v>45664</v>
      </c>
      <c r="S980" s="2"/>
    </row>
    <row r="981" spans="1:19">
      <c r="A981" s="2" t="s">
        <v>4717</v>
      </c>
      <c r="B981" s="2" t="s">
        <v>4718</v>
      </c>
      <c r="C981" s="2" t="s">
        <v>4719</v>
      </c>
      <c r="D981" s="2"/>
      <c r="E981" s="2" t="s">
        <v>846</v>
      </c>
      <c r="F981" s="2" t="s">
        <v>410</v>
      </c>
      <c r="G981" s="2" t="s">
        <v>200</v>
      </c>
      <c r="H981" s="2">
        <v>16</v>
      </c>
      <c r="I981" s="2">
        <v>11</v>
      </c>
      <c r="J981" s="2">
        <v>14</v>
      </c>
      <c r="K981" s="2" t="s">
        <v>39</v>
      </c>
      <c r="L981" s="3"/>
      <c r="M981" s="2" t="s">
        <v>273</v>
      </c>
      <c r="N981" s="2" t="s">
        <v>101</v>
      </c>
      <c r="O981" s="2" t="s">
        <v>2042</v>
      </c>
      <c r="P981" s="2"/>
      <c r="Q981" s="2" t="s">
        <v>430</v>
      </c>
      <c r="R981" s="3">
        <v>45758</v>
      </c>
      <c r="S981" s="2"/>
    </row>
    <row r="982" spans="1:19">
      <c r="A982" s="2" t="s">
        <v>4720</v>
      </c>
      <c r="B982" s="2" t="s">
        <v>4721</v>
      </c>
      <c r="C982" s="2" t="s">
        <v>4722</v>
      </c>
      <c r="D982" s="2" t="s">
        <v>4723</v>
      </c>
      <c r="E982" s="2" t="s">
        <v>2341</v>
      </c>
      <c r="F982" s="2" t="s">
        <v>410</v>
      </c>
      <c r="G982" s="2" t="s">
        <v>160</v>
      </c>
      <c r="H982" s="2">
        <v>13</v>
      </c>
      <c r="I982" s="2">
        <v>13</v>
      </c>
      <c r="J982" s="2">
        <v>13</v>
      </c>
      <c r="K982" s="2" t="s">
        <v>64</v>
      </c>
      <c r="L982" s="3">
        <v>45846</v>
      </c>
      <c r="M982" s="2" t="s">
        <v>516</v>
      </c>
      <c r="N982" s="2" t="s">
        <v>214</v>
      </c>
      <c r="O982" s="2" t="s">
        <v>92</v>
      </c>
      <c r="P982" s="2" t="s">
        <v>470</v>
      </c>
      <c r="Q982" s="2" t="s">
        <v>204</v>
      </c>
      <c r="R982" s="3">
        <v>45741</v>
      </c>
      <c r="S982" s="2" t="s">
        <v>4724</v>
      </c>
    </row>
    <row r="983" spans="1:19">
      <c r="A983" s="2" t="s">
        <v>4725</v>
      </c>
      <c r="B983" s="2" t="s">
        <v>4726</v>
      </c>
      <c r="C983" s="2" t="s">
        <v>4727</v>
      </c>
      <c r="D983" s="2" t="s">
        <v>4728</v>
      </c>
      <c r="E983" s="2" t="s">
        <v>921</v>
      </c>
      <c r="F983" s="2" t="s">
        <v>230</v>
      </c>
      <c r="G983" s="2" t="s">
        <v>282</v>
      </c>
      <c r="H983" s="2">
        <v>13</v>
      </c>
      <c r="I983" s="2">
        <v>1</v>
      </c>
      <c r="J983" s="2">
        <v>28</v>
      </c>
      <c r="K983" s="2" t="s">
        <v>7</v>
      </c>
      <c r="L983" s="3">
        <v>45755</v>
      </c>
      <c r="M983" s="2" t="s">
        <v>421</v>
      </c>
      <c r="N983" s="2" t="s">
        <v>663</v>
      </c>
      <c r="O983" s="2" t="s">
        <v>264</v>
      </c>
      <c r="P983" s="2" t="s">
        <v>616</v>
      </c>
      <c r="Q983" s="2" t="s">
        <v>204</v>
      </c>
      <c r="R983" s="3">
        <v>45693</v>
      </c>
      <c r="S983" s="2"/>
    </row>
    <row r="984" spans="1:19">
      <c r="A984" s="2" t="s">
        <v>4729</v>
      </c>
      <c r="B984" s="2" t="s">
        <v>4730</v>
      </c>
      <c r="C984" s="2" t="s">
        <v>4731</v>
      </c>
      <c r="D984" s="2" t="s">
        <v>4732</v>
      </c>
      <c r="E984" s="2" t="s">
        <v>806</v>
      </c>
      <c r="F984" s="2" t="s">
        <v>170</v>
      </c>
      <c r="G984" s="2" t="s">
        <v>200</v>
      </c>
      <c r="H984" s="2">
        <v>24</v>
      </c>
      <c r="I984" s="2">
        <v>11</v>
      </c>
      <c r="J984" s="2">
        <v>46</v>
      </c>
      <c r="K984" s="2" t="s">
        <v>11</v>
      </c>
      <c r="L984" s="3">
        <v>45891</v>
      </c>
      <c r="M984" s="2" t="s">
        <v>273</v>
      </c>
      <c r="N984" s="2" t="s">
        <v>608</v>
      </c>
      <c r="O984" s="2" t="s">
        <v>2042</v>
      </c>
      <c r="P984" s="2" t="s">
        <v>54</v>
      </c>
      <c r="Q984" s="2" t="s">
        <v>793</v>
      </c>
      <c r="R984" s="3">
        <v>45996</v>
      </c>
      <c r="S984" s="2" t="s">
        <v>4733</v>
      </c>
    </row>
    <row r="985" spans="1:19">
      <c r="A985" s="2" t="s">
        <v>4734</v>
      </c>
      <c r="B985" s="2" t="s">
        <v>4735</v>
      </c>
      <c r="C985" s="2" t="s">
        <v>4736</v>
      </c>
      <c r="D985" s="2" t="s">
        <v>4737</v>
      </c>
      <c r="E985" s="2" t="s">
        <v>723</v>
      </c>
      <c r="F985" s="2" t="s">
        <v>211</v>
      </c>
      <c r="G985" s="2" t="s">
        <v>76</v>
      </c>
      <c r="H985" s="2">
        <v>33</v>
      </c>
      <c r="I985" s="2">
        <v>6</v>
      </c>
      <c r="J985" s="2">
        <v>23</v>
      </c>
      <c r="K985" s="2" t="s">
        <v>7</v>
      </c>
      <c r="L985" s="3">
        <v>45708</v>
      </c>
      <c r="M985" s="2" t="s">
        <v>193</v>
      </c>
      <c r="N985" s="2" t="s">
        <v>1686</v>
      </c>
      <c r="O985" s="2" t="s">
        <v>710</v>
      </c>
      <c r="P985" s="2" t="s">
        <v>396</v>
      </c>
      <c r="Q985" s="2" t="s">
        <v>294</v>
      </c>
      <c r="R985" s="3">
        <v>45985</v>
      </c>
      <c r="S985" s="2"/>
    </row>
    <row r="986" spans="1:19">
      <c r="A986" s="2" t="s">
        <v>4738</v>
      </c>
      <c r="B986" s="2" t="s">
        <v>4739</v>
      </c>
      <c r="C986" s="2" t="s">
        <v>4740</v>
      </c>
      <c r="D986" s="2" t="s">
        <v>4741</v>
      </c>
      <c r="E986" s="2" t="s">
        <v>220</v>
      </c>
      <c r="F986" s="2" t="s">
        <v>170</v>
      </c>
      <c r="G986" s="2" t="s">
        <v>895</v>
      </c>
      <c r="H986" s="2"/>
      <c r="I986" s="2">
        <v>18</v>
      </c>
      <c r="J986" s="2">
        <v>34</v>
      </c>
      <c r="K986" s="2" t="s">
        <v>111</v>
      </c>
      <c r="L986" s="3">
        <v>45919</v>
      </c>
      <c r="M986" s="2" t="s">
        <v>222</v>
      </c>
      <c r="N986" s="2" t="s">
        <v>292</v>
      </c>
      <c r="O986" s="2" t="s">
        <v>564</v>
      </c>
      <c r="P986" s="2" t="s">
        <v>1041</v>
      </c>
      <c r="Q986" s="2" t="s">
        <v>657</v>
      </c>
      <c r="R986" s="3">
        <v>45882</v>
      </c>
      <c r="S986" s="2"/>
    </row>
    <row r="987" spans="1:19">
      <c r="A987" s="2" t="s">
        <v>4742</v>
      </c>
      <c r="B987" s="2" t="s">
        <v>4743</v>
      </c>
      <c r="C987" s="2" t="s">
        <v>4744</v>
      </c>
      <c r="D987" s="2" t="s">
        <v>4745</v>
      </c>
      <c r="E987" s="2" t="s">
        <v>1501</v>
      </c>
      <c r="F987" s="2" t="s">
        <v>62</v>
      </c>
      <c r="G987" s="2" t="s">
        <v>121</v>
      </c>
      <c r="H987" s="2"/>
      <c r="I987" s="2">
        <v>11</v>
      </c>
      <c r="J987" s="2">
        <v>47</v>
      </c>
      <c r="K987" s="2" t="s">
        <v>325</v>
      </c>
      <c r="L987" s="3">
        <v>45863</v>
      </c>
      <c r="M987" s="2" t="s">
        <v>172</v>
      </c>
      <c r="N987" s="2" t="s">
        <v>1686</v>
      </c>
      <c r="O987" s="2" t="s">
        <v>500</v>
      </c>
      <c r="P987" s="2" t="s">
        <v>103</v>
      </c>
      <c r="Q987" s="2" t="s">
        <v>233</v>
      </c>
      <c r="R987" s="3">
        <v>45659</v>
      </c>
      <c r="S987" s="2"/>
    </row>
    <row r="988" spans="1:19">
      <c r="A988" s="2" t="s">
        <v>4746</v>
      </c>
      <c r="B988" s="2" t="s">
        <v>4747</v>
      </c>
      <c r="C988" s="2" t="s">
        <v>4748</v>
      </c>
      <c r="D988" s="2" t="s">
        <v>4749</v>
      </c>
      <c r="E988" s="2" t="s">
        <v>2282</v>
      </c>
      <c r="F988" s="2"/>
      <c r="G988" s="2" t="s">
        <v>686</v>
      </c>
      <c r="H988" s="2">
        <v>11</v>
      </c>
      <c r="I988" s="2">
        <v>6</v>
      </c>
      <c r="J988" s="2">
        <v>32</v>
      </c>
      <c r="K988" s="2"/>
      <c r="L988" s="3">
        <v>45767</v>
      </c>
      <c r="M988" s="2" t="s">
        <v>100</v>
      </c>
      <c r="N988" s="2" t="s">
        <v>670</v>
      </c>
      <c r="O988" s="2" t="s">
        <v>644</v>
      </c>
      <c r="P988" s="2" t="s">
        <v>631</v>
      </c>
      <c r="Q988" s="2" t="s">
        <v>405</v>
      </c>
      <c r="R988" s="3">
        <v>45931</v>
      </c>
      <c r="S988" s="2"/>
    </row>
    <row r="989" spans="1:19">
      <c r="A989" s="2" t="s">
        <v>4750</v>
      </c>
      <c r="B989" s="2" t="s">
        <v>4751</v>
      </c>
      <c r="C989" s="2" t="s">
        <v>4752</v>
      </c>
      <c r="D989" s="2" t="s">
        <v>4753</v>
      </c>
      <c r="E989" s="2" t="s">
        <v>562</v>
      </c>
      <c r="F989" s="2"/>
      <c r="G989" s="2"/>
      <c r="H989" s="2">
        <v>23</v>
      </c>
      <c r="I989" s="2">
        <v>8</v>
      </c>
      <c r="J989" s="2">
        <v>27</v>
      </c>
      <c r="K989" s="2" t="s">
        <v>12</v>
      </c>
      <c r="L989" s="3">
        <v>45952</v>
      </c>
      <c r="M989" s="2" t="s">
        <v>241</v>
      </c>
      <c r="N989" s="2" t="s">
        <v>663</v>
      </c>
      <c r="O989" s="2" t="s">
        <v>570</v>
      </c>
      <c r="P989" s="2" t="s">
        <v>114</v>
      </c>
      <c r="Q989" s="2" t="s">
        <v>578</v>
      </c>
      <c r="R989" s="3">
        <v>46013</v>
      </c>
      <c r="S989" s="2" t="s">
        <v>4754</v>
      </c>
    </row>
    <row r="990" spans="1:19">
      <c r="A990" s="2" t="s">
        <v>4755</v>
      </c>
      <c r="B990" s="2" t="s">
        <v>4756</v>
      </c>
      <c r="C990" s="2" t="s">
        <v>4757</v>
      </c>
      <c r="D990" s="2" t="s">
        <v>4758</v>
      </c>
      <c r="E990" s="2" t="s">
        <v>348</v>
      </c>
      <c r="F990" s="2" t="s">
        <v>38</v>
      </c>
      <c r="G990" s="2" t="s">
        <v>212</v>
      </c>
      <c r="H990" s="2">
        <v>35</v>
      </c>
      <c r="I990" s="2">
        <v>10</v>
      </c>
      <c r="J990" s="2">
        <v>60</v>
      </c>
      <c r="K990" s="2" t="s">
        <v>89</v>
      </c>
      <c r="L990" s="3"/>
      <c r="M990" s="2" t="s">
        <v>532</v>
      </c>
      <c r="N990" s="2" t="s">
        <v>201</v>
      </c>
      <c r="O990" s="2" t="s">
        <v>412</v>
      </c>
      <c r="P990" s="2" t="s">
        <v>396</v>
      </c>
      <c r="Q990" s="2" t="s">
        <v>414</v>
      </c>
      <c r="R990" s="3">
        <v>45887</v>
      </c>
      <c r="S990" s="2" t="s">
        <v>4759</v>
      </c>
    </row>
    <row r="991" spans="1:19">
      <c r="A991" s="2" t="s">
        <v>4760</v>
      </c>
      <c r="B991" s="2" t="s">
        <v>4761</v>
      </c>
      <c r="C991" s="2" t="s">
        <v>4762</v>
      </c>
      <c r="D991" s="2" t="s">
        <v>4763</v>
      </c>
      <c r="E991" s="2" t="s">
        <v>562</v>
      </c>
      <c r="F991" s="2" t="s">
        <v>120</v>
      </c>
      <c r="G991" s="2"/>
      <c r="H991" s="2"/>
      <c r="I991" s="2">
        <v>10</v>
      </c>
      <c r="J991" s="2"/>
      <c r="K991" s="2" t="s">
        <v>39</v>
      </c>
      <c r="L991" s="3"/>
      <c r="M991" s="2" t="s">
        <v>40</v>
      </c>
      <c r="N991" s="2" t="s">
        <v>201</v>
      </c>
      <c r="O991" s="2" t="s">
        <v>915</v>
      </c>
      <c r="P991" s="2" t="s">
        <v>318</v>
      </c>
      <c r="Q991" s="2" t="s">
        <v>625</v>
      </c>
      <c r="R991" s="3">
        <v>45757</v>
      </c>
      <c r="S991" s="2" t="s">
        <v>4764</v>
      </c>
    </row>
    <row r="992" spans="1:19">
      <c r="A992" s="2" t="s">
        <v>4765</v>
      </c>
      <c r="B992" s="2" t="s">
        <v>4766</v>
      </c>
      <c r="C992" s="2" t="s">
        <v>4767</v>
      </c>
      <c r="D992" s="2" t="s">
        <v>4768</v>
      </c>
      <c r="E992" s="2" t="s">
        <v>261</v>
      </c>
      <c r="F992" s="2" t="s">
        <v>569</v>
      </c>
      <c r="G992" s="2" t="s">
        <v>686</v>
      </c>
      <c r="H992" s="2">
        <v>19</v>
      </c>
      <c r="I992" s="2">
        <v>9</v>
      </c>
      <c r="J992" s="2">
        <v>0</v>
      </c>
      <c r="K992" s="2" t="s">
        <v>325</v>
      </c>
      <c r="L992" s="3">
        <v>45664</v>
      </c>
      <c r="M992" s="2" t="s">
        <v>90</v>
      </c>
      <c r="N992" s="2" t="s">
        <v>976</v>
      </c>
      <c r="O992" s="2" t="s">
        <v>67</v>
      </c>
      <c r="P992" s="2" t="s">
        <v>526</v>
      </c>
      <c r="Q992" s="2" t="s">
        <v>445</v>
      </c>
      <c r="R992" s="3">
        <v>45934</v>
      </c>
      <c r="S992" s="2" t="s">
        <v>4769</v>
      </c>
    </row>
    <row r="993" spans="1:19">
      <c r="A993" s="2" t="s">
        <v>4770</v>
      </c>
      <c r="B993" s="2" t="s">
        <v>4771</v>
      </c>
      <c r="C993" s="2" t="s">
        <v>4772</v>
      </c>
      <c r="D993" s="2" t="s">
        <v>4773</v>
      </c>
      <c r="E993" s="2" t="s">
        <v>48</v>
      </c>
      <c r="F993" s="2"/>
      <c r="G993" s="2" t="s">
        <v>643</v>
      </c>
      <c r="H993" s="2">
        <v>2</v>
      </c>
      <c r="I993" s="2"/>
      <c r="J993" s="2">
        <v>7</v>
      </c>
      <c r="K993" s="2" t="s">
        <v>122</v>
      </c>
      <c r="L993" s="3">
        <v>45754</v>
      </c>
      <c r="M993" s="2" t="s">
        <v>516</v>
      </c>
      <c r="N993" s="2" t="s">
        <v>1686</v>
      </c>
      <c r="O993" s="2" t="s">
        <v>92</v>
      </c>
      <c r="P993" s="2" t="s">
        <v>265</v>
      </c>
      <c r="Q993" s="2" t="s">
        <v>284</v>
      </c>
      <c r="R993" s="3">
        <v>45715</v>
      </c>
      <c r="S993" s="2"/>
    </row>
    <row r="994" spans="1:19">
      <c r="A994" s="2" t="s">
        <v>4774</v>
      </c>
      <c r="B994" s="2" t="s">
        <v>4775</v>
      </c>
      <c r="C994" s="2" t="s">
        <v>4776</v>
      </c>
      <c r="D994" s="2" t="s">
        <v>4777</v>
      </c>
      <c r="E994" s="2" t="s">
        <v>2276</v>
      </c>
      <c r="F994" s="2" t="s">
        <v>271</v>
      </c>
      <c r="G994" s="2" t="s">
        <v>121</v>
      </c>
      <c r="H994" s="2">
        <v>29</v>
      </c>
      <c r="I994" s="2"/>
      <c r="J994" s="2">
        <v>58</v>
      </c>
      <c r="K994" s="2" t="s">
        <v>459</v>
      </c>
      <c r="L994" s="3">
        <v>45862</v>
      </c>
      <c r="M994" s="2" t="s">
        <v>78</v>
      </c>
      <c r="N994" s="2" t="s">
        <v>292</v>
      </c>
      <c r="O994" s="2" t="s">
        <v>337</v>
      </c>
      <c r="P994" s="2" t="s">
        <v>301</v>
      </c>
      <c r="Q994" s="2" t="s">
        <v>438</v>
      </c>
      <c r="R994" s="3">
        <v>46003</v>
      </c>
      <c r="S994" s="2"/>
    </row>
    <row r="995" spans="1:19">
      <c r="A995" s="2" t="s">
        <v>4778</v>
      </c>
      <c r="B995" s="2" t="s">
        <v>4779</v>
      </c>
      <c r="C995" s="2" t="s">
        <v>4780</v>
      </c>
      <c r="D995" s="2" t="s">
        <v>4781</v>
      </c>
      <c r="E995" s="2" t="s">
        <v>1882</v>
      </c>
      <c r="F995" s="2"/>
      <c r="G995" s="2" t="s">
        <v>171</v>
      </c>
      <c r="H995" s="2">
        <v>19</v>
      </c>
      <c r="I995" s="2">
        <v>4</v>
      </c>
      <c r="J995" s="2">
        <v>13</v>
      </c>
      <c r="K995" s="2" t="s">
        <v>252</v>
      </c>
      <c r="L995" s="3">
        <v>45923</v>
      </c>
      <c r="M995" s="2" t="s">
        <v>316</v>
      </c>
      <c r="N995" s="2" t="s">
        <v>370</v>
      </c>
      <c r="O995" s="2" t="s">
        <v>202</v>
      </c>
      <c r="P995" s="2" t="s">
        <v>624</v>
      </c>
      <c r="Q995" s="2" t="s">
        <v>509</v>
      </c>
      <c r="R995" s="3">
        <v>45841</v>
      </c>
      <c r="S995" s="2"/>
    </row>
    <row r="996" spans="1:19">
      <c r="A996" s="2" t="s">
        <v>4782</v>
      </c>
      <c r="B996" s="2" t="s">
        <v>4783</v>
      </c>
      <c r="C996" s="2" t="s">
        <v>4784</v>
      </c>
      <c r="D996" s="2" t="s">
        <v>4785</v>
      </c>
      <c r="E996" s="2" t="s">
        <v>290</v>
      </c>
      <c r="F996" s="2" t="s">
        <v>444</v>
      </c>
      <c r="G996" s="2" t="s">
        <v>361</v>
      </c>
      <c r="H996" s="2">
        <v>13</v>
      </c>
      <c r="I996" s="2">
        <v>2</v>
      </c>
      <c r="J996" s="2">
        <v>30</v>
      </c>
      <c r="K996" s="2"/>
      <c r="L996" s="3">
        <v>45912</v>
      </c>
      <c r="M996" s="2" t="s">
        <v>335</v>
      </c>
      <c r="N996" s="2" t="s">
        <v>152</v>
      </c>
      <c r="O996" s="2" t="s">
        <v>576</v>
      </c>
      <c r="P996" s="2"/>
      <c r="Q996" s="2" t="s">
        <v>438</v>
      </c>
      <c r="R996" s="3">
        <v>45711</v>
      </c>
      <c r="S996" s="2" t="s">
        <v>4786</v>
      </c>
    </row>
    <row r="997" spans="1:19">
      <c r="A997" s="2" t="s">
        <v>4787</v>
      </c>
      <c r="B997" s="2" t="s">
        <v>4788</v>
      </c>
      <c r="C997" s="2" t="s">
        <v>4789</v>
      </c>
      <c r="D997" s="2" t="s">
        <v>4790</v>
      </c>
      <c r="E997" s="2" t="s">
        <v>975</v>
      </c>
      <c r="F997" s="2" t="s">
        <v>140</v>
      </c>
      <c r="G997" s="2" t="s">
        <v>262</v>
      </c>
      <c r="H997" s="2">
        <v>3</v>
      </c>
      <c r="I997" s="2">
        <v>2</v>
      </c>
      <c r="J997" s="2">
        <v>57</v>
      </c>
      <c r="K997" s="2" t="s">
        <v>5</v>
      </c>
      <c r="L997" s="3">
        <v>45744</v>
      </c>
      <c r="M997" s="2" t="s">
        <v>172</v>
      </c>
      <c r="N997" s="2" t="s">
        <v>792</v>
      </c>
      <c r="O997" s="2" t="s">
        <v>300</v>
      </c>
      <c r="P997" s="2" t="s">
        <v>775</v>
      </c>
      <c r="Q997" s="2"/>
      <c r="R997" s="3">
        <v>45958</v>
      </c>
      <c r="S997" s="2" t="s">
        <v>4791</v>
      </c>
    </row>
    <row r="998" spans="1:19">
      <c r="A998" s="2" t="s">
        <v>4792</v>
      </c>
      <c r="B998" s="2" t="s">
        <v>4793</v>
      </c>
      <c r="C998" s="2" t="s">
        <v>4794</v>
      </c>
      <c r="D998" s="2" t="s">
        <v>4795</v>
      </c>
      <c r="E998" s="2" t="s">
        <v>315</v>
      </c>
      <c r="F998" s="2" t="s">
        <v>655</v>
      </c>
      <c r="G998" s="2" t="s">
        <v>200</v>
      </c>
      <c r="H998" s="2">
        <v>25</v>
      </c>
      <c r="I998" s="2">
        <v>1</v>
      </c>
      <c r="J998" s="2">
        <v>22</v>
      </c>
      <c r="K998" s="2" t="s">
        <v>7</v>
      </c>
      <c r="L998" s="3">
        <v>45691</v>
      </c>
      <c r="M998" s="2" t="s">
        <v>669</v>
      </c>
      <c r="N998" s="2" t="s">
        <v>717</v>
      </c>
      <c r="O998" s="2" t="s">
        <v>469</v>
      </c>
      <c r="P998" s="2" t="s">
        <v>43</v>
      </c>
      <c r="Q998" s="2"/>
      <c r="R998" s="3">
        <v>45802</v>
      </c>
      <c r="S998" s="2"/>
    </row>
    <row r="999" spans="1:19">
      <c r="A999" s="2" t="s">
        <v>4796</v>
      </c>
      <c r="B999" s="2" t="s">
        <v>4797</v>
      </c>
      <c r="C999" s="2" t="s">
        <v>4798</v>
      </c>
      <c r="D999" s="2" t="s">
        <v>4799</v>
      </c>
      <c r="E999" s="2" t="s">
        <v>998</v>
      </c>
      <c r="F999" s="2" t="s">
        <v>230</v>
      </c>
      <c r="G999" s="2" t="s">
        <v>369</v>
      </c>
      <c r="H999" s="2">
        <v>20</v>
      </c>
      <c r="I999" s="2">
        <v>18</v>
      </c>
      <c r="J999" s="2">
        <v>1</v>
      </c>
      <c r="K999" s="2" t="s">
        <v>291</v>
      </c>
      <c r="L999" s="3"/>
      <c r="M999" s="2" t="s">
        <v>172</v>
      </c>
      <c r="N999" s="2" t="s">
        <v>362</v>
      </c>
      <c r="O999" s="2" t="s">
        <v>124</v>
      </c>
      <c r="P999" s="2" t="s">
        <v>1093</v>
      </c>
      <c r="Q999" s="2" t="s">
        <v>44</v>
      </c>
      <c r="R999" s="3">
        <v>45878</v>
      </c>
      <c r="S999" s="2"/>
    </row>
    <row r="1000" spans="1:19">
      <c r="A1000" s="2" t="s">
        <v>4800</v>
      </c>
      <c r="B1000" s="2" t="s">
        <v>4801</v>
      </c>
      <c r="C1000" s="2" t="s">
        <v>4802</v>
      </c>
      <c r="D1000" s="2" t="s">
        <v>4803</v>
      </c>
      <c r="E1000" s="2" t="s">
        <v>1510</v>
      </c>
      <c r="F1000" s="2" t="s">
        <v>444</v>
      </c>
      <c r="G1000" s="2" t="s">
        <v>6</v>
      </c>
      <c r="H1000" s="2">
        <v>22</v>
      </c>
      <c r="I1000" s="2">
        <v>20</v>
      </c>
      <c r="J1000" s="2">
        <v>27</v>
      </c>
      <c r="K1000" s="2" t="s">
        <v>252</v>
      </c>
      <c r="L1000" s="3">
        <v>45769</v>
      </c>
      <c r="M1000" s="2" t="s">
        <v>421</v>
      </c>
      <c r="N1000" s="2" t="s">
        <v>253</v>
      </c>
      <c r="O1000" s="2" t="s">
        <v>274</v>
      </c>
      <c r="P1000" s="2" t="s">
        <v>1438</v>
      </c>
      <c r="Q1000" s="2" t="s">
        <v>329</v>
      </c>
      <c r="R1000" s="3">
        <v>45956</v>
      </c>
      <c r="S1000" s="2"/>
    </row>
    <row r="1001" spans="1:19">
      <c r="A1001" s="2" t="s">
        <v>4804</v>
      </c>
      <c r="B1001" s="2" t="s">
        <v>4805</v>
      </c>
      <c r="C1001" s="2" t="s">
        <v>4806</v>
      </c>
      <c r="D1001" s="2" t="s">
        <v>4807</v>
      </c>
      <c r="E1001" s="2" t="s">
        <v>450</v>
      </c>
      <c r="F1001" s="2" t="s">
        <v>62</v>
      </c>
      <c r="G1001" s="2" t="s">
        <v>171</v>
      </c>
      <c r="H1001" s="2">
        <v>24</v>
      </c>
      <c r="I1001" s="2">
        <v>14</v>
      </c>
      <c r="J1001" s="2">
        <v>5</v>
      </c>
      <c r="K1001" s="2" t="s">
        <v>5</v>
      </c>
      <c r="L1001" s="3">
        <v>45843</v>
      </c>
      <c r="M1001" s="2" t="s">
        <v>421</v>
      </c>
      <c r="N1001" s="2" t="s">
        <v>976</v>
      </c>
      <c r="O1001" s="2" t="s">
        <v>412</v>
      </c>
      <c r="P1001" s="2" t="s">
        <v>878</v>
      </c>
      <c r="Q1001" s="2" t="s">
        <v>578</v>
      </c>
      <c r="R1001" s="3">
        <v>45725</v>
      </c>
      <c r="S1001" s="2" t="s">
        <v>4808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FD4D-4F5F-4384-BA0D-691ABF23B402}">
  <dimension ref="A1:L136"/>
  <sheetViews>
    <sheetView workbookViewId="0">
      <selection sqref="A1:L1"/>
    </sheetView>
  </sheetViews>
  <sheetFormatPr defaultRowHeight="14.4"/>
  <cols>
    <col min="1" max="12" width="15.77734375" customWidth="1"/>
  </cols>
  <sheetData>
    <row r="1" spans="1:12">
      <c r="A1" s="13" t="s">
        <v>4809</v>
      </c>
      <c r="B1" s="13" t="s">
        <v>4810</v>
      </c>
      <c r="C1" s="13" t="s">
        <v>4811</v>
      </c>
      <c r="D1" s="13" t="s">
        <v>4</v>
      </c>
      <c r="E1" s="13" t="s">
        <v>4812</v>
      </c>
      <c r="F1" s="13" t="s">
        <v>4813</v>
      </c>
      <c r="G1" s="13" t="s">
        <v>16</v>
      </c>
      <c r="H1" s="13" t="s">
        <v>4814</v>
      </c>
      <c r="I1" s="13" t="s">
        <v>4815</v>
      </c>
      <c r="J1" s="13" t="s">
        <v>4816</v>
      </c>
      <c r="K1" s="13" t="s">
        <v>4817</v>
      </c>
      <c r="L1" s="13" t="s">
        <v>4818</v>
      </c>
    </row>
    <row r="2" spans="1:12">
      <c r="A2" s="7" t="s">
        <v>4819</v>
      </c>
      <c r="B2" s="7" t="s">
        <v>4820</v>
      </c>
      <c r="C2" s="7" t="s">
        <v>4821</v>
      </c>
      <c r="D2" s="7" t="s">
        <v>171</v>
      </c>
      <c r="E2" s="7" t="s">
        <v>4822</v>
      </c>
      <c r="F2" s="7">
        <v>4423</v>
      </c>
      <c r="G2" s="7" t="s">
        <v>4823</v>
      </c>
      <c r="H2" s="7">
        <v>108294</v>
      </c>
      <c r="I2" s="7">
        <v>5972</v>
      </c>
      <c r="J2" s="7">
        <v>99</v>
      </c>
      <c r="K2" s="7">
        <v>21</v>
      </c>
      <c r="L2" s="7">
        <v>77911</v>
      </c>
    </row>
    <row r="3" spans="1:12">
      <c r="A3" s="7" t="s">
        <v>4824</v>
      </c>
      <c r="B3" s="7" t="s">
        <v>4825</v>
      </c>
      <c r="C3" s="7" t="s">
        <v>4826</v>
      </c>
      <c r="D3" s="7" t="s">
        <v>262</v>
      </c>
      <c r="E3" s="7" t="s">
        <v>4827</v>
      </c>
      <c r="F3" s="7">
        <v>6401</v>
      </c>
      <c r="G3" s="7" t="s">
        <v>4828</v>
      </c>
      <c r="H3" s="7">
        <v>61308</v>
      </c>
      <c r="I3" s="7">
        <v>2283</v>
      </c>
      <c r="J3" s="7">
        <v>48</v>
      </c>
      <c r="K3" s="7">
        <v>5</v>
      </c>
      <c r="L3" s="7">
        <v>12313</v>
      </c>
    </row>
    <row r="4" spans="1:12">
      <c r="A4" s="7" t="s">
        <v>4824</v>
      </c>
      <c r="B4" s="7" t="s">
        <v>4829</v>
      </c>
      <c r="C4" s="7" t="s">
        <v>4826</v>
      </c>
      <c r="D4" s="7" t="s">
        <v>387</v>
      </c>
      <c r="E4" s="7" t="s">
        <v>4830</v>
      </c>
      <c r="F4" s="7">
        <v>6171</v>
      </c>
      <c r="G4" s="7" t="s">
        <v>4831</v>
      </c>
      <c r="H4" s="7">
        <v>54265</v>
      </c>
      <c r="I4" s="7">
        <v>1683</v>
      </c>
      <c r="J4" s="7">
        <v>34</v>
      </c>
      <c r="K4" s="7">
        <v>7</v>
      </c>
      <c r="L4" s="7">
        <v>33082</v>
      </c>
    </row>
    <row r="5" spans="1:12">
      <c r="A5" s="7" t="s">
        <v>4824</v>
      </c>
      <c r="B5" s="7" t="s">
        <v>4832</v>
      </c>
      <c r="C5" s="7" t="s">
        <v>4826</v>
      </c>
      <c r="D5" s="7" t="s">
        <v>141</v>
      </c>
      <c r="E5" s="7" t="s">
        <v>4827</v>
      </c>
      <c r="F5" s="7">
        <v>6022</v>
      </c>
      <c r="G5" s="7" t="s">
        <v>4833</v>
      </c>
      <c r="H5" s="7">
        <v>45356</v>
      </c>
      <c r="I5" s="7">
        <v>1769</v>
      </c>
      <c r="J5" s="7">
        <v>36</v>
      </c>
      <c r="K5" s="7">
        <v>10</v>
      </c>
      <c r="L5" s="7">
        <v>24392</v>
      </c>
    </row>
    <row r="6" spans="1:12">
      <c r="A6" s="7" t="s">
        <v>4824</v>
      </c>
      <c r="B6" s="7" t="s">
        <v>4834</v>
      </c>
      <c r="C6" s="7" t="s">
        <v>4826</v>
      </c>
      <c r="D6" s="7" t="s">
        <v>643</v>
      </c>
      <c r="E6" s="7" t="s">
        <v>4830</v>
      </c>
      <c r="F6" s="7">
        <v>6863</v>
      </c>
      <c r="G6" s="7" t="s">
        <v>4835</v>
      </c>
      <c r="H6" s="7">
        <v>62990</v>
      </c>
      <c r="I6" s="7">
        <v>2113</v>
      </c>
      <c r="J6" s="7">
        <v>48</v>
      </c>
      <c r="K6" s="7">
        <v>6</v>
      </c>
      <c r="L6" s="7">
        <v>9330</v>
      </c>
    </row>
    <row r="7" spans="1:12">
      <c r="A7" s="7" t="s">
        <v>4824</v>
      </c>
      <c r="B7" s="7" t="s">
        <v>4836</v>
      </c>
      <c r="C7" s="7" t="s">
        <v>4826</v>
      </c>
      <c r="D7" s="7" t="s">
        <v>643</v>
      </c>
      <c r="E7" s="7" t="s">
        <v>4827</v>
      </c>
      <c r="F7" s="7">
        <v>6982</v>
      </c>
      <c r="G7" s="7" t="s">
        <v>4837</v>
      </c>
      <c r="H7" s="7">
        <v>49599</v>
      </c>
      <c r="I7" s="7">
        <v>2197</v>
      </c>
      <c r="J7" s="7">
        <v>60</v>
      </c>
      <c r="K7" s="7">
        <v>7</v>
      </c>
      <c r="L7" s="7">
        <v>11457</v>
      </c>
    </row>
    <row r="8" spans="1:12">
      <c r="A8" s="7" t="s">
        <v>4824</v>
      </c>
      <c r="B8" s="7" t="s">
        <v>4829</v>
      </c>
      <c r="C8" s="7" t="s">
        <v>4826</v>
      </c>
      <c r="D8" s="7" t="s">
        <v>387</v>
      </c>
      <c r="E8" s="7" t="s">
        <v>4827</v>
      </c>
      <c r="F8" s="7">
        <v>6013</v>
      </c>
      <c r="G8" s="7" t="s">
        <v>4838</v>
      </c>
      <c r="H8" s="7">
        <v>56402</v>
      </c>
      <c r="I8" s="7">
        <v>1617</v>
      </c>
      <c r="J8" s="7">
        <v>48</v>
      </c>
      <c r="K8" s="7">
        <v>10</v>
      </c>
      <c r="L8" s="7">
        <v>17657</v>
      </c>
    </row>
    <row r="9" spans="1:12">
      <c r="A9" s="7" t="s">
        <v>4839</v>
      </c>
      <c r="B9" s="7" t="s">
        <v>4840</v>
      </c>
      <c r="C9" s="7" t="s">
        <v>4840</v>
      </c>
      <c r="D9" s="7" t="s">
        <v>8</v>
      </c>
      <c r="E9" s="7" t="s">
        <v>895</v>
      </c>
      <c r="F9" s="7">
        <v>2199</v>
      </c>
      <c r="G9" s="7" t="s">
        <v>4833</v>
      </c>
      <c r="H9" s="7">
        <v>5080</v>
      </c>
      <c r="I9" s="7">
        <v>1128</v>
      </c>
      <c r="J9" s="7">
        <v>56</v>
      </c>
      <c r="K9" s="7">
        <v>12</v>
      </c>
      <c r="L9" s="7">
        <v>19507</v>
      </c>
    </row>
    <row r="10" spans="1:12">
      <c r="A10" s="7" t="s">
        <v>4824</v>
      </c>
      <c r="B10" s="7" t="s">
        <v>4834</v>
      </c>
      <c r="C10" s="7" t="s">
        <v>4826</v>
      </c>
      <c r="D10" s="7" t="s">
        <v>387</v>
      </c>
      <c r="E10" s="7" t="s">
        <v>4827</v>
      </c>
      <c r="F10" s="7">
        <v>6560</v>
      </c>
      <c r="G10" s="7" t="s">
        <v>4841</v>
      </c>
      <c r="H10" s="7">
        <v>48495</v>
      </c>
      <c r="I10" s="7">
        <v>2278</v>
      </c>
      <c r="J10" s="7">
        <v>61</v>
      </c>
      <c r="K10" s="7">
        <v>12</v>
      </c>
      <c r="L10" s="7">
        <v>38764</v>
      </c>
    </row>
    <row r="11" spans="1:12">
      <c r="A11" s="7" t="s">
        <v>4824</v>
      </c>
      <c r="B11" s="7" t="s">
        <v>4825</v>
      </c>
      <c r="C11" s="7" t="s">
        <v>4826</v>
      </c>
      <c r="D11" s="7" t="s">
        <v>141</v>
      </c>
      <c r="E11" s="7" t="s">
        <v>4827</v>
      </c>
      <c r="F11" s="7">
        <v>6885</v>
      </c>
      <c r="G11" s="7" t="s">
        <v>4842</v>
      </c>
      <c r="H11" s="7">
        <v>62783</v>
      </c>
      <c r="I11" s="7">
        <v>2670</v>
      </c>
      <c r="J11" s="7">
        <v>56</v>
      </c>
      <c r="K11" s="7">
        <v>6</v>
      </c>
      <c r="L11" s="7">
        <v>26525</v>
      </c>
    </row>
    <row r="12" spans="1:12">
      <c r="A12" s="7" t="s">
        <v>4824</v>
      </c>
      <c r="B12" s="7" t="s">
        <v>4829</v>
      </c>
      <c r="C12" s="7" t="s">
        <v>4826</v>
      </c>
      <c r="D12" s="7" t="s">
        <v>141</v>
      </c>
      <c r="E12" s="7" t="s">
        <v>4843</v>
      </c>
      <c r="F12" s="7">
        <v>7831</v>
      </c>
      <c r="G12" s="7" t="s">
        <v>4844</v>
      </c>
      <c r="H12" s="7">
        <v>72266</v>
      </c>
      <c r="I12" s="7">
        <v>2799</v>
      </c>
      <c r="J12" s="7">
        <v>63</v>
      </c>
      <c r="K12" s="7">
        <v>14</v>
      </c>
      <c r="L12" s="7">
        <v>39525</v>
      </c>
    </row>
    <row r="13" spans="1:12">
      <c r="A13" s="7" t="s">
        <v>4824</v>
      </c>
      <c r="B13" s="7" t="s">
        <v>4825</v>
      </c>
      <c r="C13" s="7" t="s">
        <v>4826</v>
      </c>
      <c r="D13" s="7" t="s">
        <v>643</v>
      </c>
      <c r="E13" s="7" t="s">
        <v>4827</v>
      </c>
      <c r="F13" s="7">
        <v>9046</v>
      </c>
      <c r="G13" s="7" t="s">
        <v>4845</v>
      </c>
      <c r="H13" s="7">
        <v>66262</v>
      </c>
      <c r="I13" s="7">
        <v>2551</v>
      </c>
      <c r="J13" s="7">
        <v>85</v>
      </c>
      <c r="K13" s="7">
        <v>9</v>
      </c>
      <c r="L13" s="7">
        <v>10705</v>
      </c>
    </row>
    <row r="14" spans="1:12">
      <c r="A14" s="7" t="s">
        <v>4824</v>
      </c>
      <c r="B14" s="7" t="s">
        <v>4829</v>
      </c>
      <c r="C14" s="7" t="s">
        <v>4826</v>
      </c>
      <c r="D14" s="7" t="s">
        <v>141</v>
      </c>
      <c r="E14" s="7" t="s">
        <v>4830</v>
      </c>
      <c r="F14" s="7">
        <v>8538</v>
      </c>
      <c r="G14" s="7" t="s">
        <v>4846</v>
      </c>
      <c r="H14" s="7">
        <v>60811</v>
      </c>
      <c r="I14" s="7">
        <v>2325</v>
      </c>
      <c r="J14" s="7">
        <v>71</v>
      </c>
      <c r="K14" s="7">
        <v>10</v>
      </c>
      <c r="L14" s="7">
        <v>44184</v>
      </c>
    </row>
    <row r="15" spans="1:12">
      <c r="A15" s="7" t="s">
        <v>4824</v>
      </c>
      <c r="B15" s="7" t="s">
        <v>4825</v>
      </c>
      <c r="C15" s="7" t="s">
        <v>4826</v>
      </c>
      <c r="D15" s="7" t="s">
        <v>141</v>
      </c>
      <c r="E15" s="7" t="s">
        <v>4830</v>
      </c>
      <c r="F15" s="7">
        <v>9198</v>
      </c>
      <c r="G15" s="7" t="s">
        <v>4823</v>
      </c>
      <c r="H15" s="7">
        <v>79333</v>
      </c>
      <c r="I15" s="7">
        <v>3441</v>
      </c>
      <c r="J15" s="7">
        <v>82</v>
      </c>
      <c r="K15" s="7">
        <v>14</v>
      </c>
      <c r="L15" s="7">
        <v>32463</v>
      </c>
    </row>
    <row r="16" spans="1:12">
      <c r="A16" s="7" t="s">
        <v>4847</v>
      </c>
      <c r="B16" s="7" t="s">
        <v>4848</v>
      </c>
      <c r="C16" s="7" t="s">
        <v>4849</v>
      </c>
      <c r="D16" s="7" t="s">
        <v>262</v>
      </c>
      <c r="E16" s="7" t="s">
        <v>4850</v>
      </c>
      <c r="F16" s="7">
        <v>4235</v>
      </c>
      <c r="G16" s="7" t="s">
        <v>4828</v>
      </c>
      <c r="H16" s="7">
        <v>82587</v>
      </c>
      <c r="I16" s="7">
        <v>1758</v>
      </c>
      <c r="J16" s="7">
        <v>23</v>
      </c>
      <c r="K16" s="7">
        <v>4</v>
      </c>
      <c r="L16" s="7">
        <v>12158</v>
      </c>
    </row>
    <row r="17" spans="1:12">
      <c r="A17" s="7" t="s">
        <v>4847</v>
      </c>
      <c r="B17" s="7" t="s">
        <v>4851</v>
      </c>
      <c r="C17" s="7" t="s">
        <v>4849</v>
      </c>
      <c r="D17" s="7" t="s">
        <v>387</v>
      </c>
      <c r="E17" s="7" t="s">
        <v>4850</v>
      </c>
      <c r="F17" s="7">
        <v>3895</v>
      </c>
      <c r="G17" s="7" t="s">
        <v>4831</v>
      </c>
      <c r="H17" s="7">
        <v>73487</v>
      </c>
      <c r="I17" s="7">
        <v>1606</v>
      </c>
      <c r="J17" s="7">
        <v>19</v>
      </c>
      <c r="K17" s="7">
        <v>3</v>
      </c>
      <c r="L17" s="7">
        <v>6519</v>
      </c>
    </row>
    <row r="18" spans="1:12">
      <c r="A18" s="7" t="s">
        <v>4847</v>
      </c>
      <c r="B18" s="7" t="s">
        <v>4848</v>
      </c>
      <c r="C18" s="7" t="s">
        <v>4849</v>
      </c>
      <c r="D18" s="7" t="s">
        <v>262</v>
      </c>
      <c r="E18" s="7" t="s">
        <v>4852</v>
      </c>
      <c r="F18" s="7">
        <v>3936</v>
      </c>
      <c r="G18" s="7" t="s">
        <v>4833</v>
      </c>
      <c r="H18" s="7">
        <v>68002</v>
      </c>
      <c r="I18" s="7">
        <v>1328</v>
      </c>
      <c r="J18" s="7">
        <v>22</v>
      </c>
      <c r="K18" s="7">
        <v>3</v>
      </c>
      <c r="L18" s="7">
        <v>11676</v>
      </c>
    </row>
    <row r="19" spans="1:12">
      <c r="A19" s="7" t="s">
        <v>4824</v>
      </c>
      <c r="B19" s="7" t="s">
        <v>4834</v>
      </c>
      <c r="C19" s="7" t="s">
        <v>4826</v>
      </c>
      <c r="D19" s="7" t="s">
        <v>387</v>
      </c>
      <c r="E19" s="7" t="s">
        <v>4827</v>
      </c>
      <c r="F19" s="7">
        <v>6560</v>
      </c>
      <c r="G19" s="7" t="s">
        <v>4841</v>
      </c>
      <c r="H19" s="7">
        <v>48495</v>
      </c>
      <c r="I19" s="7">
        <v>2278</v>
      </c>
      <c r="J19" s="7">
        <v>61</v>
      </c>
      <c r="K19" s="7">
        <v>12</v>
      </c>
      <c r="L19" s="7">
        <v>38764</v>
      </c>
    </row>
    <row r="20" spans="1:12">
      <c r="A20" s="7" t="s">
        <v>4847</v>
      </c>
      <c r="B20" s="7" t="s">
        <v>4848</v>
      </c>
      <c r="C20" s="7" t="s">
        <v>4849</v>
      </c>
      <c r="D20" s="7" t="s">
        <v>262</v>
      </c>
      <c r="E20" s="7" t="s">
        <v>4853</v>
      </c>
      <c r="F20" s="7">
        <v>4045</v>
      </c>
      <c r="G20" s="7" t="s">
        <v>4835</v>
      </c>
      <c r="H20" s="7">
        <v>75115</v>
      </c>
      <c r="I20" s="7">
        <v>1454</v>
      </c>
      <c r="J20" s="7">
        <v>24</v>
      </c>
      <c r="K20" s="7">
        <v>5</v>
      </c>
      <c r="L20" s="7">
        <v>18880</v>
      </c>
    </row>
    <row r="21" spans="1:12">
      <c r="A21" s="7" t="s">
        <v>4847</v>
      </c>
      <c r="B21" s="7" t="s">
        <v>4854</v>
      </c>
      <c r="C21" s="7" t="s">
        <v>4849</v>
      </c>
      <c r="D21" s="7" t="s">
        <v>643</v>
      </c>
      <c r="E21" s="7" t="s">
        <v>4850</v>
      </c>
      <c r="F21" s="7">
        <v>4365</v>
      </c>
      <c r="G21" s="7" t="s">
        <v>4837</v>
      </c>
      <c r="H21" s="7">
        <v>92450</v>
      </c>
      <c r="I21" s="7">
        <v>1637</v>
      </c>
      <c r="J21" s="7">
        <v>20</v>
      </c>
      <c r="K21" s="7">
        <v>5</v>
      </c>
      <c r="L21" s="7">
        <v>5168</v>
      </c>
    </row>
    <row r="22" spans="1:12">
      <c r="A22" s="7" t="s">
        <v>4847</v>
      </c>
      <c r="B22" s="7" t="s">
        <v>4848</v>
      </c>
      <c r="C22" s="7" t="s">
        <v>4849</v>
      </c>
      <c r="D22" s="7" t="s">
        <v>643</v>
      </c>
      <c r="E22" s="7" t="s">
        <v>4850</v>
      </c>
      <c r="F22" s="7">
        <v>4337</v>
      </c>
      <c r="G22" s="7" t="s">
        <v>4838</v>
      </c>
      <c r="H22" s="7">
        <v>79327</v>
      </c>
      <c r="I22" s="7">
        <v>1894</v>
      </c>
      <c r="J22" s="7">
        <v>28</v>
      </c>
      <c r="K22" s="7">
        <v>5</v>
      </c>
      <c r="L22" s="7">
        <v>6157</v>
      </c>
    </row>
    <row r="23" spans="1:12">
      <c r="A23" s="7" t="s">
        <v>4847</v>
      </c>
      <c r="B23" s="7" t="s">
        <v>4855</v>
      </c>
      <c r="C23" s="7" t="s">
        <v>4849</v>
      </c>
      <c r="D23" s="7" t="s">
        <v>643</v>
      </c>
      <c r="E23" s="7" t="s">
        <v>4852</v>
      </c>
      <c r="F23" s="7">
        <v>4337</v>
      </c>
      <c r="G23" s="7" t="s">
        <v>4841</v>
      </c>
      <c r="H23" s="7">
        <v>86243</v>
      </c>
      <c r="I23" s="7">
        <v>1493</v>
      </c>
      <c r="J23" s="7">
        <v>34</v>
      </c>
      <c r="K23" s="7">
        <v>3</v>
      </c>
      <c r="L23" s="7">
        <v>12358</v>
      </c>
    </row>
    <row r="24" spans="1:12">
      <c r="A24" s="7" t="s">
        <v>4847</v>
      </c>
      <c r="B24" s="7" t="s">
        <v>4854</v>
      </c>
      <c r="C24" s="7" t="s">
        <v>4849</v>
      </c>
      <c r="D24" s="7" t="s">
        <v>141</v>
      </c>
      <c r="E24" s="7" t="s">
        <v>4850</v>
      </c>
      <c r="F24" s="7">
        <v>5035</v>
      </c>
      <c r="G24" s="7" t="s">
        <v>4842</v>
      </c>
      <c r="H24" s="7">
        <v>88067</v>
      </c>
      <c r="I24" s="7">
        <v>2207</v>
      </c>
      <c r="J24" s="7">
        <v>29</v>
      </c>
      <c r="K24" s="7">
        <v>5</v>
      </c>
      <c r="L24" s="7">
        <v>22213</v>
      </c>
    </row>
    <row r="25" spans="1:12">
      <c r="A25" s="7" t="s">
        <v>4847</v>
      </c>
      <c r="B25" s="7" t="s">
        <v>4851</v>
      </c>
      <c r="C25" s="7" t="s">
        <v>4849</v>
      </c>
      <c r="D25" s="7" t="s">
        <v>141</v>
      </c>
      <c r="E25" s="7" t="s">
        <v>4852</v>
      </c>
      <c r="F25" s="7">
        <v>4935</v>
      </c>
      <c r="G25" s="7" t="s">
        <v>4844</v>
      </c>
      <c r="H25" s="7">
        <v>91931</v>
      </c>
      <c r="I25" s="7">
        <v>1632</v>
      </c>
      <c r="J25" s="7">
        <v>23</v>
      </c>
      <c r="K25" s="7">
        <v>6</v>
      </c>
      <c r="L25" s="7">
        <v>26225</v>
      </c>
    </row>
    <row r="26" spans="1:12">
      <c r="A26" s="7" t="s">
        <v>4847</v>
      </c>
      <c r="B26" s="7" t="s">
        <v>4856</v>
      </c>
      <c r="C26" s="7" t="s">
        <v>4849</v>
      </c>
      <c r="D26" s="7" t="s">
        <v>643</v>
      </c>
      <c r="E26" s="7" t="s">
        <v>4852</v>
      </c>
      <c r="F26" s="7">
        <v>5641</v>
      </c>
      <c r="G26" s="7" t="s">
        <v>4845</v>
      </c>
      <c r="H26" s="7">
        <v>104125</v>
      </c>
      <c r="I26" s="7">
        <v>1926</v>
      </c>
      <c r="J26" s="7">
        <v>37</v>
      </c>
      <c r="K26" s="7">
        <v>5</v>
      </c>
      <c r="L26" s="7">
        <v>17067</v>
      </c>
    </row>
    <row r="27" spans="1:12">
      <c r="A27" s="7" t="s">
        <v>4847</v>
      </c>
      <c r="B27" s="7" t="s">
        <v>4855</v>
      </c>
      <c r="C27" s="7" t="s">
        <v>4849</v>
      </c>
      <c r="D27" s="7" t="s">
        <v>262</v>
      </c>
      <c r="E27" s="7" t="s">
        <v>4850</v>
      </c>
      <c r="F27" s="7">
        <v>6161</v>
      </c>
      <c r="G27" s="7" t="s">
        <v>4846</v>
      </c>
      <c r="H27" s="7">
        <v>134014</v>
      </c>
      <c r="I27" s="7">
        <v>2128</v>
      </c>
      <c r="J27" s="7">
        <v>34</v>
      </c>
      <c r="K27" s="7">
        <v>7</v>
      </c>
      <c r="L27" s="7">
        <v>20192</v>
      </c>
    </row>
    <row r="28" spans="1:12">
      <c r="A28" s="7" t="s">
        <v>4847</v>
      </c>
      <c r="B28" s="7" t="s">
        <v>4848</v>
      </c>
      <c r="C28" s="7" t="s">
        <v>4849</v>
      </c>
      <c r="D28" s="7" t="s">
        <v>387</v>
      </c>
      <c r="E28" s="7" t="s">
        <v>4853</v>
      </c>
      <c r="F28" s="7">
        <v>5801</v>
      </c>
      <c r="G28" s="7" t="s">
        <v>4823</v>
      </c>
      <c r="H28" s="7">
        <v>117081</v>
      </c>
      <c r="I28" s="7">
        <v>2181</v>
      </c>
      <c r="J28" s="7">
        <v>44</v>
      </c>
      <c r="K28" s="7">
        <v>6</v>
      </c>
      <c r="L28" s="7">
        <v>14967</v>
      </c>
    </row>
    <row r="29" spans="1:12">
      <c r="A29" s="7" t="s">
        <v>4857</v>
      </c>
      <c r="B29" s="7" t="s">
        <v>4858</v>
      </c>
      <c r="C29" s="7" t="s">
        <v>4859</v>
      </c>
      <c r="D29" s="7" t="s">
        <v>369</v>
      </c>
      <c r="E29" s="7" t="s">
        <v>4860</v>
      </c>
      <c r="F29" s="7">
        <v>5086</v>
      </c>
      <c r="G29" s="7" t="s">
        <v>4828</v>
      </c>
      <c r="H29" s="7">
        <v>55852</v>
      </c>
      <c r="I29" s="7">
        <v>1785</v>
      </c>
      <c r="J29" s="7">
        <v>45</v>
      </c>
      <c r="K29" s="7">
        <v>6</v>
      </c>
      <c r="L29" s="7">
        <v>17174</v>
      </c>
    </row>
    <row r="30" spans="1:12">
      <c r="A30" s="7" t="s">
        <v>4857</v>
      </c>
      <c r="B30" s="7" t="s">
        <v>4861</v>
      </c>
      <c r="C30" s="7" t="s">
        <v>4859</v>
      </c>
      <c r="D30" s="7" t="s">
        <v>121</v>
      </c>
      <c r="E30" s="7" t="s">
        <v>4860</v>
      </c>
      <c r="F30" s="7">
        <v>4922</v>
      </c>
      <c r="G30" s="7" t="s">
        <v>4831</v>
      </c>
      <c r="H30" s="7">
        <v>53037</v>
      </c>
      <c r="I30" s="7">
        <v>1549</v>
      </c>
      <c r="J30" s="7">
        <v>42</v>
      </c>
      <c r="K30" s="7">
        <v>5</v>
      </c>
      <c r="L30" s="7">
        <v>15692</v>
      </c>
    </row>
    <row r="31" spans="1:12">
      <c r="A31" s="7" t="s">
        <v>4857</v>
      </c>
      <c r="B31" s="7" t="s">
        <v>4862</v>
      </c>
      <c r="C31" s="7" t="s">
        <v>4859</v>
      </c>
      <c r="D31" s="7" t="s">
        <v>308</v>
      </c>
      <c r="E31" s="7" t="s">
        <v>17</v>
      </c>
      <c r="F31" s="7">
        <v>5449</v>
      </c>
      <c r="G31" s="7" t="s">
        <v>4833</v>
      </c>
      <c r="H31" s="7">
        <v>74810</v>
      </c>
      <c r="I31" s="7">
        <v>2143</v>
      </c>
      <c r="J31" s="7">
        <v>47</v>
      </c>
      <c r="K31" s="7">
        <v>9</v>
      </c>
      <c r="L31" s="7">
        <v>27059</v>
      </c>
    </row>
    <row r="32" spans="1:12">
      <c r="A32" s="7" t="s">
        <v>4857</v>
      </c>
      <c r="B32" s="7" t="s">
        <v>4858</v>
      </c>
      <c r="C32" s="7" t="s">
        <v>4859</v>
      </c>
      <c r="D32" s="7" t="s">
        <v>369</v>
      </c>
      <c r="E32" s="7" t="s">
        <v>17</v>
      </c>
      <c r="F32" s="7">
        <v>5427</v>
      </c>
      <c r="G32" s="7" t="s">
        <v>4835</v>
      </c>
      <c r="H32" s="7">
        <v>72132</v>
      </c>
      <c r="I32" s="7">
        <v>1763</v>
      </c>
      <c r="J32" s="7">
        <v>37</v>
      </c>
      <c r="K32" s="7">
        <v>5</v>
      </c>
      <c r="L32" s="7">
        <v>12085</v>
      </c>
    </row>
    <row r="33" spans="1:12">
      <c r="A33" s="7" t="s">
        <v>4857</v>
      </c>
      <c r="B33" s="7" t="s">
        <v>4863</v>
      </c>
      <c r="C33" s="7" t="s">
        <v>4859</v>
      </c>
      <c r="D33" s="7" t="s">
        <v>251</v>
      </c>
      <c r="E33" s="7" t="s">
        <v>4864</v>
      </c>
      <c r="F33" s="7">
        <v>5502</v>
      </c>
      <c r="G33" s="7" t="s">
        <v>4837</v>
      </c>
      <c r="H33" s="7">
        <v>70324</v>
      </c>
      <c r="I33" s="7">
        <v>1713</v>
      </c>
      <c r="J33" s="7">
        <v>50</v>
      </c>
      <c r="K33" s="7">
        <v>8</v>
      </c>
      <c r="L33" s="7">
        <v>10437</v>
      </c>
    </row>
    <row r="34" spans="1:12">
      <c r="A34" s="7" t="s">
        <v>4857</v>
      </c>
      <c r="B34" s="7" t="s">
        <v>4862</v>
      </c>
      <c r="C34" s="7" t="s">
        <v>4859</v>
      </c>
      <c r="D34" s="7" t="s">
        <v>308</v>
      </c>
      <c r="E34" s="7" t="s">
        <v>17</v>
      </c>
      <c r="F34" s="7">
        <v>5233</v>
      </c>
      <c r="G34" s="7" t="s">
        <v>4838</v>
      </c>
      <c r="H34" s="7">
        <v>70862</v>
      </c>
      <c r="I34" s="7">
        <v>2154</v>
      </c>
      <c r="J34" s="7">
        <v>37</v>
      </c>
      <c r="K34" s="7">
        <v>8</v>
      </c>
      <c r="L34" s="7">
        <v>24449</v>
      </c>
    </row>
    <row r="35" spans="1:12">
      <c r="A35" s="7" t="s">
        <v>4857</v>
      </c>
      <c r="B35" s="7" t="s">
        <v>4858</v>
      </c>
      <c r="C35" s="7" t="s">
        <v>4859</v>
      </c>
      <c r="D35" s="7" t="s">
        <v>308</v>
      </c>
      <c r="E35" s="7" t="s">
        <v>17</v>
      </c>
      <c r="F35" s="7">
        <v>5046</v>
      </c>
      <c r="G35" s="7" t="s">
        <v>4841</v>
      </c>
      <c r="H35" s="7">
        <v>56221</v>
      </c>
      <c r="I35" s="7">
        <v>2028</v>
      </c>
      <c r="J35" s="7">
        <v>37</v>
      </c>
      <c r="K35" s="7">
        <v>5</v>
      </c>
      <c r="L35" s="7">
        <v>4233</v>
      </c>
    </row>
    <row r="36" spans="1:12">
      <c r="A36" s="7" t="s">
        <v>4857</v>
      </c>
      <c r="B36" s="7" t="s">
        <v>4858</v>
      </c>
      <c r="C36" s="7" t="s">
        <v>4859</v>
      </c>
      <c r="D36" s="7" t="s">
        <v>251</v>
      </c>
      <c r="E36" s="7" t="s">
        <v>4864</v>
      </c>
      <c r="F36" s="7">
        <v>6106</v>
      </c>
      <c r="G36" s="7" t="s">
        <v>4842</v>
      </c>
      <c r="H36" s="7">
        <v>76838</v>
      </c>
      <c r="I36" s="7">
        <v>1791</v>
      </c>
      <c r="J36" s="7">
        <v>40</v>
      </c>
      <c r="K36" s="7">
        <v>8</v>
      </c>
      <c r="L36" s="7">
        <v>19742</v>
      </c>
    </row>
    <row r="37" spans="1:12">
      <c r="A37" s="7" t="s">
        <v>4857</v>
      </c>
      <c r="B37" s="7" t="s">
        <v>4858</v>
      </c>
      <c r="C37" s="7" t="s">
        <v>4859</v>
      </c>
      <c r="D37" s="7" t="s">
        <v>369</v>
      </c>
      <c r="E37" s="7" t="s">
        <v>4864</v>
      </c>
      <c r="F37" s="7">
        <v>5945</v>
      </c>
      <c r="G37" s="7" t="s">
        <v>4844</v>
      </c>
      <c r="H37" s="7">
        <v>66044</v>
      </c>
      <c r="I37" s="7">
        <v>2495</v>
      </c>
      <c r="J37" s="7">
        <v>34</v>
      </c>
      <c r="K37" s="7">
        <v>6</v>
      </c>
      <c r="L37" s="7">
        <v>25247</v>
      </c>
    </row>
    <row r="38" spans="1:12">
      <c r="A38" s="7" t="s">
        <v>4857</v>
      </c>
      <c r="B38" s="7" t="s">
        <v>4858</v>
      </c>
      <c r="C38" s="7" t="s">
        <v>4859</v>
      </c>
      <c r="D38" s="7" t="s">
        <v>369</v>
      </c>
      <c r="E38" s="7" t="s">
        <v>17</v>
      </c>
      <c r="F38" s="7">
        <v>7732</v>
      </c>
      <c r="G38" s="7" t="s">
        <v>4845</v>
      </c>
      <c r="H38" s="7">
        <v>97174</v>
      </c>
      <c r="I38" s="7">
        <v>3319</v>
      </c>
      <c r="J38" s="7">
        <v>64</v>
      </c>
      <c r="K38" s="7">
        <v>8</v>
      </c>
      <c r="L38" s="7">
        <v>11575</v>
      </c>
    </row>
    <row r="39" spans="1:12">
      <c r="A39" s="7" t="s">
        <v>4857</v>
      </c>
      <c r="B39" s="7" t="s">
        <v>4863</v>
      </c>
      <c r="C39" s="7" t="s">
        <v>4859</v>
      </c>
      <c r="D39" s="7" t="s">
        <v>308</v>
      </c>
      <c r="E39" s="7" t="s">
        <v>4864</v>
      </c>
      <c r="F39" s="7">
        <v>7704</v>
      </c>
      <c r="G39" s="7" t="s">
        <v>4846</v>
      </c>
      <c r="H39" s="7">
        <v>91557</v>
      </c>
      <c r="I39" s="7">
        <v>2976</v>
      </c>
      <c r="J39" s="7">
        <v>53</v>
      </c>
      <c r="K39" s="7">
        <v>11</v>
      </c>
      <c r="L39" s="7">
        <v>22980</v>
      </c>
    </row>
    <row r="40" spans="1:12">
      <c r="A40" s="7" t="s">
        <v>4857</v>
      </c>
      <c r="B40" s="7" t="s">
        <v>4858</v>
      </c>
      <c r="C40" s="7" t="s">
        <v>4859</v>
      </c>
      <c r="D40" s="7" t="s">
        <v>308</v>
      </c>
      <c r="E40" s="7" t="s">
        <v>4860</v>
      </c>
      <c r="F40" s="7">
        <v>7264</v>
      </c>
      <c r="G40" s="7" t="s">
        <v>4823</v>
      </c>
      <c r="H40" s="7">
        <v>84835</v>
      </c>
      <c r="I40" s="7">
        <v>2446</v>
      </c>
      <c r="J40" s="7">
        <v>46</v>
      </c>
      <c r="K40" s="7">
        <v>8</v>
      </c>
      <c r="L40" s="7">
        <v>39492</v>
      </c>
    </row>
    <row r="41" spans="1:12">
      <c r="A41" s="7" t="s">
        <v>4865</v>
      </c>
      <c r="B41" s="7" t="s">
        <v>4866</v>
      </c>
      <c r="C41" s="7" t="s">
        <v>4867</v>
      </c>
      <c r="D41" s="7" t="s">
        <v>121</v>
      </c>
      <c r="E41" s="7" t="s">
        <v>4868</v>
      </c>
      <c r="F41" s="7">
        <v>6522</v>
      </c>
      <c r="G41" s="7" t="s">
        <v>4828</v>
      </c>
      <c r="H41" s="7">
        <v>12914</v>
      </c>
      <c r="I41" s="7">
        <v>576</v>
      </c>
      <c r="J41" s="7">
        <v>15</v>
      </c>
      <c r="K41" s="7">
        <v>3</v>
      </c>
      <c r="L41" s="7">
        <v>12015</v>
      </c>
    </row>
    <row r="42" spans="1:12">
      <c r="A42" s="7" t="s">
        <v>4865</v>
      </c>
      <c r="B42" s="7" t="s">
        <v>4869</v>
      </c>
      <c r="C42" s="7" t="s">
        <v>4867</v>
      </c>
      <c r="D42" s="7" t="s">
        <v>121</v>
      </c>
      <c r="E42" s="7" t="s">
        <v>4870</v>
      </c>
      <c r="F42" s="7">
        <v>7295</v>
      </c>
      <c r="G42" s="7" t="s">
        <v>4831</v>
      </c>
      <c r="H42" s="7">
        <v>14119</v>
      </c>
      <c r="I42" s="7">
        <v>600</v>
      </c>
      <c r="J42" s="7">
        <v>20</v>
      </c>
      <c r="K42" s="7">
        <v>5</v>
      </c>
      <c r="L42" s="7">
        <v>14250</v>
      </c>
    </row>
    <row r="43" spans="1:12">
      <c r="A43" s="7" t="s">
        <v>4865</v>
      </c>
      <c r="B43" s="7" t="s">
        <v>4869</v>
      </c>
      <c r="C43" s="7" t="s">
        <v>4867</v>
      </c>
      <c r="D43" s="7" t="s">
        <v>369</v>
      </c>
      <c r="E43" s="7" t="s">
        <v>4871</v>
      </c>
      <c r="F43" s="7">
        <v>7094</v>
      </c>
      <c r="G43" s="7" t="s">
        <v>4833</v>
      </c>
      <c r="H43" s="7">
        <v>16457</v>
      </c>
      <c r="I43" s="7">
        <v>508</v>
      </c>
      <c r="J43" s="7">
        <v>17</v>
      </c>
      <c r="K43" s="7">
        <v>5</v>
      </c>
      <c r="L43" s="7">
        <v>16281</v>
      </c>
    </row>
    <row r="44" spans="1:12">
      <c r="A44" s="7" t="s">
        <v>4865</v>
      </c>
      <c r="B44" s="7" t="s">
        <v>4872</v>
      </c>
      <c r="C44" s="7" t="s">
        <v>4867</v>
      </c>
      <c r="D44" s="7" t="s">
        <v>121</v>
      </c>
      <c r="E44" s="7" t="s">
        <v>4868</v>
      </c>
      <c r="F44" s="7">
        <v>7801</v>
      </c>
      <c r="G44" s="7" t="s">
        <v>4835</v>
      </c>
      <c r="H44" s="7">
        <v>18217</v>
      </c>
      <c r="I44" s="7">
        <v>583</v>
      </c>
      <c r="J44" s="7">
        <v>26</v>
      </c>
      <c r="K44" s="7">
        <v>7</v>
      </c>
      <c r="L44" s="7">
        <v>11244</v>
      </c>
    </row>
    <row r="45" spans="1:12">
      <c r="A45" s="7" t="s">
        <v>4839</v>
      </c>
      <c r="B45" s="7" t="s">
        <v>4873</v>
      </c>
      <c r="C45" s="7" t="s">
        <v>4840</v>
      </c>
      <c r="D45" s="7" t="s">
        <v>8</v>
      </c>
      <c r="E45" s="7" t="s">
        <v>895</v>
      </c>
      <c r="F45" s="7">
        <v>2825</v>
      </c>
      <c r="G45" s="7" t="s">
        <v>4845</v>
      </c>
      <c r="H45" s="7">
        <v>7526</v>
      </c>
      <c r="I45" s="7">
        <v>1486</v>
      </c>
      <c r="J45" s="7">
        <v>69</v>
      </c>
      <c r="K45" s="7">
        <v>12</v>
      </c>
      <c r="L45" s="7">
        <v>16020</v>
      </c>
    </row>
    <row r="46" spans="1:12">
      <c r="A46" s="7" t="s">
        <v>4865</v>
      </c>
      <c r="B46" s="7" t="s">
        <v>4874</v>
      </c>
      <c r="C46" s="7" t="s">
        <v>4867</v>
      </c>
      <c r="D46" s="7" t="s">
        <v>369</v>
      </c>
      <c r="E46" s="7" t="s">
        <v>4868</v>
      </c>
      <c r="F46" s="7">
        <v>7409</v>
      </c>
      <c r="G46" s="7" t="s">
        <v>4837</v>
      </c>
      <c r="H46" s="7">
        <v>17619</v>
      </c>
      <c r="I46" s="7">
        <v>516</v>
      </c>
      <c r="J46" s="7">
        <v>16</v>
      </c>
      <c r="K46" s="7">
        <v>4</v>
      </c>
      <c r="L46" s="7">
        <v>4985</v>
      </c>
    </row>
    <row r="47" spans="1:12">
      <c r="A47" s="7" t="s">
        <v>4865</v>
      </c>
      <c r="B47" s="7" t="s">
        <v>4874</v>
      </c>
      <c r="C47" s="7" t="s">
        <v>4867</v>
      </c>
      <c r="D47" s="7" t="s">
        <v>369</v>
      </c>
      <c r="E47" s="7" t="s">
        <v>4870</v>
      </c>
      <c r="F47" s="7">
        <v>7026</v>
      </c>
      <c r="G47" s="7" t="s">
        <v>4838</v>
      </c>
      <c r="H47" s="7">
        <v>16183</v>
      </c>
      <c r="I47" s="7">
        <v>581</v>
      </c>
      <c r="J47" s="7">
        <v>17</v>
      </c>
      <c r="K47" s="7">
        <v>5</v>
      </c>
      <c r="L47" s="7">
        <v>19921</v>
      </c>
    </row>
    <row r="48" spans="1:12">
      <c r="A48" s="7" t="s">
        <v>4865</v>
      </c>
      <c r="B48" s="7" t="s">
        <v>4874</v>
      </c>
      <c r="C48" s="7" t="s">
        <v>4867</v>
      </c>
      <c r="D48" s="7" t="s">
        <v>369</v>
      </c>
      <c r="E48" s="7" t="s">
        <v>4868</v>
      </c>
      <c r="F48" s="7">
        <v>6933</v>
      </c>
      <c r="G48" s="7" t="s">
        <v>4841</v>
      </c>
      <c r="H48" s="7">
        <v>15863</v>
      </c>
      <c r="I48" s="7">
        <v>701</v>
      </c>
      <c r="J48" s="7">
        <v>15</v>
      </c>
      <c r="K48" s="7">
        <v>7</v>
      </c>
      <c r="L48" s="7">
        <v>28454</v>
      </c>
    </row>
    <row r="49" spans="1:12">
      <c r="A49" s="7" t="s">
        <v>4865</v>
      </c>
      <c r="B49" s="7" t="s">
        <v>4866</v>
      </c>
      <c r="C49" s="7" t="s">
        <v>4867</v>
      </c>
      <c r="D49" s="7" t="s">
        <v>369</v>
      </c>
      <c r="E49" s="7" t="s">
        <v>4868</v>
      </c>
      <c r="F49" s="7">
        <v>8850</v>
      </c>
      <c r="G49" s="7" t="s">
        <v>4842</v>
      </c>
      <c r="H49" s="7">
        <v>21699</v>
      </c>
      <c r="I49" s="7">
        <v>807</v>
      </c>
      <c r="J49" s="7">
        <v>26</v>
      </c>
      <c r="K49" s="7">
        <v>4</v>
      </c>
      <c r="L49" s="7">
        <v>19685</v>
      </c>
    </row>
    <row r="50" spans="1:12">
      <c r="A50" s="7" t="s">
        <v>4865</v>
      </c>
      <c r="B50" s="7" t="s">
        <v>4872</v>
      </c>
      <c r="C50" s="7" t="s">
        <v>4867</v>
      </c>
      <c r="D50" s="7" t="s">
        <v>121</v>
      </c>
      <c r="E50" s="7" t="s">
        <v>4870</v>
      </c>
      <c r="F50" s="7">
        <v>8629</v>
      </c>
      <c r="G50" s="7" t="s">
        <v>4844</v>
      </c>
      <c r="H50" s="7">
        <v>20923</v>
      </c>
      <c r="I50" s="7">
        <v>704</v>
      </c>
      <c r="J50" s="7">
        <v>27</v>
      </c>
      <c r="K50" s="7">
        <v>6</v>
      </c>
      <c r="L50" s="7">
        <v>9374</v>
      </c>
    </row>
    <row r="51" spans="1:12">
      <c r="A51" s="7" t="s">
        <v>4865</v>
      </c>
      <c r="B51" s="7" t="s">
        <v>4872</v>
      </c>
      <c r="C51" s="7" t="s">
        <v>4867</v>
      </c>
      <c r="D51" s="7" t="s">
        <v>121</v>
      </c>
      <c r="E51" s="7" t="s">
        <v>4871</v>
      </c>
      <c r="F51" s="7">
        <v>9638</v>
      </c>
      <c r="G51" s="7" t="s">
        <v>4845</v>
      </c>
      <c r="H51" s="7">
        <v>18677</v>
      </c>
      <c r="I51" s="7">
        <v>725</v>
      </c>
      <c r="J51" s="7">
        <v>22</v>
      </c>
      <c r="K51" s="7">
        <v>6</v>
      </c>
      <c r="L51" s="7">
        <v>21801</v>
      </c>
    </row>
    <row r="52" spans="1:12">
      <c r="A52" s="7" t="s">
        <v>4865</v>
      </c>
      <c r="B52" s="7" t="s">
        <v>4874</v>
      </c>
      <c r="C52" s="7" t="s">
        <v>4867</v>
      </c>
      <c r="D52" s="7" t="s">
        <v>121</v>
      </c>
      <c r="E52" s="7" t="s">
        <v>4871</v>
      </c>
      <c r="F52" s="7">
        <v>10550</v>
      </c>
      <c r="G52" s="7" t="s">
        <v>4846</v>
      </c>
      <c r="H52" s="7">
        <v>25868</v>
      </c>
      <c r="I52" s="7">
        <v>1047</v>
      </c>
      <c r="J52" s="7">
        <v>38</v>
      </c>
      <c r="K52" s="7">
        <v>8</v>
      </c>
      <c r="L52" s="7">
        <v>22157</v>
      </c>
    </row>
    <row r="53" spans="1:12">
      <c r="A53" s="7" t="s">
        <v>4865</v>
      </c>
      <c r="B53" s="7" t="s">
        <v>4872</v>
      </c>
      <c r="C53" s="7" t="s">
        <v>4867</v>
      </c>
      <c r="D53" s="7" t="s">
        <v>121</v>
      </c>
      <c r="E53" s="7" t="s">
        <v>4871</v>
      </c>
      <c r="F53" s="7">
        <v>10314</v>
      </c>
      <c r="G53" s="7" t="s">
        <v>4823</v>
      </c>
      <c r="H53" s="7">
        <v>23880</v>
      </c>
      <c r="I53" s="7">
        <v>880</v>
      </c>
      <c r="J53" s="7">
        <v>21</v>
      </c>
      <c r="K53" s="7">
        <v>5</v>
      </c>
      <c r="L53" s="7">
        <v>11048</v>
      </c>
    </row>
    <row r="54" spans="1:12">
      <c r="A54" s="7" t="s">
        <v>4875</v>
      </c>
      <c r="B54" s="7" t="s">
        <v>4876</v>
      </c>
      <c r="C54" s="7" t="s">
        <v>4877</v>
      </c>
      <c r="D54" s="7" t="s">
        <v>686</v>
      </c>
      <c r="E54" s="7" t="s">
        <v>4878</v>
      </c>
      <c r="F54" s="7">
        <v>4499</v>
      </c>
      <c r="G54" s="7" t="s">
        <v>4828</v>
      </c>
      <c r="H54" s="7">
        <v>8300</v>
      </c>
      <c r="I54" s="7">
        <v>2183</v>
      </c>
      <c r="J54" s="7">
        <v>60</v>
      </c>
      <c r="K54" s="7">
        <v>9</v>
      </c>
      <c r="L54" s="7">
        <v>38089</v>
      </c>
    </row>
    <row r="55" spans="1:12">
      <c r="A55" s="7" t="s">
        <v>4875</v>
      </c>
      <c r="B55" s="7" t="s">
        <v>4879</v>
      </c>
      <c r="C55" s="7" t="s">
        <v>4877</v>
      </c>
      <c r="D55" s="7" t="s">
        <v>686</v>
      </c>
      <c r="E55" s="7" t="s">
        <v>4880</v>
      </c>
      <c r="F55" s="7">
        <v>4672</v>
      </c>
      <c r="G55" s="7" t="s">
        <v>4831</v>
      </c>
      <c r="H55" s="7">
        <v>8396</v>
      </c>
      <c r="I55" s="7">
        <v>2742</v>
      </c>
      <c r="J55" s="7">
        <v>53</v>
      </c>
      <c r="K55" s="7">
        <v>12</v>
      </c>
      <c r="L55" s="7">
        <v>11361</v>
      </c>
    </row>
    <row r="56" spans="1:12">
      <c r="A56" s="7" t="s">
        <v>4875</v>
      </c>
      <c r="B56" s="7" t="s">
        <v>4879</v>
      </c>
      <c r="C56" s="7" t="s">
        <v>4877</v>
      </c>
      <c r="D56" s="7" t="s">
        <v>343</v>
      </c>
      <c r="E56" s="7" t="s">
        <v>4880</v>
      </c>
      <c r="F56" s="7">
        <v>5088</v>
      </c>
      <c r="G56" s="7" t="s">
        <v>4833</v>
      </c>
      <c r="H56" s="7">
        <v>9048</v>
      </c>
      <c r="I56" s="7">
        <v>3377</v>
      </c>
      <c r="J56" s="7">
        <v>56</v>
      </c>
      <c r="K56" s="7">
        <v>14</v>
      </c>
      <c r="L56" s="7">
        <v>65321</v>
      </c>
    </row>
    <row r="57" spans="1:12">
      <c r="A57" s="7" t="s">
        <v>4875</v>
      </c>
      <c r="B57" s="7" t="s">
        <v>4876</v>
      </c>
      <c r="C57" s="7" t="s">
        <v>4877</v>
      </c>
      <c r="D57" s="7" t="s">
        <v>686</v>
      </c>
      <c r="E57" s="7" t="s">
        <v>4878</v>
      </c>
      <c r="F57" s="7">
        <v>5260</v>
      </c>
      <c r="G57" s="7" t="s">
        <v>4835</v>
      </c>
      <c r="H57" s="7">
        <v>9100</v>
      </c>
      <c r="I57" s="7">
        <v>2655</v>
      </c>
      <c r="J57" s="7">
        <v>58</v>
      </c>
      <c r="K57" s="7">
        <v>9</v>
      </c>
      <c r="L57" s="7">
        <v>14789</v>
      </c>
    </row>
    <row r="58" spans="1:12">
      <c r="A58" s="7" t="s">
        <v>4875</v>
      </c>
      <c r="B58" s="7" t="s">
        <v>4879</v>
      </c>
      <c r="C58" s="7" t="s">
        <v>4877</v>
      </c>
      <c r="D58" s="7" t="s">
        <v>343</v>
      </c>
      <c r="E58" s="7" t="s">
        <v>4878</v>
      </c>
      <c r="F58" s="7">
        <v>4985</v>
      </c>
      <c r="G58" s="7" t="s">
        <v>4837</v>
      </c>
      <c r="H58" s="7">
        <v>9666</v>
      </c>
      <c r="I58" s="7">
        <v>3185</v>
      </c>
      <c r="J58" s="7">
        <v>59</v>
      </c>
      <c r="K58" s="7">
        <v>14</v>
      </c>
      <c r="L58" s="7">
        <v>58152</v>
      </c>
    </row>
    <row r="59" spans="1:12">
      <c r="A59" s="7" t="s">
        <v>4875</v>
      </c>
      <c r="B59" s="7" t="s">
        <v>4879</v>
      </c>
      <c r="C59" s="7" t="s">
        <v>4877</v>
      </c>
      <c r="D59" s="7" t="s">
        <v>343</v>
      </c>
      <c r="E59" s="7" t="s">
        <v>4878</v>
      </c>
      <c r="F59" s="7">
        <v>4584</v>
      </c>
      <c r="G59" s="7" t="s">
        <v>4838</v>
      </c>
      <c r="H59" s="7">
        <v>8441</v>
      </c>
      <c r="I59" s="7">
        <v>2872</v>
      </c>
      <c r="J59" s="7">
        <v>55</v>
      </c>
      <c r="K59" s="7">
        <v>14</v>
      </c>
      <c r="L59" s="7">
        <v>54981</v>
      </c>
    </row>
    <row r="60" spans="1:12">
      <c r="A60" s="7" t="s">
        <v>4875</v>
      </c>
      <c r="B60" s="7" t="s">
        <v>4877</v>
      </c>
      <c r="C60" s="7" t="s">
        <v>4877</v>
      </c>
      <c r="D60" s="7" t="s">
        <v>686</v>
      </c>
      <c r="E60" s="7" t="s">
        <v>4880</v>
      </c>
      <c r="F60" s="7">
        <v>4610</v>
      </c>
      <c r="G60" s="7" t="s">
        <v>4841</v>
      </c>
      <c r="H60" s="7">
        <v>9064</v>
      </c>
      <c r="I60" s="7">
        <v>2978</v>
      </c>
      <c r="J60" s="7">
        <v>62</v>
      </c>
      <c r="K60" s="7">
        <v>11</v>
      </c>
      <c r="L60" s="7">
        <v>41921</v>
      </c>
    </row>
    <row r="61" spans="1:12">
      <c r="A61" s="7" t="s">
        <v>4875</v>
      </c>
      <c r="B61" s="7" t="s">
        <v>4876</v>
      </c>
      <c r="C61" s="7" t="s">
        <v>4877</v>
      </c>
      <c r="D61" s="7" t="s">
        <v>221</v>
      </c>
      <c r="E61" s="7" t="s">
        <v>4878</v>
      </c>
      <c r="F61" s="7">
        <v>5404</v>
      </c>
      <c r="G61" s="7" t="s">
        <v>4842</v>
      </c>
      <c r="H61" s="7">
        <v>8655</v>
      </c>
      <c r="I61" s="7">
        <v>3179</v>
      </c>
      <c r="J61" s="7">
        <v>62</v>
      </c>
      <c r="K61" s="7">
        <v>10</v>
      </c>
      <c r="L61" s="7">
        <v>42933</v>
      </c>
    </row>
    <row r="62" spans="1:12">
      <c r="A62" s="7" t="s">
        <v>4875</v>
      </c>
      <c r="B62" s="7" t="s">
        <v>4881</v>
      </c>
      <c r="C62" s="7" t="s">
        <v>4877</v>
      </c>
      <c r="D62" s="7" t="s">
        <v>686</v>
      </c>
      <c r="E62" s="7" t="s">
        <v>4878</v>
      </c>
      <c r="F62" s="7">
        <v>5669</v>
      </c>
      <c r="G62" s="7" t="s">
        <v>4844</v>
      </c>
      <c r="H62" s="7">
        <v>9573</v>
      </c>
      <c r="I62" s="7">
        <v>2554</v>
      </c>
      <c r="J62" s="7">
        <v>61</v>
      </c>
      <c r="K62" s="7">
        <v>16</v>
      </c>
      <c r="L62" s="7">
        <v>31593</v>
      </c>
    </row>
    <row r="63" spans="1:12">
      <c r="A63" s="7" t="s">
        <v>4875</v>
      </c>
      <c r="B63" s="7" t="s">
        <v>4877</v>
      </c>
      <c r="C63" s="7" t="s">
        <v>4877</v>
      </c>
      <c r="D63" s="7" t="s">
        <v>343</v>
      </c>
      <c r="E63" s="7" t="s">
        <v>4880</v>
      </c>
      <c r="F63" s="7">
        <v>6164</v>
      </c>
      <c r="G63" s="7" t="s">
        <v>4845</v>
      </c>
      <c r="H63" s="7">
        <v>10070</v>
      </c>
      <c r="I63" s="7">
        <v>3035</v>
      </c>
      <c r="J63" s="7">
        <v>78</v>
      </c>
      <c r="K63" s="7">
        <v>12</v>
      </c>
      <c r="L63" s="7">
        <v>29907</v>
      </c>
    </row>
    <row r="64" spans="1:12">
      <c r="A64" s="7" t="s">
        <v>4875</v>
      </c>
      <c r="B64" s="7" t="s">
        <v>4881</v>
      </c>
      <c r="C64" s="7" t="s">
        <v>4877</v>
      </c>
      <c r="D64" s="7" t="s">
        <v>686</v>
      </c>
      <c r="E64" s="7" t="s">
        <v>4880</v>
      </c>
      <c r="F64" s="7">
        <v>6519</v>
      </c>
      <c r="G64" s="7" t="s">
        <v>4846</v>
      </c>
      <c r="H64" s="7">
        <v>11939</v>
      </c>
      <c r="I64" s="7">
        <v>3336</v>
      </c>
      <c r="J64" s="7">
        <v>83</v>
      </c>
      <c r="K64" s="7">
        <v>9</v>
      </c>
      <c r="L64" s="7">
        <v>41931</v>
      </c>
    </row>
    <row r="65" spans="1:12">
      <c r="A65" s="7" t="s">
        <v>4875</v>
      </c>
      <c r="B65" s="7" t="s">
        <v>4877</v>
      </c>
      <c r="C65" s="7" t="s">
        <v>4877</v>
      </c>
      <c r="D65" s="7" t="s">
        <v>343</v>
      </c>
      <c r="E65" s="7" t="s">
        <v>4882</v>
      </c>
      <c r="F65" s="7">
        <v>6515</v>
      </c>
      <c r="G65" s="7" t="s">
        <v>4823</v>
      </c>
      <c r="H65" s="7">
        <v>12634</v>
      </c>
      <c r="I65" s="7">
        <v>3293</v>
      </c>
      <c r="J65" s="7">
        <v>66</v>
      </c>
      <c r="K65" s="7">
        <v>17</v>
      </c>
      <c r="L65" s="7">
        <v>41184</v>
      </c>
    </row>
    <row r="66" spans="1:12">
      <c r="A66" s="7" t="s">
        <v>4839</v>
      </c>
      <c r="B66" s="7" t="s">
        <v>4840</v>
      </c>
      <c r="C66" s="7" t="s">
        <v>4840</v>
      </c>
      <c r="D66" s="7" t="s">
        <v>8</v>
      </c>
      <c r="E66" s="7" t="s">
        <v>895</v>
      </c>
      <c r="F66" s="7">
        <v>2108</v>
      </c>
      <c r="G66" s="7" t="s">
        <v>4828</v>
      </c>
      <c r="H66" s="7">
        <v>4977</v>
      </c>
      <c r="I66" s="7">
        <v>776</v>
      </c>
      <c r="J66" s="7">
        <v>48</v>
      </c>
      <c r="K66" s="7">
        <v>6</v>
      </c>
      <c r="L66" s="7">
        <v>13896</v>
      </c>
    </row>
    <row r="67" spans="1:12">
      <c r="A67" s="7" t="s">
        <v>4839</v>
      </c>
      <c r="B67" s="7" t="s">
        <v>4873</v>
      </c>
      <c r="C67" s="7" t="s">
        <v>4840</v>
      </c>
      <c r="D67" s="7" t="s">
        <v>8</v>
      </c>
      <c r="E67" s="7" t="s">
        <v>182</v>
      </c>
      <c r="F67" s="7">
        <v>2086</v>
      </c>
      <c r="G67" s="7" t="s">
        <v>4831</v>
      </c>
      <c r="H67" s="7">
        <v>4755</v>
      </c>
      <c r="I67" s="7">
        <v>1085</v>
      </c>
      <c r="J67" s="7">
        <v>52</v>
      </c>
      <c r="K67" s="7">
        <v>8</v>
      </c>
      <c r="L67" s="7">
        <v>28163</v>
      </c>
    </row>
    <row r="68" spans="1:12">
      <c r="A68" s="7" t="s">
        <v>4839</v>
      </c>
      <c r="B68" s="7" t="s">
        <v>4883</v>
      </c>
      <c r="C68" s="7" t="s">
        <v>4840</v>
      </c>
      <c r="D68" s="7" t="s">
        <v>8</v>
      </c>
      <c r="E68" s="7" t="s">
        <v>895</v>
      </c>
      <c r="F68" s="7">
        <v>2199</v>
      </c>
      <c r="G68" s="7" t="s">
        <v>4833</v>
      </c>
      <c r="H68" s="7">
        <v>5080</v>
      </c>
      <c r="I68" s="7">
        <v>1128</v>
      </c>
      <c r="J68" s="7">
        <v>56</v>
      </c>
      <c r="K68" s="7">
        <v>12</v>
      </c>
      <c r="L68" s="7">
        <v>19507</v>
      </c>
    </row>
    <row r="69" spans="1:12">
      <c r="A69" s="7" t="s">
        <v>4857</v>
      </c>
      <c r="B69" s="7" t="s">
        <v>4858</v>
      </c>
      <c r="C69" s="7" t="s">
        <v>4859</v>
      </c>
      <c r="D69" s="7" t="s">
        <v>308</v>
      </c>
      <c r="E69" s="7" t="s">
        <v>17</v>
      </c>
      <c r="F69" s="7">
        <v>5233</v>
      </c>
      <c r="G69" s="7" t="s">
        <v>4838</v>
      </c>
      <c r="H69" s="7">
        <v>70862</v>
      </c>
      <c r="I69" s="7">
        <v>2154</v>
      </c>
      <c r="J69" s="7">
        <v>37</v>
      </c>
      <c r="K69" s="7">
        <v>8</v>
      </c>
      <c r="L69" s="7">
        <v>24449</v>
      </c>
    </row>
    <row r="70" spans="1:12">
      <c r="A70" s="7" t="s">
        <v>4839</v>
      </c>
      <c r="B70" s="7" t="s">
        <v>4884</v>
      </c>
      <c r="C70" s="7" t="s">
        <v>4840</v>
      </c>
      <c r="D70" s="7" t="s">
        <v>458</v>
      </c>
      <c r="E70" s="7" t="s">
        <v>182</v>
      </c>
      <c r="F70" s="7">
        <v>2067</v>
      </c>
      <c r="G70" s="7" t="s">
        <v>4835</v>
      </c>
      <c r="H70" s="7">
        <v>4475</v>
      </c>
      <c r="I70" s="7">
        <v>1099</v>
      </c>
      <c r="J70" s="7">
        <v>43</v>
      </c>
      <c r="K70" s="7">
        <v>10</v>
      </c>
      <c r="L70" s="7">
        <v>10932</v>
      </c>
    </row>
    <row r="71" spans="1:12">
      <c r="A71" s="7" t="s">
        <v>4839</v>
      </c>
      <c r="B71" s="7" t="s">
        <v>4873</v>
      </c>
      <c r="C71" s="7" t="s">
        <v>4840</v>
      </c>
      <c r="D71" s="7" t="s">
        <v>8</v>
      </c>
      <c r="E71" s="7" t="s">
        <v>895</v>
      </c>
      <c r="F71" s="7">
        <v>2220</v>
      </c>
      <c r="G71" s="7" t="s">
        <v>4837</v>
      </c>
      <c r="H71" s="7">
        <v>5521</v>
      </c>
      <c r="I71" s="7">
        <v>1012</v>
      </c>
      <c r="J71" s="7">
        <v>49</v>
      </c>
      <c r="K71" s="7">
        <v>10</v>
      </c>
      <c r="L71" s="7">
        <v>12829</v>
      </c>
    </row>
    <row r="72" spans="1:12">
      <c r="A72" s="7" t="s">
        <v>4839</v>
      </c>
      <c r="B72" s="7" t="s">
        <v>4885</v>
      </c>
      <c r="C72" s="7" t="s">
        <v>4840</v>
      </c>
      <c r="D72" s="7" t="s">
        <v>8</v>
      </c>
      <c r="E72" s="7" t="s">
        <v>182</v>
      </c>
      <c r="F72" s="7">
        <v>2180</v>
      </c>
      <c r="G72" s="7" t="s">
        <v>4838</v>
      </c>
      <c r="H72" s="7">
        <v>5410</v>
      </c>
      <c r="I72" s="7">
        <v>1033</v>
      </c>
      <c r="J72" s="7">
        <v>36</v>
      </c>
      <c r="K72" s="7">
        <v>7</v>
      </c>
      <c r="L72" s="7">
        <v>12540</v>
      </c>
    </row>
    <row r="73" spans="1:12">
      <c r="A73" s="7" t="s">
        <v>4839</v>
      </c>
      <c r="B73" s="7" t="s">
        <v>4840</v>
      </c>
      <c r="C73" s="7" t="s">
        <v>4840</v>
      </c>
      <c r="D73" s="7" t="s">
        <v>9</v>
      </c>
      <c r="E73" s="7" t="s">
        <v>182</v>
      </c>
      <c r="F73" s="7">
        <v>2042</v>
      </c>
      <c r="G73" s="7" t="s">
        <v>4841</v>
      </c>
      <c r="H73" s="7">
        <v>4831</v>
      </c>
      <c r="I73" s="7">
        <v>1052</v>
      </c>
      <c r="J73" s="7">
        <v>38</v>
      </c>
      <c r="K73" s="7">
        <v>10</v>
      </c>
      <c r="L73" s="7">
        <v>27868</v>
      </c>
    </row>
    <row r="74" spans="1:12">
      <c r="A74" s="7" t="s">
        <v>4839</v>
      </c>
      <c r="B74" s="7" t="s">
        <v>4883</v>
      </c>
      <c r="C74" s="7" t="s">
        <v>4840</v>
      </c>
      <c r="D74" s="7" t="s">
        <v>8</v>
      </c>
      <c r="E74" s="7" t="s">
        <v>182</v>
      </c>
      <c r="F74" s="7">
        <v>2474</v>
      </c>
      <c r="G74" s="7" t="s">
        <v>4842</v>
      </c>
      <c r="H74" s="7">
        <v>6683</v>
      </c>
      <c r="I74" s="7">
        <v>1196</v>
      </c>
      <c r="J74" s="7">
        <v>47</v>
      </c>
      <c r="K74" s="7">
        <v>7</v>
      </c>
      <c r="L74" s="7">
        <v>19340</v>
      </c>
    </row>
    <row r="75" spans="1:12">
      <c r="A75" s="7" t="s">
        <v>4839</v>
      </c>
      <c r="B75" s="7" t="s">
        <v>4885</v>
      </c>
      <c r="C75" s="7" t="s">
        <v>4840</v>
      </c>
      <c r="D75" s="7" t="s">
        <v>458</v>
      </c>
      <c r="E75" s="7" t="s">
        <v>76</v>
      </c>
      <c r="F75" s="7">
        <v>2458</v>
      </c>
      <c r="G75" s="7" t="s">
        <v>4844</v>
      </c>
      <c r="H75" s="7">
        <v>6092</v>
      </c>
      <c r="I75" s="7">
        <v>1098</v>
      </c>
      <c r="J75" s="7">
        <v>53</v>
      </c>
      <c r="K75" s="7">
        <v>13</v>
      </c>
      <c r="L75" s="7">
        <v>39980</v>
      </c>
    </row>
    <row r="76" spans="1:12">
      <c r="A76" s="7" t="s">
        <v>4839</v>
      </c>
      <c r="B76" s="7" t="s">
        <v>4883</v>
      </c>
      <c r="C76" s="7" t="s">
        <v>4840</v>
      </c>
      <c r="D76" s="7" t="s">
        <v>8</v>
      </c>
      <c r="E76" s="7" t="s">
        <v>895</v>
      </c>
      <c r="F76" s="7">
        <v>2825</v>
      </c>
      <c r="G76" s="7" t="s">
        <v>4845</v>
      </c>
      <c r="H76" s="7">
        <v>7526</v>
      </c>
      <c r="I76" s="7">
        <v>1486</v>
      </c>
      <c r="J76" s="7">
        <v>69</v>
      </c>
      <c r="K76" s="7">
        <v>12</v>
      </c>
      <c r="L76" s="7">
        <v>16020</v>
      </c>
    </row>
    <row r="77" spans="1:12">
      <c r="A77" s="7" t="s">
        <v>4839</v>
      </c>
      <c r="B77" s="7" t="s">
        <v>4840</v>
      </c>
      <c r="C77" s="7" t="s">
        <v>4840</v>
      </c>
      <c r="D77" s="7" t="s">
        <v>458</v>
      </c>
      <c r="E77" s="7" t="s">
        <v>182</v>
      </c>
      <c r="F77" s="7">
        <v>3043</v>
      </c>
      <c r="G77" s="7" t="s">
        <v>4846</v>
      </c>
      <c r="H77" s="7">
        <v>7656</v>
      </c>
      <c r="I77" s="7">
        <v>1259</v>
      </c>
      <c r="J77" s="7">
        <v>67</v>
      </c>
      <c r="K77" s="7">
        <v>14</v>
      </c>
      <c r="L77" s="7">
        <v>68003</v>
      </c>
    </row>
    <row r="78" spans="1:12">
      <c r="A78" s="7" t="s">
        <v>4839</v>
      </c>
      <c r="B78" s="7" t="s">
        <v>4885</v>
      </c>
      <c r="C78" s="7" t="s">
        <v>4840</v>
      </c>
      <c r="D78" s="7" t="s">
        <v>8</v>
      </c>
      <c r="E78" s="7" t="s">
        <v>895</v>
      </c>
      <c r="F78" s="7">
        <v>2878</v>
      </c>
      <c r="G78" s="7" t="s">
        <v>4823</v>
      </c>
      <c r="H78" s="7">
        <v>8095</v>
      </c>
      <c r="I78" s="7">
        <v>1298</v>
      </c>
      <c r="J78" s="7">
        <v>74</v>
      </c>
      <c r="K78" s="7">
        <v>11</v>
      </c>
      <c r="L78" s="7">
        <v>11856</v>
      </c>
    </row>
    <row r="79" spans="1:12">
      <c r="A79" s="7" t="s">
        <v>4819</v>
      </c>
      <c r="B79" s="7" t="s">
        <v>4821</v>
      </c>
      <c r="C79" s="7" t="s">
        <v>4821</v>
      </c>
      <c r="D79" s="7" t="s">
        <v>599</v>
      </c>
      <c r="E79" s="7" t="s">
        <v>4886</v>
      </c>
      <c r="F79" s="7">
        <v>2934</v>
      </c>
      <c r="G79" s="7" t="s">
        <v>4828</v>
      </c>
      <c r="H79" s="7">
        <v>76408</v>
      </c>
      <c r="I79" s="7">
        <v>4411</v>
      </c>
      <c r="J79" s="7">
        <v>50</v>
      </c>
      <c r="K79" s="7">
        <v>12</v>
      </c>
      <c r="L79" s="7">
        <v>58267</v>
      </c>
    </row>
    <row r="80" spans="1:12">
      <c r="A80" s="7" t="s">
        <v>4819</v>
      </c>
      <c r="B80" s="7" t="s">
        <v>4887</v>
      </c>
      <c r="C80" s="7" t="s">
        <v>4821</v>
      </c>
      <c r="D80" s="7" t="s">
        <v>6</v>
      </c>
      <c r="E80" s="7" t="s">
        <v>4888</v>
      </c>
      <c r="F80" s="7">
        <v>2995</v>
      </c>
      <c r="G80" s="7" t="s">
        <v>4831</v>
      </c>
      <c r="H80" s="7">
        <v>70523</v>
      </c>
      <c r="I80" s="7">
        <v>3624</v>
      </c>
      <c r="J80" s="7">
        <v>77</v>
      </c>
      <c r="K80" s="7">
        <v>15</v>
      </c>
      <c r="L80" s="7">
        <v>26364</v>
      </c>
    </row>
    <row r="81" spans="1:12">
      <c r="A81" s="7" t="s">
        <v>4819</v>
      </c>
      <c r="B81" s="7" t="s">
        <v>4821</v>
      </c>
      <c r="C81" s="7" t="s">
        <v>4821</v>
      </c>
      <c r="D81" s="7" t="s">
        <v>599</v>
      </c>
      <c r="E81" s="7" t="s">
        <v>4822</v>
      </c>
      <c r="F81" s="7">
        <v>3257</v>
      </c>
      <c r="G81" s="7" t="s">
        <v>4833</v>
      </c>
      <c r="H81" s="7">
        <v>80325</v>
      </c>
      <c r="I81" s="7">
        <v>3486</v>
      </c>
      <c r="J81" s="7">
        <v>57</v>
      </c>
      <c r="K81" s="7">
        <v>11</v>
      </c>
      <c r="L81" s="7">
        <v>14773</v>
      </c>
    </row>
    <row r="82" spans="1:12">
      <c r="A82" s="7" t="s">
        <v>4819</v>
      </c>
      <c r="B82" s="7" t="s">
        <v>4820</v>
      </c>
      <c r="C82" s="7" t="s">
        <v>4821</v>
      </c>
      <c r="D82" s="7" t="s">
        <v>6</v>
      </c>
      <c r="E82" s="7" t="s">
        <v>4822</v>
      </c>
      <c r="F82" s="7">
        <v>3121</v>
      </c>
      <c r="G82" s="7" t="s">
        <v>4835</v>
      </c>
      <c r="H82" s="7">
        <v>80833</v>
      </c>
      <c r="I82" s="7">
        <v>4251</v>
      </c>
      <c r="J82" s="7">
        <v>74</v>
      </c>
      <c r="K82" s="7">
        <v>10</v>
      </c>
      <c r="L82" s="7">
        <v>35855</v>
      </c>
    </row>
    <row r="83" spans="1:12">
      <c r="A83" s="7" t="s">
        <v>4819</v>
      </c>
      <c r="B83" s="7" t="s">
        <v>4887</v>
      </c>
      <c r="C83" s="7" t="s">
        <v>4821</v>
      </c>
      <c r="D83" s="7" t="s">
        <v>6</v>
      </c>
      <c r="E83" s="7" t="s">
        <v>4822</v>
      </c>
      <c r="F83" s="7">
        <v>3475</v>
      </c>
      <c r="G83" s="7" t="s">
        <v>4837</v>
      </c>
      <c r="H83" s="7">
        <v>70930</v>
      </c>
      <c r="I83" s="7">
        <v>4619</v>
      </c>
      <c r="J83" s="7">
        <v>70</v>
      </c>
      <c r="K83" s="7">
        <v>17</v>
      </c>
      <c r="L83" s="7">
        <v>49484</v>
      </c>
    </row>
    <row r="84" spans="1:12">
      <c r="A84" s="7" t="s">
        <v>4819</v>
      </c>
      <c r="B84" s="7" t="s">
        <v>4821</v>
      </c>
      <c r="C84" s="7" t="s">
        <v>4821</v>
      </c>
      <c r="D84" s="7" t="s">
        <v>171</v>
      </c>
      <c r="E84" s="7" t="s">
        <v>4888</v>
      </c>
      <c r="F84" s="7">
        <v>3127</v>
      </c>
      <c r="G84" s="7" t="s">
        <v>4838</v>
      </c>
      <c r="H84" s="7">
        <v>76442</v>
      </c>
      <c r="I84" s="7">
        <v>4838</v>
      </c>
      <c r="J84" s="7">
        <v>81</v>
      </c>
      <c r="K84" s="7">
        <v>13</v>
      </c>
      <c r="L84" s="7">
        <v>11708</v>
      </c>
    </row>
    <row r="85" spans="1:12">
      <c r="A85" s="7" t="s">
        <v>4819</v>
      </c>
      <c r="B85" s="7" t="s">
        <v>4889</v>
      </c>
      <c r="C85" s="7" t="s">
        <v>4821</v>
      </c>
      <c r="D85" s="7" t="s">
        <v>6</v>
      </c>
      <c r="E85" s="7" t="s">
        <v>4822</v>
      </c>
      <c r="F85" s="7">
        <v>3241</v>
      </c>
      <c r="G85" s="7" t="s">
        <v>4841</v>
      </c>
      <c r="H85" s="7">
        <v>72704</v>
      </c>
      <c r="I85" s="7">
        <v>3465</v>
      </c>
      <c r="J85" s="7">
        <v>73</v>
      </c>
      <c r="K85" s="7">
        <v>11</v>
      </c>
      <c r="L85" s="7">
        <v>28358</v>
      </c>
    </row>
    <row r="86" spans="1:12">
      <c r="A86" s="7" t="s">
        <v>4819</v>
      </c>
      <c r="B86" s="7" t="s">
        <v>4820</v>
      </c>
      <c r="C86" s="7" t="s">
        <v>4821</v>
      </c>
      <c r="D86" s="7" t="s">
        <v>171</v>
      </c>
      <c r="E86" s="7" t="s">
        <v>4822</v>
      </c>
      <c r="F86" s="7">
        <v>3489</v>
      </c>
      <c r="G86" s="7" t="s">
        <v>4842</v>
      </c>
      <c r="H86" s="7">
        <v>91480</v>
      </c>
      <c r="I86" s="7">
        <v>3792</v>
      </c>
      <c r="J86" s="7">
        <v>54</v>
      </c>
      <c r="K86" s="7">
        <v>19</v>
      </c>
      <c r="L86" s="7">
        <v>67740</v>
      </c>
    </row>
    <row r="87" spans="1:12">
      <c r="A87" s="7" t="s">
        <v>4819</v>
      </c>
      <c r="B87" s="7" t="s">
        <v>4887</v>
      </c>
      <c r="C87" s="7" t="s">
        <v>4821</v>
      </c>
      <c r="D87" s="7" t="s">
        <v>171</v>
      </c>
      <c r="E87" s="7" t="s">
        <v>4822</v>
      </c>
      <c r="F87" s="7">
        <v>3941</v>
      </c>
      <c r="G87" s="7" t="s">
        <v>4844</v>
      </c>
      <c r="H87" s="7">
        <v>100841</v>
      </c>
      <c r="I87" s="7">
        <v>4550</v>
      </c>
      <c r="J87" s="7">
        <v>67</v>
      </c>
      <c r="K87" s="7">
        <v>20</v>
      </c>
      <c r="L87" s="7">
        <v>49562</v>
      </c>
    </row>
    <row r="88" spans="1:12">
      <c r="A88" s="7" t="s">
        <v>4819</v>
      </c>
      <c r="B88" s="7" t="s">
        <v>4821</v>
      </c>
      <c r="C88" s="7" t="s">
        <v>4821</v>
      </c>
      <c r="D88" s="7" t="s">
        <v>171</v>
      </c>
      <c r="E88" s="7" t="s">
        <v>4822</v>
      </c>
      <c r="F88" s="7">
        <v>4348</v>
      </c>
      <c r="G88" s="7" t="s">
        <v>4845</v>
      </c>
      <c r="H88" s="7">
        <v>105807</v>
      </c>
      <c r="I88" s="7">
        <v>4911</v>
      </c>
      <c r="J88" s="7">
        <v>79</v>
      </c>
      <c r="K88" s="7">
        <v>22</v>
      </c>
      <c r="L88" s="7">
        <v>95363</v>
      </c>
    </row>
    <row r="89" spans="1:12">
      <c r="A89" s="7" t="s">
        <v>4819</v>
      </c>
      <c r="B89" s="7" t="s">
        <v>4890</v>
      </c>
      <c r="C89" s="7" t="s">
        <v>4821</v>
      </c>
      <c r="D89" s="7" t="s">
        <v>6</v>
      </c>
      <c r="E89" s="7" t="s">
        <v>4822</v>
      </c>
      <c r="F89" s="7">
        <v>4223</v>
      </c>
      <c r="G89" s="7" t="s">
        <v>4846</v>
      </c>
      <c r="H89" s="7">
        <v>88076</v>
      </c>
      <c r="I89" s="7">
        <v>6700</v>
      </c>
      <c r="J89" s="7">
        <v>90</v>
      </c>
      <c r="K89" s="7">
        <v>13</v>
      </c>
      <c r="L89" s="7">
        <v>40890</v>
      </c>
    </row>
    <row r="90" spans="1:12">
      <c r="A90" s="7" t="s">
        <v>4819</v>
      </c>
      <c r="B90" s="7" t="s">
        <v>4820</v>
      </c>
      <c r="C90" s="7" t="s">
        <v>4821</v>
      </c>
      <c r="D90" s="7" t="s">
        <v>171</v>
      </c>
      <c r="E90" s="7" t="s">
        <v>4822</v>
      </c>
      <c r="F90" s="7">
        <v>4423</v>
      </c>
      <c r="G90" s="7" t="s">
        <v>4823</v>
      </c>
      <c r="H90" s="7">
        <v>108294</v>
      </c>
      <c r="I90" s="7">
        <v>5972</v>
      </c>
      <c r="J90" s="7">
        <v>99</v>
      </c>
      <c r="K90" s="7">
        <v>21</v>
      </c>
      <c r="L90" s="7">
        <v>77911</v>
      </c>
    </row>
    <row r="91" spans="1:12">
      <c r="A91" s="7" t="s">
        <v>4891</v>
      </c>
      <c r="B91" s="7" t="s">
        <v>160</v>
      </c>
      <c r="C91" s="7" t="s">
        <v>4892</v>
      </c>
      <c r="D91" s="7" t="s">
        <v>110</v>
      </c>
      <c r="E91" s="7" t="s">
        <v>20</v>
      </c>
      <c r="F91" s="7">
        <v>5580</v>
      </c>
      <c r="G91" s="7" t="s">
        <v>4823</v>
      </c>
      <c r="H91" s="7">
        <v>20488</v>
      </c>
      <c r="I91" s="7">
        <v>897</v>
      </c>
      <c r="J91" s="7">
        <v>24</v>
      </c>
      <c r="K91" s="7">
        <v>5</v>
      </c>
      <c r="L91" s="7">
        <v>16930</v>
      </c>
    </row>
    <row r="92" spans="1:12">
      <c r="A92" s="7" t="s">
        <v>4891</v>
      </c>
      <c r="B92" s="7" t="s">
        <v>4893</v>
      </c>
      <c r="C92" s="7" t="s">
        <v>4892</v>
      </c>
      <c r="D92" s="7" t="s">
        <v>110</v>
      </c>
      <c r="E92" s="7" t="s">
        <v>4894</v>
      </c>
      <c r="F92" s="7">
        <v>3389</v>
      </c>
      <c r="G92" s="7" t="s">
        <v>4828</v>
      </c>
      <c r="H92" s="7">
        <v>12923</v>
      </c>
      <c r="I92" s="7">
        <v>539</v>
      </c>
      <c r="J92" s="7">
        <v>13</v>
      </c>
      <c r="K92" s="7">
        <v>2</v>
      </c>
      <c r="L92" s="7">
        <v>9729</v>
      </c>
    </row>
    <row r="93" spans="1:12">
      <c r="A93" s="7" t="s">
        <v>4891</v>
      </c>
      <c r="B93" s="7" t="s">
        <v>4895</v>
      </c>
      <c r="C93" s="7" t="s">
        <v>4892</v>
      </c>
      <c r="D93" s="7" t="s">
        <v>160</v>
      </c>
      <c r="E93" s="7" t="s">
        <v>4896</v>
      </c>
      <c r="F93" s="7">
        <v>3895</v>
      </c>
      <c r="G93" s="7" t="s">
        <v>4833</v>
      </c>
      <c r="H93" s="7">
        <v>12672</v>
      </c>
      <c r="I93" s="7">
        <v>597</v>
      </c>
      <c r="J93" s="7">
        <v>17</v>
      </c>
      <c r="K93" s="7">
        <v>4</v>
      </c>
      <c r="L93" s="7">
        <v>9496</v>
      </c>
    </row>
    <row r="94" spans="1:12">
      <c r="A94" s="7" t="s">
        <v>4891</v>
      </c>
      <c r="B94" s="7" t="s">
        <v>4892</v>
      </c>
      <c r="C94" s="7" t="s">
        <v>4892</v>
      </c>
      <c r="D94" s="7" t="s">
        <v>240</v>
      </c>
      <c r="E94" s="7" t="s">
        <v>20</v>
      </c>
      <c r="F94" s="7">
        <v>3576</v>
      </c>
      <c r="G94" s="7" t="s">
        <v>4831</v>
      </c>
      <c r="H94" s="7">
        <v>13788</v>
      </c>
      <c r="I94" s="7">
        <v>482</v>
      </c>
      <c r="J94" s="7">
        <v>21</v>
      </c>
      <c r="K94" s="7">
        <v>3</v>
      </c>
      <c r="L94" s="7">
        <v>8033</v>
      </c>
    </row>
    <row r="95" spans="1:12">
      <c r="A95" s="7" t="s">
        <v>4891</v>
      </c>
      <c r="B95" s="7" t="s">
        <v>4895</v>
      </c>
      <c r="C95" s="7" t="s">
        <v>4892</v>
      </c>
      <c r="D95" s="7" t="s">
        <v>160</v>
      </c>
      <c r="E95" s="7" t="s">
        <v>4896</v>
      </c>
      <c r="F95" s="7">
        <v>3895</v>
      </c>
      <c r="G95" s="7" t="s">
        <v>4833</v>
      </c>
      <c r="H95" s="7">
        <v>12672</v>
      </c>
      <c r="I95" s="7">
        <v>597</v>
      </c>
      <c r="J95" s="7">
        <v>17</v>
      </c>
      <c r="K95" s="7">
        <v>4</v>
      </c>
      <c r="L95" s="7">
        <v>9496</v>
      </c>
    </row>
    <row r="96" spans="1:12">
      <c r="A96" s="7" t="s">
        <v>4891</v>
      </c>
      <c r="B96" s="7" t="s">
        <v>4893</v>
      </c>
      <c r="C96" s="7" t="s">
        <v>4892</v>
      </c>
      <c r="D96" s="7" t="s">
        <v>282</v>
      </c>
      <c r="E96" s="7" t="s">
        <v>4894</v>
      </c>
      <c r="F96" s="7">
        <v>4016</v>
      </c>
      <c r="G96" s="7" t="s">
        <v>4835</v>
      </c>
      <c r="H96" s="7">
        <v>12481</v>
      </c>
      <c r="I96" s="7">
        <v>577</v>
      </c>
      <c r="J96" s="7">
        <v>16</v>
      </c>
      <c r="K96" s="7">
        <v>5</v>
      </c>
      <c r="L96" s="7">
        <v>21891</v>
      </c>
    </row>
    <row r="97" spans="1:12">
      <c r="A97" s="7" t="s">
        <v>4891</v>
      </c>
      <c r="B97" s="7" t="s">
        <v>4895</v>
      </c>
      <c r="C97" s="7" t="s">
        <v>4892</v>
      </c>
      <c r="D97" s="7" t="s">
        <v>110</v>
      </c>
      <c r="E97" s="7" t="s">
        <v>4894</v>
      </c>
      <c r="F97" s="7">
        <v>3832</v>
      </c>
      <c r="G97" s="7" t="s">
        <v>4837</v>
      </c>
      <c r="H97" s="7">
        <v>14601</v>
      </c>
      <c r="I97" s="7">
        <v>518</v>
      </c>
      <c r="J97" s="7">
        <v>19</v>
      </c>
      <c r="K97" s="7">
        <v>3</v>
      </c>
      <c r="L97" s="7">
        <v>9051</v>
      </c>
    </row>
    <row r="98" spans="1:12">
      <c r="A98" s="7" t="s">
        <v>4891</v>
      </c>
      <c r="B98" s="7" t="s">
        <v>4893</v>
      </c>
      <c r="C98" s="7" t="s">
        <v>4892</v>
      </c>
      <c r="D98" s="7" t="s">
        <v>110</v>
      </c>
      <c r="E98" s="7" t="s">
        <v>4894</v>
      </c>
      <c r="F98" s="7">
        <v>3391</v>
      </c>
      <c r="G98" s="7" t="s">
        <v>4838</v>
      </c>
      <c r="H98" s="7">
        <v>10070</v>
      </c>
      <c r="I98" s="7">
        <v>487</v>
      </c>
      <c r="J98" s="7">
        <v>18</v>
      </c>
      <c r="K98" s="7">
        <v>3</v>
      </c>
      <c r="L98" s="7">
        <v>13140</v>
      </c>
    </row>
    <row r="99" spans="1:12">
      <c r="A99" s="7" t="s">
        <v>4857</v>
      </c>
      <c r="B99" s="7" t="s">
        <v>4858</v>
      </c>
      <c r="C99" s="7" t="s">
        <v>4859</v>
      </c>
      <c r="D99" s="7" t="s">
        <v>308</v>
      </c>
      <c r="E99" s="7" t="s">
        <v>17</v>
      </c>
      <c r="F99" s="7">
        <v>5449</v>
      </c>
      <c r="G99" s="7" t="s">
        <v>4833</v>
      </c>
      <c r="H99" s="7">
        <v>74810</v>
      </c>
      <c r="I99" s="7">
        <v>2143</v>
      </c>
      <c r="J99" s="7">
        <v>47</v>
      </c>
      <c r="K99" s="7">
        <v>9</v>
      </c>
      <c r="L99" s="7">
        <v>27059</v>
      </c>
    </row>
    <row r="100" spans="1:12">
      <c r="A100" s="7" t="s">
        <v>4839</v>
      </c>
      <c r="B100" s="7" t="s">
        <v>4883</v>
      </c>
      <c r="C100" s="7" t="s">
        <v>4840</v>
      </c>
      <c r="D100" s="7" t="s">
        <v>8</v>
      </c>
      <c r="E100" s="7" t="s">
        <v>895</v>
      </c>
      <c r="F100" s="7">
        <v>2199</v>
      </c>
      <c r="G100" s="7" t="s">
        <v>4833</v>
      </c>
      <c r="H100" s="7">
        <v>5080</v>
      </c>
      <c r="I100" s="7">
        <v>1128</v>
      </c>
      <c r="J100" s="7">
        <v>56</v>
      </c>
      <c r="K100" s="7">
        <v>12</v>
      </c>
      <c r="L100" s="7">
        <v>19507</v>
      </c>
    </row>
    <row r="101" spans="1:12">
      <c r="A101" s="7" t="s">
        <v>4891</v>
      </c>
      <c r="B101" s="7" t="s">
        <v>4893</v>
      </c>
      <c r="C101" s="7" t="s">
        <v>4892</v>
      </c>
      <c r="D101" s="7" t="s">
        <v>282</v>
      </c>
      <c r="E101" s="7" t="s">
        <v>4894</v>
      </c>
      <c r="F101" s="7">
        <v>3718</v>
      </c>
      <c r="G101" s="7" t="s">
        <v>4841</v>
      </c>
      <c r="H101" s="7">
        <v>12318</v>
      </c>
      <c r="I101" s="7">
        <v>568</v>
      </c>
      <c r="J101" s="7">
        <v>17</v>
      </c>
      <c r="K101" s="7">
        <v>4</v>
      </c>
      <c r="L101" s="7">
        <v>16005</v>
      </c>
    </row>
    <row r="102" spans="1:12">
      <c r="A102" s="7" t="s">
        <v>4891</v>
      </c>
      <c r="B102" s="7" t="s">
        <v>4897</v>
      </c>
      <c r="C102" s="7" t="s">
        <v>4892</v>
      </c>
      <c r="D102" s="7" t="s">
        <v>110</v>
      </c>
      <c r="E102" s="7" t="s">
        <v>4896</v>
      </c>
      <c r="F102" s="7">
        <v>4428</v>
      </c>
      <c r="G102" s="7" t="s">
        <v>4842</v>
      </c>
      <c r="H102" s="7">
        <v>16263</v>
      </c>
      <c r="I102" s="7">
        <v>635</v>
      </c>
      <c r="J102" s="7">
        <v>18</v>
      </c>
      <c r="K102" s="7">
        <v>3</v>
      </c>
      <c r="L102" s="7">
        <v>7531</v>
      </c>
    </row>
    <row r="103" spans="1:12">
      <c r="A103" s="7" t="s">
        <v>4839</v>
      </c>
      <c r="B103" s="7" t="s">
        <v>4840</v>
      </c>
      <c r="C103" s="7" t="s">
        <v>4840</v>
      </c>
      <c r="D103" s="7" t="s">
        <v>8</v>
      </c>
      <c r="E103" s="7" t="s">
        <v>182</v>
      </c>
      <c r="F103" s="7">
        <v>2086</v>
      </c>
      <c r="G103" s="7" t="s">
        <v>4831</v>
      </c>
      <c r="H103" s="7">
        <v>4755</v>
      </c>
      <c r="I103" s="7">
        <v>1085</v>
      </c>
      <c r="J103" s="7">
        <v>52</v>
      </c>
      <c r="K103" s="7">
        <v>8</v>
      </c>
      <c r="L103" s="7">
        <v>28163</v>
      </c>
    </row>
    <row r="104" spans="1:12">
      <c r="A104" s="7" t="s">
        <v>4891</v>
      </c>
      <c r="B104" s="7" t="s">
        <v>4892</v>
      </c>
      <c r="C104" s="7" t="s">
        <v>4892</v>
      </c>
      <c r="D104" s="7" t="s">
        <v>110</v>
      </c>
      <c r="E104" s="7" t="s">
        <v>4894</v>
      </c>
      <c r="F104" s="7">
        <v>4308</v>
      </c>
      <c r="G104" s="7" t="s">
        <v>4844</v>
      </c>
      <c r="H104" s="7">
        <v>16326</v>
      </c>
      <c r="I104" s="7">
        <v>639</v>
      </c>
      <c r="J104" s="7">
        <v>20</v>
      </c>
      <c r="K104" s="7">
        <v>5</v>
      </c>
      <c r="L104" s="7">
        <v>16628</v>
      </c>
    </row>
    <row r="105" spans="1:12">
      <c r="A105" s="7" t="s">
        <v>4891</v>
      </c>
      <c r="B105" s="7" t="s">
        <v>4893</v>
      </c>
      <c r="C105" s="7" t="s">
        <v>4892</v>
      </c>
      <c r="D105" s="7" t="s">
        <v>160</v>
      </c>
      <c r="E105" s="7" t="s">
        <v>4894</v>
      </c>
      <c r="F105" s="7">
        <v>5119</v>
      </c>
      <c r="G105" s="7" t="s">
        <v>4845</v>
      </c>
      <c r="H105" s="7">
        <v>19439</v>
      </c>
      <c r="I105" s="7">
        <v>734</v>
      </c>
      <c r="J105" s="7">
        <v>30</v>
      </c>
      <c r="K105" s="7">
        <v>5</v>
      </c>
      <c r="L105" s="7">
        <v>13379</v>
      </c>
    </row>
    <row r="106" spans="1:12">
      <c r="A106" s="7" t="s">
        <v>4891</v>
      </c>
      <c r="B106" s="7" t="s">
        <v>4895</v>
      </c>
      <c r="C106" s="7" t="s">
        <v>4892</v>
      </c>
      <c r="D106" s="7" t="s">
        <v>160</v>
      </c>
      <c r="E106" s="7" t="s">
        <v>4896</v>
      </c>
      <c r="F106" s="7">
        <v>5230</v>
      </c>
      <c r="G106" s="7" t="s">
        <v>4846</v>
      </c>
      <c r="H106" s="7">
        <v>17896</v>
      </c>
      <c r="I106" s="7">
        <v>709</v>
      </c>
      <c r="J106" s="7">
        <v>33</v>
      </c>
      <c r="K106" s="7">
        <v>4</v>
      </c>
      <c r="L106" s="7">
        <v>17974</v>
      </c>
    </row>
    <row r="107" spans="1:12">
      <c r="A107" s="7" t="s">
        <v>4891</v>
      </c>
      <c r="B107" s="7" t="s">
        <v>4895</v>
      </c>
      <c r="C107" s="7" t="s">
        <v>4892</v>
      </c>
      <c r="D107" s="7" t="s">
        <v>110</v>
      </c>
      <c r="E107" s="7" t="s">
        <v>20</v>
      </c>
      <c r="F107" s="7">
        <v>5580</v>
      </c>
      <c r="G107" s="7" t="s">
        <v>4823</v>
      </c>
      <c r="H107" s="7">
        <v>20488</v>
      </c>
      <c r="I107" s="7">
        <v>897</v>
      </c>
      <c r="J107" s="7">
        <v>24</v>
      </c>
      <c r="K107" s="7">
        <v>5</v>
      </c>
      <c r="L107" s="7">
        <v>16930</v>
      </c>
    </row>
    <row r="108" spans="1:12">
      <c r="A108" s="7" t="s">
        <v>4898</v>
      </c>
      <c r="B108" s="7" t="s">
        <v>4899</v>
      </c>
      <c r="C108" s="7" t="s">
        <v>4900</v>
      </c>
      <c r="D108" s="7" t="s">
        <v>63</v>
      </c>
      <c r="E108" s="7" t="s">
        <v>4901</v>
      </c>
      <c r="F108" s="7">
        <v>9565</v>
      </c>
      <c r="G108" s="7" t="s">
        <v>4828</v>
      </c>
      <c r="H108" s="7">
        <v>3284</v>
      </c>
      <c r="I108" s="7">
        <v>680</v>
      </c>
      <c r="J108" s="7">
        <v>28</v>
      </c>
      <c r="K108" s="7">
        <v>4</v>
      </c>
      <c r="L108" s="7">
        <v>15585</v>
      </c>
    </row>
    <row r="109" spans="1:12">
      <c r="A109" s="7" t="s">
        <v>4891</v>
      </c>
      <c r="B109" s="7" t="s">
        <v>4893</v>
      </c>
      <c r="C109" s="7" t="s">
        <v>4892</v>
      </c>
      <c r="D109" s="7" t="s">
        <v>110</v>
      </c>
      <c r="E109" s="7" t="s">
        <v>4894</v>
      </c>
      <c r="F109" s="7">
        <v>3832</v>
      </c>
      <c r="G109" s="7" t="s">
        <v>4837</v>
      </c>
      <c r="H109" s="7">
        <v>14601</v>
      </c>
      <c r="I109" s="7">
        <v>518</v>
      </c>
      <c r="J109" s="7">
        <v>19</v>
      </c>
      <c r="K109" s="7">
        <v>3</v>
      </c>
      <c r="L109" s="7">
        <v>9051</v>
      </c>
    </row>
    <row r="110" spans="1:12">
      <c r="A110" s="7" t="s">
        <v>4875</v>
      </c>
      <c r="B110" s="7" t="s">
        <v>4876</v>
      </c>
      <c r="C110" s="7" t="s">
        <v>4877</v>
      </c>
      <c r="D110" s="7" t="s">
        <v>686</v>
      </c>
      <c r="E110" s="7" t="s">
        <v>4878</v>
      </c>
      <c r="F110" s="7">
        <v>4499</v>
      </c>
      <c r="G110" s="7" t="s">
        <v>4828</v>
      </c>
      <c r="H110" s="7">
        <v>8300</v>
      </c>
      <c r="I110" s="7">
        <v>2183</v>
      </c>
      <c r="J110" s="7">
        <v>60</v>
      </c>
      <c r="K110" s="7">
        <v>9</v>
      </c>
      <c r="L110" s="7">
        <v>38089</v>
      </c>
    </row>
    <row r="111" spans="1:12">
      <c r="A111" s="7" t="s">
        <v>4898</v>
      </c>
      <c r="B111" s="7" t="s">
        <v>4902</v>
      </c>
      <c r="C111" s="7" t="s">
        <v>4900</v>
      </c>
      <c r="D111" s="7" t="s">
        <v>200</v>
      </c>
      <c r="E111" s="7" t="s">
        <v>4903</v>
      </c>
      <c r="F111" s="7">
        <v>9178</v>
      </c>
      <c r="G111" s="7" t="s">
        <v>4831</v>
      </c>
      <c r="H111" s="7">
        <v>2722</v>
      </c>
      <c r="I111" s="7">
        <v>765</v>
      </c>
      <c r="J111" s="7">
        <v>20</v>
      </c>
      <c r="K111" s="7">
        <v>4</v>
      </c>
      <c r="L111" s="7">
        <v>17404</v>
      </c>
    </row>
    <row r="112" spans="1:12">
      <c r="A112" s="7" t="s">
        <v>4898</v>
      </c>
      <c r="B112" s="7" t="s">
        <v>4902</v>
      </c>
      <c r="C112" s="7" t="s">
        <v>4900</v>
      </c>
      <c r="D112" s="7" t="s">
        <v>50</v>
      </c>
      <c r="E112" s="7" t="s">
        <v>4901</v>
      </c>
      <c r="F112" s="7">
        <v>9138</v>
      </c>
      <c r="G112" s="7" t="s">
        <v>4833</v>
      </c>
      <c r="H112" s="7">
        <v>3413</v>
      </c>
      <c r="I112" s="7">
        <v>833</v>
      </c>
      <c r="J112" s="7">
        <v>26</v>
      </c>
      <c r="K112" s="7">
        <v>4</v>
      </c>
      <c r="L112" s="7">
        <v>7627</v>
      </c>
    </row>
    <row r="113" spans="1:12">
      <c r="A113" s="7" t="s">
        <v>4898</v>
      </c>
      <c r="B113" s="7" t="s">
        <v>4902</v>
      </c>
      <c r="C113" s="7" t="s">
        <v>4900</v>
      </c>
      <c r="D113" s="7" t="s">
        <v>200</v>
      </c>
      <c r="E113" s="7" t="s">
        <v>4901</v>
      </c>
      <c r="F113" s="7">
        <v>10402</v>
      </c>
      <c r="G113" s="7" t="s">
        <v>4835</v>
      </c>
      <c r="H113" s="7">
        <v>3973</v>
      </c>
      <c r="I113" s="7">
        <v>806</v>
      </c>
      <c r="J113" s="7">
        <v>28</v>
      </c>
      <c r="K113" s="7">
        <v>4</v>
      </c>
      <c r="L113" s="7">
        <v>6515</v>
      </c>
    </row>
    <row r="114" spans="1:12">
      <c r="A114" s="7" t="s">
        <v>4898</v>
      </c>
      <c r="B114" s="7" t="s">
        <v>4904</v>
      </c>
      <c r="C114" s="7" t="s">
        <v>4900</v>
      </c>
      <c r="D114" s="7" t="s">
        <v>200</v>
      </c>
      <c r="E114" s="7" t="s">
        <v>4905</v>
      </c>
      <c r="F114" s="7">
        <v>10359</v>
      </c>
      <c r="G114" s="7" t="s">
        <v>4837</v>
      </c>
      <c r="H114" s="7">
        <v>3144</v>
      </c>
      <c r="I114" s="7">
        <v>678</v>
      </c>
      <c r="J114" s="7">
        <v>31</v>
      </c>
      <c r="K114" s="7">
        <v>5</v>
      </c>
      <c r="L114" s="7">
        <v>5038</v>
      </c>
    </row>
    <row r="115" spans="1:12">
      <c r="A115" s="7" t="s">
        <v>4898</v>
      </c>
      <c r="B115" s="7" t="s">
        <v>4899</v>
      </c>
      <c r="C115" s="7" t="s">
        <v>4900</v>
      </c>
      <c r="D115" s="7" t="s">
        <v>50</v>
      </c>
      <c r="E115" s="7" t="s">
        <v>4905</v>
      </c>
      <c r="F115" s="7">
        <v>9387</v>
      </c>
      <c r="G115" s="7" t="s">
        <v>4838</v>
      </c>
      <c r="H115" s="7">
        <v>3402</v>
      </c>
      <c r="I115" s="7">
        <v>687</v>
      </c>
      <c r="J115" s="7">
        <v>25</v>
      </c>
      <c r="K115" s="7">
        <v>4</v>
      </c>
      <c r="L115" s="7">
        <v>17157</v>
      </c>
    </row>
    <row r="116" spans="1:12">
      <c r="A116" s="7" t="s">
        <v>4898</v>
      </c>
      <c r="B116" s="7" t="s">
        <v>4899</v>
      </c>
      <c r="C116" s="7" t="s">
        <v>4900</v>
      </c>
      <c r="D116" s="7" t="s">
        <v>200</v>
      </c>
      <c r="E116" s="7" t="s">
        <v>4905</v>
      </c>
      <c r="F116" s="7">
        <v>10196</v>
      </c>
      <c r="G116" s="7" t="s">
        <v>4841</v>
      </c>
      <c r="H116" s="7">
        <v>3864</v>
      </c>
      <c r="I116" s="7">
        <v>845</v>
      </c>
      <c r="J116" s="7">
        <v>20</v>
      </c>
      <c r="K116" s="7">
        <v>6</v>
      </c>
      <c r="L116" s="7">
        <v>28180</v>
      </c>
    </row>
    <row r="117" spans="1:12">
      <c r="A117" s="7" t="s">
        <v>4898</v>
      </c>
      <c r="B117" s="7" t="s">
        <v>4906</v>
      </c>
      <c r="C117" s="7" t="s">
        <v>4900</v>
      </c>
      <c r="D117" s="7" t="s">
        <v>200</v>
      </c>
      <c r="E117" s="7" t="s">
        <v>4903</v>
      </c>
      <c r="F117" s="7">
        <v>10903</v>
      </c>
      <c r="G117" s="7" t="s">
        <v>4842</v>
      </c>
      <c r="H117" s="7">
        <v>3700</v>
      </c>
      <c r="I117" s="7">
        <v>944</v>
      </c>
      <c r="J117" s="7">
        <v>24</v>
      </c>
      <c r="K117" s="7">
        <v>3</v>
      </c>
      <c r="L117" s="7">
        <v>14855</v>
      </c>
    </row>
    <row r="118" spans="1:12">
      <c r="A118" s="7" t="s">
        <v>4898</v>
      </c>
      <c r="B118" s="7" t="s">
        <v>4904</v>
      </c>
      <c r="C118" s="7" t="s">
        <v>4900</v>
      </c>
      <c r="D118" s="7" t="s">
        <v>50</v>
      </c>
      <c r="E118" s="7" t="s">
        <v>4903</v>
      </c>
      <c r="F118" s="7">
        <v>10513</v>
      </c>
      <c r="G118" s="7" t="s">
        <v>4844</v>
      </c>
      <c r="H118" s="7">
        <v>3190</v>
      </c>
      <c r="I118" s="7">
        <v>809</v>
      </c>
      <c r="J118" s="7">
        <v>24</v>
      </c>
      <c r="K118" s="7">
        <v>4</v>
      </c>
      <c r="L118" s="7">
        <v>11122</v>
      </c>
    </row>
    <row r="119" spans="1:12">
      <c r="A119" s="7" t="s">
        <v>4898</v>
      </c>
      <c r="B119" s="7" t="s">
        <v>4900</v>
      </c>
      <c r="C119" s="7" t="s">
        <v>4900</v>
      </c>
      <c r="D119" s="7" t="s">
        <v>63</v>
      </c>
      <c r="E119" s="7" t="s">
        <v>4903</v>
      </c>
      <c r="F119" s="7">
        <v>13506</v>
      </c>
      <c r="G119" s="7" t="s">
        <v>4845</v>
      </c>
      <c r="H119" s="7">
        <v>4444</v>
      </c>
      <c r="I119" s="7">
        <v>938</v>
      </c>
      <c r="J119" s="7">
        <v>31</v>
      </c>
      <c r="K119" s="7">
        <v>5</v>
      </c>
      <c r="L119" s="7">
        <v>4971</v>
      </c>
    </row>
    <row r="120" spans="1:12">
      <c r="A120" s="7" t="s">
        <v>4898</v>
      </c>
      <c r="B120" s="7" t="s">
        <v>4902</v>
      </c>
      <c r="C120" s="7" t="s">
        <v>4900</v>
      </c>
      <c r="D120" s="7" t="s">
        <v>50</v>
      </c>
      <c r="E120" s="7" t="s">
        <v>4905</v>
      </c>
      <c r="F120" s="7">
        <v>13323</v>
      </c>
      <c r="G120" s="7" t="s">
        <v>4846</v>
      </c>
      <c r="H120" s="7">
        <v>4472</v>
      </c>
      <c r="I120" s="7">
        <v>1225</v>
      </c>
      <c r="J120" s="7">
        <v>40</v>
      </c>
      <c r="K120" s="7">
        <v>8</v>
      </c>
      <c r="L120" s="7">
        <v>24756</v>
      </c>
    </row>
    <row r="121" spans="1:12">
      <c r="A121" s="7" t="s">
        <v>4898</v>
      </c>
      <c r="B121" s="7" t="s">
        <v>4907</v>
      </c>
      <c r="C121" s="7" t="s">
        <v>4900</v>
      </c>
      <c r="D121" s="7" t="s">
        <v>200</v>
      </c>
      <c r="E121" s="7" t="s">
        <v>4905</v>
      </c>
      <c r="F121" s="7">
        <v>13553</v>
      </c>
      <c r="G121" s="7" t="s">
        <v>4823</v>
      </c>
      <c r="H121" s="7">
        <v>4873</v>
      </c>
      <c r="I121" s="7">
        <v>926</v>
      </c>
      <c r="J121" s="7">
        <v>25</v>
      </c>
      <c r="K121" s="7">
        <v>4</v>
      </c>
      <c r="L121" s="7">
        <v>17332</v>
      </c>
    </row>
    <row r="122" spans="1:12">
      <c r="A122" s="7" t="s">
        <v>4908</v>
      </c>
      <c r="B122" s="7" t="s">
        <v>4909</v>
      </c>
      <c r="C122" s="7" t="s">
        <v>4910</v>
      </c>
      <c r="D122" s="7" t="s">
        <v>4911</v>
      </c>
      <c r="E122" s="7" t="s">
        <v>4912</v>
      </c>
      <c r="F122" s="7">
        <v>3711</v>
      </c>
      <c r="G122" s="7" t="s">
        <v>4828</v>
      </c>
      <c r="H122" s="7">
        <v>23967</v>
      </c>
      <c r="I122" s="7">
        <v>650</v>
      </c>
      <c r="J122" s="7">
        <v>15</v>
      </c>
      <c r="K122" s="7">
        <v>1</v>
      </c>
      <c r="L122" s="7">
        <v>1712</v>
      </c>
    </row>
    <row r="123" spans="1:12">
      <c r="A123" s="7" t="s">
        <v>4857</v>
      </c>
      <c r="B123" s="7" t="s">
        <v>4858</v>
      </c>
      <c r="C123" s="7" t="s">
        <v>4859</v>
      </c>
      <c r="D123" s="7" t="s">
        <v>369</v>
      </c>
      <c r="E123" s="7" t="s">
        <v>17</v>
      </c>
      <c r="F123" s="7">
        <v>7732</v>
      </c>
      <c r="G123" s="7" t="s">
        <v>4845</v>
      </c>
      <c r="H123" s="7">
        <v>97174</v>
      </c>
      <c r="I123" s="7">
        <v>3319</v>
      </c>
      <c r="J123" s="7">
        <v>64</v>
      </c>
      <c r="K123" s="7">
        <v>8</v>
      </c>
      <c r="L123" s="7">
        <v>11575</v>
      </c>
    </row>
    <row r="124" spans="1:12">
      <c r="A124" s="7" t="s">
        <v>4908</v>
      </c>
      <c r="B124" s="7" t="s">
        <v>4910</v>
      </c>
      <c r="C124" s="7" t="s">
        <v>4910</v>
      </c>
      <c r="D124" s="7" t="s">
        <v>692</v>
      </c>
      <c r="E124" s="7" t="s">
        <v>4913</v>
      </c>
      <c r="F124" s="7">
        <v>3918</v>
      </c>
      <c r="G124" s="7" t="s">
        <v>4831</v>
      </c>
      <c r="H124" s="7">
        <v>20834</v>
      </c>
      <c r="I124" s="7">
        <v>837</v>
      </c>
      <c r="J124" s="7">
        <v>12</v>
      </c>
      <c r="K124" s="7">
        <v>2</v>
      </c>
      <c r="L124" s="7">
        <v>5359</v>
      </c>
    </row>
    <row r="125" spans="1:12">
      <c r="A125" s="7" t="s">
        <v>4908</v>
      </c>
      <c r="B125" s="7" t="s">
        <v>4909</v>
      </c>
      <c r="C125" s="7" t="s">
        <v>4910</v>
      </c>
      <c r="D125" s="7" t="s">
        <v>192</v>
      </c>
      <c r="E125" s="7" t="s">
        <v>4914</v>
      </c>
      <c r="F125" s="7">
        <v>4261</v>
      </c>
      <c r="G125" s="7" t="s">
        <v>4833</v>
      </c>
      <c r="H125" s="7">
        <v>24322</v>
      </c>
      <c r="I125" s="7">
        <v>783</v>
      </c>
      <c r="J125" s="7">
        <v>20</v>
      </c>
      <c r="K125" s="7">
        <v>2</v>
      </c>
      <c r="L125" s="7">
        <v>2434</v>
      </c>
    </row>
    <row r="126" spans="1:12">
      <c r="A126" s="7" t="s">
        <v>4908</v>
      </c>
      <c r="B126" s="7" t="s">
        <v>4915</v>
      </c>
      <c r="C126" s="7" t="s">
        <v>4910</v>
      </c>
      <c r="D126" s="7" t="s">
        <v>692</v>
      </c>
      <c r="E126" s="7" t="s">
        <v>4912</v>
      </c>
      <c r="F126" s="7">
        <v>4199</v>
      </c>
      <c r="G126" s="7" t="s">
        <v>4835</v>
      </c>
      <c r="H126" s="7">
        <v>29251</v>
      </c>
      <c r="I126" s="7">
        <v>968</v>
      </c>
      <c r="J126" s="7">
        <v>19</v>
      </c>
      <c r="K126" s="7">
        <v>3</v>
      </c>
      <c r="L126" s="7">
        <v>9250</v>
      </c>
    </row>
    <row r="127" spans="1:12">
      <c r="A127" s="7" t="s">
        <v>4908</v>
      </c>
      <c r="B127" s="7" t="s">
        <v>4909</v>
      </c>
      <c r="C127" s="7" t="s">
        <v>4910</v>
      </c>
      <c r="D127" s="7" t="s">
        <v>692</v>
      </c>
      <c r="E127" s="7" t="s">
        <v>4914</v>
      </c>
      <c r="F127" s="7">
        <v>4348</v>
      </c>
      <c r="G127" s="7" t="s">
        <v>4837</v>
      </c>
      <c r="H127" s="7">
        <v>29156</v>
      </c>
      <c r="I127" s="7">
        <v>836</v>
      </c>
      <c r="J127" s="7">
        <v>14</v>
      </c>
      <c r="K127" s="7">
        <v>2</v>
      </c>
      <c r="L127" s="7">
        <v>7715</v>
      </c>
    </row>
    <row r="128" spans="1:12">
      <c r="A128" s="7" t="s">
        <v>4908</v>
      </c>
      <c r="B128" s="7" t="s">
        <v>4909</v>
      </c>
      <c r="C128" s="7" t="s">
        <v>4910</v>
      </c>
      <c r="D128" s="7" t="s">
        <v>192</v>
      </c>
      <c r="E128" s="7" t="s">
        <v>4913</v>
      </c>
      <c r="F128" s="7">
        <v>4119</v>
      </c>
      <c r="G128" s="7" t="s">
        <v>4838</v>
      </c>
      <c r="H128" s="7">
        <v>26196</v>
      </c>
      <c r="I128" s="7">
        <v>912</v>
      </c>
      <c r="J128" s="7">
        <v>18</v>
      </c>
      <c r="K128" s="7">
        <v>2</v>
      </c>
      <c r="L128" s="7">
        <v>6634</v>
      </c>
    </row>
    <row r="129" spans="1:12">
      <c r="A129" s="7" t="s">
        <v>4908</v>
      </c>
      <c r="B129" s="7" t="s">
        <v>4915</v>
      </c>
      <c r="C129" s="7" t="s">
        <v>4910</v>
      </c>
      <c r="D129" s="7" t="s">
        <v>4911</v>
      </c>
      <c r="E129" s="7" t="s">
        <v>4912</v>
      </c>
      <c r="F129" s="7">
        <v>4412</v>
      </c>
      <c r="G129" s="7" t="s">
        <v>4841</v>
      </c>
      <c r="H129" s="7">
        <v>26147</v>
      </c>
      <c r="I129" s="7">
        <v>739</v>
      </c>
      <c r="J129" s="7">
        <v>18</v>
      </c>
      <c r="K129" s="7">
        <v>2</v>
      </c>
      <c r="L129" s="7">
        <v>8528</v>
      </c>
    </row>
    <row r="130" spans="1:12">
      <c r="A130" s="7" t="s">
        <v>4908</v>
      </c>
      <c r="B130" s="7" t="s">
        <v>4910</v>
      </c>
      <c r="C130" s="7" t="s">
        <v>4910</v>
      </c>
      <c r="D130" s="7" t="s">
        <v>4911</v>
      </c>
      <c r="E130" s="7" t="s">
        <v>4913</v>
      </c>
      <c r="F130" s="7">
        <v>4719</v>
      </c>
      <c r="G130" s="7" t="s">
        <v>4842</v>
      </c>
      <c r="H130" s="7">
        <v>29729</v>
      </c>
      <c r="I130" s="7">
        <v>1006</v>
      </c>
      <c r="J130" s="7">
        <v>16</v>
      </c>
      <c r="K130" s="7">
        <v>3</v>
      </c>
      <c r="L130" s="7">
        <v>7239</v>
      </c>
    </row>
    <row r="131" spans="1:12">
      <c r="A131" s="7" t="s">
        <v>4908</v>
      </c>
      <c r="B131" s="7" t="s">
        <v>4910</v>
      </c>
      <c r="C131" s="7" t="s">
        <v>4910</v>
      </c>
      <c r="D131" s="7" t="s">
        <v>192</v>
      </c>
      <c r="E131" s="7" t="s">
        <v>4912</v>
      </c>
      <c r="F131" s="7">
        <v>5090</v>
      </c>
      <c r="G131" s="7" t="s">
        <v>4844</v>
      </c>
      <c r="H131" s="7">
        <v>29420</v>
      </c>
      <c r="I131" s="7">
        <v>1144</v>
      </c>
      <c r="J131" s="7">
        <v>17</v>
      </c>
      <c r="K131" s="7">
        <v>2</v>
      </c>
      <c r="L131" s="7">
        <v>4212</v>
      </c>
    </row>
    <row r="132" spans="1:12">
      <c r="A132" s="7" t="s">
        <v>4875</v>
      </c>
      <c r="B132" s="7" t="s">
        <v>4876</v>
      </c>
      <c r="C132" s="7" t="s">
        <v>4877</v>
      </c>
      <c r="D132" s="7" t="s">
        <v>343</v>
      </c>
      <c r="E132" s="7" t="s">
        <v>4882</v>
      </c>
      <c r="F132" s="7">
        <v>6515</v>
      </c>
      <c r="G132" s="7" t="s">
        <v>4823</v>
      </c>
      <c r="H132" s="7">
        <v>12634</v>
      </c>
      <c r="I132" s="7">
        <v>3293</v>
      </c>
      <c r="J132" s="7">
        <v>66</v>
      </c>
      <c r="K132" s="7">
        <v>17</v>
      </c>
      <c r="L132" s="7">
        <v>41184</v>
      </c>
    </row>
    <row r="133" spans="1:12">
      <c r="A133" s="7" t="s">
        <v>4908</v>
      </c>
      <c r="B133" s="7" t="s">
        <v>4909</v>
      </c>
      <c r="C133" s="7" t="s">
        <v>4910</v>
      </c>
      <c r="D133" s="7" t="s">
        <v>4911</v>
      </c>
      <c r="E133" s="7" t="s">
        <v>4914</v>
      </c>
      <c r="F133" s="7">
        <v>6167</v>
      </c>
      <c r="G133" s="7" t="s">
        <v>4845</v>
      </c>
      <c r="H133" s="7">
        <v>40008</v>
      </c>
      <c r="I133" s="7">
        <v>1378</v>
      </c>
      <c r="J133" s="7">
        <v>24</v>
      </c>
      <c r="K133" s="7">
        <v>2</v>
      </c>
      <c r="L133" s="7">
        <v>6266</v>
      </c>
    </row>
    <row r="134" spans="1:12">
      <c r="A134" s="7" t="s">
        <v>4908</v>
      </c>
      <c r="B134" s="7" t="s">
        <v>4910</v>
      </c>
      <c r="C134" s="7" t="s">
        <v>4910</v>
      </c>
      <c r="D134" s="7" t="s">
        <v>4911</v>
      </c>
      <c r="E134" s="7" t="s">
        <v>4912</v>
      </c>
      <c r="F134" s="7">
        <v>5899</v>
      </c>
      <c r="G134" s="7" t="s">
        <v>4846</v>
      </c>
      <c r="H134" s="7">
        <v>38726</v>
      </c>
      <c r="I134" s="7">
        <v>1325</v>
      </c>
      <c r="J134" s="7">
        <v>16</v>
      </c>
      <c r="K134" s="7">
        <v>4</v>
      </c>
      <c r="L134" s="7">
        <v>14310</v>
      </c>
    </row>
    <row r="135" spans="1:12">
      <c r="A135" s="7" t="s">
        <v>4865</v>
      </c>
      <c r="B135" s="7" t="s">
        <v>4866</v>
      </c>
      <c r="C135" s="7" t="s">
        <v>4867</v>
      </c>
      <c r="D135" s="7" t="s">
        <v>121</v>
      </c>
      <c r="E135" s="7" t="s">
        <v>4871</v>
      </c>
      <c r="F135" s="7">
        <v>10314</v>
      </c>
      <c r="G135" s="7" t="s">
        <v>4823</v>
      </c>
      <c r="H135" s="7">
        <v>23880</v>
      </c>
      <c r="I135" s="7">
        <v>880</v>
      </c>
      <c r="J135" s="7">
        <v>21</v>
      </c>
      <c r="K135" s="7">
        <v>5</v>
      </c>
      <c r="L135" s="7">
        <v>11048</v>
      </c>
    </row>
    <row r="136" spans="1:12">
      <c r="A136" s="7" t="s">
        <v>4908</v>
      </c>
      <c r="B136" s="7" t="s">
        <v>4909</v>
      </c>
      <c r="C136" s="7" t="s">
        <v>4910</v>
      </c>
      <c r="D136" s="7" t="s">
        <v>692</v>
      </c>
      <c r="E136" s="7" t="s">
        <v>4912</v>
      </c>
      <c r="F136" s="7">
        <v>5929</v>
      </c>
      <c r="G136" s="7" t="s">
        <v>4823</v>
      </c>
      <c r="H136" s="7">
        <v>40080</v>
      </c>
      <c r="I136" s="7">
        <v>1247</v>
      </c>
      <c r="J136" s="7">
        <v>27</v>
      </c>
      <c r="K136" s="7">
        <v>2</v>
      </c>
      <c r="L136" s="7">
        <v>4823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55A4-467E-40DD-AFCC-4B728AA162CA}">
  <dimension ref="A1:L3001"/>
  <sheetViews>
    <sheetView workbookViewId="0">
      <selection activeCell="I18" sqref="I18"/>
    </sheetView>
  </sheetViews>
  <sheetFormatPr defaultRowHeight="14.4"/>
  <cols>
    <col min="1" max="12" width="15.77734375" customWidth="1"/>
  </cols>
  <sheetData>
    <row r="1" spans="1:12">
      <c r="A1" s="12" t="s">
        <v>4916</v>
      </c>
      <c r="B1" s="12" t="s">
        <v>0</v>
      </c>
      <c r="C1" s="12" t="s">
        <v>4917</v>
      </c>
      <c r="D1" s="12" t="s">
        <v>4918</v>
      </c>
      <c r="E1" s="12" t="s">
        <v>4812</v>
      </c>
      <c r="F1" s="12" t="s">
        <v>4809</v>
      </c>
      <c r="G1" s="12" t="s">
        <v>4919</v>
      </c>
      <c r="H1" s="12" t="s">
        <v>4920</v>
      </c>
      <c r="I1" s="12" t="s">
        <v>4921</v>
      </c>
      <c r="J1" s="12" t="s">
        <v>4922</v>
      </c>
      <c r="K1" s="12" t="s">
        <v>4923</v>
      </c>
      <c r="L1" s="12" t="s">
        <v>4924</v>
      </c>
    </row>
    <row r="2" spans="1:12">
      <c r="A2" s="4" t="s">
        <v>4925</v>
      </c>
      <c r="B2" s="4" t="s">
        <v>1630</v>
      </c>
      <c r="C2" s="4" t="s">
        <v>4926</v>
      </c>
      <c r="D2" s="5">
        <v>45939</v>
      </c>
      <c r="E2" s="4" t="s">
        <v>369</v>
      </c>
      <c r="F2" s="4" t="s">
        <v>4819</v>
      </c>
      <c r="G2" s="4" t="s">
        <v>4927</v>
      </c>
      <c r="H2" s="4" t="s">
        <v>4928</v>
      </c>
      <c r="I2" s="4">
        <v>1508</v>
      </c>
      <c r="J2" s="4" t="s">
        <v>4929</v>
      </c>
      <c r="K2" s="4" t="s">
        <v>4930</v>
      </c>
      <c r="L2" s="4"/>
    </row>
    <row r="3" spans="1:12">
      <c r="A3" s="4" t="s">
        <v>4931</v>
      </c>
      <c r="B3" s="4" t="s">
        <v>2416</v>
      </c>
      <c r="C3" s="4" t="s">
        <v>4932</v>
      </c>
      <c r="D3" s="5">
        <v>45803</v>
      </c>
      <c r="E3" s="4" t="s">
        <v>308</v>
      </c>
      <c r="F3" s="4" t="s">
        <v>4857</v>
      </c>
      <c r="G3" s="4" t="s">
        <v>4933</v>
      </c>
      <c r="H3" s="4" t="s">
        <v>4934</v>
      </c>
      <c r="I3" s="4">
        <v>362</v>
      </c>
      <c r="J3" s="4" t="s">
        <v>4935</v>
      </c>
      <c r="K3" s="4"/>
      <c r="L3" s="4"/>
    </row>
    <row r="4" spans="1:12">
      <c r="A4" s="4" t="s">
        <v>4936</v>
      </c>
      <c r="B4" s="4" t="s">
        <v>1584</v>
      </c>
      <c r="C4" s="4" t="s">
        <v>4937</v>
      </c>
      <c r="D4" s="5">
        <v>45813</v>
      </c>
      <c r="E4" s="4" t="s">
        <v>4896</v>
      </c>
      <c r="F4" s="4" t="s">
        <v>4865</v>
      </c>
      <c r="G4" s="4" t="s">
        <v>4938</v>
      </c>
      <c r="H4" s="4" t="s">
        <v>4939</v>
      </c>
      <c r="I4" s="4">
        <v>382</v>
      </c>
      <c r="J4" s="4" t="s">
        <v>4940</v>
      </c>
      <c r="K4" s="4"/>
      <c r="L4" s="4"/>
    </row>
    <row r="5" spans="1:12">
      <c r="A5" s="4" t="s">
        <v>4941</v>
      </c>
      <c r="B5" s="4" t="s">
        <v>4659</v>
      </c>
      <c r="C5" s="4" t="s">
        <v>4942</v>
      </c>
      <c r="D5" s="5"/>
      <c r="E5" s="4" t="s">
        <v>4943</v>
      </c>
      <c r="F5" s="4" t="s">
        <v>4819</v>
      </c>
      <c r="G5" s="4" t="s">
        <v>4944</v>
      </c>
      <c r="H5" s="4" t="s">
        <v>4945</v>
      </c>
      <c r="I5" s="4"/>
      <c r="J5" s="4" t="s">
        <v>4946</v>
      </c>
      <c r="K5" s="4" t="s">
        <v>4947</v>
      </c>
      <c r="L5" s="4"/>
    </row>
    <row r="6" spans="1:12">
      <c r="A6" s="4" t="s">
        <v>4948</v>
      </c>
      <c r="B6" s="4" t="s">
        <v>2931</v>
      </c>
      <c r="C6" s="4" t="s">
        <v>4949</v>
      </c>
      <c r="D6" s="5"/>
      <c r="E6" s="4" t="s">
        <v>4894</v>
      </c>
      <c r="F6" s="4"/>
      <c r="G6" s="4" t="s">
        <v>4950</v>
      </c>
      <c r="H6" s="4" t="s">
        <v>4951</v>
      </c>
      <c r="I6" s="4">
        <v>764</v>
      </c>
      <c r="J6" s="4" t="s">
        <v>4940</v>
      </c>
      <c r="K6" s="4"/>
      <c r="L6" s="4"/>
    </row>
    <row r="7" spans="1:12">
      <c r="A7" s="4" t="s">
        <v>4952</v>
      </c>
      <c r="B7" s="4" t="s">
        <v>2608</v>
      </c>
      <c r="C7" s="4" t="s">
        <v>4953</v>
      </c>
      <c r="D7" s="5">
        <v>45998</v>
      </c>
      <c r="E7" s="4" t="s">
        <v>4954</v>
      </c>
      <c r="F7" s="4" t="s">
        <v>4891</v>
      </c>
      <c r="G7" s="4" t="s">
        <v>4955</v>
      </c>
      <c r="H7" s="4"/>
      <c r="I7" s="4">
        <v>1146</v>
      </c>
      <c r="J7" s="4" t="s">
        <v>4956</v>
      </c>
      <c r="K7" s="4" t="s">
        <v>4957</v>
      </c>
      <c r="L7" s="4"/>
    </row>
    <row r="8" spans="1:12">
      <c r="A8" s="4" t="s">
        <v>4958</v>
      </c>
      <c r="B8" s="4" t="s">
        <v>795</v>
      </c>
      <c r="C8" s="4" t="s">
        <v>4959</v>
      </c>
      <c r="D8" s="5">
        <v>46017</v>
      </c>
      <c r="E8" s="4" t="s">
        <v>4960</v>
      </c>
      <c r="F8" s="4" t="s">
        <v>4908</v>
      </c>
      <c r="G8" s="4" t="s">
        <v>4961</v>
      </c>
      <c r="H8" s="4"/>
      <c r="I8" s="4">
        <v>180</v>
      </c>
      <c r="J8" s="4" t="s">
        <v>4962</v>
      </c>
      <c r="K8" s="4" t="s">
        <v>4963</v>
      </c>
      <c r="L8" s="4"/>
    </row>
    <row r="9" spans="1:12">
      <c r="A9" s="4" t="s">
        <v>4964</v>
      </c>
      <c r="B9" s="4" t="s">
        <v>3176</v>
      </c>
      <c r="C9" s="4" t="s">
        <v>4965</v>
      </c>
      <c r="D9" s="5">
        <v>45823</v>
      </c>
      <c r="E9" s="4" t="s">
        <v>4966</v>
      </c>
      <c r="F9" s="4"/>
      <c r="G9" s="4" t="s">
        <v>4967</v>
      </c>
      <c r="H9" s="4" t="s">
        <v>4968</v>
      </c>
      <c r="I9" s="4">
        <v>1667</v>
      </c>
      <c r="J9" s="4"/>
      <c r="K9" s="4" t="s">
        <v>4969</v>
      </c>
      <c r="L9" s="4"/>
    </row>
    <row r="10" spans="1:12">
      <c r="A10" s="4" t="s">
        <v>4970</v>
      </c>
      <c r="B10" s="4" t="s">
        <v>1952</v>
      </c>
      <c r="C10" s="4" t="s">
        <v>4971</v>
      </c>
      <c r="D10" s="5">
        <v>45680</v>
      </c>
      <c r="E10" s="4" t="s">
        <v>4954</v>
      </c>
      <c r="F10" s="4" t="s">
        <v>4839</v>
      </c>
      <c r="G10" s="4" t="s">
        <v>4972</v>
      </c>
      <c r="H10" s="4" t="s">
        <v>489</v>
      </c>
      <c r="I10" s="4">
        <v>1190</v>
      </c>
      <c r="J10" s="4" t="s">
        <v>4973</v>
      </c>
      <c r="K10" s="4" t="s">
        <v>4947</v>
      </c>
      <c r="L10" s="4"/>
    </row>
    <row r="11" spans="1:12">
      <c r="A11" s="4" t="s">
        <v>4974</v>
      </c>
      <c r="B11" s="4" t="s">
        <v>2740</v>
      </c>
      <c r="C11" s="4" t="s">
        <v>4975</v>
      </c>
      <c r="D11" s="5">
        <v>45805</v>
      </c>
      <c r="E11" s="4" t="s">
        <v>20</v>
      </c>
      <c r="F11" s="4"/>
      <c r="G11" s="4" t="s">
        <v>4976</v>
      </c>
      <c r="H11" s="4" t="s">
        <v>222</v>
      </c>
      <c r="I11" s="4">
        <v>1503</v>
      </c>
      <c r="J11" s="4" t="s">
        <v>4977</v>
      </c>
      <c r="K11" s="4" t="s">
        <v>4978</v>
      </c>
      <c r="L11" s="4" t="s">
        <v>4979</v>
      </c>
    </row>
    <row r="12" spans="1:12">
      <c r="A12" s="4" t="s">
        <v>4980</v>
      </c>
      <c r="B12" s="4" t="s">
        <v>155</v>
      </c>
      <c r="C12" s="4" t="s">
        <v>4981</v>
      </c>
      <c r="D12" s="5">
        <v>45720</v>
      </c>
      <c r="E12" s="4" t="s">
        <v>4982</v>
      </c>
      <c r="F12" s="4" t="s">
        <v>4898</v>
      </c>
      <c r="G12" s="4" t="s">
        <v>4955</v>
      </c>
      <c r="H12" s="4" t="s">
        <v>4983</v>
      </c>
      <c r="I12" s="4">
        <v>826</v>
      </c>
      <c r="J12" s="4" t="s">
        <v>4984</v>
      </c>
      <c r="K12" s="4" t="s">
        <v>4930</v>
      </c>
      <c r="L12" s="4"/>
    </row>
    <row r="13" spans="1:12">
      <c r="A13" s="4" t="s">
        <v>4985</v>
      </c>
      <c r="B13" s="4" t="s">
        <v>2474</v>
      </c>
      <c r="C13" s="4" t="s">
        <v>4986</v>
      </c>
      <c r="D13" s="5">
        <v>45718</v>
      </c>
      <c r="E13" s="4" t="s">
        <v>21</v>
      </c>
      <c r="F13" s="4" t="s">
        <v>4865</v>
      </c>
      <c r="G13" s="4" t="s">
        <v>4987</v>
      </c>
      <c r="H13" s="4" t="s">
        <v>4988</v>
      </c>
      <c r="I13" s="4"/>
      <c r="J13" s="4"/>
      <c r="K13" s="4" t="s">
        <v>4978</v>
      </c>
      <c r="L13" s="4"/>
    </row>
    <row r="14" spans="1:12">
      <c r="A14" s="4" t="s">
        <v>4989</v>
      </c>
      <c r="B14" s="4" t="s">
        <v>1244</v>
      </c>
      <c r="C14" s="4" t="s">
        <v>4990</v>
      </c>
      <c r="D14" s="5">
        <v>45821</v>
      </c>
      <c r="E14" s="4" t="s">
        <v>4896</v>
      </c>
      <c r="F14" s="4" t="s">
        <v>4857</v>
      </c>
      <c r="G14" s="4" t="s">
        <v>4927</v>
      </c>
      <c r="H14" s="4" t="s">
        <v>4951</v>
      </c>
      <c r="I14" s="4">
        <v>1698</v>
      </c>
      <c r="J14" s="4"/>
      <c r="K14" s="4" t="s">
        <v>4947</v>
      </c>
      <c r="L14" s="4"/>
    </row>
    <row r="15" spans="1:12">
      <c r="A15" s="4" t="s">
        <v>4991</v>
      </c>
      <c r="B15" s="4" t="s">
        <v>2347</v>
      </c>
      <c r="C15" s="4" t="s">
        <v>4992</v>
      </c>
      <c r="D15" s="5">
        <v>45880</v>
      </c>
      <c r="E15" s="4" t="s">
        <v>4943</v>
      </c>
      <c r="F15" s="4" t="s">
        <v>4839</v>
      </c>
      <c r="G15" s="4" t="s">
        <v>4993</v>
      </c>
      <c r="H15" s="4" t="s">
        <v>4994</v>
      </c>
      <c r="I15" s="4">
        <v>571</v>
      </c>
      <c r="J15" s="4" t="s">
        <v>4962</v>
      </c>
      <c r="K15" s="4" t="s">
        <v>4978</v>
      </c>
      <c r="L15" s="4"/>
    </row>
    <row r="16" spans="1:12">
      <c r="A16" s="4" t="s">
        <v>4995</v>
      </c>
      <c r="B16" s="4" t="s">
        <v>4426</v>
      </c>
      <c r="C16" s="4" t="s">
        <v>4996</v>
      </c>
      <c r="D16" s="5">
        <v>45731</v>
      </c>
      <c r="E16" s="4"/>
      <c r="F16" s="4" t="s">
        <v>4839</v>
      </c>
      <c r="G16" s="4" t="s">
        <v>4997</v>
      </c>
      <c r="H16" s="4" t="s">
        <v>4998</v>
      </c>
      <c r="I16" s="4"/>
      <c r="J16" s="4"/>
      <c r="K16" s="4" t="s">
        <v>4999</v>
      </c>
      <c r="L16" s="4"/>
    </row>
    <row r="17" spans="1:12">
      <c r="A17" s="4" t="s">
        <v>5000</v>
      </c>
      <c r="B17" s="4" t="s">
        <v>432</v>
      </c>
      <c r="C17" s="4" t="s">
        <v>5001</v>
      </c>
      <c r="D17" s="5">
        <v>45823</v>
      </c>
      <c r="E17" s="4" t="s">
        <v>4894</v>
      </c>
      <c r="F17" s="4"/>
      <c r="G17" s="4" t="s">
        <v>4961</v>
      </c>
      <c r="H17" s="4" t="s">
        <v>4928</v>
      </c>
      <c r="I17" s="4"/>
      <c r="J17" s="4" t="s">
        <v>5002</v>
      </c>
      <c r="K17" s="4" t="s">
        <v>5003</v>
      </c>
      <c r="L17" s="4"/>
    </row>
    <row r="18" spans="1:12">
      <c r="A18" s="4" t="s">
        <v>5004</v>
      </c>
      <c r="B18" s="4" t="s">
        <v>2508</v>
      </c>
      <c r="C18" s="4" t="s">
        <v>5005</v>
      </c>
      <c r="D18" s="5">
        <v>45773</v>
      </c>
      <c r="E18" s="4" t="s">
        <v>4954</v>
      </c>
      <c r="F18" s="4" t="s">
        <v>4865</v>
      </c>
      <c r="G18" s="4" t="s">
        <v>4944</v>
      </c>
      <c r="H18" s="4" t="s">
        <v>5006</v>
      </c>
      <c r="I18" s="4">
        <v>2355</v>
      </c>
      <c r="J18" s="4" t="s">
        <v>4946</v>
      </c>
      <c r="K18" s="4" t="s">
        <v>4978</v>
      </c>
      <c r="L18" s="4" t="s">
        <v>5007</v>
      </c>
    </row>
    <row r="19" spans="1:12">
      <c r="A19" s="4" t="s">
        <v>5008</v>
      </c>
      <c r="B19" s="4" t="s">
        <v>1682</v>
      </c>
      <c r="C19" s="4" t="s">
        <v>5009</v>
      </c>
      <c r="D19" s="5">
        <v>45953</v>
      </c>
      <c r="E19" s="4" t="s">
        <v>4943</v>
      </c>
      <c r="F19" s="4" t="s">
        <v>4847</v>
      </c>
      <c r="G19" s="4" t="s">
        <v>5010</v>
      </c>
      <c r="H19" s="4" t="s">
        <v>5011</v>
      </c>
      <c r="I19" s="4">
        <v>232</v>
      </c>
      <c r="J19" s="4" t="s">
        <v>4984</v>
      </c>
      <c r="K19" s="4" t="s">
        <v>5012</v>
      </c>
      <c r="L19" s="4"/>
    </row>
    <row r="20" spans="1:12">
      <c r="A20" s="4" t="s">
        <v>5013</v>
      </c>
      <c r="B20" s="4" t="s">
        <v>1062</v>
      </c>
      <c r="C20" s="4" t="s">
        <v>5005</v>
      </c>
      <c r="D20" s="5">
        <v>45908</v>
      </c>
      <c r="E20" s="4" t="s">
        <v>4896</v>
      </c>
      <c r="F20" s="4" t="s">
        <v>4857</v>
      </c>
      <c r="G20" s="4" t="s">
        <v>5014</v>
      </c>
      <c r="H20" s="4" t="s">
        <v>4928</v>
      </c>
      <c r="I20" s="4">
        <v>1088</v>
      </c>
      <c r="J20" s="4" t="s">
        <v>4929</v>
      </c>
      <c r="K20" s="4"/>
      <c r="L20" s="4"/>
    </row>
    <row r="21" spans="1:12">
      <c r="A21" s="4" t="s">
        <v>5015</v>
      </c>
      <c r="B21" s="4" t="s">
        <v>3281</v>
      </c>
      <c r="C21" s="4" t="s">
        <v>5016</v>
      </c>
      <c r="D21" s="5">
        <v>45707</v>
      </c>
      <c r="E21" s="4" t="s">
        <v>20</v>
      </c>
      <c r="F21" s="4" t="s">
        <v>4857</v>
      </c>
      <c r="G21" s="4" t="s">
        <v>4933</v>
      </c>
      <c r="H21" s="4" t="s">
        <v>5017</v>
      </c>
      <c r="I21" s="4"/>
      <c r="J21" s="4" t="s">
        <v>5018</v>
      </c>
      <c r="K21" s="4" t="s">
        <v>5003</v>
      </c>
      <c r="L21" s="4"/>
    </row>
    <row r="22" spans="1:12">
      <c r="A22" s="4" t="s">
        <v>5019</v>
      </c>
      <c r="B22" s="4" t="s">
        <v>1824</v>
      </c>
      <c r="C22" s="4" t="s">
        <v>5020</v>
      </c>
      <c r="D22" s="5">
        <v>45812</v>
      </c>
      <c r="E22" s="4" t="s">
        <v>4896</v>
      </c>
      <c r="F22" s="4" t="s">
        <v>4908</v>
      </c>
      <c r="G22" s="4" t="s">
        <v>4927</v>
      </c>
      <c r="H22" s="4" t="s">
        <v>4951</v>
      </c>
      <c r="I22" s="4">
        <v>1498</v>
      </c>
      <c r="J22" s="4" t="s">
        <v>4946</v>
      </c>
      <c r="K22" s="4" t="s">
        <v>4978</v>
      </c>
      <c r="L22" s="4"/>
    </row>
    <row r="23" spans="1:12">
      <c r="A23" s="4" t="s">
        <v>5021</v>
      </c>
      <c r="B23" s="4" t="s">
        <v>1354</v>
      </c>
      <c r="C23" s="4" t="s">
        <v>4992</v>
      </c>
      <c r="D23" s="5">
        <v>45824</v>
      </c>
      <c r="E23" s="4" t="s">
        <v>5022</v>
      </c>
      <c r="F23" s="4"/>
      <c r="G23" s="4" t="s">
        <v>4944</v>
      </c>
      <c r="H23" s="4"/>
      <c r="I23" s="4">
        <v>1909</v>
      </c>
      <c r="J23" s="4" t="s">
        <v>4962</v>
      </c>
      <c r="K23" s="4" t="s">
        <v>5023</v>
      </c>
      <c r="L23" s="4"/>
    </row>
    <row r="24" spans="1:12">
      <c r="A24" s="4" t="s">
        <v>5024</v>
      </c>
      <c r="B24" s="4" t="s">
        <v>2902</v>
      </c>
      <c r="C24" s="4" t="s">
        <v>4953</v>
      </c>
      <c r="D24" s="5">
        <v>45863</v>
      </c>
      <c r="E24" s="4" t="s">
        <v>308</v>
      </c>
      <c r="F24" s="4" t="s">
        <v>4865</v>
      </c>
      <c r="G24" s="4" t="s">
        <v>5025</v>
      </c>
      <c r="H24" s="4" t="s">
        <v>4983</v>
      </c>
      <c r="I24" s="4"/>
      <c r="J24" s="4" t="s">
        <v>5018</v>
      </c>
      <c r="K24" s="4" t="s">
        <v>5026</v>
      </c>
      <c r="L24" s="4" t="s">
        <v>5027</v>
      </c>
    </row>
    <row r="25" spans="1:12">
      <c r="A25" s="4" t="s">
        <v>5028</v>
      </c>
      <c r="B25" s="4" t="s">
        <v>147</v>
      </c>
      <c r="C25" s="4" t="s">
        <v>5029</v>
      </c>
      <c r="D25" s="5">
        <v>45792</v>
      </c>
      <c r="E25" s="4" t="s">
        <v>4896</v>
      </c>
      <c r="F25" s="4" t="s">
        <v>4847</v>
      </c>
      <c r="G25" s="4" t="s">
        <v>5030</v>
      </c>
      <c r="H25" s="4" t="s">
        <v>5011</v>
      </c>
      <c r="I25" s="4">
        <v>697</v>
      </c>
      <c r="J25" s="4" t="s">
        <v>5031</v>
      </c>
      <c r="K25" s="4" t="s">
        <v>4978</v>
      </c>
      <c r="L25" s="4"/>
    </row>
    <row r="26" spans="1:12">
      <c r="A26" s="4" t="s">
        <v>5032</v>
      </c>
      <c r="B26" s="4" t="s">
        <v>4550</v>
      </c>
      <c r="C26" s="4" t="s">
        <v>5033</v>
      </c>
      <c r="D26" s="5">
        <v>45954</v>
      </c>
      <c r="E26" s="4" t="s">
        <v>5034</v>
      </c>
      <c r="F26" s="4" t="s">
        <v>4847</v>
      </c>
      <c r="G26" s="4" t="s">
        <v>5025</v>
      </c>
      <c r="H26" s="4" t="s">
        <v>4945</v>
      </c>
      <c r="I26" s="4">
        <v>2211</v>
      </c>
      <c r="J26" s="4"/>
      <c r="K26" s="4" t="s">
        <v>5035</v>
      </c>
      <c r="L26" s="4"/>
    </row>
    <row r="27" spans="1:12">
      <c r="A27" s="4" t="s">
        <v>5036</v>
      </c>
      <c r="B27" s="4" t="s">
        <v>2508</v>
      </c>
      <c r="C27" s="4" t="s">
        <v>5037</v>
      </c>
      <c r="D27" s="5">
        <v>45810</v>
      </c>
      <c r="E27" s="4" t="s">
        <v>5038</v>
      </c>
      <c r="F27" s="4" t="s">
        <v>4908</v>
      </c>
      <c r="G27" s="4" t="s">
        <v>5039</v>
      </c>
      <c r="H27" s="4" t="s">
        <v>222</v>
      </c>
      <c r="I27" s="4">
        <v>972</v>
      </c>
      <c r="J27" s="4" t="s">
        <v>4940</v>
      </c>
      <c r="K27" s="4" t="s">
        <v>4978</v>
      </c>
      <c r="L27" s="4" t="s">
        <v>5040</v>
      </c>
    </row>
    <row r="28" spans="1:12">
      <c r="A28" s="4" t="s">
        <v>5041</v>
      </c>
      <c r="B28" s="4" t="s">
        <v>627</v>
      </c>
      <c r="C28" s="4" t="s">
        <v>5042</v>
      </c>
      <c r="D28" s="5">
        <v>46003</v>
      </c>
      <c r="E28" s="4" t="s">
        <v>5043</v>
      </c>
      <c r="F28" s="4" t="s">
        <v>4847</v>
      </c>
      <c r="G28" s="4" t="s">
        <v>5044</v>
      </c>
      <c r="H28" s="4" t="s">
        <v>4988</v>
      </c>
      <c r="I28" s="4">
        <v>777</v>
      </c>
      <c r="J28" s="4" t="s">
        <v>4946</v>
      </c>
      <c r="K28" s="4" t="s">
        <v>5003</v>
      </c>
      <c r="L28" s="4"/>
    </row>
    <row r="29" spans="1:12">
      <c r="A29" s="4" t="s">
        <v>5045</v>
      </c>
      <c r="B29" s="4" t="s">
        <v>1399</v>
      </c>
      <c r="C29" s="4" t="s">
        <v>5046</v>
      </c>
      <c r="D29" s="5">
        <v>45977</v>
      </c>
      <c r="E29" s="4" t="s">
        <v>20</v>
      </c>
      <c r="F29" s="4" t="s">
        <v>4898</v>
      </c>
      <c r="G29" s="4" t="s">
        <v>4950</v>
      </c>
      <c r="H29" s="4"/>
      <c r="I29" s="4">
        <v>1582</v>
      </c>
      <c r="J29" s="4"/>
      <c r="K29" s="4" t="s">
        <v>5047</v>
      </c>
      <c r="L29" s="4"/>
    </row>
    <row r="30" spans="1:12">
      <c r="A30" s="4" t="s">
        <v>5048</v>
      </c>
      <c r="B30" s="4" t="s">
        <v>4326</v>
      </c>
      <c r="C30" s="4" t="s">
        <v>4932</v>
      </c>
      <c r="D30" s="5">
        <v>46002</v>
      </c>
      <c r="E30" s="4" t="s">
        <v>5043</v>
      </c>
      <c r="F30" s="4" t="s">
        <v>4865</v>
      </c>
      <c r="G30" s="4" t="s">
        <v>4944</v>
      </c>
      <c r="H30" s="4" t="s">
        <v>4983</v>
      </c>
      <c r="I30" s="4"/>
      <c r="J30" s="4" t="s">
        <v>5049</v>
      </c>
      <c r="K30" s="4" t="s">
        <v>5035</v>
      </c>
      <c r="L30" s="4"/>
    </row>
    <row r="31" spans="1:12">
      <c r="A31" s="4" t="s">
        <v>5050</v>
      </c>
      <c r="B31" s="4" t="s">
        <v>105</v>
      </c>
      <c r="C31" s="4" t="s">
        <v>5051</v>
      </c>
      <c r="D31" s="5">
        <v>45744</v>
      </c>
      <c r="E31" s="4" t="s">
        <v>20</v>
      </c>
      <c r="F31" s="4" t="s">
        <v>4891</v>
      </c>
      <c r="G31" s="4"/>
      <c r="H31" s="4" t="s">
        <v>5052</v>
      </c>
      <c r="I31" s="4">
        <v>1745</v>
      </c>
      <c r="J31" s="4" t="s">
        <v>4956</v>
      </c>
      <c r="K31" s="4" t="s">
        <v>5053</v>
      </c>
      <c r="L31" s="4"/>
    </row>
    <row r="32" spans="1:12">
      <c r="A32" s="4" t="s">
        <v>5054</v>
      </c>
      <c r="B32" s="4" t="s">
        <v>3075</v>
      </c>
      <c r="C32" s="4" t="s">
        <v>4942</v>
      </c>
      <c r="D32" s="5">
        <v>45839</v>
      </c>
      <c r="E32" s="4"/>
      <c r="F32" s="4" t="s">
        <v>4857</v>
      </c>
      <c r="G32" s="4" t="s">
        <v>5044</v>
      </c>
      <c r="H32" s="4" t="s">
        <v>5006</v>
      </c>
      <c r="I32" s="4">
        <v>268</v>
      </c>
      <c r="J32" s="4" t="s">
        <v>4977</v>
      </c>
      <c r="K32" s="4"/>
      <c r="L32" s="4"/>
    </row>
    <row r="33" spans="1:12">
      <c r="A33" s="4" t="s">
        <v>5055</v>
      </c>
      <c r="B33" s="4" t="s">
        <v>4288</v>
      </c>
      <c r="C33" s="4" t="s">
        <v>5005</v>
      </c>
      <c r="D33" s="5"/>
      <c r="E33" s="4" t="s">
        <v>5056</v>
      </c>
      <c r="F33" s="4" t="s">
        <v>4824</v>
      </c>
      <c r="G33" s="4" t="s">
        <v>4927</v>
      </c>
      <c r="H33" s="4" t="s">
        <v>4994</v>
      </c>
      <c r="I33" s="4">
        <v>281</v>
      </c>
      <c r="J33" s="4" t="s">
        <v>4940</v>
      </c>
      <c r="K33" s="4" t="s">
        <v>5057</v>
      </c>
      <c r="L33" s="4"/>
    </row>
    <row r="34" spans="1:12">
      <c r="A34" s="4" t="s">
        <v>5058</v>
      </c>
      <c r="B34" s="4" t="s">
        <v>71</v>
      </c>
      <c r="C34" s="4" t="s">
        <v>4975</v>
      </c>
      <c r="D34" s="5">
        <v>45976</v>
      </c>
      <c r="E34" s="4" t="s">
        <v>4896</v>
      </c>
      <c r="F34" s="4" t="s">
        <v>4824</v>
      </c>
      <c r="G34" s="4" t="s">
        <v>5059</v>
      </c>
      <c r="H34" s="4" t="s">
        <v>5060</v>
      </c>
      <c r="I34" s="4">
        <v>1666</v>
      </c>
      <c r="J34" s="4" t="s">
        <v>4935</v>
      </c>
      <c r="K34" s="4" t="s">
        <v>5053</v>
      </c>
      <c r="L34" s="4"/>
    </row>
    <row r="35" spans="1:12">
      <c r="A35" s="4" t="s">
        <v>5061</v>
      </c>
      <c r="B35" s="4" t="s">
        <v>2008</v>
      </c>
      <c r="C35" s="4" t="s">
        <v>4971</v>
      </c>
      <c r="D35" s="5">
        <v>45984</v>
      </c>
      <c r="E35" s="4" t="s">
        <v>4960</v>
      </c>
      <c r="F35" s="4" t="s">
        <v>4891</v>
      </c>
      <c r="G35" s="4" t="s">
        <v>5062</v>
      </c>
      <c r="H35" s="4" t="s">
        <v>5063</v>
      </c>
      <c r="I35" s="4">
        <v>2033</v>
      </c>
      <c r="J35" s="4" t="s">
        <v>4962</v>
      </c>
      <c r="K35" s="4" t="s">
        <v>5003</v>
      </c>
      <c r="L35" s="4"/>
    </row>
    <row r="36" spans="1:12">
      <c r="A36" s="4" t="s">
        <v>5064</v>
      </c>
      <c r="B36" s="4" t="s">
        <v>3110</v>
      </c>
      <c r="C36" s="4" t="s">
        <v>4937</v>
      </c>
      <c r="D36" s="5">
        <v>45855</v>
      </c>
      <c r="E36" s="4" t="s">
        <v>5065</v>
      </c>
      <c r="F36" s="4" t="s">
        <v>4847</v>
      </c>
      <c r="G36" s="4" t="s">
        <v>5039</v>
      </c>
      <c r="H36" s="4" t="s">
        <v>4968</v>
      </c>
      <c r="I36" s="4">
        <v>1646</v>
      </c>
      <c r="J36" s="4"/>
      <c r="K36" s="4" t="s">
        <v>4999</v>
      </c>
      <c r="L36" s="4" t="s">
        <v>5066</v>
      </c>
    </row>
    <row r="37" spans="1:12">
      <c r="A37" s="4" t="s">
        <v>5067</v>
      </c>
      <c r="B37" s="4" t="s">
        <v>2488</v>
      </c>
      <c r="C37" s="4" t="s">
        <v>5068</v>
      </c>
      <c r="D37" s="5">
        <v>45942</v>
      </c>
      <c r="E37" s="4" t="s">
        <v>4982</v>
      </c>
      <c r="F37" s="4"/>
      <c r="G37" s="4" t="s">
        <v>5069</v>
      </c>
      <c r="H37" s="4" t="s">
        <v>133</v>
      </c>
      <c r="I37" s="4"/>
      <c r="J37" s="4" t="s">
        <v>4940</v>
      </c>
      <c r="K37" s="4" t="s">
        <v>5053</v>
      </c>
      <c r="L37" s="4"/>
    </row>
    <row r="38" spans="1:12">
      <c r="A38" s="4" t="s">
        <v>5070</v>
      </c>
      <c r="B38" s="4" t="s">
        <v>2057</v>
      </c>
      <c r="C38" s="4" t="s">
        <v>5005</v>
      </c>
      <c r="D38" s="5">
        <v>45695</v>
      </c>
      <c r="E38" s="4" t="s">
        <v>5038</v>
      </c>
      <c r="F38" s="4" t="s">
        <v>4819</v>
      </c>
      <c r="G38" s="4" t="s">
        <v>5071</v>
      </c>
      <c r="H38" s="4" t="s">
        <v>5072</v>
      </c>
      <c r="I38" s="4">
        <v>2333</v>
      </c>
      <c r="J38" s="4" t="s">
        <v>4935</v>
      </c>
      <c r="K38" s="4"/>
      <c r="L38" s="4"/>
    </row>
    <row r="39" spans="1:12">
      <c r="A39" s="4" t="s">
        <v>5073</v>
      </c>
      <c r="B39" s="4" t="s">
        <v>3721</v>
      </c>
      <c r="C39" s="4" t="s">
        <v>5009</v>
      </c>
      <c r="D39" s="5">
        <v>45936</v>
      </c>
      <c r="E39" s="4" t="s">
        <v>5038</v>
      </c>
      <c r="F39" s="4" t="s">
        <v>4824</v>
      </c>
      <c r="G39" s="4" t="s">
        <v>5074</v>
      </c>
      <c r="H39" s="4" t="s">
        <v>222</v>
      </c>
      <c r="I39" s="4">
        <v>1741</v>
      </c>
      <c r="J39" s="4" t="s">
        <v>4984</v>
      </c>
      <c r="K39" s="4" t="s">
        <v>5057</v>
      </c>
      <c r="L39" s="4"/>
    </row>
    <row r="40" spans="1:12">
      <c r="A40" s="4" t="s">
        <v>5075</v>
      </c>
      <c r="B40" s="4" t="s">
        <v>3685</v>
      </c>
      <c r="C40" s="4" t="s">
        <v>5009</v>
      </c>
      <c r="D40" s="5">
        <v>45876</v>
      </c>
      <c r="E40" s="4" t="s">
        <v>5038</v>
      </c>
      <c r="F40" s="4" t="s">
        <v>4898</v>
      </c>
      <c r="G40" s="4" t="s">
        <v>4997</v>
      </c>
      <c r="H40" s="4" t="s">
        <v>5076</v>
      </c>
      <c r="I40" s="4"/>
      <c r="J40" s="4" t="s">
        <v>4977</v>
      </c>
      <c r="K40" s="4"/>
      <c r="L40" s="4"/>
    </row>
    <row r="41" spans="1:12">
      <c r="A41" s="4" t="s">
        <v>5077</v>
      </c>
      <c r="B41" s="4" t="s">
        <v>1634</v>
      </c>
      <c r="C41" s="4" t="s">
        <v>5078</v>
      </c>
      <c r="D41" s="5">
        <v>45793</v>
      </c>
      <c r="E41" s="4" t="s">
        <v>5079</v>
      </c>
      <c r="F41" s="4" t="s">
        <v>4908</v>
      </c>
      <c r="G41" s="4" t="s">
        <v>5071</v>
      </c>
      <c r="H41" s="4" t="s">
        <v>5080</v>
      </c>
      <c r="I41" s="4">
        <v>1367</v>
      </c>
      <c r="J41" s="4" t="s">
        <v>5018</v>
      </c>
      <c r="K41" s="4"/>
      <c r="L41" s="4"/>
    </row>
    <row r="42" spans="1:12">
      <c r="A42" s="4" t="s">
        <v>5081</v>
      </c>
      <c r="B42" s="4" t="s">
        <v>2885</v>
      </c>
      <c r="C42" s="4" t="s">
        <v>4986</v>
      </c>
      <c r="D42" s="5">
        <v>45949</v>
      </c>
      <c r="E42" s="4" t="s">
        <v>5043</v>
      </c>
      <c r="F42" s="4" t="s">
        <v>4891</v>
      </c>
      <c r="G42" s="4" t="s">
        <v>4997</v>
      </c>
      <c r="H42" s="4" t="s">
        <v>4928</v>
      </c>
      <c r="I42" s="4">
        <v>150</v>
      </c>
      <c r="J42" s="4" t="s">
        <v>5082</v>
      </c>
      <c r="K42" s="4" t="s">
        <v>4969</v>
      </c>
      <c r="L42" s="4"/>
    </row>
    <row r="43" spans="1:12">
      <c r="A43" s="4" t="s">
        <v>5083</v>
      </c>
      <c r="B43" s="4" t="s">
        <v>3578</v>
      </c>
      <c r="C43" s="4" t="s">
        <v>5037</v>
      </c>
      <c r="D43" s="5">
        <v>45859</v>
      </c>
      <c r="E43" s="4" t="s">
        <v>5043</v>
      </c>
      <c r="F43" s="4" t="s">
        <v>4847</v>
      </c>
      <c r="G43" s="4" t="s">
        <v>4993</v>
      </c>
      <c r="H43" s="4" t="s">
        <v>5084</v>
      </c>
      <c r="I43" s="4">
        <v>461</v>
      </c>
      <c r="J43" s="4" t="s">
        <v>4940</v>
      </c>
      <c r="K43" s="4" t="s">
        <v>5003</v>
      </c>
      <c r="L43" s="4"/>
    </row>
    <row r="44" spans="1:12">
      <c r="A44" s="4" t="s">
        <v>5085</v>
      </c>
      <c r="B44" s="4" t="s">
        <v>4742</v>
      </c>
      <c r="C44" s="4" t="s">
        <v>5086</v>
      </c>
      <c r="D44" s="5">
        <v>45759</v>
      </c>
      <c r="E44" s="4" t="s">
        <v>251</v>
      </c>
      <c r="F44" s="4"/>
      <c r="G44" s="4" t="s">
        <v>4933</v>
      </c>
      <c r="H44" s="4" t="s">
        <v>4951</v>
      </c>
      <c r="I44" s="4">
        <v>1007</v>
      </c>
      <c r="J44" s="4" t="s">
        <v>5031</v>
      </c>
      <c r="K44" s="4"/>
      <c r="L44" s="4"/>
    </row>
    <row r="45" spans="1:12">
      <c r="A45" s="4" t="s">
        <v>5087</v>
      </c>
      <c r="B45" s="4" t="s">
        <v>416</v>
      </c>
      <c r="C45" s="4" t="s">
        <v>4949</v>
      </c>
      <c r="D45" s="5">
        <v>45905</v>
      </c>
      <c r="E45" s="4" t="s">
        <v>4960</v>
      </c>
      <c r="F45" s="4"/>
      <c r="G45" s="4" t="s">
        <v>4976</v>
      </c>
      <c r="H45" s="4" t="s">
        <v>5080</v>
      </c>
      <c r="I45" s="4">
        <v>1352</v>
      </c>
      <c r="J45" s="4"/>
      <c r="K45" s="4" t="s">
        <v>5053</v>
      </c>
      <c r="L45" s="4"/>
    </row>
    <row r="46" spans="1:12">
      <c r="A46" s="4" t="s">
        <v>5088</v>
      </c>
      <c r="B46" s="4" t="s">
        <v>1206</v>
      </c>
      <c r="C46" s="4" t="s">
        <v>5042</v>
      </c>
      <c r="D46" s="5">
        <v>45970</v>
      </c>
      <c r="E46" s="4"/>
      <c r="F46" s="4" t="s">
        <v>4898</v>
      </c>
      <c r="G46" s="4" t="s">
        <v>5089</v>
      </c>
      <c r="H46" s="4" t="s">
        <v>5090</v>
      </c>
      <c r="I46" s="4">
        <v>510</v>
      </c>
      <c r="J46" s="4" t="s">
        <v>4977</v>
      </c>
      <c r="K46" s="4" t="s">
        <v>5053</v>
      </c>
      <c r="L46" s="4"/>
    </row>
    <row r="47" spans="1:12">
      <c r="A47" s="4" t="s">
        <v>5091</v>
      </c>
      <c r="B47" s="4" t="s">
        <v>2278</v>
      </c>
      <c r="C47" s="4" t="s">
        <v>5086</v>
      </c>
      <c r="D47" s="5">
        <v>45937</v>
      </c>
      <c r="E47" s="4" t="s">
        <v>21</v>
      </c>
      <c r="F47" s="4"/>
      <c r="G47" s="4" t="s">
        <v>4944</v>
      </c>
      <c r="H47" s="4" t="s">
        <v>489</v>
      </c>
      <c r="I47" s="4">
        <v>2340</v>
      </c>
      <c r="J47" s="4" t="s">
        <v>5092</v>
      </c>
      <c r="K47" s="4" t="s">
        <v>5026</v>
      </c>
      <c r="L47" s="4"/>
    </row>
    <row r="48" spans="1:12">
      <c r="A48" s="4" t="s">
        <v>5093</v>
      </c>
      <c r="B48" s="4" t="s">
        <v>1445</v>
      </c>
      <c r="C48" s="4" t="s">
        <v>4965</v>
      </c>
      <c r="D48" s="5">
        <v>45886</v>
      </c>
      <c r="E48" s="4" t="s">
        <v>5094</v>
      </c>
      <c r="F48" s="4" t="s">
        <v>4839</v>
      </c>
      <c r="G48" s="4" t="s">
        <v>5095</v>
      </c>
      <c r="H48" s="4" t="s">
        <v>5006</v>
      </c>
      <c r="I48" s="4">
        <v>1137</v>
      </c>
      <c r="J48" s="4" t="s">
        <v>4935</v>
      </c>
      <c r="K48" s="4"/>
      <c r="L48" s="4"/>
    </row>
    <row r="49" spans="1:12">
      <c r="A49" s="4" t="s">
        <v>5096</v>
      </c>
      <c r="B49" s="4" t="s">
        <v>3841</v>
      </c>
      <c r="C49" s="4" t="s">
        <v>5097</v>
      </c>
      <c r="D49" s="5">
        <v>45819</v>
      </c>
      <c r="E49" s="4" t="s">
        <v>5034</v>
      </c>
      <c r="F49" s="4"/>
      <c r="G49" s="4" t="s">
        <v>5089</v>
      </c>
      <c r="H49" s="4"/>
      <c r="I49" s="4">
        <v>2307</v>
      </c>
      <c r="J49" s="4" t="s">
        <v>5082</v>
      </c>
      <c r="K49" s="4"/>
      <c r="L49" s="4"/>
    </row>
    <row r="50" spans="1:12">
      <c r="A50" s="4" t="s">
        <v>5098</v>
      </c>
      <c r="B50" s="4" t="s">
        <v>659</v>
      </c>
      <c r="C50" s="4" t="s">
        <v>5033</v>
      </c>
      <c r="D50" s="5">
        <v>45784</v>
      </c>
      <c r="E50" s="4" t="s">
        <v>21</v>
      </c>
      <c r="F50" s="4"/>
      <c r="G50" s="4" t="s">
        <v>4938</v>
      </c>
      <c r="H50" s="4" t="s">
        <v>4951</v>
      </c>
      <c r="I50" s="4">
        <v>2062</v>
      </c>
      <c r="J50" s="4" t="s">
        <v>5082</v>
      </c>
      <c r="K50" s="4" t="s">
        <v>5003</v>
      </c>
      <c r="L50" s="4"/>
    </row>
    <row r="51" spans="1:12">
      <c r="A51" s="4" t="s">
        <v>5099</v>
      </c>
      <c r="B51" s="4" t="s">
        <v>2697</v>
      </c>
      <c r="C51" s="4" t="s">
        <v>4932</v>
      </c>
      <c r="D51" s="5"/>
      <c r="E51" s="4" t="s">
        <v>5043</v>
      </c>
      <c r="F51" s="4" t="s">
        <v>4857</v>
      </c>
      <c r="G51" s="4" t="s">
        <v>5062</v>
      </c>
      <c r="H51" s="4" t="s">
        <v>4928</v>
      </c>
      <c r="I51" s="4"/>
      <c r="J51" s="4" t="s">
        <v>5100</v>
      </c>
      <c r="K51" s="4"/>
      <c r="L51" s="4" t="s">
        <v>5101</v>
      </c>
    </row>
    <row r="52" spans="1:12">
      <c r="A52" s="4" t="s">
        <v>5102</v>
      </c>
      <c r="B52" s="4" t="s">
        <v>2181</v>
      </c>
      <c r="C52" s="4" t="s">
        <v>5086</v>
      </c>
      <c r="D52" s="5">
        <v>45823</v>
      </c>
      <c r="E52" s="4" t="s">
        <v>4966</v>
      </c>
      <c r="F52" s="4" t="s">
        <v>4839</v>
      </c>
      <c r="G52" s="4" t="s">
        <v>5010</v>
      </c>
      <c r="H52" s="4" t="s">
        <v>4928</v>
      </c>
      <c r="I52" s="4">
        <v>1053</v>
      </c>
      <c r="J52" s="4" t="s">
        <v>4973</v>
      </c>
      <c r="K52" s="4" t="s">
        <v>4957</v>
      </c>
      <c r="L52" s="4"/>
    </row>
    <row r="53" spans="1:12">
      <c r="A53" s="4" t="s">
        <v>5103</v>
      </c>
      <c r="B53" s="4" t="s">
        <v>2295</v>
      </c>
      <c r="C53" s="4" t="s">
        <v>5020</v>
      </c>
      <c r="D53" s="5">
        <v>45870</v>
      </c>
      <c r="E53" s="4"/>
      <c r="F53" s="4" t="s">
        <v>4898</v>
      </c>
      <c r="G53" s="4"/>
      <c r="H53" s="4" t="s">
        <v>5011</v>
      </c>
      <c r="I53" s="4">
        <v>1640</v>
      </c>
      <c r="J53" s="4" t="s">
        <v>4940</v>
      </c>
      <c r="K53" s="4" t="s">
        <v>5057</v>
      </c>
      <c r="L53" s="4"/>
    </row>
    <row r="54" spans="1:12">
      <c r="A54" s="4" t="s">
        <v>5104</v>
      </c>
      <c r="B54" s="4" t="s">
        <v>4559</v>
      </c>
      <c r="C54" s="4" t="s">
        <v>5086</v>
      </c>
      <c r="D54" s="5">
        <v>45786</v>
      </c>
      <c r="E54" s="4"/>
      <c r="F54" s="4" t="s">
        <v>4847</v>
      </c>
      <c r="G54" s="4" t="s">
        <v>5074</v>
      </c>
      <c r="H54" s="4" t="s">
        <v>5006</v>
      </c>
      <c r="I54" s="4">
        <v>67</v>
      </c>
      <c r="J54" s="4"/>
      <c r="K54" s="4" t="s">
        <v>5026</v>
      </c>
      <c r="L54" s="4"/>
    </row>
    <row r="55" spans="1:12">
      <c r="A55" s="4" t="s">
        <v>5105</v>
      </c>
      <c r="B55" s="4" t="s">
        <v>3934</v>
      </c>
      <c r="C55" s="4" t="s">
        <v>5106</v>
      </c>
      <c r="D55" s="5">
        <v>45797</v>
      </c>
      <c r="E55" s="4" t="s">
        <v>369</v>
      </c>
      <c r="F55" s="4" t="s">
        <v>4839</v>
      </c>
      <c r="G55" s="4" t="s">
        <v>5014</v>
      </c>
      <c r="H55" s="4" t="s">
        <v>5063</v>
      </c>
      <c r="I55" s="4">
        <v>472</v>
      </c>
      <c r="J55" s="4" t="s">
        <v>5107</v>
      </c>
      <c r="K55" s="4" t="s">
        <v>4930</v>
      </c>
      <c r="L55" s="4"/>
    </row>
    <row r="56" spans="1:12">
      <c r="A56" s="4" t="s">
        <v>5108</v>
      </c>
      <c r="B56" s="4" t="s">
        <v>4023</v>
      </c>
      <c r="C56" s="4" t="s">
        <v>5109</v>
      </c>
      <c r="D56" s="5">
        <v>45981</v>
      </c>
      <c r="E56" s="4" t="s">
        <v>5094</v>
      </c>
      <c r="F56" s="4" t="s">
        <v>4908</v>
      </c>
      <c r="G56" s="4" t="s">
        <v>4997</v>
      </c>
      <c r="H56" s="4" t="s">
        <v>4951</v>
      </c>
      <c r="I56" s="4">
        <v>1008</v>
      </c>
      <c r="J56" s="4"/>
      <c r="K56" s="4"/>
      <c r="L56" s="4"/>
    </row>
    <row r="57" spans="1:12">
      <c r="A57" s="4" t="s">
        <v>5110</v>
      </c>
      <c r="B57" s="4" t="s">
        <v>1895</v>
      </c>
      <c r="C57" s="4" t="s">
        <v>5111</v>
      </c>
      <c r="D57" s="5">
        <v>45921</v>
      </c>
      <c r="E57" s="4" t="s">
        <v>4894</v>
      </c>
      <c r="F57" s="4" t="s">
        <v>4847</v>
      </c>
      <c r="G57" s="4" t="s">
        <v>4987</v>
      </c>
      <c r="H57" s="4" t="s">
        <v>5011</v>
      </c>
      <c r="I57" s="4">
        <v>156</v>
      </c>
      <c r="J57" s="4" t="s">
        <v>4973</v>
      </c>
      <c r="K57" s="4" t="s">
        <v>5047</v>
      </c>
      <c r="L57" s="4"/>
    </row>
    <row r="58" spans="1:12">
      <c r="A58" s="4" t="s">
        <v>5112</v>
      </c>
      <c r="B58" s="4" t="s">
        <v>2248</v>
      </c>
      <c r="C58" s="4" t="s">
        <v>5042</v>
      </c>
      <c r="D58" s="5">
        <v>45848</v>
      </c>
      <c r="E58" s="4" t="s">
        <v>5113</v>
      </c>
      <c r="F58" s="4" t="s">
        <v>4857</v>
      </c>
      <c r="G58" s="4" t="s">
        <v>5044</v>
      </c>
      <c r="H58" s="4" t="s">
        <v>4928</v>
      </c>
      <c r="I58" s="4">
        <v>1372</v>
      </c>
      <c r="J58" s="4"/>
      <c r="K58" s="4" t="s">
        <v>5047</v>
      </c>
      <c r="L58" s="4"/>
    </row>
    <row r="59" spans="1:12">
      <c r="A59" s="4" t="s">
        <v>5114</v>
      </c>
      <c r="B59" s="4" t="s">
        <v>1156</v>
      </c>
      <c r="C59" s="4" t="s">
        <v>4959</v>
      </c>
      <c r="D59" s="5">
        <v>45715</v>
      </c>
      <c r="E59" s="4" t="s">
        <v>251</v>
      </c>
      <c r="F59" s="4" t="s">
        <v>4839</v>
      </c>
      <c r="G59" s="4" t="s">
        <v>4950</v>
      </c>
      <c r="H59" s="4" t="s">
        <v>5006</v>
      </c>
      <c r="I59" s="4">
        <v>697</v>
      </c>
      <c r="J59" s="4" t="s">
        <v>4956</v>
      </c>
      <c r="K59" s="4" t="s">
        <v>4978</v>
      </c>
      <c r="L59" s="4"/>
    </row>
    <row r="60" spans="1:12">
      <c r="A60" s="4" t="s">
        <v>5115</v>
      </c>
      <c r="B60" s="4" t="s">
        <v>84</v>
      </c>
      <c r="C60" s="4" t="s">
        <v>5116</v>
      </c>
      <c r="D60" s="5">
        <v>45713</v>
      </c>
      <c r="E60" s="4" t="s">
        <v>5079</v>
      </c>
      <c r="F60" s="4" t="s">
        <v>4865</v>
      </c>
      <c r="G60" s="4" t="s">
        <v>4967</v>
      </c>
      <c r="H60" s="4" t="s">
        <v>316</v>
      </c>
      <c r="I60" s="4">
        <v>1571</v>
      </c>
      <c r="J60" s="4" t="s">
        <v>4962</v>
      </c>
      <c r="K60" s="4" t="s">
        <v>4969</v>
      </c>
      <c r="L60" s="4"/>
    </row>
    <row r="61" spans="1:12">
      <c r="A61" s="4" t="s">
        <v>5117</v>
      </c>
      <c r="B61" s="4" t="s">
        <v>4174</v>
      </c>
      <c r="C61" s="4" t="s">
        <v>5118</v>
      </c>
      <c r="D61" s="5">
        <v>45681</v>
      </c>
      <c r="E61" s="4" t="s">
        <v>5113</v>
      </c>
      <c r="F61" s="4" t="s">
        <v>4824</v>
      </c>
      <c r="G61" s="4" t="s">
        <v>5010</v>
      </c>
      <c r="H61" s="4" t="s">
        <v>4934</v>
      </c>
      <c r="I61" s="4">
        <v>1026</v>
      </c>
      <c r="J61" s="4" t="s">
        <v>4940</v>
      </c>
      <c r="K61" s="4"/>
      <c r="L61" s="4"/>
    </row>
    <row r="62" spans="1:12">
      <c r="A62" s="4" t="s">
        <v>5119</v>
      </c>
      <c r="B62" s="4" t="s">
        <v>677</v>
      </c>
      <c r="C62" s="4" t="s">
        <v>5042</v>
      </c>
      <c r="D62" s="5">
        <v>45812</v>
      </c>
      <c r="E62" s="4" t="s">
        <v>4982</v>
      </c>
      <c r="F62" s="4" t="s">
        <v>4865</v>
      </c>
      <c r="G62" s="4" t="s">
        <v>5120</v>
      </c>
      <c r="H62" s="4" t="s">
        <v>5060</v>
      </c>
      <c r="I62" s="4"/>
      <c r="J62" s="4" t="s">
        <v>5018</v>
      </c>
      <c r="K62" s="4" t="s">
        <v>5003</v>
      </c>
      <c r="L62" s="4"/>
    </row>
    <row r="63" spans="1:12">
      <c r="A63" s="4" t="s">
        <v>5121</v>
      </c>
      <c r="B63" s="4" t="s">
        <v>33</v>
      </c>
      <c r="C63" s="4" t="s">
        <v>5033</v>
      </c>
      <c r="D63" s="5">
        <v>45798</v>
      </c>
      <c r="E63" s="4" t="s">
        <v>5056</v>
      </c>
      <c r="F63" s="4" t="s">
        <v>4891</v>
      </c>
      <c r="G63" s="4" t="s">
        <v>5120</v>
      </c>
      <c r="H63" s="4" t="s">
        <v>5084</v>
      </c>
      <c r="I63" s="4"/>
      <c r="J63" s="4" t="s">
        <v>5002</v>
      </c>
      <c r="K63" s="4" t="s">
        <v>5122</v>
      </c>
      <c r="L63" s="4"/>
    </row>
    <row r="64" spans="1:12">
      <c r="A64" s="4" t="s">
        <v>5123</v>
      </c>
      <c r="B64" s="4" t="s">
        <v>1974</v>
      </c>
      <c r="C64" s="4" t="s">
        <v>5001</v>
      </c>
      <c r="D64" s="5">
        <v>45705</v>
      </c>
      <c r="E64" s="4"/>
      <c r="F64" s="4" t="s">
        <v>4839</v>
      </c>
      <c r="G64" s="4" t="s">
        <v>5014</v>
      </c>
      <c r="H64" s="4" t="s">
        <v>489</v>
      </c>
      <c r="I64" s="4">
        <v>810</v>
      </c>
      <c r="J64" s="4" t="s">
        <v>4929</v>
      </c>
      <c r="K64" s="4" t="s">
        <v>5035</v>
      </c>
      <c r="L64" s="4"/>
    </row>
    <row r="65" spans="1:12">
      <c r="A65" s="4" t="s">
        <v>5124</v>
      </c>
      <c r="B65" s="4" t="s">
        <v>4040</v>
      </c>
      <c r="C65" s="4" t="s">
        <v>4959</v>
      </c>
      <c r="D65" s="5">
        <v>45828</v>
      </c>
      <c r="E65" s="4"/>
      <c r="F65" s="4" t="s">
        <v>4847</v>
      </c>
      <c r="G65" s="4" t="s">
        <v>5120</v>
      </c>
      <c r="H65" s="4" t="s">
        <v>5052</v>
      </c>
      <c r="I65" s="4">
        <v>1311</v>
      </c>
      <c r="J65" s="4" t="s">
        <v>5031</v>
      </c>
      <c r="K65" s="4" t="s">
        <v>4930</v>
      </c>
      <c r="L65" s="4"/>
    </row>
    <row r="66" spans="1:12">
      <c r="A66" s="4" t="s">
        <v>5125</v>
      </c>
      <c r="B66" s="4" t="s">
        <v>3216</v>
      </c>
      <c r="C66" s="4" t="s">
        <v>5126</v>
      </c>
      <c r="D66" s="5">
        <v>46007</v>
      </c>
      <c r="E66" s="4" t="s">
        <v>5127</v>
      </c>
      <c r="F66" s="4" t="s">
        <v>4857</v>
      </c>
      <c r="G66" s="4" t="s">
        <v>5069</v>
      </c>
      <c r="H66" s="4" t="s">
        <v>4934</v>
      </c>
      <c r="I66" s="4">
        <v>730</v>
      </c>
      <c r="J66" s="4"/>
      <c r="K66" s="4" t="s">
        <v>5012</v>
      </c>
      <c r="L66" s="4"/>
    </row>
    <row r="67" spans="1:12">
      <c r="A67" s="4" t="s">
        <v>5128</v>
      </c>
      <c r="B67" s="4" t="s">
        <v>733</v>
      </c>
      <c r="C67" s="4" t="s">
        <v>4975</v>
      </c>
      <c r="D67" s="5">
        <v>45709</v>
      </c>
      <c r="E67" s="4" t="s">
        <v>5113</v>
      </c>
      <c r="F67" s="4" t="s">
        <v>4847</v>
      </c>
      <c r="G67" s="4" t="s">
        <v>4967</v>
      </c>
      <c r="H67" s="4" t="s">
        <v>4928</v>
      </c>
      <c r="I67" s="4">
        <v>1110</v>
      </c>
      <c r="J67" s="4" t="s">
        <v>5002</v>
      </c>
      <c r="K67" s="4" t="s">
        <v>4930</v>
      </c>
      <c r="L67" s="4"/>
    </row>
    <row r="68" spans="1:12">
      <c r="A68" s="4" t="s">
        <v>5129</v>
      </c>
      <c r="B68" s="4" t="s">
        <v>1735</v>
      </c>
      <c r="C68" s="4" t="s">
        <v>4959</v>
      </c>
      <c r="D68" s="5">
        <v>45774</v>
      </c>
      <c r="E68" s="4" t="s">
        <v>4960</v>
      </c>
      <c r="F68" s="4" t="s">
        <v>4839</v>
      </c>
      <c r="G68" s="4" t="s">
        <v>5130</v>
      </c>
      <c r="H68" s="4" t="s">
        <v>5052</v>
      </c>
      <c r="I68" s="4">
        <v>779</v>
      </c>
      <c r="J68" s="4" t="s">
        <v>4940</v>
      </c>
      <c r="K68" s="4" t="s">
        <v>4930</v>
      </c>
      <c r="L68" s="4"/>
    </row>
    <row r="69" spans="1:12">
      <c r="A69" s="4" t="s">
        <v>5131</v>
      </c>
      <c r="B69" s="4" t="s">
        <v>1191</v>
      </c>
      <c r="C69" s="4" t="s">
        <v>4990</v>
      </c>
      <c r="D69" s="5">
        <v>45661</v>
      </c>
      <c r="E69" s="4" t="s">
        <v>4954</v>
      </c>
      <c r="F69" s="4"/>
      <c r="G69" s="4" t="s">
        <v>5132</v>
      </c>
      <c r="H69" s="4" t="s">
        <v>489</v>
      </c>
      <c r="I69" s="4">
        <v>178</v>
      </c>
      <c r="J69" s="4" t="s">
        <v>4956</v>
      </c>
      <c r="K69" s="4" t="s">
        <v>5122</v>
      </c>
      <c r="L69" s="4"/>
    </row>
    <row r="70" spans="1:12">
      <c r="A70" s="4" t="s">
        <v>5133</v>
      </c>
      <c r="B70" s="4" t="s">
        <v>2752</v>
      </c>
      <c r="C70" s="4" t="s">
        <v>5097</v>
      </c>
      <c r="D70" s="5">
        <v>45791</v>
      </c>
      <c r="E70" s="4" t="s">
        <v>5134</v>
      </c>
      <c r="F70" s="4" t="s">
        <v>4898</v>
      </c>
      <c r="G70" s="4" t="s">
        <v>5135</v>
      </c>
      <c r="H70" s="4" t="s">
        <v>5136</v>
      </c>
      <c r="I70" s="4">
        <v>1493</v>
      </c>
      <c r="J70" s="4" t="s">
        <v>5137</v>
      </c>
      <c r="K70" s="4" t="s">
        <v>5047</v>
      </c>
      <c r="L70" s="4"/>
    </row>
    <row r="71" spans="1:12">
      <c r="A71" s="4" t="s">
        <v>5138</v>
      </c>
      <c r="B71" s="4" t="s">
        <v>3551</v>
      </c>
      <c r="C71" s="4" t="s">
        <v>5020</v>
      </c>
      <c r="D71" s="5">
        <v>45742</v>
      </c>
      <c r="E71" s="4" t="s">
        <v>5134</v>
      </c>
      <c r="F71" s="4" t="s">
        <v>4847</v>
      </c>
      <c r="G71" s="4" t="s">
        <v>5071</v>
      </c>
      <c r="H71" s="4" t="s">
        <v>133</v>
      </c>
      <c r="I71" s="4">
        <v>1342</v>
      </c>
      <c r="J71" s="4" t="s">
        <v>5137</v>
      </c>
      <c r="K71" s="4" t="s">
        <v>4930</v>
      </c>
      <c r="L71" s="4"/>
    </row>
    <row r="72" spans="1:12">
      <c r="A72" s="4" t="s">
        <v>5139</v>
      </c>
      <c r="B72" s="4" t="s">
        <v>1856</v>
      </c>
      <c r="C72" s="4" t="s">
        <v>5140</v>
      </c>
      <c r="D72" s="5">
        <v>45934</v>
      </c>
      <c r="E72" s="4" t="s">
        <v>4943</v>
      </c>
      <c r="F72" s="4" t="s">
        <v>4865</v>
      </c>
      <c r="G72" s="4" t="s">
        <v>4993</v>
      </c>
      <c r="H72" s="4"/>
      <c r="I72" s="4"/>
      <c r="J72" s="4" t="s">
        <v>5018</v>
      </c>
      <c r="K72" s="4" t="s">
        <v>5023</v>
      </c>
      <c r="L72" s="4"/>
    </row>
    <row r="73" spans="1:12">
      <c r="A73" s="4" t="s">
        <v>5141</v>
      </c>
      <c r="B73" s="4" t="s">
        <v>808</v>
      </c>
      <c r="C73" s="4" t="s">
        <v>5068</v>
      </c>
      <c r="D73" s="5">
        <v>45813</v>
      </c>
      <c r="E73" s="4" t="s">
        <v>369</v>
      </c>
      <c r="F73" s="4" t="s">
        <v>4847</v>
      </c>
      <c r="G73" s="4" t="s">
        <v>5142</v>
      </c>
      <c r="H73" s="4" t="s">
        <v>5084</v>
      </c>
      <c r="I73" s="4">
        <v>2188</v>
      </c>
      <c r="J73" s="4" t="s">
        <v>5092</v>
      </c>
      <c r="K73" s="4" t="s">
        <v>4978</v>
      </c>
      <c r="L73" s="4"/>
    </row>
    <row r="74" spans="1:12">
      <c r="A74" s="4" t="s">
        <v>5143</v>
      </c>
      <c r="B74" s="4" t="s">
        <v>2912</v>
      </c>
      <c r="C74" s="4" t="s">
        <v>5118</v>
      </c>
      <c r="D74" s="5">
        <v>45681</v>
      </c>
      <c r="E74" s="4" t="s">
        <v>5065</v>
      </c>
      <c r="F74" s="4" t="s">
        <v>4857</v>
      </c>
      <c r="G74" s="4" t="s">
        <v>4950</v>
      </c>
      <c r="H74" s="4" t="s">
        <v>5084</v>
      </c>
      <c r="I74" s="4">
        <v>1612</v>
      </c>
      <c r="J74" s="4" t="s">
        <v>5049</v>
      </c>
      <c r="K74" s="4" t="s">
        <v>5003</v>
      </c>
      <c r="L74" s="4"/>
    </row>
    <row r="75" spans="1:12">
      <c r="A75" s="4" t="s">
        <v>5144</v>
      </c>
      <c r="B75" s="4" t="s">
        <v>3938</v>
      </c>
      <c r="C75" s="4" t="s">
        <v>5145</v>
      </c>
      <c r="D75" s="5"/>
      <c r="E75" s="4" t="s">
        <v>5065</v>
      </c>
      <c r="F75" s="4" t="s">
        <v>4839</v>
      </c>
      <c r="G75" s="4" t="s">
        <v>5071</v>
      </c>
      <c r="H75" s="4" t="s">
        <v>5063</v>
      </c>
      <c r="I75" s="4">
        <v>1039</v>
      </c>
      <c r="J75" s="4" t="s">
        <v>5092</v>
      </c>
      <c r="K75" s="4" t="s">
        <v>4978</v>
      </c>
      <c r="L75" s="4"/>
    </row>
    <row r="76" spans="1:12">
      <c r="A76" s="4" t="s">
        <v>5146</v>
      </c>
      <c r="B76" s="4" t="s">
        <v>2447</v>
      </c>
      <c r="C76" s="4" t="s">
        <v>5147</v>
      </c>
      <c r="D76" s="5"/>
      <c r="E76" s="4" t="s">
        <v>5079</v>
      </c>
      <c r="F76" s="4" t="s">
        <v>4891</v>
      </c>
      <c r="G76" s="4" t="s">
        <v>5044</v>
      </c>
      <c r="H76" s="4" t="s">
        <v>4998</v>
      </c>
      <c r="I76" s="4">
        <v>554</v>
      </c>
      <c r="J76" s="4" t="s">
        <v>5137</v>
      </c>
      <c r="K76" s="4" t="s">
        <v>4957</v>
      </c>
      <c r="L76" s="4"/>
    </row>
    <row r="77" spans="1:12">
      <c r="A77" s="4" t="s">
        <v>5148</v>
      </c>
      <c r="B77" s="4" t="s">
        <v>3306</v>
      </c>
      <c r="C77" s="4" t="s">
        <v>4942</v>
      </c>
      <c r="D77" s="5">
        <v>45916</v>
      </c>
      <c r="E77" s="4" t="s">
        <v>4966</v>
      </c>
      <c r="F77" s="4"/>
      <c r="G77" s="4" t="s">
        <v>4972</v>
      </c>
      <c r="H77" s="4"/>
      <c r="I77" s="4">
        <v>1927</v>
      </c>
      <c r="J77" s="4"/>
      <c r="K77" s="4" t="s">
        <v>5122</v>
      </c>
      <c r="L77" s="4"/>
    </row>
    <row r="78" spans="1:12">
      <c r="A78" s="4" t="s">
        <v>5149</v>
      </c>
      <c r="B78" s="4" t="s">
        <v>3597</v>
      </c>
      <c r="C78" s="4" t="s">
        <v>5046</v>
      </c>
      <c r="D78" s="5">
        <v>45885</v>
      </c>
      <c r="E78" s="4" t="s">
        <v>5065</v>
      </c>
      <c r="F78" s="4" t="s">
        <v>4847</v>
      </c>
      <c r="G78" s="4" t="s">
        <v>4933</v>
      </c>
      <c r="H78" s="4" t="s">
        <v>4983</v>
      </c>
      <c r="I78" s="4">
        <v>734</v>
      </c>
      <c r="J78" s="4"/>
      <c r="K78" s="4" t="s">
        <v>5122</v>
      </c>
      <c r="L78" s="4" t="s">
        <v>5150</v>
      </c>
    </row>
    <row r="79" spans="1:12">
      <c r="A79" s="4" t="s">
        <v>5151</v>
      </c>
      <c r="B79" s="4" t="s">
        <v>3588</v>
      </c>
      <c r="C79" s="4" t="s">
        <v>5152</v>
      </c>
      <c r="D79" s="5">
        <v>45836</v>
      </c>
      <c r="E79" s="4" t="s">
        <v>4894</v>
      </c>
      <c r="F79" s="4" t="s">
        <v>4824</v>
      </c>
      <c r="G79" s="4" t="s">
        <v>5089</v>
      </c>
      <c r="H79" s="4" t="s">
        <v>5060</v>
      </c>
      <c r="I79" s="4">
        <v>1895</v>
      </c>
      <c r="J79" s="4" t="s">
        <v>4956</v>
      </c>
      <c r="K79" s="4" t="s">
        <v>4963</v>
      </c>
      <c r="L79" s="4"/>
    </row>
    <row r="80" spans="1:12">
      <c r="A80" s="4" t="s">
        <v>5153</v>
      </c>
      <c r="B80" s="4" t="s">
        <v>2407</v>
      </c>
      <c r="C80" s="4" t="s">
        <v>4932</v>
      </c>
      <c r="D80" s="5">
        <v>45702</v>
      </c>
      <c r="E80" s="4"/>
      <c r="F80" s="4"/>
      <c r="G80" s="4"/>
      <c r="H80" s="4" t="s">
        <v>4968</v>
      </c>
      <c r="I80" s="4">
        <v>731</v>
      </c>
      <c r="J80" s="4" t="s">
        <v>5049</v>
      </c>
      <c r="K80" s="4" t="s">
        <v>4999</v>
      </c>
      <c r="L80" s="4"/>
    </row>
    <row r="81" spans="1:12">
      <c r="A81" s="4" t="s">
        <v>5154</v>
      </c>
      <c r="B81" s="4" t="s">
        <v>4704</v>
      </c>
      <c r="C81" s="4" t="s">
        <v>4992</v>
      </c>
      <c r="D81" s="5">
        <v>45766</v>
      </c>
      <c r="E81" s="4" t="s">
        <v>5127</v>
      </c>
      <c r="F81" s="4" t="s">
        <v>4839</v>
      </c>
      <c r="G81" s="4" t="s">
        <v>5030</v>
      </c>
      <c r="H81" s="4" t="s">
        <v>316</v>
      </c>
      <c r="I81" s="4">
        <v>426</v>
      </c>
      <c r="J81" s="4" t="s">
        <v>5031</v>
      </c>
      <c r="K81" s="4" t="s">
        <v>5053</v>
      </c>
      <c r="L81" s="4"/>
    </row>
    <row r="82" spans="1:12">
      <c r="A82" s="4" t="s">
        <v>5155</v>
      </c>
      <c r="B82" s="4" t="s">
        <v>2772</v>
      </c>
      <c r="C82" s="4" t="s">
        <v>5051</v>
      </c>
      <c r="D82" s="5">
        <v>45859</v>
      </c>
      <c r="E82" s="4" t="s">
        <v>369</v>
      </c>
      <c r="F82" s="4"/>
      <c r="G82" s="4" t="s">
        <v>5156</v>
      </c>
      <c r="H82" s="4"/>
      <c r="I82" s="4">
        <v>2252</v>
      </c>
      <c r="J82" s="4" t="s">
        <v>5018</v>
      </c>
      <c r="K82" s="4" t="s">
        <v>4999</v>
      </c>
      <c r="L82" s="4"/>
    </row>
    <row r="83" spans="1:12">
      <c r="A83" s="4" t="s">
        <v>5157</v>
      </c>
      <c r="B83" s="4" t="s">
        <v>2618</v>
      </c>
      <c r="C83" s="4" t="s">
        <v>5046</v>
      </c>
      <c r="D83" s="5">
        <v>45666</v>
      </c>
      <c r="E83" s="4" t="s">
        <v>4954</v>
      </c>
      <c r="F83" s="4"/>
      <c r="G83" s="4" t="s">
        <v>4927</v>
      </c>
      <c r="H83" s="4" t="s">
        <v>5080</v>
      </c>
      <c r="I83" s="4">
        <v>1873</v>
      </c>
      <c r="J83" s="4" t="s">
        <v>5018</v>
      </c>
      <c r="K83" s="4" t="s">
        <v>4978</v>
      </c>
      <c r="L83" s="4" t="s">
        <v>5158</v>
      </c>
    </row>
    <row r="84" spans="1:12">
      <c r="A84" s="4" t="s">
        <v>5159</v>
      </c>
      <c r="B84" s="4" t="s">
        <v>3171</v>
      </c>
      <c r="C84" s="4" t="s">
        <v>5160</v>
      </c>
      <c r="D84" s="5">
        <v>45715</v>
      </c>
      <c r="E84" s="4" t="s">
        <v>4894</v>
      </c>
      <c r="F84" s="4"/>
      <c r="G84" s="4" t="s">
        <v>4972</v>
      </c>
      <c r="H84" s="4" t="s">
        <v>133</v>
      </c>
      <c r="I84" s="4">
        <v>769</v>
      </c>
      <c r="J84" s="4" t="s">
        <v>4935</v>
      </c>
      <c r="K84" s="4" t="s">
        <v>5003</v>
      </c>
      <c r="L84" s="4"/>
    </row>
    <row r="85" spans="1:12">
      <c r="A85" s="4" t="s">
        <v>5161</v>
      </c>
      <c r="B85" s="4" t="s">
        <v>1888</v>
      </c>
      <c r="C85" s="4" t="s">
        <v>4986</v>
      </c>
      <c r="D85" s="5">
        <v>45893</v>
      </c>
      <c r="E85" s="4" t="s">
        <v>4896</v>
      </c>
      <c r="F85" s="4" t="s">
        <v>4839</v>
      </c>
      <c r="G85" s="4" t="s">
        <v>5095</v>
      </c>
      <c r="H85" s="4" t="s">
        <v>5063</v>
      </c>
      <c r="I85" s="4">
        <v>16</v>
      </c>
      <c r="J85" s="4" t="s">
        <v>5049</v>
      </c>
      <c r="K85" s="4"/>
      <c r="L85" s="4"/>
    </row>
    <row r="86" spans="1:12">
      <c r="A86" s="4" t="s">
        <v>5162</v>
      </c>
      <c r="B86" s="4" t="s">
        <v>3688</v>
      </c>
      <c r="C86" s="4" t="s">
        <v>5163</v>
      </c>
      <c r="D86" s="5">
        <v>45796</v>
      </c>
      <c r="E86" s="4" t="s">
        <v>21</v>
      </c>
      <c r="F86" s="4"/>
      <c r="G86" s="4" t="s">
        <v>5069</v>
      </c>
      <c r="H86" s="4" t="s">
        <v>4988</v>
      </c>
      <c r="I86" s="4">
        <v>1639</v>
      </c>
      <c r="J86" s="4" t="s">
        <v>4973</v>
      </c>
      <c r="K86" s="4" t="s">
        <v>4963</v>
      </c>
      <c r="L86" s="4"/>
    </row>
    <row r="87" spans="1:12">
      <c r="A87" s="4" t="s">
        <v>5164</v>
      </c>
      <c r="B87" s="4" t="s">
        <v>2744</v>
      </c>
      <c r="C87" s="4" t="s">
        <v>4990</v>
      </c>
      <c r="D87" s="5">
        <v>45843</v>
      </c>
      <c r="E87" s="4"/>
      <c r="F87" s="4" t="s">
        <v>4847</v>
      </c>
      <c r="G87" s="4" t="s">
        <v>5071</v>
      </c>
      <c r="H87" s="4" t="s">
        <v>5076</v>
      </c>
      <c r="I87" s="4">
        <v>1335</v>
      </c>
      <c r="J87" s="4" t="s">
        <v>4940</v>
      </c>
      <c r="K87" s="4" t="s">
        <v>4963</v>
      </c>
      <c r="L87" s="4" t="s">
        <v>5165</v>
      </c>
    </row>
    <row r="88" spans="1:12">
      <c r="A88" s="4" t="s">
        <v>5166</v>
      </c>
      <c r="B88" s="4" t="s">
        <v>2950</v>
      </c>
      <c r="C88" s="4" t="s">
        <v>5140</v>
      </c>
      <c r="D88" s="5">
        <v>45801</v>
      </c>
      <c r="E88" s="4" t="s">
        <v>4954</v>
      </c>
      <c r="F88" s="4" t="s">
        <v>4857</v>
      </c>
      <c r="G88" s="4" t="s">
        <v>4944</v>
      </c>
      <c r="H88" s="4" t="s">
        <v>4968</v>
      </c>
      <c r="I88" s="4">
        <v>415</v>
      </c>
      <c r="J88" s="4" t="s">
        <v>4973</v>
      </c>
      <c r="K88" s="4" t="s">
        <v>4957</v>
      </c>
      <c r="L88" s="4"/>
    </row>
    <row r="89" spans="1:12">
      <c r="A89" s="4" t="s">
        <v>5167</v>
      </c>
      <c r="B89" s="4" t="s">
        <v>3774</v>
      </c>
      <c r="C89" s="4" t="s">
        <v>4949</v>
      </c>
      <c r="D89" s="5">
        <v>45818</v>
      </c>
      <c r="E89" s="4" t="s">
        <v>5056</v>
      </c>
      <c r="F89" s="4" t="s">
        <v>4908</v>
      </c>
      <c r="G89" s="4" t="s">
        <v>5010</v>
      </c>
      <c r="H89" s="4" t="s">
        <v>4951</v>
      </c>
      <c r="I89" s="4">
        <v>1454</v>
      </c>
      <c r="J89" s="4" t="s">
        <v>4977</v>
      </c>
      <c r="K89" s="4" t="s">
        <v>4930</v>
      </c>
      <c r="L89" s="4" t="s">
        <v>5168</v>
      </c>
    </row>
    <row r="90" spans="1:12">
      <c r="A90" s="4" t="s">
        <v>5169</v>
      </c>
      <c r="B90" s="4" t="s">
        <v>2712</v>
      </c>
      <c r="C90" s="4" t="s">
        <v>5170</v>
      </c>
      <c r="D90" s="5">
        <v>45969</v>
      </c>
      <c r="E90" s="4"/>
      <c r="F90" s="4" t="s">
        <v>4819</v>
      </c>
      <c r="G90" s="4" t="s">
        <v>4927</v>
      </c>
      <c r="H90" s="4" t="s">
        <v>5084</v>
      </c>
      <c r="I90" s="4">
        <v>43</v>
      </c>
      <c r="J90" s="4"/>
      <c r="K90" s="4" t="s">
        <v>5023</v>
      </c>
      <c r="L90" s="4"/>
    </row>
    <row r="91" spans="1:12">
      <c r="A91" s="4" t="s">
        <v>5171</v>
      </c>
      <c r="B91" s="4" t="s">
        <v>2683</v>
      </c>
      <c r="C91" s="4" t="s">
        <v>4986</v>
      </c>
      <c r="D91" s="5">
        <v>45721</v>
      </c>
      <c r="E91" s="4" t="s">
        <v>251</v>
      </c>
      <c r="F91" s="4" t="s">
        <v>4875</v>
      </c>
      <c r="G91" s="4" t="s">
        <v>5172</v>
      </c>
      <c r="H91" s="4" t="s">
        <v>4994</v>
      </c>
      <c r="I91" s="4">
        <v>1997</v>
      </c>
      <c r="J91" s="4" t="s">
        <v>5002</v>
      </c>
      <c r="K91" s="4"/>
      <c r="L91" s="4"/>
    </row>
    <row r="92" spans="1:12">
      <c r="A92" s="4" t="s">
        <v>5173</v>
      </c>
      <c r="B92" s="4" t="s">
        <v>4720</v>
      </c>
      <c r="C92" s="4" t="s">
        <v>5152</v>
      </c>
      <c r="D92" s="5">
        <v>45774</v>
      </c>
      <c r="E92" s="4" t="s">
        <v>5113</v>
      </c>
      <c r="F92" s="4" t="s">
        <v>4857</v>
      </c>
      <c r="G92" s="4" t="s">
        <v>5174</v>
      </c>
      <c r="H92" s="4" t="s">
        <v>4945</v>
      </c>
      <c r="I92" s="4">
        <v>461</v>
      </c>
      <c r="J92" s="4" t="s">
        <v>4956</v>
      </c>
      <c r="K92" s="4"/>
      <c r="L92" s="4" t="s">
        <v>4979</v>
      </c>
    </row>
    <row r="93" spans="1:12">
      <c r="A93" s="4" t="s">
        <v>5175</v>
      </c>
      <c r="B93" s="4" t="s">
        <v>4406</v>
      </c>
      <c r="C93" s="4" t="s">
        <v>5176</v>
      </c>
      <c r="D93" s="5">
        <v>45951</v>
      </c>
      <c r="E93" s="4"/>
      <c r="F93" s="4" t="s">
        <v>4908</v>
      </c>
      <c r="G93" s="4" t="s">
        <v>4927</v>
      </c>
      <c r="H93" s="4" t="s">
        <v>5080</v>
      </c>
      <c r="I93" s="4">
        <v>1261</v>
      </c>
      <c r="J93" s="4" t="s">
        <v>4935</v>
      </c>
      <c r="K93" s="4"/>
      <c r="L93" s="4"/>
    </row>
    <row r="94" spans="1:12">
      <c r="A94" s="4" t="s">
        <v>5177</v>
      </c>
      <c r="B94" s="4" t="s">
        <v>4251</v>
      </c>
      <c r="C94" s="4" t="s">
        <v>5106</v>
      </c>
      <c r="D94" s="5">
        <v>45743</v>
      </c>
      <c r="E94" s="4" t="s">
        <v>5056</v>
      </c>
      <c r="F94" s="4" t="s">
        <v>4847</v>
      </c>
      <c r="G94" s="4" t="s">
        <v>5156</v>
      </c>
      <c r="H94" s="4" t="s">
        <v>4983</v>
      </c>
      <c r="I94" s="4">
        <v>2384</v>
      </c>
      <c r="J94" s="4" t="s">
        <v>4929</v>
      </c>
      <c r="K94" s="4" t="s">
        <v>4978</v>
      </c>
      <c r="L94" s="4"/>
    </row>
    <row r="95" spans="1:12">
      <c r="A95" s="4" t="s">
        <v>5178</v>
      </c>
      <c r="B95" s="4" t="s">
        <v>2712</v>
      </c>
      <c r="C95" s="4" t="s">
        <v>4953</v>
      </c>
      <c r="D95" s="5">
        <v>45691</v>
      </c>
      <c r="E95" s="4" t="s">
        <v>21</v>
      </c>
      <c r="F95" s="4" t="s">
        <v>4908</v>
      </c>
      <c r="G95" s="4" t="s">
        <v>5174</v>
      </c>
      <c r="H95" s="4" t="s">
        <v>316</v>
      </c>
      <c r="I95" s="4">
        <v>433</v>
      </c>
      <c r="J95" s="4" t="s">
        <v>5107</v>
      </c>
      <c r="K95" s="4"/>
      <c r="L95" s="4"/>
    </row>
    <row r="96" spans="1:12">
      <c r="A96" s="4" t="s">
        <v>5179</v>
      </c>
      <c r="B96" s="4" t="s">
        <v>1150</v>
      </c>
      <c r="C96" s="4" t="s">
        <v>4986</v>
      </c>
      <c r="D96" s="5"/>
      <c r="E96" s="4" t="s">
        <v>5094</v>
      </c>
      <c r="F96" s="4"/>
      <c r="G96" s="4" t="s">
        <v>5120</v>
      </c>
      <c r="H96" s="4" t="s">
        <v>5006</v>
      </c>
      <c r="I96" s="4">
        <v>1065</v>
      </c>
      <c r="J96" s="4" t="s">
        <v>4935</v>
      </c>
      <c r="K96" s="4" t="s">
        <v>5023</v>
      </c>
      <c r="L96" s="4" t="s">
        <v>5180</v>
      </c>
    </row>
    <row r="97" spans="1:12">
      <c r="A97" s="4" t="s">
        <v>5181</v>
      </c>
      <c r="B97" s="4" t="s">
        <v>788</v>
      </c>
      <c r="C97" s="4" t="s">
        <v>5078</v>
      </c>
      <c r="D97" s="5">
        <v>45770</v>
      </c>
      <c r="E97" s="4" t="s">
        <v>5094</v>
      </c>
      <c r="F97" s="4" t="s">
        <v>4875</v>
      </c>
      <c r="G97" s="4"/>
      <c r="H97" s="4" t="s">
        <v>5080</v>
      </c>
      <c r="I97" s="4">
        <v>156</v>
      </c>
      <c r="J97" s="4" t="s">
        <v>4962</v>
      </c>
      <c r="K97" s="4" t="s">
        <v>5026</v>
      </c>
      <c r="L97" s="4" t="s">
        <v>5182</v>
      </c>
    </row>
    <row r="98" spans="1:12">
      <c r="A98" s="4" t="s">
        <v>5183</v>
      </c>
      <c r="B98" s="4" t="s">
        <v>1820</v>
      </c>
      <c r="C98" s="4" t="s">
        <v>5109</v>
      </c>
      <c r="D98" s="5">
        <v>45675</v>
      </c>
      <c r="E98" s="4" t="s">
        <v>4894</v>
      </c>
      <c r="F98" s="4" t="s">
        <v>4891</v>
      </c>
      <c r="G98" s="4" t="s">
        <v>4933</v>
      </c>
      <c r="H98" s="4" t="s">
        <v>5060</v>
      </c>
      <c r="I98" s="4">
        <v>1734</v>
      </c>
      <c r="J98" s="4" t="s">
        <v>5082</v>
      </c>
      <c r="K98" s="4" t="s">
        <v>4999</v>
      </c>
      <c r="L98" s="4"/>
    </row>
    <row r="99" spans="1:12">
      <c r="A99" s="4" t="s">
        <v>5184</v>
      </c>
      <c r="B99" s="4" t="s">
        <v>2581</v>
      </c>
      <c r="C99" s="4" t="s">
        <v>5020</v>
      </c>
      <c r="D99" s="5">
        <v>45968</v>
      </c>
      <c r="E99" s="4" t="s">
        <v>4954</v>
      </c>
      <c r="F99" s="4"/>
      <c r="G99" s="4" t="s">
        <v>4961</v>
      </c>
      <c r="H99" s="4" t="s">
        <v>5017</v>
      </c>
      <c r="I99" s="4">
        <v>2353</v>
      </c>
      <c r="J99" s="4" t="s">
        <v>5049</v>
      </c>
      <c r="K99" s="4" t="s">
        <v>5023</v>
      </c>
      <c r="L99" s="4"/>
    </row>
    <row r="100" spans="1:12">
      <c r="A100" s="4" t="s">
        <v>5185</v>
      </c>
      <c r="B100" s="4" t="s">
        <v>978</v>
      </c>
      <c r="C100" s="4" t="s">
        <v>5186</v>
      </c>
      <c r="D100" s="5">
        <v>45971</v>
      </c>
      <c r="E100" s="4" t="s">
        <v>5113</v>
      </c>
      <c r="F100" s="4" t="s">
        <v>4891</v>
      </c>
      <c r="G100" s="4" t="s">
        <v>4950</v>
      </c>
      <c r="H100" s="4" t="s">
        <v>4951</v>
      </c>
      <c r="I100" s="4">
        <v>1259</v>
      </c>
      <c r="J100" s="4"/>
      <c r="K100" s="4" t="s">
        <v>5026</v>
      </c>
      <c r="L100" s="4"/>
    </row>
    <row r="101" spans="1:12">
      <c r="A101" s="4" t="s">
        <v>5187</v>
      </c>
      <c r="B101" s="4" t="s">
        <v>2318</v>
      </c>
      <c r="C101" s="4" t="s">
        <v>5160</v>
      </c>
      <c r="D101" s="5">
        <v>45683</v>
      </c>
      <c r="E101" s="4" t="s">
        <v>20</v>
      </c>
      <c r="F101" s="4" t="s">
        <v>4875</v>
      </c>
      <c r="G101" s="4" t="s">
        <v>5130</v>
      </c>
      <c r="H101" s="4" t="s">
        <v>4998</v>
      </c>
      <c r="I101" s="4"/>
      <c r="J101" s="4" t="s">
        <v>5018</v>
      </c>
      <c r="K101" s="4" t="s">
        <v>5047</v>
      </c>
      <c r="L101" s="4"/>
    </row>
    <row r="102" spans="1:12">
      <c r="A102" s="4" t="s">
        <v>5188</v>
      </c>
      <c r="B102" s="4" t="s">
        <v>937</v>
      </c>
      <c r="C102" s="4" t="s">
        <v>4986</v>
      </c>
      <c r="D102" s="5">
        <v>45832</v>
      </c>
      <c r="E102" s="4" t="s">
        <v>5079</v>
      </c>
      <c r="F102" s="4" t="s">
        <v>4908</v>
      </c>
      <c r="G102" s="4" t="s">
        <v>5189</v>
      </c>
      <c r="H102" s="4" t="s">
        <v>5060</v>
      </c>
      <c r="I102" s="4"/>
      <c r="J102" s="4" t="s">
        <v>5049</v>
      </c>
      <c r="K102" s="4" t="s">
        <v>5026</v>
      </c>
      <c r="L102" s="4"/>
    </row>
    <row r="103" spans="1:12">
      <c r="A103" s="4" t="s">
        <v>5190</v>
      </c>
      <c r="B103" s="4" t="s">
        <v>971</v>
      </c>
      <c r="C103" s="4" t="s">
        <v>5016</v>
      </c>
      <c r="D103" s="5">
        <v>45822</v>
      </c>
      <c r="E103" s="4"/>
      <c r="F103" s="4"/>
      <c r="G103" s="4" t="s">
        <v>5062</v>
      </c>
      <c r="H103" s="4" t="s">
        <v>5060</v>
      </c>
      <c r="I103" s="4">
        <v>2006</v>
      </c>
      <c r="J103" s="4" t="s">
        <v>5191</v>
      </c>
      <c r="K103" s="4" t="s">
        <v>5003</v>
      </c>
      <c r="L103" s="4"/>
    </row>
    <row r="104" spans="1:12">
      <c r="A104" s="4" t="s">
        <v>5192</v>
      </c>
      <c r="B104" s="4" t="s">
        <v>4028</v>
      </c>
      <c r="C104" s="4" t="s">
        <v>4992</v>
      </c>
      <c r="D104" s="5">
        <v>45919</v>
      </c>
      <c r="E104" s="4" t="s">
        <v>5127</v>
      </c>
      <c r="F104" s="4" t="s">
        <v>4891</v>
      </c>
      <c r="G104" s="4"/>
      <c r="H104" s="4" t="s">
        <v>5052</v>
      </c>
      <c r="I104" s="4">
        <v>1862</v>
      </c>
      <c r="J104" s="4" t="s">
        <v>5049</v>
      </c>
      <c r="K104" s="4" t="s">
        <v>4999</v>
      </c>
      <c r="L104" s="4"/>
    </row>
    <row r="105" spans="1:12">
      <c r="A105" s="4" t="s">
        <v>5193</v>
      </c>
      <c r="B105" s="4" t="s">
        <v>2433</v>
      </c>
      <c r="C105" s="4" t="s">
        <v>5033</v>
      </c>
      <c r="D105" s="5">
        <v>45695</v>
      </c>
      <c r="E105" s="4" t="s">
        <v>4960</v>
      </c>
      <c r="F105" s="4" t="s">
        <v>4891</v>
      </c>
      <c r="G105" s="4" t="s">
        <v>5062</v>
      </c>
      <c r="H105" s="4" t="s">
        <v>133</v>
      </c>
      <c r="I105" s="4"/>
      <c r="J105" s="4" t="s">
        <v>4973</v>
      </c>
      <c r="K105" s="4" t="s">
        <v>4969</v>
      </c>
      <c r="L105" s="4"/>
    </row>
    <row r="106" spans="1:12">
      <c r="A106" s="4" t="s">
        <v>5194</v>
      </c>
      <c r="B106" s="4" t="s">
        <v>2867</v>
      </c>
      <c r="C106" s="4" t="s">
        <v>5051</v>
      </c>
      <c r="D106" s="5">
        <v>45890</v>
      </c>
      <c r="E106" s="4" t="s">
        <v>4966</v>
      </c>
      <c r="F106" s="4"/>
      <c r="G106" s="4" t="s">
        <v>5156</v>
      </c>
      <c r="H106" s="4" t="s">
        <v>4934</v>
      </c>
      <c r="I106" s="4">
        <v>1954</v>
      </c>
      <c r="J106" s="4" t="s">
        <v>4946</v>
      </c>
      <c r="K106" s="4" t="s">
        <v>5122</v>
      </c>
      <c r="L106" s="4"/>
    </row>
    <row r="107" spans="1:12">
      <c r="A107" s="4" t="s">
        <v>5195</v>
      </c>
      <c r="B107" s="4" t="s">
        <v>912</v>
      </c>
      <c r="C107" s="4" t="s">
        <v>5086</v>
      </c>
      <c r="D107" s="5">
        <v>45832</v>
      </c>
      <c r="E107" s="4" t="s">
        <v>4960</v>
      </c>
      <c r="F107" s="4" t="s">
        <v>4819</v>
      </c>
      <c r="G107" s="4" t="s">
        <v>5135</v>
      </c>
      <c r="H107" s="4" t="s">
        <v>5006</v>
      </c>
      <c r="I107" s="4">
        <v>1871</v>
      </c>
      <c r="J107" s="4" t="s">
        <v>4946</v>
      </c>
      <c r="K107" s="4" t="s">
        <v>5057</v>
      </c>
      <c r="L107" s="4"/>
    </row>
    <row r="108" spans="1:12">
      <c r="A108" s="4" t="s">
        <v>5196</v>
      </c>
      <c r="B108" s="4" t="s">
        <v>2964</v>
      </c>
      <c r="C108" s="4" t="s">
        <v>4953</v>
      </c>
      <c r="D108" s="5">
        <v>45888</v>
      </c>
      <c r="E108" s="4" t="s">
        <v>5113</v>
      </c>
      <c r="F108" s="4" t="s">
        <v>4819</v>
      </c>
      <c r="G108" s="4" t="s">
        <v>5189</v>
      </c>
      <c r="H108" s="4"/>
      <c r="I108" s="4">
        <v>1018</v>
      </c>
      <c r="J108" s="4" t="s">
        <v>5018</v>
      </c>
      <c r="K108" s="4" t="s">
        <v>4930</v>
      </c>
      <c r="L108" s="4"/>
    </row>
    <row r="109" spans="1:12">
      <c r="A109" s="4" t="s">
        <v>5197</v>
      </c>
      <c r="B109" s="4" t="s">
        <v>2651</v>
      </c>
      <c r="C109" s="4" t="s">
        <v>5147</v>
      </c>
      <c r="D109" s="5">
        <v>45828</v>
      </c>
      <c r="E109" s="4" t="s">
        <v>369</v>
      </c>
      <c r="F109" s="4" t="s">
        <v>4908</v>
      </c>
      <c r="G109" s="4" t="s">
        <v>5039</v>
      </c>
      <c r="H109" s="4"/>
      <c r="I109" s="4">
        <v>1335</v>
      </c>
      <c r="J109" s="4" t="s">
        <v>4946</v>
      </c>
      <c r="K109" s="4" t="s">
        <v>5035</v>
      </c>
      <c r="L109" s="4"/>
    </row>
    <row r="110" spans="1:12">
      <c r="A110" s="4" t="s">
        <v>5198</v>
      </c>
      <c r="B110" s="4" t="s">
        <v>357</v>
      </c>
      <c r="C110" s="4" t="s">
        <v>5160</v>
      </c>
      <c r="D110" s="5">
        <v>45797</v>
      </c>
      <c r="E110" s="4" t="s">
        <v>369</v>
      </c>
      <c r="F110" s="4"/>
      <c r="G110" s="4" t="s">
        <v>5071</v>
      </c>
      <c r="H110" s="4" t="s">
        <v>4968</v>
      </c>
      <c r="I110" s="4">
        <v>335</v>
      </c>
      <c r="J110" s="4" t="s">
        <v>4935</v>
      </c>
      <c r="K110" s="4" t="s">
        <v>5012</v>
      </c>
      <c r="L110" s="4"/>
    </row>
    <row r="111" spans="1:12">
      <c r="A111" s="4" t="s">
        <v>5199</v>
      </c>
      <c r="B111" s="4" t="s">
        <v>344</v>
      </c>
      <c r="C111" s="4" t="s">
        <v>4990</v>
      </c>
      <c r="D111" s="5">
        <v>45836</v>
      </c>
      <c r="E111" s="4" t="s">
        <v>5094</v>
      </c>
      <c r="F111" s="4" t="s">
        <v>4891</v>
      </c>
      <c r="G111" s="4" t="s">
        <v>5095</v>
      </c>
      <c r="H111" s="4" t="s">
        <v>5060</v>
      </c>
      <c r="I111" s="4">
        <v>1920</v>
      </c>
      <c r="J111" s="4" t="s">
        <v>5018</v>
      </c>
      <c r="K111" s="4" t="s">
        <v>5003</v>
      </c>
      <c r="L111" s="4"/>
    </row>
    <row r="112" spans="1:12">
      <c r="A112" s="4" t="s">
        <v>5200</v>
      </c>
      <c r="B112" s="4" t="s">
        <v>1326</v>
      </c>
      <c r="C112" s="4" t="s">
        <v>4937</v>
      </c>
      <c r="D112" s="5">
        <v>45783</v>
      </c>
      <c r="E112" s="4" t="s">
        <v>4896</v>
      </c>
      <c r="F112" s="4"/>
      <c r="G112" s="4" t="s">
        <v>5142</v>
      </c>
      <c r="H112" s="4" t="s">
        <v>5080</v>
      </c>
      <c r="I112" s="4">
        <v>1429</v>
      </c>
      <c r="J112" s="4"/>
      <c r="K112" s="4" t="s">
        <v>4978</v>
      </c>
      <c r="L112" s="4"/>
    </row>
    <row r="113" spans="1:12">
      <c r="A113" s="4" t="s">
        <v>5201</v>
      </c>
      <c r="B113" s="4" t="s">
        <v>1654</v>
      </c>
      <c r="C113" s="4" t="s">
        <v>5202</v>
      </c>
      <c r="D113" s="5">
        <v>45672</v>
      </c>
      <c r="E113" s="4"/>
      <c r="F113" s="4" t="s">
        <v>4898</v>
      </c>
      <c r="G113" s="4" t="s">
        <v>4955</v>
      </c>
      <c r="H113" s="4" t="s">
        <v>133</v>
      </c>
      <c r="I113" s="4">
        <v>1919</v>
      </c>
      <c r="J113" s="4" t="s">
        <v>5002</v>
      </c>
      <c r="K113" s="4"/>
      <c r="L113" s="4"/>
    </row>
    <row r="114" spans="1:12">
      <c r="A114" s="4" t="s">
        <v>5203</v>
      </c>
      <c r="B114" s="4" t="s">
        <v>4036</v>
      </c>
      <c r="C114" s="4" t="s">
        <v>5086</v>
      </c>
      <c r="D114" s="5">
        <v>45737</v>
      </c>
      <c r="E114" s="4" t="s">
        <v>5022</v>
      </c>
      <c r="F114" s="4"/>
      <c r="G114" s="4" t="s">
        <v>5172</v>
      </c>
      <c r="H114" s="4" t="s">
        <v>5006</v>
      </c>
      <c r="I114" s="4"/>
      <c r="J114" s="4" t="s">
        <v>4962</v>
      </c>
      <c r="K114" s="4" t="s">
        <v>5122</v>
      </c>
      <c r="L114" s="4"/>
    </row>
    <row r="115" spans="1:12">
      <c r="A115" s="4" t="s">
        <v>5204</v>
      </c>
      <c r="B115" s="4" t="s">
        <v>1037</v>
      </c>
      <c r="C115" s="4" t="s">
        <v>5016</v>
      </c>
      <c r="D115" s="5">
        <v>45778</v>
      </c>
      <c r="E115" s="4"/>
      <c r="F115" s="4"/>
      <c r="G115" s="4" t="s">
        <v>5189</v>
      </c>
      <c r="H115" s="4" t="s">
        <v>222</v>
      </c>
      <c r="I115" s="4">
        <v>281</v>
      </c>
      <c r="J115" s="4" t="s">
        <v>4977</v>
      </c>
      <c r="K115" s="4" t="s">
        <v>5053</v>
      </c>
      <c r="L115" s="4"/>
    </row>
    <row r="116" spans="1:12">
      <c r="A116" s="4" t="s">
        <v>5205</v>
      </c>
      <c r="B116" s="4" t="s">
        <v>854</v>
      </c>
      <c r="C116" s="4" t="s">
        <v>5206</v>
      </c>
      <c r="D116" s="5">
        <v>45977</v>
      </c>
      <c r="E116" s="4" t="s">
        <v>5127</v>
      </c>
      <c r="F116" s="4"/>
      <c r="G116" s="4" t="s">
        <v>5095</v>
      </c>
      <c r="H116" s="4" t="s">
        <v>5052</v>
      </c>
      <c r="I116" s="4">
        <v>391</v>
      </c>
      <c r="J116" s="4" t="s">
        <v>5107</v>
      </c>
      <c r="K116" s="4" t="s">
        <v>5047</v>
      </c>
      <c r="L116" s="4"/>
    </row>
    <row r="117" spans="1:12">
      <c r="A117" s="4" t="s">
        <v>5207</v>
      </c>
      <c r="B117" s="4" t="s">
        <v>2305</v>
      </c>
      <c r="C117" s="4" t="s">
        <v>4996</v>
      </c>
      <c r="D117" s="5">
        <v>45847</v>
      </c>
      <c r="E117" s="4" t="s">
        <v>308</v>
      </c>
      <c r="F117" s="4" t="s">
        <v>4857</v>
      </c>
      <c r="G117" s="4" t="s">
        <v>4972</v>
      </c>
      <c r="H117" s="4" t="s">
        <v>5060</v>
      </c>
      <c r="I117" s="4">
        <v>1234</v>
      </c>
      <c r="J117" s="4" t="s">
        <v>5049</v>
      </c>
      <c r="K117" s="4" t="s">
        <v>5122</v>
      </c>
      <c r="L117" s="4"/>
    </row>
    <row r="118" spans="1:12">
      <c r="A118" s="4" t="s">
        <v>5208</v>
      </c>
      <c r="B118" s="4" t="s">
        <v>2998</v>
      </c>
      <c r="C118" s="4" t="s">
        <v>5163</v>
      </c>
      <c r="D118" s="5">
        <v>45692</v>
      </c>
      <c r="E118" s="4"/>
      <c r="F118" s="4" t="s">
        <v>4824</v>
      </c>
      <c r="G118" s="4" t="s">
        <v>4997</v>
      </c>
      <c r="H118" s="4" t="s">
        <v>5136</v>
      </c>
      <c r="I118" s="4">
        <v>59</v>
      </c>
      <c r="J118" s="4" t="s">
        <v>4946</v>
      </c>
      <c r="K118" s="4" t="s">
        <v>4978</v>
      </c>
      <c r="L118" s="4"/>
    </row>
    <row r="119" spans="1:12">
      <c r="A119" s="4" t="s">
        <v>5209</v>
      </c>
      <c r="B119" s="4" t="s">
        <v>2550</v>
      </c>
      <c r="C119" s="4" t="s">
        <v>5210</v>
      </c>
      <c r="D119" s="5"/>
      <c r="E119" s="4" t="s">
        <v>21</v>
      </c>
      <c r="F119" s="4"/>
      <c r="G119" s="4" t="s">
        <v>4967</v>
      </c>
      <c r="H119" s="4" t="s">
        <v>316</v>
      </c>
      <c r="I119" s="4">
        <v>122</v>
      </c>
      <c r="J119" s="4" t="s">
        <v>4984</v>
      </c>
      <c r="K119" s="4" t="s">
        <v>4978</v>
      </c>
      <c r="L119" s="4"/>
    </row>
    <row r="120" spans="1:12">
      <c r="A120" s="4" t="s">
        <v>5211</v>
      </c>
      <c r="B120" s="4" t="s">
        <v>4203</v>
      </c>
      <c r="C120" s="4" t="s">
        <v>5037</v>
      </c>
      <c r="D120" s="5">
        <v>45919</v>
      </c>
      <c r="E120" s="4" t="s">
        <v>5134</v>
      </c>
      <c r="F120" s="4" t="s">
        <v>4891</v>
      </c>
      <c r="G120" s="4" t="s">
        <v>4950</v>
      </c>
      <c r="H120" s="4" t="s">
        <v>4988</v>
      </c>
      <c r="I120" s="4">
        <v>248</v>
      </c>
      <c r="J120" s="4" t="s">
        <v>4973</v>
      </c>
      <c r="K120" s="4" t="s">
        <v>5122</v>
      </c>
      <c r="L120" s="4"/>
    </row>
    <row r="121" spans="1:12">
      <c r="A121" s="4" t="s">
        <v>5212</v>
      </c>
      <c r="B121" s="4" t="s">
        <v>4734</v>
      </c>
      <c r="C121" s="4" t="s">
        <v>5213</v>
      </c>
      <c r="D121" s="5">
        <v>45714</v>
      </c>
      <c r="E121" s="4" t="s">
        <v>5079</v>
      </c>
      <c r="F121" s="4" t="s">
        <v>4891</v>
      </c>
      <c r="G121" s="4" t="s">
        <v>5135</v>
      </c>
      <c r="H121" s="4" t="s">
        <v>4968</v>
      </c>
      <c r="I121" s="4">
        <v>1072</v>
      </c>
      <c r="J121" s="4" t="s">
        <v>5191</v>
      </c>
      <c r="K121" s="4" t="s">
        <v>5012</v>
      </c>
      <c r="L121" s="4"/>
    </row>
    <row r="122" spans="1:12">
      <c r="A122" s="4" t="s">
        <v>5214</v>
      </c>
      <c r="B122" s="4" t="s">
        <v>2567</v>
      </c>
      <c r="C122" s="4" t="s">
        <v>5186</v>
      </c>
      <c r="D122" s="5">
        <v>45904</v>
      </c>
      <c r="E122" s="4" t="s">
        <v>5056</v>
      </c>
      <c r="F122" s="4"/>
      <c r="G122" s="4" t="s">
        <v>5059</v>
      </c>
      <c r="H122" s="4" t="s">
        <v>4934</v>
      </c>
      <c r="I122" s="4"/>
      <c r="J122" s="4" t="s">
        <v>4929</v>
      </c>
      <c r="K122" s="4" t="s">
        <v>5047</v>
      </c>
      <c r="L122" s="4"/>
    </row>
    <row r="123" spans="1:12">
      <c r="A123" s="4" t="s">
        <v>5215</v>
      </c>
      <c r="B123" s="4" t="s">
        <v>1570</v>
      </c>
      <c r="C123" s="4" t="s">
        <v>4965</v>
      </c>
      <c r="D123" s="5">
        <v>45831</v>
      </c>
      <c r="E123" s="4" t="s">
        <v>4982</v>
      </c>
      <c r="F123" s="4" t="s">
        <v>4839</v>
      </c>
      <c r="G123" s="4" t="s">
        <v>5039</v>
      </c>
      <c r="H123" s="4" t="s">
        <v>5136</v>
      </c>
      <c r="I123" s="4">
        <v>683</v>
      </c>
      <c r="J123" s="4" t="s">
        <v>4984</v>
      </c>
      <c r="K123" s="4" t="s">
        <v>4963</v>
      </c>
      <c r="L123" s="4"/>
    </row>
    <row r="124" spans="1:12">
      <c r="A124" s="4" t="s">
        <v>5216</v>
      </c>
      <c r="B124" s="4" t="s">
        <v>4451</v>
      </c>
      <c r="C124" s="4" t="s">
        <v>4975</v>
      </c>
      <c r="D124" s="5">
        <v>45665</v>
      </c>
      <c r="E124" s="4" t="s">
        <v>308</v>
      </c>
      <c r="F124" s="4" t="s">
        <v>4865</v>
      </c>
      <c r="G124" s="4" t="s">
        <v>5062</v>
      </c>
      <c r="H124" s="4" t="s">
        <v>5090</v>
      </c>
      <c r="I124" s="4">
        <v>636</v>
      </c>
      <c r="J124" s="4"/>
      <c r="K124" s="4" t="s">
        <v>5035</v>
      </c>
      <c r="L124" s="4"/>
    </row>
    <row r="125" spans="1:12">
      <c r="A125" s="4" t="s">
        <v>5217</v>
      </c>
      <c r="B125" s="4" t="s">
        <v>2576</v>
      </c>
      <c r="C125" s="4" t="s">
        <v>5202</v>
      </c>
      <c r="D125" s="5"/>
      <c r="E125" s="4"/>
      <c r="F125" s="4"/>
      <c r="G125" s="4" t="s">
        <v>5120</v>
      </c>
      <c r="H125" s="4" t="s">
        <v>4951</v>
      </c>
      <c r="I125" s="4">
        <v>1294</v>
      </c>
      <c r="J125" s="4" t="s">
        <v>5082</v>
      </c>
      <c r="K125" s="4" t="s">
        <v>5026</v>
      </c>
      <c r="L125" s="4"/>
    </row>
    <row r="126" spans="1:12">
      <c r="A126" s="4" t="s">
        <v>5218</v>
      </c>
      <c r="B126" s="4" t="s">
        <v>651</v>
      </c>
      <c r="C126" s="4" t="s">
        <v>4975</v>
      </c>
      <c r="D126" s="5">
        <v>45709</v>
      </c>
      <c r="E126" s="4" t="s">
        <v>4894</v>
      </c>
      <c r="F126" s="4" t="s">
        <v>4847</v>
      </c>
      <c r="G126" s="4" t="s">
        <v>4955</v>
      </c>
      <c r="H126" s="4" t="s">
        <v>5063</v>
      </c>
      <c r="I126" s="4">
        <v>113</v>
      </c>
      <c r="J126" s="4" t="s">
        <v>5018</v>
      </c>
      <c r="K126" s="4" t="s">
        <v>5026</v>
      </c>
      <c r="L126" s="4" t="s">
        <v>5219</v>
      </c>
    </row>
    <row r="127" spans="1:12">
      <c r="A127" s="4" t="s">
        <v>5220</v>
      </c>
      <c r="B127" s="4" t="s">
        <v>2669</v>
      </c>
      <c r="C127" s="4" t="s">
        <v>5126</v>
      </c>
      <c r="D127" s="5">
        <v>45859</v>
      </c>
      <c r="E127" s="4" t="s">
        <v>5043</v>
      </c>
      <c r="F127" s="4" t="s">
        <v>4865</v>
      </c>
      <c r="G127" s="4" t="s">
        <v>5074</v>
      </c>
      <c r="H127" s="4" t="s">
        <v>5006</v>
      </c>
      <c r="I127" s="4"/>
      <c r="J127" s="4" t="s">
        <v>4956</v>
      </c>
      <c r="K127" s="4" t="s">
        <v>5053</v>
      </c>
      <c r="L127" s="4" t="s">
        <v>5221</v>
      </c>
    </row>
    <row r="128" spans="1:12">
      <c r="A128" s="4" t="s">
        <v>5222</v>
      </c>
      <c r="B128" s="4" t="s">
        <v>1842</v>
      </c>
      <c r="C128" s="4" t="s">
        <v>5118</v>
      </c>
      <c r="D128" s="5">
        <v>45864</v>
      </c>
      <c r="E128" s="4" t="s">
        <v>5079</v>
      </c>
      <c r="F128" s="4"/>
      <c r="G128" s="4" t="s">
        <v>5071</v>
      </c>
      <c r="H128" s="4"/>
      <c r="I128" s="4">
        <v>822</v>
      </c>
      <c r="J128" s="4" t="s">
        <v>5031</v>
      </c>
      <c r="K128" s="4" t="s">
        <v>5057</v>
      </c>
      <c r="L128" s="4"/>
    </row>
    <row r="129" spans="1:11">
      <c r="A129" s="4" t="s">
        <v>5223</v>
      </c>
      <c r="B129" s="4" t="s">
        <v>1872</v>
      </c>
      <c r="C129" s="4" t="s">
        <v>5210</v>
      </c>
      <c r="D129" s="5">
        <v>45715</v>
      </c>
      <c r="E129" s="4" t="s">
        <v>5094</v>
      </c>
      <c r="F129" s="4" t="s">
        <v>4847</v>
      </c>
      <c r="G129" s="4" t="s">
        <v>4938</v>
      </c>
      <c r="H129" s="4" t="s">
        <v>133</v>
      </c>
      <c r="I129" s="4">
        <v>2341</v>
      </c>
      <c r="J129" s="4" t="s">
        <v>5137</v>
      </c>
      <c r="K129" s="4" t="s">
        <v>5047</v>
      </c>
    </row>
    <row r="130" spans="1:11">
      <c r="A130" s="4" t="s">
        <v>5224</v>
      </c>
      <c r="B130" s="4" t="s">
        <v>1048</v>
      </c>
      <c r="C130" s="4" t="s">
        <v>4990</v>
      </c>
      <c r="D130" s="5">
        <v>45706</v>
      </c>
      <c r="E130" s="4" t="s">
        <v>308</v>
      </c>
      <c r="F130" s="4" t="s">
        <v>4839</v>
      </c>
      <c r="G130" s="4" t="s">
        <v>4938</v>
      </c>
      <c r="H130" s="4" t="s">
        <v>4951</v>
      </c>
      <c r="I130" s="4">
        <v>1300</v>
      </c>
      <c r="J130" s="4" t="s">
        <v>5031</v>
      </c>
      <c r="K130" s="4" t="s">
        <v>5026</v>
      </c>
    </row>
    <row r="131" spans="1:11">
      <c r="A131" s="4" t="s">
        <v>5225</v>
      </c>
      <c r="B131" s="4" t="s">
        <v>971</v>
      </c>
      <c r="C131" s="4" t="s">
        <v>5226</v>
      </c>
      <c r="D131" s="5">
        <v>45810</v>
      </c>
      <c r="E131" s="4" t="s">
        <v>5127</v>
      </c>
      <c r="F131" s="4" t="s">
        <v>4847</v>
      </c>
      <c r="G131" s="4" t="s">
        <v>5014</v>
      </c>
      <c r="H131" s="4" t="s">
        <v>5072</v>
      </c>
      <c r="I131" s="4">
        <v>1276</v>
      </c>
      <c r="J131" s="4" t="s">
        <v>4962</v>
      </c>
      <c r="K131" s="4" t="s">
        <v>5053</v>
      </c>
    </row>
    <row r="132" spans="1:11">
      <c r="A132" s="4" t="s">
        <v>5227</v>
      </c>
      <c r="B132" s="4" t="s">
        <v>1004</v>
      </c>
      <c r="C132" s="4" t="s">
        <v>5068</v>
      </c>
      <c r="D132" s="5">
        <v>45827</v>
      </c>
      <c r="E132" s="4" t="s">
        <v>251</v>
      </c>
      <c r="F132" s="4" t="s">
        <v>4839</v>
      </c>
      <c r="G132" s="4" t="s">
        <v>5135</v>
      </c>
      <c r="H132" s="4" t="s">
        <v>4934</v>
      </c>
      <c r="I132" s="4">
        <v>1368</v>
      </c>
      <c r="J132" s="4" t="s">
        <v>5018</v>
      </c>
      <c r="K132" s="4" t="s">
        <v>5053</v>
      </c>
    </row>
    <row r="133" spans="1:11">
      <c r="A133" s="4" t="s">
        <v>5228</v>
      </c>
      <c r="B133" s="4" t="s">
        <v>338</v>
      </c>
      <c r="C133" s="4" t="s">
        <v>5229</v>
      </c>
      <c r="D133" s="5"/>
      <c r="E133" s="4"/>
      <c r="F133" s="4" t="s">
        <v>4891</v>
      </c>
      <c r="G133" s="4" t="s">
        <v>4938</v>
      </c>
      <c r="H133" s="4" t="s">
        <v>4934</v>
      </c>
      <c r="I133" s="4">
        <v>2085</v>
      </c>
      <c r="J133" s="4" t="s">
        <v>5082</v>
      </c>
      <c r="K133" s="4" t="s">
        <v>5012</v>
      </c>
    </row>
    <row r="134" spans="1:11">
      <c r="A134" s="4" t="s">
        <v>5230</v>
      </c>
      <c r="B134" s="4" t="s">
        <v>4426</v>
      </c>
      <c r="C134" s="4" t="s">
        <v>4926</v>
      </c>
      <c r="D134" s="5">
        <v>45759</v>
      </c>
      <c r="E134" s="4" t="s">
        <v>308</v>
      </c>
      <c r="F134" s="4"/>
      <c r="G134" s="4" t="s">
        <v>4967</v>
      </c>
      <c r="H134" s="4" t="s">
        <v>5060</v>
      </c>
      <c r="I134" s="4">
        <v>1151</v>
      </c>
      <c r="J134" s="4" t="s">
        <v>5049</v>
      </c>
      <c r="K134" s="4"/>
    </row>
    <row r="135" spans="1:11">
      <c r="A135" s="4" t="s">
        <v>5231</v>
      </c>
      <c r="B135" s="4" t="s">
        <v>1594</v>
      </c>
      <c r="C135" s="4" t="s">
        <v>5202</v>
      </c>
      <c r="D135" s="5">
        <v>45796</v>
      </c>
      <c r="E135" s="4" t="s">
        <v>4982</v>
      </c>
      <c r="F135" s="4" t="s">
        <v>4875</v>
      </c>
      <c r="G135" s="4" t="s">
        <v>4955</v>
      </c>
      <c r="H135" s="4" t="s">
        <v>316</v>
      </c>
      <c r="I135" s="4"/>
      <c r="J135" s="4" t="s">
        <v>4929</v>
      </c>
      <c r="K135" s="4" t="s">
        <v>5047</v>
      </c>
    </row>
    <row r="136" spans="1:11">
      <c r="A136" s="4" t="s">
        <v>5232</v>
      </c>
      <c r="B136" s="4" t="s">
        <v>483</v>
      </c>
      <c r="C136" s="4" t="s">
        <v>5001</v>
      </c>
      <c r="D136" s="5"/>
      <c r="E136" s="4" t="s">
        <v>5043</v>
      </c>
      <c r="F136" s="4" t="s">
        <v>4898</v>
      </c>
      <c r="G136" s="4" t="s">
        <v>5135</v>
      </c>
      <c r="H136" s="4" t="s">
        <v>5060</v>
      </c>
      <c r="I136" s="4">
        <v>2240</v>
      </c>
      <c r="J136" s="4" t="s">
        <v>4929</v>
      </c>
      <c r="K136" s="4" t="s">
        <v>5026</v>
      </c>
    </row>
    <row r="137" spans="1:11">
      <c r="A137" s="4" t="s">
        <v>5233</v>
      </c>
      <c r="B137" s="4" t="s">
        <v>3465</v>
      </c>
      <c r="C137" s="4" t="s">
        <v>4937</v>
      </c>
      <c r="D137" s="5">
        <v>45834</v>
      </c>
      <c r="E137" s="4" t="s">
        <v>369</v>
      </c>
      <c r="F137" s="4" t="s">
        <v>4891</v>
      </c>
      <c r="G137" s="4" t="s">
        <v>5062</v>
      </c>
      <c r="H137" s="4" t="s">
        <v>4968</v>
      </c>
      <c r="I137" s="4">
        <v>2306</v>
      </c>
      <c r="J137" s="4"/>
      <c r="K137" s="4" t="s">
        <v>5047</v>
      </c>
    </row>
    <row r="138" spans="1:11">
      <c r="A138" s="4" t="s">
        <v>5234</v>
      </c>
      <c r="B138" s="4" t="s">
        <v>2178</v>
      </c>
      <c r="C138" s="4" t="s">
        <v>5186</v>
      </c>
      <c r="D138" s="5">
        <v>45720</v>
      </c>
      <c r="E138" s="4" t="s">
        <v>20</v>
      </c>
      <c r="F138" s="4" t="s">
        <v>4875</v>
      </c>
      <c r="G138" s="4" t="s">
        <v>5132</v>
      </c>
      <c r="H138" s="4" t="s">
        <v>4983</v>
      </c>
      <c r="I138" s="4">
        <v>1479</v>
      </c>
      <c r="J138" s="4" t="s">
        <v>5100</v>
      </c>
      <c r="K138" s="4" t="s">
        <v>4963</v>
      </c>
    </row>
    <row r="139" spans="1:11">
      <c r="A139" s="4" t="s">
        <v>5235</v>
      </c>
      <c r="B139" s="4" t="s">
        <v>3176</v>
      </c>
      <c r="C139" s="4" t="s">
        <v>5001</v>
      </c>
      <c r="D139" s="5"/>
      <c r="E139" s="4"/>
      <c r="F139" s="4" t="s">
        <v>4819</v>
      </c>
      <c r="G139" s="4" t="s">
        <v>5074</v>
      </c>
      <c r="H139" s="4" t="s">
        <v>4968</v>
      </c>
      <c r="I139" s="4">
        <v>914</v>
      </c>
      <c r="J139" s="4" t="s">
        <v>4956</v>
      </c>
      <c r="K139" s="4" t="s">
        <v>5057</v>
      </c>
    </row>
    <row r="140" spans="1:11">
      <c r="A140" s="4" t="s">
        <v>5236</v>
      </c>
      <c r="B140" s="4" t="s">
        <v>2442</v>
      </c>
      <c r="C140" s="4" t="s">
        <v>5051</v>
      </c>
      <c r="D140" s="5">
        <v>45728</v>
      </c>
      <c r="E140" s="4" t="s">
        <v>5113</v>
      </c>
      <c r="F140" s="4"/>
      <c r="G140" s="4" t="s">
        <v>5039</v>
      </c>
      <c r="H140" s="4"/>
      <c r="I140" s="4">
        <v>827</v>
      </c>
      <c r="J140" s="4" t="s">
        <v>4977</v>
      </c>
      <c r="K140" s="4" t="s">
        <v>5035</v>
      </c>
    </row>
    <row r="141" spans="1:11">
      <c r="A141" s="4" t="s">
        <v>5237</v>
      </c>
      <c r="B141" s="4" t="s">
        <v>1426</v>
      </c>
      <c r="C141" s="4" t="s">
        <v>5238</v>
      </c>
      <c r="D141" s="5">
        <v>45988</v>
      </c>
      <c r="E141" s="4" t="s">
        <v>251</v>
      </c>
      <c r="F141" s="4"/>
      <c r="G141" s="4" t="s">
        <v>4955</v>
      </c>
      <c r="H141" s="4" t="s">
        <v>5017</v>
      </c>
      <c r="I141" s="4">
        <v>2085</v>
      </c>
      <c r="J141" s="4" t="s">
        <v>5002</v>
      </c>
      <c r="K141" s="4" t="s">
        <v>5057</v>
      </c>
    </row>
    <row r="142" spans="1:11">
      <c r="A142" s="4" t="s">
        <v>5239</v>
      </c>
      <c r="B142" s="4" t="s">
        <v>4634</v>
      </c>
      <c r="C142" s="4" t="s">
        <v>5240</v>
      </c>
      <c r="D142" s="5">
        <v>45942</v>
      </c>
      <c r="E142" s="4" t="s">
        <v>5065</v>
      </c>
      <c r="F142" s="4"/>
      <c r="G142" s="4" t="s">
        <v>5071</v>
      </c>
      <c r="H142" s="4" t="s">
        <v>4994</v>
      </c>
      <c r="I142" s="4"/>
      <c r="J142" s="4" t="s">
        <v>5049</v>
      </c>
      <c r="K142" s="4" t="s">
        <v>5012</v>
      </c>
    </row>
    <row r="143" spans="1:11">
      <c r="A143" s="4" t="s">
        <v>5241</v>
      </c>
      <c r="B143" s="4" t="s">
        <v>3026</v>
      </c>
      <c r="C143" s="4" t="s">
        <v>4990</v>
      </c>
      <c r="D143" s="5">
        <v>45834</v>
      </c>
      <c r="E143" s="4" t="s">
        <v>21</v>
      </c>
      <c r="F143" s="4" t="s">
        <v>4908</v>
      </c>
      <c r="G143" s="4" t="s">
        <v>5142</v>
      </c>
      <c r="H143" s="4"/>
      <c r="I143" s="4">
        <v>1872</v>
      </c>
      <c r="J143" s="4" t="s">
        <v>5002</v>
      </c>
      <c r="K143" s="4" t="s">
        <v>4930</v>
      </c>
    </row>
    <row r="144" spans="1:11">
      <c r="A144" s="4" t="s">
        <v>5242</v>
      </c>
      <c r="B144" s="4" t="s">
        <v>3696</v>
      </c>
      <c r="C144" s="4" t="s">
        <v>5068</v>
      </c>
      <c r="D144" s="5">
        <v>45892</v>
      </c>
      <c r="E144" s="4" t="s">
        <v>21</v>
      </c>
      <c r="F144" s="4"/>
      <c r="G144" s="4" t="s">
        <v>4993</v>
      </c>
      <c r="H144" s="4" t="s">
        <v>4983</v>
      </c>
      <c r="I144" s="4">
        <v>2170</v>
      </c>
      <c r="J144" s="4" t="s">
        <v>4946</v>
      </c>
      <c r="K144" s="4" t="s">
        <v>5026</v>
      </c>
    </row>
    <row r="145" spans="1:12">
      <c r="A145" s="4" t="s">
        <v>5243</v>
      </c>
      <c r="B145" s="4" t="s">
        <v>4606</v>
      </c>
      <c r="C145" s="4" t="s">
        <v>5016</v>
      </c>
      <c r="D145" s="5">
        <v>45663</v>
      </c>
      <c r="E145" s="4" t="s">
        <v>369</v>
      </c>
      <c r="F145" s="4" t="s">
        <v>4908</v>
      </c>
      <c r="G145" s="4" t="s">
        <v>5174</v>
      </c>
      <c r="H145" s="4" t="s">
        <v>5084</v>
      </c>
      <c r="I145" s="4">
        <v>532</v>
      </c>
      <c r="J145" s="4" t="s">
        <v>5049</v>
      </c>
      <c r="K145" s="4" t="s">
        <v>5035</v>
      </c>
      <c r="L145" s="4"/>
    </row>
    <row r="146" spans="1:12">
      <c r="A146" s="4" t="s">
        <v>5244</v>
      </c>
      <c r="B146" s="4" t="s">
        <v>2305</v>
      </c>
      <c r="C146" s="4" t="s">
        <v>5033</v>
      </c>
      <c r="D146" s="5">
        <v>45992</v>
      </c>
      <c r="E146" s="4"/>
      <c r="F146" s="4"/>
      <c r="G146" s="4" t="s">
        <v>5014</v>
      </c>
      <c r="H146" s="4" t="s">
        <v>4934</v>
      </c>
      <c r="I146" s="4">
        <v>1598</v>
      </c>
      <c r="J146" s="4"/>
      <c r="K146" s="4" t="s">
        <v>4963</v>
      </c>
      <c r="L146" s="4" t="s">
        <v>5245</v>
      </c>
    </row>
    <row r="147" spans="1:12">
      <c r="A147" s="4" t="s">
        <v>5246</v>
      </c>
      <c r="B147" s="4" t="s">
        <v>2950</v>
      </c>
      <c r="C147" s="4" t="s">
        <v>5037</v>
      </c>
      <c r="D147" s="5">
        <v>45692</v>
      </c>
      <c r="E147" s="4" t="s">
        <v>20</v>
      </c>
      <c r="F147" s="4" t="s">
        <v>4839</v>
      </c>
      <c r="G147" s="4" t="s">
        <v>5095</v>
      </c>
      <c r="H147" s="4" t="s">
        <v>5060</v>
      </c>
      <c r="I147" s="4">
        <v>540</v>
      </c>
      <c r="J147" s="4" t="s">
        <v>5031</v>
      </c>
      <c r="K147" s="4" t="s">
        <v>4969</v>
      </c>
      <c r="L147" s="4"/>
    </row>
    <row r="148" spans="1:12">
      <c r="A148" s="4" t="s">
        <v>5247</v>
      </c>
      <c r="B148" s="4" t="s">
        <v>2613</v>
      </c>
      <c r="C148" s="4" t="s">
        <v>5210</v>
      </c>
      <c r="D148" s="5">
        <v>45982</v>
      </c>
      <c r="E148" s="4" t="s">
        <v>4943</v>
      </c>
      <c r="F148" s="4" t="s">
        <v>4908</v>
      </c>
      <c r="G148" s="4" t="s">
        <v>5142</v>
      </c>
      <c r="H148" s="4" t="s">
        <v>4928</v>
      </c>
      <c r="I148" s="4">
        <v>2157</v>
      </c>
      <c r="J148" s="4" t="s">
        <v>4956</v>
      </c>
      <c r="K148" s="4"/>
      <c r="L148" s="4"/>
    </row>
    <row r="149" spans="1:12">
      <c r="A149" s="4" t="s">
        <v>5248</v>
      </c>
      <c r="B149" s="4" t="s">
        <v>4458</v>
      </c>
      <c r="C149" s="4" t="s">
        <v>4990</v>
      </c>
      <c r="D149" s="5">
        <v>45783</v>
      </c>
      <c r="E149" s="4" t="s">
        <v>369</v>
      </c>
      <c r="F149" s="4" t="s">
        <v>4908</v>
      </c>
      <c r="G149" s="4" t="s">
        <v>5174</v>
      </c>
      <c r="H149" s="4" t="s">
        <v>5011</v>
      </c>
      <c r="I149" s="4">
        <v>891</v>
      </c>
      <c r="J149" s="4" t="s">
        <v>4946</v>
      </c>
      <c r="K149" s="4"/>
      <c r="L149" s="4"/>
    </row>
    <row r="150" spans="1:12">
      <c r="A150" s="4" t="s">
        <v>5249</v>
      </c>
      <c r="B150" s="4" t="s">
        <v>3968</v>
      </c>
      <c r="C150" s="4" t="s">
        <v>5238</v>
      </c>
      <c r="D150" s="5">
        <v>45907</v>
      </c>
      <c r="E150" s="4" t="s">
        <v>5134</v>
      </c>
      <c r="F150" s="4" t="s">
        <v>4819</v>
      </c>
      <c r="G150" s="4" t="s">
        <v>4955</v>
      </c>
      <c r="H150" s="4" t="s">
        <v>4928</v>
      </c>
      <c r="I150" s="4"/>
      <c r="J150" s="4"/>
      <c r="K150" s="4" t="s">
        <v>4930</v>
      </c>
      <c r="L150" s="4" t="s">
        <v>5250</v>
      </c>
    </row>
    <row r="151" spans="1:12">
      <c r="A151" s="4" t="s">
        <v>5251</v>
      </c>
      <c r="B151" s="4" t="s">
        <v>2178</v>
      </c>
      <c r="C151" s="4" t="s">
        <v>4959</v>
      </c>
      <c r="D151" s="5">
        <v>45719</v>
      </c>
      <c r="E151" s="4" t="s">
        <v>308</v>
      </c>
      <c r="F151" s="4" t="s">
        <v>4865</v>
      </c>
      <c r="G151" s="4" t="s">
        <v>4950</v>
      </c>
      <c r="H151" s="4"/>
      <c r="I151" s="4">
        <v>2334</v>
      </c>
      <c r="J151" s="4" t="s">
        <v>4935</v>
      </c>
      <c r="K151" s="4" t="s">
        <v>5035</v>
      </c>
      <c r="L151" s="4"/>
    </row>
    <row r="152" spans="1:12">
      <c r="A152" s="4" t="s">
        <v>5252</v>
      </c>
      <c r="B152" s="4" t="s">
        <v>4577</v>
      </c>
      <c r="C152" s="4" t="s">
        <v>5029</v>
      </c>
      <c r="D152" s="5">
        <v>45872</v>
      </c>
      <c r="E152" s="4" t="s">
        <v>5038</v>
      </c>
      <c r="F152" s="4" t="s">
        <v>4839</v>
      </c>
      <c r="G152" s="4" t="s">
        <v>4976</v>
      </c>
      <c r="H152" s="4" t="s">
        <v>316</v>
      </c>
      <c r="I152" s="4"/>
      <c r="J152" s="4" t="s">
        <v>5107</v>
      </c>
      <c r="K152" s="4" t="s">
        <v>4963</v>
      </c>
      <c r="L152" s="4"/>
    </row>
    <row r="153" spans="1:12">
      <c r="A153" s="4" t="s">
        <v>5253</v>
      </c>
      <c r="B153" s="4" t="s">
        <v>2984</v>
      </c>
      <c r="C153" s="4" t="s">
        <v>5051</v>
      </c>
      <c r="D153" s="5">
        <v>45706</v>
      </c>
      <c r="E153" s="4" t="s">
        <v>5079</v>
      </c>
      <c r="F153" s="4" t="s">
        <v>4865</v>
      </c>
      <c r="G153" s="4" t="s">
        <v>5132</v>
      </c>
      <c r="H153" s="4" t="s">
        <v>133</v>
      </c>
      <c r="I153" s="4">
        <v>1483</v>
      </c>
      <c r="J153" s="4" t="s">
        <v>4962</v>
      </c>
      <c r="K153" s="4"/>
      <c r="L153" s="4"/>
    </row>
    <row r="154" spans="1:12">
      <c r="A154" s="4" t="s">
        <v>5254</v>
      </c>
      <c r="B154" s="4" t="s">
        <v>4207</v>
      </c>
      <c r="C154" s="4" t="s">
        <v>5213</v>
      </c>
      <c r="D154" s="5">
        <v>45751</v>
      </c>
      <c r="E154" s="4" t="s">
        <v>5065</v>
      </c>
      <c r="F154" s="4" t="s">
        <v>4908</v>
      </c>
      <c r="G154" s="4" t="s">
        <v>4976</v>
      </c>
      <c r="H154" s="4" t="s">
        <v>4951</v>
      </c>
      <c r="I154" s="4">
        <v>1130</v>
      </c>
      <c r="J154" s="4" t="s">
        <v>5082</v>
      </c>
      <c r="K154" s="4" t="s">
        <v>5047</v>
      </c>
      <c r="L154" s="4"/>
    </row>
    <row r="155" spans="1:12">
      <c r="A155" s="4" t="s">
        <v>5255</v>
      </c>
      <c r="B155" s="4" t="s">
        <v>503</v>
      </c>
      <c r="C155" s="4" t="s">
        <v>4953</v>
      </c>
      <c r="D155" s="5">
        <v>45738</v>
      </c>
      <c r="E155" s="4" t="s">
        <v>5022</v>
      </c>
      <c r="F155" s="4" t="s">
        <v>4891</v>
      </c>
      <c r="G155" s="4" t="s">
        <v>4944</v>
      </c>
      <c r="H155" s="4" t="s">
        <v>4988</v>
      </c>
      <c r="I155" s="4">
        <v>112</v>
      </c>
      <c r="J155" s="4" t="s">
        <v>5002</v>
      </c>
      <c r="K155" s="4" t="s">
        <v>5026</v>
      </c>
      <c r="L155" s="4"/>
    </row>
    <row r="156" spans="1:12">
      <c r="A156" s="4" t="s">
        <v>5256</v>
      </c>
      <c r="B156" s="4" t="s">
        <v>3662</v>
      </c>
      <c r="C156" s="4" t="s">
        <v>5186</v>
      </c>
      <c r="D156" s="5"/>
      <c r="E156" s="4" t="s">
        <v>4896</v>
      </c>
      <c r="F156" s="4" t="s">
        <v>4891</v>
      </c>
      <c r="G156" s="4" t="s">
        <v>4993</v>
      </c>
      <c r="H156" s="4" t="s">
        <v>4928</v>
      </c>
      <c r="I156" s="4"/>
      <c r="J156" s="4" t="s">
        <v>5018</v>
      </c>
      <c r="K156" s="4"/>
      <c r="L156" s="4" t="s">
        <v>5245</v>
      </c>
    </row>
    <row r="157" spans="1:12">
      <c r="A157" s="4" t="s">
        <v>5257</v>
      </c>
      <c r="B157" s="4" t="s">
        <v>4659</v>
      </c>
      <c r="C157" s="4" t="s">
        <v>4992</v>
      </c>
      <c r="D157" s="5">
        <v>45958</v>
      </c>
      <c r="E157" s="4"/>
      <c r="F157" s="4" t="s">
        <v>4875</v>
      </c>
      <c r="G157" s="4" t="s">
        <v>5142</v>
      </c>
      <c r="H157" s="4" t="s">
        <v>4928</v>
      </c>
      <c r="I157" s="4">
        <v>1327</v>
      </c>
      <c r="J157" s="4" t="s">
        <v>4940</v>
      </c>
      <c r="K157" s="4" t="s">
        <v>4999</v>
      </c>
      <c r="L157" s="4"/>
    </row>
    <row r="158" spans="1:12">
      <c r="A158" s="4" t="s">
        <v>5258</v>
      </c>
      <c r="B158" s="4" t="s">
        <v>994</v>
      </c>
      <c r="C158" s="4" t="s">
        <v>4986</v>
      </c>
      <c r="D158" s="5">
        <v>45834</v>
      </c>
      <c r="E158" s="4" t="s">
        <v>5134</v>
      </c>
      <c r="F158" s="4"/>
      <c r="G158" s="4"/>
      <c r="H158" s="4"/>
      <c r="I158" s="4">
        <v>1439</v>
      </c>
      <c r="J158" s="4" t="s">
        <v>4977</v>
      </c>
      <c r="K158" s="4"/>
      <c r="L158" s="4"/>
    </row>
    <row r="159" spans="1:12">
      <c r="A159" s="4" t="s">
        <v>5259</v>
      </c>
      <c r="B159" s="4" t="s">
        <v>3978</v>
      </c>
      <c r="C159" s="4" t="s">
        <v>5260</v>
      </c>
      <c r="D159" s="5"/>
      <c r="E159" s="4" t="s">
        <v>4954</v>
      </c>
      <c r="F159" s="4" t="s">
        <v>4865</v>
      </c>
      <c r="G159" s="4" t="s">
        <v>5095</v>
      </c>
      <c r="H159" s="4" t="s">
        <v>5063</v>
      </c>
      <c r="I159" s="4">
        <v>2156</v>
      </c>
      <c r="J159" s="4" t="s">
        <v>5031</v>
      </c>
      <c r="K159" s="4" t="s">
        <v>5122</v>
      </c>
      <c r="L159" s="4"/>
    </row>
    <row r="160" spans="1:12">
      <c r="A160" s="4" t="s">
        <v>5261</v>
      </c>
      <c r="B160" s="4" t="s">
        <v>4301</v>
      </c>
      <c r="C160" s="4" t="s">
        <v>4959</v>
      </c>
      <c r="D160" s="5">
        <v>45780</v>
      </c>
      <c r="E160" s="4" t="s">
        <v>5079</v>
      </c>
      <c r="F160" s="4" t="s">
        <v>4839</v>
      </c>
      <c r="G160" s="4" t="s">
        <v>5095</v>
      </c>
      <c r="H160" s="4" t="s">
        <v>4928</v>
      </c>
      <c r="I160" s="4">
        <v>1148</v>
      </c>
      <c r="J160" s="4" t="s">
        <v>4977</v>
      </c>
      <c r="K160" s="4" t="s">
        <v>4978</v>
      </c>
      <c r="L160" s="4"/>
    </row>
    <row r="161" spans="1:12">
      <c r="A161" s="4" t="s">
        <v>5262</v>
      </c>
      <c r="B161" s="4" t="s">
        <v>476</v>
      </c>
      <c r="C161" s="4" t="s">
        <v>5263</v>
      </c>
      <c r="D161" s="5">
        <v>45914</v>
      </c>
      <c r="E161" s="4" t="s">
        <v>5034</v>
      </c>
      <c r="F161" s="4"/>
      <c r="G161" s="4" t="s">
        <v>5142</v>
      </c>
      <c r="H161" s="4" t="s">
        <v>5136</v>
      </c>
      <c r="I161" s="4">
        <v>1987</v>
      </c>
      <c r="J161" s="4"/>
      <c r="K161" s="4" t="s">
        <v>4947</v>
      </c>
      <c r="L161" s="4"/>
    </row>
    <row r="162" spans="1:12">
      <c r="A162" s="4" t="s">
        <v>5264</v>
      </c>
      <c r="B162" s="4" t="s">
        <v>1978</v>
      </c>
      <c r="C162" s="4" t="s">
        <v>4959</v>
      </c>
      <c r="D162" s="5">
        <v>45955</v>
      </c>
      <c r="E162" s="4" t="s">
        <v>5056</v>
      </c>
      <c r="F162" s="4" t="s">
        <v>4875</v>
      </c>
      <c r="G162" s="4" t="s">
        <v>5120</v>
      </c>
      <c r="H162" s="4" t="s">
        <v>4934</v>
      </c>
      <c r="I162" s="4">
        <v>1795</v>
      </c>
      <c r="J162" s="4" t="s">
        <v>5092</v>
      </c>
      <c r="K162" s="4" t="s">
        <v>4978</v>
      </c>
      <c r="L162" s="4"/>
    </row>
    <row r="163" spans="1:12">
      <c r="A163" s="4" t="s">
        <v>5265</v>
      </c>
      <c r="B163" s="4" t="s">
        <v>3256</v>
      </c>
      <c r="C163" s="4" t="s">
        <v>5202</v>
      </c>
      <c r="D163" s="5">
        <v>45731</v>
      </c>
      <c r="E163" s="4" t="s">
        <v>4954</v>
      </c>
      <c r="F163" s="4" t="s">
        <v>4898</v>
      </c>
      <c r="G163" s="4" t="s">
        <v>4972</v>
      </c>
      <c r="H163" s="4" t="s">
        <v>5011</v>
      </c>
      <c r="I163" s="4"/>
      <c r="J163" s="4" t="s">
        <v>4977</v>
      </c>
      <c r="K163" s="4" t="s">
        <v>5047</v>
      </c>
      <c r="L163" s="4"/>
    </row>
    <row r="164" spans="1:12">
      <c r="A164" s="4" t="s">
        <v>5266</v>
      </c>
      <c r="B164" s="4" t="s">
        <v>1007</v>
      </c>
      <c r="C164" s="4" t="s">
        <v>5152</v>
      </c>
      <c r="D164" s="5">
        <v>45768</v>
      </c>
      <c r="E164" s="4" t="s">
        <v>5127</v>
      </c>
      <c r="F164" s="4" t="s">
        <v>4875</v>
      </c>
      <c r="G164" s="4" t="s">
        <v>4938</v>
      </c>
      <c r="H164" s="4" t="s">
        <v>4934</v>
      </c>
      <c r="I164" s="4">
        <v>1064</v>
      </c>
      <c r="J164" s="4" t="s">
        <v>5191</v>
      </c>
      <c r="K164" s="4" t="s">
        <v>5026</v>
      </c>
      <c r="L164" s="4"/>
    </row>
    <row r="165" spans="1:12">
      <c r="A165" s="4" t="s">
        <v>5267</v>
      </c>
      <c r="B165" s="4" t="s">
        <v>4359</v>
      </c>
      <c r="C165" s="4" t="s">
        <v>5037</v>
      </c>
      <c r="D165" s="5">
        <v>45757</v>
      </c>
      <c r="E165" s="4" t="s">
        <v>5134</v>
      </c>
      <c r="F165" s="4" t="s">
        <v>4865</v>
      </c>
      <c r="G165" s="4" t="s">
        <v>5069</v>
      </c>
      <c r="H165" s="4" t="s">
        <v>5052</v>
      </c>
      <c r="I165" s="4">
        <v>1746</v>
      </c>
      <c r="J165" s="4" t="s">
        <v>5191</v>
      </c>
      <c r="K165" s="4"/>
      <c r="L165" s="4"/>
    </row>
    <row r="166" spans="1:12">
      <c r="A166" s="4" t="s">
        <v>5268</v>
      </c>
      <c r="B166" s="4" t="s">
        <v>365</v>
      </c>
      <c r="C166" s="4" t="s">
        <v>5263</v>
      </c>
      <c r="D166" s="5">
        <v>45979</v>
      </c>
      <c r="E166" s="4" t="s">
        <v>5113</v>
      </c>
      <c r="F166" s="4"/>
      <c r="G166" s="4" t="s">
        <v>5010</v>
      </c>
      <c r="H166" s="4" t="s">
        <v>4968</v>
      </c>
      <c r="I166" s="4">
        <v>1477</v>
      </c>
      <c r="J166" s="4" t="s">
        <v>5031</v>
      </c>
      <c r="K166" s="4" t="s">
        <v>4947</v>
      </c>
      <c r="L166" s="4"/>
    </row>
    <row r="167" spans="1:12">
      <c r="A167" s="4" t="s">
        <v>5269</v>
      </c>
      <c r="B167" s="4" t="s">
        <v>3251</v>
      </c>
      <c r="C167" s="4" t="s">
        <v>5109</v>
      </c>
      <c r="D167" s="5">
        <v>45690</v>
      </c>
      <c r="E167" s="4" t="s">
        <v>4982</v>
      </c>
      <c r="F167" s="4"/>
      <c r="G167" s="4" t="s">
        <v>4972</v>
      </c>
      <c r="H167" s="4" t="s">
        <v>4983</v>
      </c>
      <c r="I167" s="4">
        <v>1759</v>
      </c>
      <c r="J167" s="4"/>
      <c r="K167" s="4" t="s">
        <v>5003</v>
      </c>
      <c r="L167" s="4"/>
    </row>
    <row r="168" spans="1:12">
      <c r="A168" s="4" t="s">
        <v>5270</v>
      </c>
      <c r="B168" s="4" t="s">
        <v>3267</v>
      </c>
      <c r="C168" s="4" t="s">
        <v>4986</v>
      </c>
      <c r="D168" s="5">
        <v>45887</v>
      </c>
      <c r="E168" s="4" t="s">
        <v>5134</v>
      </c>
      <c r="F168" s="4" t="s">
        <v>4839</v>
      </c>
      <c r="G168" s="4" t="s">
        <v>5174</v>
      </c>
      <c r="H168" s="4" t="s">
        <v>4983</v>
      </c>
      <c r="I168" s="4">
        <v>299</v>
      </c>
      <c r="J168" s="4" t="s">
        <v>5092</v>
      </c>
      <c r="K168" s="4" t="s">
        <v>5057</v>
      </c>
      <c r="L168" s="4"/>
    </row>
    <row r="169" spans="1:12">
      <c r="A169" s="4" t="s">
        <v>5271</v>
      </c>
      <c r="B169" s="4" t="s">
        <v>4368</v>
      </c>
      <c r="C169" s="4" t="s">
        <v>5029</v>
      </c>
      <c r="D169" s="5">
        <v>46000</v>
      </c>
      <c r="E169" s="4" t="s">
        <v>5038</v>
      </c>
      <c r="F169" s="4"/>
      <c r="G169" s="4"/>
      <c r="H169" s="4" t="s">
        <v>5060</v>
      </c>
      <c r="I169" s="4">
        <v>1062</v>
      </c>
      <c r="J169" s="4" t="s">
        <v>4946</v>
      </c>
      <c r="K169" s="4"/>
      <c r="L169" s="4"/>
    </row>
    <row r="170" spans="1:12">
      <c r="A170" s="4" t="s">
        <v>5272</v>
      </c>
      <c r="B170" s="4" t="s">
        <v>1669</v>
      </c>
      <c r="C170" s="4" t="s">
        <v>5263</v>
      </c>
      <c r="D170" s="5"/>
      <c r="E170" s="4" t="s">
        <v>4896</v>
      </c>
      <c r="F170" s="4" t="s">
        <v>4891</v>
      </c>
      <c r="G170" s="4" t="s">
        <v>4955</v>
      </c>
      <c r="H170" s="4" t="s">
        <v>4951</v>
      </c>
      <c r="I170" s="4">
        <v>282</v>
      </c>
      <c r="J170" s="4" t="s">
        <v>5002</v>
      </c>
      <c r="K170" s="4"/>
      <c r="L170" s="4"/>
    </row>
    <row r="171" spans="1:12">
      <c r="A171" s="4" t="s">
        <v>5273</v>
      </c>
      <c r="B171" s="4" t="s">
        <v>3963</v>
      </c>
      <c r="C171" s="4" t="s">
        <v>5086</v>
      </c>
      <c r="D171" s="5">
        <v>45861</v>
      </c>
      <c r="E171" s="4" t="s">
        <v>5043</v>
      </c>
      <c r="F171" s="4" t="s">
        <v>4857</v>
      </c>
      <c r="G171" s="4" t="s">
        <v>5074</v>
      </c>
      <c r="H171" s="4" t="s">
        <v>5063</v>
      </c>
      <c r="I171" s="4">
        <v>906</v>
      </c>
      <c r="J171" s="4" t="s">
        <v>4935</v>
      </c>
      <c r="K171" s="4" t="s">
        <v>5053</v>
      </c>
      <c r="L171" s="4"/>
    </row>
    <row r="172" spans="1:12">
      <c r="A172" s="4" t="s">
        <v>5274</v>
      </c>
      <c r="B172" s="4" t="s">
        <v>1383</v>
      </c>
      <c r="C172" s="4" t="s">
        <v>5229</v>
      </c>
      <c r="D172" s="5">
        <v>45693</v>
      </c>
      <c r="E172" s="4" t="s">
        <v>5038</v>
      </c>
      <c r="F172" s="4" t="s">
        <v>4819</v>
      </c>
      <c r="G172" s="4" t="s">
        <v>4976</v>
      </c>
      <c r="H172" s="4" t="s">
        <v>4928</v>
      </c>
      <c r="I172" s="4">
        <v>635</v>
      </c>
      <c r="J172" s="4" t="s">
        <v>4946</v>
      </c>
      <c r="K172" s="4" t="s">
        <v>5023</v>
      </c>
      <c r="L172" s="4" t="s">
        <v>5275</v>
      </c>
    </row>
    <row r="173" spans="1:12">
      <c r="A173" s="4" t="s">
        <v>5276</v>
      </c>
      <c r="B173" s="4" t="s">
        <v>2524</v>
      </c>
      <c r="C173" s="4" t="s">
        <v>4942</v>
      </c>
      <c r="D173" s="5">
        <v>45942</v>
      </c>
      <c r="E173" s="4"/>
      <c r="F173" s="4" t="s">
        <v>4908</v>
      </c>
      <c r="G173" s="4" t="s">
        <v>4997</v>
      </c>
      <c r="H173" s="4" t="s">
        <v>5080</v>
      </c>
      <c r="I173" s="4">
        <v>1252</v>
      </c>
      <c r="J173" s="4" t="s">
        <v>5092</v>
      </c>
      <c r="K173" s="4" t="s">
        <v>4947</v>
      </c>
      <c r="L173" s="4"/>
    </row>
    <row r="174" spans="1:12">
      <c r="A174" s="4" t="s">
        <v>5277</v>
      </c>
      <c r="B174" s="4" t="s">
        <v>2181</v>
      </c>
      <c r="C174" s="4" t="s">
        <v>5186</v>
      </c>
      <c r="D174" s="5"/>
      <c r="E174" s="4" t="s">
        <v>5127</v>
      </c>
      <c r="F174" s="4"/>
      <c r="G174" s="4" t="s">
        <v>5095</v>
      </c>
      <c r="H174" s="4" t="s">
        <v>5052</v>
      </c>
      <c r="I174" s="4">
        <v>2014</v>
      </c>
      <c r="J174" s="4" t="s">
        <v>5031</v>
      </c>
      <c r="K174" s="4" t="s">
        <v>4957</v>
      </c>
      <c r="L174" s="4"/>
    </row>
    <row r="175" spans="1:12">
      <c r="A175" s="4" t="s">
        <v>5278</v>
      </c>
      <c r="B175" s="4" t="s">
        <v>3189</v>
      </c>
      <c r="C175" s="4" t="s">
        <v>5152</v>
      </c>
      <c r="D175" s="5">
        <v>45748</v>
      </c>
      <c r="E175" s="4" t="s">
        <v>369</v>
      </c>
      <c r="F175" s="4" t="s">
        <v>4875</v>
      </c>
      <c r="G175" s="4" t="s">
        <v>4961</v>
      </c>
      <c r="H175" s="4" t="s">
        <v>5063</v>
      </c>
      <c r="I175" s="4">
        <v>1010</v>
      </c>
      <c r="J175" s="4" t="s">
        <v>5018</v>
      </c>
      <c r="K175" s="4" t="s">
        <v>5035</v>
      </c>
      <c r="L175" s="4"/>
    </row>
    <row r="176" spans="1:12">
      <c r="A176" s="4" t="s">
        <v>5279</v>
      </c>
      <c r="B176" s="4" t="s">
        <v>1289</v>
      </c>
      <c r="C176" s="4" t="s">
        <v>5238</v>
      </c>
      <c r="D176" s="5">
        <v>45822</v>
      </c>
      <c r="E176" s="4"/>
      <c r="F176" s="4" t="s">
        <v>4898</v>
      </c>
      <c r="G176" s="4" t="s">
        <v>5014</v>
      </c>
      <c r="H176" s="4" t="s">
        <v>4988</v>
      </c>
      <c r="I176" s="4">
        <v>1820</v>
      </c>
      <c r="J176" s="4" t="s">
        <v>4984</v>
      </c>
      <c r="K176" s="4" t="s">
        <v>5023</v>
      </c>
      <c r="L176" s="4"/>
    </row>
    <row r="177" spans="1:12">
      <c r="A177" s="4" t="s">
        <v>5280</v>
      </c>
      <c r="B177" s="4" t="s">
        <v>4032</v>
      </c>
      <c r="C177" s="4" t="s">
        <v>5152</v>
      </c>
      <c r="D177" s="5">
        <v>45673</v>
      </c>
      <c r="E177" s="4" t="s">
        <v>308</v>
      </c>
      <c r="F177" s="4" t="s">
        <v>4819</v>
      </c>
      <c r="G177" s="4" t="s">
        <v>5039</v>
      </c>
      <c r="H177" s="4" t="s">
        <v>5063</v>
      </c>
      <c r="I177" s="4">
        <v>984</v>
      </c>
      <c r="J177" s="4" t="s">
        <v>4946</v>
      </c>
      <c r="K177" s="4"/>
      <c r="L177" s="4" t="s">
        <v>5281</v>
      </c>
    </row>
    <row r="178" spans="1:12">
      <c r="A178" s="4" t="s">
        <v>5282</v>
      </c>
      <c r="B178" s="4" t="s">
        <v>3950</v>
      </c>
      <c r="C178" s="4" t="s">
        <v>5140</v>
      </c>
      <c r="D178" s="5">
        <v>45712</v>
      </c>
      <c r="E178" s="4" t="s">
        <v>5113</v>
      </c>
      <c r="F178" s="4" t="s">
        <v>4891</v>
      </c>
      <c r="G178" s="4" t="s">
        <v>5189</v>
      </c>
      <c r="H178" s="4" t="s">
        <v>5052</v>
      </c>
      <c r="I178" s="4">
        <v>809</v>
      </c>
      <c r="J178" s="4" t="s">
        <v>5191</v>
      </c>
      <c r="K178" s="4"/>
      <c r="L178" s="4"/>
    </row>
    <row r="179" spans="1:12">
      <c r="A179" s="4" t="s">
        <v>5283</v>
      </c>
      <c r="B179" s="4" t="s">
        <v>3420</v>
      </c>
      <c r="C179" s="4" t="s">
        <v>5226</v>
      </c>
      <c r="D179" s="5">
        <v>45846</v>
      </c>
      <c r="E179" s="4" t="s">
        <v>4960</v>
      </c>
      <c r="F179" s="4"/>
      <c r="G179" s="4" t="s">
        <v>5062</v>
      </c>
      <c r="H179" s="4" t="s">
        <v>4994</v>
      </c>
      <c r="I179" s="4">
        <v>327</v>
      </c>
      <c r="J179" s="4"/>
      <c r="K179" s="4"/>
      <c r="L179" s="4"/>
    </row>
    <row r="180" spans="1:12">
      <c r="A180" s="4" t="s">
        <v>5284</v>
      </c>
      <c r="B180" s="4" t="s">
        <v>4028</v>
      </c>
      <c r="C180" s="4" t="s">
        <v>5170</v>
      </c>
      <c r="D180" s="5">
        <v>46002</v>
      </c>
      <c r="E180" s="4" t="s">
        <v>308</v>
      </c>
      <c r="F180" s="4" t="s">
        <v>4839</v>
      </c>
      <c r="G180" s="4" t="s">
        <v>5135</v>
      </c>
      <c r="H180" s="4" t="s">
        <v>4994</v>
      </c>
      <c r="I180" s="4">
        <v>2147</v>
      </c>
      <c r="J180" s="4" t="s">
        <v>4956</v>
      </c>
      <c r="K180" s="4" t="s">
        <v>5047</v>
      </c>
      <c r="L180" s="4"/>
    </row>
    <row r="181" spans="1:12">
      <c r="A181" s="4" t="s">
        <v>5285</v>
      </c>
      <c r="B181" s="4" t="s">
        <v>3692</v>
      </c>
      <c r="C181" s="4" t="s">
        <v>5116</v>
      </c>
      <c r="D181" s="5">
        <v>45783</v>
      </c>
      <c r="E181" s="4" t="s">
        <v>5034</v>
      </c>
      <c r="F181" s="4" t="s">
        <v>4898</v>
      </c>
      <c r="G181" s="4" t="s">
        <v>4944</v>
      </c>
      <c r="H181" s="4" t="s">
        <v>5052</v>
      </c>
      <c r="I181" s="4">
        <v>263</v>
      </c>
      <c r="J181" s="4" t="s">
        <v>5100</v>
      </c>
      <c r="K181" s="4" t="s">
        <v>4930</v>
      </c>
      <c r="L181" s="4"/>
    </row>
    <row r="182" spans="1:12">
      <c r="A182" s="4" t="s">
        <v>5286</v>
      </c>
      <c r="B182" s="4" t="s">
        <v>3180</v>
      </c>
      <c r="C182" s="4" t="s">
        <v>5078</v>
      </c>
      <c r="D182" s="5">
        <v>45730</v>
      </c>
      <c r="E182" s="4" t="s">
        <v>369</v>
      </c>
      <c r="F182" s="4"/>
      <c r="G182" s="4" t="s">
        <v>4950</v>
      </c>
      <c r="H182" s="4" t="s">
        <v>133</v>
      </c>
      <c r="I182" s="4">
        <v>339</v>
      </c>
      <c r="J182" s="4" t="s">
        <v>5018</v>
      </c>
      <c r="K182" s="4" t="s">
        <v>5053</v>
      </c>
      <c r="L182" s="4"/>
    </row>
    <row r="183" spans="1:12">
      <c r="A183" s="4" t="s">
        <v>5287</v>
      </c>
      <c r="B183" s="4" t="s">
        <v>3649</v>
      </c>
      <c r="C183" s="4" t="s">
        <v>5213</v>
      </c>
      <c r="D183" s="5">
        <v>45957</v>
      </c>
      <c r="E183" s="4"/>
      <c r="F183" s="4" t="s">
        <v>4898</v>
      </c>
      <c r="G183" s="4" t="s">
        <v>5156</v>
      </c>
      <c r="H183" s="4" t="s">
        <v>489</v>
      </c>
      <c r="I183" s="4">
        <v>100</v>
      </c>
      <c r="J183" s="4" t="s">
        <v>5107</v>
      </c>
      <c r="K183" s="4"/>
      <c r="L183" s="4"/>
    </row>
    <row r="184" spans="1:12">
      <c r="A184" s="4" t="s">
        <v>5288</v>
      </c>
      <c r="B184" s="4" t="s">
        <v>943</v>
      </c>
      <c r="C184" s="4" t="s">
        <v>5111</v>
      </c>
      <c r="D184" s="5">
        <v>45738</v>
      </c>
      <c r="E184" s="4" t="s">
        <v>5022</v>
      </c>
      <c r="F184" s="4" t="s">
        <v>4824</v>
      </c>
      <c r="G184" s="4" t="s">
        <v>4967</v>
      </c>
      <c r="H184" s="4"/>
      <c r="I184" s="4">
        <v>2097</v>
      </c>
      <c r="J184" s="4" t="s">
        <v>5100</v>
      </c>
      <c r="K184" s="4" t="s">
        <v>4963</v>
      </c>
      <c r="L184" s="4"/>
    </row>
    <row r="185" spans="1:12">
      <c r="A185" s="4" t="s">
        <v>5289</v>
      </c>
      <c r="B185" s="4" t="s">
        <v>4564</v>
      </c>
      <c r="C185" s="4" t="s">
        <v>5176</v>
      </c>
      <c r="D185" s="5">
        <v>45835</v>
      </c>
      <c r="E185" s="4" t="s">
        <v>5113</v>
      </c>
      <c r="F185" s="4" t="s">
        <v>4875</v>
      </c>
      <c r="G185" s="4" t="s">
        <v>4997</v>
      </c>
      <c r="H185" s="4"/>
      <c r="I185" s="4">
        <v>1558</v>
      </c>
      <c r="J185" s="4" t="s">
        <v>5191</v>
      </c>
      <c r="K185" s="4" t="s">
        <v>5023</v>
      </c>
      <c r="L185" s="4"/>
    </row>
    <row r="186" spans="1:12">
      <c r="A186" s="4" t="s">
        <v>5290</v>
      </c>
      <c r="B186" s="4" t="s">
        <v>2343</v>
      </c>
      <c r="C186" s="4" t="s">
        <v>5163</v>
      </c>
      <c r="D186" s="5">
        <v>45766</v>
      </c>
      <c r="E186" s="4" t="s">
        <v>4894</v>
      </c>
      <c r="F186" s="4" t="s">
        <v>4847</v>
      </c>
      <c r="G186" s="4" t="s">
        <v>5130</v>
      </c>
      <c r="H186" s="4" t="s">
        <v>133</v>
      </c>
      <c r="I186" s="4">
        <v>1273</v>
      </c>
      <c r="J186" s="4"/>
      <c r="K186" s="4"/>
      <c r="L186" s="4"/>
    </row>
    <row r="187" spans="1:12">
      <c r="A187" s="4" t="s">
        <v>5291</v>
      </c>
      <c r="B187" s="4" t="s">
        <v>2683</v>
      </c>
      <c r="C187" s="4" t="s">
        <v>5033</v>
      </c>
      <c r="D187" s="5">
        <v>45976</v>
      </c>
      <c r="E187" s="4"/>
      <c r="F187" s="4" t="s">
        <v>4819</v>
      </c>
      <c r="G187" s="4" t="s">
        <v>4944</v>
      </c>
      <c r="H187" s="4" t="s">
        <v>5063</v>
      </c>
      <c r="I187" s="4">
        <v>1776</v>
      </c>
      <c r="J187" s="4" t="s">
        <v>5191</v>
      </c>
      <c r="K187" s="4" t="s">
        <v>5035</v>
      </c>
      <c r="L187" s="4"/>
    </row>
    <row r="188" spans="1:12">
      <c r="A188" s="4" t="s">
        <v>5292</v>
      </c>
      <c r="B188" s="4" t="s">
        <v>2633</v>
      </c>
      <c r="C188" s="4" t="s">
        <v>5293</v>
      </c>
      <c r="D188" s="5"/>
      <c r="E188" s="4" t="s">
        <v>5038</v>
      </c>
      <c r="F188" s="4" t="s">
        <v>4857</v>
      </c>
      <c r="G188" s="4" t="s">
        <v>5095</v>
      </c>
      <c r="H188" s="4" t="s">
        <v>5136</v>
      </c>
      <c r="I188" s="4">
        <v>1403</v>
      </c>
      <c r="J188" s="4" t="s">
        <v>5018</v>
      </c>
      <c r="K188" s="4" t="s">
        <v>5026</v>
      </c>
      <c r="L188" s="4"/>
    </row>
    <row r="189" spans="1:12">
      <c r="A189" s="4" t="s">
        <v>5294</v>
      </c>
      <c r="B189" s="4" t="s">
        <v>1852</v>
      </c>
      <c r="C189" s="4" t="s">
        <v>5229</v>
      </c>
      <c r="D189" s="5">
        <v>45719</v>
      </c>
      <c r="E189" s="4" t="s">
        <v>5034</v>
      </c>
      <c r="F189" s="4" t="s">
        <v>4839</v>
      </c>
      <c r="G189" s="4" t="s">
        <v>5074</v>
      </c>
      <c r="H189" s="4" t="s">
        <v>5017</v>
      </c>
      <c r="I189" s="4">
        <v>2203</v>
      </c>
      <c r="J189" s="4" t="s">
        <v>5002</v>
      </c>
      <c r="K189" s="4"/>
      <c r="L189" s="4"/>
    </row>
    <row r="190" spans="1:12">
      <c r="A190" s="4" t="s">
        <v>5295</v>
      </c>
      <c r="B190" s="4" t="s">
        <v>3131</v>
      </c>
      <c r="C190" s="4" t="s">
        <v>5163</v>
      </c>
      <c r="D190" s="5">
        <v>45731</v>
      </c>
      <c r="E190" s="4" t="s">
        <v>5038</v>
      </c>
      <c r="F190" s="4" t="s">
        <v>4875</v>
      </c>
      <c r="G190" s="4" t="s">
        <v>5014</v>
      </c>
      <c r="H190" s="4" t="s">
        <v>5060</v>
      </c>
      <c r="I190" s="4">
        <v>1768</v>
      </c>
      <c r="J190" s="4" t="s">
        <v>5082</v>
      </c>
      <c r="K190" s="4"/>
      <c r="L190" s="4"/>
    </row>
    <row r="191" spans="1:12">
      <c r="A191" s="4" t="s">
        <v>5296</v>
      </c>
      <c r="B191" s="4" t="s">
        <v>424</v>
      </c>
      <c r="C191" s="4" t="s">
        <v>4990</v>
      </c>
      <c r="D191" s="5">
        <v>45736</v>
      </c>
      <c r="E191" s="4" t="s">
        <v>5127</v>
      </c>
      <c r="F191" s="4" t="s">
        <v>4891</v>
      </c>
      <c r="G191" s="4" t="s">
        <v>4927</v>
      </c>
      <c r="H191" s="4" t="s">
        <v>4945</v>
      </c>
      <c r="I191" s="4">
        <v>1131</v>
      </c>
      <c r="J191" s="4" t="s">
        <v>4962</v>
      </c>
      <c r="K191" s="4" t="s">
        <v>5122</v>
      </c>
      <c r="L191" s="4"/>
    </row>
    <row r="192" spans="1:12">
      <c r="A192" s="4" t="s">
        <v>5297</v>
      </c>
      <c r="B192" s="4" t="s">
        <v>2622</v>
      </c>
      <c r="C192" s="4" t="s">
        <v>5238</v>
      </c>
      <c r="D192" s="5">
        <v>45845</v>
      </c>
      <c r="E192" s="4" t="s">
        <v>5043</v>
      </c>
      <c r="F192" s="4" t="s">
        <v>4824</v>
      </c>
      <c r="G192" s="4" t="s">
        <v>5071</v>
      </c>
      <c r="H192" s="4" t="s">
        <v>4928</v>
      </c>
      <c r="I192" s="4">
        <v>362</v>
      </c>
      <c r="J192" s="4" t="s">
        <v>5100</v>
      </c>
      <c r="K192" s="4" t="s">
        <v>4978</v>
      </c>
      <c r="L192" s="4" t="s">
        <v>5298</v>
      </c>
    </row>
    <row r="193" spans="1:12">
      <c r="A193" s="4" t="s">
        <v>5299</v>
      </c>
      <c r="B193" s="4" t="s">
        <v>2917</v>
      </c>
      <c r="C193" s="4" t="s">
        <v>5206</v>
      </c>
      <c r="D193" s="5">
        <v>45957</v>
      </c>
      <c r="E193" s="4" t="s">
        <v>251</v>
      </c>
      <c r="F193" s="4" t="s">
        <v>4865</v>
      </c>
      <c r="G193" s="4" t="s">
        <v>5132</v>
      </c>
      <c r="H193" s="4" t="s">
        <v>5052</v>
      </c>
      <c r="I193" s="4"/>
      <c r="J193" s="4" t="s">
        <v>4977</v>
      </c>
      <c r="K193" s="4"/>
      <c r="L193" s="4"/>
    </row>
    <row r="194" spans="1:12">
      <c r="A194" s="4" t="s">
        <v>5300</v>
      </c>
      <c r="B194" s="4" t="s">
        <v>257</v>
      </c>
      <c r="C194" s="4" t="s">
        <v>5293</v>
      </c>
      <c r="D194" s="5">
        <v>45918</v>
      </c>
      <c r="E194" s="4" t="s">
        <v>4943</v>
      </c>
      <c r="F194" s="4" t="s">
        <v>4839</v>
      </c>
      <c r="G194" s="4"/>
      <c r="H194" s="4" t="s">
        <v>222</v>
      </c>
      <c r="I194" s="4">
        <v>549</v>
      </c>
      <c r="J194" s="4"/>
      <c r="K194" s="4" t="s">
        <v>4963</v>
      </c>
      <c r="L194" s="4"/>
    </row>
    <row r="195" spans="1:12">
      <c r="A195" s="4" t="s">
        <v>5301</v>
      </c>
      <c r="B195" s="4" t="s">
        <v>2234</v>
      </c>
      <c r="C195" s="4" t="s">
        <v>5126</v>
      </c>
      <c r="D195" s="5">
        <v>45784</v>
      </c>
      <c r="E195" s="4" t="s">
        <v>5094</v>
      </c>
      <c r="F195" s="4" t="s">
        <v>4908</v>
      </c>
      <c r="G195" s="4" t="s">
        <v>5062</v>
      </c>
      <c r="H195" s="4" t="s">
        <v>5090</v>
      </c>
      <c r="I195" s="4">
        <v>2146</v>
      </c>
      <c r="J195" s="4" t="s">
        <v>4973</v>
      </c>
      <c r="K195" s="4" t="s">
        <v>4947</v>
      </c>
      <c r="L195" s="4" t="s">
        <v>5302</v>
      </c>
    </row>
    <row r="196" spans="1:12">
      <c r="A196" s="4" t="s">
        <v>5303</v>
      </c>
      <c r="B196" s="4" t="s">
        <v>4720</v>
      </c>
      <c r="C196" s="4" t="s">
        <v>5051</v>
      </c>
      <c r="D196" s="5">
        <v>45768</v>
      </c>
      <c r="E196" s="4" t="s">
        <v>4960</v>
      </c>
      <c r="F196" s="4" t="s">
        <v>4891</v>
      </c>
      <c r="G196" s="4" t="s">
        <v>4987</v>
      </c>
      <c r="H196" s="4" t="s">
        <v>133</v>
      </c>
      <c r="I196" s="4">
        <v>1432</v>
      </c>
      <c r="J196" s="4" t="s">
        <v>5191</v>
      </c>
      <c r="K196" s="4" t="s">
        <v>4999</v>
      </c>
      <c r="L196" s="4"/>
    </row>
    <row r="197" spans="1:12">
      <c r="A197" s="4" t="s">
        <v>5304</v>
      </c>
      <c r="B197" s="4" t="s">
        <v>2407</v>
      </c>
      <c r="C197" s="4" t="s">
        <v>5046</v>
      </c>
      <c r="D197" s="5">
        <v>45773</v>
      </c>
      <c r="E197" s="4" t="s">
        <v>5127</v>
      </c>
      <c r="F197" s="4"/>
      <c r="G197" s="4" t="s">
        <v>5069</v>
      </c>
      <c r="H197" s="4" t="s">
        <v>5080</v>
      </c>
      <c r="I197" s="4">
        <v>2203</v>
      </c>
      <c r="J197" s="4" t="s">
        <v>4929</v>
      </c>
      <c r="K197" s="4" t="s">
        <v>5057</v>
      </c>
      <c r="L197" s="4" t="s">
        <v>5305</v>
      </c>
    </row>
    <row r="198" spans="1:12">
      <c r="A198" s="4" t="s">
        <v>5306</v>
      </c>
      <c r="B198" s="4" t="s">
        <v>2872</v>
      </c>
      <c r="C198" s="4" t="s">
        <v>5240</v>
      </c>
      <c r="D198" s="5">
        <v>45974</v>
      </c>
      <c r="E198" s="4" t="s">
        <v>4896</v>
      </c>
      <c r="F198" s="4"/>
      <c r="G198" s="4" t="s">
        <v>4997</v>
      </c>
      <c r="H198" s="4" t="s">
        <v>4988</v>
      </c>
      <c r="I198" s="4">
        <v>2391</v>
      </c>
      <c r="J198" s="4" t="s">
        <v>4977</v>
      </c>
      <c r="K198" s="4" t="s">
        <v>4999</v>
      </c>
      <c r="L198" s="4"/>
    </row>
    <row r="199" spans="1:12">
      <c r="A199" s="4" t="s">
        <v>5307</v>
      </c>
      <c r="B199" s="4" t="s">
        <v>4288</v>
      </c>
      <c r="C199" s="4" t="s">
        <v>5001</v>
      </c>
      <c r="D199" s="5">
        <v>45798</v>
      </c>
      <c r="E199" s="4" t="s">
        <v>5034</v>
      </c>
      <c r="F199" s="4" t="s">
        <v>4819</v>
      </c>
      <c r="G199" s="4" t="s">
        <v>5156</v>
      </c>
      <c r="H199" s="4" t="s">
        <v>4968</v>
      </c>
      <c r="I199" s="4">
        <v>2201</v>
      </c>
      <c r="J199" s="4"/>
      <c r="K199" s="4" t="s">
        <v>5026</v>
      </c>
      <c r="L199" s="4"/>
    </row>
    <row r="200" spans="1:12">
      <c r="A200" s="4" t="s">
        <v>5308</v>
      </c>
      <c r="B200" s="4" t="s">
        <v>4283</v>
      </c>
      <c r="C200" s="4" t="s">
        <v>5160</v>
      </c>
      <c r="D200" s="5">
        <v>45888</v>
      </c>
      <c r="E200" s="4" t="s">
        <v>5079</v>
      </c>
      <c r="F200" s="4" t="s">
        <v>4865</v>
      </c>
      <c r="G200" s="4" t="s">
        <v>4972</v>
      </c>
      <c r="H200" s="4" t="s">
        <v>222</v>
      </c>
      <c r="I200" s="4">
        <v>202</v>
      </c>
      <c r="J200" s="4" t="s">
        <v>5082</v>
      </c>
      <c r="K200" s="4" t="s">
        <v>5023</v>
      </c>
      <c r="L200" s="4"/>
    </row>
    <row r="201" spans="1:12">
      <c r="A201" s="4" t="s">
        <v>5309</v>
      </c>
      <c r="B201" s="4" t="s">
        <v>4597</v>
      </c>
      <c r="C201" s="4" t="s">
        <v>4975</v>
      </c>
      <c r="D201" s="5">
        <v>45708</v>
      </c>
      <c r="E201" s="4"/>
      <c r="F201" s="4" t="s">
        <v>4824</v>
      </c>
      <c r="G201" s="4" t="s">
        <v>4938</v>
      </c>
      <c r="H201" s="4" t="s">
        <v>5072</v>
      </c>
      <c r="I201" s="4">
        <v>524</v>
      </c>
      <c r="J201" s="4" t="s">
        <v>5107</v>
      </c>
      <c r="K201" s="4" t="s">
        <v>4957</v>
      </c>
      <c r="L201" s="4"/>
    </row>
    <row r="202" spans="1:12">
      <c r="A202" s="4" t="s">
        <v>5310</v>
      </c>
      <c r="B202" s="4" t="s">
        <v>3420</v>
      </c>
      <c r="C202" s="4" t="s">
        <v>4937</v>
      </c>
      <c r="D202" s="5">
        <v>45720</v>
      </c>
      <c r="E202" s="4"/>
      <c r="F202" s="4"/>
      <c r="G202" s="4" t="s">
        <v>4944</v>
      </c>
      <c r="H202" s="4" t="s">
        <v>4945</v>
      </c>
      <c r="I202" s="4"/>
      <c r="J202" s="4" t="s">
        <v>4962</v>
      </c>
      <c r="K202" s="4" t="s">
        <v>5057</v>
      </c>
      <c r="L202" s="4"/>
    </row>
    <row r="203" spans="1:12">
      <c r="A203" s="4" t="s">
        <v>5311</v>
      </c>
      <c r="B203" s="4" t="s">
        <v>3721</v>
      </c>
      <c r="C203" s="4" t="s">
        <v>5176</v>
      </c>
      <c r="D203" s="5">
        <v>45804</v>
      </c>
      <c r="E203" s="4"/>
      <c r="F203" s="4" t="s">
        <v>4875</v>
      </c>
      <c r="G203" s="4" t="s">
        <v>5010</v>
      </c>
      <c r="H203" s="4"/>
      <c r="I203" s="4">
        <v>149</v>
      </c>
      <c r="J203" s="4" t="s">
        <v>4977</v>
      </c>
      <c r="K203" s="4" t="s">
        <v>5035</v>
      </c>
      <c r="L203" s="4"/>
    </row>
    <row r="204" spans="1:12">
      <c r="A204" s="4" t="s">
        <v>5312</v>
      </c>
      <c r="B204" s="4" t="s">
        <v>2300</v>
      </c>
      <c r="C204" s="4" t="s">
        <v>5111</v>
      </c>
      <c r="D204" s="5">
        <v>45767</v>
      </c>
      <c r="E204" s="4" t="s">
        <v>369</v>
      </c>
      <c r="F204" s="4"/>
      <c r="G204" s="4" t="s">
        <v>5142</v>
      </c>
      <c r="H204" s="4" t="s">
        <v>4934</v>
      </c>
      <c r="I204" s="4">
        <v>1182</v>
      </c>
      <c r="J204" s="4" t="s">
        <v>4973</v>
      </c>
      <c r="K204" s="4" t="s">
        <v>5026</v>
      </c>
      <c r="L204" s="4"/>
    </row>
    <row r="205" spans="1:12">
      <c r="A205" s="4" t="s">
        <v>5313</v>
      </c>
      <c r="B205" s="4" t="s">
        <v>1905</v>
      </c>
      <c r="C205" s="4" t="s">
        <v>4986</v>
      </c>
      <c r="D205" s="5">
        <v>45697</v>
      </c>
      <c r="E205" s="4" t="s">
        <v>20</v>
      </c>
      <c r="F205" s="4" t="s">
        <v>4865</v>
      </c>
      <c r="G205" s="4" t="s">
        <v>5074</v>
      </c>
      <c r="H205" s="4" t="s">
        <v>4945</v>
      </c>
      <c r="I205" s="4">
        <v>1286</v>
      </c>
      <c r="J205" s="4" t="s">
        <v>5137</v>
      </c>
      <c r="K205" s="4"/>
      <c r="L205" s="4"/>
    </row>
    <row r="206" spans="1:12">
      <c r="A206" s="4" t="s">
        <v>5314</v>
      </c>
      <c r="B206" s="4" t="s">
        <v>603</v>
      </c>
      <c r="C206" s="4" t="s">
        <v>5016</v>
      </c>
      <c r="D206" s="5">
        <v>45718</v>
      </c>
      <c r="E206" s="4" t="s">
        <v>5065</v>
      </c>
      <c r="F206" s="4" t="s">
        <v>4875</v>
      </c>
      <c r="G206" s="4"/>
      <c r="H206" s="4" t="s">
        <v>5017</v>
      </c>
      <c r="I206" s="4">
        <v>1422</v>
      </c>
      <c r="J206" s="4" t="s">
        <v>4962</v>
      </c>
      <c r="K206" s="4"/>
      <c r="L206" s="4"/>
    </row>
    <row r="207" spans="1:12">
      <c r="A207" s="4" t="s">
        <v>5315</v>
      </c>
      <c r="B207" s="4" t="s">
        <v>187</v>
      </c>
      <c r="C207" s="4" t="s">
        <v>4992</v>
      </c>
      <c r="D207" s="5">
        <v>45937</v>
      </c>
      <c r="E207" s="4"/>
      <c r="F207" s="4" t="s">
        <v>4865</v>
      </c>
      <c r="G207" s="4" t="s">
        <v>5030</v>
      </c>
      <c r="H207" s="4" t="s">
        <v>5136</v>
      </c>
      <c r="I207" s="4"/>
      <c r="J207" s="4" t="s">
        <v>4940</v>
      </c>
      <c r="K207" s="4" t="s">
        <v>5012</v>
      </c>
      <c r="L207" s="4"/>
    </row>
    <row r="208" spans="1:12">
      <c r="A208" s="4" t="s">
        <v>5316</v>
      </c>
      <c r="B208" s="4" t="s">
        <v>2559</v>
      </c>
      <c r="C208" s="4" t="s">
        <v>5186</v>
      </c>
      <c r="D208" s="5">
        <v>45778</v>
      </c>
      <c r="E208" s="4" t="s">
        <v>21</v>
      </c>
      <c r="F208" s="4"/>
      <c r="G208" s="4" t="s">
        <v>5059</v>
      </c>
      <c r="H208" s="4" t="s">
        <v>4939</v>
      </c>
      <c r="I208" s="4"/>
      <c r="J208" s="4" t="s">
        <v>5137</v>
      </c>
      <c r="K208" s="4" t="s">
        <v>5023</v>
      </c>
      <c r="L208" s="4"/>
    </row>
    <row r="209" spans="1:12">
      <c r="A209" s="4" t="s">
        <v>5317</v>
      </c>
      <c r="B209" s="4" t="s">
        <v>795</v>
      </c>
      <c r="C209" s="4" t="s">
        <v>4942</v>
      </c>
      <c r="D209" s="5">
        <v>45769</v>
      </c>
      <c r="E209" s="4" t="s">
        <v>4943</v>
      </c>
      <c r="F209" s="4"/>
      <c r="G209" s="4" t="s">
        <v>5071</v>
      </c>
      <c r="H209" s="4" t="s">
        <v>5060</v>
      </c>
      <c r="I209" s="4">
        <v>2005</v>
      </c>
      <c r="J209" s="4" t="s">
        <v>5049</v>
      </c>
      <c r="K209" s="4" t="s">
        <v>4978</v>
      </c>
      <c r="L209" s="4"/>
    </row>
    <row r="210" spans="1:12">
      <c r="A210" s="4" t="s">
        <v>5318</v>
      </c>
      <c r="B210" s="4" t="s">
        <v>2063</v>
      </c>
      <c r="C210" s="4" t="s">
        <v>5229</v>
      </c>
      <c r="D210" s="5">
        <v>45841</v>
      </c>
      <c r="E210" s="4" t="s">
        <v>5079</v>
      </c>
      <c r="F210" s="4" t="s">
        <v>4857</v>
      </c>
      <c r="G210" s="4" t="s">
        <v>5025</v>
      </c>
      <c r="H210" s="4" t="s">
        <v>5080</v>
      </c>
      <c r="I210" s="4">
        <v>925</v>
      </c>
      <c r="J210" s="4"/>
      <c r="K210" s="4" t="s">
        <v>4947</v>
      </c>
      <c r="L210" s="4"/>
    </row>
    <row r="211" spans="1:12">
      <c r="A211" s="4" t="s">
        <v>5319</v>
      </c>
      <c r="B211" s="4" t="s">
        <v>4577</v>
      </c>
      <c r="C211" s="4" t="s">
        <v>5126</v>
      </c>
      <c r="D211" s="5">
        <v>45694</v>
      </c>
      <c r="E211" s="4" t="s">
        <v>4982</v>
      </c>
      <c r="F211" s="4" t="s">
        <v>4819</v>
      </c>
      <c r="G211" s="4" t="s">
        <v>4972</v>
      </c>
      <c r="H211" s="4" t="s">
        <v>489</v>
      </c>
      <c r="I211" s="4">
        <v>1014</v>
      </c>
      <c r="J211" s="4" t="s">
        <v>4940</v>
      </c>
      <c r="K211" s="4" t="s">
        <v>4957</v>
      </c>
      <c r="L211" s="4"/>
    </row>
    <row r="212" spans="1:12">
      <c r="A212" s="4" t="s">
        <v>5320</v>
      </c>
      <c r="B212" s="4" t="s">
        <v>3057</v>
      </c>
      <c r="C212" s="4" t="s">
        <v>5106</v>
      </c>
      <c r="D212" s="5">
        <v>45939</v>
      </c>
      <c r="E212" s="4" t="s">
        <v>4954</v>
      </c>
      <c r="F212" s="4" t="s">
        <v>4891</v>
      </c>
      <c r="G212" s="4" t="s">
        <v>5074</v>
      </c>
      <c r="H212" s="4" t="s">
        <v>5063</v>
      </c>
      <c r="I212" s="4"/>
      <c r="J212" s="4" t="s">
        <v>5082</v>
      </c>
      <c r="K212" s="4" t="s">
        <v>4963</v>
      </c>
      <c r="L212" s="4" t="s">
        <v>5305</v>
      </c>
    </row>
    <row r="213" spans="1:12">
      <c r="A213" s="4" t="s">
        <v>5321</v>
      </c>
      <c r="B213" s="4" t="s">
        <v>808</v>
      </c>
      <c r="C213" s="4" t="s">
        <v>5111</v>
      </c>
      <c r="D213" s="5">
        <v>45768</v>
      </c>
      <c r="E213" s="4" t="s">
        <v>251</v>
      </c>
      <c r="F213" s="4" t="s">
        <v>4908</v>
      </c>
      <c r="G213" s="4" t="s">
        <v>5074</v>
      </c>
      <c r="H213" s="4" t="s">
        <v>4994</v>
      </c>
      <c r="I213" s="4">
        <v>2213</v>
      </c>
      <c r="J213" s="4" t="s">
        <v>5137</v>
      </c>
      <c r="K213" s="4" t="s">
        <v>4947</v>
      </c>
      <c r="L213" s="4"/>
    </row>
    <row r="214" spans="1:12">
      <c r="A214" s="4" t="s">
        <v>5322</v>
      </c>
      <c r="B214" s="4" t="s">
        <v>4426</v>
      </c>
      <c r="C214" s="4" t="s">
        <v>5202</v>
      </c>
      <c r="D214" s="5">
        <v>45876</v>
      </c>
      <c r="E214" s="4" t="s">
        <v>369</v>
      </c>
      <c r="F214" s="4"/>
      <c r="G214" s="4" t="s">
        <v>5069</v>
      </c>
      <c r="H214" s="4" t="s">
        <v>4939</v>
      </c>
      <c r="I214" s="4">
        <v>180</v>
      </c>
      <c r="J214" s="4" t="s">
        <v>4946</v>
      </c>
      <c r="K214" s="4"/>
      <c r="L214" s="4"/>
    </row>
    <row r="215" spans="1:12">
      <c r="A215" s="4" t="s">
        <v>5323</v>
      </c>
      <c r="B215" s="4" t="s">
        <v>3542</v>
      </c>
      <c r="C215" s="4" t="s">
        <v>4981</v>
      </c>
      <c r="D215" s="5">
        <v>45881</v>
      </c>
      <c r="E215" s="4" t="s">
        <v>5134</v>
      </c>
      <c r="F215" s="4" t="s">
        <v>4865</v>
      </c>
      <c r="G215" s="4" t="s">
        <v>5069</v>
      </c>
      <c r="H215" s="4"/>
      <c r="I215" s="4">
        <v>1293</v>
      </c>
      <c r="J215" s="4" t="s">
        <v>4984</v>
      </c>
      <c r="K215" s="4" t="s">
        <v>5003</v>
      </c>
      <c r="L215" s="4"/>
    </row>
    <row r="216" spans="1:12">
      <c r="A216" s="4" t="s">
        <v>5324</v>
      </c>
      <c r="B216" s="4" t="s">
        <v>4036</v>
      </c>
      <c r="C216" s="4" t="s">
        <v>5325</v>
      </c>
      <c r="D216" s="5">
        <v>45994</v>
      </c>
      <c r="E216" s="4" t="s">
        <v>5094</v>
      </c>
      <c r="F216" s="4"/>
      <c r="G216" s="4" t="s">
        <v>5030</v>
      </c>
      <c r="H216" s="4" t="s">
        <v>4928</v>
      </c>
      <c r="I216" s="4"/>
      <c r="J216" s="4" t="s">
        <v>5191</v>
      </c>
      <c r="K216" s="4" t="s">
        <v>4947</v>
      </c>
      <c r="L216" s="4"/>
    </row>
    <row r="217" spans="1:12">
      <c r="A217" s="4" t="s">
        <v>5326</v>
      </c>
      <c r="B217" s="4" t="s">
        <v>463</v>
      </c>
      <c r="C217" s="4" t="s">
        <v>4959</v>
      </c>
      <c r="D217" s="5">
        <v>45784</v>
      </c>
      <c r="E217" s="4" t="s">
        <v>4982</v>
      </c>
      <c r="F217" s="4" t="s">
        <v>4875</v>
      </c>
      <c r="G217" s="4" t="s">
        <v>5174</v>
      </c>
      <c r="H217" s="4" t="s">
        <v>5084</v>
      </c>
      <c r="I217" s="4">
        <v>1031</v>
      </c>
      <c r="J217" s="4" t="s">
        <v>4973</v>
      </c>
      <c r="K217" s="4" t="s">
        <v>5053</v>
      </c>
      <c r="L217" s="4"/>
    </row>
    <row r="218" spans="1:12">
      <c r="A218" s="4" t="s">
        <v>5327</v>
      </c>
      <c r="B218" s="4" t="s">
        <v>2998</v>
      </c>
      <c r="C218" s="4" t="s">
        <v>5147</v>
      </c>
      <c r="D218" s="5">
        <v>45933</v>
      </c>
      <c r="E218" s="4" t="s">
        <v>308</v>
      </c>
      <c r="F218" s="4" t="s">
        <v>4857</v>
      </c>
      <c r="G218" s="4" t="s">
        <v>5156</v>
      </c>
      <c r="H218" s="4"/>
      <c r="I218" s="4">
        <v>33</v>
      </c>
      <c r="J218" s="4" t="s">
        <v>5018</v>
      </c>
      <c r="K218" s="4" t="s">
        <v>5122</v>
      </c>
      <c r="L218" s="4"/>
    </row>
    <row r="219" spans="1:12">
      <c r="A219" s="4" t="s">
        <v>5328</v>
      </c>
      <c r="B219" s="4" t="s">
        <v>1091</v>
      </c>
      <c r="C219" s="4" t="s">
        <v>5145</v>
      </c>
      <c r="D219" s="5">
        <v>45882</v>
      </c>
      <c r="E219" s="4" t="s">
        <v>5022</v>
      </c>
      <c r="F219" s="4" t="s">
        <v>4898</v>
      </c>
      <c r="G219" s="4" t="s">
        <v>5071</v>
      </c>
      <c r="H219" s="4" t="s">
        <v>5011</v>
      </c>
      <c r="I219" s="4">
        <v>2086</v>
      </c>
      <c r="J219" s="4" t="s">
        <v>4962</v>
      </c>
      <c r="K219" s="4"/>
      <c r="L219" s="4"/>
    </row>
    <row r="220" spans="1:12">
      <c r="A220" s="4" t="s">
        <v>5329</v>
      </c>
      <c r="B220" s="4" t="s">
        <v>4550</v>
      </c>
      <c r="C220" s="4" t="s">
        <v>5263</v>
      </c>
      <c r="D220" s="5">
        <v>45830</v>
      </c>
      <c r="E220" s="4" t="s">
        <v>5034</v>
      </c>
      <c r="F220" s="4" t="s">
        <v>4847</v>
      </c>
      <c r="G220" s="4" t="s">
        <v>5074</v>
      </c>
      <c r="H220" s="4" t="s">
        <v>4988</v>
      </c>
      <c r="I220" s="4">
        <v>774</v>
      </c>
      <c r="J220" s="4" t="s">
        <v>5031</v>
      </c>
      <c r="K220" s="4" t="s">
        <v>4963</v>
      </c>
      <c r="L220" s="4"/>
    </row>
    <row r="221" spans="1:12">
      <c r="A221" s="4" t="s">
        <v>5330</v>
      </c>
      <c r="B221" s="4" t="s">
        <v>187</v>
      </c>
      <c r="C221" s="4" t="s">
        <v>5152</v>
      </c>
      <c r="D221" s="5">
        <v>45679</v>
      </c>
      <c r="E221" s="4" t="s">
        <v>5094</v>
      </c>
      <c r="F221" s="4" t="s">
        <v>4865</v>
      </c>
      <c r="G221" s="4" t="s">
        <v>5172</v>
      </c>
      <c r="H221" s="4" t="s">
        <v>5011</v>
      </c>
      <c r="I221" s="4">
        <v>1740</v>
      </c>
      <c r="J221" s="4" t="s">
        <v>5018</v>
      </c>
      <c r="K221" s="4"/>
      <c r="L221" s="4"/>
    </row>
    <row r="222" spans="1:12">
      <c r="A222" s="4" t="s">
        <v>5331</v>
      </c>
      <c r="B222" s="4" t="s">
        <v>4395</v>
      </c>
      <c r="C222" s="4" t="s">
        <v>5229</v>
      </c>
      <c r="D222" s="5">
        <v>45826</v>
      </c>
      <c r="E222" s="4" t="s">
        <v>5094</v>
      </c>
      <c r="F222" s="4" t="s">
        <v>4847</v>
      </c>
      <c r="G222" s="4" t="s">
        <v>4976</v>
      </c>
      <c r="H222" s="4" t="s">
        <v>4928</v>
      </c>
      <c r="I222" s="4">
        <v>1268</v>
      </c>
      <c r="J222" s="4" t="s">
        <v>4984</v>
      </c>
      <c r="K222" s="4" t="s">
        <v>5023</v>
      </c>
      <c r="L222" s="4"/>
    </row>
    <row r="223" spans="1:12">
      <c r="A223" s="4" t="s">
        <v>5332</v>
      </c>
      <c r="B223" s="4" t="s">
        <v>1688</v>
      </c>
      <c r="C223" s="4" t="s">
        <v>5147</v>
      </c>
      <c r="D223" s="5">
        <v>45755</v>
      </c>
      <c r="E223" s="4" t="s">
        <v>4954</v>
      </c>
      <c r="F223" s="4"/>
      <c r="G223" s="4" t="s">
        <v>4967</v>
      </c>
      <c r="H223" s="4" t="s">
        <v>5063</v>
      </c>
      <c r="I223" s="4">
        <v>1695</v>
      </c>
      <c r="J223" s="4" t="s">
        <v>5002</v>
      </c>
      <c r="K223" s="4" t="s">
        <v>5047</v>
      </c>
      <c r="L223" s="4"/>
    </row>
    <row r="224" spans="1:12">
      <c r="A224" s="4" t="s">
        <v>5333</v>
      </c>
      <c r="B224" s="4" t="s">
        <v>3895</v>
      </c>
      <c r="C224" s="4" t="s">
        <v>5109</v>
      </c>
      <c r="D224" s="5">
        <v>46005</v>
      </c>
      <c r="E224" s="4"/>
      <c r="F224" s="4" t="s">
        <v>4865</v>
      </c>
      <c r="G224" s="4" t="s">
        <v>5120</v>
      </c>
      <c r="H224" s="4" t="s">
        <v>489</v>
      </c>
      <c r="I224" s="4">
        <v>2030</v>
      </c>
      <c r="J224" s="4" t="s">
        <v>4973</v>
      </c>
      <c r="K224" s="4" t="s">
        <v>4947</v>
      </c>
      <c r="L224" s="4"/>
    </row>
    <row r="225" spans="1:12">
      <c r="A225" s="4" t="s">
        <v>5334</v>
      </c>
      <c r="B225" s="4" t="s">
        <v>3833</v>
      </c>
      <c r="C225" s="4" t="s">
        <v>5109</v>
      </c>
      <c r="D225" s="5">
        <v>45912</v>
      </c>
      <c r="E225" s="4" t="s">
        <v>5056</v>
      </c>
      <c r="F225" s="4"/>
      <c r="G225" s="4" t="s">
        <v>5089</v>
      </c>
      <c r="H225" s="4" t="s">
        <v>5084</v>
      </c>
      <c r="I225" s="4">
        <v>1586</v>
      </c>
      <c r="J225" s="4"/>
      <c r="K225" s="4" t="s">
        <v>5012</v>
      </c>
      <c r="L225" s="4"/>
    </row>
    <row r="226" spans="1:12">
      <c r="A226" s="4" t="s">
        <v>5335</v>
      </c>
      <c r="B226" s="4" t="s">
        <v>3070</v>
      </c>
      <c r="C226" s="4" t="s">
        <v>4990</v>
      </c>
      <c r="D226" s="5">
        <v>45839</v>
      </c>
      <c r="E226" s="4" t="s">
        <v>4896</v>
      </c>
      <c r="F226" s="4"/>
      <c r="G226" s="4" t="s">
        <v>4927</v>
      </c>
      <c r="H226" s="4"/>
      <c r="I226" s="4">
        <v>1292</v>
      </c>
      <c r="J226" s="4" t="s">
        <v>4956</v>
      </c>
      <c r="K226" s="4" t="s">
        <v>5053</v>
      </c>
      <c r="L226" s="4"/>
    </row>
    <row r="227" spans="1:12">
      <c r="A227" s="4" t="s">
        <v>5336</v>
      </c>
      <c r="B227" s="4" t="s">
        <v>2244</v>
      </c>
      <c r="C227" s="4" t="s">
        <v>5106</v>
      </c>
      <c r="D227" s="5">
        <v>45798</v>
      </c>
      <c r="E227" s="4" t="s">
        <v>5065</v>
      </c>
      <c r="F227" s="4" t="s">
        <v>4847</v>
      </c>
      <c r="G227" s="4" t="s">
        <v>5095</v>
      </c>
      <c r="H227" s="4" t="s">
        <v>4968</v>
      </c>
      <c r="I227" s="4">
        <v>526</v>
      </c>
      <c r="J227" s="4"/>
      <c r="K227" s="4" t="s">
        <v>5003</v>
      </c>
      <c r="L227" s="4"/>
    </row>
    <row r="228" spans="1:12">
      <c r="A228" s="4" t="s">
        <v>5337</v>
      </c>
      <c r="B228" s="4" t="s">
        <v>1978</v>
      </c>
      <c r="C228" s="4" t="s">
        <v>4932</v>
      </c>
      <c r="D228" s="5">
        <v>45951</v>
      </c>
      <c r="E228" s="4" t="s">
        <v>5038</v>
      </c>
      <c r="F228" s="4"/>
      <c r="G228" s="4" t="s">
        <v>5059</v>
      </c>
      <c r="H228" s="4" t="s">
        <v>4983</v>
      </c>
      <c r="I228" s="4">
        <v>944</v>
      </c>
      <c r="J228" s="4" t="s">
        <v>5049</v>
      </c>
      <c r="K228" s="4" t="s">
        <v>5035</v>
      </c>
      <c r="L228" s="4"/>
    </row>
    <row r="229" spans="1:12">
      <c r="A229" s="4" t="s">
        <v>5338</v>
      </c>
      <c r="B229" s="4" t="s">
        <v>1682</v>
      </c>
      <c r="C229" s="4" t="s">
        <v>5109</v>
      </c>
      <c r="D229" s="5">
        <v>45848</v>
      </c>
      <c r="E229" s="4" t="s">
        <v>369</v>
      </c>
      <c r="F229" s="4" t="s">
        <v>4824</v>
      </c>
      <c r="G229" s="4" t="s">
        <v>5030</v>
      </c>
      <c r="H229" s="4" t="s">
        <v>4988</v>
      </c>
      <c r="I229" s="4">
        <v>192</v>
      </c>
      <c r="J229" s="4" t="s">
        <v>5031</v>
      </c>
      <c r="K229" s="4" t="s">
        <v>5003</v>
      </c>
      <c r="L229" s="4"/>
    </row>
    <row r="230" spans="1:12">
      <c r="A230" s="4" t="s">
        <v>5339</v>
      </c>
      <c r="B230" s="4" t="s">
        <v>2659</v>
      </c>
      <c r="C230" s="4" t="s">
        <v>5240</v>
      </c>
      <c r="D230" s="5">
        <v>45905</v>
      </c>
      <c r="E230" s="4" t="s">
        <v>5056</v>
      </c>
      <c r="F230" s="4" t="s">
        <v>4824</v>
      </c>
      <c r="G230" s="4" t="s">
        <v>5059</v>
      </c>
      <c r="H230" s="4" t="s">
        <v>5080</v>
      </c>
      <c r="I230" s="4">
        <v>611</v>
      </c>
      <c r="J230" s="4"/>
      <c r="K230" s="4" t="s">
        <v>4957</v>
      </c>
      <c r="L230" s="4"/>
    </row>
    <row r="231" spans="1:12">
      <c r="A231" s="4" t="s">
        <v>5340</v>
      </c>
      <c r="B231" s="4" t="s">
        <v>1178</v>
      </c>
      <c r="C231" s="4" t="s">
        <v>4981</v>
      </c>
      <c r="D231" s="5">
        <v>45660</v>
      </c>
      <c r="E231" s="4" t="s">
        <v>5022</v>
      </c>
      <c r="F231" s="4"/>
      <c r="G231" s="4" t="s">
        <v>5189</v>
      </c>
      <c r="H231" s="4" t="s">
        <v>4968</v>
      </c>
      <c r="I231" s="4">
        <v>548</v>
      </c>
      <c r="J231" s="4" t="s">
        <v>5031</v>
      </c>
      <c r="K231" s="4" t="s">
        <v>5057</v>
      </c>
      <c r="L231" s="4" t="s">
        <v>5341</v>
      </c>
    </row>
    <row r="232" spans="1:12">
      <c r="A232" s="4" t="s">
        <v>5342</v>
      </c>
      <c r="B232" s="4" t="s">
        <v>3489</v>
      </c>
      <c r="C232" s="4" t="s">
        <v>5097</v>
      </c>
      <c r="D232" s="5">
        <v>45815</v>
      </c>
      <c r="E232" s="4" t="s">
        <v>5134</v>
      </c>
      <c r="F232" s="4" t="s">
        <v>4824</v>
      </c>
      <c r="G232" s="4"/>
      <c r="H232" s="4" t="s">
        <v>4983</v>
      </c>
      <c r="I232" s="4">
        <v>873</v>
      </c>
      <c r="J232" s="4" t="s">
        <v>4935</v>
      </c>
      <c r="K232" s="4" t="s">
        <v>5047</v>
      </c>
      <c r="L232" s="4"/>
    </row>
    <row r="233" spans="1:12">
      <c r="A233" s="4" t="s">
        <v>5343</v>
      </c>
      <c r="B233" s="4" t="s">
        <v>2278</v>
      </c>
      <c r="C233" s="4" t="s">
        <v>4937</v>
      </c>
      <c r="D233" s="5">
        <v>45659</v>
      </c>
      <c r="E233" s="4" t="s">
        <v>5079</v>
      </c>
      <c r="F233" s="4" t="s">
        <v>4898</v>
      </c>
      <c r="G233" s="4" t="s">
        <v>4993</v>
      </c>
      <c r="H233" s="4" t="s">
        <v>5017</v>
      </c>
      <c r="I233" s="4">
        <v>1768</v>
      </c>
      <c r="J233" s="4" t="s">
        <v>5191</v>
      </c>
      <c r="K233" s="4" t="s">
        <v>5035</v>
      </c>
      <c r="L233" s="4"/>
    </row>
    <row r="234" spans="1:12">
      <c r="A234" s="4" t="s">
        <v>5344</v>
      </c>
      <c r="B234" s="4" t="s">
        <v>3538</v>
      </c>
      <c r="C234" s="4" t="s">
        <v>5163</v>
      </c>
      <c r="D234" s="5">
        <v>45988</v>
      </c>
      <c r="E234" s="4" t="s">
        <v>20</v>
      </c>
      <c r="F234" s="4"/>
      <c r="G234" s="4" t="s">
        <v>5069</v>
      </c>
      <c r="H234" s="4" t="s">
        <v>4945</v>
      </c>
      <c r="I234" s="4">
        <v>2124</v>
      </c>
      <c r="J234" s="4" t="s">
        <v>4929</v>
      </c>
      <c r="K234" s="4"/>
      <c r="L234" s="4"/>
    </row>
    <row r="235" spans="1:12">
      <c r="A235" s="4" t="s">
        <v>5345</v>
      </c>
      <c r="B235" s="4" t="s">
        <v>3510</v>
      </c>
      <c r="C235" s="4" t="s">
        <v>5106</v>
      </c>
      <c r="D235" s="5">
        <v>45992</v>
      </c>
      <c r="E235" s="4" t="s">
        <v>4960</v>
      </c>
      <c r="F235" s="4" t="s">
        <v>4839</v>
      </c>
      <c r="G235" s="4" t="s">
        <v>5120</v>
      </c>
      <c r="H235" s="4" t="s">
        <v>4968</v>
      </c>
      <c r="I235" s="4">
        <v>1752</v>
      </c>
      <c r="J235" s="4" t="s">
        <v>5092</v>
      </c>
      <c r="K235" s="4" t="s">
        <v>5012</v>
      </c>
      <c r="L235" s="4"/>
    </row>
    <row r="236" spans="1:12">
      <c r="A236" s="4" t="s">
        <v>5346</v>
      </c>
      <c r="B236" s="4" t="s">
        <v>1267</v>
      </c>
      <c r="C236" s="4" t="s">
        <v>5037</v>
      </c>
      <c r="D236" s="5">
        <v>45723</v>
      </c>
      <c r="E236" s="4"/>
      <c r="F236" s="4"/>
      <c r="G236" s="4" t="s">
        <v>4993</v>
      </c>
      <c r="H236" s="4" t="s">
        <v>5011</v>
      </c>
      <c r="I236" s="4">
        <v>653</v>
      </c>
      <c r="J236" s="4" t="s">
        <v>5049</v>
      </c>
      <c r="K236" s="4" t="s">
        <v>4978</v>
      </c>
      <c r="L236" s="4"/>
    </row>
    <row r="237" spans="1:12">
      <c r="A237" s="4" t="s">
        <v>5347</v>
      </c>
      <c r="B237" s="4" t="s">
        <v>1820</v>
      </c>
      <c r="C237" s="4" t="s">
        <v>5348</v>
      </c>
      <c r="D237" s="5">
        <v>45856</v>
      </c>
      <c r="E237" s="4" t="s">
        <v>5022</v>
      </c>
      <c r="F237" s="4" t="s">
        <v>4908</v>
      </c>
      <c r="G237" s="4" t="s">
        <v>5156</v>
      </c>
      <c r="H237" s="4" t="s">
        <v>222</v>
      </c>
      <c r="I237" s="4">
        <v>1110</v>
      </c>
      <c r="J237" s="4" t="s">
        <v>4984</v>
      </c>
      <c r="K237" s="4" t="s">
        <v>5053</v>
      </c>
      <c r="L237" s="4"/>
    </row>
    <row r="238" spans="1:12">
      <c r="A238" s="4" t="s">
        <v>5349</v>
      </c>
      <c r="B238" s="4" t="s">
        <v>3470</v>
      </c>
      <c r="C238" s="4" t="s">
        <v>5016</v>
      </c>
      <c r="D238" s="5">
        <v>45970</v>
      </c>
      <c r="E238" s="4" t="s">
        <v>5094</v>
      </c>
      <c r="F238" s="4" t="s">
        <v>4819</v>
      </c>
      <c r="G238" s="4" t="s">
        <v>5130</v>
      </c>
      <c r="H238" s="4" t="s">
        <v>489</v>
      </c>
      <c r="I238" s="4"/>
      <c r="J238" s="4" t="s">
        <v>4977</v>
      </c>
      <c r="K238" s="4" t="s">
        <v>5047</v>
      </c>
      <c r="L238" s="4"/>
    </row>
    <row r="239" spans="1:12">
      <c r="A239" s="4" t="s">
        <v>5350</v>
      </c>
      <c r="B239" s="4" t="s">
        <v>3777</v>
      </c>
      <c r="C239" s="4" t="s">
        <v>5037</v>
      </c>
      <c r="D239" s="5">
        <v>45670</v>
      </c>
      <c r="E239" s="4" t="s">
        <v>4960</v>
      </c>
      <c r="F239" s="4" t="s">
        <v>4819</v>
      </c>
      <c r="G239" s="4" t="s">
        <v>5156</v>
      </c>
      <c r="H239" s="4" t="s">
        <v>5136</v>
      </c>
      <c r="I239" s="4">
        <v>1584</v>
      </c>
      <c r="J239" s="4" t="s">
        <v>5002</v>
      </c>
      <c r="K239" s="4"/>
      <c r="L239" s="4"/>
    </row>
    <row r="240" spans="1:12">
      <c r="A240" s="4" t="s">
        <v>5351</v>
      </c>
      <c r="B240" s="4" t="s">
        <v>4655</v>
      </c>
      <c r="C240" s="4" t="s">
        <v>5260</v>
      </c>
      <c r="D240" s="5">
        <v>45786</v>
      </c>
      <c r="E240" s="4" t="s">
        <v>5134</v>
      </c>
      <c r="F240" s="4" t="s">
        <v>4875</v>
      </c>
      <c r="G240" s="4" t="s">
        <v>5132</v>
      </c>
      <c r="H240" s="4"/>
      <c r="I240" s="4">
        <v>1478</v>
      </c>
      <c r="J240" s="4" t="s">
        <v>5082</v>
      </c>
      <c r="K240" s="4"/>
      <c r="L240" s="4"/>
    </row>
    <row r="241" spans="1:12">
      <c r="A241" s="4" t="s">
        <v>5352</v>
      </c>
      <c r="B241" s="4" t="s">
        <v>3256</v>
      </c>
      <c r="C241" s="4" t="s">
        <v>5348</v>
      </c>
      <c r="D241" s="5">
        <v>45696</v>
      </c>
      <c r="E241" s="4" t="s">
        <v>5113</v>
      </c>
      <c r="F241" s="4" t="s">
        <v>4875</v>
      </c>
      <c r="G241" s="4" t="s">
        <v>5014</v>
      </c>
      <c r="H241" s="4" t="s">
        <v>4934</v>
      </c>
      <c r="I241" s="4">
        <v>2215</v>
      </c>
      <c r="J241" s="4" t="s">
        <v>4946</v>
      </c>
      <c r="K241" s="4" t="s">
        <v>4978</v>
      </c>
      <c r="L241" s="4"/>
    </row>
    <row r="242" spans="1:12">
      <c r="A242" s="4" t="s">
        <v>5353</v>
      </c>
      <c r="B242" s="4" t="s">
        <v>2917</v>
      </c>
      <c r="C242" s="4" t="s">
        <v>4986</v>
      </c>
      <c r="D242" s="5">
        <v>45701</v>
      </c>
      <c r="E242" s="4" t="s">
        <v>5043</v>
      </c>
      <c r="F242" s="4"/>
      <c r="G242" s="4" t="s">
        <v>5059</v>
      </c>
      <c r="H242" s="4" t="s">
        <v>5090</v>
      </c>
      <c r="I242" s="4">
        <v>282</v>
      </c>
      <c r="J242" s="4" t="s">
        <v>4956</v>
      </c>
      <c r="K242" s="4" t="s">
        <v>4957</v>
      </c>
      <c r="L242" s="4"/>
    </row>
    <row r="243" spans="1:12">
      <c r="A243" s="4" t="s">
        <v>5354</v>
      </c>
      <c r="B243" s="4" t="s">
        <v>2692</v>
      </c>
      <c r="C243" s="4" t="s">
        <v>4981</v>
      </c>
      <c r="D243" s="5">
        <v>45768</v>
      </c>
      <c r="E243" s="4" t="s">
        <v>5134</v>
      </c>
      <c r="F243" s="4" t="s">
        <v>4898</v>
      </c>
      <c r="G243" s="4" t="s">
        <v>5095</v>
      </c>
      <c r="H243" s="4" t="s">
        <v>4939</v>
      </c>
      <c r="I243" s="4">
        <v>649</v>
      </c>
      <c r="J243" s="4" t="s">
        <v>5092</v>
      </c>
      <c r="K243" s="4" t="s">
        <v>5023</v>
      </c>
      <c r="L243" s="4" t="s">
        <v>5150</v>
      </c>
    </row>
    <row r="244" spans="1:12">
      <c r="A244" s="4" t="s">
        <v>5355</v>
      </c>
      <c r="B244" s="4" t="s">
        <v>795</v>
      </c>
      <c r="C244" s="4" t="s">
        <v>5078</v>
      </c>
      <c r="D244" s="5">
        <v>45717</v>
      </c>
      <c r="E244" s="4" t="s">
        <v>20</v>
      </c>
      <c r="F244" s="4"/>
      <c r="G244" s="4" t="s">
        <v>4993</v>
      </c>
      <c r="H244" s="4" t="s">
        <v>316</v>
      </c>
      <c r="I244" s="4">
        <v>1493</v>
      </c>
      <c r="J244" s="4" t="s">
        <v>4956</v>
      </c>
      <c r="K244" s="4" t="s">
        <v>4957</v>
      </c>
      <c r="L244" s="4" t="s">
        <v>5101</v>
      </c>
    </row>
    <row r="245" spans="1:12">
      <c r="A245" s="4" t="s">
        <v>5356</v>
      </c>
      <c r="B245" s="4" t="s">
        <v>1549</v>
      </c>
      <c r="C245" s="4" t="s">
        <v>4975</v>
      </c>
      <c r="D245" s="5">
        <v>45986</v>
      </c>
      <c r="E245" s="4" t="s">
        <v>5113</v>
      </c>
      <c r="F245" s="4" t="s">
        <v>4865</v>
      </c>
      <c r="G245" s="4" t="s">
        <v>4961</v>
      </c>
      <c r="H245" s="4" t="s">
        <v>5017</v>
      </c>
      <c r="I245" s="4">
        <v>2269</v>
      </c>
      <c r="J245" s="4" t="s">
        <v>5092</v>
      </c>
      <c r="K245" s="4" t="s">
        <v>5003</v>
      </c>
      <c r="L245" s="4"/>
    </row>
    <row r="246" spans="1:12">
      <c r="A246" s="4" t="s">
        <v>5357</v>
      </c>
      <c r="B246" s="4" t="s">
        <v>463</v>
      </c>
      <c r="C246" s="4" t="s">
        <v>5325</v>
      </c>
      <c r="D246" s="5">
        <v>45920</v>
      </c>
      <c r="E246" s="4" t="s">
        <v>5094</v>
      </c>
      <c r="F246" s="4" t="s">
        <v>4891</v>
      </c>
      <c r="G246" s="4" t="s">
        <v>5030</v>
      </c>
      <c r="H246" s="4" t="s">
        <v>4934</v>
      </c>
      <c r="I246" s="4">
        <v>752</v>
      </c>
      <c r="J246" s="4" t="s">
        <v>5137</v>
      </c>
      <c r="K246" s="4" t="s">
        <v>4963</v>
      </c>
      <c r="L246" s="4"/>
    </row>
    <row r="247" spans="1:12">
      <c r="A247" s="4" t="s">
        <v>5358</v>
      </c>
      <c r="B247" s="4" t="s">
        <v>4451</v>
      </c>
      <c r="C247" s="4" t="s">
        <v>4971</v>
      </c>
      <c r="D247" s="5">
        <v>45710</v>
      </c>
      <c r="E247" s="4"/>
      <c r="F247" s="4" t="s">
        <v>4891</v>
      </c>
      <c r="G247" s="4" t="s">
        <v>5089</v>
      </c>
      <c r="H247" s="4" t="s">
        <v>4945</v>
      </c>
      <c r="I247" s="4">
        <v>2359</v>
      </c>
      <c r="J247" s="4" t="s">
        <v>5107</v>
      </c>
      <c r="K247" s="4" t="s">
        <v>5023</v>
      </c>
      <c r="L247" s="4"/>
    </row>
    <row r="248" spans="1:12">
      <c r="A248" s="4" t="s">
        <v>5359</v>
      </c>
      <c r="B248" s="4" t="s">
        <v>3547</v>
      </c>
      <c r="C248" s="4" t="s">
        <v>5126</v>
      </c>
      <c r="D248" s="5">
        <v>45986</v>
      </c>
      <c r="E248" s="4"/>
      <c r="F248" s="4" t="s">
        <v>4847</v>
      </c>
      <c r="G248" s="4" t="s">
        <v>5062</v>
      </c>
      <c r="H248" s="4" t="s">
        <v>5084</v>
      </c>
      <c r="I248" s="4">
        <v>873</v>
      </c>
      <c r="J248" s="4" t="s">
        <v>5092</v>
      </c>
      <c r="K248" s="4" t="s">
        <v>5047</v>
      </c>
      <c r="L248" s="4"/>
    </row>
    <row r="249" spans="1:12">
      <c r="A249" s="4" t="s">
        <v>5360</v>
      </c>
      <c r="B249" s="4" t="s">
        <v>2853</v>
      </c>
      <c r="C249" s="4" t="s">
        <v>4986</v>
      </c>
      <c r="D249" s="5">
        <v>45773</v>
      </c>
      <c r="E249" s="4" t="s">
        <v>4960</v>
      </c>
      <c r="F249" s="4"/>
      <c r="G249" s="4" t="s">
        <v>4976</v>
      </c>
      <c r="H249" s="4" t="s">
        <v>489</v>
      </c>
      <c r="I249" s="4">
        <v>300</v>
      </c>
      <c r="J249" s="4"/>
      <c r="K249" s="4" t="s">
        <v>5047</v>
      </c>
      <c r="L249" s="4"/>
    </row>
    <row r="250" spans="1:12">
      <c r="A250" s="4" t="s">
        <v>5361</v>
      </c>
      <c r="B250" s="4" t="s">
        <v>1820</v>
      </c>
      <c r="C250" s="4" t="s">
        <v>5001</v>
      </c>
      <c r="D250" s="5">
        <v>45703</v>
      </c>
      <c r="E250" s="4" t="s">
        <v>4966</v>
      </c>
      <c r="F250" s="4" t="s">
        <v>4824</v>
      </c>
      <c r="G250" s="4"/>
      <c r="H250" s="4" t="s">
        <v>4983</v>
      </c>
      <c r="I250" s="4"/>
      <c r="J250" s="4" t="s">
        <v>5049</v>
      </c>
      <c r="K250" s="4" t="s">
        <v>5026</v>
      </c>
      <c r="L250" s="4"/>
    </row>
    <row r="251" spans="1:12">
      <c r="A251" s="4" t="s">
        <v>5362</v>
      </c>
      <c r="B251" s="4" t="s">
        <v>1275</v>
      </c>
      <c r="C251" s="4" t="s">
        <v>4953</v>
      </c>
      <c r="D251" s="5"/>
      <c r="E251" s="4" t="s">
        <v>308</v>
      </c>
      <c r="F251" s="4" t="s">
        <v>4824</v>
      </c>
      <c r="G251" s="4" t="s">
        <v>4933</v>
      </c>
      <c r="H251" s="4" t="s">
        <v>4988</v>
      </c>
      <c r="I251" s="4">
        <v>2131</v>
      </c>
      <c r="J251" s="4" t="s">
        <v>5107</v>
      </c>
      <c r="K251" s="4"/>
      <c r="L251" s="4"/>
    </row>
    <row r="252" spans="1:12">
      <c r="A252" s="4" t="s">
        <v>5363</v>
      </c>
      <c r="B252" s="4" t="s">
        <v>1350</v>
      </c>
      <c r="C252" s="4" t="s">
        <v>5202</v>
      </c>
      <c r="D252" s="5">
        <v>45951</v>
      </c>
      <c r="E252" s="4" t="s">
        <v>5056</v>
      </c>
      <c r="F252" s="4" t="s">
        <v>4857</v>
      </c>
      <c r="G252" s="4" t="s">
        <v>5174</v>
      </c>
      <c r="H252" s="4" t="s">
        <v>4928</v>
      </c>
      <c r="I252" s="4"/>
      <c r="J252" s="4" t="s">
        <v>4935</v>
      </c>
      <c r="K252" s="4" t="s">
        <v>5023</v>
      </c>
      <c r="L252" s="4" t="s">
        <v>5364</v>
      </c>
    </row>
    <row r="253" spans="1:12">
      <c r="A253" s="4" t="s">
        <v>5365</v>
      </c>
      <c r="B253" s="4" t="s">
        <v>4330</v>
      </c>
      <c r="C253" s="4" t="s">
        <v>5348</v>
      </c>
      <c r="D253" s="5">
        <v>45800</v>
      </c>
      <c r="E253" s="4" t="s">
        <v>4894</v>
      </c>
      <c r="F253" s="4" t="s">
        <v>4898</v>
      </c>
      <c r="G253" s="4" t="s">
        <v>4927</v>
      </c>
      <c r="H253" s="4" t="s">
        <v>5060</v>
      </c>
      <c r="I253" s="4">
        <v>1437</v>
      </c>
      <c r="J253" s="4" t="s">
        <v>5092</v>
      </c>
      <c r="K253" s="4"/>
      <c r="L253" s="4"/>
    </row>
    <row r="254" spans="1:12">
      <c r="A254" s="4" t="s">
        <v>5366</v>
      </c>
      <c r="B254" s="4" t="s">
        <v>2091</v>
      </c>
      <c r="C254" s="4" t="s">
        <v>5240</v>
      </c>
      <c r="D254" s="5">
        <v>45663</v>
      </c>
      <c r="E254" s="4" t="s">
        <v>4894</v>
      </c>
      <c r="F254" s="4" t="s">
        <v>4865</v>
      </c>
      <c r="G254" s="4" t="s">
        <v>4997</v>
      </c>
      <c r="H254" s="4" t="s">
        <v>489</v>
      </c>
      <c r="I254" s="4">
        <v>2313</v>
      </c>
      <c r="J254" s="4"/>
      <c r="K254" s="4" t="s">
        <v>5047</v>
      </c>
      <c r="L254" s="4"/>
    </row>
    <row r="255" spans="1:12">
      <c r="A255" s="4" t="s">
        <v>5367</v>
      </c>
      <c r="B255" s="4" t="s">
        <v>4708</v>
      </c>
      <c r="C255" s="4" t="s">
        <v>4953</v>
      </c>
      <c r="D255" s="5">
        <v>45729</v>
      </c>
      <c r="E255" s="4" t="s">
        <v>5034</v>
      </c>
      <c r="F255" s="4"/>
      <c r="G255" s="4" t="s">
        <v>5132</v>
      </c>
      <c r="H255" s="4" t="s">
        <v>489</v>
      </c>
      <c r="I255" s="4">
        <v>344</v>
      </c>
      <c r="J255" s="4" t="s">
        <v>5191</v>
      </c>
      <c r="K255" s="4"/>
      <c r="L255" s="4"/>
    </row>
    <row r="256" spans="1:12">
      <c r="A256" s="4" t="s">
        <v>5368</v>
      </c>
      <c r="B256" s="4" t="s">
        <v>892</v>
      </c>
      <c r="C256" s="4" t="s">
        <v>5147</v>
      </c>
      <c r="D256" s="5">
        <v>45895</v>
      </c>
      <c r="E256" s="4"/>
      <c r="F256" s="4" t="s">
        <v>4898</v>
      </c>
      <c r="G256" s="4" t="s">
        <v>5010</v>
      </c>
      <c r="H256" s="4"/>
      <c r="I256" s="4"/>
      <c r="J256" s="4" t="s">
        <v>5137</v>
      </c>
      <c r="K256" s="4" t="s">
        <v>5023</v>
      </c>
      <c r="L256" s="4"/>
    </row>
    <row r="257" spans="1:12">
      <c r="A257" s="4" t="s">
        <v>5369</v>
      </c>
      <c r="B257" s="4" t="s">
        <v>795</v>
      </c>
      <c r="C257" s="4" t="s">
        <v>5229</v>
      </c>
      <c r="D257" s="5">
        <v>45866</v>
      </c>
      <c r="E257" s="4" t="s">
        <v>308</v>
      </c>
      <c r="F257" s="4"/>
      <c r="G257" s="4" t="s">
        <v>5156</v>
      </c>
      <c r="H257" s="4" t="s">
        <v>4994</v>
      </c>
      <c r="I257" s="4">
        <v>67</v>
      </c>
      <c r="J257" s="4" t="s">
        <v>5092</v>
      </c>
      <c r="K257" s="4" t="s">
        <v>5053</v>
      </c>
      <c r="L257" s="4" t="s">
        <v>5370</v>
      </c>
    </row>
    <row r="258" spans="1:12">
      <c r="A258" s="4" t="s">
        <v>5371</v>
      </c>
      <c r="B258" s="4" t="s">
        <v>1798</v>
      </c>
      <c r="C258" s="4" t="s">
        <v>4965</v>
      </c>
      <c r="D258" s="5">
        <v>45815</v>
      </c>
      <c r="E258" s="4" t="s">
        <v>4966</v>
      </c>
      <c r="F258" s="4" t="s">
        <v>4824</v>
      </c>
      <c r="G258" s="4" t="s">
        <v>4967</v>
      </c>
      <c r="H258" s="4" t="s">
        <v>133</v>
      </c>
      <c r="I258" s="4"/>
      <c r="J258" s="4" t="s">
        <v>4973</v>
      </c>
      <c r="K258" s="4" t="s">
        <v>5003</v>
      </c>
      <c r="L258" s="4"/>
    </row>
    <row r="259" spans="1:12">
      <c r="A259" s="4" t="s">
        <v>5372</v>
      </c>
      <c r="B259" s="4" t="s">
        <v>1720</v>
      </c>
      <c r="C259" s="4" t="s">
        <v>5210</v>
      </c>
      <c r="D259" s="5">
        <v>45972</v>
      </c>
      <c r="E259" s="4" t="s">
        <v>20</v>
      </c>
      <c r="F259" s="4" t="s">
        <v>4891</v>
      </c>
      <c r="G259" s="4" t="s">
        <v>4938</v>
      </c>
      <c r="H259" s="4" t="s">
        <v>5006</v>
      </c>
      <c r="I259" s="4">
        <v>2164</v>
      </c>
      <c r="J259" s="4" t="s">
        <v>5100</v>
      </c>
      <c r="K259" s="4"/>
      <c r="L259" s="4"/>
    </row>
    <row r="260" spans="1:12">
      <c r="A260" s="4" t="s">
        <v>5373</v>
      </c>
      <c r="B260" s="4" t="s">
        <v>2931</v>
      </c>
      <c r="C260" s="4" t="s">
        <v>5202</v>
      </c>
      <c r="D260" s="5">
        <v>45884</v>
      </c>
      <c r="E260" s="4" t="s">
        <v>4896</v>
      </c>
      <c r="F260" s="4" t="s">
        <v>4865</v>
      </c>
      <c r="G260" s="4" t="s">
        <v>5089</v>
      </c>
      <c r="H260" s="4" t="s">
        <v>5136</v>
      </c>
      <c r="I260" s="4">
        <v>1854</v>
      </c>
      <c r="J260" s="4" t="s">
        <v>5137</v>
      </c>
      <c r="K260" s="4"/>
      <c r="L260" s="4" t="s">
        <v>5219</v>
      </c>
    </row>
    <row r="261" spans="1:12">
      <c r="A261" s="4" t="s">
        <v>5374</v>
      </c>
      <c r="B261" s="4" t="s">
        <v>2979</v>
      </c>
      <c r="C261" s="4" t="s">
        <v>5097</v>
      </c>
      <c r="D261" s="5">
        <v>45678</v>
      </c>
      <c r="E261" s="4" t="s">
        <v>5079</v>
      </c>
      <c r="F261" s="4" t="s">
        <v>4819</v>
      </c>
      <c r="G261" s="4" t="s">
        <v>5014</v>
      </c>
      <c r="H261" s="4" t="s">
        <v>133</v>
      </c>
      <c r="I261" s="4">
        <v>168</v>
      </c>
      <c r="J261" s="4"/>
      <c r="K261" s="4"/>
      <c r="L261" s="4"/>
    </row>
    <row r="262" spans="1:12">
      <c r="A262" s="4" t="s">
        <v>5375</v>
      </c>
      <c r="B262" s="4" t="s">
        <v>1927</v>
      </c>
      <c r="C262" s="4" t="s">
        <v>5348</v>
      </c>
      <c r="D262" s="5">
        <v>45704</v>
      </c>
      <c r="E262" s="4" t="s">
        <v>4954</v>
      </c>
      <c r="F262" s="4" t="s">
        <v>4891</v>
      </c>
      <c r="G262" s="4" t="s">
        <v>5156</v>
      </c>
      <c r="H262" s="4" t="s">
        <v>4983</v>
      </c>
      <c r="I262" s="4">
        <v>1816</v>
      </c>
      <c r="J262" s="4" t="s">
        <v>4946</v>
      </c>
      <c r="K262" s="4" t="s">
        <v>5026</v>
      </c>
      <c r="L262" s="4"/>
    </row>
    <row r="263" spans="1:12">
      <c r="A263" s="4" t="s">
        <v>5376</v>
      </c>
      <c r="B263" s="4" t="s">
        <v>3004</v>
      </c>
      <c r="C263" s="4" t="s">
        <v>5186</v>
      </c>
      <c r="D263" s="5">
        <v>46009</v>
      </c>
      <c r="E263" s="4" t="s">
        <v>251</v>
      </c>
      <c r="F263" s="4" t="s">
        <v>4857</v>
      </c>
      <c r="G263" s="4" t="s">
        <v>5095</v>
      </c>
      <c r="H263" s="4" t="s">
        <v>5080</v>
      </c>
      <c r="I263" s="4"/>
      <c r="J263" s="4" t="s">
        <v>5092</v>
      </c>
      <c r="K263" s="4" t="s">
        <v>5003</v>
      </c>
      <c r="L263" s="4"/>
    </row>
    <row r="264" spans="1:12">
      <c r="A264" s="4" t="s">
        <v>5377</v>
      </c>
      <c r="B264" s="4" t="s">
        <v>1605</v>
      </c>
      <c r="C264" s="4" t="s">
        <v>5186</v>
      </c>
      <c r="D264" s="5">
        <v>45775</v>
      </c>
      <c r="E264" s="4" t="s">
        <v>4982</v>
      </c>
      <c r="F264" s="4" t="s">
        <v>4898</v>
      </c>
      <c r="G264" s="4" t="s">
        <v>5132</v>
      </c>
      <c r="H264" s="4" t="s">
        <v>4939</v>
      </c>
      <c r="I264" s="4">
        <v>164</v>
      </c>
      <c r="J264" s="4"/>
      <c r="K264" s="4" t="s">
        <v>5023</v>
      </c>
      <c r="L264" s="4"/>
    </row>
    <row r="265" spans="1:12">
      <c r="A265" s="4" t="s">
        <v>5378</v>
      </c>
      <c r="B265" s="4" t="s">
        <v>432</v>
      </c>
      <c r="C265" s="4" t="s">
        <v>5293</v>
      </c>
      <c r="D265" s="5">
        <v>45710</v>
      </c>
      <c r="E265" s="4" t="s">
        <v>5034</v>
      </c>
      <c r="F265" s="4"/>
      <c r="G265" s="4" t="s">
        <v>5014</v>
      </c>
      <c r="H265" s="4" t="s">
        <v>5072</v>
      </c>
      <c r="I265" s="4">
        <v>321</v>
      </c>
      <c r="J265" s="4" t="s">
        <v>5082</v>
      </c>
      <c r="K265" s="4"/>
      <c r="L265" s="4" t="s">
        <v>5379</v>
      </c>
    </row>
    <row r="266" spans="1:12">
      <c r="A266" s="4" t="s">
        <v>5380</v>
      </c>
      <c r="B266" s="4" t="s">
        <v>1677</v>
      </c>
      <c r="C266" s="4" t="s">
        <v>5020</v>
      </c>
      <c r="D266" s="5">
        <v>45888</v>
      </c>
      <c r="E266" s="4" t="s">
        <v>5094</v>
      </c>
      <c r="F266" s="4" t="s">
        <v>4898</v>
      </c>
      <c r="G266" s="4"/>
      <c r="H266" s="4" t="s">
        <v>5084</v>
      </c>
      <c r="I266" s="4">
        <v>369</v>
      </c>
      <c r="J266" s="4" t="s">
        <v>5092</v>
      </c>
      <c r="K266" s="4" t="s">
        <v>5057</v>
      </c>
      <c r="L266" s="4"/>
    </row>
    <row r="267" spans="1:12">
      <c r="A267" s="4" t="s">
        <v>5381</v>
      </c>
      <c r="B267" s="4" t="s">
        <v>2479</v>
      </c>
      <c r="C267" s="4" t="s">
        <v>5106</v>
      </c>
      <c r="D267" s="5">
        <v>45667</v>
      </c>
      <c r="E267" s="4" t="s">
        <v>4966</v>
      </c>
      <c r="F267" s="4" t="s">
        <v>4875</v>
      </c>
      <c r="G267" s="4"/>
      <c r="H267" s="4" t="s">
        <v>133</v>
      </c>
      <c r="I267" s="4"/>
      <c r="J267" s="4" t="s">
        <v>4946</v>
      </c>
      <c r="K267" s="4"/>
      <c r="L267" s="4"/>
    </row>
    <row r="268" spans="1:12">
      <c r="A268" s="4" t="s">
        <v>5382</v>
      </c>
      <c r="B268" s="4" t="s">
        <v>2816</v>
      </c>
      <c r="C268" s="4" t="s">
        <v>5383</v>
      </c>
      <c r="D268" s="5">
        <v>45692</v>
      </c>
      <c r="E268" s="4"/>
      <c r="F268" s="4" t="s">
        <v>4875</v>
      </c>
      <c r="G268" s="4" t="s">
        <v>5120</v>
      </c>
      <c r="H268" s="4"/>
      <c r="I268" s="4">
        <v>1650</v>
      </c>
      <c r="J268" s="4" t="s">
        <v>4984</v>
      </c>
      <c r="K268" s="4"/>
      <c r="L268" s="4"/>
    </row>
    <row r="269" spans="1:12">
      <c r="A269" s="4" t="s">
        <v>5384</v>
      </c>
      <c r="B269" s="4" t="s">
        <v>638</v>
      </c>
      <c r="C269" s="4" t="s">
        <v>5086</v>
      </c>
      <c r="D269" s="5">
        <v>45725</v>
      </c>
      <c r="E269" s="4" t="s">
        <v>5043</v>
      </c>
      <c r="F269" s="4" t="s">
        <v>4819</v>
      </c>
      <c r="G269" s="4" t="s">
        <v>5132</v>
      </c>
      <c r="H269" s="4" t="s">
        <v>489</v>
      </c>
      <c r="I269" s="4">
        <v>2330</v>
      </c>
      <c r="J269" s="4" t="s">
        <v>4956</v>
      </c>
      <c r="K269" s="4" t="s">
        <v>4930</v>
      </c>
      <c r="L269" s="4"/>
    </row>
    <row r="270" spans="1:12">
      <c r="A270" s="4" t="s">
        <v>5385</v>
      </c>
      <c r="B270" s="4" t="s">
        <v>1828</v>
      </c>
      <c r="C270" s="4" t="s">
        <v>5229</v>
      </c>
      <c r="D270" s="5">
        <v>45897</v>
      </c>
      <c r="E270" s="4" t="s">
        <v>5079</v>
      </c>
      <c r="F270" s="4"/>
      <c r="G270" s="4" t="s">
        <v>4933</v>
      </c>
      <c r="H270" s="4" t="s">
        <v>5060</v>
      </c>
      <c r="I270" s="4">
        <v>845</v>
      </c>
      <c r="J270" s="4" t="s">
        <v>5031</v>
      </c>
      <c r="K270" s="4" t="s">
        <v>5023</v>
      </c>
      <c r="L270" s="4"/>
    </row>
    <row r="271" spans="1:12">
      <c r="A271" s="4" t="s">
        <v>5386</v>
      </c>
      <c r="B271" s="4" t="s">
        <v>2037</v>
      </c>
      <c r="C271" s="4" t="s">
        <v>5213</v>
      </c>
      <c r="D271" s="5">
        <v>45928</v>
      </c>
      <c r="E271" s="4" t="s">
        <v>4954</v>
      </c>
      <c r="F271" s="4" t="s">
        <v>4891</v>
      </c>
      <c r="G271" s="4" t="s">
        <v>5062</v>
      </c>
      <c r="H271" s="4" t="s">
        <v>133</v>
      </c>
      <c r="I271" s="4"/>
      <c r="J271" s="4" t="s">
        <v>4973</v>
      </c>
      <c r="K271" s="4" t="s">
        <v>5026</v>
      </c>
      <c r="L271" s="4" t="s">
        <v>5387</v>
      </c>
    </row>
    <row r="272" spans="1:12">
      <c r="A272" s="4" t="s">
        <v>5388</v>
      </c>
      <c r="B272" s="4" t="s">
        <v>3313</v>
      </c>
      <c r="C272" s="4" t="s">
        <v>5086</v>
      </c>
      <c r="D272" s="5">
        <v>45734</v>
      </c>
      <c r="E272" s="4" t="s">
        <v>308</v>
      </c>
      <c r="F272" s="4" t="s">
        <v>4898</v>
      </c>
      <c r="G272" s="4" t="s">
        <v>5069</v>
      </c>
      <c r="H272" s="4" t="s">
        <v>5076</v>
      </c>
      <c r="I272" s="4">
        <v>968</v>
      </c>
      <c r="J272" s="4"/>
      <c r="K272" s="4"/>
      <c r="L272" s="4"/>
    </row>
    <row r="273" spans="1:12">
      <c r="A273" s="4" t="s">
        <v>5389</v>
      </c>
      <c r="B273" s="4" t="s">
        <v>2528</v>
      </c>
      <c r="C273" s="4" t="s">
        <v>5145</v>
      </c>
      <c r="D273" s="5">
        <v>45754</v>
      </c>
      <c r="E273" s="4" t="s">
        <v>4966</v>
      </c>
      <c r="F273" s="4"/>
      <c r="G273" s="4" t="s">
        <v>5120</v>
      </c>
      <c r="H273" s="4"/>
      <c r="I273" s="4">
        <v>68</v>
      </c>
      <c r="J273" s="4" t="s">
        <v>5092</v>
      </c>
      <c r="K273" s="4" t="s">
        <v>5057</v>
      </c>
      <c r="L273" s="4" t="s">
        <v>5158</v>
      </c>
    </row>
    <row r="274" spans="1:12">
      <c r="A274" s="4" t="s">
        <v>5390</v>
      </c>
      <c r="B274" s="4" t="s">
        <v>1549</v>
      </c>
      <c r="C274" s="4" t="s">
        <v>5051</v>
      </c>
      <c r="D274" s="5">
        <v>45975</v>
      </c>
      <c r="E274" s="4" t="s">
        <v>369</v>
      </c>
      <c r="F274" s="4"/>
      <c r="G274" s="4"/>
      <c r="H274" s="4" t="s">
        <v>5017</v>
      </c>
      <c r="I274" s="4">
        <v>1175</v>
      </c>
      <c r="J274" s="4" t="s">
        <v>5031</v>
      </c>
      <c r="K274" s="4" t="s">
        <v>5047</v>
      </c>
      <c r="L274" s="4"/>
    </row>
    <row r="275" spans="1:12">
      <c r="A275" s="4" t="s">
        <v>5391</v>
      </c>
      <c r="B275" s="4" t="s">
        <v>3489</v>
      </c>
      <c r="C275" s="4" t="s">
        <v>4937</v>
      </c>
      <c r="D275" s="5">
        <v>45908</v>
      </c>
      <c r="E275" s="4" t="s">
        <v>4943</v>
      </c>
      <c r="F275" s="4"/>
      <c r="G275" s="4" t="s">
        <v>5130</v>
      </c>
      <c r="H275" s="4" t="s">
        <v>5006</v>
      </c>
      <c r="I275" s="4">
        <v>539</v>
      </c>
      <c r="J275" s="4" t="s">
        <v>4946</v>
      </c>
      <c r="K275" s="4" t="s">
        <v>4969</v>
      </c>
      <c r="L275" s="4" t="s">
        <v>5392</v>
      </c>
    </row>
    <row r="276" spans="1:12">
      <c r="A276" s="4" t="s">
        <v>5393</v>
      </c>
      <c r="B276" s="4" t="s">
        <v>2337</v>
      </c>
      <c r="C276" s="4" t="s">
        <v>4942</v>
      </c>
      <c r="D276" s="5">
        <v>45742</v>
      </c>
      <c r="E276" s="4" t="s">
        <v>5065</v>
      </c>
      <c r="F276" s="4" t="s">
        <v>4891</v>
      </c>
      <c r="G276" s="4" t="s">
        <v>5071</v>
      </c>
      <c r="H276" s="4" t="s">
        <v>5011</v>
      </c>
      <c r="I276" s="4">
        <v>927</v>
      </c>
      <c r="J276" s="4" t="s">
        <v>4946</v>
      </c>
      <c r="K276" s="4" t="s">
        <v>5047</v>
      </c>
      <c r="L276" s="4"/>
    </row>
    <row r="277" spans="1:12">
      <c r="A277" s="4" t="s">
        <v>5394</v>
      </c>
      <c r="B277" s="4" t="s">
        <v>4637</v>
      </c>
      <c r="C277" s="4" t="s">
        <v>5037</v>
      </c>
      <c r="D277" s="5">
        <v>45685</v>
      </c>
      <c r="E277" s="4" t="s">
        <v>5056</v>
      </c>
      <c r="F277" s="4" t="s">
        <v>4819</v>
      </c>
      <c r="G277" s="4" t="s">
        <v>4972</v>
      </c>
      <c r="H277" s="4" t="s">
        <v>4951</v>
      </c>
      <c r="I277" s="4">
        <v>245</v>
      </c>
      <c r="J277" s="4" t="s">
        <v>4977</v>
      </c>
      <c r="K277" s="4" t="s">
        <v>5057</v>
      </c>
      <c r="L277" s="4"/>
    </row>
    <row r="278" spans="1:12">
      <c r="A278" s="4" t="s">
        <v>5395</v>
      </c>
      <c r="B278" s="4" t="s">
        <v>1004</v>
      </c>
      <c r="C278" s="4" t="s">
        <v>4965</v>
      </c>
      <c r="D278" s="5">
        <v>45998</v>
      </c>
      <c r="E278" s="4" t="s">
        <v>308</v>
      </c>
      <c r="F278" s="4"/>
      <c r="G278" s="4" t="s">
        <v>5120</v>
      </c>
      <c r="H278" s="4" t="s">
        <v>4928</v>
      </c>
      <c r="I278" s="4">
        <v>1705</v>
      </c>
      <c r="J278" s="4" t="s">
        <v>4973</v>
      </c>
      <c r="K278" s="4" t="s">
        <v>5035</v>
      </c>
      <c r="L278" s="4"/>
    </row>
    <row r="279" spans="1:12">
      <c r="A279" s="4" t="s">
        <v>5396</v>
      </c>
      <c r="B279" s="4" t="s">
        <v>4322</v>
      </c>
      <c r="C279" s="4" t="s">
        <v>5009</v>
      </c>
      <c r="D279" s="5">
        <v>45723</v>
      </c>
      <c r="E279" s="4" t="s">
        <v>369</v>
      </c>
      <c r="F279" s="4" t="s">
        <v>4839</v>
      </c>
      <c r="G279" s="4" t="s">
        <v>5062</v>
      </c>
      <c r="H279" s="4" t="s">
        <v>4934</v>
      </c>
      <c r="I279" s="4">
        <v>1093</v>
      </c>
      <c r="J279" s="4"/>
      <c r="K279" s="4" t="s">
        <v>4963</v>
      </c>
      <c r="L279" s="4"/>
    </row>
    <row r="280" spans="1:12">
      <c r="A280" s="4" t="s">
        <v>5397</v>
      </c>
      <c r="B280" s="4" t="s">
        <v>917</v>
      </c>
      <c r="C280" s="4" t="s">
        <v>5106</v>
      </c>
      <c r="D280" s="5">
        <v>45971</v>
      </c>
      <c r="E280" s="4" t="s">
        <v>369</v>
      </c>
      <c r="F280" s="4" t="s">
        <v>4875</v>
      </c>
      <c r="G280" s="4" t="s">
        <v>4967</v>
      </c>
      <c r="H280" s="4" t="s">
        <v>5060</v>
      </c>
      <c r="I280" s="4"/>
      <c r="J280" s="4" t="s">
        <v>4977</v>
      </c>
      <c r="K280" s="4"/>
      <c r="L280" s="4"/>
    </row>
    <row r="281" spans="1:12">
      <c r="A281" s="4" t="s">
        <v>5398</v>
      </c>
      <c r="B281" s="4" t="s">
        <v>4415</v>
      </c>
      <c r="C281" s="4" t="s">
        <v>5051</v>
      </c>
      <c r="D281" s="5">
        <v>45941</v>
      </c>
      <c r="E281" s="4" t="s">
        <v>5034</v>
      </c>
      <c r="F281" s="4"/>
      <c r="G281" s="4" t="s">
        <v>4967</v>
      </c>
      <c r="H281" s="4" t="s">
        <v>4928</v>
      </c>
      <c r="I281" s="4">
        <v>334</v>
      </c>
      <c r="J281" s="4" t="s">
        <v>5018</v>
      </c>
      <c r="K281" s="4"/>
      <c r="L281" s="4"/>
    </row>
    <row r="282" spans="1:12">
      <c r="A282" s="4" t="s">
        <v>5399</v>
      </c>
      <c r="B282" s="4" t="s">
        <v>1798</v>
      </c>
      <c r="C282" s="4" t="s">
        <v>5325</v>
      </c>
      <c r="D282" s="5">
        <v>45790</v>
      </c>
      <c r="E282" s="4" t="s">
        <v>251</v>
      </c>
      <c r="F282" s="4" t="s">
        <v>4898</v>
      </c>
      <c r="G282" s="4" t="s">
        <v>4997</v>
      </c>
      <c r="H282" s="4" t="s">
        <v>5052</v>
      </c>
      <c r="I282" s="4">
        <v>664</v>
      </c>
      <c r="J282" s="4" t="s">
        <v>5137</v>
      </c>
      <c r="K282" s="4" t="s">
        <v>4930</v>
      </c>
      <c r="L282" s="4"/>
    </row>
    <row r="283" spans="1:12">
      <c r="A283" s="4" t="s">
        <v>5400</v>
      </c>
      <c r="B283" s="4" t="s">
        <v>4504</v>
      </c>
      <c r="C283" s="4" t="s">
        <v>4990</v>
      </c>
      <c r="D283" s="5">
        <v>45890</v>
      </c>
      <c r="E283" s="4" t="s">
        <v>5134</v>
      </c>
      <c r="F283" s="4" t="s">
        <v>4857</v>
      </c>
      <c r="G283" s="4" t="s">
        <v>4950</v>
      </c>
      <c r="H283" s="4" t="s">
        <v>133</v>
      </c>
      <c r="I283" s="4">
        <v>732</v>
      </c>
      <c r="J283" s="4" t="s">
        <v>4940</v>
      </c>
      <c r="K283" s="4" t="s">
        <v>4969</v>
      </c>
      <c r="L283" s="4"/>
    </row>
    <row r="284" spans="1:12">
      <c r="A284" s="4" t="s">
        <v>5401</v>
      </c>
      <c r="B284" s="4" t="s">
        <v>2451</v>
      </c>
      <c r="C284" s="4" t="s">
        <v>5325</v>
      </c>
      <c r="D284" s="5">
        <v>45998</v>
      </c>
      <c r="E284" s="4" t="s">
        <v>4943</v>
      </c>
      <c r="F284" s="4" t="s">
        <v>4865</v>
      </c>
      <c r="G284" s="4"/>
      <c r="H284" s="4" t="s">
        <v>5052</v>
      </c>
      <c r="I284" s="4">
        <v>2337</v>
      </c>
      <c r="J284" s="4" t="s">
        <v>4977</v>
      </c>
      <c r="K284" s="4" t="s">
        <v>4963</v>
      </c>
      <c r="L284" s="4"/>
    </row>
    <row r="285" spans="1:12">
      <c r="A285" s="4" t="s">
        <v>5402</v>
      </c>
      <c r="B285" s="4" t="s">
        <v>57</v>
      </c>
      <c r="C285" s="4" t="s">
        <v>5042</v>
      </c>
      <c r="D285" s="5">
        <v>45697</v>
      </c>
      <c r="E285" s="4" t="s">
        <v>5038</v>
      </c>
      <c r="F285" s="4"/>
      <c r="G285" s="4" t="s">
        <v>4961</v>
      </c>
      <c r="H285" s="4" t="s">
        <v>5006</v>
      </c>
      <c r="I285" s="4">
        <v>1141</v>
      </c>
      <c r="J285" s="4" t="s">
        <v>5049</v>
      </c>
      <c r="K285" s="4" t="s">
        <v>5012</v>
      </c>
      <c r="L285" s="4"/>
    </row>
    <row r="286" spans="1:12">
      <c r="A286" s="4" t="s">
        <v>5403</v>
      </c>
      <c r="B286" s="4" t="s">
        <v>3534</v>
      </c>
      <c r="C286" s="4" t="s">
        <v>4953</v>
      </c>
      <c r="D286" s="5">
        <v>45823</v>
      </c>
      <c r="E286" s="4" t="s">
        <v>5127</v>
      </c>
      <c r="F286" s="4" t="s">
        <v>4857</v>
      </c>
      <c r="G286" s="4" t="s">
        <v>4950</v>
      </c>
      <c r="H286" s="4" t="s">
        <v>5011</v>
      </c>
      <c r="I286" s="4">
        <v>315</v>
      </c>
      <c r="J286" s="4" t="s">
        <v>5107</v>
      </c>
      <c r="K286" s="4"/>
      <c r="L286" s="4" t="s">
        <v>5165</v>
      </c>
    </row>
    <row r="287" spans="1:12">
      <c r="A287" s="4" t="s">
        <v>5404</v>
      </c>
      <c r="B287" s="4" t="s">
        <v>2288</v>
      </c>
      <c r="C287" s="4" t="s">
        <v>5170</v>
      </c>
      <c r="D287" s="5">
        <v>45771</v>
      </c>
      <c r="E287" s="4" t="s">
        <v>5034</v>
      </c>
      <c r="F287" s="4" t="s">
        <v>4898</v>
      </c>
      <c r="G287" s="4" t="s">
        <v>5044</v>
      </c>
      <c r="H287" s="4" t="s">
        <v>4928</v>
      </c>
      <c r="I287" s="4">
        <v>197</v>
      </c>
      <c r="J287" s="4" t="s">
        <v>5018</v>
      </c>
      <c r="K287" s="4" t="s">
        <v>5003</v>
      </c>
      <c r="L287" s="4"/>
    </row>
    <row r="288" spans="1:12">
      <c r="A288" s="4" t="s">
        <v>5405</v>
      </c>
      <c r="B288" s="4" t="s">
        <v>3298</v>
      </c>
      <c r="C288" s="4" t="s">
        <v>4990</v>
      </c>
      <c r="D288" s="5"/>
      <c r="E288" s="4" t="s">
        <v>5094</v>
      </c>
      <c r="F288" s="4"/>
      <c r="G288" s="4" t="s">
        <v>4955</v>
      </c>
      <c r="H288" s="4" t="s">
        <v>5084</v>
      </c>
      <c r="I288" s="4"/>
      <c r="J288" s="4" t="s">
        <v>5107</v>
      </c>
      <c r="K288" s="4" t="s">
        <v>5035</v>
      </c>
      <c r="L288" s="4"/>
    </row>
    <row r="289" spans="1:12">
      <c r="A289" s="4" t="s">
        <v>5406</v>
      </c>
      <c r="B289" s="4" t="s">
        <v>3139</v>
      </c>
      <c r="C289" s="4" t="s">
        <v>4926</v>
      </c>
      <c r="D289" s="5">
        <v>46006</v>
      </c>
      <c r="E289" s="4" t="s">
        <v>21</v>
      </c>
      <c r="F289" s="4" t="s">
        <v>4908</v>
      </c>
      <c r="G289" s="4" t="s">
        <v>5039</v>
      </c>
      <c r="H289" s="4" t="s">
        <v>5052</v>
      </c>
      <c r="I289" s="4">
        <v>264</v>
      </c>
      <c r="J289" s="4" t="s">
        <v>5002</v>
      </c>
      <c r="K289" s="4"/>
      <c r="L289" s="4"/>
    </row>
    <row r="290" spans="1:12">
      <c r="A290" s="4" t="s">
        <v>5407</v>
      </c>
      <c r="B290" s="4" t="s">
        <v>3592</v>
      </c>
      <c r="C290" s="4" t="s">
        <v>4926</v>
      </c>
      <c r="D290" s="5"/>
      <c r="E290" s="4" t="s">
        <v>4943</v>
      </c>
      <c r="F290" s="4" t="s">
        <v>4824</v>
      </c>
      <c r="G290" s="4" t="s">
        <v>4972</v>
      </c>
      <c r="H290" s="4" t="s">
        <v>4939</v>
      </c>
      <c r="I290" s="4">
        <v>1093</v>
      </c>
      <c r="J290" s="4" t="s">
        <v>4984</v>
      </c>
      <c r="K290" s="4" t="s">
        <v>5003</v>
      </c>
      <c r="L290" s="4"/>
    </row>
    <row r="291" spans="1:12">
      <c r="A291" s="4" t="s">
        <v>5408</v>
      </c>
      <c r="B291" s="4" t="s">
        <v>135</v>
      </c>
      <c r="C291" s="4" t="s">
        <v>5126</v>
      </c>
      <c r="D291" s="5">
        <v>45727</v>
      </c>
      <c r="E291" s="4" t="s">
        <v>20</v>
      </c>
      <c r="F291" s="4" t="s">
        <v>4857</v>
      </c>
      <c r="G291" s="4" t="s">
        <v>5059</v>
      </c>
      <c r="H291" s="4" t="s">
        <v>4939</v>
      </c>
      <c r="I291" s="4">
        <v>9</v>
      </c>
      <c r="J291" s="4" t="s">
        <v>5100</v>
      </c>
      <c r="K291" s="4" t="s">
        <v>5122</v>
      </c>
      <c r="L291" s="4"/>
    </row>
    <row r="292" spans="1:12">
      <c r="A292" s="4" t="s">
        <v>5409</v>
      </c>
      <c r="B292" s="4" t="s">
        <v>2633</v>
      </c>
      <c r="C292" s="4" t="s">
        <v>5145</v>
      </c>
      <c r="D292" s="5">
        <v>45948</v>
      </c>
      <c r="E292" s="4" t="s">
        <v>5094</v>
      </c>
      <c r="F292" s="4"/>
      <c r="G292" s="4" t="s">
        <v>5135</v>
      </c>
      <c r="H292" s="4" t="s">
        <v>316</v>
      </c>
      <c r="I292" s="4">
        <v>465</v>
      </c>
      <c r="J292" s="4" t="s">
        <v>5092</v>
      </c>
      <c r="K292" s="4" t="s">
        <v>5122</v>
      </c>
      <c r="L292" s="4"/>
    </row>
    <row r="293" spans="1:12">
      <c r="A293" s="4" t="s">
        <v>5410</v>
      </c>
      <c r="B293" s="4" t="s">
        <v>4411</v>
      </c>
      <c r="C293" s="4" t="s">
        <v>4965</v>
      </c>
      <c r="D293" s="5">
        <v>46011</v>
      </c>
      <c r="E293" s="4" t="s">
        <v>5127</v>
      </c>
      <c r="F293" s="4" t="s">
        <v>4875</v>
      </c>
      <c r="G293" s="4" t="s">
        <v>4993</v>
      </c>
      <c r="H293" s="4" t="s">
        <v>5080</v>
      </c>
      <c r="I293" s="4"/>
      <c r="J293" s="4" t="s">
        <v>4984</v>
      </c>
      <c r="K293" s="4" t="s">
        <v>4969</v>
      </c>
      <c r="L293" s="4"/>
    </row>
    <row r="294" spans="1:12">
      <c r="A294" s="4" t="s">
        <v>5411</v>
      </c>
      <c r="B294" s="4" t="s">
        <v>2181</v>
      </c>
      <c r="C294" s="4" t="s">
        <v>5260</v>
      </c>
      <c r="D294" s="5">
        <v>45986</v>
      </c>
      <c r="E294" s="4" t="s">
        <v>5079</v>
      </c>
      <c r="F294" s="4" t="s">
        <v>4898</v>
      </c>
      <c r="G294" s="4" t="s">
        <v>4950</v>
      </c>
      <c r="H294" s="4" t="s">
        <v>4928</v>
      </c>
      <c r="I294" s="4"/>
      <c r="J294" s="4" t="s">
        <v>4962</v>
      </c>
      <c r="K294" s="4" t="s">
        <v>5003</v>
      </c>
      <c r="L294" s="4"/>
    </row>
    <row r="295" spans="1:12">
      <c r="A295" s="4" t="s">
        <v>5412</v>
      </c>
      <c r="B295" s="4" t="s">
        <v>1707</v>
      </c>
      <c r="C295" s="4" t="s">
        <v>5029</v>
      </c>
      <c r="D295" s="5">
        <v>45790</v>
      </c>
      <c r="E295" s="4" t="s">
        <v>20</v>
      </c>
      <c r="F295" s="4"/>
      <c r="G295" s="4" t="s">
        <v>4976</v>
      </c>
      <c r="H295" s="4" t="s">
        <v>316</v>
      </c>
      <c r="I295" s="4">
        <v>697</v>
      </c>
      <c r="J295" s="4" t="s">
        <v>4946</v>
      </c>
      <c r="K295" s="4"/>
      <c r="L295" s="4"/>
    </row>
    <row r="296" spans="1:12">
      <c r="A296" s="4" t="s">
        <v>5413</v>
      </c>
      <c r="B296" s="4" t="s">
        <v>618</v>
      </c>
      <c r="C296" s="4" t="s">
        <v>5348</v>
      </c>
      <c r="D296" s="5">
        <v>45942</v>
      </c>
      <c r="E296" s="4" t="s">
        <v>4954</v>
      </c>
      <c r="F296" s="4" t="s">
        <v>4898</v>
      </c>
      <c r="G296" s="4" t="s">
        <v>4938</v>
      </c>
      <c r="H296" s="4"/>
      <c r="I296" s="4">
        <v>1122</v>
      </c>
      <c r="J296" s="4" t="s">
        <v>4984</v>
      </c>
      <c r="K296" s="4" t="s">
        <v>4947</v>
      </c>
      <c r="L296" s="4"/>
    </row>
    <row r="297" spans="1:12">
      <c r="A297" s="4" t="s">
        <v>5414</v>
      </c>
      <c r="B297" s="4" t="s">
        <v>3583</v>
      </c>
      <c r="C297" s="4" t="s">
        <v>5001</v>
      </c>
      <c r="D297" s="5">
        <v>45892</v>
      </c>
      <c r="E297" s="4"/>
      <c r="F297" s="4" t="s">
        <v>4908</v>
      </c>
      <c r="G297" s="4" t="s">
        <v>5135</v>
      </c>
      <c r="H297" s="4" t="s">
        <v>4928</v>
      </c>
      <c r="I297" s="4">
        <v>120</v>
      </c>
      <c r="J297" s="4"/>
      <c r="K297" s="4" t="s">
        <v>4947</v>
      </c>
      <c r="L297" s="4"/>
    </row>
    <row r="298" spans="1:12">
      <c r="A298" s="4" t="s">
        <v>5415</v>
      </c>
      <c r="B298" s="4" t="s">
        <v>3047</v>
      </c>
      <c r="C298" s="4" t="s">
        <v>4996</v>
      </c>
      <c r="D298" s="5">
        <v>45951</v>
      </c>
      <c r="E298" s="4" t="s">
        <v>5127</v>
      </c>
      <c r="F298" s="4" t="s">
        <v>4865</v>
      </c>
      <c r="G298" s="4" t="s">
        <v>5044</v>
      </c>
      <c r="H298" s="4" t="s">
        <v>4983</v>
      </c>
      <c r="I298" s="4">
        <v>1924</v>
      </c>
      <c r="J298" s="4"/>
      <c r="K298" s="4" t="s">
        <v>4930</v>
      </c>
      <c r="L298" s="4" t="s">
        <v>5416</v>
      </c>
    </row>
    <row r="299" spans="1:12">
      <c r="A299" s="4" t="s">
        <v>5417</v>
      </c>
      <c r="B299" s="4" t="s">
        <v>1430</v>
      </c>
      <c r="C299" s="4" t="s">
        <v>4981</v>
      </c>
      <c r="D299" s="5">
        <v>45979</v>
      </c>
      <c r="E299" s="4" t="s">
        <v>5056</v>
      </c>
      <c r="F299" s="4" t="s">
        <v>4839</v>
      </c>
      <c r="G299" s="4" t="s">
        <v>5095</v>
      </c>
      <c r="H299" s="4"/>
      <c r="I299" s="4">
        <v>944</v>
      </c>
      <c r="J299" s="4" t="s">
        <v>4940</v>
      </c>
      <c r="K299" s="4" t="s">
        <v>5122</v>
      </c>
      <c r="L299" s="4"/>
    </row>
    <row r="300" spans="1:12">
      <c r="A300" s="4" t="s">
        <v>5418</v>
      </c>
      <c r="B300" s="4" t="s">
        <v>1994</v>
      </c>
      <c r="C300" s="4" t="s">
        <v>5147</v>
      </c>
      <c r="D300" s="5">
        <v>45685</v>
      </c>
      <c r="E300" s="4" t="s">
        <v>5065</v>
      </c>
      <c r="F300" s="4" t="s">
        <v>4898</v>
      </c>
      <c r="G300" s="4" t="s">
        <v>5142</v>
      </c>
      <c r="H300" s="4"/>
      <c r="I300" s="4">
        <v>1681</v>
      </c>
      <c r="J300" s="4" t="s">
        <v>5137</v>
      </c>
      <c r="K300" s="4" t="s">
        <v>5035</v>
      </c>
      <c r="L300" s="4"/>
    </row>
    <row r="301" spans="1:12">
      <c r="A301" s="4" t="s">
        <v>5419</v>
      </c>
      <c r="B301" s="4" t="s">
        <v>195</v>
      </c>
      <c r="C301" s="4" t="s">
        <v>4971</v>
      </c>
      <c r="D301" s="5">
        <v>45759</v>
      </c>
      <c r="E301" s="4" t="s">
        <v>21</v>
      </c>
      <c r="F301" s="4"/>
      <c r="G301" s="4" t="s">
        <v>5062</v>
      </c>
      <c r="H301" s="4" t="s">
        <v>5084</v>
      </c>
      <c r="I301" s="4"/>
      <c r="J301" s="4" t="s">
        <v>5049</v>
      </c>
      <c r="K301" s="4" t="s">
        <v>4947</v>
      </c>
      <c r="L301" s="4"/>
    </row>
    <row r="302" spans="1:12">
      <c r="A302" s="4" t="s">
        <v>5420</v>
      </c>
      <c r="B302" s="4" t="s">
        <v>4014</v>
      </c>
      <c r="C302" s="4" t="s">
        <v>5145</v>
      </c>
      <c r="D302" s="5">
        <v>45705</v>
      </c>
      <c r="E302" s="4" t="s">
        <v>21</v>
      </c>
      <c r="F302" s="4" t="s">
        <v>4857</v>
      </c>
      <c r="G302" s="4" t="s">
        <v>5044</v>
      </c>
      <c r="H302" s="4" t="s">
        <v>4928</v>
      </c>
      <c r="I302" s="4">
        <v>1558</v>
      </c>
      <c r="J302" s="4"/>
      <c r="K302" s="4" t="s">
        <v>5047</v>
      </c>
      <c r="L302" s="4"/>
    </row>
    <row r="303" spans="1:12">
      <c r="A303" s="4" t="s">
        <v>5421</v>
      </c>
      <c r="B303" s="4" t="s">
        <v>2841</v>
      </c>
      <c r="C303" s="4" t="s">
        <v>5186</v>
      </c>
      <c r="D303" s="5">
        <v>45744</v>
      </c>
      <c r="E303" s="4" t="s">
        <v>308</v>
      </c>
      <c r="F303" s="4" t="s">
        <v>4839</v>
      </c>
      <c r="G303" s="4" t="s">
        <v>4955</v>
      </c>
      <c r="H303" s="4" t="s">
        <v>5017</v>
      </c>
      <c r="I303" s="4"/>
      <c r="J303" s="4"/>
      <c r="K303" s="4" t="s">
        <v>4969</v>
      </c>
      <c r="L303" s="4"/>
    </row>
    <row r="304" spans="1:12">
      <c r="A304" s="4" t="s">
        <v>5422</v>
      </c>
      <c r="B304" s="4" t="s">
        <v>1900</v>
      </c>
      <c r="C304" s="4" t="s">
        <v>5293</v>
      </c>
      <c r="D304" s="5">
        <v>45814</v>
      </c>
      <c r="E304" s="4"/>
      <c r="F304" s="4" t="s">
        <v>4875</v>
      </c>
      <c r="G304" s="4" t="s">
        <v>5071</v>
      </c>
      <c r="H304" s="4" t="s">
        <v>222</v>
      </c>
      <c r="I304" s="4">
        <v>1358</v>
      </c>
      <c r="J304" s="4" t="s">
        <v>4962</v>
      </c>
      <c r="K304" s="4"/>
      <c r="L304" s="4"/>
    </row>
    <row r="305" spans="1:12">
      <c r="A305" s="4" t="s">
        <v>5423</v>
      </c>
      <c r="B305" s="4" t="s">
        <v>2343</v>
      </c>
      <c r="C305" s="4" t="s">
        <v>5033</v>
      </c>
      <c r="D305" s="5">
        <v>45833</v>
      </c>
      <c r="E305" s="4"/>
      <c r="F305" s="4" t="s">
        <v>4839</v>
      </c>
      <c r="G305" s="4" t="s">
        <v>5062</v>
      </c>
      <c r="H305" s="4" t="s">
        <v>5052</v>
      </c>
      <c r="I305" s="4">
        <v>1035</v>
      </c>
      <c r="J305" s="4" t="s">
        <v>5031</v>
      </c>
      <c r="K305" s="4" t="s">
        <v>4963</v>
      </c>
      <c r="L305" s="4"/>
    </row>
    <row r="306" spans="1:12">
      <c r="A306" s="4" t="s">
        <v>5424</v>
      </c>
      <c r="B306" s="4" t="s">
        <v>3802</v>
      </c>
      <c r="C306" s="4" t="s">
        <v>5240</v>
      </c>
      <c r="D306" s="5">
        <v>45722</v>
      </c>
      <c r="E306" s="4" t="s">
        <v>4943</v>
      </c>
      <c r="F306" s="4"/>
      <c r="G306" s="4"/>
      <c r="H306" s="4" t="s">
        <v>5063</v>
      </c>
      <c r="I306" s="4">
        <v>1878</v>
      </c>
      <c r="J306" s="4" t="s">
        <v>4940</v>
      </c>
      <c r="K306" s="4" t="s">
        <v>5122</v>
      </c>
      <c r="L306" s="4" t="s">
        <v>5066</v>
      </c>
    </row>
    <row r="307" spans="1:12">
      <c r="A307" s="4" t="s">
        <v>5425</v>
      </c>
      <c r="B307" s="4" t="s">
        <v>4049</v>
      </c>
      <c r="C307" s="4" t="s">
        <v>4949</v>
      </c>
      <c r="D307" s="5">
        <v>45744</v>
      </c>
      <c r="E307" s="4" t="s">
        <v>5034</v>
      </c>
      <c r="F307" s="4" t="s">
        <v>4908</v>
      </c>
      <c r="G307" s="4" t="s">
        <v>5030</v>
      </c>
      <c r="H307" s="4" t="s">
        <v>4988</v>
      </c>
      <c r="I307" s="4">
        <v>1756</v>
      </c>
      <c r="J307" s="4"/>
      <c r="K307" s="4" t="s">
        <v>5053</v>
      </c>
      <c r="L307" s="4"/>
    </row>
    <row r="308" spans="1:12">
      <c r="A308" s="4" t="s">
        <v>5426</v>
      </c>
      <c r="B308" s="4" t="s">
        <v>3267</v>
      </c>
      <c r="C308" s="4" t="s">
        <v>5293</v>
      </c>
      <c r="D308" s="5">
        <v>45989</v>
      </c>
      <c r="E308" s="4" t="s">
        <v>5043</v>
      </c>
      <c r="F308" s="4" t="s">
        <v>4908</v>
      </c>
      <c r="G308" s="4" t="s">
        <v>5074</v>
      </c>
      <c r="H308" s="4" t="s">
        <v>5060</v>
      </c>
      <c r="I308" s="4"/>
      <c r="J308" s="4" t="s">
        <v>4946</v>
      </c>
      <c r="K308" s="4"/>
      <c r="L308" s="4"/>
    </row>
    <row r="309" spans="1:12">
      <c r="A309" s="4" t="s">
        <v>5427</v>
      </c>
      <c r="B309" s="4" t="s">
        <v>398</v>
      </c>
      <c r="C309" s="4" t="s">
        <v>5263</v>
      </c>
      <c r="D309" s="5"/>
      <c r="E309" s="4" t="s">
        <v>5127</v>
      </c>
      <c r="F309" s="4" t="s">
        <v>4875</v>
      </c>
      <c r="G309" s="4" t="s">
        <v>4987</v>
      </c>
      <c r="H309" s="4" t="s">
        <v>5011</v>
      </c>
      <c r="I309" s="4">
        <v>339</v>
      </c>
      <c r="J309" s="4" t="s">
        <v>4956</v>
      </c>
      <c r="K309" s="4" t="s">
        <v>5047</v>
      </c>
      <c r="L309" s="4"/>
    </row>
    <row r="310" spans="1:12">
      <c r="A310" s="4" t="s">
        <v>5428</v>
      </c>
      <c r="B310" s="4" t="s">
        <v>3002</v>
      </c>
      <c r="C310" s="4" t="s">
        <v>5106</v>
      </c>
      <c r="D310" s="5">
        <v>45816</v>
      </c>
      <c r="E310" s="4" t="s">
        <v>5022</v>
      </c>
      <c r="F310" s="4" t="s">
        <v>4898</v>
      </c>
      <c r="G310" s="4" t="s">
        <v>5120</v>
      </c>
      <c r="H310" s="4" t="s">
        <v>4939</v>
      </c>
      <c r="I310" s="4">
        <v>829</v>
      </c>
      <c r="J310" s="4" t="s">
        <v>4935</v>
      </c>
      <c r="K310" s="4" t="s">
        <v>4969</v>
      </c>
      <c r="L310" s="4"/>
    </row>
    <row r="311" spans="1:12">
      <c r="A311" s="4" t="s">
        <v>5429</v>
      </c>
      <c r="B311" s="4" t="s">
        <v>2159</v>
      </c>
      <c r="C311" s="4" t="s">
        <v>5348</v>
      </c>
      <c r="D311" s="5">
        <v>45736</v>
      </c>
      <c r="E311" s="4" t="s">
        <v>21</v>
      </c>
      <c r="F311" s="4" t="s">
        <v>4819</v>
      </c>
      <c r="G311" s="4" t="s">
        <v>4961</v>
      </c>
      <c r="H311" s="4" t="s">
        <v>5017</v>
      </c>
      <c r="I311" s="4"/>
      <c r="J311" s="4" t="s">
        <v>4929</v>
      </c>
      <c r="K311" s="4" t="s">
        <v>5053</v>
      </c>
      <c r="L311" s="4" t="s">
        <v>5281</v>
      </c>
    </row>
    <row r="312" spans="1:12">
      <c r="A312" s="4" t="s">
        <v>5430</v>
      </c>
      <c r="B312" s="4" t="s">
        <v>2772</v>
      </c>
      <c r="C312" s="4" t="s">
        <v>4932</v>
      </c>
      <c r="D312" s="5">
        <v>45864</v>
      </c>
      <c r="E312" s="4" t="s">
        <v>251</v>
      </c>
      <c r="F312" s="4" t="s">
        <v>4865</v>
      </c>
      <c r="G312" s="4" t="s">
        <v>4950</v>
      </c>
      <c r="H312" s="4" t="s">
        <v>5052</v>
      </c>
      <c r="I312" s="4">
        <v>285</v>
      </c>
      <c r="J312" s="4" t="s">
        <v>5002</v>
      </c>
      <c r="K312" s="4" t="s">
        <v>4969</v>
      </c>
      <c r="L312" s="4"/>
    </row>
    <row r="313" spans="1:12">
      <c r="A313" s="4" t="s">
        <v>5431</v>
      </c>
      <c r="B313" s="4" t="s">
        <v>2702</v>
      </c>
      <c r="C313" s="4" t="s">
        <v>5068</v>
      </c>
      <c r="D313" s="5">
        <v>45906</v>
      </c>
      <c r="E313" s="4" t="s">
        <v>4966</v>
      </c>
      <c r="F313" s="4" t="s">
        <v>4819</v>
      </c>
      <c r="G313" s="4" t="s">
        <v>5142</v>
      </c>
      <c r="H313" s="4" t="s">
        <v>4988</v>
      </c>
      <c r="I313" s="4">
        <v>775</v>
      </c>
      <c r="J313" s="4" t="s">
        <v>4935</v>
      </c>
      <c r="K313" s="4" t="s">
        <v>4957</v>
      </c>
      <c r="L313" s="4"/>
    </row>
    <row r="314" spans="1:12">
      <c r="A314" s="4" t="s">
        <v>5432</v>
      </c>
      <c r="B314" s="4" t="s">
        <v>432</v>
      </c>
      <c r="C314" s="4" t="s">
        <v>5202</v>
      </c>
      <c r="D314" s="5">
        <v>45933</v>
      </c>
      <c r="E314" s="4" t="s">
        <v>5034</v>
      </c>
      <c r="F314" s="4" t="s">
        <v>4847</v>
      </c>
      <c r="G314" s="4" t="s">
        <v>5044</v>
      </c>
      <c r="H314" s="4" t="s">
        <v>4934</v>
      </c>
      <c r="I314" s="4">
        <v>831</v>
      </c>
      <c r="J314" s="4" t="s">
        <v>4935</v>
      </c>
      <c r="K314" s="4" t="s">
        <v>4978</v>
      </c>
      <c r="L314" s="4" t="s">
        <v>5007</v>
      </c>
    </row>
    <row r="315" spans="1:12">
      <c r="A315" s="4" t="s">
        <v>5433</v>
      </c>
      <c r="B315" s="4" t="s">
        <v>1763</v>
      </c>
      <c r="C315" s="4" t="s">
        <v>5202</v>
      </c>
      <c r="D315" s="5">
        <v>45971</v>
      </c>
      <c r="E315" s="4" t="s">
        <v>251</v>
      </c>
      <c r="F315" s="4" t="s">
        <v>4819</v>
      </c>
      <c r="G315" s="4" t="s">
        <v>4972</v>
      </c>
      <c r="H315" s="4" t="s">
        <v>4934</v>
      </c>
      <c r="I315" s="4">
        <v>68</v>
      </c>
      <c r="J315" s="4" t="s">
        <v>5018</v>
      </c>
      <c r="K315" s="4" t="s">
        <v>4969</v>
      </c>
      <c r="L315" s="4"/>
    </row>
    <row r="316" spans="1:12">
      <c r="A316" s="4" t="s">
        <v>5434</v>
      </c>
      <c r="B316" s="4" t="s">
        <v>744</v>
      </c>
      <c r="C316" s="4" t="s">
        <v>5213</v>
      </c>
      <c r="D316" s="5">
        <v>45918</v>
      </c>
      <c r="E316" s="4" t="s">
        <v>4896</v>
      </c>
      <c r="F316" s="4"/>
      <c r="G316" s="4" t="s">
        <v>5156</v>
      </c>
      <c r="H316" s="4" t="s">
        <v>133</v>
      </c>
      <c r="I316" s="4">
        <v>131</v>
      </c>
      <c r="J316" s="4" t="s">
        <v>4940</v>
      </c>
      <c r="K316" s="4" t="s">
        <v>4978</v>
      </c>
      <c r="L316" s="4"/>
    </row>
    <row r="317" spans="1:12">
      <c r="A317" s="4" t="s">
        <v>5435</v>
      </c>
      <c r="B317" s="4" t="s">
        <v>2656</v>
      </c>
      <c r="C317" s="4" t="s">
        <v>5226</v>
      </c>
      <c r="D317" s="5">
        <v>45854</v>
      </c>
      <c r="E317" s="4" t="s">
        <v>5079</v>
      </c>
      <c r="F317" s="4"/>
      <c r="G317" s="4" t="s">
        <v>5062</v>
      </c>
      <c r="H317" s="4" t="s">
        <v>4983</v>
      </c>
      <c r="I317" s="4">
        <v>1707</v>
      </c>
      <c r="J317" s="4"/>
      <c r="K317" s="4"/>
      <c r="L317" s="4"/>
    </row>
    <row r="318" spans="1:12">
      <c r="A318" s="4" t="s">
        <v>5436</v>
      </c>
      <c r="B318" s="4" t="s">
        <v>2072</v>
      </c>
      <c r="C318" s="4" t="s">
        <v>4932</v>
      </c>
      <c r="D318" s="5">
        <v>45932</v>
      </c>
      <c r="E318" s="4" t="s">
        <v>369</v>
      </c>
      <c r="F318" s="4" t="s">
        <v>4875</v>
      </c>
      <c r="G318" s="4" t="s">
        <v>5135</v>
      </c>
      <c r="H318" s="4" t="s">
        <v>489</v>
      </c>
      <c r="I318" s="4">
        <v>1027</v>
      </c>
      <c r="J318" s="4" t="s">
        <v>4973</v>
      </c>
      <c r="K318" s="4" t="s">
        <v>4963</v>
      </c>
      <c r="L318" s="4"/>
    </row>
    <row r="319" spans="1:12">
      <c r="A319" s="4" t="s">
        <v>5437</v>
      </c>
      <c r="B319" s="4" t="s">
        <v>3685</v>
      </c>
      <c r="C319" s="4" t="s">
        <v>5383</v>
      </c>
      <c r="D319" s="5">
        <v>45662</v>
      </c>
      <c r="E319" s="4" t="s">
        <v>4982</v>
      </c>
      <c r="F319" s="4" t="s">
        <v>4908</v>
      </c>
      <c r="G319" s="4" t="s">
        <v>5174</v>
      </c>
      <c r="H319" s="4" t="s">
        <v>4968</v>
      </c>
      <c r="I319" s="4">
        <v>844</v>
      </c>
      <c r="J319" s="4" t="s">
        <v>4946</v>
      </c>
      <c r="K319" s="4" t="s">
        <v>5122</v>
      </c>
      <c r="L319" s="4"/>
    </row>
    <row r="320" spans="1:12">
      <c r="A320" s="4" t="s">
        <v>5438</v>
      </c>
      <c r="B320" s="4" t="s">
        <v>3726</v>
      </c>
      <c r="C320" s="4" t="s">
        <v>4992</v>
      </c>
      <c r="D320" s="5">
        <v>45999</v>
      </c>
      <c r="E320" s="4" t="s">
        <v>369</v>
      </c>
      <c r="F320" s="4"/>
      <c r="G320" s="4" t="s">
        <v>4987</v>
      </c>
      <c r="H320" s="4" t="s">
        <v>4951</v>
      </c>
      <c r="I320" s="4">
        <v>289</v>
      </c>
      <c r="J320" s="4"/>
      <c r="K320" s="4"/>
      <c r="L320" s="4"/>
    </row>
    <row r="321" spans="1:12">
      <c r="A321" s="4" t="s">
        <v>5439</v>
      </c>
      <c r="B321" s="4" t="s">
        <v>3791</v>
      </c>
      <c r="C321" s="4" t="s">
        <v>5176</v>
      </c>
      <c r="D321" s="5"/>
      <c r="E321" s="4" t="s">
        <v>20</v>
      </c>
      <c r="F321" s="4" t="s">
        <v>4857</v>
      </c>
      <c r="G321" s="4" t="s">
        <v>5044</v>
      </c>
      <c r="H321" s="4" t="s">
        <v>5090</v>
      </c>
      <c r="I321" s="4"/>
      <c r="J321" s="4" t="s">
        <v>4956</v>
      </c>
      <c r="K321" s="4" t="s">
        <v>4999</v>
      </c>
      <c r="L321" s="4" t="s">
        <v>5302</v>
      </c>
    </row>
    <row r="322" spans="1:12">
      <c r="A322" s="4" t="s">
        <v>5440</v>
      </c>
      <c r="B322" s="4" t="s">
        <v>1725</v>
      </c>
      <c r="C322" s="4" t="s">
        <v>5348</v>
      </c>
      <c r="D322" s="5">
        <v>45965</v>
      </c>
      <c r="E322" s="4"/>
      <c r="F322" s="4" t="s">
        <v>4875</v>
      </c>
      <c r="G322" s="4" t="s">
        <v>5189</v>
      </c>
      <c r="H322" s="4" t="s">
        <v>5063</v>
      </c>
      <c r="I322" s="4">
        <v>1792</v>
      </c>
      <c r="J322" s="4" t="s">
        <v>5092</v>
      </c>
      <c r="K322" s="4" t="s">
        <v>4930</v>
      </c>
      <c r="L322" s="4"/>
    </row>
    <row r="323" spans="1:12">
      <c r="A323" s="4" t="s">
        <v>5441</v>
      </c>
      <c r="B323" s="4" t="s">
        <v>4481</v>
      </c>
      <c r="C323" s="4" t="s">
        <v>4990</v>
      </c>
      <c r="D323" s="5">
        <v>45908</v>
      </c>
      <c r="E323" s="4"/>
      <c r="F323" s="4" t="s">
        <v>4875</v>
      </c>
      <c r="G323" s="4" t="s">
        <v>5172</v>
      </c>
      <c r="H323" s="4" t="s">
        <v>4983</v>
      </c>
      <c r="I323" s="4">
        <v>2374</v>
      </c>
      <c r="J323" s="4" t="s">
        <v>4984</v>
      </c>
      <c r="K323" s="4" t="s">
        <v>4978</v>
      </c>
      <c r="L323" s="4" t="s">
        <v>5416</v>
      </c>
    </row>
    <row r="324" spans="1:12">
      <c r="A324" s="4" t="s">
        <v>5442</v>
      </c>
      <c r="B324" s="4" t="s">
        <v>1725</v>
      </c>
      <c r="C324" s="4" t="s">
        <v>5042</v>
      </c>
      <c r="D324" s="5">
        <v>45835</v>
      </c>
      <c r="E324" s="4" t="s">
        <v>5034</v>
      </c>
      <c r="F324" s="4" t="s">
        <v>4857</v>
      </c>
      <c r="G324" s="4" t="s">
        <v>5142</v>
      </c>
      <c r="H324" s="4" t="s">
        <v>4928</v>
      </c>
      <c r="I324" s="4">
        <v>648</v>
      </c>
      <c r="J324" s="4" t="s">
        <v>4946</v>
      </c>
      <c r="K324" s="4" t="s">
        <v>4963</v>
      </c>
      <c r="L324" s="4"/>
    </row>
    <row r="325" spans="1:12">
      <c r="A325" s="4" t="s">
        <v>5443</v>
      </c>
      <c r="B325" s="4" t="s">
        <v>1375</v>
      </c>
      <c r="C325" s="4" t="s">
        <v>4937</v>
      </c>
      <c r="D325" s="5">
        <v>45694</v>
      </c>
      <c r="E325" s="4" t="s">
        <v>5038</v>
      </c>
      <c r="F325" s="4" t="s">
        <v>4898</v>
      </c>
      <c r="G325" s="4" t="s">
        <v>5030</v>
      </c>
      <c r="H325" s="4" t="s">
        <v>5076</v>
      </c>
      <c r="I325" s="4">
        <v>2294</v>
      </c>
      <c r="J325" s="4" t="s">
        <v>5137</v>
      </c>
      <c r="K325" s="4" t="s">
        <v>5003</v>
      </c>
      <c r="L325" s="4"/>
    </row>
    <row r="326" spans="1:12">
      <c r="A326" s="4" t="s">
        <v>5444</v>
      </c>
      <c r="B326" s="4" t="s">
        <v>4418</v>
      </c>
      <c r="C326" s="4" t="s">
        <v>4975</v>
      </c>
      <c r="D326" s="5">
        <v>45804</v>
      </c>
      <c r="E326" s="4" t="s">
        <v>5134</v>
      </c>
      <c r="F326" s="4" t="s">
        <v>4839</v>
      </c>
      <c r="G326" s="4" t="s">
        <v>4987</v>
      </c>
      <c r="H326" s="4" t="s">
        <v>5084</v>
      </c>
      <c r="I326" s="4">
        <v>1370</v>
      </c>
      <c r="J326" s="4" t="s">
        <v>5137</v>
      </c>
      <c r="K326" s="4" t="s">
        <v>5012</v>
      </c>
      <c r="L326" s="4" t="s">
        <v>5040</v>
      </c>
    </row>
    <row r="327" spans="1:12">
      <c r="A327" s="4" t="s">
        <v>5445</v>
      </c>
      <c r="B327" s="4" t="s">
        <v>3088</v>
      </c>
      <c r="C327" s="4" t="s">
        <v>5140</v>
      </c>
      <c r="D327" s="5">
        <v>45860</v>
      </c>
      <c r="E327" s="4" t="s">
        <v>21</v>
      </c>
      <c r="F327" s="4" t="s">
        <v>4875</v>
      </c>
      <c r="G327" s="4" t="s">
        <v>4972</v>
      </c>
      <c r="H327" s="4" t="s">
        <v>5090</v>
      </c>
      <c r="I327" s="4">
        <v>594</v>
      </c>
      <c r="J327" s="4" t="s">
        <v>4946</v>
      </c>
      <c r="K327" s="4" t="s">
        <v>5012</v>
      </c>
      <c r="L327" s="4" t="s">
        <v>5165</v>
      </c>
    </row>
    <row r="328" spans="1:12">
      <c r="A328" s="4" t="s">
        <v>5446</v>
      </c>
      <c r="B328" s="4" t="s">
        <v>651</v>
      </c>
      <c r="C328" s="4" t="s">
        <v>5160</v>
      </c>
      <c r="D328" s="5">
        <v>45744</v>
      </c>
      <c r="E328" s="4"/>
      <c r="F328" s="4" t="s">
        <v>4898</v>
      </c>
      <c r="G328" s="4" t="s">
        <v>5044</v>
      </c>
      <c r="H328" s="4" t="s">
        <v>222</v>
      </c>
      <c r="I328" s="4">
        <v>1355</v>
      </c>
      <c r="J328" s="4" t="s">
        <v>5100</v>
      </c>
      <c r="K328" s="4"/>
      <c r="L328" s="4"/>
    </row>
    <row r="329" spans="1:12">
      <c r="A329" s="4" t="s">
        <v>5447</v>
      </c>
      <c r="B329" s="4" t="s">
        <v>3968</v>
      </c>
      <c r="C329" s="4" t="s">
        <v>5109</v>
      </c>
      <c r="D329" s="5">
        <v>45894</v>
      </c>
      <c r="E329" s="4" t="s">
        <v>5034</v>
      </c>
      <c r="F329" s="4" t="s">
        <v>4908</v>
      </c>
      <c r="G329" s="4" t="s">
        <v>5142</v>
      </c>
      <c r="H329" s="4"/>
      <c r="I329" s="4"/>
      <c r="J329" s="4" t="s">
        <v>4935</v>
      </c>
      <c r="K329" s="4" t="s">
        <v>5047</v>
      </c>
      <c r="L329" s="4"/>
    </row>
    <row r="330" spans="1:12">
      <c r="A330" s="4" t="s">
        <v>5448</v>
      </c>
      <c r="B330" s="4" t="s">
        <v>4637</v>
      </c>
      <c r="C330" s="4" t="s">
        <v>5152</v>
      </c>
      <c r="D330" s="5">
        <v>45952</v>
      </c>
      <c r="E330" s="4"/>
      <c r="F330" s="4" t="s">
        <v>4865</v>
      </c>
      <c r="G330" s="4" t="s">
        <v>4972</v>
      </c>
      <c r="H330" s="4" t="s">
        <v>222</v>
      </c>
      <c r="I330" s="4"/>
      <c r="J330" s="4" t="s">
        <v>5018</v>
      </c>
      <c r="K330" s="4" t="s">
        <v>4947</v>
      </c>
      <c r="L330" s="4"/>
    </row>
    <row r="331" spans="1:12">
      <c r="A331" s="4" t="s">
        <v>5449</v>
      </c>
      <c r="B331" s="4" t="s">
        <v>3774</v>
      </c>
      <c r="C331" s="4" t="s">
        <v>5238</v>
      </c>
      <c r="D331" s="5">
        <v>45992</v>
      </c>
      <c r="E331" s="4" t="s">
        <v>4896</v>
      </c>
      <c r="F331" s="4"/>
      <c r="G331" s="4" t="s">
        <v>5189</v>
      </c>
      <c r="H331" s="4" t="s">
        <v>133</v>
      </c>
      <c r="I331" s="4"/>
      <c r="J331" s="4" t="s">
        <v>5049</v>
      </c>
      <c r="K331" s="4" t="s">
        <v>5122</v>
      </c>
      <c r="L331" s="4"/>
    </row>
    <row r="332" spans="1:12">
      <c r="A332" s="4" t="s">
        <v>5450</v>
      </c>
      <c r="B332" s="4" t="s">
        <v>2702</v>
      </c>
      <c r="C332" s="4" t="s">
        <v>4986</v>
      </c>
      <c r="D332" s="5">
        <v>45840</v>
      </c>
      <c r="E332" s="4" t="s">
        <v>5113</v>
      </c>
      <c r="F332" s="4" t="s">
        <v>4865</v>
      </c>
      <c r="G332" s="4" t="s">
        <v>5039</v>
      </c>
      <c r="H332" s="4" t="s">
        <v>4994</v>
      </c>
      <c r="I332" s="4"/>
      <c r="J332" s="4" t="s">
        <v>4935</v>
      </c>
      <c r="K332" s="4" t="s">
        <v>5047</v>
      </c>
      <c r="L332" s="4" t="s">
        <v>5066</v>
      </c>
    </row>
    <row r="333" spans="1:12">
      <c r="A333" s="4" t="s">
        <v>5451</v>
      </c>
      <c r="B333" s="4" t="s">
        <v>3106</v>
      </c>
      <c r="C333" s="4" t="s">
        <v>5260</v>
      </c>
      <c r="D333" s="5">
        <v>45985</v>
      </c>
      <c r="E333" s="4" t="s">
        <v>4894</v>
      </c>
      <c r="F333" s="4" t="s">
        <v>4819</v>
      </c>
      <c r="G333" s="4" t="s">
        <v>5014</v>
      </c>
      <c r="H333" s="4" t="s">
        <v>5080</v>
      </c>
      <c r="I333" s="4">
        <v>729</v>
      </c>
      <c r="J333" s="4" t="s">
        <v>5049</v>
      </c>
      <c r="K333" s="4" t="s">
        <v>4963</v>
      </c>
      <c r="L333" s="4"/>
    </row>
    <row r="334" spans="1:12">
      <c r="A334" s="4" t="s">
        <v>5452</v>
      </c>
      <c r="B334" s="4" t="s">
        <v>1244</v>
      </c>
      <c r="C334" s="4" t="s">
        <v>5348</v>
      </c>
      <c r="D334" s="5">
        <v>45989</v>
      </c>
      <c r="E334" s="4" t="s">
        <v>369</v>
      </c>
      <c r="F334" s="4" t="s">
        <v>4857</v>
      </c>
      <c r="G334" s="4"/>
      <c r="H334" s="4"/>
      <c r="I334" s="4">
        <v>2059</v>
      </c>
      <c r="J334" s="4"/>
      <c r="K334" s="4" t="s">
        <v>5003</v>
      </c>
      <c r="L334" s="4"/>
    </row>
    <row r="335" spans="1:12">
      <c r="A335" s="4" t="s">
        <v>5453</v>
      </c>
      <c r="B335" s="4" t="s">
        <v>3501</v>
      </c>
      <c r="C335" s="4" t="s">
        <v>5042</v>
      </c>
      <c r="D335" s="5">
        <v>45855</v>
      </c>
      <c r="E335" s="4" t="s">
        <v>4960</v>
      </c>
      <c r="F335" s="4" t="s">
        <v>4847</v>
      </c>
      <c r="G335" s="4" t="s">
        <v>5142</v>
      </c>
      <c r="H335" s="4" t="s">
        <v>5080</v>
      </c>
      <c r="I335" s="4">
        <v>452</v>
      </c>
      <c r="J335" s="4"/>
      <c r="K335" s="4" t="s">
        <v>4963</v>
      </c>
      <c r="L335" s="4"/>
    </row>
    <row r="336" spans="1:12">
      <c r="A336" s="4" t="s">
        <v>5454</v>
      </c>
      <c r="B336" s="4" t="s">
        <v>3489</v>
      </c>
      <c r="C336" s="4" t="s">
        <v>4990</v>
      </c>
      <c r="D336" s="5">
        <v>45852</v>
      </c>
      <c r="E336" s="4" t="s">
        <v>5127</v>
      </c>
      <c r="F336" s="4" t="s">
        <v>4908</v>
      </c>
      <c r="G336" s="4" t="s">
        <v>5189</v>
      </c>
      <c r="H336" s="4" t="s">
        <v>4934</v>
      </c>
      <c r="I336" s="4">
        <v>1725</v>
      </c>
      <c r="J336" s="4" t="s">
        <v>4946</v>
      </c>
      <c r="K336" s="4" t="s">
        <v>5035</v>
      </c>
      <c r="L336" s="4"/>
    </row>
    <row r="337" spans="1:12">
      <c r="A337" s="4" t="s">
        <v>5455</v>
      </c>
      <c r="B337" s="4" t="s">
        <v>3327</v>
      </c>
      <c r="C337" s="4" t="s">
        <v>4959</v>
      </c>
      <c r="D337" s="5">
        <v>45819</v>
      </c>
      <c r="E337" s="4" t="s">
        <v>5056</v>
      </c>
      <c r="F337" s="4"/>
      <c r="G337" s="4" t="s">
        <v>5010</v>
      </c>
      <c r="H337" s="4" t="s">
        <v>489</v>
      </c>
      <c r="I337" s="4">
        <v>296</v>
      </c>
      <c r="J337" s="4" t="s">
        <v>4946</v>
      </c>
      <c r="K337" s="4" t="s">
        <v>4957</v>
      </c>
      <c r="L337" s="4"/>
    </row>
    <row r="338" spans="1:12">
      <c r="A338" s="4" t="s">
        <v>5456</v>
      </c>
      <c r="B338" s="4" t="s">
        <v>2334</v>
      </c>
      <c r="C338" s="4" t="s">
        <v>5068</v>
      </c>
      <c r="D338" s="5">
        <v>45789</v>
      </c>
      <c r="E338" s="4" t="s">
        <v>4894</v>
      </c>
      <c r="F338" s="4" t="s">
        <v>4898</v>
      </c>
      <c r="G338" s="4" t="s">
        <v>4993</v>
      </c>
      <c r="H338" s="4" t="s">
        <v>5080</v>
      </c>
      <c r="I338" s="4">
        <v>1658</v>
      </c>
      <c r="J338" s="4" t="s">
        <v>5082</v>
      </c>
      <c r="K338" s="4" t="s">
        <v>5012</v>
      </c>
      <c r="L338" s="4"/>
    </row>
    <row r="339" spans="1:12">
      <c r="A339" s="4" t="s">
        <v>5457</v>
      </c>
      <c r="B339" s="4" t="s">
        <v>4682</v>
      </c>
      <c r="C339" s="4" t="s">
        <v>5240</v>
      </c>
      <c r="D339" s="5">
        <v>45857</v>
      </c>
      <c r="E339" s="4" t="s">
        <v>5079</v>
      </c>
      <c r="F339" s="4"/>
      <c r="G339" s="4" t="s">
        <v>5189</v>
      </c>
      <c r="H339" s="4" t="s">
        <v>5076</v>
      </c>
      <c r="I339" s="4">
        <v>1591</v>
      </c>
      <c r="J339" s="4" t="s">
        <v>4940</v>
      </c>
      <c r="K339" s="4"/>
      <c r="L339" s="4"/>
    </row>
    <row r="340" spans="1:12">
      <c r="A340" s="4" t="s">
        <v>5458</v>
      </c>
      <c r="B340" s="4" t="s">
        <v>2838</v>
      </c>
      <c r="C340" s="4" t="s">
        <v>4996</v>
      </c>
      <c r="D340" s="5">
        <v>45921</v>
      </c>
      <c r="E340" s="4" t="s">
        <v>5134</v>
      </c>
      <c r="F340" s="4" t="s">
        <v>4819</v>
      </c>
      <c r="G340" s="4" t="s">
        <v>5059</v>
      </c>
      <c r="H340" s="4" t="s">
        <v>4939</v>
      </c>
      <c r="I340" s="4">
        <v>922</v>
      </c>
      <c r="J340" s="4" t="s">
        <v>4962</v>
      </c>
      <c r="K340" s="4" t="s">
        <v>4963</v>
      </c>
      <c r="L340" s="4"/>
    </row>
    <row r="341" spans="1:12">
      <c r="A341" s="4" t="s">
        <v>5459</v>
      </c>
      <c r="B341" s="4" t="s">
        <v>3277</v>
      </c>
      <c r="C341" s="4" t="s">
        <v>5042</v>
      </c>
      <c r="D341" s="5">
        <v>45760</v>
      </c>
      <c r="E341" s="4" t="s">
        <v>5043</v>
      </c>
      <c r="F341" s="4" t="s">
        <v>4857</v>
      </c>
      <c r="G341" s="4" t="s">
        <v>5030</v>
      </c>
      <c r="H341" s="4"/>
      <c r="I341" s="4">
        <v>2310</v>
      </c>
      <c r="J341" s="4" t="s">
        <v>5082</v>
      </c>
      <c r="K341" s="4" t="s">
        <v>4999</v>
      </c>
      <c r="L341" s="4"/>
    </row>
    <row r="342" spans="1:12">
      <c r="A342" s="4" t="s">
        <v>5460</v>
      </c>
      <c r="B342" s="4" t="s">
        <v>1513</v>
      </c>
      <c r="C342" s="4" t="s">
        <v>4959</v>
      </c>
      <c r="D342" s="5">
        <v>45732</v>
      </c>
      <c r="E342" s="4" t="s">
        <v>21</v>
      </c>
      <c r="F342" s="4" t="s">
        <v>4819</v>
      </c>
      <c r="G342" s="4" t="s">
        <v>4955</v>
      </c>
      <c r="H342" s="4"/>
      <c r="I342" s="4">
        <v>456</v>
      </c>
      <c r="J342" s="4" t="s">
        <v>5049</v>
      </c>
      <c r="K342" s="4" t="s">
        <v>5035</v>
      </c>
      <c r="L342" s="4"/>
    </row>
    <row r="343" spans="1:12">
      <c r="A343" s="4" t="s">
        <v>5461</v>
      </c>
      <c r="B343" s="4" t="s">
        <v>863</v>
      </c>
      <c r="C343" s="4" t="s">
        <v>4992</v>
      </c>
      <c r="D343" s="5">
        <v>45957</v>
      </c>
      <c r="E343" s="4" t="s">
        <v>4960</v>
      </c>
      <c r="F343" s="4" t="s">
        <v>4819</v>
      </c>
      <c r="G343" s="4" t="s">
        <v>5071</v>
      </c>
      <c r="H343" s="4" t="s">
        <v>4983</v>
      </c>
      <c r="I343" s="4">
        <v>72</v>
      </c>
      <c r="J343" s="4" t="s">
        <v>5002</v>
      </c>
      <c r="K343" s="4" t="s">
        <v>4963</v>
      </c>
      <c r="L343" s="4"/>
    </row>
    <row r="344" spans="1:12">
      <c r="A344" s="4" t="s">
        <v>5462</v>
      </c>
      <c r="B344" s="4" t="s">
        <v>1471</v>
      </c>
      <c r="C344" s="4" t="s">
        <v>5147</v>
      </c>
      <c r="D344" s="5">
        <v>45864</v>
      </c>
      <c r="E344" s="4" t="s">
        <v>5065</v>
      </c>
      <c r="F344" s="4" t="s">
        <v>4857</v>
      </c>
      <c r="G344" s="4" t="s">
        <v>5059</v>
      </c>
      <c r="H344" s="4" t="s">
        <v>4998</v>
      </c>
      <c r="I344" s="4">
        <v>1429</v>
      </c>
      <c r="J344" s="4" t="s">
        <v>4929</v>
      </c>
      <c r="K344" s="4"/>
      <c r="L344" s="4"/>
    </row>
    <row r="345" spans="1:12">
      <c r="A345" s="4" t="s">
        <v>5463</v>
      </c>
      <c r="B345" s="4" t="s">
        <v>3749</v>
      </c>
      <c r="C345" s="4" t="s">
        <v>4932</v>
      </c>
      <c r="D345" s="5">
        <v>45821</v>
      </c>
      <c r="E345" s="4" t="s">
        <v>5134</v>
      </c>
      <c r="F345" s="4"/>
      <c r="G345" s="4" t="s">
        <v>4967</v>
      </c>
      <c r="H345" s="4" t="s">
        <v>4928</v>
      </c>
      <c r="I345" s="4">
        <v>2136</v>
      </c>
      <c r="J345" s="4"/>
      <c r="K345" s="4" t="s">
        <v>5003</v>
      </c>
      <c r="L345" s="4" t="s">
        <v>5464</v>
      </c>
    </row>
    <row r="346" spans="1:12">
      <c r="A346" s="4" t="s">
        <v>5465</v>
      </c>
      <c r="B346" s="4" t="s">
        <v>4372</v>
      </c>
      <c r="C346" s="4" t="s">
        <v>4959</v>
      </c>
      <c r="D346" s="5">
        <v>45993</v>
      </c>
      <c r="E346" s="4" t="s">
        <v>369</v>
      </c>
      <c r="F346" s="4"/>
      <c r="G346" s="4" t="s">
        <v>5156</v>
      </c>
      <c r="H346" s="4" t="s">
        <v>222</v>
      </c>
      <c r="I346" s="4">
        <v>895</v>
      </c>
      <c r="J346" s="4" t="s">
        <v>4956</v>
      </c>
      <c r="K346" s="4" t="s">
        <v>5047</v>
      </c>
      <c r="L346" s="4"/>
    </row>
    <row r="347" spans="1:12">
      <c r="A347" s="4" t="s">
        <v>5466</v>
      </c>
      <c r="B347" s="4" t="s">
        <v>1222</v>
      </c>
      <c r="C347" s="4" t="s">
        <v>5348</v>
      </c>
      <c r="D347" s="5">
        <v>46004</v>
      </c>
      <c r="E347" s="4" t="s">
        <v>369</v>
      </c>
      <c r="F347" s="4"/>
      <c r="G347" s="4" t="s">
        <v>4938</v>
      </c>
      <c r="H347" s="4" t="s">
        <v>5060</v>
      </c>
      <c r="I347" s="4">
        <v>942</v>
      </c>
      <c r="J347" s="4"/>
      <c r="K347" s="4" t="s">
        <v>4999</v>
      </c>
      <c r="L347" s="4" t="s">
        <v>5392</v>
      </c>
    </row>
    <row r="348" spans="1:12">
      <c r="A348" s="4" t="s">
        <v>5467</v>
      </c>
      <c r="B348" s="4" t="s">
        <v>2791</v>
      </c>
      <c r="C348" s="4" t="s">
        <v>5206</v>
      </c>
      <c r="D348" s="5">
        <v>45665</v>
      </c>
      <c r="E348" s="4" t="s">
        <v>5127</v>
      </c>
      <c r="F348" s="4" t="s">
        <v>4824</v>
      </c>
      <c r="G348" s="4" t="s">
        <v>4972</v>
      </c>
      <c r="H348" s="4" t="s">
        <v>5072</v>
      </c>
      <c r="I348" s="4">
        <v>2389</v>
      </c>
      <c r="J348" s="4"/>
      <c r="K348" s="4"/>
      <c r="L348" s="4"/>
    </row>
    <row r="349" spans="1:12">
      <c r="A349" s="4" t="s">
        <v>5468</v>
      </c>
      <c r="B349" s="4" t="s">
        <v>2322</v>
      </c>
      <c r="C349" s="4" t="s">
        <v>5238</v>
      </c>
      <c r="D349" s="5">
        <v>45911</v>
      </c>
      <c r="E349" s="4" t="s">
        <v>369</v>
      </c>
      <c r="F349" s="4"/>
      <c r="G349" s="4" t="s">
        <v>4961</v>
      </c>
      <c r="H349" s="4"/>
      <c r="I349" s="4"/>
      <c r="J349" s="4" t="s">
        <v>5018</v>
      </c>
      <c r="K349" s="4" t="s">
        <v>5053</v>
      </c>
      <c r="L349" s="4"/>
    </row>
    <row r="350" spans="1:12">
      <c r="A350" s="4" t="s">
        <v>5469</v>
      </c>
      <c r="B350" s="4" t="s">
        <v>688</v>
      </c>
      <c r="C350" s="4" t="s">
        <v>4937</v>
      </c>
      <c r="D350" s="5">
        <v>45931</v>
      </c>
      <c r="E350" s="4"/>
      <c r="F350" s="4" t="s">
        <v>4865</v>
      </c>
      <c r="G350" s="4" t="s">
        <v>5130</v>
      </c>
      <c r="H350" s="4" t="s">
        <v>4994</v>
      </c>
      <c r="I350" s="4">
        <v>939</v>
      </c>
      <c r="J350" s="4" t="s">
        <v>5191</v>
      </c>
      <c r="K350" s="4" t="s">
        <v>4969</v>
      </c>
      <c r="L350" s="4"/>
    </row>
    <row r="351" spans="1:12">
      <c r="A351" s="4" t="s">
        <v>5470</v>
      </c>
      <c r="B351" s="4" t="s">
        <v>1226</v>
      </c>
      <c r="C351" s="4" t="s">
        <v>5078</v>
      </c>
      <c r="D351" s="5">
        <v>45753</v>
      </c>
      <c r="E351" s="4" t="s">
        <v>5094</v>
      </c>
      <c r="F351" s="4" t="s">
        <v>4839</v>
      </c>
      <c r="G351" s="4" t="s">
        <v>4955</v>
      </c>
      <c r="H351" s="4" t="s">
        <v>5136</v>
      </c>
      <c r="I351" s="4">
        <v>44</v>
      </c>
      <c r="J351" s="4" t="s">
        <v>4973</v>
      </c>
      <c r="K351" s="4" t="s">
        <v>4957</v>
      </c>
      <c r="L351" s="4"/>
    </row>
    <row r="352" spans="1:12">
      <c r="A352" s="4" t="s">
        <v>5471</v>
      </c>
      <c r="B352" s="4" t="s">
        <v>2683</v>
      </c>
      <c r="C352" s="4" t="s">
        <v>5260</v>
      </c>
      <c r="D352" s="5"/>
      <c r="E352" s="4" t="s">
        <v>4954</v>
      </c>
      <c r="F352" s="4"/>
      <c r="G352" s="4" t="s">
        <v>5014</v>
      </c>
      <c r="H352" s="4" t="s">
        <v>4998</v>
      </c>
      <c r="I352" s="4">
        <v>2012</v>
      </c>
      <c r="J352" s="4"/>
      <c r="K352" s="4" t="s">
        <v>4957</v>
      </c>
      <c r="L352" s="4"/>
    </row>
    <row r="353" spans="1:12">
      <c r="A353" s="4" t="s">
        <v>5472</v>
      </c>
      <c r="B353" s="4" t="s">
        <v>3542</v>
      </c>
      <c r="C353" s="4" t="s">
        <v>5068</v>
      </c>
      <c r="D353" s="5">
        <v>45710</v>
      </c>
      <c r="E353" s="4" t="s">
        <v>369</v>
      </c>
      <c r="F353" s="4" t="s">
        <v>4857</v>
      </c>
      <c r="G353" s="4" t="s">
        <v>4950</v>
      </c>
      <c r="H353" s="4"/>
      <c r="I353" s="4">
        <v>1838</v>
      </c>
      <c r="J353" s="4"/>
      <c r="K353" s="4" t="s">
        <v>4999</v>
      </c>
      <c r="L353" s="4"/>
    </row>
    <row r="354" spans="1:12">
      <c r="A354" s="4" t="s">
        <v>5473</v>
      </c>
      <c r="B354" s="4" t="s">
        <v>808</v>
      </c>
      <c r="C354" s="4" t="s">
        <v>5086</v>
      </c>
      <c r="D354" s="5">
        <v>45684</v>
      </c>
      <c r="E354" s="4"/>
      <c r="F354" s="4"/>
      <c r="G354" s="4" t="s">
        <v>5071</v>
      </c>
      <c r="H354" s="4" t="s">
        <v>4934</v>
      </c>
      <c r="I354" s="4">
        <v>2056</v>
      </c>
      <c r="J354" s="4" t="s">
        <v>4984</v>
      </c>
      <c r="K354" s="4"/>
      <c r="L354" s="4" t="s">
        <v>4979</v>
      </c>
    </row>
    <row r="355" spans="1:12">
      <c r="A355" s="4" t="s">
        <v>5474</v>
      </c>
      <c r="B355" s="4" t="s">
        <v>960</v>
      </c>
      <c r="C355" s="4" t="s">
        <v>5206</v>
      </c>
      <c r="D355" s="5">
        <v>45849</v>
      </c>
      <c r="E355" s="4" t="s">
        <v>5065</v>
      </c>
      <c r="F355" s="4" t="s">
        <v>4875</v>
      </c>
      <c r="G355" s="4" t="s">
        <v>4967</v>
      </c>
      <c r="H355" s="4" t="s">
        <v>5006</v>
      </c>
      <c r="I355" s="4">
        <v>298</v>
      </c>
      <c r="J355" s="4" t="s">
        <v>5002</v>
      </c>
      <c r="K355" s="4" t="s">
        <v>4963</v>
      </c>
      <c r="L355" s="4"/>
    </row>
    <row r="356" spans="1:12">
      <c r="A356" s="4" t="s">
        <v>5475</v>
      </c>
      <c r="B356" s="4" t="s">
        <v>3688</v>
      </c>
      <c r="C356" s="4" t="s">
        <v>4981</v>
      </c>
      <c r="D356" s="5">
        <v>45764</v>
      </c>
      <c r="E356" s="4" t="s">
        <v>4960</v>
      </c>
      <c r="F356" s="4" t="s">
        <v>4857</v>
      </c>
      <c r="G356" s="4" t="s">
        <v>5095</v>
      </c>
      <c r="H356" s="4"/>
      <c r="I356" s="4"/>
      <c r="J356" s="4" t="s">
        <v>4977</v>
      </c>
      <c r="K356" s="4" t="s">
        <v>5057</v>
      </c>
      <c r="L356" s="4"/>
    </row>
    <row r="357" spans="1:12">
      <c r="A357" s="4" t="s">
        <v>5476</v>
      </c>
      <c r="B357" s="4" t="s">
        <v>2451</v>
      </c>
      <c r="C357" s="4" t="s">
        <v>5116</v>
      </c>
      <c r="D357" s="5">
        <v>45933</v>
      </c>
      <c r="E357" s="4" t="s">
        <v>251</v>
      </c>
      <c r="F357" s="4" t="s">
        <v>4819</v>
      </c>
      <c r="G357" s="4" t="s">
        <v>4987</v>
      </c>
      <c r="H357" s="4" t="s">
        <v>4994</v>
      </c>
      <c r="I357" s="4">
        <v>1807</v>
      </c>
      <c r="J357" s="4" t="s">
        <v>4929</v>
      </c>
      <c r="K357" s="4" t="s">
        <v>4963</v>
      </c>
      <c r="L357" s="4"/>
    </row>
    <row r="358" spans="1:12">
      <c r="A358" s="4" t="s">
        <v>5477</v>
      </c>
      <c r="B358" s="4" t="s">
        <v>4466</v>
      </c>
      <c r="C358" s="4" t="s">
        <v>5145</v>
      </c>
      <c r="D358" s="5">
        <v>46017</v>
      </c>
      <c r="E358" s="4"/>
      <c r="F358" s="4" t="s">
        <v>4819</v>
      </c>
      <c r="G358" s="4" t="s">
        <v>5039</v>
      </c>
      <c r="H358" s="4" t="s">
        <v>5063</v>
      </c>
      <c r="I358" s="4">
        <v>1345</v>
      </c>
      <c r="J358" s="4" t="s">
        <v>4935</v>
      </c>
      <c r="K358" s="4" t="s">
        <v>5057</v>
      </c>
      <c r="L358" s="4"/>
    </row>
    <row r="359" spans="1:12">
      <c r="A359" s="4" t="s">
        <v>5478</v>
      </c>
      <c r="B359" s="4" t="s">
        <v>3002</v>
      </c>
      <c r="C359" s="4" t="s">
        <v>4942</v>
      </c>
      <c r="D359" s="5">
        <v>45735</v>
      </c>
      <c r="E359" s="4" t="s">
        <v>21</v>
      </c>
      <c r="F359" s="4" t="s">
        <v>4898</v>
      </c>
      <c r="G359" s="4" t="s">
        <v>4950</v>
      </c>
      <c r="H359" s="4" t="s">
        <v>4968</v>
      </c>
      <c r="I359" s="4">
        <v>780</v>
      </c>
      <c r="J359" s="4" t="s">
        <v>4935</v>
      </c>
      <c r="K359" s="4" t="s">
        <v>5057</v>
      </c>
      <c r="L359" s="4"/>
    </row>
    <row r="360" spans="1:12">
      <c r="A360" s="4" t="s">
        <v>5479</v>
      </c>
      <c r="B360" s="4" t="s">
        <v>1892</v>
      </c>
      <c r="C360" s="4" t="s">
        <v>4937</v>
      </c>
      <c r="D360" s="5">
        <v>45866</v>
      </c>
      <c r="E360" s="4" t="s">
        <v>4982</v>
      </c>
      <c r="F360" s="4" t="s">
        <v>4847</v>
      </c>
      <c r="G360" s="4" t="s">
        <v>5071</v>
      </c>
      <c r="H360" s="4" t="s">
        <v>5076</v>
      </c>
      <c r="I360" s="4">
        <v>1792</v>
      </c>
      <c r="J360" s="4"/>
      <c r="K360" s="4" t="s">
        <v>4947</v>
      </c>
      <c r="L360" s="4" t="s">
        <v>5480</v>
      </c>
    </row>
    <row r="361" spans="1:12">
      <c r="A361" s="4" t="s">
        <v>5481</v>
      </c>
      <c r="B361" s="4" t="s">
        <v>3626</v>
      </c>
      <c r="C361" s="4" t="s">
        <v>4953</v>
      </c>
      <c r="D361" s="5">
        <v>45711</v>
      </c>
      <c r="E361" s="4" t="s">
        <v>5038</v>
      </c>
      <c r="F361" s="4" t="s">
        <v>4908</v>
      </c>
      <c r="G361" s="4" t="s">
        <v>5142</v>
      </c>
      <c r="H361" s="4"/>
      <c r="I361" s="4">
        <v>1819</v>
      </c>
      <c r="J361" s="4" t="s">
        <v>5002</v>
      </c>
      <c r="K361" s="4" t="s">
        <v>4957</v>
      </c>
      <c r="L361" s="4"/>
    </row>
    <row r="362" spans="1:12">
      <c r="A362" s="4" t="s">
        <v>5482</v>
      </c>
      <c r="B362" s="4" t="s">
        <v>1383</v>
      </c>
      <c r="C362" s="4" t="s">
        <v>5051</v>
      </c>
      <c r="D362" s="5">
        <v>46017</v>
      </c>
      <c r="E362" s="4"/>
      <c r="F362" s="4" t="s">
        <v>4839</v>
      </c>
      <c r="G362" s="4" t="s">
        <v>4955</v>
      </c>
      <c r="H362" s="4"/>
      <c r="I362" s="4">
        <v>65</v>
      </c>
      <c r="J362" s="4" t="s">
        <v>4977</v>
      </c>
      <c r="K362" s="4" t="s">
        <v>5012</v>
      </c>
      <c r="L362" s="4"/>
    </row>
    <row r="363" spans="1:12">
      <c r="A363" s="4" t="s">
        <v>5483</v>
      </c>
      <c r="B363" s="4" t="s">
        <v>744</v>
      </c>
      <c r="C363" s="4" t="s">
        <v>5240</v>
      </c>
      <c r="D363" s="5">
        <v>45671</v>
      </c>
      <c r="E363" s="4" t="s">
        <v>4982</v>
      </c>
      <c r="F363" s="4" t="s">
        <v>4847</v>
      </c>
      <c r="G363" s="4"/>
      <c r="H363" s="4"/>
      <c r="I363" s="4">
        <v>944</v>
      </c>
      <c r="J363" s="4" t="s">
        <v>4929</v>
      </c>
      <c r="K363" s="4" t="s">
        <v>5122</v>
      </c>
      <c r="L363" s="4"/>
    </row>
    <row r="364" spans="1:12">
      <c r="A364" s="4" t="s">
        <v>5484</v>
      </c>
      <c r="B364" s="4" t="s">
        <v>2687</v>
      </c>
      <c r="C364" s="4" t="s">
        <v>5020</v>
      </c>
      <c r="D364" s="5"/>
      <c r="E364" s="4" t="s">
        <v>5079</v>
      </c>
      <c r="F364" s="4" t="s">
        <v>4857</v>
      </c>
      <c r="G364" s="4" t="s">
        <v>5095</v>
      </c>
      <c r="H364" s="4" t="s">
        <v>133</v>
      </c>
      <c r="I364" s="4"/>
      <c r="J364" s="4" t="s">
        <v>4946</v>
      </c>
      <c r="K364" s="4" t="s">
        <v>4957</v>
      </c>
      <c r="L364" s="4"/>
    </row>
    <row r="365" spans="1:12">
      <c r="A365" s="4" t="s">
        <v>5485</v>
      </c>
      <c r="B365" s="4" t="s">
        <v>2937</v>
      </c>
      <c r="C365" s="4" t="s">
        <v>5126</v>
      </c>
      <c r="D365" s="5">
        <v>45717</v>
      </c>
      <c r="E365" s="4"/>
      <c r="F365" s="4" t="s">
        <v>4908</v>
      </c>
      <c r="G365" s="4" t="s">
        <v>4972</v>
      </c>
      <c r="H365" s="4" t="s">
        <v>5084</v>
      </c>
      <c r="I365" s="4">
        <v>1758</v>
      </c>
      <c r="J365" s="4" t="s">
        <v>4946</v>
      </c>
      <c r="K365" s="4"/>
      <c r="L365" s="4"/>
    </row>
    <row r="366" spans="1:12">
      <c r="A366" s="4" t="s">
        <v>5486</v>
      </c>
      <c r="B366" s="4" t="s">
        <v>218</v>
      </c>
      <c r="C366" s="4" t="s">
        <v>5068</v>
      </c>
      <c r="D366" s="5">
        <v>45757</v>
      </c>
      <c r="E366" s="4"/>
      <c r="F366" s="4" t="s">
        <v>4875</v>
      </c>
      <c r="G366" s="4" t="s">
        <v>5135</v>
      </c>
      <c r="H366" s="4" t="s">
        <v>316</v>
      </c>
      <c r="I366" s="4">
        <v>1540</v>
      </c>
      <c r="J366" s="4"/>
      <c r="K366" s="4" t="s">
        <v>4999</v>
      </c>
      <c r="L366" s="4"/>
    </row>
    <row r="367" spans="1:12">
      <c r="A367" s="4" t="s">
        <v>5487</v>
      </c>
      <c r="B367" s="4" t="s">
        <v>2535</v>
      </c>
      <c r="C367" s="4" t="s">
        <v>4926</v>
      </c>
      <c r="D367" s="5">
        <v>45984</v>
      </c>
      <c r="E367" s="4" t="s">
        <v>20</v>
      </c>
      <c r="F367" s="4" t="s">
        <v>4839</v>
      </c>
      <c r="G367" s="4" t="s">
        <v>5130</v>
      </c>
      <c r="H367" s="4" t="s">
        <v>133</v>
      </c>
      <c r="I367" s="4">
        <v>2011</v>
      </c>
      <c r="J367" s="4"/>
      <c r="K367" s="4" t="s">
        <v>4957</v>
      </c>
      <c r="L367" s="4"/>
    </row>
    <row r="368" spans="1:12">
      <c r="A368" s="4" t="s">
        <v>5488</v>
      </c>
      <c r="B368" s="4" t="s">
        <v>2669</v>
      </c>
      <c r="C368" s="4" t="s">
        <v>4996</v>
      </c>
      <c r="D368" s="5"/>
      <c r="E368" s="4" t="s">
        <v>308</v>
      </c>
      <c r="F368" s="4" t="s">
        <v>4819</v>
      </c>
      <c r="G368" s="4" t="s">
        <v>5025</v>
      </c>
      <c r="H368" s="4" t="s">
        <v>4951</v>
      </c>
      <c r="I368" s="4">
        <v>313</v>
      </c>
      <c r="J368" s="4" t="s">
        <v>5191</v>
      </c>
      <c r="K368" s="4" t="s">
        <v>5057</v>
      </c>
      <c r="L368" s="4"/>
    </row>
    <row r="369" spans="1:12">
      <c r="A369" s="4" t="s">
        <v>5489</v>
      </c>
      <c r="B369" s="4" t="s">
        <v>95</v>
      </c>
      <c r="C369" s="4" t="s">
        <v>5086</v>
      </c>
      <c r="D369" s="5">
        <v>45817</v>
      </c>
      <c r="E369" s="4" t="s">
        <v>5094</v>
      </c>
      <c r="F369" s="4" t="s">
        <v>4898</v>
      </c>
      <c r="G369" s="4"/>
      <c r="H369" s="4" t="s">
        <v>222</v>
      </c>
      <c r="I369" s="4">
        <v>990</v>
      </c>
      <c r="J369" s="4" t="s">
        <v>4935</v>
      </c>
      <c r="K369" s="4" t="s">
        <v>5122</v>
      </c>
      <c r="L369" s="4"/>
    </row>
    <row r="370" spans="1:12">
      <c r="A370" s="4" t="s">
        <v>5490</v>
      </c>
      <c r="B370" s="4" t="s">
        <v>2799</v>
      </c>
      <c r="C370" s="4" t="s">
        <v>5078</v>
      </c>
      <c r="D370" s="5">
        <v>45690</v>
      </c>
      <c r="E370" s="4" t="s">
        <v>4954</v>
      </c>
      <c r="F370" s="4" t="s">
        <v>4839</v>
      </c>
      <c r="G370" s="4" t="s">
        <v>5174</v>
      </c>
      <c r="H370" s="4" t="s">
        <v>489</v>
      </c>
      <c r="I370" s="4"/>
      <c r="J370" s="4" t="s">
        <v>4940</v>
      </c>
      <c r="K370" s="4" t="s">
        <v>5053</v>
      </c>
      <c r="L370" s="4"/>
    </row>
    <row r="371" spans="1:12">
      <c r="A371" s="4" t="s">
        <v>5491</v>
      </c>
      <c r="B371" s="4" t="s">
        <v>4386</v>
      </c>
      <c r="C371" s="4" t="s">
        <v>4990</v>
      </c>
      <c r="D371" s="5">
        <v>45793</v>
      </c>
      <c r="E371" s="4"/>
      <c r="F371" s="4" t="s">
        <v>4898</v>
      </c>
      <c r="G371" s="4" t="s">
        <v>5074</v>
      </c>
      <c r="H371" s="4" t="s">
        <v>133</v>
      </c>
      <c r="I371" s="4"/>
      <c r="J371" s="4"/>
      <c r="K371" s="4"/>
      <c r="L371" s="4" t="s">
        <v>5219</v>
      </c>
    </row>
    <row r="372" spans="1:12">
      <c r="A372" s="4" t="s">
        <v>5492</v>
      </c>
      <c r="B372" s="4" t="s">
        <v>4240</v>
      </c>
      <c r="C372" s="4" t="s">
        <v>4965</v>
      </c>
      <c r="D372" s="5">
        <v>45842</v>
      </c>
      <c r="E372" s="4" t="s">
        <v>4943</v>
      </c>
      <c r="F372" s="4" t="s">
        <v>4908</v>
      </c>
      <c r="G372" s="4" t="s">
        <v>5062</v>
      </c>
      <c r="H372" s="4"/>
      <c r="I372" s="4">
        <v>170</v>
      </c>
      <c r="J372" s="4" t="s">
        <v>5107</v>
      </c>
      <c r="K372" s="4" t="s">
        <v>5003</v>
      </c>
      <c r="L372" s="4"/>
    </row>
    <row r="373" spans="1:12">
      <c r="A373" s="4" t="s">
        <v>5493</v>
      </c>
      <c r="B373" s="4" t="s">
        <v>3465</v>
      </c>
      <c r="C373" s="4" t="s">
        <v>5042</v>
      </c>
      <c r="D373" s="5">
        <v>45672</v>
      </c>
      <c r="E373" s="4" t="s">
        <v>369</v>
      </c>
      <c r="F373" s="4" t="s">
        <v>4898</v>
      </c>
      <c r="G373" s="4" t="s">
        <v>5135</v>
      </c>
      <c r="H373" s="4" t="s">
        <v>5011</v>
      </c>
      <c r="I373" s="4">
        <v>1809</v>
      </c>
      <c r="J373" s="4" t="s">
        <v>4946</v>
      </c>
      <c r="K373" s="4" t="s">
        <v>5047</v>
      </c>
      <c r="L373" s="4"/>
    </row>
    <row r="374" spans="1:12">
      <c r="A374" s="4" t="s">
        <v>5494</v>
      </c>
      <c r="B374" s="4" t="s">
        <v>1728</v>
      </c>
      <c r="C374" s="4" t="s">
        <v>4986</v>
      </c>
      <c r="D374" s="5">
        <v>45938</v>
      </c>
      <c r="E374" s="4" t="s">
        <v>5043</v>
      </c>
      <c r="F374" s="4"/>
      <c r="G374" s="4" t="s">
        <v>4933</v>
      </c>
      <c r="H374" s="4" t="s">
        <v>5076</v>
      </c>
      <c r="I374" s="4">
        <v>431</v>
      </c>
      <c r="J374" s="4" t="s">
        <v>4973</v>
      </c>
      <c r="K374" s="4" t="s">
        <v>4930</v>
      </c>
      <c r="L374" s="4"/>
    </row>
    <row r="375" spans="1:12">
      <c r="A375" s="4" t="s">
        <v>5495</v>
      </c>
      <c r="B375" s="4" t="s">
        <v>1884</v>
      </c>
      <c r="C375" s="4" t="s">
        <v>5051</v>
      </c>
      <c r="D375" s="5">
        <v>45705</v>
      </c>
      <c r="E375" s="4" t="s">
        <v>251</v>
      </c>
      <c r="F375" s="4" t="s">
        <v>4857</v>
      </c>
      <c r="G375" s="4" t="s">
        <v>5039</v>
      </c>
      <c r="H375" s="4" t="s">
        <v>4951</v>
      </c>
      <c r="I375" s="4">
        <v>1437</v>
      </c>
      <c r="J375" s="4"/>
      <c r="K375" s="4" t="s">
        <v>5026</v>
      </c>
      <c r="L375" s="4"/>
    </row>
    <row r="376" spans="1:12">
      <c r="A376" s="4" t="s">
        <v>5496</v>
      </c>
      <c r="B376" s="4" t="s">
        <v>2904</v>
      </c>
      <c r="C376" s="4" t="s">
        <v>4926</v>
      </c>
      <c r="D376" s="5">
        <v>45997</v>
      </c>
      <c r="E376" s="4" t="s">
        <v>5038</v>
      </c>
      <c r="F376" s="4"/>
      <c r="G376" s="4" t="s">
        <v>4961</v>
      </c>
      <c r="H376" s="4" t="s">
        <v>489</v>
      </c>
      <c r="I376" s="4"/>
      <c r="J376" s="4" t="s">
        <v>4940</v>
      </c>
      <c r="K376" s="4" t="s">
        <v>5122</v>
      </c>
      <c r="L376" s="4"/>
    </row>
    <row r="377" spans="1:12">
      <c r="A377" s="4" t="s">
        <v>5497</v>
      </c>
      <c r="B377" s="4" t="s">
        <v>2051</v>
      </c>
      <c r="C377" s="4" t="s">
        <v>4981</v>
      </c>
      <c r="D377" s="5">
        <v>45992</v>
      </c>
      <c r="E377" s="4" t="s">
        <v>5043</v>
      </c>
      <c r="F377" s="4" t="s">
        <v>4875</v>
      </c>
      <c r="G377" s="4" t="s">
        <v>5156</v>
      </c>
      <c r="H377" s="4" t="s">
        <v>133</v>
      </c>
      <c r="I377" s="4">
        <v>261</v>
      </c>
      <c r="J377" s="4" t="s">
        <v>5092</v>
      </c>
      <c r="K377" s="4" t="s">
        <v>4947</v>
      </c>
      <c r="L377" s="4"/>
    </row>
    <row r="378" spans="1:12">
      <c r="A378" s="4" t="s">
        <v>5498</v>
      </c>
      <c r="B378" s="4" t="s">
        <v>3256</v>
      </c>
      <c r="C378" s="4" t="s">
        <v>5260</v>
      </c>
      <c r="D378" s="5">
        <v>45932</v>
      </c>
      <c r="E378" s="4"/>
      <c r="F378" s="4"/>
      <c r="G378" s="4" t="s">
        <v>4927</v>
      </c>
      <c r="H378" s="4"/>
      <c r="I378" s="4">
        <v>1014</v>
      </c>
      <c r="J378" s="4" t="s">
        <v>5031</v>
      </c>
      <c r="K378" s="4"/>
      <c r="L378" s="4"/>
    </row>
    <row r="379" spans="1:12">
      <c r="A379" s="4" t="s">
        <v>5499</v>
      </c>
      <c r="B379" s="4" t="s">
        <v>3496</v>
      </c>
      <c r="C379" s="4" t="s">
        <v>4990</v>
      </c>
      <c r="D379" s="5">
        <v>45866</v>
      </c>
      <c r="E379" s="4" t="s">
        <v>5094</v>
      </c>
      <c r="F379" s="4" t="s">
        <v>4824</v>
      </c>
      <c r="G379" s="4" t="s">
        <v>5044</v>
      </c>
      <c r="H379" s="4" t="s">
        <v>5063</v>
      </c>
      <c r="I379" s="4">
        <v>2147</v>
      </c>
      <c r="J379" s="4" t="s">
        <v>4940</v>
      </c>
      <c r="K379" s="4" t="s">
        <v>4947</v>
      </c>
      <c r="L379" s="4"/>
    </row>
    <row r="380" spans="1:12">
      <c r="A380" s="4" t="s">
        <v>5500</v>
      </c>
      <c r="B380" s="4" t="s">
        <v>4190</v>
      </c>
      <c r="C380" s="4" t="s">
        <v>5109</v>
      </c>
      <c r="D380" s="5">
        <v>45778</v>
      </c>
      <c r="E380" s="4" t="s">
        <v>4966</v>
      </c>
      <c r="F380" s="4" t="s">
        <v>4865</v>
      </c>
      <c r="G380" s="4" t="s">
        <v>5069</v>
      </c>
      <c r="H380" s="4" t="s">
        <v>4988</v>
      </c>
      <c r="I380" s="4">
        <v>1929</v>
      </c>
      <c r="J380" s="4" t="s">
        <v>5031</v>
      </c>
      <c r="K380" s="4" t="s">
        <v>4957</v>
      </c>
      <c r="L380" s="4"/>
    </row>
    <row r="381" spans="1:12">
      <c r="A381" s="4" t="s">
        <v>5501</v>
      </c>
      <c r="B381" s="4" t="s">
        <v>1742</v>
      </c>
      <c r="C381" s="4" t="s">
        <v>5202</v>
      </c>
      <c r="D381" s="5">
        <v>45968</v>
      </c>
      <c r="E381" s="4" t="s">
        <v>20</v>
      </c>
      <c r="F381" s="4" t="s">
        <v>4898</v>
      </c>
      <c r="G381" s="4" t="s">
        <v>5039</v>
      </c>
      <c r="H381" s="4" t="s">
        <v>5136</v>
      </c>
      <c r="I381" s="4">
        <v>981</v>
      </c>
      <c r="J381" s="4" t="s">
        <v>5092</v>
      </c>
      <c r="K381" s="4" t="s">
        <v>5012</v>
      </c>
      <c r="L381" s="4"/>
    </row>
    <row r="382" spans="1:12">
      <c r="A382" s="4" t="s">
        <v>5502</v>
      </c>
      <c r="B382" s="4" t="s">
        <v>3302</v>
      </c>
      <c r="C382" s="4" t="s">
        <v>5260</v>
      </c>
      <c r="D382" s="5">
        <v>45892</v>
      </c>
      <c r="E382" s="4" t="s">
        <v>20</v>
      </c>
      <c r="F382" s="4" t="s">
        <v>4857</v>
      </c>
      <c r="G382" s="4" t="s">
        <v>5044</v>
      </c>
      <c r="H382" s="4"/>
      <c r="I382" s="4">
        <v>2091</v>
      </c>
      <c r="J382" s="4" t="s">
        <v>5092</v>
      </c>
      <c r="K382" s="4" t="s">
        <v>5023</v>
      </c>
      <c r="L382" s="4"/>
    </row>
    <row r="383" spans="1:12">
      <c r="A383" s="4" t="s">
        <v>5503</v>
      </c>
      <c r="B383" s="4" t="s">
        <v>2028</v>
      </c>
      <c r="C383" s="4" t="s">
        <v>5170</v>
      </c>
      <c r="D383" s="5">
        <v>45911</v>
      </c>
      <c r="E383" s="4" t="s">
        <v>5056</v>
      </c>
      <c r="F383" s="4" t="s">
        <v>4865</v>
      </c>
      <c r="G383" s="4" t="s">
        <v>4927</v>
      </c>
      <c r="H383" s="4" t="s">
        <v>5063</v>
      </c>
      <c r="I383" s="4">
        <v>321</v>
      </c>
      <c r="J383" s="4" t="s">
        <v>5049</v>
      </c>
      <c r="K383" s="4"/>
      <c r="L383" s="4"/>
    </row>
    <row r="384" spans="1:12">
      <c r="A384" s="4" t="s">
        <v>5504</v>
      </c>
      <c r="B384" s="4" t="s">
        <v>1994</v>
      </c>
      <c r="C384" s="4" t="s">
        <v>5263</v>
      </c>
      <c r="D384" s="5">
        <v>45865</v>
      </c>
      <c r="E384" s="4" t="s">
        <v>5079</v>
      </c>
      <c r="F384" s="4" t="s">
        <v>4891</v>
      </c>
      <c r="G384" s="4" t="s">
        <v>4961</v>
      </c>
      <c r="H384" s="4" t="s">
        <v>4968</v>
      </c>
      <c r="I384" s="4"/>
      <c r="J384" s="4" t="s">
        <v>4935</v>
      </c>
      <c r="K384" s="4"/>
      <c r="L384" s="4"/>
    </row>
    <row r="385" spans="1:11">
      <c r="A385" s="4" t="s">
        <v>5505</v>
      </c>
      <c r="B385" s="4" t="s">
        <v>1013</v>
      </c>
      <c r="C385" s="4" t="s">
        <v>4992</v>
      </c>
      <c r="D385" s="5"/>
      <c r="E385" s="4" t="s">
        <v>251</v>
      </c>
      <c r="F385" s="4" t="s">
        <v>4824</v>
      </c>
      <c r="G385" s="4" t="s">
        <v>4993</v>
      </c>
      <c r="H385" s="4" t="s">
        <v>5136</v>
      </c>
      <c r="I385" s="4">
        <v>1821</v>
      </c>
      <c r="J385" s="4"/>
      <c r="K385" s="4"/>
    </row>
    <row r="386" spans="1:11">
      <c r="A386" s="4" t="s">
        <v>5506</v>
      </c>
      <c r="B386" s="4" t="s">
        <v>2077</v>
      </c>
      <c r="C386" s="4" t="s">
        <v>5078</v>
      </c>
      <c r="D386" s="5">
        <v>45724</v>
      </c>
      <c r="E386" s="4" t="s">
        <v>5113</v>
      </c>
      <c r="F386" s="4" t="s">
        <v>4824</v>
      </c>
      <c r="G386" s="4" t="s">
        <v>5174</v>
      </c>
      <c r="H386" s="4" t="s">
        <v>4994</v>
      </c>
      <c r="I386" s="4"/>
      <c r="J386" s="4" t="s">
        <v>4984</v>
      </c>
      <c r="K386" s="4"/>
    </row>
    <row r="387" spans="1:11">
      <c r="A387" s="4" t="s">
        <v>5507</v>
      </c>
      <c r="B387" s="4" t="s">
        <v>880</v>
      </c>
      <c r="C387" s="4" t="s">
        <v>4981</v>
      </c>
      <c r="D387" s="5">
        <v>45725</v>
      </c>
      <c r="E387" s="4"/>
      <c r="F387" s="4" t="s">
        <v>4908</v>
      </c>
      <c r="G387" s="4" t="s">
        <v>4976</v>
      </c>
      <c r="H387" s="4" t="s">
        <v>133</v>
      </c>
      <c r="I387" s="4">
        <v>1551</v>
      </c>
      <c r="J387" s="4"/>
      <c r="K387" s="4" t="s">
        <v>4947</v>
      </c>
    </row>
    <row r="388" spans="1:11">
      <c r="A388" s="4" t="s">
        <v>5508</v>
      </c>
      <c r="B388" s="4" t="s">
        <v>2559</v>
      </c>
      <c r="C388" s="4" t="s">
        <v>5109</v>
      </c>
      <c r="D388" s="5">
        <v>45848</v>
      </c>
      <c r="E388" s="4" t="s">
        <v>5043</v>
      </c>
      <c r="F388" s="4" t="s">
        <v>4819</v>
      </c>
      <c r="G388" s="4" t="s">
        <v>4976</v>
      </c>
      <c r="H388" s="4" t="s">
        <v>5090</v>
      </c>
      <c r="I388" s="4">
        <v>391</v>
      </c>
      <c r="J388" s="4"/>
      <c r="K388" s="4" t="s">
        <v>4947</v>
      </c>
    </row>
    <row r="389" spans="1:11">
      <c r="A389" s="4" t="s">
        <v>5509</v>
      </c>
      <c r="B389" s="4" t="s">
        <v>2068</v>
      </c>
      <c r="C389" s="4" t="s">
        <v>4992</v>
      </c>
      <c r="D389" s="5">
        <v>45893</v>
      </c>
      <c r="E389" s="4" t="s">
        <v>21</v>
      </c>
      <c r="F389" s="4"/>
      <c r="G389" s="4" t="s">
        <v>5189</v>
      </c>
      <c r="H389" s="4" t="s">
        <v>133</v>
      </c>
      <c r="I389" s="4">
        <v>2125</v>
      </c>
      <c r="J389" s="4" t="s">
        <v>5031</v>
      </c>
      <c r="K389" s="4" t="s">
        <v>5026</v>
      </c>
    </row>
    <row r="390" spans="1:11">
      <c r="A390" s="4" t="s">
        <v>5510</v>
      </c>
      <c r="B390" s="4" t="s">
        <v>1905</v>
      </c>
      <c r="C390" s="4" t="s">
        <v>5238</v>
      </c>
      <c r="D390" s="5">
        <v>45988</v>
      </c>
      <c r="E390" s="4" t="s">
        <v>5134</v>
      </c>
      <c r="F390" s="4" t="s">
        <v>4908</v>
      </c>
      <c r="G390" s="4" t="s">
        <v>5074</v>
      </c>
      <c r="H390" s="4"/>
      <c r="I390" s="4"/>
      <c r="J390" s="4" t="s">
        <v>5002</v>
      </c>
      <c r="K390" s="4" t="s">
        <v>4963</v>
      </c>
    </row>
    <row r="391" spans="1:11">
      <c r="A391" s="4" t="s">
        <v>5511</v>
      </c>
      <c r="B391" s="4" t="s">
        <v>3858</v>
      </c>
      <c r="C391" s="4" t="s">
        <v>5126</v>
      </c>
      <c r="D391" s="5">
        <v>45832</v>
      </c>
      <c r="E391" s="4" t="s">
        <v>5094</v>
      </c>
      <c r="F391" s="4" t="s">
        <v>4891</v>
      </c>
      <c r="G391" s="4" t="s">
        <v>5071</v>
      </c>
      <c r="H391" s="4" t="s">
        <v>5006</v>
      </c>
      <c r="I391" s="4">
        <v>1413</v>
      </c>
      <c r="J391" s="4" t="s">
        <v>5082</v>
      </c>
      <c r="K391" s="4" t="s">
        <v>4947</v>
      </c>
    </row>
    <row r="392" spans="1:11">
      <c r="A392" s="4" t="s">
        <v>5512</v>
      </c>
      <c r="B392" s="4" t="s">
        <v>1742</v>
      </c>
      <c r="C392" s="4" t="s">
        <v>5106</v>
      </c>
      <c r="D392" s="5">
        <v>45678</v>
      </c>
      <c r="E392" s="4" t="s">
        <v>5038</v>
      </c>
      <c r="F392" s="4" t="s">
        <v>4824</v>
      </c>
      <c r="G392" s="4" t="s">
        <v>5010</v>
      </c>
      <c r="H392" s="4"/>
      <c r="I392" s="4">
        <v>2182</v>
      </c>
      <c r="J392" s="4" t="s">
        <v>5107</v>
      </c>
      <c r="K392" s="4" t="s">
        <v>4969</v>
      </c>
    </row>
    <row r="393" spans="1:11">
      <c r="A393" s="4" t="s">
        <v>5513</v>
      </c>
      <c r="B393" s="4" t="s">
        <v>2744</v>
      </c>
      <c r="C393" s="4" t="s">
        <v>5106</v>
      </c>
      <c r="D393" s="5">
        <v>45716</v>
      </c>
      <c r="E393" s="4" t="s">
        <v>5043</v>
      </c>
      <c r="F393" s="4" t="s">
        <v>4865</v>
      </c>
      <c r="G393" s="4" t="s">
        <v>4950</v>
      </c>
      <c r="H393" s="4" t="s">
        <v>4994</v>
      </c>
      <c r="I393" s="4">
        <v>250</v>
      </c>
      <c r="J393" s="4" t="s">
        <v>5092</v>
      </c>
      <c r="K393" s="4"/>
    </row>
    <row r="394" spans="1:11">
      <c r="A394" s="4" t="s">
        <v>5514</v>
      </c>
      <c r="B394" s="4" t="s">
        <v>4700</v>
      </c>
      <c r="C394" s="4" t="s">
        <v>5001</v>
      </c>
      <c r="D394" s="5"/>
      <c r="E394" s="4" t="s">
        <v>4966</v>
      </c>
      <c r="F394" s="4" t="s">
        <v>4875</v>
      </c>
      <c r="G394" s="4" t="s">
        <v>5142</v>
      </c>
      <c r="H394" s="4" t="s">
        <v>5084</v>
      </c>
      <c r="I394" s="4">
        <v>990</v>
      </c>
      <c r="J394" s="4" t="s">
        <v>4973</v>
      </c>
      <c r="K394" s="4"/>
    </row>
    <row r="395" spans="1:11">
      <c r="A395" s="4" t="s">
        <v>5515</v>
      </c>
      <c r="B395" s="4" t="s">
        <v>1556</v>
      </c>
      <c r="C395" s="4" t="s">
        <v>5170</v>
      </c>
      <c r="D395" s="5">
        <v>45813</v>
      </c>
      <c r="E395" s="4" t="s">
        <v>308</v>
      </c>
      <c r="F395" s="4"/>
      <c r="G395" s="4" t="s">
        <v>4938</v>
      </c>
      <c r="H395" s="4" t="s">
        <v>4983</v>
      </c>
      <c r="I395" s="4"/>
      <c r="J395" s="4" t="s">
        <v>5082</v>
      </c>
      <c r="K395" s="4" t="s">
        <v>4947</v>
      </c>
    </row>
    <row r="396" spans="1:11">
      <c r="A396" s="4" t="s">
        <v>5516</v>
      </c>
      <c r="B396" s="4" t="s">
        <v>4345</v>
      </c>
      <c r="C396" s="4" t="s">
        <v>5229</v>
      </c>
      <c r="D396" s="5">
        <v>45921</v>
      </c>
      <c r="E396" s="4" t="s">
        <v>5065</v>
      </c>
      <c r="F396" s="4" t="s">
        <v>4819</v>
      </c>
      <c r="G396" s="4" t="s">
        <v>5059</v>
      </c>
      <c r="H396" s="4" t="s">
        <v>5076</v>
      </c>
      <c r="I396" s="4">
        <v>832</v>
      </c>
      <c r="J396" s="4" t="s">
        <v>5092</v>
      </c>
      <c r="K396" s="4" t="s">
        <v>5057</v>
      </c>
    </row>
    <row r="397" spans="1:11">
      <c r="A397" s="4" t="s">
        <v>5517</v>
      </c>
      <c r="B397" s="4" t="s">
        <v>3757</v>
      </c>
      <c r="C397" s="4" t="s">
        <v>5005</v>
      </c>
      <c r="D397" s="5">
        <v>45872</v>
      </c>
      <c r="E397" s="4" t="s">
        <v>4982</v>
      </c>
      <c r="F397" s="4" t="s">
        <v>4847</v>
      </c>
      <c r="G397" s="4"/>
      <c r="H397" s="4"/>
      <c r="I397" s="4">
        <v>661</v>
      </c>
      <c r="J397" s="4" t="s">
        <v>5002</v>
      </c>
      <c r="K397" s="4" t="s">
        <v>5035</v>
      </c>
    </row>
    <row r="398" spans="1:11">
      <c r="A398" s="4" t="s">
        <v>5518</v>
      </c>
      <c r="B398" s="4" t="s">
        <v>2545</v>
      </c>
      <c r="C398" s="4" t="s">
        <v>5106</v>
      </c>
      <c r="D398" s="5">
        <v>45862</v>
      </c>
      <c r="E398" s="4"/>
      <c r="F398" s="4" t="s">
        <v>4857</v>
      </c>
      <c r="G398" s="4" t="s">
        <v>5174</v>
      </c>
      <c r="H398" s="4" t="s">
        <v>4945</v>
      </c>
      <c r="I398" s="4">
        <v>859</v>
      </c>
      <c r="J398" s="4" t="s">
        <v>4935</v>
      </c>
      <c r="K398" s="4"/>
    </row>
    <row r="399" spans="1:11">
      <c r="A399" s="4" t="s">
        <v>5519</v>
      </c>
      <c r="B399" s="4" t="s">
        <v>1712</v>
      </c>
      <c r="C399" s="4" t="s">
        <v>4996</v>
      </c>
      <c r="D399" s="5">
        <v>45894</v>
      </c>
      <c r="E399" s="4" t="s">
        <v>5022</v>
      </c>
      <c r="F399" s="4" t="s">
        <v>4857</v>
      </c>
      <c r="G399" s="4" t="s">
        <v>5010</v>
      </c>
      <c r="H399" s="4" t="s">
        <v>5136</v>
      </c>
      <c r="I399" s="4"/>
      <c r="J399" s="4" t="s">
        <v>4973</v>
      </c>
      <c r="K399" s="4" t="s">
        <v>4930</v>
      </c>
    </row>
    <row r="400" spans="1:11">
      <c r="A400" s="4" t="s">
        <v>5520</v>
      </c>
      <c r="B400" s="4" t="s">
        <v>1113</v>
      </c>
      <c r="C400" s="4" t="s">
        <v>5325</v>
      </c>
      <c r="D400" s="5">
        <v>45780</v>
      </c>
      <c r="E400" s="4"/>
      <c r="F400" s="4"/>
      <c r="G400" s="4" t="s">
        <v>5030</v>
      </c>
      <c r="H400" s="4"/>
      <c r="I400" s="4">
        <v>2093</v>
      </c>
      <c r="J400" s="4" t="s">
        <v>5107</v>
      </c>
      <c r="K400" s="4" t="s">
        <v>5035</v>
      </c>
    </row>
    <row r="401" spans="1:12">
      <c r="A401" s="4" t="s">
        <v>5521</v>
      </c>
      <c r="B401" s="4" t="s">
        <v>1541</v>
      </c>
      <c r="C401" s="4" t="s">
        <v>5016</v>
      </c>
      <c r="D401" s="5">
        <v>45995</v>
      </c>
      <c r="E401" s="4" t="s">
        <v>4960</v>
      </c>
      <c r="F401" s="4" t="s">
        <v>4839</v>
      </c>
      <c r="G401" s="4" t="s">
        <v>5014</v>
      </c>
      <c r="H401" s="4" t="s">
        <v>5011</v>
      </c>
      <c r="I401" s="4">
        <v>266</v>
      </c>
      <c r="J401" s="4" t="s">
        <v>5031</v>
      </c>
      <c r="K401" s="4" t="s">
        <v>4969</v>
      </c>
      <c r="L401" s="4"/>
    </row>
    <row r="402" spans="1:12">
      <c r="A402" s="4" t="s">
        <v>5522</v>
      </c>
      <c r="B402" s="4" t="s">
        <v>2894</v>
      </c>
      <c r="C402" s="4" t="s">
        <v>4953</v>
      </c>
      <c r="D402" s="5">
        <v>45750</v>
      </c>
      <c r="E402" s="4" t="s">
        <v>308</v>
      </c>
      <c r="F402" s="4"/>
      <c r="G402" s="4" t="s">
        <v>5095</v>
      </c>
      <c r="H402" s="4" t="s">
        <v>4934</v>
      </c>
      <c r="I402" s="4">
        <v>1424</v>
      </c>
      <c r="J402" s="4" t="s">
        <v>5191</v>
      </c>
      <c r="K402" s="4" t="s">
        <v>4978</v>
      </c>
      <c r="L402" s="4" t="s">
        <v>5245</v>
      </c>
    </row>
    <row r="403" spans="1:12">
      <c r="A403" s="4" t="s">
        <v>5523</v>
      </c>
      <c r="B403" s="4" t="s">
        <v>2748</v>
      </c>
      <c r="C403" s="4" t="s">
        <v>5240</v>
      </c>
      <c r="D403" s="5">
        <v>45758</v>
      </c>
      <c r="E403" s="4" t="s">
        <v>5113</v>
      </c>
      <c r="F403" s="4" t="s">
        <v>4875</v>
      </c>
      <c r="G403" s="4" t="s">
        <v>5095</v>
      </c>
      <c r="H403" s="4" t="s">
        <v>5017</v>
      </c>
      <c r="I403" s="4">
        <v>2376</v>
      </c>
      <c r="J403" s="4" t="s">
        <v>5031</v>
      </c>
      <c r="K403" s="4" t="s">
        <v>5035</v>
      </c>
      <c r="L403" s="4"/>
    </row>
    <row r="404" spans="1:12">
      <c r="A404" s="4" t="s">
        <v>5524</v>
      </c>
      <c r="B404" s="4" t="s">
        <v>819</v>
      </c>
      <c r="C404" s="4" t="s">
        <v>5001</v>
      </c>
      <c r="D404" s="5">
        <v>45919</v>
      </c>
      <c r="E404" s="4" t="s">
        <v>5022</v>
      </c>
      <c r="F404" s="4" t="s">
        <v>4819</v>
      </c>
      <c r="G404" s="4" t="s">
        <v>5172</v>
      </c>
      <c r="H404" s="4" t="s">
        <v>4939</v>
      </c>
      <c r="I404" s="4">
        <v>1504</v>
      </c>
      <c r="J404" s="4" t="s">
        <v>4962</v>
      </c>
      <c r="K404" s="4"/>
      <c r="L404" s="4"/>
    </row>
    <row r="405" spans="1:12">
      <c r="A405" s="4" t="s">
        <v>5525</v>
      </c>
      <c r="B405" s="4" t="s">
        <v>4244</v>
      </c>
      <c r="C405" s="4" t="s">
        <v>5020</v>
      </c>
      <c r="D405" s="5">
        <v>45911</v>
      </c>
      <c r="E405" s="4" t="s">
        <v>4982</v>
      </c>
      <c r="F405" s="4" t="s">
        <v>4875</v>
      </c>
      <c r="G405" s="4" t="s">
        <v>5174</v>
      </c>
      <c r="H405" s="4" t="s">
        <v>5017</v>
      </c>
      <c r="I405" s="4">
        <v>210</v>
      </c>
      <c r="J405" s="4" t="s">
        <v>4935</v>
      </c>
      <c r="K405" s="4"/>
      <c r="L405" s="4"/>
    </row>
    <row r="406" spans="1:12">
      <c r="A406" s="4" t="s">
        <v>5526</v>
      </c>
      <c r="B406" s="4" t="s">
        <v>4655</v>
      </c>
      <c r="C406" s="4" t="s">
        <v>5020</v>
      </c>
      <c r="D406" s="5">
        <v>45676</v>
      </c>
      <c r="E406" s="4" t="s">
        <v>4954</v>
      </c>
      <c r="F406" s="4" t="s">
        <v>4839</v>
      </c>
      <c r="G406" s="4"/>
      <c r="H406" s="4" t="s">
        <v>4983</v>
      </c>
      <c r="I406" s="4">
        <v>1188</v>
      </c>
      <c r="J406" s="4" t="s">
        <v>5191</v>
      </c>
      <c r="K406" s="4"/>
      <c r="L406" s="4"/>
    </row>
    <row r="407" spans="1:12">
      <c r="A407" s="4" t="s">
        <v>5527</v>
      </c>
      <c r="B407" s="4" t="s">
        <v>3434</v>
      </c>
      <c r="C407" s="4" t="s">
        <v>5111</v>
      </c>
      <c r="D407" s="5">
        <v>45701</v>
      </c>
      <c r="E407" s="4" t="s">
        <v>369</v>
      </c>
      <c r="F407" s="4" t="s">
        <v>4865</v>
      </c>
      <c r="G407" s="4" t="s">
        <v>5132</v>
      </c>
      <c r="H407" s="4" t="s">
        <v>5072</v>
      </c>
      <c r="I407" s="4">
        <v>1589</v>
      </c>
      <c r="J407" s="4" t="s">
        <v>4962</v>
      </c>
      <c r="K407" s="4" t="s">
        <v>4930</v>
      </c>
      <c r="L407" s="4"/>
    </row>
    <row r="408" spans="1:12">
      <c r="A408" s="4" t="s">
        <v>5528</v>
      </c>
      <c r="B408" s="4" t="s">
        <v>3781</v>
      </c>
      <c r="C408" s="4" t="s">
        <v>5293</v>
      </c>
      <c r="D408" s="5">
        <v>45733</v>
      </c>
      <c r="E408" s="4"/>
      <c r="F408" s="4" t="s">
        <v>4824</v>
      </c>
      <c r="G408" s="4" t="s">
        <v>5071</v>
      </c>
      <c r="H408" s="4" t="s">
        <v>4951</v>
      </c>
      <c r="I408" s="4">
        <v>1662</v>
      </c>
      <c r="J408" s="4"/>
      <c r="K408" s="4" t="s">
        <v>4969</v>
      </c>
      <c r="L408" s="4" t="s">
        <v>5529</v>
      </c>
    </row>
    <row r="409" spans="1:12">
      <c r="A409" s="4" t="s">
        <v>5530</v>
      </c>
      <c r="B409" s="4" t="s">
        <v>3946</v>
      </c>
      <c r="C409" s="4" t="s">
        <v>5046</v>
      </c>
      <c r="D409" s="5">
        <v>45796</v>
      </c>
      <c r="E409" s="4" t="s">
        <v>4894</v>
      </c>
      <c r="F409" s="4"/>
      <c r="G409" s="4" t="s">
        <v>4987</v>
      </c>
      <c r="H409" s="4" t="s">
        <v>4994</v>
      </c>
      <c r="I409" s="4">
        <v>984</v>
      </c>
      <c r="J409" s="4" t="s">
        <v>5100</v>
      </c>
      <c r="K409" s="4" t="s">
        <v>4978</v>
      </c>
      <c r="L409" s="4"/>
    </row>
    <row r="410" spans="1:12">
      <c r="A410" s="4" t="s">
        <v>5531</v>
      </c>
      <c r="B410" s="4" t="s">
        <v>3501</v>
      </c>
      <c r="C410" s="4" t="s">
        <v>5152</v>
      </c>
      <c r="D410" s="5">
        <v>45690</v>
      </c>
      <c r="E410" s="4" t="s">
        <v>5022</v>
      </c>
      <c r="F410" s="4"/>
      <c r="G410" s="4" t="s">
        <v>5039</v>
      </c>
      <c r="H410" s="4" t="s">
        <v>5084</v>
      </c>
      <c r="I410" s="4">
        <v>1540</v>
      </c>
      <c r="J410" s="4" t="s">
        <v>4929</v>
      </c>
      <c r="K410" s="4" t="s">
        <v>5053</v>
      </c>
      <c r="L410" s="4"/>
    </row>
    <row r="411" spans="1:12">
      <c r="A411" s="4" t="s">
        <v>5532</v>
      </c>
      <c r="B411" s="4" t="s">
        <v>4782</v>
      </c>
      <c r="C411" s="4" t="s">
        <v>5240</v>
      </c>
      <c r="D411" s="5">
        <v>45835</v>
      </c>
      <c r="E411" s="4" t="s">
        <v>4943</v>
      </c>
      <c r="F411" s="4" t="s">
        <v>4875</v>
      </c>
      <c r="G411" s="4" t="s">
        <v>4961</v>
      </c>
      <c r="H411" s="4" t="s">
        <v>5017</v>
      </c>
      <c r="I411" s="4">
        <v>2187</v>
      </c>
      <c r="J411" s="4" t="s">
        <v>5018</v>
      </c>
      <c r="K411" s="4" t="s">
        <v>4947</v>
      </c>
      <c r="L411" s="4"/>
    </row>
    <row r="412" spans="1:12">
      <c r="A412" s="4" t="s">
        <v>5533</v>
      </c>
      <c r="B412" s="4" t="s">
        <v>4518</v>
      </c>
      <c r="C412" s="4" t="s">
        <v>4971</v>
      </c>
      <c r="D412" s="5">
        <v>45722</v>
      </c>
      <c r="E412" s="4" t="s">
        <v>5043</v>
      </c>
      <c r="F412" s="4" t="s">
        <v>4839</v>
      </c>
      <c r="G412" s="4" t="s">
        <v>4961</v>
      </c>
      <c r="H412" s="4"/>
      <c r="I412" s="4">
        <v>10</v>
      </c>
      <c r="J412" s="4" t="s">
        <v>5002</v>
      </c>
      <c r="K412" s="4" t="s">
        <v>5047</v>
      </c>
      <c r="L412" s="4"/>
    </row>
    <row r="413" spans="1:12">
      <c r="A413" s="4" t="s">
        <v>5534</v>
      </c>
      <c r="B413" s="4" t="s">
        <v>693</v>
      </c>
      <c r="C413" s="4" t="s">
        <v>5152</v>
      </c>
      <c r="D413" s="5">
        <v>45862</v>
      </c>
      <c r="E413" s="4" t="s">
        <v>4896</v>
      </c>
      <c r="F413" s="4"/>
      <c r="G413" s="4" t="s">
        <v>5074</v>
      </c>
      <c r="H413" s="4" t="s">
        <v>4928</v>
      </c>
      <c r="I413" s="4">
        <v>28</v>
      </c>
      <c r="J413" s="4"/>
      <c r="K413" s="4" t="s">
        <v>4999</v>
      </c>
      <c r="L413" s="4"/>
    </row>
    <row r="414" spans="1:12">
      <c r="A414" s="4" t="s">
        <v>5535</v>
      </c>
      <c r="B414" s="4" t="s">
        <v>3318</v>
      </c>
      <c r="C414" s="4" t="s">
        <v>5126</v>
      </c>
      <c r="D414" s="5">
        <v>45952</v>
      </c>
      <c r="E414" s="4" t="s">
        <v>4943</v>
      </c>
      <c r="F414" s="4" t="s">
        <v>4865</v>
      </c>
      <c r="G414" s="4" t="s">
        <v>5135</v>
      </c>
      <c r="H414" s="4" t="s">
        <v>5063</v>
      </c>
      <c r="I414" s="4">
        <v>436</v>
      </c>
      <c r="J414" s="4" t="s">
        <v>5191</v>
      </c>
      <c r="K414" s="4" t="s">
        <v>5026</v>
      </c>
      <c r="L414" s="4"/>
    </row>
    <row r="415" spans="1:12">
      <c r="A415" s="4" t="s">
        <v>5536</v>
      </c>
      <c r="B415" s="4" t="s">
        <v>1707</v>
      </c>
      <c r="C415" s="4" t="s">
        <v>5109</v>
      </c>
      <c r="D415" s="5">
        <v>45851</v>
      </c>
      <c r="E415" s="4" t="s">
        <v>4966</v>
      </c>
      <c r="F415" s="4" t="s">
        <v>4891</v>
      </c>
      <c r="G415" s="4"/>
      <c r="H415" s="4" t="s">
        <v>5076</v>
      </c>
      <c r="I415" s="4">
        <v>1930</v>
      </c>
      <c r="J415" s="4" t="s">
        <v>4946</v>
      </c>
      <c r="K415" s="4" t="s">
        <v>5026</v>
      </c>
      <c r="L415" s="4"/>
    </row>
    <row r="416" spans="1:12">
      <c r="A416" s="4" t="s">
        <v>5537</v>
      </c>
      <c r="B416" s="4" t="s">
        <v>2398</v>
      </c>
      <c r="C416" s="4" t="s">
        <v>4932</v>
      </c>
      <c r="D416" s="5"/>
      <c r="E416" s="4" t="s">
        <v>4954</v>
      </c>
      <c r="F416" s="4"/>
      <c r="G416" s="4" t="s">
        <v>5014</v>
      </c>
      <c r="H416" s="4" t="s">
        <v>5060</v>
      </c>
      <c r="I416" s="4">
        <v>2152</v>
      </c>
      <c r="J416" s="4" t="s">
        <v>4940</v>
      </c>
      <c r="K416" s="4" t="s">
        <v>4957</v>
      </c>
      <c r="L416" s="4"/>
    </row>
    <row r="417" spans="1:12">
      <c r="A417" s="4" t="s">
        <v>5538</v>
      </c>
      <c r="B417" s="4" t="s">
        <v>3774</v>
      </c>
      <c r="C417" s="4" t="s">
        <v>5118</v>
      </c>
      <c r="D417" s="5">
        <v>45672</v>
      </c>
      <c r="E417" s="4" t="s">
        <v>4894</v>
      </c>
      <c r="F417" s="4"/>
      <c r="G417" s="4" t="s">
        <v>4961</v>
      </c>
      <c r="H417" s="4" t="s">
        <v>4945</v>
      </c>
      <c r="I417" s="4">
        <v>1903</v>
      </c>
      <c r="J417" s="4" t="s">
        <v>5092</v>
      </c>
      <c r="K417" s="4" t="s">
        <v>4969</v>
      </c>
      <c r="L417" s="4"/>
    </row>
    <row r="418" spans="1:12">
      <c r="A418" s="4" t="s">
        <v>5539</v>
      </c>
      <c r="B418" s="4" t="s">
        <v>286</v>
      </c>
      <c r="C418" s="4" t="s">
        <v>5145</v>
      </c>
      <c r="D418" s="5">
        <v>45962</v>
      </c>
      <c r="E418" s="4" t="s">
        <v>5038</v>
      </c>
      <c r="F418" s="4"/>
      <c r="G418" s="4" t="s">
        <v>5132</v>
      </c>
      <c r="H418" s="4" t="s">
        <v>5063</v>
      </c>
      <c r="I418" s="4">
        <v>1823</v>
      </c>
      <c r="J418" s="4" t="s">
        <v>4977</v>
      </c>
      <c r="K418" s="4" t="s">
        <v>5057</v>
      </c>
      <c r="L418" s="4"/>
    </row>
    <row r="419" spans="1:12">
      <c r="A419" s="4" t="s">
        <v>5540</v>
      </c>
      <c r="B419" s="4" t="s">
        <v>1506</v>
      </c>
      <c r="C419" s="4" t="s">
        <v>5213</v>
      </c>
      <c r="D419" s="5">
        <v>45704</v>
      </c>
      <c r="E419" s="4"/>
      <c r="F419" s="4" t="s">
        <v>4847</v>
      </c>
      <c r="G419" s="4" t="s">
        <v>4950</v>
      </c>
      <c r="H419" s="4" t="s">
        <v>4983</v>
      </c>
      <c r="I419" s="4">
        <v>1300</v>
      </c>
      <c r="J419" s="4"/>
      <c r="K419" s="4" t="s">
        <v>5057</v>
      </c>
      <c r="L419" s="4"/>
    </row>
    <row r="420" spans="1:12">
      <c r="A420" s="4" t="s">
        <v>5541</v>
      </c>
      <c r="B420" s="4" t="s">
        <v>603</v>
      </c>
      <c r="C420" s="4" t="s">
        <v>5145</v>
      </c>
      <c r="D420" s="5">
        <v>45923</v>
      </c>
      <c r="E420" s="4" t="s">
        <v>4954</v>
      </c>
      <c r="F420" s="4" t="s">
        <v>4875</v>
      </c>
      <c r="G420" s="4" t="s">
        <v>4955</v>
      </c>
      <c r="H420" s="4" t="s">
        <v>4928</v>
      </c>
      <c r="I420" s="4">
        <v>739</v>
      </c>
      <c r="J420" s="4" t="s">
        <v>5002</v>
      </c>
      <c r="K420" s="4"/>
      <c r="L420" s="4" t="s">
        <v>5305</v>
      </c>
    </row>
    <row r="421" spans="1:12">
      <c r="A421" s="4" t="s">
        <v>5542</v>
      </c>
      <c r="B421" s="4" t="s">
        <v>1252</v>
      </c>
      <c r="C421" s="4" t="s">
        <v>5042</v>
      </c>
      <c r="D421" s="5">
        <v>45973</v>
      </c>
      <c r="E421" s="4" t="s">
        <v>5065</v>
      </c>
      <c r="F421" s="4" t="s">
        <v>4847</v>
      </c>
      <c r="G421" s="4" t="s">
        <v>5025</v>
      </c>
      <c r="H421" s="4" t="s">
        <v>5072</v>
      </c>
      <c r="I421" s="4">
        <v>17</v>
      </c>
      <c r="J421" s="4" t="s">
        <v>4977</v>
      </c>
      <c r="K421" s="4" t="s">
        <v>5053</v>
      </c>
      <c r="L421" s="4"/>
    </row>
    <row r="422" spans="1:12">
      <c r="A422" s="4" t="s">
        <v>5543</v>
      </c>
      <c r="B422" s="4" t="s">
        <v>2398</v>
      </c>
      <c r="C422" s="4" t="s">
        <v>5145</v>
      </c>
      <c r="D422" s="5">
        <v>45685</v>
      </c>
      <c r="E422" s="4" t="s">
        <v>4943</v>
      </c>
      <c r="F422" s="4"/>
      <c r="G422" s="4" t="s">
        <v>5074</v>
      </c>
      <c r="H422" s="4" t="s">
        <v>222</v>
      </c>
      <c r="I422" s="4">
        <v>559</v>
      </c>
      <c r="J422" s="4" t="s">
        <v>5100</v>
      </c>
      <c r="K422" s="4" t="s">
        <v>4969</v>
      </c>
      <c r="L422" s="4" t="s">
        <v>5364</v>
      </c>
    </row>
    <row r="423" spans="1:12">
      <c r="A423" s="4" t="s">
        <v>5544</v>
      </c>
      <c r="B423" s="4" t="s">
        <v>1780</v>
      </c>
      <c r="C423" s="4" t="s">
        <v>4986</v>
      </c>
      <c r="D423" s="5"/>
      <c r="E423" s="4" t="s">
        <v>5022</v>
      </c>
      <c r="F423" s="4"/>
      <c r="G423" s="4" t="s">
        <v>5156</v>
      </c>
      <c r="H423" s="4" t="s">
        <v>5080</v>
      </c>
      <c r="I423" s="4"/>
      <c r="J423" s="4" t="s">
        <v>5092</v>
      </c>
      <c r="K423" s="4"/>
      <c r="L423" s="4"/>
    </row>
    <row r="424" spans="1:12">
      <c r="A424" s="4" t="s">
        <v>5545</v>
      </c>
      <c r="B424" s="4" t="s">
        <v>2251</v>
      </c>
      <c r="C424" s="4" t="s">
        <v>4975</v>
      </c>
      <c r="D424" s="5">
        <v>45765</v>
      </c>
      <c r="E424" s="4" t="s">
        <v>251</v>
      </c>
      <c r="F424" s="4" t="s">
        <v>4898</v>
      </c>
      <c r="G424" s="4" t="s">
        <v>4967</v>
      </c>
      <c r="H424" s="4" t="s">
        <v>5017</v>
      </c>
      <c r="I424" s="4"/>
      <c r="J424" s="4" t="s">
        <v>4935</v>
      </c>
      <c r="K424" s="4" t="s">
        <v>4978</v>
      </c>
      <c r="L424" s="4"/>
    </row>
    <row r="425" spans="1:12">
      <c r="A425" s="4" t="s">
        <v>5546</v>
      </c>
      <c r="B425" s="4" t="s">
        <v>2234</v>
      </c>
      <c r="C425" s="4" t="s">
        <v>4932</v>
      </c>
      <c r="D425" s="5">
        <v>45949</v>
      </c>
      <c r="E425" s="4" t="s">
        <v>5043</v>
      </c>
      <c r="F425" s="4" t="s">
        <v>4875</v>
      </c>
      <c r="G425" s="4" t="s">
        <v>4993</v>
      </c>
      <c r="H425" s="4" t="s">
        <v>5063</v>
      </c>
      <c r="I425" s="4">
        <v>1462</v>
      </c>
      <c r="J425" s="4" t="s">
        <v>5002</v>
      </c>
      <c r="K425" s="4" t="s">
        <v>5023</v>
      </c>
      <c r="L425" s="4"/>
    </row>
    <row r="426" spans="1:12">
      <c r="A426" s="4" t="s">
        <v>5547</v>
      </c>
      <c r="B426" s="4" t="s">
        <v>303</v>
      </c>
      <c r="C426" s="4" t="s">
        <v>5009</v>
      </c>
      <c r="D426" s="5">
        <v>45804</v>
      </c>
      <c r="E426" s="4" t="s">
        <v>5056</v>
      </c>
      <c r="F426" s="4" t="s">
        <v>4875</v>
      </c>
      <c r="G426" s="4"/>
      <c r="H426" s="4" t="s">
        <v>4994</v>
      </c>
      <c r="I426" s="4">
        <v>527</v>
      </c>
      <c r="J426" s="4" t="s">
        <v>4940</v>
      </c>
      <c r="K426" s="4" t="s">
        <v>5122</v>
      </c>
      <c r="L426" s="4"/>
    </row>
    <row r="427" spans="1:12">
      <c r="A427" s="4" t="s">
        <v>5548</v>
      </c>
      <c r="B427" s="4" t="s">
        <v>4076</v>
      </c>
      <c r="C427" s="4" t="s">
        <v>5186</v>
      </c>
      <c r="D427" s="5">
        <v>45682</v>
      </c>
      <c r="E427" s="4" t="s">
        <v>308</v>
      </c>
      <c r="F427" s="4"/>
      <c r="G427" s="4" t="s">
        <v>5135</v>
      </c>
      <c r="H427" s="4" t="s">
        <v>5072</v>
      </c>
      <c r="I427" s="4">
        <v>436</v>
      </c>
      <c r="J427" s="4"/>
      <c r="K427" s="4" t="s">
        <v>5012</v>
      </c>
      <c r="L427" s="4" t="s">
        <v>5549</v>
      </c>
    </row>
    <row r="428" spans="1:12">
      <c r="A428" s="4" t="s">
        <v>5550</v>
      </c>
      <c r="B428" s="4" t="s">
        <v>917</v>
      </c>
      <c r="C428" s="4" t="s">
        <v>5163</v>
      </c>
      <c r="D428" s="5">
        <v>45762</v>
      </c>
      <c r="E428" s="4" t="s">
        <v>5034</v>
      </c>
      <c r="F428" s="4" t="s">
        <v>4857</v>
      </c>
      <c r="G428" s="4" t="s">
        <v>5039</v>
      </c>
      <c r="H428" s="4" t="s">
        <v>4934</v>
      </c>
      <c r="I428" s="4">
        <v>1982</v>
      </c>
      <c r="J428" s="4" t="s">
        <v>5100</v>
      </c>
      <c r="K428" s="4" t="s">
        <v>5047</v>
      </c>
      <c r="L428" s="4"/>
    </row>
    <row r="429" spans="1:12">
      <c r="A429" s="4" t="s">
        <v>5551</v>
      </c>
      <c r="B429" s="4" t="s">
        <v>3039</v>
      </c>
      <c r="C429" s="4" t="s">
        <v>5206</v>
      </c>
      <c r="D429" s="5">
        <v>45711</v>
      </c>
      <c r="E429" s="4" t="s">
        <v>4894</v>
      </c>
      <c r="F429" s="4" t="s">
        <v>4891</v>
      </c>
      <c r="G429" s="4" t="s">
        <v>4997</v>
      </c>
      <c r="H429" s="4" t="s">
        <v>222</v>
      </c>
      <c r="I429" s="4">
        <v>43</v>
      </c>
      <c r="J429" s="4" t="s">
        <v>5107</v>
      </c>
      <c r="K429" s="4" t="s">
        <v>4957</v>
      </c>
      <c r="L429" s="4"/>
    </row>
    <row r="430" spans="1:12">
      <c r="A430" s="4" t="s">
        <v>5552</v>
      </c>
      <c r="B430" s="4" t="s">
        <v>2072</v>
      </c>
      <c r="C430" s="4" t="s">
        <v>5293</v>
      </c>
      <c r="D430" s="5">
        <v>45923</v>
      </c>
      <c r="E430" s="4" t="s">
        <v>308</v>
      </c>
      <c r="F430" s="4" t="s">
        <v>4898</v>
      </c>
      <c r="G430" s="4" t="s">
        <v>5130</v>
      </c>
      <c r="H430" s="4" t="s">
        <v>5011</v>
      </c>
      <c r="I430" s="4">
        <v>1996</v>
      </c>
      <c r="J430" s="4" t="s">
        <v>4973</v>
      </c>
      <c r="K430" s="4"/>
      <c r="L430" s="4"/>
    </row>
    <row r="431" spans="1:12">
      <c r="A431" s="4" t="s">
        <v>5553</v>
      </c>
      <c r="B431" s="4" t="s">
        <v>1707</v>
      </c>
      <c r="C431" s="4" t="s">
        <v>4981</v>
      </c>
      <c r="D431" s="5">
        <v>45839</v>
      </c>
      <c r="E431" s="4" t="s">
        <v>5079</v>
      </c>
      <c r="F431" s="4" t="s">
        <v>4857</v>
      </c>
      <c r="G431" s="4" t="s">
        <v>4927</v>
      </c>
      <c r="H431" s="4" t="s">
        <v>5084</v>
      </c>
      <c r="I431" s="4">
        <v>240</v>
      </c>
      <c r="J431" s="4"/>
      <c r="K431" s="4"/>
      <c r="L431" s="4"/>
    </row>
    <row r="432" spans="1:12">
      <c r="A432" s="4" t="s">
        <v>5554</v>
      </c>
      <c r="B432" s="4" t="s">
        <v>1081</v>
      </c>
      <c r="C432" s="4" t="s">
        <v>4959</v>
      </c>
      <c r="D432" s="5">
        <v>45901</v>
      </c>
      <c r="E432" s="4" t="s">
        <v>369</v>
      </c>
      <c r="F432" s="4" t="s">
        <v>4819</v>
      </c>
      <c r="G432" s="4"/>
      <c r="H432" s="4" t="s">
        <v>4988</v>
      </c>
      <c r="I432" s="4">
        <v>633</v>
      </c>
      <c r="J432" s="4"/>
      <c r="K432" s="4" t="s">
        <v>5026</v>
      </c>
      <c r="L432" s="4"/>
    </row>
    <row r="433" spans="1:11">
      <c r="A433" s="4" t="s">
        <v>5555</v>
      </c>
      <c r="B433" s="4" t="s">
        <v>3493</v>
      </c>
      <c r="C433" s="4" t="s">
        <v>5086</v>
      </c>
      <c r="D433" s="5">
        <v>45667</v>
      </c>
      <c r="E433" s="4" t="s">
        <v>369</v>
      </c>
      <c r="F433" s="4" t="s">
        <v>4908</v>
      </c>
      <c r="G433" s="4" t="s">
        <v>5071</v>
      </c>
      <c r="H433" s="4"/>
      <c r="I433" s="4">
        <v>1650</v>
      </c>
      <c r="J433" s="4" t="s">
        <v>5107</v>
      </c>
      <c r="K433" s="4" t="s">
        <v>5026</v>
      </c>
    </row>
    <row r="434" spans="1:11">
      <c r="A434" s="4" t="s">
        <v>5556</v>
      </c>
      <c r="B434" s="4" t="s">
        <v>3909</v>
      </c>
      <c r="C434" s="4" t="s">
        <v>5348</v>
      </c>
      <c r="D434" s="5">
        <v>45881</v>
      </c>
      <c r="E434" s="4" t="s">
        <v>5065</v>
      </c>
      <c r="F434" s="4"/>
      <c r="G434" s="4" t="s">
        <v>4972</v>
      </c>
      <c r="H434" s="4" t="s">
        <v>4994</v>
      </c>
      <c r="I434" s="4">
        <v>2292</v>
      </c>
      <c r="J434" s="4" t="s">
        <v>4962</v>
      </c>
      <c r="K434" s="4" t="s">
        <v>4957</v>
      </c>
    </row>
    <row r="435" spans="1:11">
      <c r="A435" s="4" t="s">
        <v>5557</v>
      </c>
      <c r="B435" s="4" t="s">
        <v>813</v>
      </c>
      <c r="C435" s="4" t="s">
        <v>5001</v>
      </c>
      <c r="D435" s="5">
        <v>45886</v>
      </c>
      <c r="E435" s="4" t="s">
        <v>4894</v>
      </c>
      <c r="F435" s="4" t="s">
        <v>4891</v>
      </c>
      <c r="G435" s="4" t="s">
        <v>4938</v>
      </c>
      <c r="H435" s="4" t="s">
        <v>5060</v>
      </c>
      <c r="I435" s="4">
        <v>2270</v>
      </c>
      <c r="J435" s="4" t="s">
        <v>5082</v>
      </c>
      <c r="K435" s="4" t="s">
        <v>4978</v>
      </c>
    </row>
    <row r="436" spans="1:11">
      <c r="A436" s="4" t="s">
        <v>5558</v>
      </c>
      <c r="B436" s="4" t="s">
        <v>2664</v>
      </c>
      <c r="C436" s="4" t="s">
        <v>5037</v>
      </c>
      <c r="D436" s="5">
        <v>45736</v>
      </c>
      <c r="E436" s="4" t="s">
        <v>4960</v>
      </c>
      <c r="F436" s="4" t="s">
        <v>4865</v>
      </c>
      <c r="G436" s="4" t="s">
        <v>4927</v>
      </c>
      <c r="H436" s="4" t="s">
        <v>4998</v>
      </c>
      <c r="I436" s="4">
        <v>1468</v>
      </c>
      <c r="J436" s="4" t="s">
        <v>4946</v>
      </c>
      <c r="K436" s="4" t="s">
        <v>4969</v>
      </c>
    </row>
    <row r="437" spans="1:11">
      <c r="A437" s="4" t="s">
        <v>5559</v>
      </c>
      <c r="B437" s="4" t="s">
        <v>3766</v>
      </c>
      <c r="C437" s="4" t="s">
        <v>5206</v>
      </c>
      <c r="D437" s="5">
        <v>45840</v>
      </c>
      <c r="E437" s="4" t="s">
        <v>4960</v>
      </c>
      <c r="F437" s="4"/>
      <c r="G437" s="4"/>
      <c r="H437" s="4" t="s">
        <v>5080</v>
      </c>
      <c r="I437" s="4">
        <v>2292</v>
      </c>
      <c r="J437" s="4" t="s">
        <v>4984</v>
      </c>
      <c r="K437" s="4" t="s">
        <v>4978</v>
      </c>
    </row>
    <row r="438" spans="1:11">
      <c r="A438" s="4" t="s">
        <v>5560</v>
      </c>
      <c r="B438" s="4" t="s">
        <v>4305</v>
      </c>
      <c r="C438" s="4" t="s">
        <v>5186</v>
      </c>
      <c r="D438" s="5">
        <v>45797</v>
      </c>
      <c r="E438" s="4"/>
      <c r="F438" s="4" t="s">
        <v>4908</v>
      </c>
      <c r="G438" s="4" t="s">
        <v>5089</v>
      </c>
      <c r="H438" s="4" t="s">
        <v>5063</v>
      </c>
      <c r="I438" s="4">
        <v>1867</v>
      </c>
      <c r="J438" s="4"/>
      <c r="K438" s="4" t="s">
        <v>5057</v>
      </c>
    </row>
    <row r="439" spans="1:11">
      <c r="A439" s="4" t="s">
        <v>5561</v>
      </c>
      <c r="B439" s="4" t="s">
        <v>1350</v>
      </c>
      <c r="C439" s="4" t="s">
        <v>5016</v>
      </c>
      <c r="D439" s="5">
        <v>45897</v>
      </c>
      <c r="E439" s="4" t="s">
        <v>5079</v>
      </c>
      <c r="F439" s="4" t="s">
        <v>4824</v>
      </c>
      <c r="G439" s="4" t="s">
        <v>5014</v>
      </c>
      <c r="H439" s="4"/>
      <c r="I439" s="4">
        <v>166</v>
      </c>
      <c r="J439" s="4" t="s">
        <v>4940</v>
      </c>
      <c r="K439" s="4" t="s">
        <v>4999</v>
      </c>
    </row>
    <row r="440" spans="1:11">
      <c r="A440" s="4" t="s">
        <v>5562</v>
      </c>
      <c r="B440" s="4" t="s">
        <v>618</v>
      </c>
      <c r="C440" s="4" t="s">
        <v>4981</v>
      </c>
      <c r="D440" s="5">
        <v>45866</v>
      </c>
      <c r="E440" s="4" t="s">
        <v>4943</v>
      </c>
      <c r="F440" s="4" t="s">
        <v>4908</v>
      </c>
      <c r="G440" s="4" t="s">
        <v>4976</v>
      </c>
      <c r="H440" s="4" t="s">
        <v>4983</v>
      </c>
      <c r="I440" s="4">
        <v>1579</v>
      </c>
      <c r="J440" s="4" t="s">
        <v>4977</v>
      </c>
      <c r="K440" s="4" t="s">
        <v>5122</v>
      </c>
    </row>
    <row r="441" spans="1:11">
      <c r="A441" s="4" t="s">
        <v>5563</v>
      </c>
      <c r="B441" s="4" t="s">
        <v>3905</v>
      </c>
      <c r="C441" s="4" t="s">
        <v>5016</v>
      </c>
      <c r="D441" s="5">
        <v>45824</v>
      </c>
      <c r="E441" s="4" t="s">
        <v>369</v>
      </c>
      <c r="F441" s="4" t="s">
        <v>4819</v>
      </c>
      <c r="G441" s="4"/>
      <c r="H441" s="4" t="s">
        <v>5052</v>
      </c>
      <c r="I441" s="4">
        <v>2380</v>
      </c>
      <c r="J441" s="4" t="s">
        <v>4977</v>
      </c>
      <c r="K441" s="4" t="s">
        <v>5122</v>
      </c>
    </row>
    <row r="442" spans="1:11">
      <c r="A442" s="4" t="s">
        <v>5564</v>
      </c>
      <c r="B442" s="4" t="s">
        <v>3786</v>
      </c>
      <c r="C442" s="4" t="s">
        <v>5186</v>
      </c>
      <c r="D442" s="5">
        <v>45711</v>
      </c>
      <c r="E442" s="4" t="s">
        <v>5113</v>
      </c>
      <c r="F442" s="4" t="s">
        <v>4891</v>
      </c>
      <c r="G442" s="4" t="s">
        <v>4938</v>
      </c>
      <c r="H442" s="4" t="s">
        <v>4994</v>
      </c>
      <c r="I442" s="4">
        <v>1141</v>
      </c>
      <c r="J442" s="4" t="s">
        <v>4973</v>
      </c>
      <c r="K442" s="4" t="s">
        <v>5122</v>
      </c>
    </row>
    <row r="443" spans="1:11">
      <c r="A443" s="4" t="s">
        <v>5565</v>
      </c>
      <c r="B443" s="4" t="s">
        <v>3649</v>
      </c>
      <c r="C443" s="4" t="s">
        <v>5033</v>
      </c>
      <c r="D443" s="5">
        <v>45710</v>
      </c>
      <c r="E443" s="4" t="s">
        <v>4960</v>
      </c>
      <c r="F443" s="4"/>
      <c r="G443" s="4" t="s">
        <v>5135</v>
      </c>
      <c r="H443" s="4" t="s">
        <v>4983</v>
      </c>
      <c r="I443" s="4">
        <v>282</v>
      </c>
      <c r="J443" s="4" t="s">
        <v>4935</v>
      </c>
      <c r="K443" s="4" t="s">
        <v>4999</v>
      </c>
    </row>
    <row r="444" spans="1:11">
      <c r="A444" s="4" t="s">
        <v>5566</v>
      </c>
      <c r="B444" s="4" t="s">
        <v>3057</v>
      </c>
      <c r="C444" s="4" t="s">
        <v>5086</v>
      </c>
      <c r="D444" s="5">
        <v>45825</v>
      </c>
      <c r="E444" s="4" t="s">
        <v>5079</v>
      </c>
      <c r="F444" s="4" t="s">
        <v>4857</v>
      </c>
      <c r="G444" s="4" t="s">
        <v>4927</v>
      </c>
      <c r="H444" s="4" t="s">
        <v>4994</v>
      </c>
      <c r="I444" s="4">
        <v>290</v>
      </c>
      <c r="J444" s="4" t="s">
        <v>4977</v>
      </c>
      <c r="K444" s="4" t="s">
        <v>5122</v>
      </c>
    </row>
    <row r="445" spans="1:11">
      <c r="A445" s="4" t="s">
        <v>5567</v>
      </c>
      <c r="B445" s="4" t="s">
        <v>4279</v>
      </c>
      <c r="C445" s="4" t="s">
        <v>5229</v>
      </c>
      <c r="D445" s="5">
        <v>45923</v>
      </c>
      <c r="E445" s="4" t="s">
        <v>5094</v>
      </c>
      <c r="F445" s="4" t="s">
        <v>4891</v>
      </c>
      <c r="G445" s="4" t="s">
        <v>4997</v>
      </c>
      <c r="H445" s="4" t="s">
        <v>5060</v>
      </c>
      <c r="I445" s="4">
        <v>1957</v>
      </c>
      <c r="J445" s="4" t="s">
        <v>5092</v>
      </c>
      <c r="K445" s="4"/>
    </row>
    <row r="446" spans="1:11">
      <c r="A446" s="4" t="s">
        <v>5568</v>
      </c>
      <c r="B446" s="4" t="s">
        <v>2955</v>
      </c>
      <c r="C446" s="4" t="s">
        <v>5240</v>
      </c>
      <c r="D446" s="5">
        <v>45957</v>
      </c>
      <c r="E446" s="4" t="s">
        <v>5056</v>
      </c>
      <c r="F446" s="4" t="s">
        <v>4857</v>
      </c>
      <c r="G446" s="4" t="s">
        <v>5089</v>
      </c>
      <c r="H446" s="4"/>
      <c r="I446" s="4">
        <v>2190</v>
      </c>
      <c r="J446" s="4" t="s">
        <v>5002</v>
      </c>
      <c r="K446" s="4" t="s">
        <v>4963</v>
      </c>
    </row>
    <row r="447" spans="1:11">
      <c r="A447" s="4" t="s">
        <v>5569</v>
      </c>
      <c r="B447" s="4" t="s">
        <v>1167</v>
      </c>
      <c r="C447" s="4" t="s">
        <v>5118</v>
      </c>
      <c r="D447" s="5">
        <v>45980</v>
      </c>
      <c r="E447" s="4" t="s">
        <v>4894</v>
      </c>
      <c r="F447" s="4" t="s">
        <v>4908</v>
      </c>
      <c r="G447" s="4" t="s">
        <v>5130</v>
      </c>
      <c r="H447" s="4" t="s">
        <v>4998</v>
      </c>
      <c r="I447" s="4">
        <v>1199</v>
      </c>
      <c r="J447" s="4" t="s">
        <v>4977</v>
      </c>
      <c r="K447" s="4" t="s">
        <v>4963</v>
      </c>
    </row>
    <row r="448" spans="1:11">
      <c r="A448" s="4" t="s">
        <v>5570</v>
      </c>
      <c r="B448" s="4" t="s">
        <v>2984</v>
      </c>
      <c r="C448" s="4" t="s">
        <v>5210</v>
      </c>
      <c r="D448" s="5">
        <v>45815</v>
      </c>
      <c r="E448" s="4" t="s">
        <v>5079</v>
      </c>
      <c r="F448" s="4"/>
      <c r="G448" s="4" t="s">
        <v>4927</v>
      </c>
      <c r="H448" s="4" t="s">
        <v>4934</v>
      </c>
      <c r="I448" s="4">
        <v>1142</v>
      </c>
      <c r="J448" s="4" t="s">
        <v>4973</v>
      </c>
      <c r="K448" s="4"/>
    </row>
    <row r="449" spans="1:11">
      <c r="A449" s="4" t="s">
        <v>5571</v>
      </c>
      <c r="B449" s="4" t="s">
        <v>1359</v>
      </c>
      <c r="C449" s="4" t="s">
        <v>5383</v>
      </c>
      <c r="D449" s="5">
        <v>45827</v>
      </c>
      <c r="E449" s="4" t="s">
        <v>4982</v>
      </c>
      <c r="F449" s="4" t="s">
        <v>4891</v>
      </c>
      <c r="G449" s="4" t="s">
        <v>5132</v>
      </c>
      <c r="H449" s="4" t="s">
        <v>222</v>
      </c>
      <c r="I449" s="4">
        <v>1785</v>
      </c>
      <c r="J449" s="4" t="s">
        <v>5137</v>
      </c>
      <c r="K449" s="4" t="s">
        <v>5057</v>
      </c>
    </row>
    <row r="450" spans="1:11">
      <c r="A450" s="4" t="s">
        <v>5572</v>
      </c>
      <c r="B450" s="4" t="s">
        <v>3639</v>
      </c>
      <c r="C450" s="4" t="s">
        <v>4971</v>
      </c>
      <c r="D450" s="5">
        <v>46001</v>
      </c>
      <c r="E450" s="4" t="s">
        <v>20</v>
      </c>
      <c r="F450" s="4" t="s">
        <v>4824</v>
      </c>
      <c r="G450" s="4" t="s">
        <v>5074</v>
      </c>
      <c r="H450" s="4"/>
      <c r="I450" s="4">
        <v>151</v>
      </c>
      <c r="J450" s="4" t="s">
        <v>4984</v>
      </c>
      <c r="K450" s="4" t="s">
        <v>4963</v>
      </c>
    </row>
    <row r="451" spans="1:11">
      <c r="A451" s="4" t="s">
        <v>5573</v>
      </c>
      <c r="B451" s="4" t="s">
        <v>1086</v>
      </c>
      <c r="C451" s="4" t="s">
        <v>4986</v>
      </c>
      <c r="D451" s="5">
        <v>45690</v>
      </c>
      <c r="E451" s="4"/>
      <c r="F451" s="4" t="s">
        <v>4819</v>
      </c>
      <c r="G451" s="4" t="s">
        <v>5189</v>
      </c>
      <c r="H451" s="4"/>
      <c r="I451" s="4"/>
      <c r="J451" s="4" t="s">
        <v>5137</v>
      </c>
      <c r="K451" s="4"/>
    </row>
    <row r="452" spans="1:11">
      <c r="A452" s="4" t="s">
        <v>5574</v>
      </c>
      <c r="B452" s="4" t="s">
        <v>2315</v>
      </c>
      <c r="C452" s="4" t="s">
        <v>5009</v>
      </c>
      <c r="D452" s="5">
        <v>45740</v>
      </c>
      <c r="E452" s="4" t="s">
        <v>5127</v>
      </c>
      <c r="F452" s="4" t="s">
        <v>4898</v>
      </c>
      <c r="G452" s="4" t="s">
        <v>5120</v>
      </c>
      <c r="H452" s="4"/>
      <c r="I452" s="4">
        <v>633</v>
      </c>
      <c r="J452" s="4" t="s">
        <v>4984</v>
      </c>
      <c r="K452" s="4" t="s">
        <v>4957</v>
      </c>
    </row>
    <row r="453" spans="1:11">
      <c r="A453" s="4" t="s">
        <v>5575</v>
      </c>
      <c r="B453" s="4" t="s">
        <v>1615</v>
      </c>
      <c r="C453" s="4" t="s">
        <v>5086</v>
      </c>
      <c r="D453" s="5">
        <v>45957</v>
      </c>
      <c r="E453" s="4"/>
      <c r="F453" s="4" t="s">
        <v>4908</v>
      </c>
      <c r="G453" s="4" t="s">
        <v>4993</v>
      </c>
      <c r="H453" s="4" t="s">
        <v>5052</v>
      </c>
      <c r="I453" s="4">
        <v>473</v>
      </c>
      <c r="J453" s="4" t="s">
        <v>5018</v>
      </c>
      <c r="K453" s="4" t="s">
        <v>4969</v>
      </c>
    </row>
    <row r="454" spans="1:11">
      <c r="A454" s="4" t="s">
        <v>5576</v>
      </c>
      <c r="B454" s="4" t="s">
        <v>1315</v>
      </c>
      <c r="C454" s="4" t="s">
        <v>5147</v>
      </c>
      <c r="D454" s="5">
        <v>45988</v>
      </c>
      <c r="E454" s="4" t="s">
        <v>4943</v>
      </c>
      <c r="F454" s="4" t="s">
        <v>4875</v>
      </c>
      <c r="G454" s="4" t="s">
        <v>5025</v>
      </c>
      <c r="H454" s="4"/>
      <c r="I454" s="4">
        <v>2086</v>
      </c>
      <c r="J454" s="4" t="s">
        <v>4984</v>
      </c>
      <c r="K454" s="4"/>
    </row>
    <row r="455" spans="1:11">
      <c r="A455" s="4" t="s">
        <v>5577</v>
      </c>
      <c r="B455" s="4" t="s">
        <v>4641</v>
      </c>
      <c r="C455" s="4" t="s">
        <v>4942</v>
      </c>
      <c r="D455" s="5">
        <v>45769</v>
      </c>
      <c r="E455" s="4" t="s">
        <v>5034</v>
      </c>
      <c r="F455" s="4" t="s">
        <v>4847</v>
      </c>
      <c r="G455" s="4" t="s">
        <v>5074</v>
      </c>
      <c r="H455" s="4" t="s">
        <v>5063</v>
      </c>
      <c r="I455" s="4">
        <v>771</v>
      </c>
      <c r="J455" s="4" t="s">
        <v>4940</v>
      </c>
      <c r="K455" s="4" t="s">
        <v>5026</v>
      </c>
    </row>
    <row r="456" spans="1:11">
      <c r="A456" s="4" t="s">
        <v>5578</v>
      </c>
      <c r="B456" s="4" t="s">
        <v>3653</v>
      </c>
      <c r="C456" s="4" t="s">
        <v>5086</v>
      </c>
      <c r="D456" s="5"/>
      <c r="E456" s="4" t="s">
        <v>5094</v>
      </c>
      <c r="F456" s="4"/>
      <c r="G456" s="4" t="s">
        <v>5089</v>
      </c>
      <c r="H456" s="4" t="s">
        <v>4983</v>
      </c>
      <c r="I456" s="4"/>
      <c r="J456" s="4"/>
      <c r="K456" s="4" t="s">
        <v>4957</v>
      </c>
    </row>
    <row r="457" spans="1:11">
      <c r="A457" s="4" t="s">
        <v>5579</v>
      </c>
      <c r="B457" s="4" t="s">
        <v>57</v>
      </c>
      <c r="C457" s="4" t="s">
        <v>5210</v>
      </c>
      <c r="D457" s="5">
        <v>45879</v>
      </c>
      <c r="E457" s="4" t="s">
        <v>251</v>
      </c>
      <c r="F457" s="4"/>
      <c r="G457" s="4" t="s">
        <v>5132</v>
      </c>
      <c r="H457" s="4" t="s">
        <v>5090</v>
      </c>
      <c r="I457" s="4"/>
      <c r="J457" s="4" t="s">
        <v>5092</v>
      </c>
      <c r="K457" s="4" t="s">
        <v>4963</v>
      </c>
    </row>
    <row r="458" spans="1:11">
      <c r="A458" s="4" t="s">
        <v>5580</v>
      </c>
      <c r="B458" s="4" t="s">
        <v>3994</v>
      </c>
      <c r="C458" s="4" t="s">
        <v>5042</v>
      </c>
      <c r="D458" s="5"/>
      <c r="E458" s="4" t="s">
        <v>5056</v>
      </c>
      <c r="F458" s="4" t="s">
        <v>4865</v>
      </c>
      <c r="G458" s="4" t="s">
        <v>5039</v>
      </c>
      <c r="H458" s="4" t="s">
        <v>4994</v>
      </c>
      <c r="I458" s="4">
        <v>2027</v>
      </c>
      <c r="J458" s="4" t="s">
        <v>4984</v>
      </c>
      <c r="K458" s="4" t="s">
        <v>4963</v>
      </c>
    </row>
    <row r="459" spans="1:11">
      <c r="A459" s="4" t="s">
        <v>5581</v>
      </c>
      <c r="B459" s="4" t="s">
        <v>3920</v>
      </c>
      <c r="C459" s="4" t="s">
        <v>4959</v>
      </c>
      <c r="D459" s="5">
        <v>45731</v>
      </c>
      <c r="E459" s="4" t="s">
        <v>5043</v>
      </c>
      <c r="F459" s="4"/>
      <c r="G459" s="4" t="s">
        <v>5062</v>
      </c>
      <c r="H459" s="4" t="s">
        <v>489</v>
      </c>
      <c r="I459" s="4">
        <v>875</v>
      </c>
      <c r="J459" s="4"/>
      <c r="K459" s="4" t="s">
        <v>5023</v>
      </c>
    </row>
    <row r="460" spans="1:11">
      <c r="A460" s="4" t="s">
        <v>5582</v>
      </c>
      <c r="B460" s="4" t="s">
        <v>4009</v>
      </c>
      <c r="C460" s="4" t="s">
        <v>4992</v>
      </c>
      <c r="D460" s="5">
        <v>46006</v>
      </c>
      <c r="E460" s="4" t="s">
        <v>4954</v>
      </c>
      <c r="F460" s="4" t="s">
        <v>4908</v>
      </c>
      <c r="G460" s="4" t="s">
        <v>5132</v>
      </c>
      <c r="H460" s="4"/>
      <c r="I460" s="4">
        <v>2099</v>
      </c>
      <c r="J460" s="4" t="s">
        <v>5031</v>
      </c>
      <c r="K460" s="4" t="s">
        <v>4930</v>
      </c>
    </row>
    <row r="461" spans="1:11">
      <c r="A461" s="4" t="s">
        <v>5583</v>
      </c>
      <c r="B461" s="4" t="s">
        <v>3674</v>
      </c>
      <c r="C461" s="4" t="s">
        <v>4990</v>
      </c>
      <c r="D461" s="5">
        <v>45744</v>
      </c>
      <c r="E461" s="4" t="s">
        <v>4954</v>
      </c>
      <c r="F461" s="4" t="s">
        <v>4891</v>
      </c>
      <c r="G461" s="4" t="s">
        <v>4933</v>
      </c>
      <c r="H461" s="4" t="s">
        <v>5060</v>
      </c>
      <c r="I461" s="4">
        <v>1280</v>
      </c>
      <c r="J461" s="4" t="s">
        <v>4946</v>
      </c>
      <c r="K461" s="4" t="s">
        <v>5003</v>
      </c>
    </row>
    <row r="462" spans="1:11">
      <c r="A462" s="4" t="s">
        <v>5584</v>
      </c>
      <c r="B462" s="4" t="s">
        <v>1498</v>
      </c>
      <c r="C462" s="4" t="s">
        <v>5051</v>
      </c>
      <c r="D462" s="5">
        <v>45910</v>
      </c>
      <c r="E462" s="4" t="s">
        <v>5094</v>
      </c>
      <c r="F462" s="4" t="s">
        <v>4875</v>
      </c>
      <c r="G462" s="4" t="s">
        <v>4976</v>
      </c>
      <c r="H462" s="4" t="s">
        <v>5060</v>
      </c>
      <c r="I462" s="4">
        <v>224</v>
      </c>
      <c r="J462" s="4"/>
      <c r="K462" s="4" t="s">
        <v>5035</v>
      </c>
    </row>
    <row r="463" spans="1:11">
      <c r="A463" s="4" t="s">
        <v>5585</v>
      </c>
      <c r="B463" s="4" t="s">
        <v>4422</v>
      </c>
      <c r="C463" s="4" t="s">
        <v>5078</v>
      </c>
      <c r="D463" s="5">
        <v>45963</v>
      </c>
      <c r="E463" s="4" t="s">
        <v>5113</v>
      </c>
      <c r="F463" s="4" t="s">
        <v>4865</v>
      </c>
      <c r="G463" s="4" t="s">
        <v>4972</v>
      </c>
      <c r="H463" s="4" t="s">
        <v>4988</v>
      </c>
      <c r="I463" s="4"/>
      <c r="J463" s="4" t="s">
        <v>4977</v>
      </c>
      <c r="K463" s="4" t="s">
        <v>4947</v>
      </c>
    </row>
    <row r="464" spans="1:11">
      <c r="A464" s="4" t="s">
        <v>5586</v>
      </c>
      <c r="B464" s="4" t="s">
        <v>3604</v>
      </c>
      <c r="C464" s="4" t="s">
        <v>4932</v>
      </c>
      <c r="D464" s="5"/>
      <c r="E464" s="4" t="s">
        <v>4954</v>
      </c>
      <c r="F464" s="4" t="s">
        <v>4819</v>
      </c>
      <c r="G464" s="4" t="s">
        <v>4961</v>
      </c>
      <c r="H464" s="4" t="s">
        <v>316</v>
      </c>
      <c r="I464" s="4">
        <v>1933</v>
      </c>
      <c r="J464" s="4" t="s">
        <v>4946</v>
      </c>
      <c r="K464" s="4" t="s">
        <v>5003</v>
      </c>
    </row>
    <row r="465" spans="1:12">
      <c r="A465" s="4" t="s">
        <v>5587</v>
      </c>
      <c r="B465" s="4" t="s">
        <v>1113</v>
      </c>
      <c r="C465" s="4" t="s">
        <v>5176</v>
      </c>
      <c r="D465" s="5">
        <v>45684</v>
      </c>
      <c r="E465" s="4" t="s">
        <v>5022</v>
      </c>
      <c r="F465" s="4" t="s">
        <v>4819</v>
      </c>
      <c r="G465" s="4" t="s">
        <v>5044</v>
      </c>
      <c r="H465" s="4" t="s">
        <v>4983</v>
      </c>
      <c r="I465" s="4">
        <v>1325</v>
      </c>
      <c r="J465" s="4"/>
      <c r="K465" s="4" t="s">
        <v>5023</v>
      </c>
      <c r="L465" s="4"/>
    </row>
    <row r="466" spans="1:12">
      <c r="A466" s="4" t="s">
        <v>5588</v>
      </c>
      <c r="B466" s="4" t="s">
        <v>3744</v>
      </c>
      <c r="C466" s="4" t="s">
        <v>4926</v>
      </c>
      <c r="D466" s="5">
        <v>45737</v>
      </c>
      <c r="E466" s="4" t="s">
        <v>4966</v>
      </c>
      <c r="F466" s="4" t="s">
        <v>4847</v>
      </c>
      <c r="G466" s="4" t="s">
        <v>5010</v>
      </c>
      <c r="H466" s="4" t="s">
        <v>4968</v>
      </c>
      <c r="I466" s="4">
        <v>1374</v>
      </c>
      <c r="J466" s="4" t="s">
        <v>4946</v>
      </c>
      <c r="K466" s="4" t="s">
        <v>5053</v>
      </c>
      <c r="L466" s="4"/>
    </row>
    <row r="467" spans="1:12">
      <c r="A467" s="4" t="s">
        <v>5589</v>
      </c>
      <c r="B467" s="4" t="s">
        <v>2726</v>
      </c>
      <c r="C467" s="4" t="s">
        <v>5106</v>
      </c>
      <c r="D467" s="5">
        <v>45703</v>
      </c>
      <c r="E467" s="4" t="s">
        <v>5127</v>
      </c>
      <c r="F467" s="4"/>
      <c r="G467" s="4" t="s">
        <v>5095</v>
      </c>
      <c r="H467" s="4" t="s">
        <v>5080</v>
      </c>
      <c r="I467" s="4">
        <v>280</v>
      </c>
      <c r="J467" s="4" t="s">
        <v>4946</v>
      </c>
      <c r="K467" s="4"/>
      <c r="L467" s="4" t="s">
        <v>5275</v>
      </c>
    </row>
    <row r="468" spans="1:12">
      <c r="A468" s="4" t="s">
        <v>5590</v>
      </c>
      <c r="B468" s="4" t="s">
        <v>2502</v>
      </c>
      <c r="C468" s="4" t="s">
        <v>5213</v>
      </c>
      <c r="D468" s="5">
        <v>45760</v>
      </c>
      <c r="E468" s="4"/>
      <c r="F468" s="4"/>
      <c r="G468" s="4" t="s">
        <v>5025</v>
      </c>
      <c r="H468" s="4" t="s">
        <v>5072</v>
      </c>
      <c r="I468" s="4">
        <v>2297</v>
      </c>
      <c r="J468" s="4" t="s">
        <v>5191</v>
      </c>
      <c r="K468" s="4" t="s">
        <v>5047</v>
      </c>
      <c r="L468" s="4"/>
    </row>
    <row r="469" spans="1:12">
      <c r="A469" s="4" t="s">
        <v>5591</v>
      </c>
      <c r="B469" s="4" t="s">
        <v>4169</v>
      </c>
      <c r="C469" s="4" t="s">
        <v>5160</v>
      </c>
      <c r="D469" s="5">
        <v>45699</v>
      </c>
      <c r="E469" s="4" t="s">
        <v>5056</v>
      </c>
      <c r="F469" s="4" t="s">
        <v>4824</v>
      </c>
      <c r="G469" s="4" t="s">
        <v>5025</v>
      </c>
      <c r="H469" s="4" t="s">
        <v>4998</v>
      </c>
      <c r="I469" s="4">
        <v>1427</v>
      </c>
      <c r="J469" s="4" t="s">
        <v>4935</v>
      </c>
      <c r="K469" s="4" t="s">
        <v>4963</v>
      </c>
      <c r="L469" s="4"/>
    </row>
    <row r="470" spans="1:12">
      <c r="A470" s="4" t="s">
        <v>5592</v>
      </c>
      <c r="B470" s="4" t="s">
        <v>126</v>
      </c>
      <c r="C470" s="4" t="s">
        <v>5160</v>
      </c>
      <c r="D470" s="5">
        <v>45736</v>
      </c>
      <c r="E470" s="4" t="s">
        <v>5038</v>
      </c>
      <c r="F470" s="4" t="s">
        <v>4824</v>
      </c>
      <c r="G470" s="4"/>
      <c r="H470" s="4" t="s">
        <v>5084</v>
      </c>
      <c r="I470" s="4">
        <v>1096</v>
      </c>
      <c r="J470" s="4"/>
      <c r="K470" s="4" t="s">
        <v>5003</v>
      </c>
      <c r="L470" s="4"/>
    </row>
    <row r="471" spans="1:12">
      <c r="A471" s="4" t="s">
        <v>5593</v>
      </c>
      <c r="B471" s="4" t="s">
        <v>1296</v>
      </c>
      <c r="C471" s="4" t="s">
        <v>5229</v>
      </c>
      <c r="D471" s="5">
        <v>45949</v>
      </c>
      <c r="E471" s="4" t="s">
        <v>5022</v>
      </c>
      <c r="F471" s="4" t="s">
        <v>4898</v>
      </c>
      <c r="G471" s="4" t="s">
        <v>4955</v>
      </c>
      <c r="H471" s="4" t="s">
        <v>4994</v>
      </c>
      <c r="I471" s="4">
        <v>1305</v>
      </c>
      <c r="J471" s="4" t="s">
        <v>5031</v>
      </c>
      <c r="K471" s="4" t="s">
        <v>5035</v>
      </c>
      <c r="L471" s="4"/>
    </row>
    <row r="472" spans="1:12">
      <c r="A472" s="4" t="s">
        <v>5594</v>
      </c>
      <c r="B472" s="4" t="s">
        <v>4350</v>
      </c>
      <c r="C472" s="4" t="s">
        <v>5293</v>
      </c>
      <c r="D472" s="5">
        <v>45839</v>
      </c>
      <c r="E472" s="4" t="s">
        <v>4896</v>
      </c>
      <c r="F472" s="4" t="s">
        <v>4819</v>
      </c>
      <c r="G472" s="4" t="s">
        <v>5030</v>
      </c>
      <c r="H472" s="4" t="s">
        <v>5011</v>
      </c>
      <c r="I472" s="4">
        <v>260</v>
      </c>
      <c r="J472" s="4"/>
      <c r="K472" s="4" t="s">
        <v>5003</v>
      </c>
      <c r="L472" s="4"/>
    </row>
    <row r="473" spans="1:12">
      <c r="A473" s="4" t="s">
        <v>5595</v>
      </c>
      <c r="B473" s="4" t="s">
        <v>3853</v>
      </c>
      <c r="C473" s="4" t="s">
        <v>5086</v>
      </c>
      <c r="D473" s="5">
        <v>45892</v>
      </c>
      <c r="E473" s="4" t="s">
        <v>5038</v>
      </c>
      <c r="F473" s="4" t="s">
        <v>4847</v>
      </c>
      <c r="G473" s="4" t="s">
        <v>4955</v>
      </c>
      <c r="H473" s="4" t="s">
        <v>4951</v>
      </c>
      <c r="I473" s="4">
        <v>2136</v>
      </c>
      <c r="J473" s="4" t="s">
        <v>5100</v>
      </c>
      <c r="K473" s="4" t="s">
        <v>5012</v>
      </c>
      <c r="L473" s="4"/>
    </row>
    <row r="474" spans="1:12">
      <c r="A474" s="4" t="s">
        <v>5596</v>
      </c>
      <c r="B474" s="4" t="s">
        <v>610</v>
      </c>
      <c r="C474" s="4" t="s">
        <v>5029</v>
      </c>
      <c r="D474" s="5">
        <v>45895</v>
      </c>
      <c r="E474" s="4" t="s">
        <v>369</v>
      </c>
      <c r="F474" s="4" t="s">
        <v>4875</v>
      </c>
      <c r="G474" s="4" t="s">
        <v>4950</v>
      </c>
      <c r="H474" s="4" t="s">
        <v>5006</v>
      </c>
      <c r="I474" s="4">
        <v>2173</v>
      </c>
      <c r="J474" s="4" t="s">
        <v>5018</v>
      </c>
      <c r="K474" s="4" t="s">
        <v>5023</v>
      </c>
      <c r="L474" s="4"/>
    </row>
    <row r="475" spans="1:12">
      <c r="A475" s="4" t="s">
        <v>5597</v>
      </c>
      <c r="B475" s="4" t="s">
        <v>3267</v>
      </c>
      <c r="C475" s="4" t="s">
        <v>5116</v>
      </c>
      <c r="D475" s="5">
        <v>45720</v>
      </c>
      <c r="E475" s="4" t="s">
        <v>369</v>
      </c>
      <c r="F475" s="4" t="s">
        <v>4875</v>
      </c>
      <c r="G475" s="4" t="s">
        <v>5010</v>
      </c>
      <c r="H475" s="4"/>
      <c r="I475" s="4"/>
      <c r="J475" s="4" t="s">
        <v>5100</v>
      </c>
      <c r="K475" s="4" t="s">
        <v>5035</v>
      </c>
      <c r="L475" s="4" t="s">
        <v>5182</v>
      </c>
    </row>
    <row r="476" spans="1:12">
      <c r="A476" s="4" t="s">
        <v>5598</v>
      </c>
      <c r="B476" s="4" t="s">
        <v>4637</v>
      </c>
      <c r="C476" s="4" t="s">
        <v>5206</v>
      </c>
      <c r="D476" s="5">
        <v>45863</v>
      </c>
      <c r="E476" s="4" t="s">
        <v>4943</v>
      </c>
      <c r="F476" s="4" t="s">
        <v>4865</v>
      </c>
      <c r="G476" s="4" t="s">
        <v>4993</v>
      </c>
      <c r="H476" s="4" t="s">
        <v>5006</v>
      </c>
      <c r="I476" s="4"/>
      <c r="J476" s="4" t="s">
        <v>4935</v>
      </c>
      <c r="K476" s="4" t="s">
        <v>5057</v>
      </c>
      <c r="L476" s="4"/>
    </row>
    <row r="477" spans="1:12">
      <c r="A477" s="4" t="s">
        <v>5599</v>
      </c>
      <c r="B477" s="4" t="s">
        <v>3909</v>
      </c>
      <c r="C477" s="4" t="s">
        <v>5263</v>
      </c>
      <c r="D477" s="5"/>
      <c r="E477" s="4" t="s">
        <v>5113</v>
      </c>
      <c r="F477" s="4" t="s">
        <v>4898</v>
      </c>
      <c r="G477" s="4" t="s">
        <v>5039</v>
      </c>
      <c r="H477" s="4" t="s">
        <v>4998</v>
      </c>
      <c r="I477" s="4"/>
      <c r="J477" s="4" t="s">
        <v>5002</v>
      </c>
      <c r="K477" s="4" t="s">
        <v>4930</v>
      </c>
      <c r="L477" s="4"/>
    </row>
    <row r="478" spans="1:12">
      <c r="A478" s="4" t="s">
        <v>5600</v>
      </c>
      <c r="B478" s="4" t="s">
        <v>3677</v>
      </c>
      <c r="C478" s="4" t="s">
        <v>5263</v>
      </c>
      <c r="D478" s="5">
        <v>45918</v>
      </c>
      <c r="E478" s="4" t="s">
        <v>308</v>
      </c>
      <c r="F478" s="4" t="s">
        <v>4824</v>
      </c>
      <c r="G478" s="4"/>
      <c r="H478" s="4" t="s">
        <v>4988</v>
      </c>
      <c r="I478" s="4">
        <v>1031</v>
      </c>
      <c r="J478" s="4" t="s">
        <v>4946</v>
      </c>
      <c r="K478" s="4"/>
      <c r="L478" s="4"/>
    </row>
    <row r="479" spans="1:12">
      <c r="A479" s="4" t="s">
        <v>5601</v>
      </c>
      <c r="B479" s="4" t="s">
        <v>4682</v>
      </c>
      <c r="C479" s="4" t="s">
        <v>5170</v>
      </c>
      <c r="D479" s="5">
        <v>45985</v>
      </c>
      <c r="E479" s="4"/>
      <c r="F479" s="4" t="s">
        <v>4847</v>
      </c>
      <c r="G479" s="4" t="s">
        <v>5172</v>
      </c>
      <c r="H479" s="4" t="s">
        <v>5052</v>
      </c>
      <c r="I479" s="4">
        <v>453</v>
      </c>
      <c r="J479" s="4" t="s">
        <v>5049</v>
      </c>
      <c r="K479" s="4" t="s">
        <v>4969</v>
      </c>
      <c r="L479" s="4"/>
    </row>
    <row r="480" spans="1:12">
      <c r="A480" s="4" t="s">
        <v>5602</v>
      </c>
      <c r="B480" s="4" t="s">
        <v>3708</v>
      </c>
      <c r="C480" s="4" t="s">
        <v>4959</v>
      </c>
      <c r="D480" s="5">
        <v>45668</v>
      </c>
      <c r="E480" s="4" t="s">
        <v>4960</v>
      </c>
      <c r="F480" s="4" t="s">
        <v>4898</v>
      </c>
      <c r="G480" s="4" t="s">
        <v>4955</v>
      </c>
      <c r="H480" s="4" t="s">
        <v>4988</v>
      </c>
      <c r="I480" s="4">
        <v>1353</v>
      </c>
      <c r="J480" s="4" t="s">
        <v>5018</v>
      </c>
      <c r="K480" s="4"/>
      <c r="L480" s="4" t="s">
        <v>5603</v>
      </c>
    </row>
    <row r="481" spans="1:12">
      <c r="A481" s="4" t="s">
        <v>5604</v>
      </c>
      <c r="B481" s="4" t="s">
        <v>1659</v>
      </c>
      <c r="C481" s="4" t="s">
        <v>5186</v>
      </c>
      <c r="D481" s="5">
        <v>45800</v>
      </c>
      <c r="E481" s="4" t="s">
        <v>20</v>
      </c>
      <c r="F481" s="4" t="s">
        <v>4839</v>
      </c>
      <c r="G481" s="4" t="s">
        <v>4933</v>
      </c>
      <c r="H481" s="4" t="s">
        <v>5076</v>
      </c>
      <c r="I481" s="4">
        <v>463</v>
      </c>
      <c r="J481" s="4" t="s">
        <v>4962</v>
      </c>
      <c r="K481" s="4" t="s">
        <v>4947</v>
      </c>
      <c r="L481" s="4"/>
    </row>
    <row r="482" spans="1:12">
      <c r="A482" s="4" t="s">
        <v>5605</v>
      </c>
      <c r="B482" s="4" t="s">
        <v>4682</v>
      </c>
      <c r="C482" s="4" t="s">
        <v>5348</v>
      </c>
      <c r="D482" s="5">
        <v>45978</v>
      </c>
      <c r="E482" s="4"/>
      <c r="F482" s="4"/>
      <c r="G482" s="4" t="s">
        <v>4972</v>
      </c>
      <c r="H482" s="4" t="s">
        <v>5006</v>
      </c>
      <c r="I482" s="4">
        <v>158</v>
      </c>
      <c r="J482" s="4" t="s">
        <v>5018</v>
      </c>
      <c r="K482" s="4" t="s">
        <v>5053</v>
      </c>
      <c r="L482" s="4"/>
    </row>
    <row r="483" spans="1:12">
      <c r="A483" s="4" t="s">
        <v>5606</v>
      </c>
      <c r="B483" s="4" t="s">
        <v>3924</v>
      </c>
      <c r="C483" s="4" t="s">
        <v>4986</v>
      </c>
      <c r="D483" s="5">
        <v>45702</v>
      </c>
      <c r="E483" s="4" t="s">
        <v>5022</v>
      </c>
      <c r="F483" s="4" t="s">
        <v>4819</v>
      </c>
      <c r="G483" s="4" t="s">
        <v>5069</v>
      </c>
      <c r="H483" s="4" t="s">
        <v>5017</v>
      </c>
      <c r="I483" s="4">
        <v>564</v>
      </c>
      <c r="J483" s="4" t="s">
        <v>5018</v>
      </c>
      <c r="K483" s="4" t="s">
        <v>5003</v>
      </c>
      <c r="L483" s="4"/>
    </row>
    <row r="484" spans="1:12">
      <c r="A484" s="4" t="s">
        <v>5607</v>
      </c>
      <c r="B484" s="4" t="s">
        <v>4713</v>
      </c>
      <c r="C484" s="4" t="s">
        <v>5046</v>
      </c>
      <c r="D484" s="5">
        <v>45853</v>
      </c>
      <c r="E484" s="4" t="s">
        <v>5094</v>
      </c>
      <c r="F484" s="4"/>
      <c r="G484" s="4" t="s">
        <v>4950</v>
      </c>
      <c r="H484" s="4" t="s">
        <v>5060</v>
      </c>
      <c r="I484" s="4">
        <v>613</v>
      </c>
      <c r="J484" s="4" t="s">
        <v>4935</v>
      </c>
      <c r="K484" s="4" t="s">
        <v>4963</v>
      </c>
      <c r="L484" s="4"/>
    </row>
    <row r="485" spans="1:12">
      <c r="A485" s="4" t="s">
        <v>5608</v>
      </c>
      <c r="B485" s="4" t="s">
        <v>4301</v>
      </c>
      <c r="C485" s="4" t="s">
        <v>5068</v>
      </c>
      <c r="D485" s="5">
        <v>45718</v>
      </c>
      <c r="E485" s="4" t="s">
        <v>5079</v>
      </c>
      <c r="F485" s="4"/>
      <c r="G485" s="4" t="s">
        <v>5014</v>
      </c>
      <c r="H485" s="4" t="s">
        <v>4988</v>
      </c>
      <c r="I485" s="4">
        <v>2296</v>
      </c>
      <c r="J485" s="4" t="s">
        <v>5100</v>
      </c>
      <c r="K485" s="4" t="s">
        <v>5012</v>
      </c>
      <c r="L485" s="4"/>
    </row>
    <row r="486" spans="1:12">
      <c r="A486" s="4" t="s">
        <v>5609</v>
      </c>
      <c r="B486" s="4" t="s">
        <v>3692</v>
      </c>
      <c r="C486" s="4" t="s">
        <v>4949</v>
      </c>
      <c r="D486" s="5">
        <v>45729</v>
      </c>
      <c r="E486" s="4" t="s">
        <v>20</v>
      </c>
      <c r="F486" s="4" t="s">
        <v>4908</v>
      </c>
      <c r="G486" s="4" t="s">
        <v>4993</v>
      </c>
      <c r="H486" s="4" t="s">
        <v>4998</v>
      </c>
      <c r="I486" s="4">
        <v>326</v>
      </c>
      <c r="J486" s="4" t="s">
        <v>5100</v>
      </c>
      <c r="K486" s="4" t="s">
        <v>4999</v>
      </c>
      <c r="L486" s="4"/>
    </row>
    <row r="487" spans="1:12">
      <c r="A487" s="4" t="s">
        <v>5610</v>
      </c>
      <c r="B487" s="4" t="s">
        <v>4770</v>
      </c>
      <c r="C487" s="4" t="s">
        <v>5016</v>
      </c>
      <c r="D487" s="5">
        <v>46019</v>
      </c>
      <c r="E487" s="4" t="s">
        <v>5056</v>
      </c>
      <c r="F487" s="4"/>
      <c r="G487" s="4" t="s">
        <v>5010</v>
      </c>
      <c r="H487" s="4" t="s">
        <v>5084</v>
      </c>
      <c r="I487" s="4">
        <v>2101</v>
      </c>
      <c r="J487" s="4" t="s">
        <v>5018</v>
      </c>
      <c r="K487" s="4" t="s">
        <v>4930</v>
      </c>
      <c r="L487" s="4"/>
    </row>
    <row r="488" spans="1:12">
      <c r="A488" s="4" t="s">
        <v>5611</v>
      </c>
      <c r="B488" s="4" t="s">
        <v>1738</v>
      </c>
      <c r="C488" s="4" t="s">
        <v>5051</v>
      </c>
      <c r="D488" s="5">
        <v>45667</v>
      </c>
      <c r="E488" s="4" t="s">
        <v>251</v>
      </c>
      <c r="F488" s="4" t="s">
        <v>4898</v>
      </c>
      <c r="G488" s="4" t="s">
        <v>5069</v>
      </c>
      <c r="H488" s="4" t="s">
        <v>133</v>
      </c>
      <c r="I488" s="4">
        <v>1193</v>
      </c>
      <c r="J488" s="4" t="s">
        <v>5018</v>
      </c>
      <c r="K488" s="4" t="s">
        <v>4930</v>
      </c>
      <c r="L488" s="4"/>
    </row>
    <row r="489" spans="1:12">
      <c r="A489" s="4" t="s">
        <v>5612</v>
      </c>
      <c r="B489" s="4" t="s">
        <v>2047</v>
      </c>
      <c r="C489" s="4" t="s">
        <v>5152</v>
      </c>
      <c r="D489" s="5">
        <v>45740</v>
      </c>
      <c r="E489" s="4" t="s">
        <v>5022</v>
      </c>
      <c r="F489" s="4" t="s">
        <v>4908</v>
      </c>
      <c r="G489" s="4" t="s">
        <v>4938</v>
      </c>
      <c r="H489" s="4" t="s">
        <v>4951</v>
      </c>
      <c r="I489" s="4">
        <v>536</v>
      </c>
      <c r="J489" s="4" t="s">
        <v>4956</v>
      </c>
      <c r="K489" s="4" t="s">
        <v>4978</v>
      </c>
      <c r="L489" s="4" t="s">
        <v>5182</v>
      </c>
    </row>
    <row r="490" spans="1:12">
      <c r="A490" s="4" t="s">
        <v>5613</v>
      </c>
      <c r="B490" s="4" t="s">
        <v>1673</v>
      </c>
      <c r="C490" s="4" t="s">
        <v>4953</v>
      </c>
      <c r="D490" s="5">
        <v>45916</v>
      </c>
      <c r="E490" s="4" t="s">
        <v>4982</v>
      </c>
      <c r="F490" s="4" t="s">
        <v>4875</v>
      </c>
      <c r="G490" s="4" t="s">
        <v>5039</v>
      </c>
      <c r="H490" s="4" t="s">
        <v>4928</v>
      </c>
      <c r="I490" s="4">
        <v>894</v>
      </c>
      <c r="J490" s="4" t="s">
        <v>4935</v>
      </c>
      <c r="K490" s="4" t="s">
        <v>5012</v>
      </c>
      <c r="L490" s="4"/>
    </row>
    <row r="491" spans="1:12">
      <c r="A491" s="4" t="s">
        <v>5614</v>
      </c>
      <c r="B491" s="4" t="s">
        <v>4199</v>
      </c>
      <c r="C491" s="4" t="s">
        <v>5210</v>
      </c>
      <c r="D491" s="5">
        <v>45788</v>
      </c>
      <c r="E491" s="4" t="s">
        <v>5127</v>
      </c>
      <c r="F491" s="4" t="s">
        <v>4819</v>
      </c>
      <c r="G491" s="4" t="s">
        <v>4997</v>
      </c>
      <c r="H491" s="4" t="s">
        <v>5136</v>
      </c>
      <c r="I491" s="4">
        <v>1325</v>
      </c>
      <c r="J491" s="4" t="s">
        <v>5002</v>
      </c>
      <c r="K491" s="4" t="s">
        <v>4957</v>
      </c>
      <c r="L491" s="4"/>
    </row>
    <row r="492" spans="1:12">
      <c r="A492" s="4" t="s">
        <v>5615</v>
      </c>
      <c r="B492" s="4" t="s">
        <v>1856</v>
      </c>
      <c r="C492" s="4" t="s">
        <v>5046</v>
      </c>
      <c r="D492" s="5">
        <v>45908</v>
      </c>
      <c r="E492" s="4" t="s">
        <v>5038</v>
      </c>
      <c r="F492" s="4" t="s">
        <v>4875</v>
      </c>
      <c r="G492" s="4" t="s">
        <v>5014</v>
      </c>
      <c r="H492" s="4" t="s">
        <v>5063</v>
      </c>
      <c r="I492" s="4"/>
      <c r="J492" s="4" t="s">
        <v>5018</v>
      </c>
      <c r="K492" s="4"/>
      <c r="L492" s="4"/>
    </row>
    <row r="493" spans="1:12">
      <c r="A493" s="4" t="s">
        <v>5616</v>
      </c>
      <c r="B493" s="4" t="s">
        <v>2051</v>
      </c>
      <c r="C493" s="4" t="s">
        <v>5051</v>
      </c>
      <c r="D493" s="5">
        <v>45904</v>
      </c>
      <c r="E493" s="4" t="s">
        <v>5043</v>
      </c>
      <c r="F493" s="4" t="s">
        <v>4857</v>
      </c>
      <c r="G493" s="4" t="s">
        <v>5095</v>
      </c>
      <c r="H493" s="4" t="s">
        <v>4994</v>
      </c>
      <c r="I493" s="4">
        <v>1530</v>
      </c>
      <c r="J493" s="4" t="s">
        <v>5191</v>
      </c>
      <c r="K493" s="4" t="s">
        <v>4969</v>
      </c>
      <c r="L493" s="4"/>
    </row>
    <row r="494" spans="1:12">
      <c r="A494" s="4" t="s">
        <v>5617</v>
      </c>
      <c r="B494" s="4" t="s">
        <v>2135</v>
      </c>
      <c r="C494" s="4" t="s">
        <v>4942</v>
      </c>
      <c r="D494" s="5">
        <v>45864</v>
      </c>
      <c r="E494" s="4" t="s">
        <v>5065</v>
      </c>
      <c r="F494" s="4" t="s">
        <v>4891</v>
      </c>
      <c r="G494" s="4" t="s">
        <v>4972</v>
      </c>
      <c r="H494" s="4"/>
      <c r="I494" s="4">
        <v>986</v>
      </c>
      <c r="J494" s="4" t="s">
        <v>4929</v>
      </c>
      <c r="K494" s="4"/>
      <c r="L494" s="4"/>
    </row>
    <row r="495" spans="1:12">
      <c r="A495" s="4" t="s">
        <v>5618</v>
      </c>
      <c r="B495" s="4" t="s">
        <v>4053</v>
      </c>
      <c r="C495" s="4" t="s">
        <v>5325</v>
      </c>
      <c r="D495" s="5">
        <v>45756</v>
      </c>
      <c r="E495" s="4" t="s">
        <v>5056</v>
      </c>
      <c r="F495" s="4" t="s">
        <v>4898</v>
      </c>
      <c r="G495" s="4" t="s">
        <v>5174</v>
      </c>
      <c r="H495" s="4" t="s">
        <v>4988</v>
      </c>
      <c r="I495" s="4">
        <v>1413</v>
      </c>
      <c r="J495" s="4"/>
      <c r="K495" s="4"/>
      <c r="L495" s="4"/>
    </row>
    <row r="496" spans="1:12">
      <c r="A496" s="4" t="s">
        <v>5619</v>
      </c>
      <c r="B496" s="4" t="s">
        <v>4115</v>
      </c>
      <c r="C496" s="4" t="s">
        <v>5106</v>
      </c>
      <c r="D496" s="5">
        <v>45663</v>
      </c>
      <c r="E496" s="4"/>
      <c r="F496" s="4" t="s">
        <v>4857</v>
      </c>
      <c r="G496" s="4" t="s">
        <v>5135</v>
      </c>
      <c r="H496" s="4" t="s">
        <v>4998</v>
      </c>
      <c r="I496" s="4"/>
      <c r="J496" s="4" t="s">
        <v>4984</v>
      </c>
      <c r="K496" s="4"/>
      <c r="L496" s="4" t="s">
        <v>5620</v>
      </c>
    </row>
    <row r="497" spans="1:11">
      <c r="A497" s="4" t="s">
        <v>5621</v>
      </c>
      <c r="B497" s="4" t="s">
        <v>2355</v>
      </c>
      <c r="C497" s="4" t="s">
        <v>5238</v>
      </c>
      <c r="D497" s="5">
        <v>45836</v>
      </c>
      <c r="E497" s="4" t="s">
        <v>20</v>
      </c>
      <c r="F497" s="4" t="s">
        <v>4857</v>
      </c>
      <c r="G497" s="4" t="s">
        <v>5044</v>
      </c>
      <c r="H497" s="4" t="s">
        <v>133</v>
      </c>
      <c r="I497" s="4">
        <v>1175</v>
      </c>
      <c r="J497" s="4" t="s">
        <v>5100</v>
      </c>
      <c r="K497" s="4"/>
    </row>
    <row r="498" spans="1:11">
      <c r="A498" s="4" t="s">
        <v>5622</v>
      </c>
      <c r="B498" s="4" t="s">
        <v>2110</v>
      </c>
      <c r="C498" s="4" t="s">
        <v>4942</v>
      </c>
      <c r="D498" s="5">
        <v>45715</v>
      </c>
      <c r="E498" s="4" t="s">
        <v>4966</v>
      </c>
      <c r="F498" s="4" t="s">
        <v>4875</v>
      </c>
      <c r="G498" s="4" t="s">
        <v>5071</v>
      </c>
      <c r="H498" s="4" t="s">
        <v>4988</v>
      </c>
      <c r="I498" s="4"/>
      <c r="J498" s="4" t="s">
        <v>4973</v>
      </c>
      <c r="K498" s="4" t="s">
        <v>5053</v>
      </c>
    </row>
    <row r="499" spans="1:11">
      <c r="A499" s="4" t="s">
        <v>5623</v>
      </c>
      <c r="B499" s="4" t="s">
        <v>3744</v>
      </c>
      <c r="C499" s="4" t="s">
        <v>5206</v>
      </c>
      <c r="D499" s="5">
        <v>45914</v>
      </c>
      <c r="E499" s="4" t="s">
        <v>5113</v>
      </c>
      <c r="F499" s="4"/>
      <c r="G499" s="4" t="s">
        <v>4972</v>
      </c>
      <c r="H499" s="4" t="s">
        <v>4983</v>
      </c>
      <c r="I499" s="4">
        <v>207</v>
      </c>
      <c r="J499" s="4" t="s">
        <v>4929</v>
      </c>
      <c r="K499" s="4" t="s">
        <v>4999</v>
      </c>
    </row>
    <row r="500" spans="1:11">
      <c r="A500" s="4" t="s">
        <v>5624</v>
      </c>
      <c r="B500" s="4" t="s">
        <v>4729</v>
      </c>
      <c r="C500" s="4" t="s">
        <v>5106</v>
      </c>
      <c r="D500" s="5">
        <v>45890</v>
      </c>
      <c r="E500" s="4" t="s">
        <v>4966</v>
      </c>
      <c r="F500" s="4" t="s">
        <v>4857</v>
      </c>
      <c r="G500" s="4" t="s">
        <v>5074</v>
      </c>
      <c r="H500" s="4"/>
      <c r="I500" s="4">
        <v>328</v>
      </c>
      <c r="J500" s="4" t="s">
        <v>4935</v>
      </c>
      <c r="K500" s="4" t="s">
        <v>5122</v>
      </c>
    </row>
    <row r="501" spans="1:11">
      <c r="A501" s="4" t="s">
        <v>5625</v>
      </c>
      <c r="B501" s="4" t="s">
        <v>2946</v>
      </c>
      <c r="C501" s="4" t="s">
        <v>5213</v>
      </c>
      <c r="D501" s="5">
        <v>45771</v>
      </c>
      <c r="E501" s="4" t="s">
        <v>5079</v>
      </c>
      <c r="F501" s="4" t="s">
        <v>4898</v>
      </c>
      <c r="G501" s="4" t="s">
        <v>5030</v>
      </c>
      <c r="H501" s="4" t="s">
        <v>5084</v>
      </c>
      <c r="I501" s="4"/>
      <c r="J501" s="4" t="s">
        <v>5082</v>
      </c>
      <c r="K501" s="4"/>
    </row>
    <row r="502" spans="1:11">
      <c r="A502" s="4" t="s">
        <v>5626</v>
      </c>
      <c r="B502" s="4" t="s">
        <v>3642</v>
      </c>
      <c r="C502" s="4" t="s">
        <v>4996</v>
      </c>
      <c r="D502" s="5">
        <v>45829</v>
      </c>
      <c r="E502" s="4" t="s">
        <v>251</v>
      </c>
      <c r="F502" s="4" t="s">
        <v>4865</v>
      </c>
      <c r="G502" s="4" t="s">
        <v>4967</v>
      </c>
      <c r="H502" s="4" t="s">
        <v>5060</v>
      </c>
      <c r="I502" s="4"/>
      <c r="J502" s="4" t="s">
        <v>4973</v>
      </c>
      <c r="K502" s="4" t="s">
        <v>5012</v>
      </c>
    </row>
    <row r="503" spans="1:11">
      <c r="A503" s="4" t="s">
        <v>5627</v>
      </c>
      <c r="B503" s="4" t="s">
        <v>3229</v>
      </c>
      <c r="C503" s="4" t="s">
        <v>5238</v>
      </c>
      <c r="D503" s="5">
        <v>45728</v>
      </c>
      <c r="E503" s="4"/>
      <c r="F503" s="4" t="s">
        <v>4891</v>
      </c>
      <c r="G503" s="4" t="s">
        <v>4976</v>
      </c>
      <c r="H503" s="4" t="s">
        <v>4983</v>
      </c>
      <c r="I503" s="4">
        <v>1870</v>
      </c>
      <c r="J503" s="4" t="s">
        <v>4984</v>
      </c>
      <c r="K503" s="4" t="s">
        <v>5057</v>
      </c>
    </row>
    <row r="504" spans="1:11">
      <c r="A504" s="4" t="s">
        <v>5628</v>
      </c>
      <c r="B504" s="4" t="s">
        <v>3477</v>
      </c>
      <c r="C504" s="4" t="s">
        <v>5229</v>
      </c>
      <c r="D504" s="5"/>
      <c r="E504" s="4" t="s">
        <v>5056</v>
      </c>
      <c r="F504" s="4"/>
      <c r="G504" s="4"/>
      <c r="H504" s="4" t="s">
        <v>5136</v>
      </c>
      <c r="I504" s="4">
        <v>767</v>
      </c>
      <c r="J504" s="4" t="s">
        <v>5082</v>
      </c>
      <c r="K504" s="4" t="s">
        <v>4930</v>
      </c>
    </row>
    <row r="505" spans="1:11">
      <c r="A505" s="4" t="s">
        <v>5629</v>
      </c>
      <c r="B505" s="4" t="s">
        <v>1725</v>
      </c>
      <c r="C505" s="4" t="s">
        <v>5009</v>
      </c>
      <c r="D505" s="5">
        <v>45665</v>
      </c>
      <c r="E505" s="4" t="s">
        <v>5022</v>
      </c>
      <c r="F505" s="4" t="s">
        <v>4819</v>
      </c>
      <c r="G505" s="4" t="s">
        <v>5059</v>
      </c>
      <c r="H505" s="4" t="s">
        <v>5136</v>
      </c>
      <c r="I505" s="4">
        <v>1625</v>
      </c>
      <c r="J505" s="4" t="s">
        <v>5031</v>
      </c>
      <c r="K505" s="4"/>
    </row>
    <row r="506" spans="1:11">
      <c r="A506" s="4" t="s">
        <v>5630</v>
      </c>
      <c r="B506" s="4" t="s">
        <v>2748</v>
      </c>
      <c r="C506" s="4" t="s">
        <v>5005</v>
      </c>
      <c r="D506" s="5">
        <v>45682</v>
      </c>
      <c r="E506" s="4"/>
      <c r="F506" s="4"/>
      <c r="G506" s="4" t="s">
        <v>4967</v>
      </c>
      <c r="H506" s="4" t="s">
        <v>4983</v>
      </c>
      <c r="I506" s="4">
        <v>2298</v>
      </c>
      <c r="J506" s="4" t="s">
        <v>4946</v>
      </c>
      <c r="K506" s="4" t="s">
        <v>4963</v>
      </c>
    </row>
    <row r="507" spans="1:11">
      <c r="A507" s="4" t="s">
        <v>5631</v>
      </c>
      <c r="B507" s="4" t="s">
        <v>3986</v>
      </c>
      <c r="C507" s="4" t="s">
        <v>4981</v>
      </c>
      <c r="D507" s="5">
        <v>45871</v>
      </c>
      <c r="E507" s="4" t="s">
        <v>4982</v>
      </c>
      <c r="F507" s="4" t="s">
        <v>4908</v>
      </c>
      <c r="G507" s="4" t="s">
        <v>5071</v>
      </c>
      <c r="H507" s="4" t="s">
        <v>133</v>
      </c>
      <c r="I507" s="4">
        <v>2158</v>
      </c>
      <c r="J507" s="4"/>
      <c r="K507" s="4" t="s">
        <v>4978</v>
      </c>
    </row>
    <row r="508" spans="1:11">
      <c r="A508" s="4" t="s">
        <v>5632</v>
      </c>
      <c r="B508" s="4" t="s">
        <v>3327</v>
      </c>
      <c r="C508" s="4" t="s">
        <v>5042</v>
      </c>
      <c r="D508" s="5">
        <v>45818</v>
      </c>
      <c r="E508" s="4" t="s">
        <v>5094</v>
      </c>
      <c r="F508" s="4" t="s">
        <v>4847</v>
      </c>
      <c r="G508" s="4" t="s">
        <v>5010</v>
      </c>
      <c r="H508" s="4"/>
      <c r="I508" s="4">
        <v>1945</v>
      </c>
      <c r="J508" s="4" t="s">
        <v>4940</v>
      </c>
      <c r="K508" s="4" t="s">
        <v>5047</v>
      </c>
    </row>
    <row r="509" spans="1:11">
      <c r="A509" s="4" t="s">
        <v>5633</v>
      </c>
      <c r="B509" s="4" t="s">
        <v>2463</v>
      </c>
      <c r="C509" s="4" t="s">
        <v>5097</v>
      </c>
      <c r="D509" s="5">
        <v>45987</v>
      </c>
      <c r="E509" s="4" t="s">
        <v>4894</v>
      </c>
      <c r="F509" s="4" t="s">
        <v>4898</v>
      </c>
      <c r="G509" s="4" t="s">
        <v>5069</v>
      </c>
      <c r="H509" s="4" t="s">
        <v>5136</v>
      </c>
      <c r="I509" s="4">
        <v>884</v>
      </c>
      <c r="J509" s="4" t="s">
        <v>4929</v>
      </c>
      <c r="K509" s="4" t="s">
        <v>5003</v>
      </c>
    </row>
    <row r="510" spans="1:11">
      <c r="A510" s="4" t="s">
        <v>5634</v>
      </c>
      <c r="B510" s="4" t="s">
        <v>4326</v>
      </c>
      <c r="C510" s="4" t="s">
        <v>5051</v>
      </c>
      <c r="D510" s="5">
        <v>46001</v>
      </c>
      <c r="E510" s="4"/>
      <c r="F510" s="4"/>
      <c r="G510" s="4" t="s">
        <v>4938</v>
      </c>
      <c r="H510" s="4" t="s">
        <v>5006</v>
      </c>
      <c r="I510" s="4">
        <v>267</v>
      </c>
      <c r="J510" s="4" t="s">
        <v>4977</v>
      </c>
      <c r="K510" s="4"/>
    </row>
    <row r="511" spans="1:11">
      <c r="A511" s="4" t="s">
        <v>5635</v>
      </c>
      <c r="B511" s="4" t="s">
        <v>2433</v>
      </c>
      <c r="C511" s="4" t="s">
        <v>5325</v>
      </c>
      <c r="D511" s="5">
        <v>45972</v>
      </c>
      <c r="E511" s="4" t="s">
        <v>4966</v>
      </c>
      <c r="F511" s="4" t="s">
        <v>4824</v>
      </c>
      <c r="G511" s="4" t="s">
        <v>4987</v>
      </c>
      <c r="H511" s="4" t="s">
        <v>4988</v>
      </c>
      <c r="I511" s="4">
        <v>878</v>
      </c>
      <c r="J511" s="4" t="s">
        <v>5049</v>
      </c>
      <c r="K511" s="4"/>
    </row>
    <row r="512" spans="1:11">
      <c r="A512" s="4" t="s">
        <v>5636</v>
      </c>
      <c r="B512" s="4" t="s">
        <v>1023</v>
      </c>
      <c r="C512" s="4" t="s">
        <v>5293</v>
      </c>
      <c r="D512" s="5">
        <v>45926</v>
      </c>
      <c r="E512" s="4" t="s">
        <v>5043</v>
      </c>
      <c r="F512" s="4" t="s">
        <v>4819</v>
      </c>
      <c r="G512" s="4" t="s">
        <v>5142</v>
      </c>
      <c r="H512" s="4" t="s">
        <v>5017</v>
      </c>
      <c r="I512" s="4">
        <v>2307</v>
      </c>
      <c r="J512" s="4" t="s">
        <v>5137</v>
      </c>
      <c r="K512" s="4"/>
    </row>
    <row r="513" spans="1:12">
      <c r="A513" s="4" t="s">
        <v>5637</v>
      </c>
      <c r="B513" s="4" t="s">
        <v>3026</v>
      </c>
      <c r="C513" s="4" t="s">
        <v>4965</v>
      </c>
      <c r="D513" s="5">
        <v>45921</v>
      </c>
      <c r="E513" s="4" t="s">
        <v>4966</v>
      </c>
      <c r="F513" s="4" t="s">
        <v>4857</v>
      </c>
      <c r="G513" s="4" t="s">
        <v>5172</v>
      </c>
      <c r="H513" s="4" t="s">
        <v>4998</v>
      </c>
      <c r="I513" s="4"/>
      <c r="J513" s="4" t="s">
        <v>5018</v>
      </c>
      <c r="K513" s="4" t="s">
        <v>4930</v>
      </c>
      <c r="L513" s="4" t="s">
        <v>5620</v>
      </c>
    </row>
    <row r="514" spans="1:12">
      <c r="A514" s="4" t="s">
        <v>5638</v>
      </c>
      <c r="B514" s="4" t="s">
        <v>802</v>
      </c>
      <c r="C514" s="4" t="s">
        <v>5106</v>
      </c>
      <c r="D514" s="5">
        <v>45927</v>
      </c>
      <c r="E514" s="4" t="s">
        <v>5094</v>
      </c>
      <c r="F514" s="4"/>
      <c r="G514" s="4" t="s">
        <v>5010</v>
      </c>
      <c r="H514" s="4" t="s">
        <v>4988</v>
      </c>
      <c r="I514" s="4"/>
      <c r="J514" s="4" t="s">
        <v>5092</v>
      </c>
      <c r="K514" s="4" t="s">
        <v>4947</v>
      </c>
      <c r="L514" s="4" t="s">
        <v>5066</v>
      </c>
    </row>
    <row r="515" spans="1:12">
      <c r="A515" s="4" t="s">
        <v>5639</v>
      </c>
      <c r="B515" s="4" t="s">
        <v>1909</v>
      </c>
      <c r="C515" s="4" t="s">
        <v>5086</v>
      </c>
      <c r="D515" s="5">
        <v>45805</v>
      </c>
      <c r="E515" s="4" t="s">
        <v>5043</v>
      </c>
      <c r="F515" s="4"/>
      <c r="G515" s="4" t="s">
        <v>4933</v>
      </c>
      <c r="H515" s="4" t="s">
        <v>4968</v>
      </c>
      <c r="I515" s="4">
        <v>1826</v>
      </c>
      <c r="J515" s="4" t="s">
        <v>4977</v>
      </c>
      <c r="K515" s="4" t="s">
        <v>5023</v>
      </c>
      <c r="L515" s="4"/>
    </row>
    <row r="516" spans="1:12">
      <c r="A516" s="4" t="s">
        <v>5640</v>
      </c>
      <c r="B516" s="4" t="s">
        <v>126</v>
      </c>
      <c r="C516" s="4" t="s">
        <v>4959</v>
      </c>
      <c r="D516" s="5">
        <v>45973</v>
      </c>
      <c r="E516" s="4" t="s">
        <v>4960</v>
      </c>
      <c r="F516" s="4"/>
      <c r="G516" s="4" t="s">
        <v>4976</v>
      </c>
      <c r="H516" s="4" t="s">
        <v>5052</v>
      </c>
      <c r="I516" s="4">
        <v>644</v>
      </c>
      <c r="J516" s="4" t="s">
        <v>4935</v>
      </c>
      <c r="K516" s="4" t="s">
        <v>5053</v>
      </c>
      <c r="L516" s="4"/>
    </row>
    <row r="517" spans="1:12">
      <c r="A517" s="4" t="s">
        <v>5641</v>
      </c>
      <c r="B517" s="4" t="s">
        <v>3474</v>
      </c>
      <c r="C517" s="4" t="s">
        <v>4953</v>
      </c>
      <c r="D517" s="5">
        <v>46014</v>
      </c>
      <c r="E517" s="4" t="s">
        <v>5043</v>
      </c>
      <c r="F517" s="4" t="s">
        <v>4819</v>
      </c>
      <c r="G517" s="4" t="s">
        <v>4972</v>
      </c>
      <c r="H517" s="4" t="s">
        <v>5080</v>
      </c>
      <c r="I517" s="4">
        <v>529</v>
      </c>
      <c r="J517" s="4" t="s">
        <v>5137</v>
      </c>
      <c r="K517" s="4" t="s">
        <v>5047</v>
      </c>
      <c r="L517" s="4"/>
    </row>
    <row r="518" spans="1:12">
      <c r="A518" s="4" t="s">
        <v>5642</v>
      </c>
      <c r="B518" s="4" t="s">
        <v>1335</v>
      </c>
      <c r="C518" s="4" t="s">
        <v>4971</v>
      </c>
      <c r="D518" s="5"/>
      <c r="E518" s="4" t="s">
        <v>5038</v>
      </c>
      <c r="F518" s="4" t="s">
        <v>4847</v>
      </c>
      <c r="G518" s="4" t="s">
        <v>5062</v>
      </c>
      <c r="H518" s="4" t="s">
        <v>489</v>
      </c>
      <c r="I518" s="4">
        <v>639</v>
      </c>
      <c r="J518" s="4"/>
      <c r="K518" s="4" t="s">
        <v>5003</v>
      </c>
      <c r="L518" s="4"/>
    </row>
    <row r="519" spans="1:12">
      <c r="A519" s="4" t="s">
        <v>5643</v>
      </c>
      <c r="B519" s="4" t="s">
        <v>1426</v>
      </c>
      <c r="C519" s="4" t="s">
        <v>5005</v>
      </c>
      <c r="D519" s="5">
        <v>45772</v>
      </c>
      <c r="E519" s="4" t="s">
        <v>251</v>
      </c>
      <c r="F519" s="4" t="s">
        <v>4839</v>
      </c>
      <c r="G519" s="4" t="s">
        <v>4927</v>
      </c>
      <c r="H519" s="4" t="s">
        <v>4994</v>
      </c>
      <c r="I519" s="4">
        <v>1835</v>
      </c>
      <c r="J519" s="4" t="s">
        <v>4935</v>
      </c>
      <c r="K519" s="4"/>
      <c r="L519" s="4"/>
    </row>
    <row r="520" spans="1:12">
      <c r="A520" s="4" t="s">
        <v>5644</v>
      </c>
      <c r="B520" s="4" t="s">
        <v>1404</v>
      </c>
      <c r="C520" s="4" t="s">
        <v>5118</v>
      </c>
      <c r="D520" s="5">
        <v>45729</v>
      </c>
      <c r="E520" s="4"/>
      <c r="F520" s="4"/>
      <c r="G520" s="4" t="s">
        <v>5120</v>
      </c>
      <c r="H520" s="4" t="s">
        <v>5076</v>
      </c>
      <c r="I520" s="4">
        <v>1324</v>
      </c>
      <c r="J520" s="4" t="s">
        <v>4962</v>
      </c>
      <c r="K520" s="4" t="s">
        <v>4957</v>
      </c>
      <c r="L520" s="4"/>
    </row>
    <row r="521" spans="1:12">
      <c r="A521" s="4" t="s">
        <v>5645</v>
      </c>
      <c r="B521" s="4" t="s">
        <v>135</v>
      </c>
      <c r="C521" s="4" t="s">
        <v>5170</v>
      </c>
      <c r="D521" s="5">
        <v>45945</v>
      </c>
      <c r="E521" s="4" t="s">
        <v>5134</v>
      </c>
      <c r="F521" s="4" t="s">
        <v>4847</v>
      </c>
      <c r="G521" s="4" t="s">
        <v>4950</v>
      </c>
      <c r="H521" s="4" t="s">
        <v>4998</v>
      </c>
      <c r="I521" s="4">
        <v>1958</v>
      </c>
      <c r="J521" s="4" t="s">
        <v>5082</v>
      </c>
      <c r="K521" s="4" t="s">
        <v>5053</v>
      </c>
      <c r="L521" s="4"/>
    </row>
    <row r="522" spans="1:12">
      <c r="A522" s="4" t="s">
        <v>5646</v>
      </c>
      <c r="B522" s="4" t="s">
        <v>338</v>
      </c>
      <c r="C522" s="4" t="s">
        <v>5176</v>
      </c>
      <c r="D522" s="5">
        <v>45980</v>
      </c>
      <c r="E522" s="4" t="s">
        <v>5134</v>
      </c>
      <c r="F522" s="4" t="s">
        <v>4824</v>
      </c>
      <c r="G522" s="4" t="s">
        <v>4976</v>
      </c>
      <c r="H522" s="4" t="s">
        <v>5063</v>
      </c>
      <c r="I522" s="4">
        <v>1618</v>
      </c>
      <c r="J522" s="4" t="s">
        <v>5191</v>
      </c>
      <c r="K522" s="4" t="s">
        <v>4999</v>
      </c>
      <c r="L522" s="4"/>
    </row>
    <row r="523" spans="1:12">
      <c r="A523" s="4" t="s">
        <v>5647</v>
      </c>
      <c r="B523" s="4" t="s">
        <v>2712</v>
      </c>
      <c r="C523" s="4" t="s">
        <v>5029</v>
      </c>
      <c r="D523" s="5">
        <v>45874</v>
      </c>
      <c r="E523" s="4"/>
      <c r="F523" s="4"/>
      <c r="G523" s="4" t="s">
        <v>4987</v>
      </c>
      <c r="H523" s="4" t="s">
        <v>4983</v>
      </c>
      <c r="I523" s="4"/>
      <c r="J523" s="4" t="s">
        <v>5092</v>
      </c>
      <c r="K523" s="4" t="s">
        <v>5047</v>
      </c>
      <c r="L523" s="4"/>
    </row>
    <row r="524" spans="1:12">
      <c r="A524" s="4" t="s">
        <v>5648</v>
      </c>
      <c r="B524" s="4" t="s">
        <v>2127</v>
      </c>
      <c r="C524" s="4" t="s">
        <v>5037</v>
      </c>
      <c r="D524" s="5">
        <v>45987</v>
      </c>
      <c r="E524" s="4" t="s">
        <v>251</v>
      </c>
      <c r="F524" s="4"/>
      <c r="G524" s="4" t="s">
        <v>5074</v>
      </c>
      <c r="H524" s="4" t="s">
        <v>4951</v>
      </c>
      <c r="I524" s="4">
        <v>810</v>
      </c>
      <c r="J524" s="4" t="s">
        <v>5191</v>
      </c>
      <c r="K524" s="4" t="s">
        <v>5012</v>
      </c>
      <c r="L524" s="4"/>
    </row>
    <row r="525" spans="1:12">
      <c r="A525" s="4" t="s">
        <v>5649</v>
      </c>
      <c r="B525" s="4" t="s">
        <v>1057</v>
      </c>
      <c r="C525" s="4" t="s">
        <v>5046</v>
      </c>
      <c r="D525" s="5">
        <v>45915</v>
      </c>
      <c r="E525" s="4"/>
      <c r="F525" s="4"/>
      <c r="G525" s="4" t="s">
        <v>5044</v>
      </c>
      <c r="H525" s="4" t="s">
        <v>222</v>
      </c>
      <c r="I525" s="4">
        <v>46</v>
      </c>
      <c r="J525" s="4" t="s">
        <v>5049</v>
      </c>
      <c r="K525" s="4"/>
      <c r="L525" s="4"/>
    </row>
    <row r="526" spans="1:12">
      <c r="A526" s="4" t="s">
        <v>5650</v>
      </c>
      <c r="B526" s="4" t="s">
        <v>3791</v>
      </c>
      <c r="C526" s="4" t="s">
        <v>5042</v>
      </c>
      <c r="D526" s="5">
        <v>45733</v>
      </c>
      <c r="E526" s="4" t="s">
        <v>5022</v>
      </c>
      <c r="F526" s="4" t="s">
        <v>4865</v>
      </c>
      <c r="G526" s="4" t="s">
        <v>5189</v>
      </c>
      <c r="H526" s="4" t="s">
        <v>5006</v>
      </c>
      <c r="I526" s="4">
        <v>1584</v>
      </c>
      <c r="J526" s="4" t="s">
        <v>5100</v>
      </c>
      <c r="K526" s="4" t="s">
        <v>4999</v>
      </c>
      <c r="L526" s="4"/>
    </row>
    <row r="527" spans="1:12">
      <c r="A527" s="4" t="s">
        <v>5651</v>
      </c>
      <c r="B527" s="4" t="s">
        <v>4755</v>
      </c>
      <c r="C527" s="4" t="s">
        <v>5109</v>
      </c>
      <c r="D527" s="5">
        <v>45841</v>
      </c>
      <c r="E527" s="4" t="s">
        <v>308</v>
      </c>
      <c r="F527" s="4" t="s">
        <v>4908</v>
      </c>
      <c r="G527" s="4" t="s">
        <v>5174</v>
      </c>
      <c r="H527" s="4" t="s">
        <v>133</v>
      </c>
      <c r="I527" s="4">
        <v>971</v>
      </c>
      <c r="J527" s="4" t="s">
        <v>4977</v>
      </c>
      <c r="K527" s="4" t="s">
        <v>5012</v>
      </c>
      <c r="L527" s="4"/>
    </row>
    <row r="528" spans="1:12">
      <c r="A528" s="4" t="s">
        <v>5652</v>
      </c>
      <c r="B528" s="4" t="s">
        <v>4288</v>
      </c>
      <c r="C528" s="4" t="s">
        <v>5033</v>
      </c>
      <c r="D528" s="5">
        <v>45861</v>
      </c>
      <c r="E528" s="4" t="s">
        <v>21</v>
      </c>
      <c r="F528" s="4" t="s">
        <v>4875</v>
      </c>
      <c r="G528" s="4" t="s">
        <v>4927</v>
      </c>
      <c r="H528" s="4" t="s">
        <v>4968</v>
      </c>
      <c r="I528" s="4">
        <v>159</v>
      </c>
      <c r="J528" s="4" t="s">
        <v>4940</v>
      </c>
      <c r="K528" s="4" t="s">
        <v>4947</v>
      </c>
      <c r="L528" s="4" t="s">
        <v>5364</v>
      </c>
    </row>
    <row r="529" spans="1:12">
      <c r="A529" s="4" t="s">
        <v>5653</v>
      </c>
      <c r="B529" s="4" t="s">
        <v>4187</v>
      </c>
      <c r="C529" s="4" t="s">
        <v>5229</v>
      </c>
      <c r="D529" s="5">
        <v>45845</v>
      </c>
      <c r="E529" s="4" t="s">
        <v>20</v>
      </c>
      <c r="F529" s="4" t="s">
        <v>4824</v>
      </c>
      <c r="G529" s="4" t="s">
        <v>5130</v>
      </c>
      <c r="H529" s="4" t="s">
        <v>4951</v>
      </c>
      <c r="I529" s="4">
        <v>486</v>
      </c>
      <c r="J529" s="4" t="s">
        <v>4962</v>
      </c>
      <c r="K529" s="4" t="s">
        <v>4963</v>
      </c>
      <c r="L529" s="4"/>
    </row>
    <row r="530" spans="1:12">
      <c r="A530" s="4" t="s">
        <v>5654</v>
      </c>
      <c r="B530" s="4" t="s">
        <v>2215</v>
      </c>
      <c r="C530" s="4" t="s">
        <v>5118</v>
      </c>
      <c r="D530" s="5"/>
      <c r="E530" s="4" t="s">
        <v>4960</v>
      </c>
      <c r="F530" s="4" t="s">
        <v>4891</v>
      </c>
      <c r="G530" s="4" t="s">
        <v>5074</v>
      </c>
      <c r="H530" s="4" t="s">
        <v>5072</v>
      </c>
      <c r="I530" s="4">
        <v>2056</v>
      </c>
      <c r="J530" s="4" t="s">
        <v>4977</v>
      </c>
      <c r="K530" s="4" t="s">
        <v>5003</v>
      </c>
      <c r="L530" s="4"/>
    </row>
    <row r="531" spans="1:12">
      <c r="A531" s="4" t="s">
        <v>5655</v>
      </c>
      <c r="B531" s="4" t="s">
        <v>3391</v>
      </c>
      <c r="C531" s="4" t="s">
        <v>5160</v>
      </c>
      <c r="D531" s="5">
        <v>45775</v>
      </c>
      <c r="E531" s="4" t="s">
        <v>5022</v>
      </c>
      <c r="F531" s="4"/>
      <c r="G531" s="4" t="s">
        <v>4976</v>
      </c>
      <c r="H531" s="4"/>
      <c r="I531" s="4">
        <v>1012</v>
      </c>
      <c r="J531" s="4" t="s">
        <v>5137</v>
      </c>
      <c r="K531" s="4" t="s">
        <v>4999</v>
      </c>
      <c r="L531" s="4"/>
    </row>
    <row r="532" spans="1:12">
      <c r="A532" s="4" t="s">
        <v>5656</v>
      </c>
      <c r="B532" s="4" t="s">
        <v>1138</v>
      </c>
      <c r="C532" s="4" t="s">
        <v>4996</v>
      </c>
      <c r="D532" s="5">
        <v>45741</v>
      </c>
      <c r="E532" s="4"/>
      <c r="F532" s="4" t="s">
        <v>4908</v>
      </c>
      <c r="G532" s="4" t="s">
        <v>4938</v>
      </c>
      <c r="H532" s="4" t="s">
        <v>4968</v>
      </c>
      <c r="I532" s="4">
        <v>1610</v>
      </c>
      <c r="J532" s="4" t="s">
        <v>4984</v>
      </c>
      <c r="K532" s="4"/>
      <c r="L532" s="4"/>
    </row>
    <row r="533" spans="1:12">
      <c r="A533" s="4" t="s">
        <v>5657</v>
      </c>
      <c r="B533" s="4" t="s">
        <v>571</v>
      </c>
      <c r="C533" s="4" t="s">
        <v>5229</v>
      </c>
      <c r="D533" s="5">
        <v>45919</v>
      </c>
      <c r="E533" s="4" t="s">
        <v>5043</v>
      </c>
      <c r="F533" s="4"/>
      <c r="G533" s="4" t="s">
        <v>4933</v>
      </c>
      <c r="H533" s="4" t="s">
        <v>222</v>
      </c>
      <c r="I533" s="4"/>
      <c r="J533" s="4" t="s">
        <v>5092</v>
      </c>
      <c r="K533" s="4" t="s">
        <v>5012</v>
      </c>
      <c r="L533" s="4"/>
    </row>
    <row r="534" spans="1:12">
      <c r="A534" s="4" t="s">
        <v>5658</v>
      </c>
      <c r="B534" s="4" t="s">
        <v>2195</v>
      </c>
      <c r="C534" s="4" t="s">
        <v>4981</v>
      </c>
      <c r="D534" s="5">
        <v>45699</v>
      </c>
      <c r="E534" s="4" t="s">
        <v>21</v>
      </c>
      <c r="F534" s="4"/>
      <c r="G534" s="4"/>
      <c r="H534" s="4" t="s">
        <v>4928</v>
      </c>
      <c r="I534" s="4">
        <v>1961</v>
      </c>
      <c r="J534" s="4" t="s">
        <v>5107</v>
      </c>
      <c r="K534" s="4" t="s">
        <v>5122</v>
      </c>
      <c r="L534" s="4"/>
    </row>
    <row r="535" spans="1:12">
      <c r="A535" s="4" t="s">
        <v>5659</v>
      </c>
      <c r="B535" s="4" t="s">
        <v>3044</v>
      </c>
      <c r="C535" s="4" t="s">
        <v>4986</v>
      </c>
      <c r="D535" s="5">
        <v>46018</v>
      </c>
      <c r="E535" s="4" t="s">
        <v>5056</v>
      </c>
      <c r="F535" s="4" t="s">
        <v>4865</v>
      </c>
      <c r="G535" s="4" t="s">
        <v>5172</v>
      </c>
      <c r="H535" s="4" t="s">
        <v>5084</v>
      </c>
      <c r="I535" s="4">
        <v>801</v>
      </c>
      <c r="J535" s="4" t="s">
        <v>5049</v>
      </c>
      <c r="K535" s="4" t="s">
        <v>5057</v>
      </c>
      <c r="L535" s="4"/>
    </row>
    <row r="536" spans="1:12">
      <c r="A536" s="4" t="s">
        <v>5660</v>
      </c>
      <c r="B536" s="4" t="s">
        <v>1121</v>
      </c>
      <c r="C536" s="4" t="s">
        <v>5109</v>
      </c>
      <c r="D536" s="5">
        <v>45928</v>
      </c>
      <c r="E536" s="4" t="s">
        <v>5127</v>
      </c>
      <c r="F536" s="4" t="s">
        <v>4875</v>
      </c>
      <c r="G536" s="4" t="s">
        <v>4961</v>
      </c>
      <c r="H536" s="4" t="s">
        <v>5080</v>
      </c>
      <c r="I536" s="4">
        <v>345</v>
      </c>
      <c r="J536" s="4" t="s">
        <v>4956</v>
      </c>
      <c r="K536" s="4" t="s">
        <v>4969</v>
      </c>
      <c r="L536" s="4"/>
    </row>
    <row r="537" spans="1:12">
      <c r="A537" s="4" t="s">
        <v>5661</v>
      </c>
      <c r="B537" s="4" t="s">
        <v>2838</v>
      </c>
      <c r="C537" s="4" t="s">
        <v>5140</v>
      </c>
      <c r="D537" s="5">
        <v>45982</v>
      </c>
      <c r="E537" s="4" t="s">
        <v>5038</v>
      </c>
      <c r="F537" s="4" t="s">
        <v>4847</v>
      </c>
      <c r="G537" s="4" t="s">
        <v>4955</v>
      </c>
      <c r="H537" s="4" t="s">
        <v>5080</v>
      </c>
      <c r="I537" s="4">
        <v>351</v>
      </c>
      <c r="J537" s="4" t="s">
        <v>5049</v>
      </c>
      <c r="K537" s="4" t="s">
        <v>4999</v>
      </c>
      <c r="L537" s="4"/>
    </row>
    <row r="538" spans="1:12">
      <c r="A538" s="4" t="s">
        <v>5662</v>
      </c>
      <c r="B538" s="4" t="s">
        <v>4490</v>
      </c>
      <c r="C538" s="4" t="s">
        <v>5160</v>
      </c>
      <c r="D538" s="5">
        <v>45936</v>
      </c>
      <c r="E538" s="4" t="s">
        <v>5065</v>
      </c>
      <c r="F538" s="4" t="s">
        <v>4865</v>
      </c>
      <c r="G538" s="4" t="s">
        <v>4944</v>
      </c>
      <c r="H538" s="4" t="s">
        <v>5080</v>
      </c>
      <c r="I538" s="4">
        <v>2242</v>
      </c>
      <c r="J538" s="4"/>
      <c r="K538" s="4"/>
      <c r="L538" s="4"/>
    </row>
    <row r="539" spans="1:12">
      <c r="A539" s="4" t="s">
        <v>5663</v>
      </c>
      <c r="B539" s="4" t="s">
        <v>303</v>
      </c>
      <c r="C539" s="4" t="s">
        <v>5005</v>
      </c>
      <c r="D539" s="5">
        <v>45845</v>
      </c>
      <c r="E539" s="4" t="s">
        <v>20</v>
      </c>
      <c r="F539" s="4"/>
      <c r="G539" s="4" t="s">
        <v>4993</v>
      </c>
      <c r="H539" s="4"/>
      <c r="I539" s="4"/>
      <c r="J539" s="4" t="s">
        <v>5092</v>
      </c>
      <c r="K539" s="4" t="s">
        <v>4969</v>
      </c>
      <c r="L539" s="4"/>
    </row>
    <row r="540" spans="1:12">
      <c r="A540" s="4" t="s">
        <v>5664</v>
      </c>
      <c r="B540" s="4" t="s">
        <v>4014</v>
      </c>
      <c r="C540" s="4" t="s">
        <v>4986</v>
      </c>
      <c r="D540" s="5">
        <v>45734</v>
      </c>
      <c r="E540" s="4" t="s">
        <v>5079</v>
      </c>
      <c r="F540" s="4" t="s">
        <v>4898</v>
      </c>
      <c r="G540" s="4" t="s">
        <v>5089</v>
      </c>
      <c r="H540" s="4" t="s">
        <v>489</v>
      </c>
      <c r="I540" s="4">
        <v>797</v>
      </c>
      <c r="J540" s="4"/>
      <c r="K540" s="4" t="s">
        <v>4969</v>
      </c>
      <c r="L540" s="4"/>
    </row>
    <row r="541" spans="1:12">
      <c r="A541" s="4" t="s">
        <v>5665</v>
      </c>
      <c r="B541" s="4" t="s">
        <v>1803</v>
      </c>
      <c r="C541" s="4" t="s">
        <v>5116</v>
      </c>
      <c r="D541" s="5">
        <v>45855</v>
      </c>
      <c r="E541" s="4" t="s">
        <v>5113</v>
      </c>
      <c r="F541" s="4" t="s">
        <v>4875</v>
      </c>
      <c r="G541" s="4" t="s">
        <v>5089</v>
      </c>
      <c r="H541" s="4" t="s">
        <v>5090</v>
      </c>
      <c r="I541" s="4">
        <v>1477</v>
      </c>
      <c r="J541" s="4"/>
      <c r="K541" s="4" t="s">
        <v>5122</v>
      </c>
      <c r="L541" s="4"/>
    </row>
    <row r="542" spans="1:12">
      <c r="A542" s="4" t="s">
        <v>5666</v>
      </c>
      <c r="B542" s="4" t="s">
        <v>1094</v>
      </c>
      <c r="C542" s="4" t="s">
        <v>4953</v>
      </c>
      <c r="D542" s="5">
        <v>45713</v>
      </c>
      <c r="E542" s="4" t="s">
        <v>20</v>
      </c>
      <c r="F542" s="4" t="s">
        <v>4847</v>
      </c>
      <c r="G542" s="4"/>
      <c r="H542" s="4" t="s">
        <v>5080</v>
      </c>
      <c r="I542" s="4">
        <v>204</v>
      </c>
      <c r="J542" s="4" t="s">
        <v>5002</v>
      </c>
      <c r="K542" s="4"/>
      <c r="L542" s="4" t="s">
        <v>5180</v>
      </c>
    </row>
    <row r="543" spans="1:12">
      <c r="A543" s="4" t="s">
        <v>5667</v>
      </c>
      <c r="B543" s="4" t="s">
        <v>2627</v>
      </c>
      <c r="C543" s="4" t="s">
        <v>4949</v>
      </c>
      <c r="D543" s="5">
        <v>45804</v>
      </c>
      <c r="E543" s="4" t="s">
        <v>5038</v>
      </c>
      <c r="F543" s="4"/>
      <c r="G543" s="4" t="s">
        <v>5132</v>
      </c>
      <c r="H543" s="4"/>
      <c r="I543" s="4">
        <v>2226</v>
      </c>
      <c r="J543" s="4" t="s">
        <v>4977</v>
      </c>
      <c r="K543" s="4" t="s">
        <v>5023</v>
      </c>
      <c r="L543" s="4"/>
    </row>
    <row r="544" spans="1:12">
      <c r="A544" s="4" t="s">
        <v>5668</v>
      </c>
      <c r="B544" s="4" t="s">
        <v>147</v>
      </c>
      <c r="C544" s="4" t="s">
        <v>5126</v>
      </c>
      <c r="D544" s="5"/>
      <c r="E544" s="4" t="s">
        <v>4966</v>
      </c>
      <c r="F544" s="4" t="s">
        <v>4898</v>
      </c>
      <c r="G544" s="4" t="s">
        <v>5010</v>
      </c>
      <c r="H544" s="4" t="s">
        <v>222</v>
      </c>
      <c r="I544" s="4">
        <v>1067</v>
      </c>
      <c r="J544" s="4" t="s">
        <v>5100</v>
      </c>
      <c r="K544" s="4"/>
      <c r="L544" s="4"/>
    </row>
    <row r="545" spans="1:12">
      <c r="A545" s="4" t="s">
        <v>5669</v>
      </c>
      <c r="B545" s="4" t="s">
        <v>3110</v>
      </c>
      <c r="C545" s="4" t="s">
        <v>5111</v>
      </c>
      <c r="D545" s="5">
        <v>46009</v>
      </c>
      <c r="E545" s="4" t="s">
        <v>5094</v>
      </c>
      <c r="F545" s="4" t="s">
        <v>4819</v>
      </c>
      <c r="G545" s="4" t="s">
        <v>5059</v>
      </c>
      <c r="H545" s="4" t="s">
        <v>5063</v>
      </c>
      <c r="I545" s="4">
        <v>1214</v>
      </c>
      <c r="J545" s="4" t="s">
        <v>5191</v>
      </c>
      <c r="K545" s="4" t="s">
        <v>4947</v>
      </c>
      <c r="L545" s="4"/>
    </row>
    <row r="546" spans="1:12">
      <c r="A546" s="4" t="s">
        <v>5670</v>
      </c>
      <c r="B546" s="4" t="s">
        <v>1434</v>
      </c>
      <c r="C546" s="4" t="s">
        <v>5213</v>
      </c>
      <c r="D546" s="5">
        <v>45884</v>
      </c>
      <c r="E546" s="4" t="s">
        <v>308</v>
      </c>
      <c r="F546" s="4"/>
      <c r="G546" s="4" t="s">
        <v>5069</v>
      </c>
      <c r="H546" s="4" t="s">
        <v>4994</v>
      </c>
      <c r="I546" s="4">
        <v>816</v>
      </c>
      <c r="J546" s="4" t="s">
        <v>5049</v>
      </c>
      <c r="K546" s="4" t="s">
        <v>5012</v>
      </c>
      <c r="L546" s="4"/>
    </row>
    <row r="547" spans="1:12">
      <c r="A547" s="4" t="s">
        <v>5671</v>
      </c>
      <c r="B547" s="4" t="s">
        <v>1081</v>
      </c>
      <c r="C547" s="4" t="s">
        <v>5240</v>
      </c>
      <c r="D547" s="5">
        <v>46005</v>
      </c>
      <c r="E547" s="4" t="s">
        <v>4954</v>
      </c>
      <c r="F547" s="4" t="s">
        <v>4898</v>
      </c>
      <c r="G547" s="4" t="s">
        <v>4997</v>
      </c>
      <c r="H547" s="4" t="s">
        <v>4988</v>
      </c>
      <c r="I547" s="4">
        <v>1415</v>
      </c>
      <c r="J547" s="4" t="s">
        <v>5107</v>
      </c>
      <c r="K547" s="4" t="s">
        <v>5053</v>
      </c>
      <c r="L547" s="4"/>
    </row>
    <row r="548" spans="1:12">
      <c r="A548" s="4" t="s">
        <v>5672</v>
      </c>
      <c r="B548" s="4" t="s">
        <v>1759</v>
      </c>
      <c r="C548" s="4" t="s">
        <v>5111</v>
      </c>
      <c r="D548" s="5">
        <v>45977</v>
      </c>
      <c r="E548" s="4" t="s">
        <v>251</v>
      </c>
      <c r="F548" s="4" t="s">
        <v>4875</v>
      </c>
      <c r="G548" s="4" t="s">
        <v>4938</v>
      </c>
      <c r="H548" s="4" t="s">
        <v>4934</v>
      </c>
      <c r="I548" s="4">
        <v>677</v>
      </c>
      <c r="J548" s="4" t="s">
        <v>4977</v>
      </c>
      <c r="K548" s="4" t="s">
        <v>4969</v>
      </c>
      <c r="L548" s="4"/>
    </row>
    <row r="549" spans="1:12">
      <c r="A549" s="4" t="s">
        <v>5673</v>
      </c>
      <c r="B549" s="4" t="s">
        <v>1892</v>
      </c>
      <c r="C549" s="4" t="s">
        <v>5033</v>
      </c>
      <c r="D549" s="5">
        <v>45793</v>
      </c>
      <c r="E549" s="4" t="s">
        <v>5065</v>
      </c>
      <c r="F549" s="4"/>
      <c r="G549" s="4" t="s">
        <v>5010</v>
      </c>
      <c r="H549" s="4" t="s">
        <v>4998</v>
      </c>
      <c r="I549" s="4">
        <v>2311</v>
      </c>
      <c r="J549" s="4" t="s">
        <v>4929</v>
      </c>
      <c r="K549" s="4" t="s">
        <v>5053</v>
      </c>
      <c r="L549" s="4"/>
    </row>
    <row r="550" spans="1:12">
      <c r="A550" s="4" t="s">
        <v>5674</v>
      </c>
      <c r="B550" s="4" t="s">
        <v>1669</v>
      </c>
      <c r="C550" s="4" t="s">
        <v>4932</v>
      </c>
      <c r="D550" s="5">
        <v>45884</v>
      </c>
      <c r="E550" s="4" t="s">
        <v>251</v>
      </c>
      <c r="F550" s="4" t="s">
        <v>4819</v>
      </c>
      <c r="G550" s="4" t="s">
        <v>5044</v>
      </c>
      <c r="H550" s="4" t="s">
        <v>4998</v>
      </c>
      <c r="I550" s="4">
        <v>1301</v>
      </c>
      <c r="J550" s="4" t="s">
        <v>4940</v>
      </c>
      <c r="K550" s="4" t="s">
        <v>4930</v>
      </c>
      <c r="L550" s="4"/>
    </row>
    <row r="551" spans="1:12">
      <c r="A551" s="4" t="s">
        <v>5675</v>
      </c>
      <c r="B551" s="4" t="s">
        <v>777</v>
      </c>
      <c r="C551" s="4" t="s">
        <v>5263</v>
      </c>
      <c r="D551" s="5">
        <v>45893</v>
      </c>
      <c r="E551" s="4" t="s">
        <v>251</v>
      </c>
      <c r="F551" s="4" t="s">
        <v>4819</v>
      </c>
      <c r="G551" s="4" t="s">
        <v>4972</v>
      </c>
      <c r="H551" s="4" t="s">
        <v>5080</v>
      </c>
      <c r="I551" s="4">
        <v>1810</v>
      </c>
      <c r="J551" s="4" t="s">
        <v>5018</v>
      </c>
      <c r="K551" s="4"/>
      <c r="L551" s="4"/>
    </row>
    <row r="552" spans="1:12">
      <c r="A552" s="4" t="s">
        <v>5676</v>
      </c>
      <c r="B552" s="4" t="s">
        <v>2830</v>
      </c>
      <c r="C552" s="4" t="s">
        <v>5263</v>
      </c>
      <c r="D552" s="5">
        <v>45924</v>
      </c>
      <c r="E552" s="4" t="s">
        <v>5134</v>
      </c>
      <c r="F552" s="4"/>
      <c r="G552" s="4" t="s">
        <v>5142</v>
      </c>
      <c r="H552" s="4" t="s">
        <v>5052</v>
      </c>
      <c r="I552" s="4">
        <v>1486</v>
      </c>
      <c r="J552" s="4" t="s">
        <v>4984</v>
      </c>
      <c r="K552" s="4" t="s">
        <v>4930</v>
      </c>
      <c r="L552" s="4"/>
    </row>
    <row r="553" spans="1:12">
      <c r="A553" s="4" t="s">
        <v>5677</v>
      </c>
      <c r="B553" s="4" t="s">
        <v>4023</v>
      </c>
      <c r="C553" s="4" t="s">
        <v>4926</v>
      </c>
      <c r="D553" s="5">
        <v>45786</v>
      </c>
      <c r="E553" s="4" t="s">
        <v>308</v>
      </c>
      <c r="F553" s="4"/>
      <c r="G553" s="4" t="s">
        <v>5044</v>
      </c>
      <c r="H553" s="4" t="s">
        <v>4939</v>
      </c>
      <c r="I553" s="4">
        <v>998</v>
      </c>
      <c r="J553" s="4" t="s">
        <v>4940</v>
      </c>
      <c r="K553" s="4" t="s">
        <v>4947</v>
      </c>
      <c r="L553" s="4"/>
    </row>
    <row r="554" spans="1:12">
      <c r="A554" s="4" t="s">
        <v>5678</v>
      </c>
      <c r="B554" s="4" t="s">
        <v>2622</v>
      </c>
      <c r="C554" s="4" t="s">
        <v>5118</v>
      </c>
      <c r="D554" s="5">
        <v>45878</v>
      </c>
      <c r="E554" s="4" t="s">
        <v>251</v>
      </c>
      <c r="F554" s="4" t="s">
        <v>4891</v>
      </c>
      <c r="G554" s="4" t="s">
        <v>5156</v>
      </c>
      <c r="H554" s="4" t="s">
        <v>4939</v>
      </c>
      <c r="I554" s="4"/>
      <c r="J554" s="4" t="s">
        <v>5002</v>
      </c>
      <c r="K554" s="4" t="s">
        <v>5057</v>
      </c>
      <c r="L554" s="4"/>
    </row>
    <row r="555" spans="1:12">
      <c r="A555" s="4" t="s">
        <v>5679</v>
      </c>
      <c r="B555" s="4" t="s">
        <v>2463</v>
      </c>
      <c r="C555" s="4" t="s">
        <v>5160</v>
      </c>
      <c r="D555" s="5">
        <v>45714</v>
      </c>
      <c r="E555" s="4" t="s">
        <v>5134</v>
      </c>
      <c r="F555" s="4" t="s">
        <v>4847</v>
      </c>
      <c r="G555" s="4"/>
      <c r="H555" s="4"/>
      <c r="I555" s="4">
        <v>2129</v>
      </c>
      <c r="J555" s="4" t="s">
        <v>5049</v>
      </c>
      <c r="K555" s="4" t="s">
        <v>4947</v>
      </c>
      <c r="L555" s="4"/>
    </row>
    <row r="556" spans="1:12">
      <c r="A556" s="4" t="s">
        <v>5680</v>
      </c>
      <c r="B556" s="4" t="s">
        <v>3127</v>
      </c>
      <c r="C556" s="4" t="s">
        <v>5005</v>
      </c>
      <c r="D556" s="5">
        <v>45752</v>
      </c>
      <c r="E556" s="4"/>
      <c r="F556" s="4" t="s">
        <v>4857</v>
      </c>
      <c r="G556" s="4" t="s">
        <v>4933</v>
      </c>
      <c r="H556" s="4" t="s">
        <v>4945</v>
      </c>
      <c r="I556" s="4">
        <v>247</v>
      </c>
      <c r="J556" s="4"/>
      <c r="K556" s="4" t="s">
        <v>5012</v>
      </c>
      <c r="L556" s="4" t="s">
        <v>5529</v>
      </c>
    </row>
    <row r="557" spans="1:12">
      <c r="A557" s="4" t="s">
        <v>5681</v>
      </c>
      <c r="B557" s="4" t="s">
        <v>2043</v>
      </c>
      <c r="C557" s="4" t="s">
        <v>5106</v>
      </c>
      <c r="D557" s="5">
        <v>45760</v>
      </c>
      <c r="E557" s="4" t="s">
        <v>4943</v>
      </c>
      <c r="F557" s="4" t="s">
        <v>4898</v>
      </c>
      <c r="G557" s="4" t="s">
        <v>4944</v>
      </c>
      <c r="H557" s="4" t="s">
        <v>5017</v>
      </c>
      <c r="I557" s="4"/>
      <c r="J557" s="4" t="s">
        <v>4940</v>
      </c>
      <c r="K557" s="4" t="s">
        <v>5003</v>
      </c>
      <c r="L557" s="4"/>
    </row>
    <row r="558" spans="1:12">
      <c r="A558" s="4" t="s">
        <v>5682</v>
      </c>
      <c r="B558" s="4" t="s">
        <v>1703</v>
      </c>
      <c r="C558" s="4" t="s">
        <v>5170</v>
      </c>
      <c r="D558" s="5">
        <v>45791</v>
      </c>
      <c r="E558" s="4" t="s">
        <v>5065</v>
      </c>
      <c r="F558" s="4"/>
      <c r="G558" s="4" t="s">
        <v>4976</v>
      </c>
      <c r="H558" s="4" t="s">
        <v>489</v>
      </c>
      <c r="I558" s="4">
        <v>774</v>
      </c>
      <c r="J558" s="4" t="s">
        <v>5137</v>
      </c>
      <c r="K558" s="4" t="s">
        <v>4978</v>
      </c>
      <c r="L558" s="4"/>
    </row>
    <row r="559" spans="1:12">
      <c r="A559" s="4" t="s">
        <v>5683</v>
      </c>
      <c r="B559" s="4" t="s">
        <v>4391</v>
      </c>
      <c r="C559" s="4" t="s">
        <v>5033</v>
      </c>
      <c r="D559" s="5"/>
      <c r="E559" s="4"/>
      <c r="F559" s="4" t="s">
        <v>4819</v>
      </c>
      <c r="G559" s="4" t="s">
        <v>5120</v>
      </c>
      <c r="H559" s="4" t="s">
        <v>316</v>
      </c>
      <c r="I559" s="4">
        <v>800</v>
      </c>
      <c r="J559" s="4"/>
      <c r="K559" s="4" t="s">
        <v>4969</v>
      </c>
      <c r="L559" s="4"/>
    </row>
    <row r="560" spans="1:12">
      <c r="A560" s="4" t="s">
        <v>5684</v>
      </c>
      <c r="B560" s="4" t="s">
        <v>1864</v>
      </c>
      <c r="C560" s="4" t="s">
        <v>5033</v>
      </c>
      <c r="D560" s="5">
        <v>45979</v>
      </c>
      <c r="E560" s="4" t="s">
        <v>20</v>
      </c>
      <c r="F560" s="4" t="s">
        <v>4908</v>
      </c>
      <c r="G560" s="4" t="s">
        <v>5130</v>
      </c>
      <c r="H560" s="4" t="s">
        <v>5006</v>
      </c>
      <c r="I560" s="4">
        <v>764</v>
      </c>
      <c r="J560" s="4" t="s">
        <v>4977</v>
      </c>
      <c r="K560" s="4" t="s">
        <v>4969</v>
      </c>
      <c r="L560" s="4"/>
    </row>
    <row r="561" spans="1:12">
      <c r="A561" s="4" t="s">
        <v>5685</v>
      </c>
      <c r="B561" s="4" t="s">
        <v>33</v>
      </c>
      <c r="C561" s="4" t="s">
        <v>5009</v>
      </c>
      <c r="D561" s="5">
        <v>45894</v>
      </c>
      <c r="E561" s="4" t="s">
        <v>4966</v>
      </c>
      <c r="F561" s="4" t="s">
        <v>4839</v>
      </c>
      <c r="G561" s="4" t="s">
        <v>4976</v>
      </c>
      <c r="H561" s="4" t="s">
        <v>5136</v>
      </c>
      <c r="I561" s="4">
        <v>2264</v>
      </c>
      <c r="J561" s="4" t="s">
        <v>4956</v>
      </c>
      <c r="K561" s="4"/>
      <c r="L561" s="4"/>
    </row>
    <row r="562" spans="1:12">
      <c r="A562" s="4" t="s">
        <v>5686</v>
      </c>
      <c r="B562" s="4" t="s">
        <v>2559</v>
      </c>
      <c r="C562" s="4" t="s">
        <v>4971</v>
      </c>
      <c r="D562" s="5">
        <v>45749</v>
      </c>
      <c r="E562" s="4" t="s">
        <v>5043</v>
      </c>
      <c r="F562" s="4" t="s">
        <v>4891</v>
      </c>
      <c r="G562" s="4" t="s">
        <v>5062</v>
      </c>
      <c r="H562" s="4" t="s">
        <v>316</v>
      </c>
      <c r="I562" s="4">
        <v>2114</v>
      </c>
      <c r="J562" s="4" t="s">
        <v>4946</v>
      </c>
      <c r="K562" s="4" t="s">
        <v>4999</v>
      </c>
      <c r="L562" s="4"/>
    </row>
    <row r="563" spans="1:12">
      <c r="A563" s="4" t="s">
        <v>5687</v>
      </c>
      <c r="B563" s="4" t="s">
        <v>2318</v>
      </c>
      <c r="C563" s="4" t="s">
        <v>5186</v>
      </c>
      <c r="D563" s="5">
        <v>45980</v>
      </c>
      <c r="E563" s="4" t="s">
        <v>5034</v>
      </c>
      <c r="F563" s="4" t="s">
        <v>4898</v>
      </c>
      <c r="G563" s="4" t="s">
        <v>4938</v>
      </c>
      <c r="H563" s="4" t="s">
        <v>5011</v>
      </c>
      <c r="I563" s="4">
        <v>229</v>
      </c>
      <c r="J563" s="4" t="s">
        <v>4935</v>
      </c>
      <c r="K563" s="4" t="s">
        <v>5047</v>
      </c>
      <c r="L563" s="4"/>
    </row>
    <row r="564" spans="1:12">
      <c r="A564" s="4" t="s">
        <v>5688</v>
      </c>
      <c r="B564" s="4" t="s">
        <v>2105</v>
      </c>
      <c r="C564" s="4" t="s">
        <v>4942</v>
      </c>
      <c r="D564" s="5"/>
      <c r="E564" s="4" t="s">
        <v>5022</v>
      </c>
      <c r="F564" s="4" t="s">
        <v>4857</v>
      </c>
      <c r="G564" s="4" t="s">
        <v>5130</v>
      </c>
      <c r="H564" s="4" t="s">
        <v>4928</v>
      </c>
      <c r="I564" s="4">
        <v>114</v>
      </c>
      <c r="J564" s="4" t="s">
        <v>4935</v>
      </c>
      <c r="K564" s="4" t="s">
        <v>5003</v>
      </c>
      <c r="L564" s="4" t="s">
        <v>5302</v>
      </c>
    </row>
    <row r="565" spans="1:12">
      <c r="A565" s="4" t="s">
        <v>5689</v>
      </c>
      <c r="B565" s="4" t="s">
        <v>3213</v>
      </c>
      <c r="C565" s="4" t="s">
        <v>5213</v>
      </c>
      <c r="D565" s="5">
        <v>45996</v>
      </c>
      <c r="E565" s="4" t="s">
        <v>4982</v>
      </c>
      <c r="F565" s="4" t="s">
        <v>4839</v>
      </c>
      <c r="G565" s="4" t="s">
        <v>4993</v>
      </c>
      <c r="H565" s="4" t="s">
        <v>4983</v>
      </c>
      <c r="I565" s="4">
        <v>1418</v>
      </c>
      <c r="J565" s="4"/>
      <c r="K565" s="4" t="s">
        <v>5035</v>
      </c>
      <c r="L565" s="4"/>
    </row>
    <row r="566" spans="1:12">
      <c r="A566" s="4" t="s">
        <v>5690</v>
      </c>
      <c r="B566" s="4" t="s">
        <v>1948</v>
      </c>
      <c r="C566" s="4" t="s">
        <v>5260</v>
      </c>
      <c r="D566" s="5">
        <v>45712</v>
      </c>
      <c r="E566" s="4" t="s">
        <v>5038</v>
      </c>
      <c r="F566" s="4" t="s">
        <v>4819</v>
      </c>
      <c r="G566" s="4" t="s">
        <v>5089</v>
      </c>
      <c r="H566" s="4" t="s">
        <v>489</v>
      </c>
      <c r="I566" s="4"/>
      <c r="J566" s="4" t="s">
        <v>4984</v>
      </c>
      <c r="K566" s="4" t="s">
        <v>4947</v>
      </c>
      <c r="L566" s="4"/>
    </row>
    <row r="567" spans="1:12">
      <c r="A567" s="4" t="s">
        <v>5691</v>
      </c>
      <c r="B567" s="4" t="s">
        <v>2946</v>
      </c>
      <c r="C567" s="4" t="s">
        <v>5029</v>
      </c>
      <c r="D567" s="5">
        <v>46017</v>
      </c>
      <c r="E567" s="4" t="s">
        <v>5079</v>
      </c>
      <c r="F567" s="4" t="s">
        <v>4857</v>
      </c>
      <c r="G567" s="4" t="s">
        <v>5014</v>
      </c>
      <c r="H567" s="4" t="s">
        <v>5006</v>
      </c>
      <c r="I567" s="4">
        <v>2270</v>
      </c>
      <c r="J567" s="4" t="s">
        <v>5082</v>
      </c>
      <c r="K567" s="4" t="s">
        <v>5012</v>
      </c>
      <c r="L567" s="4"/>
    </row>
    <row r="568" spans="1:12">
      <c r="A568" s="4" t="s">
        <v>5692</v>
      </c>
      <c r="B568" s="4" t="s">
        <v>4233</v>
      </c>
      <c r="C568" s="4" t="s">
        <v>5163</v>
      </c>
      <c r="D568" s="5">
        <v>45674</v>
      </c>
      <c r="E568" s="4" t="s">
        <v>5113</v>
      </c>
      <c r="F568" s="4" t="s">
        <v>4898</v>
      </c>
      <c r="G568" s="4" t="s">
        <v>5189</v>
      </c>
      <c r="H568" s="4" t="s">
        <v>4998</v>
      </c>
      <c r="I568" s="4">
        <v>1294</v>
      </c>
      <c r="J568" s="4" t="s">
        <v>4973</v>
      </c>
      <c r="K568" s="4"/>
      <c r="L568" s="4"/>
    </row>
    <row r="569" spans="1:12">
      <c r="A569" s="4" t="s">
        <v>5693</v>
      </c>
      <c r="B569" s="4" t="s">
        <v>2110</v>
      </c>
      <c r="C569" s="4" t="s">
        <v>5068</v>
      </c>
      <c r="D569" s="5">
        <v>45828</v>
      </c>
      <c r="E569" s="4" t="s">
        <v>4966</v>
      </c>
      <c r="F569" s="4" t="s">
        <v>4891</v>
      </c>
      <c r="G569" s="4" t="s">
        <v>4993</v>
      </c>
      <c r="H569" s="4" t="s">
        <v>4994</v>
      </c>
      <c r="I569" s="4">
        <v>1522</v>
      </c>
      <c r="J569" s="4" t="s">
        <v>4962</v>
      </c>
      <c r="K569" s="4"/>
      <c r="L569" s="4"/>
    </row>
    <row r="570" spans="1:12">
      <c r="A570" s="4" t="s">
        <v>5694</v>
      </c>
      <c r="B570" s="4" t="s">
        <v>4796</v>
      </c>
      <c r="C570" s="4" t="s">
        <v>5186</v>
      </c>
      <c r="D570" s="5">
        <v>45775</v>
      </c>
      <c r="E570" s="4" t="s">
        <v>4896</v>
      </c>
      <c r="F570" s="4" t="s">
        <v>4819</v>
      </c>
      <c r="G570" s="4" t="s">
        <v>5010</v>
      </c>
      <c r="H570" s="4" t="s">
        <v>4983</v>
      </c>
      <c r="I570" s="4">
        <v>529</v>
      </c>
      <c r="J570" s="4" t="s">
        <v>5031</v>
      </c>
      <c r="K570" s="4" t="s">
        <v>4930</v>
      </c>
      <c r="L570" s="4"/>
    </row>
    <row r="571" spans="1:12">
      <c r="A571" s="4" t="s">
        <v>5695</v>
      </c>
      <c r="B571" s="4" t="s">
        <v>2931</v>
      </c>
      <c r="C571" s="4" t="s">
        <v>4986</v>
      </c>
      <c r="D571" s="5">
        <v>45684</v>
      </c>
      <c r="E571" s="4" t="s">
        <v>4954</v>
      </c>
      <c r="F571" s="4" t="s">
        <v>4891</v>
      </c>
      <c r="G571" s="4"/>
      <c r="H571" s="4" t="s">
        <v>5011</v>
      </c>
      <c r="I571" s="4">
        <v>2334</v>
      </c>
      <c r="J571" s="4" t="s">
        <v>5031</v>
      </c>
      <c r="K571" s="4" t="s">
        <v>5026</v>
      </c>
      <c r="L571" s="4"/>
    </row>
    <row r="572" spans="1:12">
      <c r="A572" s="4" t="s">
        <v>5696</v>
      </c>
      <c r="B572" s="4" t="s">
        <v>4734</v>
      </c>
      <c r="C572" s="4" t="s">
        <v>5226</v>
      </c>
      <c r="D572" s="5">
        <v>45780</v>
      </c>
      <c r="E572" s="4" t="s">
        <v>251</v>
      </c>
      <c r="F572" s="4" t="s">
        <v>4891</v>
      </c>
      <c r="G572" s="4" t="s">
        <v>5039</v>
      </c>
      <c r="H572" s="4" t="s">
        <v>222</v>
      </c>
      <c r="I572" s="4">
        <v>1748</v>
      </c>
      <c r="J572" s="4" t="s">
        <v>4973</v>
      </c>
      <c r="K572" s="4" t="s">
        <v>5012</v>
      </c>
      <c r="L572" s="4" t="s">
        <v>5697</v>
      </c>
    </row>
    <row r="573" spans="1:12">
      <c r="A573" s="4" t="s">
        <v>5698</v>
      </c>
      <c r="B573" s="4" t="s">
        <v>2140</v>
      </c>
      <c r="C573" s="4" t="s">
        <v>5009</v>
      </c>
      <c r="D573" s="5">
        <v>45856</v>
      </c>
      <c r="E573" s="4" t="s">
        <v>308</v>
      </c>
      <c r="F573" s="4"/>
      <c r="G573" s="4" t="s">
        <v>5135</v>
      </c>
      <c r="H573" s="4" t="s">
        <v>4951</v>
      </c>
      <c r="I573" s="4">
        <v>1744</v>
      </c>
      <c r="J573" s="4" t="s">
        <v>5002</v>
      </c>
      <c r="K573" s="4" t="s">
        <v>4930</v>
      </c>
      <c r="L573" s="4"/>
    </row>
    <row r="574" spans="1:12">
      <c r="A574" s="4" t="s">
        <v>5699</v>
      </c>
      <c r="B574" s="4" t="s">
        <v>1150</v>
      </c>
      <c r="C574" s="4" t="s">
        <v>5068</v>
      </c>
      <c r="D574" s="5">
        <v>45849</v>
      </c>
      <c r="E574" s="4" t="s">
        <v>5113</v>
      </c>
      <c r="F574" s="4" t="s">
        <v>4819</v>
      </c>
      <c r="G574" s="4" t="s">
        <v>4933</v>
      </c>
      <c r="H574" s="4" t="s">
        <v>5084</v>
      </c>
      <c r="I574" s="4">
        <v>1524</v>
      </c>
      <c r="J574" s="4"/>
      <c r="K574" s="4" t="s">
        <v>5012</v>
      </c>
      <c r="L574" s="4"/>
    </row>
    <row r="575" spans="1:12">
      <c r="A575" s="4" t="s">
        <v>5700</v>
      </c>
      <c r="B575" s="4" t="s">
        <v>3954</v>
      </c>
      <c r="C575" s="4" t="s">
        <v>4986</v>
      </c>
      <c r="D575" s="5">
        <v>45818</v>
      </c>
      <c r="E575" s="4" t="s">
        <v>5056</v>
      </c>
      <c r="F575" s="4"/>
      <c r="G575" s="4" t="s">
        <v>5095</v>
      </c>
      <c r="H575" s="4" t="s">
        <v>5011</v>
      </c>
      <c r="I575" s="4">
        <v>1813</v>
      </c>
      <c r="J575" s="4" t="s">
        <v>5049</v>
      </c>
      <c r="K575" s="4" t="s">
        <v>5026</v>
      </c>
      <c r="L575" s="4"/>
    </row>
    <row r="576" spans="1:12">
      <c r="A576" s="4" t="s">
        <v>5701</v>
      </c>
      <c r="B576" s="4" t="s">
        <v>166</v>
      </c>
      <c r="C576" s="4" t="s">
        <v>5202</v>
      </c>
      <c r="D576" s="5"/>
      <c r="E576" s="4" t="s">
        <v>4943</v>
      </c>
      <c r="F576" s="4"/>
      <c r="G576" s="4"/>
      <c r="H576" s="4" t="s">
        <v>4945</v>
      </c>
      <c r="I576" s="4">
        <v>2059</v>
      </c>
      <c r="J576" s="4" t="s">
        <v>5031</v>
      </c>
      <c r="K576" s="4" t="s">
        <v>5003</v>
      </c>
      <c r="L576" s="4" t="s">
        <v>5180</v>
      </c>
    </row>
    <row r="577" spans="1:12">
      <c r="A577" s="4" t="s">
        <v>5702</v>
      </c>
      <c r="B577" s="4" t="s">
        <v>4510</v>
      </c>
      <c r="C577" s="4" t="s">
        <v>4949</v>
      </c>
      <c r="D577" s="5">
        <v>45915</v>
      </c>
      <c r="E577" s="4" t="s">
        <v>5065</v>
      </c>
      <c r="F577" s="4" t="s">
        <v>4865</v>
      </c>
      <c r="G577" s="4" t="s">
        <v>5120</v>
      </c>
      <c r="H577" s="4" t="s">
        <v>222</v>
      </c>
      <c r="I577" s="4">
        <v>1476</v>
      </c>
      <c r="J577" s="4" t="s">
        <v>5049</v>
      </c>
      <c r="K577" s="4" t="s">
        <v>5026</v>
      </c>
      <c r="L577" s="4" t="s">
        <v>5620</v>
      </c>
    </row>
    <row r="578" spans="1:12">
      <c r="A578" s="4" t="s">
        <v>5703</v>
      </c>
      <c r="B578" s="4" t="s">
        <v>1105</v>
      </c>
      <c r="C578" s="4" t="s">
        <v>5202</v>
      </c>
      <c r="D578" s="5">
        <v>45683</v>
      </c>
      <c r="E578" s="4" t="s">
        <v>21</v>
      </c>
      <c r="F578" s="4" t="s">
        <v>4847</v>
      </c>
      <c r="G578" s="4" t="s">
        <v>4944</v>
      </c>
      <c r="H578" s="4" t="s">
        <v>4934</v>
      </c>
      <c r="I578" s="4">
        <v>1243</v>
      </c>
      <c r="J578" s="4" t="s">
        <v>4940</v>
      </c>
      <c r="K578" s="4" t="s">
        <v>4978</v>
      </c>
      <c r="L578" s="4"/>
    </row>
    <row r="579" spans="1:12">
      <c r="A579" s="4" t="s">
        <v>5704</v>
      </c>
      <c r="B579" s="4" t="s">
        <v>2178</v>
      </c>
      <c r="C579" s="4" t="s">
        <v>4959</v>
      </c>
      <c r="D579" s="5">
        <v>45702</v>
      </c>
      <c r="E579" s="4"/>
      <c r="F579" s="4"/>
      <c r="G579" s="4" t="s">
        <v>4997</v>
      </c>
      <c r="H579" s="4" t="s">
        <v>4939</v>
      </c>
      <c r="I579" s="4">
        <v>1505</v>
      </c>
      <c r="J579" s="4" t="s">
        <v>5018</v>
      </c>
      <c r="K579" s="4" t="s">
        <v>5035</v>
      </c>
      <c r="L579" s="4"/>
    </row>
    <row r="580" spans="1:12">
      <c r="A580" s="4" t="s">
        <v>5705</v>
      </c>
      <c r="B580" s="4" t="s">
        <v>754</v>
      </c>
      <c r="C580" s="4" t="s">
        <v>5213</v>
      </c>
      <c r="D580" s="5">
        <v>45680</v>
      </c>
      <c r="E580" s="4" t="s">
        <v>308</v>
      </c>
      <c r="F580" s="4" t="s">
        <v>4891</v>
      </c>
      <c r="G580" s="4" t="s">
        <v>5142</v>
      </c>
      <c r="H580" s="4" t="s">
        <v>4934</v>
      </c>
      <c r="I580" s="4"/>
      <c r="J580" s="4"/>
      <c r="K580" s="4" t="s">
        <v>4947</v>
      </c>
      <c r="L580" s="4"/>
    </row>
    <row r="581" spans="1:12">
      <c r="A581" s="4" t="s">
        <v>5706</v>
      </c>
      <c r="B581" s="4" t="s">
        <v>365</v>
      </c>
      <c r="C581" s="4" t="s">
        <v>5097</v>
      </c>
      <c r="D581" s="5">
        <v>45721</v>
      </c>
      <c r="E581" s="4" t="s">
        <v>4966</v>
      </c>
      <c r="F581" s="4" t="s">
        <v>4891</v>
      </c>
      <c r="G581" s="4" t="s">
        <v>5132</v>
      </c>
      <c r="H581" s="4" t="s">
        <v>5084</v>
      </c>
      <c r="I581" s="4">
        <v>2340</v>
      </c>
      <c r="J581" s="4" t="s">
        <v>5137</v>
      </c>
      <c r="K581" s="4" t="s">
        <v>5122</v>
      </c>
      <c r="L581" s="4"/>
    </row>
    <row r="582" spans="1:12">
      <c r="A582" s="4" t="s">
        <v>5707</v>
      </c>
      <c r="B582" s="4" t="s">
        <v>2195</v>
      </c>
      <c r="C582" s="4" t="s">
        <v>5170</v>
      </c>
      <c r="D582" s="5">
        <v>45797</v>
      </c>
      <c r="E582" s="4" t="s">
        <v>251</v>
      </c>
      <c r="F582" s="4" t="s">
        <v>4839</v>
      </c>
      <c r="G582" s="4" t="s">
        <v>4972</v>
      </c>
      <c r="H582" s="4" t="s">
        <v>4945</v>
      </c>
      <c r="I582" s="4">
        <v>2076</v>
      </c>
      <c r="J582" s="4" t="s">
        <v>4962</v>
      </c>
      <c r="K582" s="4" t="s">
        <v>4978</v>
      </c>
      <c r="L582" s="4"/>
    </row>
    <row r="583" spans="1:12">
      <c r="A583" s="4" t="s">
        <v>5708</v>
      </c>
      <c r="B583" s="4" t="s">
        <v>2239</v>
      </c>
      <c r="C583" s="4" t="s">
        <v>5111</v>
      </c>
      <c r="D583" s="5">
        <v>45848</v>
      </c>
      <c r="E583" s="4" t="s">
        <v>5034</v>
      </c>
      <c r="F583" s="4" t="s">
        <v>4857</v>
      </c>
      <c r="G583" s="4" t="s">
        <v>5156</v>
      </c>
      <c r="H583" s="4" t="s">
        <v>5017</v>
      </c>
      <c r="I583" s="4">
        <v>2091</v>
      </c>
      <c r="J583" s="4" t="s">
        <v>4977</v>
      </c>
      <c r="K583" s="4"/>
      <c r="L583" s="4" t="s">
        <v>5709</v>
      </c>
    </row>
    <row r="584" spans="1:12">
      <c r="A584" s="4" t="s">
        <v>5710</v>
      </c>
      <c r="B584" s="4" t="s">
        <v>1518</v>
      </c>
      <c r="C584" s="4" t="s">
        <v>4932</v>
      </c>
      <c r="D584" s="5">
        <v>45805</v>
      </c>
      <c r="E584" s="4" t="s">
        <v>4966</v>
      </c>
      <c r="F584" s="4"/>
      <c r="G584" s="4" t="s">
        <v>5030</v>
      </c>
      <c r="H584" s="4" t="s">
        <v>5090</v>
      </c>
      <c r="I584" s="4">
        <v>1669</v>
      </c>
      <c r="J584" s="4" t="s">
        <v>5191</v>
      </c>
      <c r="K584" s="4" t="s">
        <v>4978</v>
      </c>
      <c r="L584" s="4"/>
    </row>
    <row r="585" spans="1:12">
      <c r="A585" s="4" t="s">
        <v>5711</v>
      </c>
      <c r="B585" s="4" t="s">
        <v>382</v>
      </c>
      <c r="C585" s="4" t="s">
        <v>5210</v>
      </c>
      <c r="D585" s="5"/>
      <c r="E585" s="4" t="s">
        <v>4896</v>
      </c>
      <c r="F585" s="4" t="s">
        <v>4875</v>
      </c>
      <c r="G585" s="4" t="s">
        <v>5142</v>
      </c>
      <c r="H585" s="4" t="s">
        <v>4951</v>
      </c>
      <c r="I585" s="4">
        <v>2250</v>
      </c>
      <c r="J585" s="4" t="s">
        <v>5107</v>
      </c>
      <c r="K585" s="4" t="s">
        <v>5057</v>
      </c>
      <c r="L585" s="4"/>
    </row>
    <row r="586" spans="1:12">
      <c r="A586" s="4" t="s">
        <v>5712</v>
      </c>
      <c r="B586" s="4" t="s">
        <v>4340</v>
      </c>
      <c r="C586" s="4" t="s">
        <v>4953</v>
      </c>
      <c r="D586" s="5">
        <v>45926</v>
      </c>
      <c r="E586" s="4"/>
      <c r="F586" s="4" t="s">
        <v>4819</v>
      </c>
      <c r="G586" s="4" t="s">
        <v>5089</v>
      </c>
      <c r="H586" s="4" t="s">
        <v>4945</v>
      </c>
      <c r="I586" s="4">
        <v>1298</v>
      </c>
      <c r="J586" s="4" t="s">
        <v>4977</v>
      </c>
      <c r="K586" s="4" t="s">
        <v>5047</v>
      </c>
      <c r="L586" s="4" t="s">
        <v>5370</v>
      </c>
    </row>
    <row r="587" spans="1:12">
      <c r="A587" s="4" t="s">
        <v>5713</v>
      </c>
      <c r="B587" s="4" t="s">
        <v>2163</v>
      </c>
      <c r="C587" s="4" t="s">
        <v>5383</v>
      </c>
      <c r="D587" s="5">
        <v>45676</v>
      </c>
      <c r="E587" s="4" t="s">
        <v>5043</v>
      </c>
      <c r="F587" s="4" t="s">
        <v>4898</v>
      </c>
      <c r="G587" s="4" t="s">
        <v>5025</v>
      </c>
      <c r="H587" s="4" t="s">
        <v>4951</v>
      </c>
      <c r="I587" s="4"/>
      <c r="J587" s="4" t="s">
        <v>5107</v>
      </c>
      <c r="K587" s="4" t="s">
        <v>5012</v>
      </c>
      <c r="L587" s="4"/>
    </row>
    <row r="588" spans="1:12">
      <c r="A588" s="4" t="s">
        <v>5714</v>
      </c>
      <c r="B588" s="4" t="s">
        <v>909</v>
      </c>
      <c r="C588" s="4" t="s">
        <v>5046</v>
      </c>
      <c r="D588" s="5">
        <v>45856</v>
      </c>
      <c r="E588" s="4" t="s">
        <v>5127</v>
      </c>
      <c r="F588" s="4" t="s">
        <v>4847</v>
      </c>
      <c r="G588" s="4" t="s">
        <v>4927</v>
      </c>
      <c r="H588" s="4" t="s">
        <v>5052</v>
      </c>
      <c r="I588" s="4"/>
      <c r="J588" s="4" t="s">
        <v>5018</v>
      </c>
      <c r="K588" s="4"/>
      <c r="L588" s="4"/>
    </row>
    <row r="589" spans="1:12">
      <c r="A589" s="4" t="s">
        <v>5715</v>
      </c>
      <c r="B589" s="4" t="s">
        <v>3176</v>
      </c>
      <c r="C589" s="4" t="s">
        <v>5126</v>
      </c>
      <c r="D589" s="5">
        <v>45904</v>
      </c>
      <c r="E589" s="4" t="s">
        <v>5038</v>
      </c>
      <c r="F589" s="4" t="s">
        <v>4824</v>
      </c>
      <c r="G589" s="4" t="s">
        <v>5039</v>
      </c>
      <c r="H589" s="4" t="s">
        <v>5084</v>
      </c>
      <c r="I589" s="4">
        <v>1072</v>
      </c>
      <c r="J589" s="4" t="s">
        <v>4929</v>
      </c>
      <c r="K589" s="4" t="s">
        <v>5035</v>
      </c>
      <c r="L589" s="4"/>
    </row>
    <row r="590" spans="1:12">
      <c r="A590" s="4" t="s">
        <v>5716</v>
      </c>
      <c r="B590" s="4" t="s">
        <v>2131</v>
      </c>
      <c r="C590" s="4" t="s">
        <v>5263</v>
      </c>
      <c r="D590" s="5">
        <v>45744</v>
      </c>
      <c r="E590" s="4" t="s">
        <v>5038</v>
      </c>
      <c r="F590" s="4" t="s">
        <v>4865</v>
      </c>
      <c r="G590" s="4" t="s">
        <v>5010</v>
      </c>
      <c r="H590" s="4" t="s">
        <v>489</v>
      </c>
      <c r="I590" s="4"/>
      <c r="J590" s="4" t="s">
        <v>5191</v>
      </c>
      <c r="K590" s="4" t="s">
        <v>5012</v>
      </c>
      <c r="L590" s="4"/>
    </row>
    <row r="591" spans="1:12">
      <c r="A591" s="4" t="s">
        <v>5717</v>
      </c>
      <c r="B591" s="4" t="s">
        <v>2244</v>
      </c>
      <c r="C591" s="4" t="s">
        <v>5325</v>
      </c>
      <c r="D591" s="5">
        <v>45742</v>
      </c>
      <c r="E591" s="4"/>
      <c r="F591" s="4" t="s">
        <v>4908</v>
      </c>
      <c r="G591" s="4" t="s">
        <v>5142</v>
      </c>
      <c r="H591" s="4" t="s">
        <v>222</v>
      </c>
      <c r="I591" s="4">
        <v>2396</v>
      </c>
      <c r="J591" s="4"/>
      <c r="K591" s="4"/>
      <c r="L591" s="4"/>
    </row>
    <row r="592" spans="1:12">
      <c r="A592" s="4" t="s">
        <v>5718</v>
      </c>
      <c r="B592" s="4" t="s">
        <v>398</v>
      </c>
      <c r="C592" s="4" t="s">
        <v>5163</v>
      </c>
      <c r="D592" s="5"/>
      <c r="E592" s="4" t="s">
        <v>5043</v>
      </c>
      <c r="F592" s="4"/>
      <c r="G592" s="4" t="s">
        <v>5135</v>
      </c>
      <c r="H592" s="4" t="s">
        <v>4988</v>
      </c>
      <c r="I592" s="4">
        <v>493</v>
      </c>
      <c r="J592" s="4" t="s">
        <v>4984</v>
      </c>
      <c r="K592" s="4" t="s">
        <v>4978</v>
      </c>
      <c r="L592" s="4"/>
    </row>
    <row r="593" spans="1:12">
      <c r="A593" s="4" t="s">
        <v>5719</v>
      </c>
      <c r="B593" s="4" t="s">
        <v>754</v>
      </c>
      <c r="C593" s="4" t="s">
        <v>4992</v>
      </c>
      <c r="D593" s="5">
        <v>45873</v>
      </c>
      <c r="E593" s="4" t="s">
        <v>5094</v>
      </c>
      <c r="F593" s="4" t="s">
        <v>4824</v>
      </c>
      <c r="G593" s="4" t="s">
        <v>5014</v>
      </c>
      <c r="H593" s="4" t="s">
        <v>4928</v>
      </c>
      <c r="I593" s="4">
        <v>340</v>
      </c>
      <c r="J593" s="4" t="s">
        <v>5100</v>
      </c>
      <c r="K593" s="4" t="s">
        <v>5057</v>
      </c>
      <c r="L593" s="4"/>
    </row>
    <row r="594" spans="1:12">
      <c r="A594" s="4" t="s">
        <v>5720</v>
      </c>
      <c r="B594" s="4" t="s">
        <v>4447</v>
      </c>
      <c r="C594" s="4" t="s">
        <v>4990</v>
      </c>
      <c r="D594" s="5">
        <v>45786</v>
      </c>
      <c r="E594" s="4"/>
      <c r="F594" s="4" t="s">
        <v>4847</v>
      </c>
      <c r="G594" s="4" t="s">
        <v>4944</v>
      </c>
      <c r="H594" s="4" t="s">
        <v>4928</v>
      </c>
      <c r="I594" s="4">
        <v>1165</v>
      </c>
      <c r="J594" s="4"/>
      <c r="K594" s="4"/>
      <c r="L594" s="4"/>
    </row>
    <row r="595" spans="1:12">
      <c r="A595" s="4" t="s">
        <v>5721</v>
      </c>
      <c r="B595" s="4" t="s">
        <v>1050</v>
      </c>
      <c r="C595" s="4" t="s">
        <v>4981</v>
      </c>
      <c r="D595" s="5">
        <v>45862</v>
      </c>
      <c r="E595" s="4" t="s">
        <v>5134</v>
      </c>
      <c r="F595" s="4" t="s">
        <v>4875</v>
      </c>
      <c r="G595" s="4" t="s">
        <v>4944</v>
      </c>
      <c r="H595" s="4" t="s">
        <v>5090</v>
      </c>
      <c r="I595" s="4"/>
      <c r="J595" s="4" t="s">
        <v>4935</v>
      </c>
      <c r="K595" s="4" t="s">
        <v>5012</v>
      </c>
      <c r="L595" s="4"/>
    </row>
    <row r="596" spans="1:12">
      <c r="A596" s="4" t="s">
        <v>5722</v>
      </c>
      <c r="B596" s="4" t="s">
        <v>904</v>
      </c>
      <c r="C596" s="4" t="s">
        <v>5029</v>
      </c>
      <c r="D596" s="5">
        <v>46018</v>
      </c>
      <c r="E596" s="4" t="s">
        <v>5079</v>
      </c>
      <c r="F596" s="4" t="s">
        <v>4898</v>
      </c>
      <c r="G596" s="4" t="s">
        <v>4933</v>
      </c>
      <c r="H596" s="4" t="s">
        <v>5090</v>
      </c>
      <c r="I596" s="4">
        <v>1989</v>
      </c>
      <c r="J596" s="4" t="s">
        <v>4929</v>
      </c>
      <c r="K596" s="4" t="s">
        <v>5026</v>
      </c>
      <c r="L596" s="4" t="s">
        <v>5101</v>
      </c>
    </row>
    <row r="597" spans="1:12">
      <c r="A597" s="4" t="s">
        <v>5723</v>
      </c>
      <c r="B597" s="4" t="s">
        <v>4072</v>
      </c>
      <c r="C597" s="4" t="s">
        <v>5163</v>
      </c>
      <c r="D597" s="5">
        <v>45877</v>
      </c>
      <c r="E597" s="4" t="s">
        <v>5134</v>
      </c>
      <c r="F597" s="4" t="s">
        <v>4819</v>
      </c>
      <c r="G597" s="4" t="s">
        <v>4938</v>
      </c>
      <c r="H597" s="4"/>
      <c r="I597" s="4">
        <v>714</v>
      </c>
      <c r="J597" s="4" t="s">
        <v>5049</v>
      </c>
      <c r="K597" s="4" t="s">
        <v>4999</v>
      </c>
      <c r="L597" s="4" t="s">
        <v>5066</v>
      </c>
    </row>
    <row r="598" spans="1:12">
      <c r="A598" s="4" t="s">
        <v>5724</v>
      </c>
      <c r="B598" s="4" t="s">
        <v>1725</v>
      </c>
      <c r="C598" s="4" t="s">
        <v>4942</v>
      </c>
      <c r="D598" s="5">
        <v>45791</v>
      </c>
      <c r="E598" s="4" t="s">
        <v>308</v>
      </c>
      <c r="F598" s="4"/>
      <c r="G598" s="4" t="s">
        <v>5014</v>
      </c>
      <c r="H598" s="4" t="s">
        <v>4998</v>
      </c>
      <c r="I598" s="4">
        <v>1786</v>
      </c>
      <c r="J598" s="4" t="s">
        <v>4977</v>
      </c>
      <c r="K598" s="4" t="s">
        <v>4957</v>
      </c>
      <c r="L598" s="4"/>
    </row>
    <row r="599" spans="1:12">
      <c r="A599" s="4" t="s">
        <v>5725</v>
      </c>
      <c r="B599" s="4" t="s">
        <v>1728</v>
      </c>
      <c r="C599" s="4" t="s">
        <v>5240</v>
      </c>
      <c r="D599" s="5">
        <v>45821</v>
      </c>
      <c r="E599" s="4" t="s">
        <v>4894</v>
      </c>
      <c r="F599" s="4" t="s">
        <v>4898</v>
      </c>
      <c r="G599" s="4" t="s">
        <v>5059</v>
      </c>
      <c r="H599" s="4" t="s">
        <v>5060</v>
      </c>
      <c r="I599" s="4">
        <v>1765</v>
      </c>
      <c r="J599" s="4" t="s">
        <v>4956</v>
      </c>
      <c r="K599" s="4" t="s">
        <v>5003</v>
      </c>
      <c r="L599" s="4"/>
    </row>
    <row r="600" spans="1:12">
      <c r="A600" s="4" t="s">
        <v>5726</v>
      </c>
      <c r="B600" s="4" t="s">
        <v>1605</v>
      </c>
      <c r="C600" s="4" t="s">
        <v>5383</v>
      </c>
      <c r="D600" s="5">
        <v>45820</v>
      </c>
      <c r="E600" s="4" t="s">
        <v>4894</v>
      </c>
      <c r="F600" s="4" t="s">
        <v>4824</v>
      </c>
      <c r="G600" s="4" t="s">
        <v>5069</v>
      </c>
      <c r="H600" s="4" t="s">
        <v>133</v>
      </c>
      <c r="I600" s="4">
        <v>545</v>
      </c>
      <c r="J600" s="4" t="s">
        <v>5018</v>
      </c>
      <c r="K600" s="4" t="s">
        <v>4963</v>
      </c>
      <c r="L600" s="4"/>
    </row>
    <row r="601" spans="1:12">
      <c r="A601" s="4" t="s">
        <v>5727</v>
      </c>
      <c r="B601" s="4" t="s">
        <v>4314</v>
      </c>
      <c r="C601" s="4" t="s">
        <v>4996</v>
      </c>
      <c r="D601" s="5">
        <v>45821</v>
      </c>
      <c r="E601" s="4" t="s">
        <v>5127</v>
      </c>
      <c r="F601" s="4" t="s">
        <v>4898</v>
      </c>
      <c r="G601" s="4" t="s">
        <v>5074</v>
      </c>
      <c r="H601" s="4" t="s">
        <v>5136</v>
      </c>
      <c r="I601" s="4">
        <v>2155</v>
      </c>
      <c r="J601" s="4" t="s">
        <v>5092</v>
      </c>
      <c r="K601" s="4" t="s">
        <v>5023</v>
      </c>
      <c r="L601" s="4"/>
    </row>
    <row r="602" spans="1:12">
      <c r="A602" s="4" t="s">
        <v>5728</v>
      </c>
      <c r="B602" s="4" t="s">
        <v>2586</v>
      </c>
      <c r="C602" s="4" t="s">
        <v>5109</v>
      </c>
      <c r="D602" s="5">
        <v>45754</v>
      </c>
      <c r="E602" s="4" t="s">
        <v>21</v>
      </c>
      <c r="F602" s="4" t="s">
        <v>4824</v>
      </c>
      <c r="G602" s="4" t="s">
        <v>5030</v>
      </c>
      <c r="H602" s="4" t="s">
        <v>133</v>
      </c>
      <c r="I602" s="4">
        <v>2004</v>
      </c>
      <c r="J602" s="4" t="s">
        <v>5002</v>
      </c>
      <c r="K602" s="4" t="s">
        <v>4930</v>
      </c>
      <c r="L602" s="4"/>
    </row>
    <row r="603" spans="1:12">
      <c r="A603" s="4" t="s">
        <v>5729</v>
      </c>
      <c r="B603" s="4" t="s">
        <v>1574</v>
      </c>
      <c r="C603" s="4" t="s">
        <v>5240</v>
      </c>
      <c r="D603" s="5">
        <v>45731</v>
      </c>
      <c r="E603" s="4" t="s">
        <v>251</v>
      </c>
      <c r="F603" s="4" t="s">
        <v>4865</v>
      </c>
      <c r="G603" s="4" t="s">
        <v>4993</v>
      </c>
      <c r="H603" s="4" t="s">
        <v>5052</v>
      </c>
      <c r="I603" s="4">
        <v>1841</v>
      </c>
      <c r="J603" s="4" t="s">
        <v>4984</v>
      </c>
      <c r="K603" s="4" t="s">
        <v>4999</v>
      </c>
      <c r="L603" s="4"/>
    </row>
    <row r="604" spans="1:12">
      <c r="A604" s="4" t="s">
        <v>5730</v>
      </c>
      <c r="B604" s="4" t="s">
        <v>2416</v>
      </c>
      <c r="C604" s="4" t="s">
        <v>5046</v>
      </c>
      <c r="D604" s="5">
        <v>45926</v>
      </c>
      <c r="E604" s="4" t="s">
        <v>4960</v>
      </c>
      <c r="F604" s="4" t="s">
        <v>4847</v>
      </c>
      <c r="G604" s="4" t="s">
        <v>4955</v>
      </c>
      <c r="H604" s="4" t="s">
        <v>4945</v>
      </c>
      <c r="I604" s="4">
        <v>1579</v>
      </c>
      <c r="J604" s="4" t="s">
        <v>5031</v>
      </c>
      <c r="K604" s="4"/>
      <c r="L604" s="4"/>
    </row>
    <row r="605" spans="1:12">
      <c r="A605" s="4" t="s">
        <v>5731</v>
      </c>
      <c r="B605" s="4" t="s">
        <v>2524</v>
      </c>
      <c r="C605" s="4" t="s">
        <v>4992</v>
      </c>
      <c r="D605" s="5">
        <v>45966</v>
      </c>
      <c r="E605" s="4" t="s">
        <v>5043</v>
      </c>
      <c r="F605" s="4" t="s">
        <v>4875</v>
      </c>
      <c r="G605" s="4" t="s">
        <v>5014</v>
      </c>
      <c r="H605" s="4" t="s">
        <v>4988</v>
      </c>
      <c r="I605" s="4">
        <v>301</v>
      </c>
      <c r="J605" s="4" t="s">
        <v>4973</v>
      </c>
      <c r="K605" s="4" t="s">
        <v>4999</v>
      </c>
      <c r="L605" s="4"/>
    </row>
    <row r="606" spans="1:12">
      <c r="A606" s="4" t="s">
        <v>5732</v>
      </c>
      <c r="B606" s="4" t="s">
        <v>3318</v>
      </c>
      <c r="C606" s="4" t="s">
        <v>5046</v>
      </c>
      <c r="D606" s="5">
        <v>46016</v>
      </c>
      <c r="E606" s="4" t="s">
        <v>4982</v>
      </c>
      <c r="F606" s="4" t="s">
        <v>4819</v>
      </c>
      <c r="G606" s="4" t="s">
        <v>5135</v>
      </c>
      <c r="H606" s="4" t="s">
        <v>5090</v>
      </c>
      <c r="I606" s="4">
        <v>21</v>
      </c>
      <c r="J606" s="4" t="s">
        <v>4935</v>
      </c>
      <c r="K606" s="4" t="s">
        <v>4947</v>
      </c>
      <c r="L606" s="4"/>
    </row>
    <row r="607" spans="1:12">
      <c r="A607" s="4" t="s">
        <v>5733</v>
      </c>
      <c r="B607" s="4" t="s">
        <v>3373</v>
      </c>
      <c r="C607" s="4" t="s">
        <v>5001</v>
      </c>
      <c r="D607" s="5">
        <v>45978</v>
      </c>
      <c r="E607" s="4" t="s">
        <v>369</v>
      </c>
      <c r="F607" s="4"/>
      <c r="G607" s="4" t="s">
        <v>5030</v>
      </c>
      <c r="H607" s="4" t="s">
        <v>4934</v>
      </c>
      <c r="I607" s="4">
        <v>1628</v>
      </c>
      <c r="J607" s="4" t="s">
        <v>4977</v>
      </c>
      <c r="K607" s="4" t="s">
        <v>4957</v>
      </c>
      <c r="L607" s="4"/>
    </row>
    <row r="608" spans="1:12">
      <c r="A608" s="4" t="s">
        <v>5734</v>
      </c>
      <c r="B608" s="4" t="s">
        <v>2646</v>
      </c>
      <c r="C608" s="4" t="s">
        <v>5263</v>
      </c>
      <c r="D608" s="5">
        <v>45816</v>
      </c>
      <c r="E608" s="4" t="s">
        <v>21</v>
      </c>
      <c r="F608" s="4" t="s">
        <v>4824</v>
      </c>
      <c r="G608" s="4" t="s">
        <v>5174</v>
      </c>
      <c r="H608" s="4" t="s">
        <v>5076</v>
      </c>
      <c r="I608" s="4">
        <v>910</v>
      </c>
      <c r="J608" s="4" t="s">
        <v>4973</v>
      </c>
      <c r="K608" s="4" t="s">
        <v>4957</v>
      </c>
      <c r="L608" s="4"/>
    </row>
    <row r="609" spans="1:12">
      <c r="A609" s="4" t="s">
        <v>5735</v>
      </c>
      <c r="B609" s="4" t="s">
        <v>1888</v>
      </c>
      <c r="C609" s="4" t="s">
        <v>5176</v>
      </c>
      <c r="D609" s="5">
        <v>45995</v>
      </c>
      <c r="E609" s="4" t="s">
        <v>4960</v>
      </c>
      <c r="F609" s="4" t="s">
        <v>4824</v>
      </c>
      <c r="G609" s="4" t="s">
        <v>5039</v>
      </c>
      <c r="H609" s="4" t="s">
        <v>5084</v>
      </c>
      <c r="I609" s="4">
        <v>2217</v>
      </c>
      <c r="J609" s="4" t="s">
        <v>5107</v>
      </c>
      <c r="K609" s="4" t="s">
        <v>5053</v>
      </c>
      <c r="L609" s="4"/>
    </row>
    <row r="610" spans="1:12">
      <c r="A610" s="4" t="s">
        <v>5736</v>
      </c>
      <c r="B610" s="4" t="s">
        <v>1013</v>
      </c>
      <c r="C610" s="4" t="s">
        <v>5020</v>
      </c>
      <c r="D610" s="5"/>
      <c r="E610" s="4" t="s">
        <v>5056</v>
      </c>
      <c r="F610" s="4" t="s">
        <v>4908</v>
      </c>
      <c r="G610" s="4" t="s">
        <v>4927</v>
      </c>
      <c r="H610" s="4" t="s">
        <v>5136</v>
      </c>
      <c r="I610" s="4">
        <v>1499</v>
      </c>
      <c r="J610" s="4" t="s">
        <v>4973</v>
      </c>
      <c r="K610" s="4" t="s">
        <v>5003</v>
      </c>
      <c r="L610" s="4"/>
    </row>
    <row r="611" spans="1:12">
      <c r="A611" s="4" t="s">
        <v>5737</v>
      </c>
      <c r="B611" s="4" t="s">
        <v>1698</v>
      </c>
      <c r="C611" s="4" t="s">
        <v>5210</v>
      </c>
      <c r="D611" s="5">
        <v>45766</v>
      </c>
      <c r="E611" s="4" t="s">
        <v>5034</v>
      </c>
      <c r="F611" s="4" t="s">
        <v>4898</v>
      </c>
      <c r="G611" s="4" t="s">
        <v>5039</v>
      </c>
      <c r="H611" s="4" t="s">
        <v>5080</v>
      </c>
      <c r="I611" s="4">
        <v>1068</v>
      </c>
      <c r="J611" s="4" t="s">
        <v>5082</v>
      </c>
      <c r="K611" s="4" t="s">
        <v>4947</v>
      </c>
      <c r="L611" s="4"/>
    </row>
    <row r="612" spans="1:12">
      <c r="A612" s="4" t="s">
        <v>5738</v>
      </c>
      <c r="B612" s="4" t="s">
        <v>726</v>
      </c>
      <c r="C612" s="4" t="s">
        <v>5186</v>
      </c>
      <c r="D612" s="5">
        <v>45839</v>
      </c>
      <c r="E612" s="4" t="s">
        <v>4960</v>
      </c>
      <c r="F612" s="4" t="s">
        <v>4819</v>
      </c>
      <c r="G612" s="4" t="s">
        <v>5030</v>
      </c>
      <c r="H612" s="4" t="s">
        <v>316</v>
      </c>
      <c r="I612" s="4">
        <v>1449</v>
      </c>
      <c r="J612" s="4" t="s">
        <v>4962</v>
      </c>
      <c r="K612" s="4" t="s">
        <v>5047</v>
      </c>
      <c r="L612" s="4"/>
    </row>
    <row r="613" spans="1:12">
      <c r="A613" s="4" t="s">
        <v>5739</v>
      </c>
      <c r="B613" s="4" t="s">
        <v>4692</v>
      </c>
      <c r="C613" s="4" t="s">
        <v>5240</v>
      </c>
      <c r="D613" s="5">
        <v>45967</v>
      </c>
      <c r="E613" s="4"/>
      <c r="F613" s="4" t="s">
        <v>4857</v>
      </c>
      <c r="G613" s="4" t="s">
        <v>5189</v>
      </c>
      <c r="H613" s="4" t="s">
        <v>5072</v>
      </c>
      <c r="I613" s="4">
        <v>2264</v>
      </c>
      <c r="J613" s="4" t="s">
        <v>5018</v>
      </c>
      <c r="K613" s="4" t="s">
        <v>4969</v>
      </c>
      <c r="L613" s="4"/>
    </row>
    <row r="614" spans="1:12">
      <c r="A614" s="4" t="s">
        <v>5740</v>
      </c>
      <c r="B614" s="4" t="s">
        <v>4611</v>
      </c>
      <c r="C614" s="4" t="s">
        <v>5229</v>
      </c>
      <c r="D614" s="5">
        <v>45923</v>
      </c>
      <c r="E614" s="4" t="s">
        <v>5065</v>
      </c>
      <c r="F614" s="4" t="s">
        <v>4819</v>
      </c>
      <c r="G614" s="4" t="s">
        <v>5039</v>
      </c>
      <c r="H614" s="4" t="s">
        <v>5006</v>
      </c>
      <c r="I614" s="4">
        <v>1384</v>
      </c>
      <c r="J614" s="4" t="s">
        <v>4962</v>
      </c>
      <c r="K614" s="4" t="s">
        <v>4999</v>
      </c>
      <c r="L614" s="4"/>
    </row>
    <row r="615" spans="1:12">
      <c r="A615" s="4" t="s">
        <v>5741</v>
      </c>
      <c r="B615" s="4" t="s">
        <v>566</v>
      </c>
      <c r="C615" s="4" t="s">
        <v>5009</v>
      </c>
      <c r="D615" s="5">
        <v>45699</v>
      </c>
      <c r="E615" s="4" t="s">
        <v>5034</v>
      </c>
      <c r="F615" s="4" t="s">
        <v>4908</v>
      </c>
      <c r="G615" s="4" t="s">
        <v>4955</v>
      </c>
      <c r="H615" s="4" t="s">
        <v>222</v>
      </c>
      <c r="I615" s="4">
        <v>75</v>
      </c>
      <c r="J615" s="4" t="s">
        <v>5191</v>
      </c>
      <c r="K615" s="4" t="s">
        <v>5026</v>
      </c>
      <c r="L615" s="4"/>
    </row>
    <row r="616" spans="1:12">
      <c r="A616" s="4" t="s">
        <v>5742</v>
      </c>
      <c r="B616" s="4" t="s">
        <v>4395</v>
      </c>
      <c r="C616" s="4" t="s">
        <v>5009</v>
      </c>
      <c r="D616" s="5">
        <v>45950</v>
      </c>
      <c r="E616" s="4" t="s">
        <v>5034</v>
      </c>
      <c r="F616" s="4"/>
      <c r="G616" s="4" t="s">
        <v>5142</v>
      </c>
      <c r="H616" s="4" t="s">
        <v>4928</v>
      </c>
      <c r="I616" s="4">
        <v>1734</v>
      </c>
      <c r="J616" s="4" t="s">
        <v>5002</v>
      </c>
      <c r="K616" s="4" t="s">
        <v>5035</v>
      </c>
      <c r="L616" s="4"/>
    </row>
    <row r="617" spans="1:12">
      <c r="A617" s="4" t="s">
        <v>5743</v>
      </c>
      <c r="B617" s="4" t="s">
        <v>2155</v>
      </c>
      <c r="C617" s="4" t="s">
        <v>5042</v>
      </c>
      <c r="D617" s="5">
        <v>45761</v>
      </c>
      <c r="E617" s="4" t="s">
        <v>5127</v>
      </c>
      <c r="F617" s="4" t="s">
        <v>4847</v>
      </c>
      <c r="G617" s="4" t="s">
        <v>5130</v>
      </c>
      <c r="H617" s="4" t="s">
        <v>5076</v>
      </c>
      <c r="I617" s="4">
        <v>674</v>
      </c>
      <c r="J617" s="4" t="s">
        <v>4977</v>
      </c>
      <c r="K617" s="4" t="s">
        <v>5047</v>
      </c>
      <c r="L617" s="4" t="s">
        <v>5709</v>
      </c>
    </row>
    <row r="618" spans="1:12">
      <c r="A618" s="4" t="s">
        <v>5744</v>
      </c>
      <c r="B618" s="4" t="s">
        <v>2586</v>
      </c>
      <c r="C618" s="4" t="s">
        <v>5068</v>
      </c>
      <c r="D618" s="5"/>
      <c r="E618" s="4" t="s">
        <v>5113</v>
      </c>
      <c r="F618" s="4" t="s">
        <v>4891</v>
      </c>
      <c r="G618" s="4" t="s">
        <v>4987</v>
      </c>
      <c r="H618" s="4" t="s">
        <v>5090</v>
      </c>
      <c r="I618" s="4">
        <v>2372</v>
      </c>
      <c r="J618" s="4" t="s">
        <v>5107</v>
      </c>
      <c r="K618" s="4" t="s">
        <v>4957</v>
      </c>
      <c r="L618" s="4"/>
    </row>
    <row r="619" spans="1:12">
      <c r="A619" s="4" t="s">
        <v>5745</v>
      </c>
      <c r="B619" s="4" t="s">
        <v>3176</v>
      </c>
      <c r="C619" s="4" t="s">
        <v>4953</v>
      </c>
      <c r="D619" s="5">
        <v>45659</v>
      </c>
      <c r="E619" s="4" t="s">
        <v>4943</v>
      </c>
      <c r="F619" s="4"/>
      <c r="G619" s="4" t="s">
        <v>5130</v>
      </c>
      <c r="H619" s="4" t="s">
        <v>4928</v>
      </c>
      <c r="I619" s="4">
        <v>165</v>
      </c>
      <c r="J619" s="4" t="s">
        <v>5049</v>
      </c>
      <c r="K619" s="4" t="s">
        <v>5023</v>
      </c>
      <c r="L619" s="4"/>
    </row>
    <row r="620" spans="1:12">
      <c r="A620" s="4" t="s">
        <v>5746</v>
      </c>
      <c r="B620" s="4" t="s">
        <v>3386</v>
      </c>
      <c r="C620" s="4" t="s">
        <v>5202</v>
      </c>
      <c r="D620" s="5">
        <v>45927</v>
      </c>
      <c r="E620" s="4" t="s">
        <v>4943</v>
      </c>
      <c r="F620" s="4"/>
      <c r="G620" s="4" t="s">
        <v>5025</v>
      </c>
      <c r="H620" s="4" t="s">
        <v>4988</v>
      </c>
      <c r="I620" s="4">
        <v>2191</v>
      </c>
      <c r="J620" s="4" t="s">
        <v>5002</v>
      </c>
      <c r="K620" s="4" t="s">
        <v>4969</v>
      </c>
      <c r="L620" s="4"/>
    </row>
    <row r="621" spans="1:12">
      <c r="A621" s="4" t="s">
        <v>5747</v>
      </c>
      <c r="B621" s="4" t="s">
        <v>1494</v>
      </c>
      <c r="C621" s="4" t="s">
        <v>5145</v>
      </c>
      <c r="D621" s="5">
        <v>45904</v>
      </c>
      <c r="E621" s="4" t="s">
        <v>4943</v>
      </c>
      <c r="F621" s="4" t="s">
        <v>4857</v>
      </c>
      <c r="G621" s="4" t="s">
        <v>4993</v>
      </c>
      <c r="H621" s="4" t="s">
        <v>4988</v>
      </c>
      <c r="I621" s="4">
        <v>851</v>
      </c>
      <c r="J621" s="4" t="s">
        <v>5092</v>
      </c>
      <c r="K621" s="4" t="s">
        <v>5026</v>
      </c>
      <c r="L621" s="4"/>
    </row>
    <row r="622" spans="1:12">
      <c r="A622" s="4" t="s">
        <v>5748</v>
      </c>
      <c r="B622" s="4" t="s">
        <v>3461</v>
      </c>
      <c r="C622" s="4" t="s">
        <v>5016</v>
      </c>
      <c r="D622" s="5">
        <v>45817</v>
      </c>
      <c r="E622" s="4" t="s">
        <v>4896</v>
      </c>
      <c r="F622" s="4" t="s">
        <v>4847</v>
      </c>
      <c r="G622" s="4" t="s">
        <v>4967</v>
      </c>
      <c r="H622" s="4" t="s">
        <v>4968</v>
      </c>
      <c r="I622" s="4">
        <v>1022</v>
      </c>
      <c r="J622" s="4" t="s">
        <v>5031</v>
      </c>
      <c r="K622" s="4" t="s">
        <v>5047</v>
      </c>
      <c r="L622" s="4"/>
    </row>
    <row r="623" spans="1:12">
      <c r="A623" s="4" t="s">
        <v>5749</v>
      </c>
      <c r="B623" s="4" t="s">
        <v>4391</v>
      </c>
      <c r="C623" s="4" t="s">
        <v>5160</v>
      </c>
      <c r="D623" s="5">
        <v>45964</v>
      </c>
      <c r="E623" s="4" t="s">
        <v>4960</v>
      </c>
      <c r="F623" s="4" t="s">
        <v>4898</v>
      </c>
      <c r="G623" s="4" t="s">
        <v>5130</v>
      </c>
      <c r="H623" s="4" t="s">
        <v>5006</v>
      </c>
      <c r="I623" s="4">
        <v>1101</v>
      </c>
      <c r="J623" s="4" t="s">
        <v>4984</v>
      </c>
      <c r="K623" s="4"/>
      <c r="L623" s="4" t="s">
        <v>5750</v>
      </c>
    </row>
    <row r="624" spans="1:12">
      <c r="A624" s="4" t="s">
        <v>5751</v>
      </c>
      <c r="B624" s="4" t="s">
        <v>4085</v>
      </c>
      <c r="C624" s="4" t="s">
        <v>4926</v>
      </c>
      <c r="D624" s="5">
        <v>45936</v>
      </c>
      <c r="E624" s="4"/>
      <c r="F624" s="4" t="s">
        <v>4875</v>
      </c>
      <c r="G624" s="4" t="s">
        <v>4972</v>
      </c>
      <c r="H624" s="4" t="s">
        <v>4951</v>
      </c>
      <c r="I624" s="4">
        <v>2146</v>
      </c>
      <c r="J624" s="4" t="s">
        <v>4946</v>
      </c>
      <c r="K624" s="4"/>
      <c r="L624" s="4"/>
    </row>
    <row r="625" spans="1:12">
      <c r="A625" s="4" t="s">
        <v>5752</v>
      </c>
      <c r="B625" s="4" t="s">
        <v>2087</v>
      </c>
      <c r="C625" s="4" t="s">
        <v>4926</v>
      </c>
      <c r="D625" s="5">
        <v>45962</v>
      </c>
      <c r="E625" s="4" t="s">
        <v>308</v>
      </c>
      <c r="F625" s="4" t="s">
        <v>4839</v>
      </c>
      <c r="G625" s="4"/>
      <c r="H625" s="4" t="s">
        <v>316</v>
      </c>
      <c r="I625" s="4">
        <v>1481</v>
      </c>
      <c r="J625" s="4" t="s">
        <v>4962</v>
      </c>
      <c r="K625" s="4" t="s">
        <v>5023</v>
      </c>
      <c r="L625" s="4"/>
    </row>
    <row r="626" spans="1:12">
      <c r="A626" s="4" t="s">
        <v>5753</v>
      </c>
      <c r="B626" s="4" t="s">
        <v>2722</v>
      </c>
      <c r="C626" s="4" t="s">
        <v>5106</v>
      </c>
      <c r="D626" s="5">
        <v>45677</v>
      </c>
      <c r="E626" s="4" t="s">
        <v>5043</v>
      </c>
      <c r="F626" s="4" t="s">
        <v>4824</v>
      </c>
      <c r="G626" s="4" t="s">
        <v>5059</v>
      </c>
      <c r="H626" s="4" t="s">
        <v>489</v>
      </c>
      <c r="I626" s="4">
        <v>596</v>
      </c>
      <c r="J626" s="4" t="s">
        <v>4977</v>
      </c>
      <c r="K626" s="4" t="s">
        <v>5003</v>
      </c>
      <c r="L626" s="4"/>
    </row>
    <row r="627" spans="1:12">
      <c r="A627" s="4" t="s">
        <v>5754</v>
      </c>
      <c r="B627" s="4" t="s">
        <v>3872</v>
      </c>
      <c r="C627" s="4" t="s">
        <v>5160</v>
      </c>
      <c r="D627" s="5">
        <v>46008</v>
      </c>
      <c r="E627" s="4" t="s">
        <v>20</v>
      </c>
      <c r="F627" s="4" t="s">
        <v>4875</v>
      </c>
      <c r="G627" s="4" t="s">
        <v>5059</v>
      </c>
      <c r="H627" s="4" t="s">
        <v>4951</v>
      </c>
      <c r="I627" s="4">
        <v>1538</v>
      </c>
      <c r="J627" s="4" t="s">
        <v>4935</v>
      </c>
      <c r="K627" s="4" t="s">
        <v>4999</v>
      </c>
      <c r="L627" s="4"/>
    </row>
    <row r="628" spans="1:12">
      <c r="A628" s="4" t="s">
        <v>5755</v>
      </c>
      <c r="B628" s="4" t="s">
        <v>1641</v>
      </c>
      <c r="C628" s="4" t="s">
        <v>5186</v>
      </c>
      <c r="D628" s="5">
        <v>45698</v>
      </c>
      <c r="E628" s="4" t="s">
        <v>4982</v>
      </c>
      <c r="F628" s="4" t="s">
        <v>4824</v>
      </c>
      <c r="G628" s="4" t="s">
        <v>4987</v>
      </c>
      <c r="H628" s="4" t="s">
        <v>5052</v>
      </c>
      <c r="I628" s="4">
        <v>821</v>
      </c>
      <c r="J628" s="4" t="s">
        <v>4973</v>
      </c>
      <c r="K628" s="4" t="s">
        <v>4947</v>
      </c>
      <c r="L628" s="4"/>
    </row>
    <row r="629" spans="1:12">
      <c r="A629" s="4" t="s">
        <v>5756</v>
      </c>
      <c r="B629" s="4" t="s">
        <v>4240</v>
      </c>
      <c r="C629" s="4" t="s">
        <v>5001</v>
      </c>
      <c r="D629" s="5">
        <v>45742</v>
      </c>
      <c r="E629" s="4" t="s">
        <v>4982</v>
      </c>
      <c r="F629" s="4" t="s">
        <v>4824</v>
      </c>
      <c r="G629" s="4" t="s">
        <v>5069</v>
      </c>
      <c r="H629" s="4" t="s">
        <v>4951</v>
      </c>
      <c r="I629" s="4"/>
      <c r="J629" s="4" t="s">
        <v>5191</v>
      </c>
      <c r="K629" s="4" t="s">
        <v>5057</v>
      </c>
      <c r="L629" s="4"/>
    </row>
    <row r="630" spans="1:12">
      <c r="A630" s="4" t="s">
        <v>5757</v>
      </c>
      <c r="B630" s="4" t="s">
        <v>2205</v>
      </c>
      <c r="C630" s="4" t="s">
        <v>5293</v>
      </c>
      <c r="D630" s="5">
        <v>45755</v>
      </c>
      <c r="E630" s="4" t="s">
        <v>5056</v>
      </c>
      <c r="F630" s="4" t="s">
        <v>4819</v>
      </c>
      <c r="G630" s="4" t="s">
        <v>5039</v>
      </c>
      <c r="H630" s="4" t="s">
        <v>5017</v>
      </c>
      <c r="I630" s="4"/>
      <c r="J630" s="4" t="s">
        <v>5031</v>
      </c>
      <c r="K630" s="4" t="s">
        <v>5026</v>
      </c>
      <c r="L630" s="4"/>
    </row>
    <row r="631" spans="1:12">
      <c r="A631" s="4" t="s">
        <v>5758</v>
      </c>
      <c r="B631" s="4" t="s">
        <v>116</v>
      </c>
      <c r="C631" s="4" t="s">
        <v>5109</v>
      </c>
      <c r="D631" s="5">
        <v>46006</v>
      </c>
      <c r="E631" s="4" t="s">
        <v>5056</v>
      </c>
      <c r="F631" s="4" t="s">
        <v>4908</v>
      </c>
      <c r="G631" s="4" t="s">
        <v>4955</v>
      </c>
      <c r="H631" s="4" t="s">
        <v>5017</v>
      </c>
      <c r="I631" s="4">
        <v>1027</v>
      </c>
      <c r="J631" s="4" t="s">
        <v>4962</v>
      </c>
      <c r="K631" s="4" t="s">
        <v>4947</v>
      </c>
      <c r="L631" s="4"/>
    </row>
    <row r="632" spans="1:12">
      <c r="A632" s="4" t="s">
        <v>5759</v>
      </c>
      <c r="B632" s="4" t="s">
        <v>3180</v>
      </c>
      <c r="C632" s="4" t="s">
        <v>4942</v>
      </c>
      <c r="D632" s="5">
        <v>45809</v>
      </c>
      <c r="E632" s="4" t="s">
        <v>5127</v>
      </c>
      <c r="F632" s="4" t="s">
        <v>4847</v>
      </c>
      <c r="G632" s="4" t="s">
        <v>5095</v>
      </c>
      <c r="H632" s="4" t="s">
        <v>4998</v>
      </c>
      <c r="I632" s="4">
        <v>1365</v>
      </c>
      <c r="J632" s="4" t="s">
        <v>4929</v>
      </c>
      <c r="K632" s="4"/>
      <c r="L632" s="4"/>
    </row>
    <row r="633" spans="1:12">
      <c r="A633" s="4" t="s">
        <v>5760</v>
      </c>
      <c r="B633" s="4" t="s">
        <v>1503</v>
      </c>
      <c r="C633" s="4" t="s">
        <v>4926</v>
      </c>
      <c r="D633" s="5">
        <v>45846</v>
      </c>
      <c r="E633" s="4" t="s">
        <v>5038</v>
      </c>
      <c r="F633" s="4" t="s">
        <v>4908</v>
      </c>
      <c r="G633" s="4" t="s">
        <v>4944</v>
      </c>
      <c r="H633" s="4" t="s">
        <v>4939</v>
      </c>
      <c r="I633" s="4">
        <v>1773</v>
      </c>
      <c r="J633" s="4" t="s">
        <v>4946</v>
      </c>
      <c r="K633" s="4" t="s">
        <v>4963</v>
      </c>
      <c r="L633" s="4"/>
    </row>
    <row r="634" spans="1:12">
      <c r="A634" s="4" t="s">
        <v>5761</v>
      </c>
      <c r="B634" s="4" t="s">
        <v>873</v>
      </c>
      <c r="C634" s="4" t="s">
        <v>4986</v>
      </c>
      <c r="D634" s="5">
        <v>45662</v>
      </c>
      <c r="E634" s="4" t="s">
        <v>5022</v>
      </c>
      <c r="F634" s="4" t="s">
        <v>4857</v>
      </c>
      <c r="G634" s="4"/>
      <c r="H634" s="4" t="s">
        <v>5006</v>
      </c>
      <c r="I634" s="4">
        <v>1964</v>
      </c>
      <c r="J634" s="4" t="s">
        <v>4977</v>
      </c>
      <c r="K634" s="4" t="s">
        <v>5122</v>
      </c>
      <c r="L634" s="4"/>
    </row>
    <row r="635" spans="1:12">
      <c r="A635" s="4" t="s">
        <v>5762</v>
      </c>
      <c r="B635" s="4" t="s">
        <v>1921</v>
      </c>
      <c r="C635" s="4" t="s">
        <v>5106</v>
      </c>
      <c r="D635" s="5">
        <v>45726</v>
      </c>
      <c r="E635" s="4" t="s">
        <v>5043</v>
      </c>
      <c r="F635" s="4" t="s">
        <v>4857</v>
      </c>
      <c r="G635" s="4" t="s">
        <v>5059</v>
      </c>
      <c r="H635" s="4" t="s">
        <v>5080</v>
      </c>
      <c r="I635" s="4">
        <v>1806</v>
      </c>
      <c r="J635" s="4" t="s">
        <v>4984</v>
      </c>
      <c r="K635" s="4" t="s">
        <v>5047</v>
      </c>
      <c r="L635" s="4" t="s">
        <v>5464</v>
      </c>
    </row>
    <row r="636" spans="1:12">
      <c r="A636" s="4" t="s">
        <v>5763</v>
      </c>
      <c r="B636" s="4" t="s">
        <v>3070</v>
      </c>
      <c r="C636" s="4" t="s">
        <v>5152</v>
      </c>
      <c r="D636" s="5">
        <v>45704</v>
      </c>
      <c r="E636" s="4" t="s">
        <v>4943</v>
      </c>
      <c r="F636" s="4" t="s">
        <v>4865</v>
      </c>
      <c r="G636" s="4" t="s">
        <v>4993</v>
      </c>
      <c r="H636" s="4" t="s">
        <v>5060</v>
      </c>
      <c r="I636" s="4">
        <v>2023</v>
      </c>
      <c r="J636" s="4" t="s">
        <v>4935</v>
      </c>
      <c r="K636" s="4" t="s">
        <v>4963</v>
      </c>
      <c r="L636" s="4"/>
    </row>
    <row r="637" spans="1:12">
      <c r="A637" s="4" t="s">
        <v>5764</v>
      </c>
      <c r="B637" s="4" t="s">
        <v>937</v>
      </c>
      <c r="C637" s="4" t="s">
        <v>4949</v>
      </c>
      <c r="D637" s="5">
        <v>45920</v>
      </c>
      <c r="E637" s="4" t="s">
        <v>5022</v>
      </c>
      <c r="F637" s="4" t="s">
        <v>4898</v>
      </c>
      <c r="G637" s="4" t="s">
        <v>4997</v>
      </c>
      <c r="H637" s="4" t="s">
        <v>5084</v>
      </c>
      <c r="I637" s="4">
        <v>2271</v>
      </c>
      <c r="J637" s="4" t="s">
        <v>4946</v>
      </c>
      <c r="K637" s="4" t="s">
        <v>4930</v>
      </c>
      <c r="L637" s="4"/>
    </row>
    <row r="638" spans="1:12">
      <c r="A638" s="4" t="s">
        <v>5765</v>
      </c>
      <c r="B638" s="4" t="s">
        <v>854</v>
      </c>
      <c r="C638" s="4" t="s">
        <v>4949</v>
      </c>
      <c r="D638" s="5">
        <v>45691</v>
      </c>
      <c r="E638" s="4" t="s">
        <v>4894</v>
      </c>
      <c r="F638" s="4" t="s">
        <v>4875</v>
      </c>
      <c r="G638" s="4" t="s">
        <v>5156</v>
      </c>
      <c r="H638" s="4"/>
      <c r="I638" s="4">
        <v>646</v>
      </c>
      <c r="J638" s="4"/>
      <c r="K638" s="4"/>
      <c r="L638" s="4"/>
    </row>
    <row r="639" spans="1:12">
      <c r="A639" s="4" t="s">
        <v>5766</v>
      </c>
      <c r="B639" s="4" t="s">
        <v>2110</v>
      </c>
      <c r="C639" s="4" t="s">
        <v>5046</v>
      </c>
      <c r="D639" s="5">
        <v>45853</v>
      </c>
      <c r="E639" s="4" t="s">
        <v>369</v>
      </c>
      <c r="F639" s="4" t="s">
        <v>4847</v>
      </c>
      <c r="G639" s="4" t="s">
        <v>5174</v>
      </c>
      <c r="H639" s="4" t="s">
        <v>4983</v>
      </c>
      <c r="I639" s="4"/>
      <c r="J639" s="4" t="s">
        <v>5049</v>
      </c>
      <c r="K639" s="4" t="s">
        <v>5057</v>
      </c>
      <c r="L639" s="4" t="s">
        <v>5219</v>
      </c>
    </row>
    <row r="640" spans="1:12">
      <c r="A640" s="4" t="s">
        <v>5767</v>
      </c>
      <c r="B640" s="4" t="s">
        <v>3510</v>
      </c>
      <c r="C640" s="4" t="s">
        <v>4990</v>
      </c>
      <c r="D640" s="5">
        <v>45818</v>
      </c>
      <c r="E640" s="4" t="s">
        <v>4943</v>
      </c>
      <c r="F640" s="4"/>
      <c r="G640" s="4" t="s">
        <v>5074</v>
      </c>
      <c r="H640" s="4" t="s">
        <v>5076</v>
      </c>
      <c r="I640" s="4">
        <v>23</v>
      </c>
      <c r="J640" s="4" t="s">
        <v>4973</v>
      </c>
      <c r="K640" s="4" t="s">
        <v>5057</v>
      </c>
      <c r="L640" s="4" t="s">
        <v>5603</v>
      </c>
    </row>
    <row r="641" spans="1:12">
      <c r="A641" s="4" t="s">
        <v>5768</v>
      </c>
      <c r="B641" s="4" t="s">
        <v>3378</v>
      </c>
      <c r="C641" s="4" t="s">
        <v>5176</v>
      </c>
      <c r="D641" s="5">
        <v>45882</v>
      </c>
      <c r="E641" s="4" t="s">
        <v>4894</v>
      </c>
      <c r="F641" s="4" t="s">
        <v>4891</v>
      </c>
      <c r="G641" s="4" t="s">
        <v>5132</v>
      </c>
      <c r="H641" s="4" t="s">
        <v>5084</v>
      </c>
      <c r="I641" s="4"/>
      <c r="J641" s="4" t="s">
        <v>5018</v>
      </c>
      <c r="K641" s="4" t="s">
        <v>5122</v>
      </c>
      <c r="L641" s="4"/>
    </row>
    <row r="642" spans="1:12">
      <c r="A642" s="4" t="s">
        <v>5769</v>
      </c>
      <c r="B642" s="4" t="s">
        <v>3470</v>
      </c>
      <c r="C642" s="4" t="s">
        <v>5238</v>
      </c>
      <c r="D642" s="5">
        <v>45908</v>
      </c>
      <c r="E642" s="4" t="s">
        <v>4894</v>
      </c>
      <c r="F642" s="4"/>
      <c r="G642" s="4"/>
      <c r="H642" s="4" t="s">
        <v>4945</v>
      </c>
      <c r="I642" s="4">
        <v>362</v>
      </c>
      <c r="J642" s="4" t="s">
        <v>4984</v>
      </c>
      <c r="K642" s="4" t="s">
        <v>5053</v>
      </c>
      <c r="L642" s="4" t="s">
        <v>5770</v>
      </c>
    </row>
    <row r="643" spans="1:12">
      <c r="A643" s="4" t="s">
        <v>5771</v>
      </c>
      <c r="B643" s="4" t="s">
        <v>4750</v>
      </c>
      <c r="C643" s="4" t="s">
        <v>4949</v>
      </c>
      <c r="D643" s="5">
        <v>45850</v>
      </c>
      <c r="E643" s="4" t="s">
        <v>5094</v>
      </c>
      <c r="F643" s="4" t="s">
        <v>4875</v>
      </c>
      <c r="G643" s="4" t="s">
        <v>5095</v>
      </c>
      <c r="H643" s="4" t="s">
        <v>4998</v>
      </c>
      <c r="I643" s="4"/>
      <c r="J643" s="4" t="s">
        <v>5082</v>
      </c>
      <c r="K643" s="4" t="s">
        <v>4947</v>
      </c>
      <c r="L643" s="4"/>
    </row>
    <row r="644" spans="1:12">
      <c r="A644" s="4" t="s">
        <v>5772</v>
      </c>
      <c r="B644" s="4" t="s">
        <v>984</v>
      </c>
      <c r="C644" s="4" t="s">
        <v>5210</v>
      </c>
      <c r="D644" s="5">
        <v>45680</v>
      </c>
      <c r="E644" s="4" t="s">
        <v>5079</v>
      </c>
      <c r="F644" s="4" t="s">
        <v>4898</v>
      </c>
      <c r="G644" s="4" t="s">
        <v>4993</v>
      </c>
      <c r="H644" s="4" t="s">
        <v>5072</v>
      </c>
      <c r="I644" s="4">
        <v>506</v>
      </c>
      <c r="J644" s="4" t="s">
        <v>4929</v>
      </c>
      <c r="K644" s="4" t="s">
        <v>5057</v>
      </c>
      <c r="L644" s="4"/>
    </row>
    <row r="645" spans="1:12">
      <c r="A645" s="4" t="s">
        <v>5773</v>
      </c>
      <c r="B645" s="4" t="s">
        <v>3858</v>
      </c>
      <c r="C645" s="4" t="s">
        <v>5206</v>
      </c>
      <c r="D645" s="5">
        <v>45984</v>
      </c>
      <c r="E645" s="4" t="s">
        <v>4894</v>
      </c>
      <c r="F645" s="4" t="s">
        <v>4847</v>
      </c>
      <c r="G645" s="4" t="s">
        <v>4950</v>
      </c>
      <c r="H645" s="4" t="s">
        <v>5052</v>
      </c>
      <c r="I645" s="4">
        <v>1301</v>
      </c>
      <c r="J645" s="4"/>
      <c r="K645" s="4" t="s">
        <v>5035</v>
      </c>
      <c r="L645" s="4"/>
    </row>
    <row r="646" spans="1:12">
      <c r="A646" s="4" t="s">
        <v>5774</v>
      </c>
      <c r="B646" s="4" t="s">
        <v>1057</v>
      </c>
      <c r="C646" s="4" t="s">
        <v>5140</v>
      </c>
      <c r="D646" s="5">
        <v>45905</v>
      </c>
      <c r="E646" s="4" t="s">
        <v>5065</v>
      </c>
      <c r="F646" s="4" t="s">
        <v>4865</v>
      </c>
      <c r="G646" s="4" t="s">
        <v>5074</v>
      </c>
      <c r="H646" s="4" t="s">
        <v>4945</v>
      </c>
      <c r="I646" s="4">
        <v>1206</v>
      </c>
      <c r="J646" s="4" t="s">
        <v>4956</v>
      </c>
      <c r="K646" s="4" t="s">
        <v>5003</v>
      </c>
      <c r="L646" s="4"/>
    </row>
    <row r="647" spans="1:12">
      <c r="A647" s="4" t="s">
        <v>5775</v>
      </c>
      <c r="B647" s="4" t="s">
        <v>2365</v>
      </c>
      <c r="C647" s="4" t="s">
        <v>5033</v>
      </c>
      <c r="D647" s="5">
        <v>45840</v>
      </c>
      <c r="E647" s="4" t="s">
        <v>251</v>
      </c>
      <c r="F647" s="4" t="s">
        <v>4898</v>
      </c>
      <c r="G647" s="4" t="s">
        <v>5142</v>
      </c>
      <c r="H647" s="4" t="s">
        <v>489</v>
      </c>
      <c r="I647" s="4">
        <v>1387</v>
      </c>
      <c r="J647" s="4" t="s">
        <v>5137</v>
      </c>
      <c r="K647" s="4" t="s">
        <v>5026</v>
      </c>
      <c r="L647" s="4"/>
    </row>
    <row r="648" spans="1:12">
      <c r="A648" s="4" t="s">
        <v>5776</v>
      </c>
      <c r="B648" s="4" t="s">
        <v>4545</v>
      </c>
      <c r="C648" s="4" t="s">
        <v>5206</v>
      </c>
      <c r="D648" s="5">
        <v>45813</v>
      </c>
      <c r="E648" s="4" t="s">
        <v>4894</v>
      </c>
      <c r="F648" s="4"/>
      <c r="G648" s="4" t="s">
        <v>5089</v>
      </c>
      <c r="H648" s="4" t="s">
        <v>5017</v>
      </c>
      <c r="I648" s="4">
        <v>1333</v>
      </c>
      <c r="J648" s="4" t="s">
        <v>4973</v>
      </c>
      <c r="K648" s="4" t="s">
        <v>4978</v>
      </c>
      <c r="L648" s="4" t="s">
        <v>5341</v>
      </c>
    </row>
    <row r="649" spans="1:12">
      <c r="A649" s="4" t="s">
        <v>5777</v>
      </c>
      <c r="B649" s="4" t="s">
        <v>3816</v>
      </c>
      <c r="C649" s="4" t="s">
        <v>5005</v>
      </c>
      <c r="D649" s="5">
        <v>45809</v>
      </c>
      <c r="E649" s="4" t="s">
        <v>5094</v>
      </c>
      <c r="F649" s="4" t="s">
        <v>4824</v>
      </c>
      <c r="G649" s="4" t="s">
        <v>4938</v>
      </c>
      <c r="H649" s="4" t="s">
        <v>4945</v>
      </c>
      <c r="I649" s="4">
        <v>426</v>
      </c>
      <c r="J649" s="4" t="s">
        <v>4977</v>
      </c>
      <c r="K649" s="4" t="s">
        <v>4957</v>
      </c>
      <c r="L649" s="4"/>
    </row>
    <row r="650" spans="1:12">
      <c r="A650" s="4" t="s">
        <v>5778</v>
      </c>
      <c r="B650" s="4" t="s">
        <v>4587</v>
      </c>
      <c r="C650" s="4" t="s">
        <v>5097</v>
      </c>
      <c r="D650" s="5">
        <v>45768</v>
      </c>
      <c r="E650" s="4" t="s">
        <v>5113</v>
      </c>
      <c r="F650" s="4" t="s">
        <v>4875</v>
      </c>
      <c r="G650" s="4" t="s">
        <v>4972</v>
      </c>
      <c r="H650" s="4"/>
      <c r="I650" s="4">
        <v>994</v>
      </c>
      <c r="J650" s="4" t="s">
        <v>5018</v>
      </c>
      <c r="K650" s="4" t="s">
        <v>4930</v>
      </c>
      <c r="L650" s="4"/>
    </row>
    <row r="651" spans="1:12">
      <c r="A651" s="4" t="s">
        <v>5779</v>
      </c>
      <c r="B651" s="4" t="s">
        <v>166</v>
      </c>
      <c r="C651" s="4" t="s">
        <v>5116</v>
      </c>
      <c r="D651" s="5">
        <v>45963</v>
      </c>
      <c r="E651" s="4" t="s">
        <v>4966</v>
      </c>
      <c r="F651" s="4" t="s">
        <v>4891</v>
      </c>
      <c r="G651" s="4"/>
      <c r="H651" s="4" t="s">
        <v>4994</v>
      </c>
      <c r="I651" s="4">
        <v>1318</v>
      </c>
      <c r="J651" s="4" t="s">
        <v>4984</v>
      </c>
      <c r="K651" s="4" t="s">
        <v>5035</v>
      </c>
      <c r="L651" s="4" t="s">
        <v>5392</v>
      </c>
    </row>
    <row r="652" spans="1:12">
      <c r="A652" s="4" t="s">
        <v>5780</v>
      </c>
      <c r="B652" s="4" t="s">
        <v>4028</v>
      </c>
      <c r="C652" s="4" t="s">
        <v>5210</v>
      </c>
      <c r="D652" s="5">
        <v>45666</v>
      </c>
      <c r="E652" s="4" t="s">
        <v>5056</v>
      </c>
      <c r="F652" s="4"/>
      <c r="G652" s="4" t="s">
        <v>4938</v>
      </c>
      <c r="H652" s="4" t="s">
        <v>4945</v>
      </c>
      <c r="I652" s="4">
        <v>1142</v>
      </c>
      <c r="J652" s="4" t="s">
        <v>5018</v>
      </c>
      <c r="K652" s="4" t="s">
        <v>5047</v>
      </c>
      <c r="L652" s="4"/>
    </row>
    <row r="653" spans="1:12">
      <c r="A653" s="4" t="s">
        <v>5781</v>
      </c>
      <c r="B653" s="4" t="s">
        <v>4190</v>
      </c>
      <c r="C653" s="4" t="s">
        <v>5116</v>
      </c>
      <c r="D653" s="5">
        <v>45800</v>
      </c>
      <c r="E653" s="4" t="s">
        <v>251</v>
      </c>
      <c r="F653" s="4" t="s">
        <v>4839</v>
      </c>
      <c r="G653" s="4" t="s">
        <v>4976</v>
      </c>
      <c r="H653" s="4" t="s">
        <v>316</v>
      </c>
      <c r="I653" s="4">
        <v>1960</v>
      </c>
      <c r="J653" s="4" t="s">
        <v>4962</v>
      </c>
      <c r="K653" s="4" t="s">
        <v>4930</v>
      </c>
      <c r="L653" s="4"/>
    </row>
    <row r="654" spans="1:12">
      <c r="A654" s="4" t="s">
        <v>5782</v>
      </c>
      <c r="B654" s="4" t="s">
        <v>2735</v>
      </c>
      <c r="C654" s="4" t="s">
        <v>5210</v>
      </c>
      <c r="D654" s="5">
        <v>45835</v>
      </c>
      <c r="E654" s="4" t="s">
        <v>251</v>
      </c>
      <c r="F654" s="4" t="s">
        <v>4847</v>
      </c>
      <c r="G654" s="4" t="s">
        <v>4976</v>
      </c>
      <c r="H654" s="4" t="s">
        <v>5006</v>
      </c>
      <c r="I654" s="4">
        <v>202</v>
      </c>
      <c r="J654" s="4" t="s">
        <v>5100</v>
      </c>
      <c r="K654" s="4" t="s">
        <v>5023</v>
      </c>
      <c r="L654" s="4"/>
    </row>
    <row r="655" spans="1:12">
      <c r="A655" s="4" t="s">
        <v>5783</v>
      </c>
      <c r="B655" s="4" t="s">
        <v>1412</v>
      </c>
      <c r="C655" s="4" t="s">
        <v>4996</v>
      </c>
      <c r="D655" s="5"/>
      <c r="E655" s="4"/>
      <c r="F655" s="4" t="s">
        <v>4847</v>
      </c>
      <c r="G655" s="4"/>
      <c r="H655" s="4" t="s">
        <v>5011</v>
      </c>
      <c r="I655" s="4">
        <v>2284</v>
      </c>
      <c r="J655" s="4" t="s">
        <v>4940</v>
      </c>
      <c r="K655" s="4"/>
      <c r="L655" s="4"/>
    </row>
    <row r="656" spans="1:12">
      <c r="A656" s="4" t="s">
        <v>5784</v>
      </c>
      <c r="B656" s="4" t="s">
        <v>225</v>
      </c>
      <c r="C656" s="4" t="s">
        <v>5106</v>
      </c>
      <c r="D656" s="5">
        <v>45735</v>
      </c>
      <c r="E656" s="4" t="s">
        <v>20</v>
      </c>
      <c r="F656" s="4" t="s">
        <v>4839</v>
      </c>
      <c r="G656" s="4" t="s">
        <v>5142</v>
      </c>
      <c r="H656" s="4" t="s">
        <v>4934</v>
      </c>
      <c r="I656" s="4">
        <v>1981</v>
      </c>
      <c r="J656" s="4" t="s">
        <v>4940</v>
      </c>
      <c r="K656" s="4" t="s">
        <v>5026</v>
      </c>
      <c r="L656" s="4"/>
    </row>
    <row r="657" spans="1:12">
      <c r="A657" s="4" t="s">
        <v>5785</v>
      </c>
      <c r="B657" s="4" t="s">
        <v>2857</v>
      </c>
      <c r="C657" s="4" t="s">
        <v>5140</v>
      </c>
      <c r="D657" s="5">
        <v>45729</v>
      </c>
      <c r="E657" s="4" t="s">
        <v>4982</v>
      </c>
      <c r="F657" s="4" t="s">
        <v>4898</v>
      </c>
      <c r="G657" s="4" t="s">
        <v>5074</v>
      </c>
      <c r="H657" s="4" t="s">
        <v>5084</v>
      </c>
      <c r="I657" s="4">
        <v>707</v>
      </c>
      <c r="J657" s="4"/>
      <c r="K657" s="4" t="s">
        <v>5003</v>
      </c>
      <c r="L657" s="4"/>
    </row>
    <row r="658" spans="1:12">
      <c r="A658" s="4" t="s">
        <v>5786</v>
      </c>
      <c r="B658" s="4" t="s">
        <v>3310</v>
      </c>
      <c r="C658" s="4" t="s">
        <v>5126</v>
      </c>
      <c r="D658" s="5">
        <v>45836</v>
      </c>
      <c r="E658" s="4" t="s">
        <v>308</v>
      </c>
      <c r="F658" s="4" t="s">
        <v>4824</v>
      </c>
      <c r="G658" s="4" t="s">
        <v>5044</v>
      </c>
      <c r="H658" s="4" t="s">
        <v>4928</v>
      </c>
      <c r="I658" s="4">
        <v>2103</v>
      </c>
      <c r="J658" s="4" t="s">
        <v>5018</v>
      </c>
      <c r="K658" s="4" t="s">
        <v>4969</v>
      </c>
      <c r="L658" s="4" t="s">
        <v>5180</v>
      </c>
    </row>
    <row r="659" spans="1:12">
      <c r="A659" s="4" t="s">
        <v>5787</v>
      </c>
      <c r="B659" s="4" t="s">
        <v>3744</v>
      </c>
      <c r="C659" s="4" t="s">
        <v>5106</v>
      </c>
      <c r="D659" s="5">
        <v>45855</v>
      </c>
      <c r="E659" s="4"/>
      <c r="F659" s="4" t="s">
        <v>4865</v>
      </c>
      <c r="G659" s="4" t="s">
        <v>4987</v>
      </c>
      <c r="H659" s="4"/>
      <c r="I659" s="4"/>
      <c r="J659" s="4" t="s">
        <v>4935</v>
      </c>
      <c r="K659" s="4" t="s">
        <v>4930</v>
      </c>
      <c r="L659" s="4"/>
    </row>
    <row r="660" spans="1:12">
      <c r="A660" s="4" t="s">
        <v>5788</v>
      </c>
      <c r="B660" s="4" t="s">
        <v>3083</v>
      </c>
      <c r="C660" s="4" t="s">
        <v>5229</v>
      </c>
      <c r="D660" s="5">
        <v>45905</v>
      </c>
      <c r="E660" s="4"/>
      <c r="F660" s="4" t="s">
        <v>4857</v>
      </c>
      <c r="G660" s="4" t="s">
        <v>5174</v>
      </c>
      <c r="H660" s="4" t="s">
        <v>316</v>
      </c>
      <c r="I660" s="4">
        <v>762</v>
      </c>
      <c r="J660" s="4"/>
      <c r="K660" s="4" t="s">
        <v>5035</v>
      </c>
      <c r="L660" s="4"/>
    </row>
    <row r="661" spans="1:12">
      <c r="A661" s="4" t="s">
        <v>5789</v>
      </c>
      <c r="B661" s="4" t="s">
        <v>1023</v>
      </c>
      <c r="C661" s="4" t="s">
        <v>4932</v>
      </c>
      <c r="D661" s="5"/>
      <c r="E661" s="4" t="s">
        <v>5022</v>
      </c>
      <c r="F661" s="4"/>
      <c r="G661" s="4" t="s">
        <v>5174</v>
      </c>
      <c r="H661" s="4" t="s">
        <v>5136</v>
      </c>
      <c r="I661" s="4">
        <v>1759</v>
      </c>
      <c r="J661" s="4" t="s">
        <v>4977</v>
      </c>
      <c r="K661" s="4" t="s">
        <v>4999</v>
      </c>
      <c r="L661" s="4"/>
    </row>
    <row r="662" spans="1:12">
      <c r="A662" s="4" t="s">
        <v>5790</v>
      </c>
      <c r="B662" s="4" t="s">
        <v>2535</v>
      </c>
      <c r="C662" s="4" t="s">
        <v>5206</v>
      </c>
      <c r="D662" s="5">
        <v>45780</v>
      </c>
      <c r="E662" s="4" t="s">
        <v>369</v>
      </c>
      <c r="F662" s="4" t="s">
        <v>4875</v>
      </c>
      <c r="G662" s="4" t="s">
        <v>5030</v>
      </c>
      <c r="H662" s="4" t="s">
        <v>222</v>
      </c>
      <c r="I662" s="4">
        <v>2028</v>
      </c>
      <c r="J662" s="4" t="s">
        <v>4973</v>
      </c>
      <c r="K662" s="4" t="s">
        <v>5026</v>
      </c>
      <c r="L662" s="4"/>
    </row>
    <row r="663" spans="1:12">
      <c r="A663" s="4" t="s">
        <v>5791</v>
      </c>
      <c r="B663" s="4" t="s">
        <v>3382</v>
      </c>
      <c r="C663" s="4" t="s">
        <v>5116</v>
      </c>
      <c r="D663" s="5">
        <v>45897</v>
      </c>
      <c r="E663" s="4" t="s">
        <v>308</v>
      </c>
      <c r="F663" s="4" t="s">
        <v>4857</v>
      </c>
      <c r="G663" s="4" t="s">
        <v>5039</v>
      </c>
      <c r="H663" s="4" t="s">
        <v>133</v>
      </c>
      <c r="I663" s="4">
        <v>621</v>
      </c>
      <c r="J663" s="4" t="s">
        <v>5107</v>
      </c>
      <c r="K663" s="4" t="s">
        <v>4969</v>
      </c>
      <c r="L663" s="4"/>
    </row>
    <row r="664" spans="1:12">
      <c r="A664" s="4" t="s">
        <v>5792</v>
      </c>
      <c r="B664" s="4" t="s">
        <v>375</v>
      </c>
      <c r="C664" s="4" t="s">
        <v>5263</v>
      </c>
      <c r="D664" s="5">
        <v>45878</v>
      </c>
      <c r="E664" s="4" t="s">
        <v>5056</v>
      </c>
      <c r="F664" s="4" t="s">
        <v>4839</v>
      </c>
      <c r="G664" s="4" t="s">
        <v>5135</v>
      </c>
      <c r="H664" s="4" t="s">
        <v>4983</v>
      </c>
      <c r="I664" s="4"/>
      <c r="J664" s="4" t="s">
        <v>5137</v>
      </c>
      <c r="K664" s="4" t="s">
        <v>5047</v>
      </c>
      <c r="L664" s="4"/>
    </row>
    <row r="665" spans="1:12">
      <c r="A665" s="4" t="s">
        <v>5793</v>
      </c>
      <c r="B665" s="4" t="s">
        <v>496</v>
      </c>
      <c r="C665" s="4" t="s">
        <v>5005</v>
      </c>
      <c r="D665" s="5">
        <v>45935</v>
      </c>
      <c r="E665" s="4" t="s">
        <v>5113</v>
      </c>
      <c r="F665" s="4"/>
      <c r="G665" s="4" t="s">
        <v>5120</v>
      </c>
      <c r="H665" s="4" t="s">
        <v>316</v>
      </c>
      <c r="I665" s="4">
        <v>11</v>
      </c>
      <c r="J665" s="4" t="s">
        <v>4940</v>
      </c>
      <c r="K665" s="4" t="s">
        <v>4963</v>
      </c>
      <c r="L665" s="4"/>
    </row>
    <row r="666" spans="1:12">
      <c r="A666" s="4" t="s">
        <v>5794</v>
      </c>
      <c r="B666" s="4" t="s">
        <v>4236</v>
      </c>
      <c r="C666" s="4" t="s">
        <v>5106</v>
      </c>
      <c r="D666" s="5">
        <v>45885</v>
      </c>
      <c r="E666" s="4" t="s">
        <v>5134</v>
      </c>
      <c r="F666" s="4"/>
      <c r="G666" s="4" t="s">
        <v>4927</v>
      </c>
      <c r="H666" s="4" t="s">
        <v>5084</v>
      </c>
      <c r="I666" s="4">
        <v>749</v>
      </c>
      <c r="J666" s="4" t="s">
        <v>5049</v>
      </c>
      <c r="K666" s="4" t="s">
        <v>4957</v>
      </c>
      <c r="L666" s="4"/>
    </row>
    <row r="667" spans="1:12">
      <c r="A667" s="4" t="s">
        <v>5795</v>
      </c>
      <c r="B667" s="4" t="s">
        <v>2028</v>
      </c>
      <c r="C667" s="4" t="s">
        <v>4937</v>
      </c>
      <c r="D667" s="5">
        <v>45924</v>
      </c>
      <c r="E667" s="4" t="s">
        <v>4966</v>
      </c>
      <c r="F667" s="4" t="s">
        <v>4847</v>
      </c>
      <c r="G667" s="4" t="s">
        <v>4972</v>
      </c>
      <c r="H667" s="4" t="s">
        <v>133</v>
      </c>
      <c r="I667" s="4">
        <v>295</v>
      </c>
      <c r="J667" s="4" t="s">
        <v>4956</v>
      </c>
      <c r="K667" s="4" t="s">
        <v>5012</v>
      </c>
      <c r="L667" s="4"/>
    </row>
    <row r="668" spans="1:12">
      <c r="A668" s="4" t="s">
        <v>5796</v>
      </c>
      <c r="B668" s="4" t="s">
        <v>1536</v>
      </c>
      <c r="C668" s="4" t="s">
        <v>4949</v>
      </c>
      <c r="D668" s="5">
        <v>45982</v>
      </c>
      <c r="E668" s="4" t="s">
        <v>4894</v>
      </c>
      <c r="F668" s="4" t="s">
        <v>4865</v>
      </c>
      <c r="G668" s="4" t="s">
        <v>5174</v>
      </c>
      <c r="H668" s="4" t="s">
        <v>4934</v>
      </c>
      <c r="I668" s="4"/>
      <c r="J668" s="4" t="s">
        <v>5049</v>
      </c>
      <c r="K668" s="4" t="s">
        <v>4947</v>
      </c>
      <c r="L668" s="4"/>
    </row>
    <row r="669" spans="1:12">
      <c r="A669" s="4" t="s">
        <v>5797</v>
      </c>
      <c r="B669" s="4" t="s">
        <v>4668</v>
      </c>
      <c r="C669" s="4" t="s">
        <v>4992</v>
      </c>
      <c r="D669" s="5">
        <v>45744</v>
      </c>
      <c r="E669" s="4" t="s">
        <v>308</v>
      </c>
      <c r="F669" s="4" t="s">
        <v>4819</v>
      </c>
      <c r="G669" s="4" t="s">
        <v>5069</v>
      </c>
      <c r="H669" s="4" t="s">
        <v>5090</v>
      </c>
      <c r="I669" s="4">
        <v>1184</v>
      </c>
      <c r="J669" s="4" t="s">
        <v>4977</v>
      </c>
      <c r="K669" s="4" t="s">
        <v>5053</v>
      </c>
      <c r="L669" s="4"/>
    </row>
    <row r="670" spans="1:12">
      <c r="A670" s="4" t="s">
        <v>5798</v>
      </c>
      <c r="B670" s="4" t="s">
        <v>4124</v>
      </c>
      <c r="C670" s="4" t="s">
        <v>5226</v>
      </c>
      <c r="D670" s="5">
        <v>45775</v>
      </c>
      <c r="E670" s="4" t="s">
        <v>4954</v>
      </c>
      <c r="F670" s="4" t="s">
        <v>4824</v>
      </c>
      <c r="G670" s="4"/>
      <c r="H670" s="4" t="s">
        <v>222</v>
      </c>
      <c r="I670" s="4">
        <v>2148</v>
      </c>
      <c r="J670" s="4"/>
      <c r="K670" s="4"/>
      <c r="L670" s="4" t="s">
        <v>5370</v>
      </c>
    </row>
    <row r="671" spans="1:12">
      <c r="A671" s="4" t="s">
        <v>5799</v>
      </c>
      <c r="B671" s="4" t="s">
        <v>1820</v>
      </c>
      <c r="C671" s="4" t="s">
        <v>5111</v>
      </c>
      <c r="D671" s="5">
        <v>45696</v>
      </c>
      <c r="E671" s="4" t="s">
        <v>5034</v>
      </c>
      <c r="F671" s="4" t="s">
        <v>4824</v>
      </c>
      <c r="G671" s="4"/>
      <c r="H671" s="4" t="s">
        <v>5080</v>
      </c>
      <c r="I671" s="4">
        <v>1803</v>
      </c>
      <c r="J671" s="4" t="s">
        <v>5002</v>
      </c>
      <c r="K671" s="4" t="s">
        <v>4957</v>
      </c>
      <c r="L671" s="4"/>
    </row>
    <row r="672" spans="1:12">
      <c r="A672" s="4" t="s">
        <v>5800</v>
      </c>
      <c r="B672" s="4" t="s">
        <v>1197</v>
      </c>
      <c r="C672" s="4" t="s">
        <v>5383</v>
      </c>
      <c r="D672" s="5">
        <v>45702</v>
      </c>
      <c r="E672" s="4"/>
      <c r="F672" s="4" t="s">
        <v>4898</v>
      </c>
      <c r="G672" s="4" t="s">
        <v>5030</v>
      </c>
      <c r="H672" s="4" t="s">
        <v>5060</v>
      </c>
      <c r="I672" s="4">
        <v>224</v>
      </c>
      <c r="J672" s="4" t="s">
        <v>5002</v>
      </c>
      <c r="K672" s="4" t="s">
        <v>5023</v>
      </c>
      <c r="L672" s="4"/>
    </row>
    <row r="673" spans="1:12">
      <c r="A673" s="4" t="s">
        <v>5801</v>
      </c>
      <c r="B673" s="4" t="s">
        <v>4067</v>
      </c>
      <c r="C673" s="4" t="s">
        <v>4981</v>
      </c>
      <c r="D673" s="5">
        <v>45700</v>
      </c>
      <c r="E673" s="4" t="s">
        <v>5056</v>
      </c>
      <c r="F673" s="4" t="s">
        <v>4908</v>
      </c>
      <c r="G673" s="4" t="s">
        <v>4927</v>
      </c>
      <c r="H673" s="4" t="s">
        <v>4939</v>
      </c>
      <c r="I673" s="4">
        <v>2228</v>
      </c>
      <c r="J673" s="4"/>
      <c r="K673" s="4" t="s">
        <v>5057</v>
      </c>
      <c r="L673" s="4"/>
    </row>
    <row r="674" spans="1:12">
      <c r="A674" s="4" t="s">
        <v>5802</v>
      </c>
      <c r="B674" s="4" t="s">
        <v>2917</v>
      </c>
      <c r="C674" s="4" t="s">
        <v>5163</v>
      </c>
      <c r="D674" s="5">
        <v>45765</v>
      </c>
      <c r="E674" s="4" t="s">
        <v>20</v>
      </c>
      <c r="F674" s="4" t="s">
        <v>4865</v>
      </c>
      <c r="G674" s="4" t="s">
        <v>5025</v>
      </c>
      <c r="H674" s="4" t="s">
        <v>4945</v>
      </c>
      <c r="I674" s="4">
        <v>1795</v>
      </c>
      <c r="J674" s="4" t="s">
        <v>4946</v>
      </c>
      <c r="K674" s="4"/>
      <c r="L674" s="4"/>
    </row>
    <row r="675" spans="1:12">
      <c r="A675" s="4" t="s">
        <v>5803</v>
      </c>
      <c r="B675" s="4" t="s">
        <v>1455</v>
      </c>
      <c r="C675" s="4" t="s">
        <v>5176</v>
      </c>
      <c r="D675" s="5">
        <v>45679</v>
      </c>
      <c r="E675" s="4" t="s">
        <v>308</v>
      </c>
      <c r="F675" s="4" t="s">
        <v>4908</v>
      </c>
      <c r="G675" s="4" t="s">
        <v>5014</v>
      </c>
      <c r="H675" s="4" t="s">
        <v>5084</v>
      </c>
      <c r="I675" s="4">
        <v>1503</v>
      </c>
      <c r="J675" s="4"/>
      <c r="K675" s="4" t="s">
        <v>5047</v>
      </c>
      <c r="L675" s="4" t="s">
        <v>5066</v>
      </c>
    </row>
    <row r="676" spans="1:12">
      <c r="A676" s="4" t="s">
        <v>5804</v>
      </c>
      <c r="B676" s="4" t="s">
        <v>4386</v>
      </c>
      <c r="C676" s="4" t="s">
        <v>4959</v>
      </c>
      <c r="D676" s="5"/>
      <c r="E676" s="4" t="s">
        <v>251</v>
      </c>
      <c r="F676" s="4" t="s">
        <v>4839</v>
      </c>
      <c r="G676" s="4" t="s">
        <v>4938</v>
      </c>
      <c r="H676" s="4" t="s">
        <v>4945</v>
      </c>
      <c r="I676" s="4">
        <v>2127</v>
      </c>
      <c r="J676" s="4" t="s">
        <v>4956</v>
      </c>
      <c r="K676" s="4" t="s">
        <v>4957</v>
      </c>
      <c r="L676" s="4"/>
    </row>
    <row r="677" spans="1:12">
      <c r="A677" s="4" t="s">
        <v>5805</v>
      </c>
      <c r="B677" s="4" t="s">
        <v>2950</v>
      </c>
      <c r="C677" s="4" t="s">
        <v>5226</v>
      </c>
      <c r="D677" s="5">
        <v>45713</v>
      </c>
      <c r="E677" s="4" t="s">
        <v>4960</v>
      </c>
      <c r="F677" s="4" t="s">
        <v>4824</v>
      </c>
      <c r="G677" s="4"/>
      <c r="H677" s="4" t="s">
        <v>5006</v>
      </c>
      <c r="I677" s="4">
        <v>954</v>
      </c>
      <c r="J677" s="4" t="s">
        <v>5002</v>
      </c>
      <c r="K677" s="4" t="s">
        <v>4947</v>
      </c>
      <c r="L677" s="4" t="s">
        <v>5250</v>
      </c>
    </row>
    <row r="678" spans="1:12">
      <c r="A678" s="4" t="s">
        <v>5806</v>
      </c>
      <c r="B678" s="4" t="s">
        <v>3712</v>
      </c>
      <c r="C678" s="4" t="s">
        <v>5033</v>
      </c>
      <c r="D678" s="5">
        <v>45885</v>
      </c>
      <c r="E678" s="4" t="s">
        <v>5043</v>
      </c>
      <c r="F678" s="4" t="s">
        <v>4898</v>
      </c>
      <c r="G678" s="4" t="s">
        <v>5156</v>
      </c>
      <c r="H678" s="4" t="s">
        <v>5011</v>
      </c>
      <c r="I678" s="4">
        <v>1453</v>
      </c>
      <c r="J678" s="4" t="s">
        <v>4946</v>
      </c>
      <c r="K678" s="4"/>
      <c r="L678" s="4" t="s">
        <v>5007</v>
      </c>
    </row>
    <row r="679" spans="1:12">
      <c r="A679" s="4" t="s">
        <v>5807</v>
      </c>
      <c r="B679" s="4" t="s">
        <v>2382</v>
      </c>
      <c r="C679" s="4" t="s">
        <v>5210</v>
      </c>
      <c r="D679" s="5">
        <v>45836</v>
      </c>
      <c r="E679" s="4"/>
      <c r="F679" s="4" t="s">
        <v>4865</v>
      </c>
      <c r="G679" s="4" t="s">
        <v>5174</v>
      </c>
      <c r="H679" s="4"/>
      <c r="I679" s="4"/>
      <c r="J679" s="4" t="s">
        <v>5107</v>
      </c>
      <c r="K679" s="4" t="s">
        <v>5035</v>
      </c>
      <c r="L679" s="4"/>
    </row>
    <row r="680" spans="1:12">
      <c r="A680" s="4" t="s">
        <v>5808</v>
      </c>
      <c r="B680" s="4" t="s">
        <v>3505</v>
      </c>
      <c r="C680" s="4" t="s">
        <v>4953</v>
      </c>
      <c r="D680" s="5">
        <v>45983</v>
      </c>
      <c r="E680" s="4" t="s">
        <v>5022</v>
      </c>
      <c r="F680" s="4" t="s">
        <v>4819</v>
      </c>
      <c r="G680" s="4" t="s">
        <v>5174</v>
      </c>
      <c r="H680" s="4"/>
      <c r="I680" s="4">
        <v>374</v>
      </c>
      <c r="J680" s="4" t="s">
        <v>4977</v>
      </c>
      <c r="K680" s="4" t="s">
        <v>5012</v>
      </c>
      <c r="L680" s="4"/>
    </row>
    <row r="681" spans="1:12">
      <c r="A681" s="4" t="s">
        <v>5809</v>
      </c>
      <c r="B681" s="4" t="s">
        <v>627</v>
      </c>
      <c r="C681" s="4" t="s">
        <v>5348</v>
      </c>
      <c r="D681" s="5">
        <v>45692</v>
      </c>
      <c r="E681" s="4" t="s">
        <v>5043</v>
      </c>
      <c r="F681" s="4" t="s">
        <v>4839</v>
      </c>
      <c r="G681" s="4" t="s">
        <v>5120</v>
      </c>
      <c r="H681" s="4"/>
      <c r="I681" s="4">
        <v>1006</v>
      </c>
      <c r="J681" s="4" t="s">
        <v>5049</v>
      </c>
      <c r="K681" s="4" t="s">
        <v>4957</v>
      </c>
      <c r="L681" s="4"/>
    </row>
    <row r="682" spans="1:12">
      <c r="A682" s="4" t="s">
        <v>5810</v>
      </c>
      <c r="B682" s="4" t="s">
        <v>4207</v>
      </c>
      <c r="C682" s="4" t="s">
        <v>5068</v>
      </c>
      <c r="D682" s="5">
        <v>45665</v>
      </c>
      <c r="E682" s="4" t="s">
        <v>5034</v>
      </c>
      <c r="F682" s="4" t="s">
        <v>4891</v>
      </c>
      <c r="G682" s="4" t="s">
        <v>4961</v>
      </c>
      <c r="H682" s="4" t="s">
        <v>4983</v>
      </c>
      <c r="I682" s="4"/>
      <c r="J682" s="4" t="s">
        <v>4973</v>
      </c>
      <c r="K682" s="4"/>
      <c r="L682" s="4"/>
    </row>
    <row r="683" spans="1:12">
      <c r="A683" s="4" t="s">
        <v>5811</v>
      </c>
      <c r="B683" s="4" t="s">
        <v>3386</v>
      </c>
      <c r="C683" s="4" t="s">
        <v>5111</v>
      </c>
      <c r="D683" s="5"/>
      <c r="E683" s="4" t="s">
        <v>5056</v>
      </c>
      <c r="F683" s="4"/>
      <c r="G683" s="4"/>
      <c r="H683" s="4" t="s">
        <v>4968</v>
      </c>
      <c r="I683" s="4"/>
      <c r="J683" s="4" t="s">
        <v>4962</v>
      </c>
      <c r="K683" s="4" t="s">
        <v>5023</v>
      </c>
      <c r="L683" s="4"/>
    </row>
    <row r="684" spans="1:12">
      <c r="A684" s="4" t="s">
        <v>5812</v>
      </c>
      <c r="B684" s="4" t="s">
        <v>4545</v>
      </c>
      <c r="C684" s="4" t="s">
        <v>5160</v>
      </c>
      <c r="D684" s="5">
        <v>45673</v>
      </c>
      <c r="E684" s="4" t="s">
        <v>5065</v>
      </c>
      <c r="F684" s="4"/>
      <c r="G684" s="4" t="s">
        <v>5039</v>
      </c>
      <c r="H684" s="4" t="s">
        <v>5084</v>
      </c>
      <c r="I684" s="4">
        <v>1110</v>
      </c>
      <c r="J684" s="4" t="s">
        <v>4984</v>
      </c>
      <c r="K684" s="4" t="s">
        <v>5047</v>
      </c>
      <c r="L684" s="4"/>
    </row>
    <row r="685" spans="1:12">
      <c r="A685" s="4" t="s">
        <v>5813</v>
      </c>
      <c r="B685" s="4" t="s">
        <v>2402</v>
      </c>
      <c r="C685" s="4" t="s">
        <v>5163</v>
      </c>
      <c r="D685" s="5">
        <v>45877</v>
      </c>
      <c r="E685" s="4" t="s">
        <v>5065</v>
      </c>
      <c r="F685" s="4" t="s">
        <v>4839</v>
      </c>
      <c r="G685" s="4" t="s">
        <v>4938</v>
      </c>
      <c r="H685" s="4" t="s">
        <v>4934</v>
      </c>
      <c r="I685" s="4">
        <v>1348</v>
      </c>
      <c r="J685" s="4" t="s">
        <v>4956</v>
      </c>
      <c r="K685" s="4" t="s">
        <v>5012</v>
      </c>
      <c r="L685" s="4"/>
    </row>
    <row r="686" spans="1:12">
      <c r="A686" s="4" t="s">
        <v>5814</v>
      </c>
      <c r="B686" s="4" t="s">
        <v>286</v>
      </c>
      <c r="C686" s="4" t="s">
        <v>5229</v>
      </c>
      <c r="D686" s="5">
        <v>45760</v>
      </c>
      <c r="E686" s="4"/>
      <c r="F686" s="4" t="s">
        <v>4891</v>
      </c>
      <c r="G686" s="4" t="s">
        <v>4997</v>
      </c>
      <c r="H686" s="4" t="s">
        <v>5060</v>
      </c>
      <c r="I686" s="4"/>
      <c r="J686" s="4" t="s">
        <v>4984</v>
      </c>
      <c r="K686" s="4" t="s">
        <v>5053</v>
      </c>
      <c r="L686" s="4"/>
    </row>
    <row r="687" spans="1:12">
      <c r="A687" s="4" t="s">
        <v>5815</v>
      </c>
      <c r="B687" s="4" t="s">
        <v>3796</v>
      </c>
      <c r="C687" s="4" t="s">
        <v>5226</v>
      </c>
      <c r="D687" s="5"/>
      <c r="E687" s="4" t="s">
        <v>5038</v>
      </c>
      <c r="F687" s="4" t="s">
        <v>4891</v>
      </c>
      <c r="G687" s="4"/>
      <c r="H687" s="4" t="s">
        <v>5063</v>
      </c>
      <c r="I687" s="4">
        <v>95</v>
      </c>
      <c r="J687" s="4" t="s">
        <v>4946</v>
      </c>
      <c r="K687" s="4" t="s">
        <v>4947</v>
      </c>
      <c r="L687" s="4"/>
    </row>
    <row r="688" spans="1:12">
      <c r="A688" s="4" t="s">
        <v>5816</v>
      </c>
      <c r="B688" s="4" t="s">
        <v>3601</v>
      </c>
      <c r="C688" s="4" t="s">
        <v>4949</v>
      </c>
      <c r="D688" s="5"/>
      <c r="E688" s="4" t="s">
        <v>5127</v>
      </c>
      <c r="F688" s="4" t="s">
        <v>4847</v>
      </c>
      <c r="G688" s="4" t="s">
        <v>5069</v>
      </c>
      <c r="H688" s="4" t="s">
        <v>4988</v>
      </c>
      <c r="I688" s="4">
        <v>1700</v>
      </c>
      <c r="J688" s="4" t="s">
        <v>5031</v>
      </c>
      <c r="K688" s="4" t="s">
        <v>5057</v>
      </c>
      <c r="L688" s="4"/>
    </row>
    <row r="689" spans="1:12">
      <c r="A689" s="4" t="s">
        <v>5817</v>
      </c>
      <c r="B689" s="4" t="s">
        <v>2421</v>
      </c>
      <c r="C689" s="4" t="s">
        <v>4949</v>
      </c>
      <c r="D689" s="5">
        <v>45893</v>
      </c>
      <c r="E689" s="4" t="s">
        <v>5022</v>
      </c>
      <c r="F689" s="4"/>
      <c r="G689" s="4"/>
      <c r="H689" s="4"/>
      <c r="I689" s="4"/>
      <c r="J689" s="4" t="s">
        <v>4984</v>
      </c>
      <c r="K689" s="4" t="s">
        <v>5057</v>
      </c>
      <c r="L689" s="4"/>
    </row>
    <row r="690" spans="1:12">
      <c r="A690" s="4" t="s">
        <v>5818</v>
      </c>
      <c r="B690" s="4" t="s">
        <v>1271</v>
      </c>
      <c r="C690" s="4" t="s">
        <v>5152</v>
      </c>
      <c r="D690" s="5">
        <v>45779</v>
      </c>
      <c r="E690" s="4" t="s">
        <v>4966</v>
      </c>
      <c r="F690" s="4" t="s">
        <v>4839</v>
      </c>
      <c r="G690" s="4" t="s">
        <v>4987</v>
      </c>
      <c r="H690" s="4" t="s">
        <v>5052</v>
      </c>
      <c r="I690" s="4">
        <v>1337</v>
      </c>
      <c r="J690" s="4" t="s">
        <v>4929</v>
      </c>
      <c r="K690" s="4"/>
      <c r="L690" s="4"/>
    </row>
    <row r="691" spans="1:12">
      <c r="A691" s="4" t="s">
        <v>5819</v>
      </c>
      <c r="B691" s="4" t="s">
        <v>1720</v>
      </c>
      <c r="C691" s="4" t="s">
        <v>4959</v>
      </c>
      <c r="D691" s="5">
        <v>45718</v>
      </c>
      <c r="E691" s="4" t="s">
        <v>5056</v>
      </c>
      <c r="F691" s="4"/>
      <c r="G691" s="4" t="s">
        <v>5130</v>
      </c>
      <c r="H691" s="4" t="s">
        <v>4945</v>
      </c>
      <c r="I691" s="4">
        <v>1297</v>
      </c>
      <c r="J691" s="4" t="s">
        <v>5137</v>
      </c>
      <c r="K691" s="4" t="s">
        <v>4969</v>
      </c>
      <c r="L691" s="4"/>
    </row>
    <row r="692" spans="1:12">
      <c r="A692" s="4" t="s">
        <v>5820</v>
      </c>
      <c r="B692" s="4" t="s">
        <v>382</v>
      </c>
      <c r="C692" s="4" t="s">
        <v>5186</v>
      </c>
      <c r="D692" s="5">
        <v>45805</v>
      </c>
      <c r="E692" s="4" t="s">
        <v>4966</v>
      </c>
      <c r="F692" s="4" t="s">
        <v>4847</v>
      </c>
      <c r="G692" s="4" t="s">
        <v>5189</v>
      </c>
      <c r="H692" s="4" t="s">
        <v>5072</v>
      </c>
      <c r="I692" s="4"/>
      <c r="J692" s="4" t="s">
        <v>5018</v>
      </c>
      <c r="K692" s="4"/>
      <c r="L692" s="4" t="s">
        <v>5821</v>
      </c>
    </row>
    <row r="693" spans="1:12">
      <c r="A693" s="4" t="s">
        <v>5822</v>
      </c>
      <c r="B693" s="4" t="s">
        <v>2622</v>
      </c>
      <c r="C693" s="4" t="s">
        <v>5186</v>
      </c>
      <c r="D693" s="5">
        <v>45803</v>
      </c>
      <c r="E693" s="4"/>
      <c r="F693" s="4" t="s">
        <v>4875</v>
      </c>
      <c r="G693" s="4" t="s">
        <v>4972</v>
      </c>
      <c r="H693" s="4" t="s">
        <v>5080</v>
      </c>
      <c r="I693" s="4">
        <v>1057</v>
      </c>
      <c r="J693" s="4" t="s">
        <v>5107</v>
      </c>
      <c r="K693" s="4" t="s">
        <v>5122</v>
      </c>
      <c r="L693" s="4" t="s">
        <v>5529</v>
      </c>
    </row>
    <row r="694" spans="1:12">
      <c r="A694" s="4" t="s">
        <v>5823</v>
      </c>
      <c r="B694" s="4" t="s">
        <v>398</v>
      </c>
      <c r="C694" s="4" t="s">
        <v>5186</v>
      </c>
      <c r="D694" s="5">
        <v>45847</v>
      </c>
      <c r="E694" s="4" t="s">
        <v>5038</v>
      </c>
      <c r="F694" s="4" t="s">
        <v>4875</v>
      </c>
      <c r="G694" s="4" t="s">
        <v>5062</v>
      </c>
      <c r="H694" s="4" t="s">
        <v>5084</v>
      </c>
      <c r="I694" s="4">
        <v>867</v>
      </c>
      <c r="J694" s="4"/>
      <c r="K694" s="4"/>
      <c r="L694" s="4"/>
    </row>
    <row r="695" spans="1:12">
      <c r="A695" s="4" t="s">
        <v>5824</v>
      </c>
      <c r="B695" s="4" t="s">
        <v>2043</v>
      </c>
      <c r="C695" s="4" t="s">
        <v>5145</v>
      </c>
      <c r="D695" s="5">
        <v>45667</v>
      </c>
      <c r="E695" s="4" t="s">
        <v>5127</v>
      </c>
      <c r="F695" s="4" t="s">
        <v>4908</v>
      </c>
      <c r="G695" s="4" t="s">
        <v>4993</v>
      </c>
      <c r="H695" s="4" t="s">
        <v>5072</v>
      </c>
      <c r="I695" s="4">
        <v>1743</v>
      </c>
      <c r="J695" s="4" t="s">
        <v>4956</v>
      </c>
      <c r="K695" s="4" t="s">
        <v>4947</v>
      </c>
      <c r="L695" s="4"/>
    </row>
    <row r="696" spans="1:12">
      <c r="A696" s="4" t="s">
        <v>5825</v>
      </c>
      <c r="B696" s="4" t="s">
        <v>566</v>
      </c>
      <c r="C696" s="4" t="s">
        <v>4965</v>
      </c>
      <c r="D696" s="5">
        <v>45902</v>
      </c>
      <c r="E696" s="4" t="s">
        <v>5022</v>
      </c>
      <c r="F696" s="4" t="s">
        <v>4891</v>
      </c>
      <c r="G696" s="4" t="s">
        <v>5120</v>
      </c>
      <c r="H696" s="4"/>
      <c r="I696" s="4"/>
      <c r="J696" s="4" t="s">
        <v>5002</v>
      </c>
      <c r="K696" s="4" t="s">
        <v>4930</v>
      </c>
      <c r="L696" s="4"/>
    </row>
    <row r="697" spans="1:12">
      <c r="A697" s="4" t="s">
        <v>5826</v>
      </c>
      <c r="B697" s="4" t="s">
        <v>4426</v>
      </c>
      <c r="C697" s="4" t="s">
        <v>5126</v>
      </c>
      <c r="D697" s="5">
        <v>45850</v>
      </c>
      <c r="E697" s="4" t="s">
        <v>4954</v>
      </c>
      <c r="F697" s="4"/>
      <c r="G697" s="4" t="s">
        <v>4944</v>
      </c>
      <c r="H697" s="4" t="s">
        <v>4934</v>
      </c>
      <c r="I697" s="4">
        <v>484</v>
      </c>
      <c r="J697" s="4"/>
      <c r="K697" s="4" t="s">
        <v>5012</v>
      </c>
      <c r="L697" s="4"/>
    </row>
    <row r="698" spans="1:12">
      <c r="A698" s="4" t="s">
        <v>5827</v>
      </c>
      <c r="B698" s="4" t="s">
        <v>276</v>
      </c>
      <c r="C698" s="4" t="s">
        <v>5170</v>
      </c>
      <c r="D698" s="5">
        <v>45809</v>
      </c>
      <c r="E698" s="4" t="s">
        <v>5079</v>
      </c>
      <c r="F698" s="4" t="s">
        <v>4847</v>
      </c>
      <c r="G698" s="4" t="s">
        <v>5089</v>
      </c>
      <c r="H698" s="4" t="s">
        <v>5090</v>
      </c>
      <c r="I698" s="4"/>
      <c r="J698" s="4" t="s">
        <v>4929</v>
      </c>
      <c r="K698" s="4" t="s">
        <v>5057</v>
      </c>
      <c r="L698" s="4"/>
    </row>
    <row r="699" spans="1:12">
      <c r="A699" s="4" t="s">
        <v>5828</v>
      </c>
      <c r="B699" s="4" t="s">
        <v>4045</v>
      </c>
      <c r="C699" s="4" t="s">
        <v>4996</v>
      </c>
      <c r="D699" s="5">
        <v>46013</v>
      </c>
      <c r="E699" s="4" t="s">
        <v>4982</v>
      </c>
      <c r="F699" s="4" t="s">
        <v>4865</v>
      </c>
      <c r="G699" s="4" t="s">
        <v>5039</v>
      </c>
      <c r="H699" s="4" t="s">
        <v>4945</v>
      </c>
      <c r="I699" s="4"/>
      <c r="J699" s="4" t="s">
        <v>4946</v>
      </c>
      <c r="K699" s="4" t="s">
        <v>5053</v>
      </c>
      <c r="L699" s="4"/>
    </row>
    <row r="700" spans="1:12">
      <c r="A700" s="4" t="s">
        <v>5829</v>
      </c>
      <c r="B700" s="4" t="s">
        <v>937</v>
      </c>
      <c r="C700" s="4" t="s">
        <v>5086</v>
      </c>
      <c r="D700" s="5">
        <v>45871</v>
      </c>
      <c r="E700" s="4" t="s">
        <v>4954</v>
      </c>
      <c r="F700" s="4" t="s">
        <v>4839</v>
      </c>
      <c r="G700" s="4" t="s">
        <v>5189</v>
      </c>
      <c r="H700" s="4" t="s">
        <v>5084</v>
      </c>
      <c r="I700" s="4"/>
      <c r="J700" s="4" t="s">
        <v>5002</v>
      </c>
      <c r="K700" s="4" t="s">
        <v>5057</v>
      </c>
      <c r="L700" s="4"/>
    </row>
    <row r="701" spans="1:12">
      <c r="A701" s="4" t="s">
        <v>5830</v>
      </c>
      <c r="B701" s="4" t="s">
        <v>1707</v>
      </c>
      <c r="C701" s="4" t="s">
        <v>5037</v>
      </c>
      <c r="D701" s="5">
        <v>45789</v>
      </c>
      <c r="E701" s="4"/>
      <c r="F701" s="4"/>
      <c r="G701" s="4" t="s">
        <v>5135</v>
      </c>
      <c r="H701" s="4" t="s">
        <v>4988</v>
      </c>
      <c r="I701" s="4">
        <v>740</v>
      </c>
      <c r="J701" s="4" t="s">
        <v>5100</v>
      </c>
      <c r="K701" s="4" t="s">
        <v>5047</v>
      </c>
      <c r="L701" s="4" t="s">
        <v>5831</v>
      </c>
    </row>
    <row r="702" spans="1:12">
      <c r="A702" s="4" t="s">
        <v>5832</v>
      </c>
      <c r="B702" s="4" t="s">
        <v>2908</v>
      </c>
      <c r="C702" s="4" t="s">
        <v>5213</v>
      </c>
      <c r="D702" s="5">
        <v>45716</v>
      </c>
      <c r="E702" s="4" t="s">
        <v>4894</v>
      </c>
      <c r="F702" s="4"/>
      <c r="G702" s="4" t="s">
        <v>5071</v>
      </c>
      <c r="H702" s="4" t="s">
        <v>5072</v>
      </c>
      <c r="I702" s="4">
        <v>523</v>
      </c>
      <c r="J702" s="4" t="s">
        <v>5100</v>
      </c>
      <c r="K702" s="4" t="s">
        <v>5057</v>
      </c>
      <c r="L702" s="4"/>
    </row>
    <row r="703" spans="1:12">
      <c r="A703" s="4" t="s">
        <v>5833</v>
      </c>
      <c r="B703" s="4" t="s">
        <v>4611</v>
      </c>
      <c r="C703" s="4" t="s">
        <v>5348</v>
      </c>
      <c r="D703" s="5">
        <v>45997</v>
      </c>
      <c r="E703" s="4"/>
      <c r="F703" s="4" t="s">
        <v>4908</v>
      </c>
      <c r="G703" s="4" t="s">
        <v>5062</v>
      </c>
      <c r="H703" s="4"/>
      <c r="I703" s="4">
        <v>2356</v>
      </c>
      <c r="J703" s="4" t="s">
        <v>5082</v>
      </c>
      <c r="K703" s="4" t="s">
        <v>5057</v>
      </c>
      <c r="L703" s="4"/>
    </row>
    <row r="704" spans="1:12">
      <c r="A704" s="4" t="s">
        <v>5834</v>
      </c>
      <c r="B704" s="4" t="s">
        <v>1798</v>
      </c>
      <c r="C704" s="4" t="s">
        <v>5009</v>
      </c>
      <c r="D704" s="5">
        <v>45940</v>
      </c>
      <c r="E704" s="4" t="s">
        <v>20</v>
      </c>
      <c r="F704" s="4" t="s">
        <v>4824</v>
      </c>
      <c r="G704" s="4" t="s">
        <v>5069</v>
      </c>
      <c r="H704" s="4" t="s">
        <v>133</v>
      </c>
      <c r="I704" s="4">
        <v>1394</v>
      </c>
      <c r="J704" s="4" t="s">
        <v>5031</v>
      </c>
      <c r="K704" s="4" t="s">
        <v>5057</v>
      </c>
      <c r="L704" s="4"/>
    </row>
    <row r="705" spans="1:12">
      <c r="A705" s="4" t="s">
        <v>5835</v>
      </c>
      <c r="B705" s="4" t="s">
        <v>1513</v>
      </c>
      <c r="C705" s="4" t="s">
        <v>5046</v>
      </c>
      <c r="D705" s="5">
        <v>45935</v>
      </c>
      <c r="E705" s="4" t="s">
        <v>4966</v>
      </c>
      <c r="F705" s="4"/>
      <c r="G705" s="4" t="s">
        <v>4967</v>
      </c>
      <c r="H705" s="4" t="s">
        <v>5076</v>
      </c>
      <c r="I705" s="4">
        <v>2063</v>
      </c>
      <c r="J705" s="4" t="s">
        <v>5049</v>
      </c>
      <c r="K705" s="4"/>
      <c r="L705" s="4" t="s">
        <v>5750</v>
      </c>
    </row>
    <row r="706" spans="1:12">
      <c r="A706" s="4" t="s">
        <v>5836</v>
      </c>
      <c r="B706" s="4" t="s">
        <v>3811</v>
      </c>
      <c r="C706" s="4" t="s">
        <v>4986</v>
      </c>
      <c r="D706" s="5">
        <v>45982</v>
      </c>
      <c r="E706" s="4" t="s">
        <v>5113</v>
      </c>
      <c r="F706" s="4"/>
      <c r="G706" s="4" t="s">
        <v>4976</v>
      </c>
      <c r="H706" s="4" t="s">
        <v>4994</v>
      </c>
      <c r="I706" s="4">
        <v>2346</v>
      </c>
      <c r="J706" s="4" t="s">
        <v>5049</v>
      </c>
      <c r="K706" s="4" t="s">
        <v>4957</v>
      </c>
      <c r="L706" s="4"/>
    </row>
    <row r="707" spans="1:12">
      <c r="A707" s="4" t="s">
        <v>5837</v>
      </c>
      <c r="B707" s="4" t="s">
        <v>463</v>
      </c>
      <c r="C707" s="4" t="s">
        <v>4949</v>
      </c>
      <c r="D707" s="5">
        <v>45728</v>
      </c>
      <c r="E707" s="4" t="s">
        <v>5056</v>
      </c>
      <c r="F707" s="4" t="s">
        <v>4908</v>
      </c>
      <c r="G707" s="4" t="s">
        <v>5039</v>
      </c>
      <c r="H707" s="4" t="s">
        <v>5072</v>
      </c>
      <c r="I707" s="4">
        <v>505</v>
      </c>
      <c r="J707" s="4" t="s">
        <v>4929</v>
      </c>
      <c r="K707" s="4" t="s">
        <v>5026</v>
      </c>
      <c r="L707" s="4"/>
    </row>
    <row r="708" spans="1:12">
      <c r="A708" s="4" t="s">
        <v>5838</v>
      </c>
      <c r="B708" s="4" t="s">
        <v>3034</v>
      </c>
      <c r="C708" s="4" t="s">
        <v>5263</v>
      </c>
      <c r="D708" s="5">
        <v>45864</v>
      </c>
      <c r="E708" s="4" t="s">
        <v>5079</v>
      </c>
      <c r="F708" s="4" t="s">
        <v>4819</v>
      </c>
      <c r="G708" s="4" t="s">
        <v>4972</v>
      </c>
      <c r="H708" s="4"/>
      <c r="I708" s="4">
        <v>237</v>
      </c>
      <c r="J708" s="4" t="s">
        <v>5137</v>
      </c>
      <c r="K708" s="4" t="s">
        <v>5003</v>
      </c>
      <c r="L708" s="4"/>
    </row>
    <row r="709" spans="1:12">
      <c r="A709" s="4" t="s">
        <v>5839</v>
      </c>
      <c r="B709" s="4" t="s">
        <v>3167</v>
      </c>
      <c r="C709" s="4" t="s">
        <v>5068</v>
      </c>
      <c r="D709" s="5">
        <v>45729</v>
      </c>
      <c r="E709" s="4" t="s">
        <v>308</v>
      </c>
      <c r="F709" s="4" t="s">
        <v>4857</v>
      </c>
      <c r="G709" s="4" t="s">
        <v>5120</v>
      </c>
      <c r="H709" s="4" t="s">
        <v>4968</v>
      </c>
      <c r="I709" s="4">
        <v>865</v>
      </c>
      <c r="J709" s="4" t="s">
        <v>4977</v>
      </c>
      <c r="K709" s="4"/>
      <c r="L709" s="4"/>
    </row>
    <row r="710" spans="1:12">
      <c r="A710" s="4" t="s">
        <v>5840</v>
      </c>
      <c r="B710" s="4" t="s">
        <v>3070</v>
      </c>
      <c r="C710" s="4" t="s">
        <v>5116</v>
      </c>
      <c r="D710" s="5">
        <v>45674</v>
      </c>
      <c r="E710" s="4"/>
      <c r="F710" s="4" t="s">
        <v>4839</v>
      </c>
      <c r="G710" s="4" t="s">
        <v>5010</v>
      </c>
      <c r="H710" s="4"/>
      <c r="I710" s="4">
        <v>1307</v>
      </c>
      <c r="J710" s="4" t="s">
        <v>4940</v>
      </c>
      <c r="K710" s="4" t="s">
        <v>4930</v>
      </c>
      <c r="L710" s="4" t="s">
        <v>5007</v>
      </c>
    </row>
    <row r="711" spans="1:12">
      <c r="A711" s="4" t="s">
        <v>5841</v>
      </c>
      <c r="B711" s="4" t="s">
        <v>4228</v>
      </c>
      <c r="C711" s="4" t="s">
        <v>5097</v>
      </c>
      <c r="D711" s="5">
        <v>45773</v>
      </c>
      <c r="E711" s="4"/>
      <c r="F711" s="4" t="s">
        <v>4908</v>
      </c>
      <c r="G711" s="4" t="s">
        <v>5010</v>
      </c>
      <c r="H711" s="4" t="s">
        <v>222</v>
      </c>
      <c r="I711" s="4"/>
      <c r="J711" s="4"/>
      <c r="K711" s="4" t="s">
        <v>5057</v>
      </c>
      <c r="L711" s="4"/>
    </row>
    <row r="712" spans="1:12">
      <c r="A712" s="4" t="s">
        <v>5842</v>
      </c>
      <c r="B712" s="4" t="s">
        <v>2613</v>
      </c>
      <c r="C712" s="4" t="s">
        <v>4996</v>
      </c>
      <c r="D712" s="5">
        <v>45697</v>
      </c>
      <c r="E712" s="4" t="s">
        <v>4896</v>
      </c>
      <c r="F712" s="4" t="s">
        <v>4839</v>
      </c>
      <c r="G712" s="4" t="s">
        <v>5025</v>
      </c>
      <c r="H712" s="4" t="s">
        <v>5072</v>
      </c>
      <c r="I712" s="4">
        <v>229</v>
      </c>
      <c r="J712" s="4" t="s">
        <v>4956</v>
      </c>
      <c r="K712" s="4" t="s">
        <v>4963</v>
      </c>
      <c r="L712" s="4"/>
    </row>
    <row r="713" spans="1:12">
      <c r="A713" s="4" t="s">
        <v>5843</v>
      </c>
      <c r="B713" s="4" t="s">
        <v>3802</v>
      </c>
      <c r="C713" s="4" t="s">
        <v>5186</v>
      </c>
      <c r="D713" s="5">
        <v>45820</v>
      </c>
      <c r="E713" s="4" t="s">
        <v>21</v>
      </c>
      <c r="F713" s="4" t="s">
        <v>4875</v>
      </c>
      <c r="G713" s="4" t="s">
        <v>4967</v>
      </c>
      <c r="H713" s="4" t="s">
        <v>4934</v>
      </c>
      <c r="I713" s="4">
        <v>2207</v>
      </c>
      <c r="J713" s="4"/>
      <c r="K713" s="4"/>
      <c r="L713" s="4"/>
    </row>
    <row r="714" spans="1:12">
      <c r="A714" s="4" t="s">
        <v>5844</v>
      </c>
      <c r="B714" s="4" t="s">
        <v>1000</v>
      </c>
      <c r="C714" s="4" t="s">
        <v>5160</v>
      </c>
      <c r="D714" s="5">
        <v>45968</v>
      </c>
      <c r="E714" s="4" t="s">
        <v>5034</v>
      </c>
      <c r="F714" s="4" t="s">
        <v>4875</v>
      </c>
      <c r="G714" s="4" t="s">
        <v>5014</v>
      </c>
      <c r="H714" s="4"/>
      <c r="I714" s="4">
        <v>1465</v>
      </c>
      <c r="J714" s="4"/>
      <c r="K714" s="4" t="s">
        <v>4947</v>
      </c>
      <c r="L714" s="4"/>
    </row>
    <row r="715" spans="1:12">
      <c r="A715" s="4" t="s">
        <v>5845</v>
      </c>
      <c r="B715" s="4" t="s">
        <v>3396</v>
      </c>
      <c r="C715" s="4" t="s">
        <v>4996</v>
      </c>
      <c r="D715" s="5">
        <v>45975</v>
      </c>
      <c r="E715" s="4" t="s">
        <v>369</v>
      </c>
      <c r="F715" s="4" t="s">
        <v>4865</v>
      </c>
      <c r="G715" s="4" t="s">
        <v>5120</v>
      </c>
      <c r="H715" s="4"/>
      <c r="I715" s="4">
        <v>755</v>
      </c>
      <c r="J715" s="4" t="s">
        <v>5107</v>
      </c>
      <c r="K715" s="4" t="s">
        <v>4947</v>
      </c>
      <c r="L715" s="4" t="s">
        <v>5370</v>
      </c>
    </row>
    <row r="716" spans="1:12">
      <c r="A716" s="4" t="s">
        <v>5846</v>
      </c>
      <c r="B716" s="4" t="s">
        <v>4455</v>
      </c>
      <c r="C716" s="4" t="s">
        <v>5229</v>
      </c>
      <c r="D716" s="5">
        <v>45679</v>
      </c>
      <c r="E716" s="4" t="s">
        <v>5079</v>
      </c>
      <c r="F716" s="4" t="s">
        <v>4857</v>
      </c>
      <c r="G716" s="4" t="s">
        <v>4976</v>
      </c>
      <c r="H716" s="4"/>
      <c r="I716" s="4">
        <v>2165</v>
      </c>
      <c r="J716" s="4" t="s">
        <v>5018</v>
      </c>
      <c r="K716" s="4" t="s">
        <v>5026</v>
      </c>
      <c r="L716" s="4"/>
    </row>
    <row r="717" spans="1:12">
      <c r="A717" s="4" t="s">
        <v>5847</v>
      </c>
      <c r="B717" s="4" t="s">
        <v>3034</v>
      </c>
      <c r="C717" s="4" t="s">
        <v>4949</v>
      </c>
      <c r="D717" s="5">
        <v>45916</v>
      </c>
      <c r="E717" s="4" t="s">
        <v>4896</v>
      </c>
      <c r="F717" s="4"/>
      <c r="G717" s="4"/>
      <c r="H717" s="4" t="s">
        <v>4968</v>
      </c>
      <c r="I717" s="4">
        <v>648</v>
      </c>
      <c r="J717" s="4" t="s">
        <v>5018</v>
      </c>
      <c r="K717" s="4" t="s">
        <v>4999</v>
      </c>
      <c r="L717" s="4"/>
    </row>
    <row r="718" spans="1:12">
      <c r="A718" s="4" t="s">
        <v>5848</v>
      </c>
      <c r="B718" s="4" t="s">
        <v>276</v>
      </c>
      <c r="C718" s="4" t="s">
        <v>4986</v>
      </c>
      <c r="D718" s="5">
        <v>45864</v>
      </c>
      <c r="E718" s="4" t="s">
        <v>5134</v>
      </c>
      <c r="F718" s="4" t="s">
        <v>4898</v>
      </c>
      <c r="G718" s="4" t="s">
        <v>5132</v>
      </c>
      <c r="H718" s="4" t="s">
        <v>5006</v>
      </c>
      <c r="I718" s="4">
        <v>1906</v>
      </c>
      <c r="J718" s="4" t="s">
        <v>4929</v>
      </c>
      <c r="K718" s="4" t="s">
        <v>5047</v>
      </c>
      <c r="L718" s="4"/>
    </row>
    <row r="719" spans="1:12">
      <c r="A719" s="4" t="s">
        <v>5849</v>
      </c>
      <c r="B719" s="4" t="s">
        <v>1212</v>
      </c>
      <c r="C719" s="4" t="s">
        <v>5097</v>
      </c>
      <c r="D719" s="5">
        <v>45957</v>
      </c>
      <c r="E719" s="4"/>
      <c r="F719" s="4" t="s">
        <v>4875</v>
      </c>
      <c r="G719" s="4" t="s">
        <v>5059</v>
      </c>
      <c r="H719" s="4"/>
      <c r="I719" s="4">
        <v>234</v>
      </c>
      <c r="J719" s="4" t="s">
        <v>5049</v>
      </c>
      <c r="K719" s="4" t="s">
        <v>4969</v>
      </c>
      <c r="L719" s="4"/>
    </row>
    <row r="720" spans="1:12">
      <c r="A720" s="4" t="s">
        <v>5850</v>
      </c>
      <c r="B720" s="4" t="s">
        <v>4036</v>
      </c>
      <c r="C720" s="4" t="s">
        <v>5126</v>
      </c>
      <c r="D720" s="5">
        <v>45763</v>
      </c>
      <c r="E720" s="4" t="s">
        <v>5034</v>
      </c>
      <c r="F720" s="4"/>
      <c r="G720" s="4" t="s">
        <v>5062</v>
      </c>
      <c r="H720" s="4" t="s">
        <v>133</v>
      </c>
      <c r="I720" s="4">
        <v>574</v>
      </c>
      <c r="J720" s="4" t="s">
        <v>5100</v>
      </c>
      <c r="K720" s="4"/>
      <c r="L720" s="4"/>
    </row>
    <row r="721" spans="1:12">
      <c r="A721" s="4" t="s">
        <v>5851</v>
      </c>
      <c r="B721" s="4" t="s">
        <v>1747</v>
      </c>
      <c r="C721" s="4" t="s">
        <v>5051</v>
      </c>
      <c r="D721" s="5">
        <v>45934</v>
      </c>
      <c r="E721" s="4" t="s">
        <v>4982</v>
      </c>
      <c r="F721" s="4" t="s">
        <v>4865</v>
      </c>
      <c r="G721" s="4" t="s">
        <v>4972</v>
      </c>
      <c r="H721" s="4" t="s">
        <v>4968</v>
      </c>
      <c r="I721" s="4">
        <v>1931</v>
      </c>
      <c r="J721" s="4" t="s">
        <v>5092</v>
      </c>
      <c r="K721" s="4" t="s">
        <v>4947</v>
      </c>
      <c r="L721" s="4"/>
    </row>
    <row r="722" spans="1:12">
      <c r="A722" s="4" t="s">
        <v>5852</v>
      </c>
      <c r="B722" s="4" t="s">
        <v>2008</v>
      </c>
      <c r="C722" s="4" t="s">
        <v>5152</v>
      </c>
      <c r="D722" s="5">
        <v>45933</v>
      </c>
      <c r="E722" s="4" t="s">
        <v>5038</v>
      </c>
      <c r="F722" s="4" t="s">
        <v>4819</v>
      </c>
      <c r="G722" s="4" t="s">
        <v>4976</v>
      </c>
      <c r="H722" s="4" t="s">
        <v>5136</v>
      </c>
      <c r="I722" s="4"/>
      <c r="J722" s="4" t="s">
        <v>5137</v>
      </c>
      <c r="K722" s="4"/>
      <c r="L722" s="4"/>
    </row>
    <row r="723" spans="1:12">
      <c r="A723" s="4" t="s">
        <v>5853</v>
      </c>
      <c r="B723" s="4" t="s">
        <v>520</v>
      </c>
      <c r="C723" s="4" t="s">
        <v>4996</v>
      </c>
      <c r="D723" s="5">
        <v>45674</v>
      </c>
      <c r="E723" s="4" t="s">
        <v>4894</v>
      </c>
      <c r="F723" s="4" t="s">
        <v>4865</v>
      </c>
      <c r="G723" s="4" t="s">
        <v>5174</v>
      </c>
      <c r="H723" s="4"/>
      <c r="I723" s="4">
        <v>1264</v>
      </c>
      <c r="J723" s="4" t="s">
        <v>4940</v>
      </c>
      <c r="K723" s="4" t="s">
        <v>5023</v>
      </c>
      <c r="L723" s="4"/>
    </row>
    <row r="724" spans="1:12">
      <c r="A724" s="4" t="s">
        <v>5854</v>
      </c>
      <c r="B724" s="4" t="s">
        <v>4672</v>
      </c>
      <c r="C724" s="4" t="s">
        <v>5210</v>
      </c>
      <c r="D724" s="5">
        <v>45753</v>
      </c>
      <c r="E724" s="4" t="s">
        <v>5094</v>
      </c>
      <c r="F724" s="4" t="s">
        <v>4908</v>
      </c>
      <c r="G724" s="4" t="s">
        <v>5030</v>
      </c>
      <c r="H724" s="4"/>
      <c r="I724" s="4">
        <v>1155</v>
      </c>
      <c r="J724" s="4" t="s">
        <v>4977</v>
      </c>
      <c r="K724" s="4"/>
      <c r="L724" s="4" t="s">
        <v>5040</v>
      </c>
    </row>
    <row r="725" spans="1:12">
      <c r="A725" s="4" t="s">
        <v>5855</v>
      </c>
      <c r="B725" s="4" t="s">
        <v>2178</v>
      </c>
      <c r="C725" s="4" t="s">
        <v>5016</v>
      </c>
      <c r="D725" s="5">
        <v>45828</v>
      </c>
      <c r="E725" s="4" t="s">
        <v>5134</v>
      </c>
      <c r="F725" s="4" t="s">
        <v>4847</v>
      </c>
      <c r="G725" s="4" t="s">
        <v>4997</v>
      </c>
      <c r="H725" s="4" t="s">
        <v>4945</v>
      </c>
      <c r="I725" s="4">
        <v>2347</v>
      </c>
      <c r="J725" s="4"/>
      <c r="K725" s="4" t="s">
        <v>4999</v>
      </c>
      <c r="L725" s="4"/>
    </row>
    <row r="726" spans="1:12">
      <c r="A726" s="4" t="s">
        <v>5856</v>
      </c>
      <c r="B726" s="4" t="s">
        <v>416</v>
      </c>
      <c r="C726" s="4" t="s">
        <v>4986</v>
      </c>
      <c r="D726" s="5">
        <v>45706</v>
      </c>
      <c r="E726" s="4" t="s">
        <v>5065</v>
      </c>
      <c r="F726" s="4" t="s">
        <v>4898</v>
      </c>
      <c r="G726" s="4" t="s">
        <v>5062</v>
      </c>
      <c r="H726" s="4" t="s">
        <v>4988</v>
      </c>
      <c r="I726" s="4">
        <v>1080</v>
      </c>
      <c r="J726" s="4" t="s">
        <v>4929</v>
      </c>
      <c r="K726" s="4" t="s">
        <v>4963</v>
      </c>
      <c r="L726" s="4"/>
    </row>
    <row r="727" spans="1:12">
      <c r="A727" s="4" t="s">
        <v>5857</v>
      </c>
      <c r="B727" s="4" t="s">
        <v>795</v>
      </c>
      <c r="C727" s="4" t="s">
        <v>4965</v>
      </c>
      <c r="D727" s="5">
        <v>45683</v>
      </c>
      <c r="E727" s="4" t="s">
        <v>369</v>
      </c>
      <c r="F727" s="4" t="s">
        <v>4865</v>
      </c>
      <c r="G727" s="4" t="s">
        <v>5069</v>
      </c>
      <c r="H727" s="4" t="s">
        <v>5063</v>
      </c>
      <c r="I727" s="4">
        <v>246</v>
      </c>
      <c r="J727" s="4"/>
      <c r="K727" s="4" t="s">
        <v>4969</v>
      </c>
      <c r="L727" s="4"/>
    </row>
    <row r="728" spans="1:12">
      <c r="A728" s="4" t="s">
        <v>5858</v>
      </c>
      <c r="B728" s="4" t="s">
        <v>2407</v>
      </c>
      <c r="C728" s="4" t="s">
        <v>5016</v>
      </c>
      <c r="D728" s="5">
        <v>45939</v>
      </c>
      <c r="E728" s="4" t="s">
        <v>5065</v>
      </c>
      <c r="F728" s="4" t="s">
        <v>4865</v>
      </c>
      <c r="G728" s="4" t="s">
        <v>5069</v>
      </c>
      <c r="H728" s="4" t="s">
        <v>5017</v>
      </c>
      <c r="I728" s="4">
        <v>2287</v>
      </c>
      <c r="J728" s="4" t="s">
        <v>4935</v>
      </c>
      <c r="K728" s="4" t="s">
        <v>4957</v>
      </c>
      <c r="L728" s="4"/>
    </row>
    <row r="729" spans="1:12">
      <c r="A729" s="4" t="s">
        <v>5859</v>
      </c>
      <c r="B729" s="4" t="s">
        <v>2072</v>
      </c>
      <c r="C729" s="4" t="s">
        <v>5046</v>
      </c>
      <c r="D729" s="5">
        <v>46001</v>
      </c>
      <c r="E729" s="4" t="s">
        <v>4954</v>
      </c>
      <c r="F729" s="4" t="s">
        <v>4898</v>
      </c>
      <c r="G729" s="4" t="s">
        <v>5135</v>
      </c>
      <c r="H729" s="4" t="s">
        <v>5017</v>
      </c>
      <c r="I729" s="4">
        <v>1944</v>
      </c>
      <c r="J729" s="4" t="s">
        <v>5049</v>
      </c>
      <c r="K729" s="4" t="s">
        <v>4978</v>
      </c>
      <c r="L729" s="4"/>
    </row>
    <row r="730" spans="1:12">
      <c r="A730" s="4" t="s">
        <v>5860</v>
      </c>
      <c r="B730" s="4" t="s">
        <v>2942</v>
      </c>
      <c r="C730" s="4" t="s">
        <v>4926</v>
      </c>
      <c r="D730" s="5">
        <v>45681</v>
      </c>
      <c r="E730" s="4" t="s">
        <v>251</v>
      </c>
      <c r="F730" s="4" t="s">
        <v>4824</v>
      </c>
      <c r="G730" s="4" t="s">
        <v>5030</v>
      </c>
      <c r="H730" s="4" t="s">
        <v>5072</v>
      </c>
      <c r="I730" s="4">
        <v>562</v>
      </c>
      <c r="J730" s="4" t="s">
        <v>4935</v>
      </c>
      <c r="K730" s="4" t="s">
        <v>5003</v>
      </c>
      <c r="L730" s="4"/>
    </row>
    <row r="731" spans="1:12">
      <c r="A731" s="4" t="s">
        <v>5861</v>
      </c>
      <c r="B731" s="4" t="s">
        <v>3053</v>
      </c>
      <c r="C731" s="4" t="s">
        <v>5111</v>
      </c>
      <c r="D731" s="5">
        <v>45844</v>
      </c>
      <c r="E731" s="4" t="s">
        <v>5038</v>
      </c>
      <c r="F731" s="4" t="s">
        <v>4824</v>
      </c>
      <c r="G731" s="4" t="s">
        <v>5120</v>
      </c>
      <c r="H731" s="4" t="s">
        <v>5080</v>
      </c>
      <c r="I731" s="4">
        <v>1741</v>
      </c>
      <c r="J731" s="4" t="s">
        <v>4984</v>
      </c>
      <c r="K731" s="4" t="s">
        <v>4969</v>
      </c>
      <c r="L731" s="4"/>
    </row>
    <row r="732" spans="1:12">
      <c r="A732" s="4" t="s">
        <v>5862</v>
      </c>
      <c r="B732" s="4" t="s">
        <v>1707</v>
      </c>
      <c r="C732" s="4" t="s">
        <v>5005</v>
      </c>
      <c r="D732" s="5">
        <v>45971</v>
      </c>
      <c r="E732" s="4" t="s">
        <v>5113</v>
      </c>
      <c r="F732" s="4"/>
      <c r="G732" s="4" t="s">
        <v>5135</v>
      </c>
      <c r="H732" s="4" t="s">
        <v>316</v>
      </c>
      <c r="I732" s="4">
        <v>591</v>
      </c>
      <c r="J732" s="4" t="s">
        <v>5191</v>
      </c>
      <c r="K732" s="4"/>
      <c r="L732" s="4"/>
    </row>
    <row r="733" spans="1:12">
      <c r="A733" s="4" t="s">
        <v>5863</v>
      </c>
      <c r="B733" s="4" t="s">
        <v>3858</v>
      </c>
      <c r="C733" s="4" t="s">
        <v>5348</v>
      </c>
      <c r="D733" s="5">
        <v>45771</v>
      </c>
      <c r="E733" s="4" t="s">
        <v>4960</v>
      </c>
      <c r="F733" s="4"/>
      <c r="G733" s="4"/>
      <c r="H733" s="4" t="s">
        <v>4968</v>
      </c>
      <c r="I733" s="4">
        <v>327</v>
      </c>
      <c r="J733" s="4" t="s">
        <v>5092</v>
      </c>
      <c r="K733" s="4"/>
      <c r="L733" s="4"/>
    </row>
    <row r="734" spans="1:12">
      <c r="A734" s="4" t="s">
        <v>5864</v>
      </c>
      <c r="B734" s="4" t="s">
        <v>2455</v>
      </c>
      <c r="C734" s="4" t="s">
        <v>5145</v>
      </c>
      <c r="D734" s="5">
        <v>45878</v>
      </c>
      <c r="E734" s="4" t="s">
        <v>5034</v>
      </c>
      <c r="F734" s="4"/>
      <c r="G734" s="4"/>
      <c r="H734" s="4" t="s">
        <v>5084</v>
      </c>
      <c r="I734" s="4">
        <v>344</v>
      </c>
      <c r="J734" s="4" t="s">
        <v>4962</v>
      </c>
      <c r="K734" s="4" t="s">
        <v>5047</v>
      </c>
      <c r="L734" s="4" t="s">
        <v>5865</v>
      </c>
    </row>
    <row r="735" spans="1:12">
      <c r="A735" s="4" t="s">
        <v>5866</v>
      </c>
      <c r="B735" s="4" t="s">
        <v>3614</v>
      </c>
      <c r="C735" s="4" t="s">
        <v>5005</v>
      </c>
      <c r="D735" s="5">
        <v>45736</v>
      </c>
      <c r="E735" s="4" t="s">
        <v>4982</v>
      </c>
      <c r="F735" s="4" t="s">
        <v>4908</v>
      </c>
      <c r="G735" s="4" t="s">
        <v>5044</v>
      </c>
      <c r="H735" s="4" t="s">
        <v>5011</v>
      </c>
      <c r="I735" s="4">
        <v>1156</v>
      </c>
      <c r="J735" s="4" t="s">
        <v>4977</v>
      </c>
      <c r="K735" s="4" t="s">
        <v>4947</v>
      </c>
      <c r="L735" s="4"/>
    </row>
    <row r="736" spans="1:12">
      <c r="A736" s="4" t="s">
        <v>5867</v>
      </c>
      <c r="B736" s="4" t="s">
        <v>665</v>
      </c>
      <c r="C736" s="4" t="s">
        <v>4942</v>
      </c>
      <c r="D736" s="5">
        <v>45717</v>
      </c>
      <c r="E736" s="4" t="s">
        <v>21</v>
      </c>
      <c r="F736" s="4" t="s">
        <v>4824</v>
      </c>
      <c r="G736" s="4" t="s">
        <v>4950</v>
      </c>
      <c r="H736" s="4" t="s">
        <v>4939</v>
      </c>
      <c r="I736" s="4">
        <v>35</v>
      </c>
      <c r="J736" s="4" t="s">
        <v>4984</v>
      </c>
      <c r="K736" s="4" t="s">
        <v>4930</v>
      </c>
      <c r="L736" s="4"/>
    </row>
    <row r="737" spans="1:12">
      <c r="A737" s="4" t="s">
        <v>5868</v>
      </c>
      <c r="B737" s="4" t="s">
        <v>1007</v>
      </c>
      <c r="C737" s="4" t="s">
        <v>4981</v>
      </c>
      <c r="D737" s="5">
        <v>45785</v>
      </c>
      <c r="E737" s="4"/>
      <c r="F737" s="4"/>
      <c r="G737" s="4" t="s">
        <v>5071</v>
      </c>
      <c r="H737" s="4" t="s">
        <v>4983</v>
      </c>
      <c r="I737" s="4"/>
      <c r="J737" s="4" t="s">
        <v>5092</v>
      </c>
      <c r="K737" s="4" t="s">
        <v>4999</v>
      </c>
      <c r="L737" s="4"/>
    </row>
    <row r="738" spans="1:12">
      <c r="A738" s="4" t="s">
        <v>5869</v>
      </c>
      <c r="B738" s="4" t="s">
        <v>2848</v>
      </c>
      <c r="C738" s="4" t="s">
        <v>5126</v>
      </c>
      <c r="D738" s="5">
        <v>45846</v>
      </c>
      <c r="E738" s="4"/>
      <c r="F738" s="4" t="s">
        <v>4839</v>
      </c>
      <c r="G738" s="4" t="s">
        <v>4938</v>
      </c>
      <c r="H738" s="4" t="s">
        <v>4998</v>
      </c>
      <c r="I738" s="4"/>
      <c r="J738" s="4" t="s">
        <v>4973</v>
      </c>
      <c r="K738" s="4" t="s">
        <v>4963</v>
      </c>
      <c r="L738" s="4"/>
    </row>
    <row r="739" spans="1:12">
      <c r="A739" s="4" t="s">
        <v>5870</v>
      </c>
      <c r="B739" s="4" t="s">
        <v>583</v>
      </c>
      <c r="C739" s="4" t="s">
        <v>4942</v>
      </c>
      <c r="D739" s="5">
        <v>45712</v>
      </c>
      <c r="E739" s="4" t="s">
        <v>4943</v>
      </c>
      <c r="F739" s="4" t="s">
        <v>4898</v>
      </c>
      <c r="G739" s="4" t="s">
        <v>5189</v>
      </c>
      <c r="H739" s="4" t="s">
        <v>5080</v>
      </c>
      <c r="I739" s="4">
        <v>925</v>
      </c>
      <c r="J739" s="4" t="s">
        <v>5082</v>
      </c>
      <c r="K739" s="4" t="s">
        <v>4978</v>
      </c>
      <c r="L739" s="4"/>
    </row>
    <row r="740" spans="1:12">
      <c r="A740" s="4" t="s">
        <v>5871</v>
      </c>
      <c r="B740" s="4" t="s">
        <v>3568</v>
      </c>
      <c r="C740" s="4" t="s">
        <v>5152</v>
      </c>
      <c r="D740" s="5">
        <v>45994</v>
      </c>
      <c r="E740" s="4" t="s">
        <v>5113</v>
      </c>
      <c r="F740" s="4"/>
      <c r="G740" s="4" t="s">
        <v>5062</v>
      </c>
      <c r="H740" s="4" t="s">
        <v>5090</v>
      </c>
      <c r="I740" s="4">
        <v>380</v>
      </c>
      <c r="J740" s="4" t="s">
        <v>4984</v>
      </c>
      <c r="K740" s="4" t="s">
        <v>4963</v>
      </c>
      <c r="L740" s="4"/>
    </row>
    <row r="741" spans="1:12">
      <c r="A741" s="4" t="s">
        <v>5872</v>
      </c>
      <c r="B741" s="4" t="s">
        <v>320</v>
      </c>
      <c r="C741" s="4" t="s">
        <v>5147</v>
      </c>
      <c r="D741" s="5">
        <v>45748</v>
      </c>
      <c r="E741" s="4" t="s">
        <v>4954</v>
      </c>
      <c r="F741" s="4" t="s">
        <v>4847</v>
      </c>
      <c r="G741" s="4" t="s">
        <v>5025</v>
      </c>
      <c r="H741" s="4" t="s">
        <v>4951</v>
      </c>
      <c r="I741" s="4">
        <v>969</v>
      </c>
      <c r="J741" s="4" t="s">
        <v>5137</v>
      </c>
      <c r="K741" s="4"/>
      <c r="L741" s="4"/>
    </row>
    <row r="742" spans="1:12">
      <c r="A742" s="4" t="s">
        <v>5873</v>
      </c>
      <c r="B742" s="4" t="s">
        <v>3413</v>
      </c>
      <c r="C742" s="4" t="s">
        <v>5152</v>
      </c>
      <c r="D742" s="5">
        <v>45661</v>
      </c>
      <c r="E742" s="4" t="s">
        <v>5113</v>
      </c>
      <c r="F742" s="4" t="s">
        <v>4875</v>
      </c>
      <c r="G742" s="4" t="s">
        <v>5069</v>
      </c>
      <c r="H742" s="4" t="s">
        <v>4928</v>
      </c>
      <c r="I742" s="4">
        <v>317</v>
      </c>
      <c r="J742" s="4" t="s">
        <v>5031</v>
      </c>
      <c r="K742" s="4" t="s">
        <v>4969</v>
      </c>
      <c r="L742" s="4"/>
    </row>
    <row r="743" spans="1:12">
      <c r="A743" s="4" t="s">
        <v>5874</v>
      </c>
      <c r="B743" s="4" t="s">
        <v>4545</v>
      </c>
      <c r="C743" s="4" t="s">
        <v>5005</v>
      </c>
      <c r="D743" s="5">
        <v>46013</v>
      </c>
      <c r="E743" s="4" t="s">
        <v>308</v>
      </c>
      <c r="F743" s="4" t="s">
        <v>4824</v>
      </c>
      <c r="G743" s="4" t="s">
        <v>5095</v>
      </c>
      <c r="H743" s="4" t="s">
        <v>4994</v>
      </c>
      <c r="I743" s="4"/>
      <c r="J743" s="4" t="s">
        <v>5002</v>
      </c>
      <c r="K743" s="4" t="s">
        <v>5035</v>
      </c>
      <c r="L743" s="4"/>
    </row>
    <row r="744" spans="1:12">
      <c r="A744" s="4" t="s">
        <v>5875</v>
      </c>
      <c r="B744" s="4" t="s">
        <v>4228</v>
      </c>
      <c r="C744" s="4" t="s">
        <v>5206</v>
      </c>
      <c r="D744" s="5">
        <v>45840</v>
      </c>
      <c r="E744" s="4" t="s">
        <v>4954</v>
      </c>
      <c r="F744" s="4"/>
      <c r="G744" s="4" t="s">
        <v>4938</v>
      </c>
      <c r="H744" s="4" t="s">
        <v>5072</v>
      </c>
      <c r="I744" s="4"/>
      <c r="J744" s="4" t="s">
        <v>5100</v>
      </c>
      <c r="K744" s="4" t="s">
        <v>4978</v>
      </c>
      <c r="L744" s="4"/>
    </row>
    <row r="745" spans="1:12">
      <c r="A745" s="4" t="s">
        <v>5876</v>
      </c>
      <c r="B745" s="4" t="s">
        <v>3685</v>
      </c>
      <c r="C745" s="4" t="s">
        <v>5152</v>
      </c>
      <c r="D745" s="5">
        <v>45872</v>
      </c>
      <c r="E745" s="4" t="s">
        <v>4894</v>
      </c>
      <c r="F745" s="4" t="s">
        <v>4898</v>
      </c>
      <c r="G745" s="4" t="s">
        <v>5132</v>
      </c>
      <c r="H745" s="4" t="s">
        <v>5006</v>
      </c>
      <c r="I745" s="4"/>
      <c r="J745" s="4"/>
      <c r="K745" s="4" t="s">
        <v>4947</v>
      </c>
      <c r="L745" s="4" t="s">
        <v>5549</v>
      </c>
    </row>
    <row r="746" spans="1:12">
      <c r="A746" s="4" t="s">
        <v>5877</v>
      </c>
      <c r="B746" s="4" t="s">
        <v>3791</v>
      </c>
      <c r="C746" s="4" t="s">
        <v>4986</v>
      </c>
      <c r="D746" s="5">
        <v>45995</v>
      </c>
      <c r="E746" s="4" t="s">
        <v>5043</v>
      </c>
      <c r="F746" s="4" t="s">
        <v>4839</v>
      </c>
      <c r="G746" s="4" t="s">
        <v>5010</v>
      </c>
      <c r="H746" s="4" t="s">
        <v>4934</v>
      </c>
      <c r="I746" s="4">
        <v>621</v>
      </c>
      <c r="J746" s="4" t="s">
        <v>5049</v>
      </c>
      <c r="K746" s="4" t="s">
        <v>5035</v>
      </c>
      <c r="L746" s="4"/>
    </row>
    <row r="747" spans="1:12">
      <c r="A747" s="4" t="s">
        <v>5878</v>
      </c>
      <c r="B747" s="4" t="s">
        <v>1296</v>
      </c>
      <c r="C747" s="4" t="s">
        <v>5147</v>
      </c>
      <c r="D747" s="5">
        <v>45803</v>
      </c>
      <c r="E747" s="4"/>
      <c r="F747" s="4" t="s">
        <v>4891</v>
      </c>
      <c r="G747" s="4" t="s">
        <v>5089</v>
      </c>
      <c r="H747" s="4" t="s">
        <v>4988</v>
      </c>
      <c r="I747" s="4">
        <v>206</v>
      </c>
      <c r="J747" s="4"/>
      <c r="K747" s="4" t="s">
        <v>5057</v>
      </c>
      <c r="L747" s="4"/>
    </row>
    <row r="748" spans="1:12">
      <c r="A748" s="4" t="s">
        <v>5879</v>
      </c>
      <c r="B748" s="4" t="s">
        <v>4211</v>
      </c>
      <c r="C748" s="4" t="s">
        <v>4953</v>
      </c>
      <c r="D748" s="5">
        <v>45727</v>
      </c>
      <c r="E748" s="4" t="s">
        <v>5034</v>
      </c>
      <c r="F748" s="4" t="s">
        <v>4839</v>
      </c>
      <c r="G748" s="4" t="s">
        <v>5095</v>
      </c>
      <c r="H748" s="4" t="s">
        <v>5063</v>
      </c>
      <c r="I748" s="4">
        <v>738</v>
      </c>
      <c r="J748" s="4"/>
      <c r="K748" s="4" t="s">
        <v>5035</v>
      </c>
      <c r="L748" s="4"/>
    </row>
    <row r="749" spans="1:12">
      <c r="A749" s="4" t="s">
        <v>5880</v>
      </c>
      <c r="B749" s="4" t="s">
        <v>3836</v>
      </c>
      <c r="C749" s="4" t="s">
        <v>5042</v>
      </c>
      <c r="D749" s="5">
        <v>45799</v>
      </c>
      <c r="E749" s="4"/>
      <c r="F749" s="4"/>
      <c r="G749" s="4" t="s">
        <v>5135</v>
      </c>
      <c r="H749" s="4" t="s">
        <v>4994</v>
      </c>
      <c r="I749" s="4">
        <v>2018</v>
      </c>
      <c r="J749" s="4"/>
      <c r="K749" s="4" t="s">
        <v>5057</v>
      </c>
      <c r="L749" s="4"/>
    </row>
    <row r="750" spans="1:12">
      <c r="A750" s="4" t="s">
        <v>5881</v>
      </c>
      <c r="B750" s="4" t="s">
        <v>3757</v>
      </c>
      <c r="C750" s="4" t="s">
        <v>5009</v>
      </c>
      <c r="D750" s="5">
        <v>45873</v>
      </c>
      <c r="E750" s="4"/>
      <c r="F750" s="4" t="s">
        <v>4847</v>
      </c>
      <c r="G750" s="4" t="s">
        <v>5189</v>
      </c>
      <c r="H750" s="4" t="s">
        <v>5076</v>
      </c>
      <c r="I750" s="4">
        <v>400</v>
      </c>
      <c r="J750" s="4" t="s">
        <v>5191</v>
      </c>
      <c r="K750" s="4" t="s">
        <v>5122</v>
      </c>
      <c r="L750" s="4"/>
    </row>
    <row r="751" spans="1:12">
      <c r="A751" s="4" t="s">
        <v>5882</v>
      </c>
      <c r="B751" s="4" t="s">
        <v>2967</v>
      </c>
      <c r="C751" s="4" t="s">
        <v>5186</v>
      </c>
      <c r="D751" s="5">
        <v>45946</v>
      </c>
      <c r="E751" s="4" t="s">
        <v>5113</v>
      </c>
      <c r="F751" s="4"/>
      <c r="G751" s="4" t="s">
        <v>5120</v>
      </c>
      <c r="H751" s="4" t="s">
        <v>5080</v>
      </c>
      <c r="I751" s="4">
        <v>175</v>
      </c>
      <c r="J751" s="4" t="s">
        <v>5031</v>
      </c>
      <c r="K751" s="4" t="s">
        <v>5053</v>
      </c>
      <c r="L751" s="4"/>
    </row>
    <row r="752" spans="1:12">
      <c r="A752" s="4" t="s">
        <v>5883</v>
      </c>
      <c r="B752" s="4" t="s">
        <v>3753</v>
      </c>
      <c r="C752" s="4" t="s">
        <v>5163</v>
      </c>
      <c r="D752" s="5">
        <v>45810</v>
      </c>
      <c r="E752" s="4" t="s">
        <v>308</v>
      </c>
      <c r="F752" s="4" t="s">
        <v>4875</v>
      </c>
      <c r="G752" s="4" t="s">
        <v>4967</v>
      </c>
      <c r="H752" s="4" t="s">
        <v>4939</v>
      </c>
      <c r="I752" s="4">
        <v>1145</v>
      </c>
      <c r="J752" s="4" t="s">
        <v>4956</v>
      </c>
      <c r="K752" s="4" t="s">
        <v>4969</v>
      </c>
      <c r="L752" s="4"/>
    </row>
    <row r="753" spans="1:11">
      <c r="A753" s="4" t="s">
        <v>5884</v>
      </c>
      <c r="B753" s="4" t="s">
        <v>1626</v>
      </c>
      <c r="C753" s="4" t="s">
        <v>5210</v>
      </c>
      <c r="D753" s="5">
        <v>45854</v>
      </c>
      <c r="E753" s="4"/>
      <c r="F753" s="4"/>
      <c r="G753" s="4" t="s">
        <v>5132</v>
      </c>
      <c r="H753" s="4" t="s">
        <v>5136</v>
      </c>
      <c r="I753" s="4">
        <v>1422</v>
      </c>
      <c r="J753" s="4" t="s">
        <v>4962</v>
      </c>
      <c r="K753" s="4" t="s">
        <v>5003</v>
      </c>
    </row>
    <row r="754" spans="1:11">
      <c r="A754" s="4" t="s">
        <v>5885</v>
      </c>
      <c r="B754" s="4" t="s">
        <v>948</v>
      </c>
      <c r="C754" s="4" t="s">
        <v>5213</v>
      </c>
      <c r="D754" s="5">
        <v>45922</v>
      </c>
      <c r="E754" s="4" t="s">
        <v>5094</v>
      </c>
      <c r="F754" s="4"/>
      <c r="G754" s="4" t="s">
        <v>5030</v>
      </c>
      <c r="H754" s="4" t="s">
        <v>4994</v>
      </c>
      <c r="I754" s="4">
        <v>1822</v>
      </c>
      <c r="J754" s="4" t="s">
        <v>4962</v>
      </c>
      <c r="K754" s="4" t="s">
        <v>5047</v>
      </c>
    </row>
    <row r="755" spans="1:11">
      <c r="A755" s="4" t="s">
        <v>5886</v>
      </c>
      <c r="B755" s="4" t="s">
        <v>583</v>
      </c>
      <c r="C755" s="4" t="s">
        <v>4990</v>
      </c>
      <c r="D755" s="5">
        <v>45978</v>
      </c>
      <c r="E755" s="4" t="s">
        <v>5056</v>
      </c>
      <c r="F755" s="4" t="s">
        <v>4875</v>
      </c>
      <c r="G755" s="4" t="s">
        <v>4993</v>
      </c>
      <c r="H755" s="4" t="s">
        <v>5072</v>
      </c>
      <c r="I755" s="4">
        <v>25</v>
      </c>
      <c r="J755" s="4" t="s">
        <v>4984</v>
      </c>
      <c r="K755" s="4" t="s">
        <v>5035</v>
      </c>
    </row>
    <row r="756" spans="1:11">
      <c r="A756" s="4" t="s">
        <v>5887</v>
      </c>
      <c r="B756" s="4" t="s">
        <v>688</v>
      </c>
      <c r="C756" s="4" t="s">
        <v>5263</v>
      </c>
      <c r="D756" s="5">
        <v>45671</v>
      </c>
      <c r="E756" s="4" t="s">
        <v>5127</v>
      </c>
      <c r="F756" s="4" t="s">
        <v>4847</v>
      </c>
      <c r="G756" s="4" t="s">
        <v>4950</v>
      </c>
      <c r="H756" s="4" t="s">
        <v>316</v>
      </c>
      <c r="I756" s="4">
        <v>2365</v>
      </c>
      <c r="J756" s="4" t="s">
        <v>5049</v>
      </c>
      <c r="K756" s="4" t="s">
        <v>5026</v>
      </c>
    </row>
    <row r="757" spans="1:11">
      <c r="A757" s="4" t="s">
        <v>5888</v>
      </c>
      <c r="B757" s="4" t="s">
        <v>1471</v>
      </c>
      <c r="C757" s="4" t="s">
        <v>4981</v>
      </c>
      <c r="D757" s="5">
        <v>45882</v>
      </c>
      <c r="E757" s="4" t="s">
        <v>5094</v>
      </c>
      <c r="F757" s="4"/>
      <c r="G757" s="4" t="s">
        <v>5039</v>
      </c>
      <c r="H757" s="4" t="s">
        <v>133</v>
      </c>
      <c r="I757" s="4"/>
      <c r="J757" s="4" t="s">
        <v>5100</v>
      </c>
      <c r="K757" s="4" t="s">
        <v>4930</v>
      </c>
    </row>
    <row r="758" spans="1:11">
      <c r="A758" s="4" t="s">
        <v>5889</v>
      </c>
      <c r="B758" s="4" t="s">
        <v>3950</v>
      </c>
      <c r="C758" s="4" t="s">
        <v>4965</v>
      </c>
      <c r="D758" s="5">
        <v>45683</v>
      </c>
      <c r="E758" s="4" t="s">
        <v>5034</v>
      </c>
      <c r="F758" s="4" t="s">
        <v>4819</v>
      </c>
      <c r="G758" s="4" t="s">
        <v>5095</v>
      </c>
      <c r="H758" s="4" t="s">
        <v>4939</v>
      </c>
      <c r="I758" s="4">
        <v>1875</v>
      </c>
      <c r="J758" s="4"/>
      <c r="K758" s="4" t="s">
        <v>4930</v>
      </c>
    </row>
    <row r="759" spans="1:11">
      <c r="A759" s="4" t="s">
        <v>5890</v>
      </c>
      <c r="B759" s="4" t="s">
        <v>2885</v>
      </c>
      <c r="C759" s="4" t="s">
        <v>5046</v>
      </c>
      <c r="D759" s="5"/>
      <c r="E759" s="4" t="s">
        <v>5079</v>
      </c>
      <c r="F759" s="4" t="s">
        <v>4891</v>
      </c>
      <c r="G759" s="4"/>
      <c r="H759" s="4" t="s">
        <v>5090</v>
      </c>
      <c r="I759" s="4">
        <v>1166</v>
      </c>
      <c r="J759" s="4"/>
      <c r="K759" s="4" t="s">
        <v>4963</v>
      </c>
    </row>
    <row r="760" spans="1:11">
      <c r="A760" s="4" t="s">
        <v>5891</v>
      </c>
      <c r="B760" s="4" t="s">
        <v>836</v>
      </c>
      <c r="C760" s="4" t="s">
        <v>5009</v>
      </c>
      <c r="D760" s="5">
        <v>45885</v>
      </c>
      <c r="E760" s="4"/>
      <c r="F760" s="4" t="s">
        <v>4824</v>
      </c>
      <c r="G760" s="4" t="s">
        <v>4972</v>
      </c>
      <c r="H760" s="4" t="s">
        <v>4994</v>
      </c>
      <c r="I760" s="4">
        <v>381</v>
      </c>
      <c r="J760" s="4" t="s">
        <v>5137</v>
      </c>
      <c r="K760" s="4" t="s">
        <v>5053</v>
      </c>
    </row>
    <row r="761" spans="1:11">
      <c r="A761" s="4" t="s">
        <v>5892</v>
      </c>
      <c r="B761" s="4" t="s">
        <v>1235</v>
      </c>
      <c r="C761" s="4" t="s">
        <v>5163</v>
      </c>
      <c r="D761" s="5">
        <v>45796</v>
      </c>
      <c r="E761" s="4" t="s">
        <v>5056</v>
      </c>
      <c r="F761" s="4" t="s">
        <v>4875</v>
      </c>
      <c r="G761" s="4" t="s">
        <v>5174</v>
      </c>
      <c r="H761" s="4" t="s">
        <v>4998</v>
      </c>
      <c r="I761" s="4">
        <v>621</v>
      </c>
      <c r="J761" s="4" t="s">
        <v>4977</v>
      </c>
      <c r="K761" s="4" t="s">
        <v>4963</v>
      </c>
    </row>
    <row r="762" spans="1:11">
      <c r="A762" s="4" t="s">
        <v>5893</v>
      </c>
      <c r="B762" s="4" t="s">
        <v>4696</v>
      </c>
      <c r="C762" s="4" t="s">
        <v>5325</v>
      </c>
      <c r="D762" s="5">
        <v>45946</v>
      </c>
      <c r="E762" s="4" t="s">
        <v>5127</v>
      </c>
      <c r="F762" s="4" t="s">
        <v>4865</v>
      </c>
      <c r="G762" s="4" t="s">
        <v>5059</v>
      </c>
      <c r="H762" s="4" t="s">
        <v>4994</v>
      </c>
      <c r="I762" s="4">
        <v>1902</v>
      </c>
      <c r="J762" s="4" t="s">
        <v>5100</v>
      </c>
      <c r="K762" s="4" t="s">
        <v>5122</v>
      </c>
    </row>
    <row r="763" spans="1:11">
      <c r="A763" s="4" t="s">
        <v>5894</v>
      </c>
      <c r="B763" s="4" t="s">
        <v>3493</v>
      </c>
      <c r="C763" s="4" t="s">
        <v>5051</v>
      </c>
      <c r="D763" s="5">
        <v>45986</v>
      </c>
      <c r="E763" s="4" t="s">
        <v>4896</v>
      </c>
      <c r="F763" s="4" t="s">
        <v>4839</v>
      </c>
      <c r="G763" s="4" t="s">
        <v>4955</v>
      </c>
      <c r="H763" s="4" t="s">
        <v>4968</v>
      </c>
      <c r="I763" s="4">
        <v>1176</v>
      </c>
      <c r="J763" s="4" t="s">
        <v>4984</v>
      </c>
      <c r="K763" s="4" t="s">
        <v>5035</v>
      </c>
    </row>
    <row r="764" spans="1:11">
      <c r="A764" s="4" t="s">
        <v>5895</v>
      </c>
      <c r="B764" s="4" t="s">
        <v>4233</v>
      </c>
      <c r="C764" s="4" t="s">
        <v>5020</v>
      </c>
      <c r="D764" s="5">
        <v>45901</v>
      </c>
      <c r="E764" s="4" t="s">
        <v>4894</v>
      </c>
      <c r="F764" s="4" t="s">
        <v>4857</v>
      </c>
      <c r="G764" s="4" t="s">
        <v>5156</v>
      </c>
      <c r="H764" s="4" t="s">
        <v>5011</v>
      </c>
      <c r="I764" s="4">
        <v>531</v>
      </c>
      <c r="J764" s="4" t="s">
        <v>4962</v>
      </c>
      <c r="K764" s="4"/>
    </row>
    <row r="765" spans="1:11">
      <c r="A765" s="4" t="s">
        <v>5896</v>
      </c>
      <c r="B765" s="4" t="s">
        <v>795</v>
      </c>
      <c r="C765" s="4" t="s">
        <v>5106</v>
      </c>
      <c r="D765" s="5"/>
      <c r="E765" s="4" t="s">
        <v>5127</v>
      </c>
      <c r="F765" s="4" t="s">
        <v>4898</v>
      </c>
      <c r="G765" s="4" t="s">
        <v>4933</v>
      </c>
      <c r="H765" s="4" t="s">
        <v>5060</v>
      </c>
      <c r="I765" s="4">
        <v>160</v>
      </c>
      <c r="J765" s="4" t="s">
        <v>5082</v>
      </c>
      <c r="K765" s="4" t="s">
        <v>5035</v>
      </c>
    </row>
    <row r="766" spans="1:11">
      <c r="A766" s="4" t="s">
        <v>5897</v>
      </c>
      <c r="B766" s="4" t="s">
        <v>1191</v>
      </c>
      <c r="C766" s="4" t="s">
        <v>5348</v>
      </c>
      <c r="D766" s="5"/>
      <c r="E766" s="4" t="s">
        <v>4966</v>
      </c>
      <c r="F766" s="4" t="s">
        <v>4819</v>
      </c>
      <c r="G766" s="4" t="s">
        <v>5071</v>
      </c>
      <c r="H766" s="4" t="s">
        <v>4983</v>
      </c>
      <c r="I766" s="4"/>
      <c r="J766" s="4"/>
      <c r="K766" s="4" t="s">
        <v>4947</v>
      </c>
    </row>
    <row r="767" spans="1:11">
      <c r="A767" s="4" t="s">
        <v>5898</v>
      </c>
      <c r="B767" s="4" t="s">
        <v>4399</v>
      </c>
      <c r="C767" s="4" t="s">
        <v>5046</v>
      </c>
      <c r="D767" s="5">
        <v>45812</v>
      </c>
      <c r="E767" s="4" t="s">
        <v>4982</v>
      </c>
      <c r="F767" s="4" t="s">
        <v>4891</v>
      </c>
      <c r="G767" s="4" t="s">
        <v>5044</v>
      </c>
      <c r="H767" s="4"/>
      <c r="I767" s="4"/>
      <c r="J767" s="4" t="s">
        <v>4929</v>
      </c>
      <c r="K767" s="4" t="s">
        <v>5026</v>
      </c>
    </row>
    <row r="768" spans="1:11">
      <c r="A768" s="4" t="s">
        <v>5899</v>
      </c>
      <c r="B768" s="4" t="s">
        <v>2291</v>
      </c>
      <c r="C768" s="4" t="s">
        <v>5046</v>
      </c>
      <c r="D768" s="5">
        <v>45826</v>
      </c>
      <c r="E768" s="4" t="s">
        <v>4982</v>
      </c>
      <c r="F768" s="4"/>
      <c r="G768" s="4" t="s">
        <v>5059</v>
      </c>
      <c r="H768" s="4" t="s">
        <v>5084</v>
      </c>
      <c r="I768" s="4">
        <v>225</v>
      </c>
      <c r="J768" s="4" t="s">
        <v>4956</v>
      </c>
      <c r="K768" s="4" t="s">
        <v>4963</v>
      </c>
    </row>
    <row r="769" spans="1:12">
      <c r="A769" s="4" t="s">
        <v>5900</v>
      </c>
      <c r="B769" s="4" t="s">
        <v>4292</v>
      </c>
      <c r="C769" s="4" t="s">
        <v>5037</v>
      </c>
      <c r="D769" s="5">
        <v>45752</v>
      </c>
      <c r="E769" s="4"/>
      <c r="F769" s="4" t="s">
        <v>4824</v>
      </c>
      <c r="G769" s="4" t="s">
        <v>4993</v>
      </c>
      <c r="H769" s="4" t="s">
        <v>4928</v>
      </c>
      <c r="I769" s="4">
        <v>1133</v>
      </c>
      <c r="J769" s="4"/>
      <c r="K769" s="4" t="s">
        <v>5122</v>
      </c>
      <c r="L769" s="4"/>
    </row>
    <row r="770" spans="1:12">
      <c r="A770" s="4" t="s">
        <v>5901</v>
      </c>
      <c r="B770" s="4" t="s">
        <v>4664</v>
      </c>
      <c r="C770" s="4" t="s">
        <v>5033</v>
      </c>
      <c r="D770" s="5"/>
      <c r="E770" s="4" t="s">
        <v>5134</v>
      </c>
      <c r="F770" s="4" t="s">
        <v>4875</v>
      </c>
      <c r="G770" s="4" t="s">
        <v>5132</v>
      </c>
      <c r="H770" s="4" t="s">
        <v>4988</v>
      </c>
      <c r="I770" s="4">
        <v>1899</v>
      </c>
      <c r="J770" s="4" t="s">
        <v>4973</v>
      </c>
      <c r="K770" s="4"/>
      <c r="L770" s="4"/>
    </row>
    <row r="771" spans="1:12">
      <c r="A771" s="4" t="s">
        <v>5902</v>
      </c>
      <c r="B771" s="4" t="s">
        <v>802</v>
      </c>
      <c r="C771" s="4" t="s">
        <v>4975</v>
      </c>
      <c r="D771" s="5">
        <v>45768</v>
      </c>
      <c r="E771" s="4" t="s">
        <v>21</v>
      </c>
      <c r="F771" s="4" t="s">
        <v>4847</v>
      </c>
      <c r="G771" s="4" t="s">
        <v>5074</v>
      </c>
      <c r="H771" s="4" t="s">
        <v>4934</v>
      </c>
      <c r="I771" s="4">
        <v>1793</v>
      </c>
      <c r="J771" s="4" t="s">
        <v>5191</v>
      </c>
      <c r="K771" s="4" t="s">
        <v>4947</v>
      </c>
      <c r="L771" s="4"/>
    </row>
    <row r="772" spans="1:12">
      <c r="A772" s="4" t="s">
        <v>5903</v>
      </c>
      <c r="B772" s="4" t="s">
        <v>2791</v>
      </c>
      <c r="C772" s="4" t="s">
        <v>5202</v>
      </c>
      <c r="D772" s="5">
        <v>45775</v>
      </c>
      <c r="E772" s="4" t="s">
        <v>5022</v>
      </c>
      <c r="F772" s="4"/>
      <c r="G772" s="4" t="s">
        <v>5069</v>
      </c>
      <c r="H772" s="4" t="s">
        <v>316</v>
      </c>
      <c r="I772" s="4">
        <v>26</v>
      </c>
      <c r="J772" s="4" t="s">
        <v>5100</v>
      </c>
      <c r="K772" s="4" t="s">
        <v>4999</v>
      </c>
      <c r="L772" s="4" t="s">
        <v>5040</v>
      </c>
    </row>
    <row r="773" spans="1:12">
      <c r="A773" s="4" t="s">
        <v>5904</v>
      </c>
      <c r="B773" s="4" t="s">
        <v>4076</v>
      </c>
      <c r="C773" s="4" t="s">
        <v>4949</v>
      </c>
      <c r="D773" s="5">
        <v>46005</v>
      </c>
      <c r="E773" s="4" t="s">
        <v>20</v>
      </c>
      <c r="F773" s="4"/>
      <c r="G773" s="4"/>
      <c r="H773" s="4" t="s">
        <v>4988</v>
      </c>
      <c r="I773" s="4">
        <v>2036</v>
      </c>
      <c r="J773" s="4" t="s">
        <v>4962</v>
      </c>
      <c r="K773" s="4" t="s">
        <v>5035</v>
      </c>
      <c r="L773" s="4"/>
    </row>
    <row r="774" spans="1:12">
      <c r="A774" s="4" t="s">
        <v>5905</v>
      </c>
      <c r="B774" s="4" t="s">
        <v>4292</v>
      </c>
      <c r="C774" s="4" t="s">
        <v>4971</v>
      </c>
      <c r="D774" s="5">
        <v>45881</v>
      </c>
      <c r="E774" s="4" t="s">
        <v>5134</v>
      </c>
      <c r="F774" s="4"/>
      <c r="G774" s="4" t="s">
        <v>5095</v>
      </c>
      <c r="H774" s="4" t="s">
        <v>5017</v>
      </c>
      <c r="I774" s="4">
        <v>211</v>
      </c>
      <c r="J774" s="4" t="s">
        <v>5018</v>
      </c>
      <c r="K774" s="4" t="s">
        <v>4947</v>
      </c>
      <c r="L774" s="4"/>
    </row>
    <row r="775" spans="1:12">
      <c r="A775" s="4" t="s">
        <v>5906</v>
      </c>
      <c r="B775" s="4" t="s">
        <v>4120</v>
      </c>
      <c r="C775" s="4" t="s">
        <v>4986</v>
      </c>
      <c r="D775" s="5"/>
      <c r="E775" s="4" t="s">
        <v>5034</v>
      </c>
      <c r="F775" s="4" t="s">
        <v>4824</v>
      </c>
      <c r="G775" s="4" t="s">
        <v>5172</v>
      </c>
      <c r="H775" s="4" t="s">
        <v>222</v>
      </c>
      <c r="I775" s="4">
        <v>2366</v>
      </c>
      <c r="J775" s="4" t="s">
        <v>5107</v>
      </c>
      <c r="K775" s="4" t="s">
        <v>5053</v>
      </c>
      <c r="L775" s="4"/>
    </row>
    <row r="776" spans="1:12">
      <c r="A776" s="4" t="s">
        <v>5907</v>
      </c>
      <c r="B776" s="4" t="s">
        <v>2377</v>
      </c>
      <c r="C776" s="4" t="s">
        <v>5118</v>
      </c>
      <c r="D776" s="5">
        <v>45748</v>
      </c>
      <c r="E776" s="4" t="s">
        <v>5113</v>
      </c>
      <c r="F776" s="4"/>
      <c r="G776" s="4" t="s">
        <v>5074</v>
      </c>
      <c r="H776" s="4" t="s">
        <v>5011</v>
      </c>
      <c r="I776" s="4">
        <v>207</v>
      </c>
      <c r="J776" s="4" t="s">
        <v>4977</v>
      </c>
      <c r="K776" s="4" t="s">
        <v>4969</v>
      </c>
      <c r="L776" s="4"/>
    </row>
    <row r="777" spans="1:12">
      <c r="A777" s="4" t="s">
        <v>5908</v>
      </c>
      <c r="B777" s="4" t="s">
        <v>4692</v>
      </c>
      <c r="C777" s="4" t="s">
        <v>4949</v>
      </c>
      <c r="D777" s="5">
        <v>45818</v>
      </c>
      <c r="E777" s="4" t="s">
        <v>5034</v>
      </c>
      <c r="F777" s="4" t="s">
        <v>4865</v>
      </c>
      <c r="G777" s="4"/>
      <c r="H777" s="4" t="s">
        <v>5136</v>
      </c>
      <c r="I777" s="4">
        <v>2222</v>
      </c>
      <c r="J777" s="4"/>
      <c r="K777" s="4" t="s">
        <v>5053</v>
      </c>
      <c r="L777" s="4"/>
    </row>
    <row r="778" spans="1:12">
      <c r="A778" s="4" t="s">
        <v>5909</v>
      </c>
      <c r="B778" s="4" t="s">
        <v>286</v>
      </c>
      <c r="C778" s="4" t="s">
        <v>5037</v>
      </c>
      <c r="D778" s="5">
        <v>45733</v>
      </c>
      <c r="E778" s="4" t="s">
        <v>4943</v>
      </c>
      <c r="F778" s="4"/>
      <c r="G778" s="4" t="s">
        <v>5095</v>
      </c>
      <c r="H778" s="4" t="s">
        <v>4983</v>
      </c>
      <c r="I778" s="4">
        <v>1292</v>
      </c>
      <c r="J778" s="4" t="s">
        <v>4946</v>
      </c>
      <c r="K778" s="4" t="s">
        <v>5053</v>
      </c>
      <c r="L778" s="4" t="s">
        <v>5040</v>
      </c>
    </row>
    <row r="779" spans="1:12">
      <c r="A779" s="4" t="s">
        <v>5910</v>
      </c>
      <c r="B779" s="4" t="s">
        <v>1037</v>
      </c>
      <c r="C779" s="4" t="s">
        <v>5020</v>
      </c>
      <c r="D779" s="5">
        <v>45835</v>
      </c>
      <c r="E779" s="4" t="s">
        <v>5038</v>
      </c>
      <c r="F779" s="4" t="s">
        <v>4824</v>
      </c>
      <c r="G779" s="4" t="s">
        <v>4997</v>
      </c>
      <c r="H779" s="4" t="s">
        <v>4951</v>
      </c>
      <c r="I779" s="4">
        <v>1038</v>
      </c>
      <c r="J779" s="4" t="s">
        <v>4984</v>
      </c>
      <c r="K779" s="4" t="s">
        <v>5003</v>
      </c>
      <c r="L779" s="4" t="s">
        <v>5302</v>
      </c>
    </row>
    <row r="780" spans="1:12">
      <c r="A780" s="4" t="s">
        <v>5911</v>
      </c>
      <c r="B780" s="4" t="s">
        <v>2955</v>
      </c>
      <c r="C780" s="4" t="s">
        <v>5078</v>
      </c>
      <c r="D780" s="5">
        <v>45809</v>
      </c>
      <c r="E780" s="4"/>
      <c r="F780" s="4" t="s">
        <v>4839</v>
      </c>
      <c r="G780" s="4" t="s">
        <v>4997</v>
      </c>
      <c r="H780" s="4" t="s">
        <v>4951</v>
      </c>
      <c r="I780" s="4">
        <v>496</v>
      </c>
      <c r="J780" s="4" t="s">
        <v>5002</v>
      </c>
      <c r="K780" s="4" t="s">
        <v>5057</v>
      </c>
      <c r="L780" s="4" t="s">
        <v>5620</v>
      </c>
    </row>
    <row r="781" spans="1:12">
      <c r="A781" s="4" t="s">
        <v>5912</v>
      </c>
      <c r="B781" s="4" t="s">
        <v>2082</v>
      </c>
      <c r="C781" s="4" t="s">
        <v>5106</v>
      </c>
      <c r="D781" s="5">
        <v>45781</v>
      </c>
      <c r="E781" s="4" t="s">
        <v>5065</v>
      </c>
      <c r="F781" s="4" t="s">
        <v>4824</v>
      </c>
      <c r="G781" s="4" t="s">
        <v>5095</v>
      </c>
      <c r="H781" s="4" t="s">
        <v>222</v>
      </c>
      <c r="I781" s="4">
        <v>173</v>
      </c>
      <c r="J781" s="4" t="s">
        <v>5100</v>
      </c>
      <c r="K781" s="4" t="s">
        <v>4963</v>
      </c>
      <c r="L781" s="4" t="s">
        <v>5341</v>
      </c>
    </row>
    <row r="782" spans="1:12">
      <c r="A782" s="4" t="s">
        <v>5913</v>
      </c>
      <c r="B782" s="4" t="s">
        <v>3075</v>
      </c>
      <c r="C782" s="4" t="s">
        <v>4981</v>
      </c>
      <c r="D782" s="5">
        <v>45754</v>
      </c>
      <c r="E782" s="4"/>
      <c r="F782" s="4"/>
      <c r="G782" s="4" t="s">
        <v>4993</v>
      </c>
      <c r="H782" s="4" t="s">
        <v>222</v>
      </c>
      <c r="I782" s="4">
        <v>598</v>
      </c>
      <c r="J782" s="4" t="s">
        <v>5191</v>
      </c>
      <c r="K782" s="4"/>
      <c r="L782" s="4"/>
    </row>
    <row r="783" spans="1:12">
      <c r="A783" s="4" t="s">
        <v>5914</v>
      </c>
      <c r="B783" s="4" t="s">
        <v>4536</v>
      </c>
      <c r="C783" s="4" t="s">
        <v>5086</v>
      </c>
      <c r="D783" s="5">
        <v>45764</v>
      </c>
      <c r="E783" s="4" t="s">
        <v>5079</v>
      </c>
      <c r="F783" s="4" t="s">
        <v>4908</v>
      </c>
      <c r="G783" s="4" t="s">
        <v>5059</v>
      </c>
      <c r="H783" s="4" t="s">
        <v>4934</v>
      </c>
      <c r="I783" s="4">
        <v>620</v>
      </c>
      <c r="J783" s="4" t="s">
        <v>4935</v>
      </c>
      <c r="K783" s="4" t="s">
        <v>4963</v>
      </c>
      <c r="L783" s="4"/>
    </row>
    <row r="784" spans="1:12">
      <c r="A784" s="4" t="s">
        <v>5915</v>
      </c>
      <c r="B784" s="4" t="s">
        <v>1359</v>
      </c>
      <c r="C784" s="4" t="s">
        <v>4981</v>
      </c>
      <c r="D784" s="5"/>
      <c r="E784" s="4" t="s">
        <v>4896</v>
      </c>
      <c r="F784" s="4" t="s">
        <v>4839</v>
      </c>
      <c r="G784" s="4" t="s">
        <v>5010</v>
      </c>
      <c r="H784" s="4" t="s">
        <v>4951</v>
      </c>
      <c r="I784" s="4">
        <v>188</v>
      </c>
      <c r="J784" s="4" t="s">
        <v>4984</v>
      </c>
      <c r="K784" s="4" t="s">
        <v>5003</v>
      </c>
      <c r="L784" s="4"/>
    </row>
    <row r="785" spans="1:12">
      <c r="A785" s="4" t="s">
        <v>5916</v>
      </c>
      <c r="B785" s="4" t="s">
        <v>4155</v>
      </c>
      <c r="C785" s="4" t="s">
        <v>4975</v>
      </c>
      <c r="D785" s="5">
        <v>45763</v>
      </c>
      <c r="E785" s="4" t="s">
        <v>369</v>
      </c>
      <c r="F785" s="4" t="s">
        <v>4908</v>
      </c>
      <c r="G785" s="4" t="s">
        <v>5189</v>
      </c>
      <c r="H785" s="4" t="s">
        <v>4988</v>
      </c>
      <c r="I785" s="4"/>
      <c r="J785" s="4" t="s">
        <v>5018</v>
      </c>
      <c r="K785" s="4" t="s">
        <v>4947</v>
      </c>
      <c r="L785" s="4"/>
    </row>
    <row r="786" spans="1:12">
      <c r="A786" s="4" t="s">
        <v>5917</v>
      </c>
      <c r="B786" s="4" t="s">
        <v>4085</v>
      </c>
      <c r="C786" s="4" t="s">
        <v>5109</v>
      </c>
      <c r="D786" s="5">
        <v>45851</v>
      </c>
      <c r="E786" s="4" t="s">
        <v>5043</v>
      </c>
      <c r="F786" s="4" t="s">
        <v>4875</v>
      </c>
      <c r="G786" s="4" t="s">
        <v>5059</v>
      </c>
      <c r="H786" s="4" t="s">
        <v>4994</v>
      </c>
      <c r="I786" s="4">
        <v>1754</v>
      </c>
      <c r="J786" s="4"/>
      <c r="K786" s="4" t="s">
        <v>4957</v>
      </c>
      <c r="L786" s="4" t="s">
        <v>5464</v>
      </c>
    </row>
    <row r="787" spans="1:12">
      <c r="A787" s="4" t="s">
        <v>5918</v>
      </c>
      <c r="B787" s="4" t="s">
        <v>4462</v>
      </c>
      <c r="C787" s="4" t="s">
        <v>5106</v>
      </c>
      <c r="D787" s="5">
        <v>46011</v>
      </c>
      <c r="E787" s="4"/>
      <c r="F787" s="4" t="s">
        <v>4875</v>
      </c>
      <c r="G787" s="4" t="s">
        <v>4944</v>
      </c>
      <c r="H787" s="4" t="s">
        <v>4994</v>
      </c>
      <c r="I787" s="4">
        <v>483</v>
      </c>
      <c r="J787" s="4"/>
      <c r="K787" s="4" t="s">
        <v>5122</v>
      </c>
      <c r="L787" s="4"/>
    </row>
    <row r="788" spans="1:12">
      <c r="A788" s="4" t="s">
        <v>5919</v>
      </c>
      <c r="B788" s="4" t="s">
        <v>3088</v>
      </c>
      <c r="C788" s="4" t="s">
        <v>4949</v>
      </c>
      <c r="D788" s="5">
        <v>45790</v>
      </c>
      <c r="E788" s="4" t="s">
        <v>5022</v>
      </c>
      <c r="F788" s="4" t="s">
        <v>4865</v>
      </c>
      <c r="G788" s="4" t="s">
        <v>5039</v>
      </c>
      <c r="H788" s="4" t="s">
        <v>5076</v>
      </c>
      <c r="I788" s="4">
        <v>2258</v>
      </c>
      <c r="J788" s="4" t="s">
        <v>4940</v>
      </c>
      <c r="K788" s="4"/>
      <c r="L788" s="4"/>
    </row>
    <row r="789" spans="1:12">
      <c r="A789" s="4" t="s">
        <v>5920</v>
      </c>
      <c r="B789" s="4" t="s">
        <v>3938</v>
      </c>
      <c r="C789" s="4" t="s">
        <v>5213</v>
      </c>
      <c r="D789" s="5">
        <v>45986</v>
      </c>
      <c r="E789" s="4" t="s">
        <v>4896</v>
      </c>
      <c r="F789" s="4" t="s">
        <v>4857</v>
      </c>
      <c r="G789" s="4" t="s">
        <v>5059</v>
      </c>
      <c r="H789" s="4" t="s">
        <v>4998</v>
      </c>
      <c r="I789" s="4">
        <v>863</v>
      </c>
      <c r="J789" s="4" t="s">
        <v>4946</v>
      </c>
      <c r="K789" s="4" t="s">
        <v>4978</v>
      </c>
      <c r="L789" s="4"/>
    </row>
    <row r="790" spans="1:12">
      <c r="A790" s="4" t="s">
        <v>5921</v>
      </c>
      <c r="B790" s="4" t="s">
        <v>2834</v>
      </c>
      <c r="C790" s="4" t="s">
        <v>4926</v>
      </c>
      <c r="D790" s="5">
        <v>45710</v>
      </c>
      <c r="E790" s="4" t="s">
        <v>5043</v>
      </c>
      <c r="F790" s="4" t="s">
        <v>4819</v>
      </c>
      <c r="G790" s="4" t="s">
        <v>5095</v>
      </c>
      <c r="H790" s="4"/>
      <c r="I790" s="4"/>
      <c r="J790" s="4" t="s">
        <v>5107</v>
      </c>
      <c r="K790" s="4" t="s">
        <v>4969</v>
      </c>
      <c r="L790" s="4"/>
    </row>
    <row r="791" spans="1:12">
      <c r="A791" s="4" t="s">
        <v>5922</v>
      </c>
      <c r="B791" s="4" t="s">
        <v>3413</v>
      </c>
      <c r="C791" s="4" t="s">
        <v>5240</v>
      </c>
      <c r="D791" s="5">
        <v>45778</v>
      </c>
      <c r="E791" s="4" t="s">
        <v>20</v>
      </c>
      <c r="F791" s="4"/>
      <c r="G791" s="4" t="s">
        <v>5189</v>
      </c>
      <c r="H791" s="4" t="s">
        <v>316</v>
      </c>
      <c r="I791" s="4">
        <v>2240</v>
      </c>
      <c r="J791" s="4" t="s">
        <v>4929</v>
      </c>
      <c r="K791" s="4" t="s">
        <v>5035</v>
      </c>
      <c r="L791" s="4"/>
    </row>
    <row r="792" spans="1:12">
      <c r="A792" s="4" t="s">
        <v>5923</v>
      </c>
      <c r="B792" s="4" t="s">
        <v>1815</v>
      </c>
      <c r="C792" s="4" t="s">
        <v>4937</v>
      </c>
      <c r="D792" s="5"/>
      <c r="E792" s="4" t="s">
        <v>5034</v>
      </c>
      <c r="F792" s="4"/>
      <c r="G792" s="4" t="s">
        <v>4993</v>
      </c>
      <c r="H792" s="4" t="s">
        <v>5084</v>
      </c>
      <c r="I792" s="4"/>
      <c r="J792" s="4" t="s">
        <v>5092</v>
      </c>
      <c r="K792" s="4"/>
      <c r="L792" s="4"/>
    </row>
    <row r="793" spans="1:12">
      <c r="A793" s="4" t="s">
        <v>5924</v>
      </c>
      <c r="B793" s="4" t="s">
        <v>3736</v>
      </c>
      <c r="C793" s="4" t="s">
        <v>5078</v>
      </c>
      <c r="D793" s="5">
        <v>45845</v>
      </c>
      <c r="E793" s="4" t="s">
        <v>5094</v>
      </c>
      <c r="F793" s="4" t="s">
        <v>4898</v>
      </c>
      <c r="G793" s="4" t="s">
        <v>5132</v>
      </c>
      <c r="H793" s="4" t="s">
        <v>5080</v>
      </c>
      <c r="I793" s="4">
        <v>1991</v>
      </c>
      <c r="J793" s="4" t="s">
        <v>4973</v>
      </c>
      <c r="K793" s="4"/>
      <c r="L793" s="4" t="s">
        <v>5392</v>
      </c>
    </row>
    <row r="794" spans="1:12">
      <c r="A794" s="4" t="s">
        <v>5925</v>
      </c>
      <c r="B794" s="4" t="s">
        <v>3912</v>
      </c>
      <c r="C794" s="4" t="s">
        <v>5009</v>
      </c>
      <c r="D794" s="5">
        <v>45723</v>
      </c>
      <c r="E794" s="4" t="s">
        <v>369</v>
      </c>
      <c r="F794" s="4" t="s">
        <v>4824</v>
      </c>
      <c r="G794" s="4" t="s">
        <v>5069</v>
      </c>
      <c r="H794" s="4" t="s">
        <v>4983</v>
      </c>
      <c r="I794" s="4"/>
      <c r="J794" s="4" t="s">
        <v>5137</v>
      </c>
      <c r="K794" s="4" t="s">
        <v>5012</v>
      </c>
      <c r="L794" s="4"/>
    </row>
    <row r="795" spans="1:12">
      <c r="A795" s="4" t="s">
        <v>5926</v>
      </c>
      <c r="B795" s="4" t="s">
        <v>1775</v>
      </c>
      <c r="C795" s="4" t="s">
        <v>4937</v>
      </c>
      <c r="D795" s="5">
        <v>45983</v>
      </c>
      <c r="E795" s="4" t="s">
        <v>5079</v>
      </c>
      <c r="F795" s="4" t="s">
        <v>4839</v>
      </c>
      <c r="G795" s="4" t="s">
        <v>5039</v>
      </c>
      <c r="H795" s="4" t="s">
        <v>5136</v>
      </c>
      <c r="I795" s="4">
        <v>1625</v>
      </c>
      <c r="J795" s="4" t="s">
        <v>4956</v>
      </c>
      <c r="K795" s="4" t="s">
        <v>4930</v>
      </c>
      <c r="L795" s="4" t="s">
        <v>5927</v>
      </c>
    </row>
    <row r="796" spans="1:12">
      <c r="A796" s="4" t="s">
        <v>5928</v>
      </c>
      <c r="B796" s="4" t="s">
        <v>3420</v>
      </c>
      <c r="C796" s="4" t="s">
        <v>4926</v>
      </c>
      <c r="D796" s="5">
        <v>45988</v>
      </c>
      <c r="E796" s="4" t="s">
        <v>5094</v>
      </c>
      <c r="F796" s="4" t="s">
        <v>4865</v>
      </c>
      <c r="G796" s="4" t="s">
        <v>5130</v>
      </c>
      <c r="H796" s="4" t="s">
        <v>4983</v>
      </c>
      <c r="I796" s="4">
        <v>715</v>
      </c>
      <c r="J796" s="4" t="s">
        <v>5002</v>
      </c>
      <c r="K796" s="4" t="s">
        <v>5003</v>
      </c>
      <c r="L796" s="4"/>
    </row>
    <row r="797" spans="1:12">
      <c r="A797" s="4" t="s">
        <v>5929</v>
      </c>
      <c r="B797" s="4" t="s">
        <v>2917</v>
      </c>
      <c r="C797" s="4" t="s">
        <v>5051</v>
      </c>
      <c r="D797" s="5">
        <v>45670</v>
      </c>
      <c r="E797" s="4"/>
      <c r="F797" s="4" t="s">
        <v>4819</v>
      </c>
      <c r="G797" s="4" t="s">
        <v>5135</v>
      </c>
      <c r="H797" s="4" t="s">
        <v>133</v>
      </c>
      <c r="I797" s="4">
        <v>262</v>
      </c>
      <c r="J797" s="4" t="s">
        <v>5092</v>
      </c>
      <c r="K797" s="4"/>
      <c r="L797" s="4"/>
    </row>
    <row r="798" spans="1:12">
      <c r="A798" s="4" t="s">
        <v>5930</v>
      </c>
      <c r="B798" s="4" t="s">
        <v>1856</v>
      </c>
      <c r="C798" s="4" t="s">
        <v>5226</v>
      </c>
      <c r="D798" s="5">
        <v>45814</v>
      </c>
      <c r="E798" s="4" t="s">
        <v>5127</v>
      </c>
      <c r="F798" s="4"/>
      <c r="G798" s="4" t="s">
        <v>5014</v>
      </c>
      <c r="H798" s="4" t="s">
        <v>5084</v>
      </c>
      <c r="I798" s="4">
        <v>98</v>
      </c>
      <c r="J798" s="4" t="s">
        <v>4929</v>
      </c>
      <c r="K798" s="4"/>
      <c r="L798" s="4"/>
    </row>
    <row r="799" spans="1:12">
      <c r="A799" s="4" t="s">
        <v>5931</v>
      </c>
      <c r="B799" s="4" t="s">
        <v>3489</v>
      </c>
      <c r="C799" s="4" t="s">
        <v>5263</v>
      </c>
      <c r="D799" s="5">
        <v>45737</v>
      </c>
      <c r="E799" s="4" t="s">
        <v>21</v>
      </c>
      <c r="F799" s="4" t="s">
        <v>4847</v>
      </c>
      <c r="G799" s="4" t="s">
        <v>5062</v>
      </c>
      <c r="H799" s="4" t="s">
        <v>4988</v>
      </c>
      <c r="I799" s="4">
        <v>891</v>
      </c>
      <c r="J799" s="4" t="s">
        <v>4977</v>
      </c>
      <c r="K799" s="4" t="s">
        <v>5122</v>
      </c>
      <c r="L799" s="4"/>
    </row>
    <row r="800" spans="1:12">
      <c r="A800" s="4" t="s">
        <v>5932</v>
      </c>
      <c r="B800" s="4" t="s">
        <v>2857</v>
      </c>
      <c r="C800" s="4" t="s">
        <v>5111</v>
      </c>
      <c r="D800" s="5">
        <v>45992</v>
      </c>
      <c r="E800" s="4" t="s">
        <v>5134</v>
      </c>
      <c r="F800" s="4" t="s">
        <v>4898</v>
      </c>
      <c r="G800" s="4" t="s">
        <v>5142</v>
      </c>
      <c r="H800" s="4" t="s">
        <v>5052</v>
      </c>
      <c r="I800" s="4">
        <v>1057</v>
      </c>
      <c r="J800" s="4" t="s">
        <v>5002</v>
      </c>
      <c r="K800" s="4"/>
      <c r="L800" s="4"/>
    </row>
    <row r="801" spans="1:12">
      <c r="A801" s="4" t="s">
        <v>5933</v>
      </c>
      <c r="B801" s="4" t="s">
        <v>454</v>
      </c>
      <c r="C801" s="4" t="s">
        <v>4975</v>
      </c>
      <c r="D801" s="5">
        <v>45795</v>
      </c>
      <c r="E801" s="4" t="s">
        <v>251</v>
      </c>
      <c r="F801" s="4" t="s">
        <v>4865</v>
      </c>
      <c r="G801" s="4" t="s">
        <v>4950</v>
      </c>
      <c r="H801" s="4" t="s">
        <v>4994</v>
      </c>
      <c r="I801" s="4">
        <v>1306</v>
      </c>
      <c r="J801" s="4" t="s">
        <v>5031</v>
      </c>
      <c r="K801" s="4" t="s">
        <v>5035</v>
      </c>
      <c r="L801" s="4"/>
    </row>
    <row r="802" spans="1:12">
      <c r="A802" s="4" t="s">
        <v>5934</v>
      </c>
      <c r="B802" s="4" t="s">
        <v>2524</v>
      </c>
      <c r="C802" s="4" t="s">
        <v>5033</v>
      </c>
      <c r="D802" s="5">
        <v>45729</v>
      </c>
      <c r="E802" s="4" t="s">
        <v>4896</v>
      </c>
      <c r="F802" s="4" t="s">
        <v>4857</v>
      </c>
      <c r="G802" s="4" t="s">
        <v>5039</v>
      </c>
      <c r="H802" s="4" t="s">
        <v>4951</v>
      </c>
      <c r="I802" s="4"/>
      <c r="J802" s="4" t="s">
        <v>5002</v>
      </c>
      <c r="K802" s="4" t="s">
        <v>5023</v>
      </c>
      <c r="L802" s="4"/>
    </row>
    <row r="803" spans="1:12">
      <c r="A803" s="4" t="s">
        <v>5935</v>
      </c>
      <c r="B803" s="4" t="s">
        <v>2365</v>
      </c>
      <c r="C803" s="4" t="s">
        <v>5106</v>
      </c>
      <c r="D803" s="5">
        <v>45779</v>
      </c>
      <c r="E803" s="4" t="s">
        <v>4943</v>
      </c>
      <c r="F803" s="4"/>
      <c r="G803" s="4" t="s">
        <v>5069</v>
      </c>
      <c r="H803" s="4" t="s">
        <v>222</v>
      </c>
      <c r="I803" s="4">
        <v>1246</v>
      </c>
      <c r="J803" s="4" t="s">
        <v>4946</v>
      </c>
      <c r="K803" s="4" t="s">
        <v>5023</v>
      </c>
      <c r="L803" s="4"/>
    </row>
    <row r="804" spans="1:12">
      <c r="A804" s="4" t="s">
        <v>5936</v>
      </c>
      <c r="B804" s="4" t="s">
        <v>3696</v>
      </c>
      <c r="C804" s="4" t="s">
        <v>5163</v>
      </c>
      <c r="D804" s="5"/>
      <c r="E804" s="4" t="s">
        <v>5022</v>
      </c>
      <c r="F804" s="4" t="s">
        <v>4865</v>
      </c>
      <c r="G804" s="4" t="s">
        <v>5025</v>
      </c>
      <c r="H804" s="4" t="s">
        <v>5136</v>
      </c>
      <c r="I804" s="4">
        <v>1372</v>
      </c>
      <c r="J804" s="4" t="s">
        <v>4946</v>
      </c>
      <c r="K804" s="4"/>
      <c r="L804" s="4"/>
    </row>
    <row r="805" spans="1:12">
      <c r="A805" s="4" t="s">
        <v>5937</v>
      </c>
      <c r="B805" s="4" t="s">
        <v>2347</v>
      </c>
      <c r="C805" s="4" t="s">
        <v>5106</v>
      </c>
      <c r="D805" s="5">
        <v>45917</v>
      </c>
      <c r="E805" s="4" t="s">
        <v>5034</v>
      </c>
      <c r="F805" s="4" t="s">
        <v>4824</v>
      </c>
      <c r="G805" s="4" t="s">
        <v>4967</v>
      </c>
      <c r="H805" s="4" t="s">
        <v>5052</v>
      </c>
      <c r="I805" s="4"/>
      <c r="J805" s="4"/>
      <c r="K805" s="4"/>
      <c r="L805" s="4"/>
    </row>
    <row r="806" spans="1:12">
      <c r="A806" s="4" t="s">
        <v>5938</v>
      </c>
      <c r="B806" s="4" t="s">
        <v>3313</v>
      </c>
      <c r="C806" s="4" t="s">
        <v>5126</v>
      </c>
      <c r="D806" s="5">
        <v>46006</v>
      </c>
      <c r="E806" s="4" t="s">
        <v>369</v>
      </c>
      <c r="F806" s="4"/>
      <c r="G806" s="4" t="s">
        <v>4961</v>
      </c>
      <c r="H806" s="4" t="s">
        <v>5017</v>
      </c>
      <c r="I806" s="4">
        <v>492</v>
      </c>
      <c r="J806" s="4" t="s">
        <v>5049</v>
      </c>
      <c r="K806" s="4" t="s">
        <v>4947</v>
      </c>
      <c r="L806" s="4"/>
    </row>
    <row r="807" spans="1:12">
      <c r="A807" s="4" t="s">
        <v>5939</v>
      </c>
      <c r="B807" s="4" t="s">
        <v>1023</v>
      </c>
      <c r="C807" s="4" t="s">
        <v>5140</v>
      </c>
      <c r="D807" s="5">
        <v>45939</v>
      </c>
      <c r="E807" s="4"/>
      <c r="F807" s="4" t="s">
        <v>4875</v>
      </c>
      <c r="G807" s="4" t="s">
        <v>5071</v>
      </c>
      <c r="H807" s="4" t="s">
        <v>4951</v>
      </c>
      <c r="I807" s="4">
        <v>2037</v>
      </c>
      <c r="J807" s="4" t="s">
        <v>5031</v>
      </c>
      <c r="K807" s="4" t="s">
        <v>5053</v>
      </c>
      <c r="L807" s="4"/>
    </row>
    <row r="808" spans="1:12">
      <c r="A808" s="4" t="s">
        <v>5940</v>
      </c>
      <c r="B808" s="4" t="s">
        <v>3685</v>
      </c>
      <c r="C808" s="4" t="s">
        <v>5147</v>
      </c>
      <c r="D808" s="5"/>
      <c r="E808" s="4" t="s">
        <v>4966</v>
      </c>
      <c r="F808" s="4" t="s">
        <v>4908</v>
      </c>
      <c r="G808" s="4" t="s">
        <v>4976</v>
      </c>
      <c r="H808" s="4" t="s">
        <v>4994</v>
      </c>
      <c r="I808" s="4">
        <v>134</v>
      </c>
      <c r="J808" s="4" t="s">
        <v>5002</v>
      </c>
      <c r="K808" s="4" t="s">
        <v>5047</v>
      </c>
      <c r="L808" s="4"/>
    </row>
    <row r="809" spans="1:12">
      <c r="A809" s="4" t="s">
        <v>5941</v>
      </c>
      <c r="B809" s="4" t="s">
        <v>4554</v>
      </c>
      <c r="C809" s="4" t="s">
        <v>5033</v>
      </c>
      <c r="D809" s="5">
        <v>45800</v>
      </c>
      <c r="E809" s="4" t="s">
        <v>4982</v>
      </c>
      <c r="F809" s="4" t="s">
        <v>4875</v>
      </c>
      <c r="G809" s="4" t="s">
        <v>5095</v>
      </c>
      <c r="H809" s="4"/>
      <c r="I809" s="4"/>
      <c r="J809" s="4" t="s">
        <v>4984</v>
      </c>
      <c r="K809" s="4"/>
      <c r="L809" s="4"/>
    </row>
    <row r="810" spans="1:12">
      <c r="A810" s="4" t="s">
        <v>5942</v>
      </c>
      <c r="B810" s="4" t="s">
        <v>4778</v>
      </c>
      <c r="C810" s="4" t="s">
        <v>5037</v>
      </c>
      <c r="D810" s="5">
        <v>45950</v>
      </c>
      <c r="E810" s="4" t="s">
        <v>5022</v>
      </c>
      <c r="F810" s="4" t="s">
        <v>4891</v>
      </c>
      <c r="G810" s="4" t="s">
        <v>5135</v>
      </c>
      <c r="H810" s="4" t="s">
        <v>133</v>
      </c>
      <c r="I810" s="4">
        <v>1753</v>
      </c>
      <c r="J810" s="4"/>
      <c r="K810" s="4" t="s">
        <v>5026</v>
      </c>
      <c r="L810" s="4"/>
    </row>
    <row r="811" spans="1:12">
      <c r="A811" s="4" t="s">
        <v>5943</v>
      </c>
      <c r="B811" s="4" t="s">
        <v>2004</v>
      </c>
      <c r="C811" s="4" t="s">
        <v>4942</v>
      </c>
      <c r="D811" s="5">
        <v>45725</v>
      </c>
      <c r="E811" s="4" t="s">
        <v>4943</v>
      </c>
      <c r="F811" s="4" t="s">
        <v>4898</v>
      </c>
      <c r="G811" s="4" t="s">
        <v>4972</v>
      </c>
      <c r="H811" s="4" t="s">
        <v>5084</v>
      </c>
      <c r="I811" s="4">
        <v>734</v>
      </c>
      <c r="J811" s="4" t="s">
        <v>4940</v>
      </c>
      <c r="K811" s="4" t="s">
        <v>4969</v>
      </c>
      <c r="L811" s="4" t="s">
        <v>5027</v>
      </c>
    </row>
    <row r="812" spans="1:12">
      <c r="A812" s="4" t="s">
        <v>5944</v>
      </c>
      <c r="B812" s="4" t="s">
        <v>1150</v>
      </c>
      <c r="C812" s="4" t="s">
        <v>5238</v>
      </c>
      <c r="D812" s="5">
        <v>45854</v>
      </c>
      <c r="E812" s="4" t="s">
        <v>5134</v>
      </c>
      <c r="F812" s="4" t="s">
        <v>4875</v>
      </c>
      <c r="G812" s="4" t="s">
        <v>4933</v>
      </c>
      <c r="H812" s="4" t="s">
        <v>4994</v>
      </c>
      <c r="I812" s="4">
        <v>408</v>
      </c>
      <c r="J812" s="4"/>
      <c r="K812" s="4" t="s">
        <v>5057</v>
      </c>
      <c r="L812" s="4"/>
    </row>
    <row r="813" spans="1:12">
      <c r="A813" s="4" t="s">
        <v>5945</v>
      </c>
      <c r="B813" s="4" t="s">
        <v>2799</v>
      </c>
      <c r="C813" s="4" t="s">
        <v>5145</v>
      </c>
      <c r="D813" s="5">
        <v>45765</v>
      </c>
      <c r="E813" s="4" t="s">
        <v>5094</v>
      </c>
      <c r="F813" s="4"/>
      <c r="G813" s="4"/>
      <c r="H813" s="4" t="s">
        <v>5136</v>
      </c>
      <c r="I813" s="4">
        <v>972</v>
      </c>
      <c r="J813" s="4" t="s">
        <v>5137</v>
      </c>
      <c r="K813" s="4" t="s">
        <v>5026</v>
      </c>
      <c r="L813" s="4"/>
    </row>
    <row r="814" spans="1:12">
      <c r="A814" s="4" t="s">
        <v>5946</v>
      </c>
      <c r="B814" s="4" t="s">
        <v>4179</v>
      </c>
      <c r="C814" s="4" t="s">
        <v>5020</v>
      </c>
      <c r="D814" s="5">
        <v>45947</v>
      </c>
      <c r="E814" s="4" t="s">
        <v>4982</v>
      </c>
      <c r="F814" s="4" t="s">
        <v>4857</v>
      </c>
      <c r="G814" s="4" t="s">
        <v>4993</v>
      </c>
      <c r="H814" s="4" t="s">
        <v>5080</v>
      </c>
      <c r="I814" s="4">
        <v>1038</v>
      </c>
      <c r="J814" s="4" t="s">
        <v>4929</v>
      </c>
      <c r="K814" s="4"/>
      <c r="L814" s="4"/>
    </row>
    <row r="815" spans="1:12">
      <c r="A815" s="4" t="s">
        <v>5947</v>
      </c>
      <c r="B815" s="4" t="s">
        <v>1280</v>
      </c>
      <c r="C815" s="4" t="s">
        <v>5051</v>
      </c>
      <c r="D815" s="5">
        <v>45841</v>
      </c>
      <c r="E815" s="4" t="s">
        <v>4896</v>
      </c>
      <c r="F815" s="4" t="s">
        <v>4865</v>
      </c>
      <c r="G815" s="4" t="s">
        <v>4944</v>
      </c>
      <c r="H815" s="4" t="s">
        <v>5084</v>
      </c>
      <c r="I815" s="4">
        <v>1103</v>
      </c>
      <c r="J815" s="4" t="s">
        <v>5018</v>
      </c>
      <c r="K815" s="4"/>
      <c r="L815" s="4" t="s">
        <v>5464</v>
      </c>
    </row>
    <row r="816" spans="1:12">
      <c r="A816" s="4" t="s">
        <v>5948</v>
      </c>
      <c r="B816" s="4" t="s">
        <v>1345</v>
      </c>
      <c r="C816" s="4" t="s">
        <v>5116</v>
      </c>
      <c r="D816" s="5">
        <v>45711</v>
      </c>
      <c r="E816" s="4" t="s">
        <v>21</v>
      </c>
      <c r="F816" s="4"/>
      <c r="G816" s="4" t="s">
        <v>4955</v>
      </c>
      <c r="H816" s="4" t="s">
        <v>4928</v>
      </c>
      <c r="I816" s="4">
        <v>1973</v>
      </c>
      <c r="J816" s="4" t="s">
        <v>4946</v>
      </c>
      <c r="K816" s="4" t="s">
        <v>4963</v>
      </c>
      <c r="L816" s="4" t="s">
        <v>5379</v>
      </c>
    </row>
    <row r="817" spans="1:12">
      <c r="A817" s="4" t="s">
        <v>5949</v>
      </c>
      <c r="B817" s="4" t="s">
        <v>351</v>
      </c>
      <c r="C817" s="4" t="s">
        <v>5042</v>
      </c>
      <c r="D817" s="5">
        <v>45743</v>
      </c>
      <c r="E817" s="4" t="s">
        <v>5094</v>
      </c>
      <c r="F817" s="4" t="s">
        <v>4819</v>
      </c>
      <c r="G817" s="4" t="s">
        <v>4967</v>
      </c>
      <c r="H817" s="4" t="s">
        <v>5072</v>
      </c>
      <c r="I817" s="4">
        <v>151</v>
      </c>
      <c r="J817" s="4" t="s">
        <v>4940</v>
      </c>
      <c r="K817" s="4" t="s">
        <v>4999</v>
      </c>
      <c r="L817" s="4" t="s">
        <v>5364</v>
      </c>
    </row>
    <row r="818" spans="1:12">
      <c r="A818" s="4" t="s">
        <v>5950</v>
      </c>
      <c r="B818" s="4" t="s">
        <v>3946</v>
      </c>
      <c r="C818" s="4" t="s">
        <v>5152</v>
      </c>
      <c r="D818" s="5">
        <v>45689</v>
      </c>
      <c r="E818" s="4" t="s">
        <v>4896</v>
      </c>
      <c r="F818" s="4" t="s">
        <v>4908</v>
      </c>
      <c r="G818" s="4" t="s">
        <v>5039</v>
      </c>
      <c r="H818" s="4" t="s">
        <v>4994</v>
      </c>
      <c r="I818" s="4">
        <v>1326</v>
      </c>
      <c r="J818" s="4"/>
      <c r="K818" s="4" t="s">
        <v>4947</v>
      </c>
      <c r="L818" s="4"/>
    </row>
    <row r="819" spans="1:12">
      <c r="A819" s="4" t="s">
        <v>5951</v>
      </c>
      <c r="B819" s="4" t="s">
        <v>4620</v>
      </c>
      <c r="C819" s="4" t="s">
        <v>5226</v>
      </c>
      <c r="D819" s="5">
        <v>45661</v>
      </c>
      <c r="E819" s="4" t="s">
        <v>5034</v>
      </c>
      <c r="F819" s="4" t="s">
        <v>4898</v>
      </c>
      <c r="G819" s="4" t="s">
        <v>5014</v>
      </c>
      <c r="H819" s="4" t="s">
        <v>5072</v>
      </c>
      <c r="I819" s="4">
        <v>2013</v>
      </c>
      <c r="J819" s="4"/>
      <c r="K819" s="4" t="s">
        <v>5053</v>
      </c>
      <c r="L819" s="4"/>
    </row>
    <row r="820" spans="1:12">
      <c r="A820" s="4" t="s">
        <v>5952</v>
      </c>
      <c r="B820" s="4" t="s">
        <v>84</v>
      </c>
      <c r="C820" s="4" t="s">
        <v>5033</v>
      </c>
      <c r="D820" s="5">
        <v>45743</v>
      </c>
      <c r="E820" s="4" t="s">
        <v>5022</v>
      </c>
      <c r="F820" s="4" t="s">
        <v>4857</v>
      </c>
      <c r="G820" s="4" t="s">
        <v>5120</v>
      </c>
      <c r="H820" s="4" t="s">
        <v>133</v>
      </c>
      <c r="I820" s="4">
        <v>2340</v>
      </c>
      <c r="J820" s="4" t="s">
        <v>5002</v>
      </c>
      <c r="K820" s="4"/>
      <c r="L820" s="4"/>
    </row>
    <row r="821" spans="1:12">
      <c r="A821" s="4" t="s">
        <v>5953</v>
      </c>
      <c r="B821" s="4" t="s">
        <v>4132</v>
      </c>
      <c r="C821" s="4" t="s">
        <v>5068</v>
      </c>
      <c r="D821" s="5"/>
      <c r="E821" s="4"/>
      <c r="F821" s="4" t="s">
        <v>4865</v>
      </c>
      <c r="G821" s="4" t="s">
        <v>5156</v>
      </c>
      <c r="H821" s="4" t="s">
        <v>489</v>
      </c>
      <c r="I821" s="4">
        <v>1628</v>
      </c>
      <c r="J821" s="4"/>
      <c r="K821" s="4" t="s">
        <v>5035</v>
      </c>
      <c r="L821" s="4"/>
    </row>
    <row r="822" spans="1:12">
      <c r="A822" s="4" t="s">
        <v>5954</v>
      </c>
      <c r="B822" s="4" t="s">
        <v>854</v>
      </c>
      <c r="C822" s="4" t="s">
        <v>5152</v>
      </c>
      <c r="D822" s="5">
        <v>45678</v>
      </c>
      <c r="E822" s="4" t="s">
        <v>5127</v>
      </c>
      <c r="F822" s="4"/>
      <c r="G822" s="4" t="s">
        <v>5130</v>
      </c>
      <c r="H822" s="4"/>
      <c r="I822" s="4">
        <v>486</v>
      </c>
      <c r="J822" s="4" t="s">
        <v>5049</v>
      </c>
      <c r="K822" s="4" t="s">
        <v>5003</v>
      </c>
      <c r="L822" s="4"/>
    </row>
    <row r="823" spans="1:12">
      <c r="A823" s="4" t="s">
        <v>5955</v>
      </c>
      <c r="B823" s="4" t="s">
        <v>4515</v>
      </c>
      <c r="C823" s="4" t="s">
        <v>5118</v>
      </c>
      <c r="D823" s="5"/>
      <c r="E823" s="4" t="s">
        <v>5065</v>
      </c>
      <c r="F823" s="4" t="s">
        <v>4839</v>
      </c>
      <c r="G823" s="4" t="s">
        <v>4933</v>
      </c>
      <c r="H823" s="4" t="s">
        <v>4998</v>
      </c>
      <c r="I823" s="4">
        <v>724</v>
      </c>
      <c r="J823" s="4" t="s">
        <v>4956</v>
      </c>
      <c r="K823" s="4"/>
      <c r="L823" s="4"/>
    </row>
    <row r="824" spans="1:12">
      <c r="A824" s="4" t="s">
        <v>5956</v>
      </c>
      <c r="B824" s="4" t="s">
        <v>4495</v>
      </c>
      <c r="C824" s="4" t="s">
        <v>5176</v>
      </c>
      <c r="D824" s="5">
        <v>45804</v>
      </c>
      <c r="E824" s="4" t="s">
        <v>5043</v>
      </c>
      <c r="F824" s="4"/>
      <c r="G824" s="4" t="s">
        <v>5189</v>
      </c>
      <c r="H824" s="4"/>
      <c r="I824" s="4">
        <v>1389</v>
      </c>
      <c r="J824" s="4" t="s">
        <v>4956</v>
      </c>
      <c r="K824" s="4" t="s">
        <v>4999</v>
      </c>
      <c r="L824" s="4"/>
    </row>
    <row r="825" spans="1:12">
      <c r="A825" s="4" t="s">
        <v>5957</v>
      </c>
      <c r="B825" s="4" t="s">
        <v>4522</v>
      </c>
      <c r="C825" s="4" t="s">
        <v>4932</v>
      </c>
      <c r="D825" s="5">
        <v>45815</v>
      </c>
      <c r="E825" s="4" t="s">
        <v>21</v>
      </c>
      <c r="F825" s="4" t="s">
        <v>4891</v>
      </c>
      <c r="G825" s="4" t="s">
        <v>5089</v>
      </c>
      <c r="H825" s="4" t="s">
        <v>133</v>
      </c>
      <c r="I825" s="4">
        <v>328</v>
      </c>
      <c r="J825" s="4" t="s">
        <v>5082</v>
      </c>
      <c r="K825" s="4" t="s">
        <v>4999</v>
      </c>
      <c r="L825" s="4" t="s">
        <v>5927</v>
      </c>
    </row>
    <row r="826" spans="1:12">
      <c r="A826" s="4" t="s">
        <v>5958</v>
      </c>
      <c r="B826" s="4" t="s">
        <v>2150</v>
      </c>
      <c r="C826" s="4" t="s">
        <v>5206</v>
      </c>
      <c r="D826" s="5">
        <v>45815</v>
      </c>
      <c r="E826" s="4" t="s">
        <v>5022</v>
      </c>
      <c r="F826" s="4" t="s">
        <v>4898</v>
      </c>
      <c r="G826" s="4"/>
      <c r="H826" s="4"/>
      <c r="I826" s="4">
        <v>1474</v>
      </c>
      <c r="J826" s="4" t="s">
        <v>5137</v>
      </c>
      <c r="K826" s="4"/>
      <c r="L826" s="4"/>
    </row>
    <row r="827" spans="1:12">
      <c r="A827" s="4" t="s">
        <v>5959</v>
      </c>
      <c r="B827" s="4" t="s">
        <v>1878</v>
      </c>
      <c r="C827" s="4" t="s">
        <v>5051</v>
      </c>
      <c r="D827" s="5">
        <v>45718</v>
      </c>
      <c r="E827" s="4" t="s">
        <v>308</v>
      </c>
      <c r="F827" s="4"/>
      <c r="G827" s="4" t="s">
        <v>4961</v>
      </c>
      <c r="H827" s="4" t="s">
        <v>133</v>
      </c>
      <c r="I827" s="4">
        <v>1326</v>
      </c>
      <c r="J827" s="4" t="s">
        <v>5092</v>
      </c>
      <c r="K827" s="4"/>
      <c r="L827" s="4"/>
    </row>
    <row r="828" spans="1:12">
      <c r="A828" s="4" t="s">
        <v>5960</v>
      </c>
      <c r="B828" s="4" t="s">
        <v>4203</v>
      </c>
      <c r="C828" s="4" t="s">
        <v>5033</v>
      </c>
      <c r="D828" s="5">
        <v>45749</v>
      </c>
      <c r="E828" s="4"/>
      <c r="F828" s="4" t="s">
        <v>4847</v>
      </c>
      <c r="G828" s="4" t="s">
        <v>5130</v>
      </c>
      <c r="H828" s="4" t="s">
        <v>5090</v>
      </c>
      <c r="I828" s="4">
        <v>86</v>
      </c>
      <c r="J828" s="4" t="s">
        <v>4935</v>
      </c>
      <c r="K828" s="4" t="s">
        <v>4978</v>
      </c>
      <c r="L828" s="4"/>
    </row>
    <row r="829" spans="1:12">
      <c r="A829" s="4" t="s">
        <v>5961</v>
      </c>
      <c r="B829" s="4" t="s">
        <v>1007</v>
      </c>
      <c r="C829" s="4" t="s">
        <v>4981</v>
      </c>
      <c r="D829" s="5">
        <v>45892</v>
      </c>
      <c r="E829" s="4" t="s">
        <v>308</v>
      </c>
      <c r="F829" s="4" t="s">
        <v>4875</v>
      </c>
      <c r="G829" s="4" t="s">
        <v>4967</v>
      </c>
      <c r="H829" s="4" t="s">
        <v>316</v>
      </c>
      <c r="I829" s="4">
        <v>598</v>
      </c>
      <c r="J829" s="4" t="s">
        <v>4940</v>
      </c>
      <c r="K829" s="4" t="s">
        <v>5047</v>
      </c>
      <c r="L829" s="4"/>
    </row>
    <row r="830" spans="1:12">
      <c r="A830" s="4" t="s">
        <v>5962</v>
      </c>
      <c r="B830" s="4" t="s">
        <v>2521</v>
      </c>
      <c r="C830" s="4" t="s">
        <v>5009</v>
      </c>
      <c r="D830" s="5">
        <v>45892</v>
      </c>
      <c r="E830" s="4" t="s">
        <v>4966</v>
      </c>
      <c r="F830" s="4"/>
      <c r="G830" s="4" t="s">
        <v>4967</v>
      </c>
      <c r="H830" s="4" t="s">
        <v>5052</v>
      </c>
      <c r="I830" s="4">
        <v>1211</v>
      </c>
      <c r="J830" s="4" t="s">
        <v>5049</v>
      </c>
      <c r="K830" s="4"/>
      <c r="L830" s="4"/>
    </row>
    <row r="831" spans="1:12">
      <c r="A831" s="4" t="s">
        <v>5963</v>
      </c>
      <c r="B831" s="4" t="s">
        <v>3313</v>
      </c>
      <c r="C831" s="4" t="s">
        <v>4926</v>
      </c>
      <c r="D831" s="5">
        <v>46000</v>
      </c>
      <c r="E831" s="4" t="s">
        <v>5134</v>
      </c>
      <c r="F831" s="4" t="s">
        <v>4891</v>
      </c>
      <c r="G831" s="4" t="s">
        <v>4993</v>
      </c>
      <c r="H831" s="4" t="s">
        <v>5006</v>
      </c>
      <c r="I831" s="4">
        <v>2091</v>
      </c>
      <c r="J831" s="4" t="s">
        <v>4973</v>
      </c>
      <c r="K831" s="4" t="s">
        <v>5047</v>
      </c>
      <c r="L831" s="4"/>
    </row>
    <row r="832" spans="1:12">
      <c r="A832" s="4" t="s">
        <v>5964</v>
      </c>
      <c r="B832" s="4" t="s">
        <v>4004</v>
      </c>
      <c r="C832" s="4" t="s">
        <v>4959</v>
      </c>
      <c r="D832" s="5">
        <v>45987</v>
      </c>
      <c r="E832" s="4" t="s">
        <v>5113</v>
      </c>
      <c r="F832" s="4" t="s">
        <v>4847</v>
      </c>
      <c r="G832" s="4" t="s">
        <v>5132</v>
      </c>
      <c r="H832" s="4" t="s">
        <v>4934</v>
      </c>
      <c r="I832" s="4">
        <v>1814</v>
      </c>
      <c r="J832" s="4" t="s">
        <v>5031</v>
      </c>
      <c r="K832" s="4" t="s">
        <v>5047</v>
      </c>
      <c r="L832" s="4"/>
    </row>
    <row r="833" spans="1:11">
      <c r="A833" s="4" t="s">
        <v>5965</v>
      </c>
      <c r="B833" s="4" t="s">
        <v>1216</v>
      </c>
      <c r="C833" s="4" t="s">
        <v>5260</v>
      </c>
      <c r="D833" s="5">
        <v>45949</v>
      </c>
      <c r="E833" s="4" t="s">
        <v>251</v>
      </c>
      <c r="F833" s="4" t="s">
        <v>4847</v>
      </c>
      <c r="G833" s="4" t="s">
        <v>5044</v>
      </c>
      <c r="H833" s="4" t="s">
        <v>4945</v>
      </c>
      <c r="I833" s="4">
        <v>499</v>
      </c>
      <c r="J833" s="4" t="s">
        <v>4956</v>
      </c>
      <c r="K833" s="4"/>
    </row>
    <row r="834" spans="1:11">
      <c r="A834" s="4" t="s">
        <v>5966</v>
      </c>
      <c r="B834" s="4" t="s">
        <v>2068</v>
      </c>
      <c r="C834" s="4" t="s">
        <v>5078</v>
      </c>
      <c r="D834" s="5">
        <v>45946</v>
      </c>
      <c r="E834" s="4"/>
      <c r="F834" s="4" t="s">
        <v>4824</v>
      </c>
      <c r="G834" s="4" t="s">
        <v>5030</v>
      </c>
      <c r="H834" s="4" t="s">
        <v>5017</v>
      </c>
      <c r="I834" s="4">
        <v>295</v>
      </c>
      <c r="J834" s="4" t="s">
        <v>5107</v>
      </c>
      <c r="K834" s="4" t="s">
        <v>4947</v>
      </c>
    </row>
    <row r="835" spans="1:11">
      <c r="A835" s="4" t="s">
        <v>5967</v>
      </c>
      <c r="B835" s="4" t="s">
        <v>2576</v>
      </c>
      <c r="C835" s="4" t="s">
        <v>5051</v>
      </c>
      <c r="D835" s="5">
        <v>45700</v>
      </c>
      <c r="E835" s="4"/>
      <c r="F835" s="4" t="s">
        <v>4898</v>
      </c>
      <c r="G835" s="4" t="s">
        <v>4950</v>
      </c>
      <c r="H835" s="4" t="s">
        <v>316</v>
      </c>
      <c r="I835" s="4">
        <v>1439</v>
      </c>
      <c r="J835" s="4" t="s">
        <v>5191</v>
      </c>
      <c r="K835" s="4" t="s">
        <v>4963</v>
      </c>
    </row>
    <row r="836" spans="1:11">
      <c r="A836" s="4" t="s">
        <v>5968</v>
      </c>
      <c r="B836" s="4" t="s">
        <v>3382</v>
      </c>
      <c r="C836" s="4" t="s">
        <v>5240</v>
      </c>
      <c r="D836" s="5">
        <v>45757</v>
      </c>
      <c r="E836" s="4" t="s">
        <v>369</v>
      </c>
      <c r="F836" s="4" t="s">
        <v>4875</v>
      </c>
      <c r="G836" s="4" t="s">
        <v>5014</v>
      </c>
      <c r="H836" s="4" t="s">
        <v>4934</v>
      </c>
      <c r="I836" s="4">
        <v>1917</v>
      </c>
      <c r="J836" s="4" t="s">
        <v>5107</v>
      </c>
      <c r="K836" s="4"/>
    </row>
    <row r="837" spans="1:11">
      <c r="A837" s="4" t="s">
        <v>5969</v>
      </c>
      <c r="B837" s="4" t="s">
        <v>2331</v>
      </c>
      <c r="C837" s="4" t="s">
        <v>4971</v>
      </c>
      <c r="D837" s="5">
        <v>45712</v>
      </c>
      <c r="E837" s="4" t="s">
        <v>251</v>
      </c>
      <c r="F837" s="4" t="s">
        <v>4908</v>
      </c>
      <c r="G837" s="4" t="s">
        <v>5120</v>
      </c>
      <c r="H837" s="4" t="s">
        <v>4988</v>
      </c>
      <c r="I837" s="4">
        <v>980</v>
      </c>
      <c r="J837" s="4"/>
      <c r="K837" s="4"/>
    </row>
    <row r="838" spans="1:11">
      <c r="A838" s="4" t="s">
        <v>5970</v>
      </c>
      <c r="B838" s="4" t="s">
        <v>3950</v>
      </c>
      <c r="C838" s="4" t="s">
        <v>5097</v>
      </c>
      <c r="D838" s="5">
        <v>45828</v>
      </c>
      <c r="E838" s="4" t="s">
        <v>20</v>
      </c>
      <c r="F838" s="4"/>
      <c r="G838" s="4" t="s">
        <v>4976</v>
      </c>
      <c r="H838" s="4" t="s">
        <v>4951</v>
      </c>
      <c r="I838" s="4">
        <v>508</v>
      </c>
      <c r="J838" s="4" t="s">
        <v>4956</v>
      </c>
      <c r="K838" s="4"/>
    </row>
    <row r="839" spans="1:11">
      <c r="A839" s="4" t="s">
        <v>5971</v>
      </c>
      <c r="B839" s="4" t="s">
        <v>3318</v>
      </c>
      <c r="C839" s="4" t="s">
        <v>5126</v>
      </c>
      <c r="D839" s="5">
        <v>45729</v>
      </c>
      <c r="E839" s="4" t="s">
        <v>21</v>
      </c>
      <c r="F839" s="4"/>
      <c r="G839" s="4" t="s">
        <v>4993</v>
      </c>
      <c r="H839" s="4" t="s">
        <v>489</v>
      </c>
      <c r="I839" s="4">
        <v>2095</v>
      </c>
      <c r="J839" s="4" t="s">
        <v>5082</v>
      </c>
      <c r="K839" s="4" t="s">
        <v>4947</v>
      </c>
    </row>
    <row r="840" spans="1:11">
      <c r="A840" s="4" t="s">
        <v>5972</v>
      </c>
      <c r="B840" s="4" t="s">
        <v>3882</v>
      </c>
      <c r="C840" s="4" t="s">
        <v>5116</v>
      </c>
      <c r="D840" s="5">
        <v>45919</v>
      </c>
      <c r="E840" s="4" t="s">
        <v>369</v>
      </c>
      <c r="F840" s="4"/>
      <c r="G840" s="4" t="s">
        <v>5062</v>
      </c>
      <c r="H840" s="4" t="s">
        <v>4945</v>
      </c>
      <c r="I840" s="4">
        <v>215</v>
      </c>
      <c r="J840" s="4" t="s">
        <v>5049</v>
      </c>
      <c r="K840" s="4" t="s">
        <v>5122</v>
      </c>
    </row>
    <row r="841" spans="1:11">
      <c r="A841" s="4" t="s">
        <v>5973</v>
      </c>
      <c r="B841" s="4" t="s">
        <v>320</v>
      </c>
      <c r="C841" s="4" t="s">
        <v>5263</v>
      </c>
      <c r="D841" s="5"/>
      <c r="E841" s="4" t="s">
        <v>5038</v>
      </c>
      <c r="F841" s="4"/>
      <c r="G841" s="4" t="s">
        <v>5132</v>
      </c>
      <c r="H841" s="4" t="s">
        <v>4945</v>
      </c>
      <c r="I841" s="4">
        <v>536</v>
      </c>
      <c r="J841" s="4" t="s">
        <v>5191</v>
      </c>
      <c r="K841" s="4" t="s">
        <v>4957</v>
      </c>
    </row>
    <row r="842" spans="1:11">
      <c r="A842" s="4" t="s">
        <v>5974</v>
      </c>
      <c r="B842" s="4" t="s">
        <v>2288</v>
      </c>
      <c r="C842" s="4" t="s">
        <v>5325</v>
      </c>
      <c r="D842" s="5">
        <v>46013</v>
      </c>
      <c r="E842" s="4"/>
      <c r="F842" s="4" t="s">
        <v>4865</v>
      </c>
      <c r="G842" s="4" t="s">
        <v>5172</v>
      </c>
      <c r="H842" s="4" t="s">
        <v>4994</v>
      </c>
      <c r="I842" s="4">
        <v>629</v>
      </c>
      <c r="J842" s="4" t="s">
        <v>5107</v>
      </c>
      <c r="K842" s="4"/>
    </row>
    <row r="843" spans="1:11">
      <c r="A843" s="4" t="s">
        <v>5975</v>
      </c>
      <c r="B843" s="4" t="s">
        <v>511</v>
      </c>
      <c r="C843" s="4" t="s">
        <v>5118</v>
      </c>
      <c r="D843" s="5">
        <v>45673</v>
      </c>
      <c r="E843" s="4" t="s">
        <v>4960</v>
      </c>
      <c r="F843" s="4" t="s">
        <v>4908</v>
      </c>
      <c r="G843" s="4" t="s">
        <v>5071</v>
      </c>
      <c r="H843" s="4" t="s">
        <v>4983</v>
      </c>
      <c r="I843" s="4">
        <v>2121</v>
      </c>
      <c r="J843" s="4" t="s">
        <v>5049</v>
      </c>
      <c r="K843" s="4"/>
    </row>
    <row r="844" spans="1:11">
      <c r="A844" s="4" t="s">
        <v>5976</v>
      </c>
      <c r="B844" s="4" t="s">
        <v>1156</v>
      </c>
      <c r="C844" s="4" t="s">
        <v>5206</v>
      </c>
      <c r="D844" s="5">
        <v>45767</v>
      </c>
      <c r="E844" s="4" t="s">
        <v>5043</v>
      </c>
      <c r="F844" s="4" t="s">
        <v>4908</v>
      </c>
      <c r="G844" s="4" t="s">
        <v>4972</v>
      </c>
      <c r="H844" s="4" t="s">
        <v>5063</v>
      </c>
      <c r="I844" s="4">
        <v>1595</v>
      </c>
      <c r="J844" s="4" t="s">
        <v>4940</v>
      </c>
      <c r="K844" s="4" t="s">
        <v>4930</v>
      </c>
    </row>
    <row r="845" spans="1:11">
      <c r="A845" s="4" t="s">
        <v>5977</v>
      </c>
      <c r="B845" s="4" t="s">
        <v>1803</v>
      </c>
      <c r="C845" s="4" t="s">
        <v>5160</v>
      </c>
      <c r="D845" s="5">
        <v>45716</v>
      </c>
      <c r="E845" s="4" t="s">
        <v>5113</v>
      </c>
      <c r="F845" s="4"/>
      <c r="G845" s="4" t="s">
        <v>4955</v>
      </c>
      <c r="H845" s="4" t="s">
        <v>5076</v>
      </c>
      <c r="I845" s="4">
        <v>2079</v>
      </c>
      <c r="J845" s="4"/>
      <c r="K845" s="4"/>
    </row>
    <row r="846" spans="1:11">
      <c r="A846" s="4" t="s">
        <v>5978</v>
      </c>
      <c r="B846" s="4" t="s">
        <v>4418</v>
      </c>
      <c r="C846" s="4" t="s">
        <v>5051</v>
      </c>
      <c r="D846" s="5">
        <v>45729</v>
      </c>
      <c r="E846" s="4"/>
      <c r="F846" s="4" t="s">
        <v>4857</v>
      </c>
      <c r="G846" s="4" t="s">
        <v>5132</v>
      </c>
      <c r="H846" s="4" t="s">
        <v>489</v>
      </c>
      <c r="I846" s="4">
        <v>1444</v>
      </c>
      <c r="J846" s="4" t="s">
        <v>4977</v>
      </c>
      <c r="K846" s="4" t="s">
        <v>4947</v>
      </c>
    </row>
    <row r="847" spans="1:11">
      <c r="A847" s="4" t="s">
        <v>5979</v>
      </c>
      <c r="B847" s="4" t="s">
        <v>3061</v>
      </c>
      <c r="C847" s="4" t="s">
        <v>4949</v>
      </c>
      <c r="D847" s="5">
        <v>45792</v>
      </c>
      <c r="E847" s="4"/>
      <c r="F847" s="4" t="s">
        <v>4898</v>
      </c>
      <c r="G847" s="4" t="s">
        <v>5089</v>
      </c>
      <c r="H847" s="4" t="s">
        <v>489</v>
      </c>
      <c r="I847" s="4">
        <v>1360</v>
      </c>
      <c r="J847" s="4" t="s">
        <v>4946</v>
      </c>
      <c r="K847" s="4" t="s">
        <v>4957</v>
      </c>
    </row>
    <row r="848" spans="1:11">
      <c r="A848" s="4" t="s">
        <v>5980</v>
      </c>
      <c r="B848" s="4" t="s">
        <v>638</v>
      </c>
      <c r="C848" s="4" t="s">
        <v>5097</v>
      </c>
      <c r="D848" s="5">
        <v>45750</v>
      </c>
      <c r="E848" s="4"/>
      <c r="F848" s="4"/>
      <c r="G848" s="4" t="s">
        <v>5174</v>
      </c>
      <c r="H848" s="4" t="s">
        <v>4945</v>
      </c>
      <c r="I848" s="4">
        <v>2030</v>
      </c>
      <c r="J848" s="4"/>
      <c r="K848" s="4" t="s">
        <v>5035</v>
      </c>
    </row>
    <row r="849" spans="1:12">
      <c r="A849" s="4" t="s">
        <v>5981</v>
      </c>
      <c r="B849" s="4" t="s">
        <v>3233</v>
      </c>
      <c r="C849" s="4" t="s">
        <v>5029</v>
      </c>
      <c r="D849" s="5">
        <v>45716</v>
      </c>
      <c r="E849" s="4" t="s">
        <v>5079</v>
      </c>
      <c r="F849" s="4" t="s">
        <v>4819</v>
      </c>
      <c r="G849" s="4" t="s">
        <v>4944</v>
      </c>
      <c r="H849" s="4" t="s">
        <v>4945</v>
      </c>
      <c r="I849" s="4"/>
      <c r="J849" s="4" t="s">
        <v>4977</v>
      </c>
      <c r="K849" s="4" t="s">
        <v>5023</v>
      </c>
      <c r="L849" s="4"/>
    </row>
    <row r="850" spans="1:12">
      <c r="A850" s="4" t="s">
        <v>5982</v>
      </c>
      <c r="B850" s="4" t="s">
        <v>3958</v>
      </c>
      <c r="C850" s="4" t="s">
        <v>5152</v>
      </c>
      <c r="D850" s="5">
        <v>45914</v>
      </c>
      <c r="E850" s="4" t="s">
        <v>21</v>
      </c>
      <c r="F850" s="4"/>
      <c r="G850" s="4" t="s">
        <v>5069</v>
      </c>
      <c r="H850" s="4" t="s">
        <v>5080</v>
      </c>
      <c r="I850" s="4">
        <v>2140</v>
      </c>
      <c r="J850" s="4" t="s">
        <v>4935</v>
      </c>
      <c r="K850" s="4"/>
      <c r="L850" s="4" t="s">
        <v>5219</v>
      </c>
    </row>
    <row r="851" spans="1:12">
      <c r="A851" s="4" t="s">
        <v>5983</v>
      </c>
      <c r="B851" s="4" t="s">
        <v>2043</v>
      </c>
      <c r="C851" s="4" t="s">
        <v>5383</v>
      </c>
      <c r="D851" s="5">
        <v>45816</v>
      </c>
      <c r="E851" s="4" t="s">
        <v>4960</v>
      </c>
      <c r="F851" s="4"/>
      <c r="G851" s="4" t="s">
        <v>5074</v>
      </c>
      <c r="H851" s="4" t="s">
        <v>5072</v>
      </c>
      <c r="I851" s="4">
        <v>1730</v>
      </c>
      <c r="J851" s="4" t="s">
        <v>4973</v>
      </c>
      <c r="K851" s="4" t="s">
        <v>4930</v>
      </c>
      <c r="L851" s="4"/>
    </row>
    <row r="852" spans="1:12">
      <c r="A852" s="4" t="s">
        <v>5984</v>
      </c>
      <c r="B852" s="4" t="s">
        <v>57</v>
      </c>
      <c r="C852" s="4" t="s">
        <v>5229</v>
      </c>
      <c r="D852" s="5">
        <v>45896</v>
      </c>
      <c r="E852" s="4" t="s">
        <v>4982</v>
      </c>
      <c r="F852" s="4" t="s">
        <v>4908</v>
      </c>
      <c r="G852" s="4" t="s">
        <v>5174</v>
      </c>
      <c r="H852" s="4" t="s">
        <v>4928</v>
      </c>
      <c r="I852" s="4">
        <v>1918</v>
      </c>
      <c r="J852" s="4" t="s">
        <v>5018</v>
      </c>
      <c r="K852" s="4" t="s">
        <v>5012</v>
      </c>
      <c r="L852" s="4"/>
    </row>
    <row r="853" spans="1:12">
      <c r="A853" s="4" t="s">
        <v>5985</v>
      </c>
      <c r="B853" s="4" t="s">
        <v>3520</v>
      </c>
      <c r="C853" s="4" t="s">
        <v>5145</v>
      </c>
      <c r="D853" s="5">
        <v>45879</v>
      </c>
      <c r="E853" s="4" t="s">
        <v>5113</v>
      </c>
      <c r="F853" s="4"/>
      <c r="G853" s="4" t="s">
        <v>5044</v>
      </c>
      <c r="H853" s="4"/>
      <c r="I853" s="4">
        <v>1621</v>
      </c>
      <c r="J853" s="4" t="s">
        <v>5002</v>
      </c>
      <c r="K853" s="4" t="s">
        <v>4969</v>
      </c>
      <c r="L853" s="4"/>
    </row>
    <row r="854" spans="1:12">
      <c r="A854" s="4" t="s">
        <v>5986</v>
      </c>
      <c r="B854" s="4" t="s">
        <v>1315</v>
      </c>
      <c r="C854" s="4" t="s">
        <v>4965</v>
      </c>
      <c r="D854" s="5">
        <v>45814</v>
      </c>
      <c r="E854" s="4" t="s">
        <v>5113</v>
      </c>
      <c r="F854" s="4" t="s">
        <v>4875</v>
      </c>
      <c r="G854" s="4" t="s">
        <v>5174</v>
      </c>
      <c r="H854" s="4" t="s">
        <v>5076</v>
      </c>
      <c r="I854" s="4">
        <v>110</v>
      </c>
      <c r="J854" s="4" t="s">
        <v>4984</v>
      </c>
      <c r="K854" s="4" t="s">
        <v>4947</v>
      </c>
      <c r="L854" s="4"/>
    </row>
    <row r="855" spans="1:12">
      <c r="A855" s="4" t="s">
        <v>5987</v>
      </c>
      <c r="B855" s="4" t="s">
        <v>1305</v>
      </c>
      <c r="C855" s="4" t="s">
        <v>5226</v>
      </c>
      <c r="D855" s="5">
        <v>45971</v>
      </c>
      <c r="E855" s="4" t="s">
        <v>308</v>
      </c>
      <c r="F855" s="4"/>
      <c r="G855" s="4" t="s">
        <v>5014</v>
      </c>
      <c r="H855" s="4" t="s">
        <v>5006</v>
      </c>
      <c r="I855" s="4">
        <v>474</v>
      </c>
      <c r="J855" s="4" t="s">
        <v>4940</v>
      </c>
      <c r="K855" s="4" t="s">
        <v>5012</v>
      </c>
      <c r="L855" s="4"/>
    </row>
    <row r="856" spans="1:12">
      <c r="A856" s="4" t="s">
        <v>5988</v>
      </c>
      <c r="B856" s="4" t="s">
        <v>1669</v>
      </c>
      <c r="C856" s="4" t="s">
        <v>4949</v>
      </c>
      <c r="D856" s="5">
        <v>45955</v>
      </c>
      <c r="E856" s="4"/>
      <c r="F856" s="4"/>
      <c r="G856" s="4" t="s">
        <v>5044</v>
      </c>
      <c r="H856" s="4" t="s">
        <v>4928</v>
      </c>
      <c r="I856" s="4">
        <v>832</v>
      </c>
      <c r="J856" s="4" t="s">
        <v>5031</v>
      </c>
      <c r="K856" s="4" t="s">
        <v>5057</v>
      </c>
      <c r="L856" s="4" t="s">
        <v>5370</v>
      </c>
    </row>
    <row r="857" spans="1:12">
      <c r="A857" s="4" t="s">
        <v>5989</v>
      </c>
      <c r="B857" s="4" t="s">
        <v>4677</v>
      </c>
      <c r="C857" s="4" t="s">
        <v>5348</v>
      </c>
      <c r="D857" s="5">
        <v>45884</v>
      </c>
      <c r="E857" s="4" t="s">
        <v>5113</v>
      </c>
      <c r="F857" s="4" t="s">
        <v>4847</v>
      </c>
      <c r="G857" s="4" t="s">
        <v>5142</v>
      </c>
      <c r="H857" s="4" t="s">
        <v>4983</v>
      </c>
      <c r="I857" s="4">
        <v>939</v>
      </c>
      <c r="J857" s="4" t="s">
        <v>4935</v>
      </c>
      <c r="K857" s="4" t="s">
        <v>4999</v>
      </c>
      <c r="L857" s="4"/>
    </row>
    <row r="858" spans="1:12">
      <c r="A858" s="4" t="s">
        <v>5990</v>
      </c>
      <c r="B858" s="4" t="s">
        <v>95</v>
      </c>
      <c r="C858" s="4" t="s">
        <v>5097</v>
      </c>
      <c r="D858" s="5">
        <v>45830</v>
      </c>
      <c r="E858" s="4" t="s">
        <v>5056</v>
      </c>
      <c r="F858" s="4" t="s">
        <v>4898</v>
      </c>
      <c r="G858" s="4" t="s">
        <v>4993</v>
      </c>
      <c r="H858" s="4" t="s">
        <v>5080</v>
      </c>
      <c r="I858" s="4"/>
      <c r="J858" s="4" t="s">
        <v>4977</v>
      </c>
      <c r="K858" s="4" t="s">
        <v>5023</v>
      </c>
      <c r="L858" s="4"/>
    </row>
    <row r="859" spans="1:12">
      <c r="A859" s="4" t="s">
        <v>5991</v>
      </c>
      <c r="B859" s="4" t="s">
        <v>754</v>
      </c>
      <c r="C859" s="4" t="s">
        <v>5097</v>
      </c>
      <c r="D859" s="5">
        <v>45874</v>
      </c>
      <c r="E859" s="4" t="s">
        <v>20</v>
      </c>
      <c r="F859" s="4" t="s">
        <v>4891</v>
      </c>
      <c r="G859" s="4" t="s">
        <v>5142</v>
      </c>
      <c r="H859" s="4" t="s">
        <v>4968</v>
      </c>
      <c r="I859" s="4"/>
      <c r="J859" s="4" t="s">
        <v>5100</v>
      </c>
      <c r="K859" s="4" t="s">
        <v>4963</v>
      </c>
      <c r="L859" s="4"/>
    </row>
    <row r="860" spans="1:12">
      <c r="A860" s="4" t="s">
        <v>5992</v>
      </c>
      <c r="B860" s="4" t="s">
        <v>4696</v>
      </c>
      <c r="C860" s="4" t="s">
        <v>5033</v>
      </c>
      <c r="D860" s="5">
        <v>45864</v>
      </c>
      <c r="E860" s="4" t="s">
        <v>4982</v>
      </c>
      <c r="F860" s="4"/>
      <c r="G860" s="4" t="s">
        <v>5062</v>
      </c>
      <c r="H860" s="4" t="s">
        <v>133</v>
      </c>
      <c r="I860" s="4">
        <v>42</v>
      </c>
      <c r="J860" s="4" t="s">
        <v>5082</v>
      </c>
      <c r="K860" s="4" t="s">
        <v>4947</v>
      </c>
      <c r="L860" s="4" t="s">
        <v>5993</v>
      </c>
    </row>
    <row r="861" spans="1:12">
      <c r="A861" s="4" t="s">
        <v>5994</v>
      </c>
      <c r="B861" s="4" t="s">
        <v>1513</v>
      </c>
      <c r="C861" s="4" t="s">
        <v>5140</v>
      </c>
      <c r="D861" s="5">
        <v>45689</v>
      </c>
      <c r="E861" s="4" t="s">
        <v>4954</v>
      </c>
      <c r="F861" s="4" t="s">
        <v>4819</v>
      </c>
      <c r="G861" s="4" t="s">
        <v>4944</v>
      </c>
      <c r="H861" s="4" t="s">
        <v>5011</v>
      </c>
      <c r="I861" s="4">
        <v>1248</v>
      </c>
      <c r="J861" s="4" t="s">
        <v>4984</v>
      </c>
      <c r="K861" s="4" t="s">
        <v>4963</v>
      </c>
      <c r="L861" s="4"/>
    </row>
    <row r="862" spans="1:12">
      <c r="A862" s="4" t="s">
        <v>5995</v>
      </c>
      <c r="B862" s="4" t="s">
        <v>3340</v>
      </c>
      <c r="C862" s="4" t="s">
        <v>4971</v>
      </c>
      <c r="D862" s="5">
        <v>45850</v>
      </c>
      <c r="E862" s="4"/>
      <c r="F862" s="4" t="s">
        <v>4891</v>
      </c>
      <c r="G862" s="4" t="s">
        <v>5059</v>
      </c>
      <c r="H862" s="4"/>
      <c r="I862" s="4"/>
      <c r="J862" s="4" t="s">
        <v>5018</v>
      </c>
      <c r="K862" s="4"/>
      <c r="L862" s="4"/>
    </row>
    <row r="863" spans="1:12">
      <c r="A863" s="4" t="s">
        <v>5996</v>
      </c>
      <c r="B863" s="4" t="s">
        <v>1807</v>
      </c>
      <c r="C863" s="4" t="s">
        <v>4965</v>
      </c>
      <c r="D863" s="5">
        <v>45809</v>
      </c>
      <c r="E863" s="4" t="s">
        <v>5094</v>
      </c>
      <c r="F863" s="4" t="s">
        <v>4898</v>
      </c>
      <c r="G863" s="4" t="s">
        <v>4938</v>
      </c>
      <c r="H863" s="4" t="s">
        <v>4988</v>
      </c>
      <c r="I863" s="4"/>
      <c r="J863" s="4" t="s">
        <v>4956</v>
      </c>
      <c r="K863" s="4" t="s">
        <v>4978</v>
      </c>
      <c r="L863" s="4"/>
    </row>
    <row r="864" spans="1:12">
      <c r="A864" s="4" t="s">
        <v>5997</v>
      </c>
      <c r="B864" s="4" t="s">
        <v>3213</v>
      </c>
      <c r="C864" s="4" t="s">
        <v>5176</v>
      </c>
      <c r="D864" s="5">
        <v>45863</v>
      </c>
      <c r="E864" s="4" t="s">
        <v>5022</v>
      </c>
      <c r="F864" s="4" t="s">
        <v>4857</v>
      </c>
      <c r="G864" s="4" t="s">
        <v>4997</v>
      </c>
      <c r="H864" s="4" t="s">
        <v>5017</v>
      </c>
      <c r="I864" s="4">
        <v>98</v>
      </c>
      <c r="J864" s="4" t="s">
        <v>4929</v>
      </c>
      <c r="K864" s="4" t="s">
        <v>4930</v>
      </c>
      <c r="L864" s="4"/>
    </row>
    <row r="865" spans="1:12">
      <c r="A865" s="4" t="s">
        <v>5998</v>
      </c>
      <c r="B865" s="4" t="s">
        <v>4692</v>
      </c>
      <c r="C865" s="4" t="s">
        <v>5029</v>
      </c>
      <c r="D865" s="5">
        <v>45877</v>
      </c>
      <c r="E865" s="4"/>
      <c r="F865" s="4" t="s">
        <v>4824</v>
      </c>
      <c r="G865" s="4" t="s">
        <v>4938</v>
      </c>
      <c r="H865" s="4" t="s">
        <v>4951</v>
      </c>
      <c r="I865" s="4">
        <v>1216</v>
      </c>
      <c r="J865" s="4" t="s">
        <v>5092</v>
      </c>
      <c r="K865" s="4"/>
      <c r="L865" s="4"/>
    </row>
    <row r="866" spans="1:12">
      <c r="A866" s="4" t="s">
        <v>5999</v>
      </c>
      <c r="B866" s="4" t="s">
        <v>4692</v>
      </c>
      <c r="C866" s="4" t="s">
        <v>5116</v>
      </c>
      <c r="D866" s="5">
        <v>45709</v>
      </c>
      <c r="E866" s="4" t="s">
        <v>5094</v>
      </c>
      <c r="F866" s="4" t="s">
        <v>4857</v>
      </c>
      <c r="G866" s="4" t="s">
        <v>4955</v>
      </c>
      <c r="H866" s="4" t="s">
        <v>4951</v>
      </c>
      <c r="I866" s="4"/>
      <c r="J866" s="4" t="s">
        <v>4940</v>
      </c>
      <c r="K866" s="4" t="s">
        <v>5035</v>
      </c>
      <c r="L866" s="4"/>
    </row>
    <row r="867" spans="1:12">
      <c r="A867" s="4" t="s">
        <v>6000</v>
      </c>
      <c r="B867" s="4" t="s">
        <v>4318</v>
      </c>
      <c r="C867" s="4" t="s">
        <v>5042</v>
      </c>
      <c r="D867" s="5">
        <v>45671</v>
      </c>
      <c r="E867" s="4" t="s">
        <v>4982</v>
      </c>
      <c r="F867" s="4" t="s">
        <v>4847</v>
      </c>
      <c r="G867" s="4" t="s">
        <v>5130</v>
      </c>
      <c r="H867" s="4" t="s">
        <v>4988</v>
      </c>
      <c r="I867" s="4"/>
      <c r="J867" s="4" t="s">
        <v>4929</v>
      </c>
      <c r="K867" s="4"/>
      <c r="L867" s="4" t="s">
        <v>5370</v>
      </c>
    </row>
    <row r="868" spans="1:12">
      <c r="A868" s="4" t="s">
        <v>6001</v>
      </c>
      <c r="B868" s="4" t="s">
        <v>558</v>
      </c>
      <c r="C868" s="4" t="s">
        <v>5140</v>
      </c>
      <c r="D868" s="5">
        <v>45891</v>
      </c>
      <c r="E868" s="4" t="s">
        <v>5043</v>
      </c>
      <c r="F868" s="4"/>
      <c r="G868" s="4" t="s">
        <v>4976</v>
      </c>
      <c r="H868" s="4" t="s">
        <v>4983</v>
      </c>
      <c r="I868" s="4">
        <v>833</v>
      </c>
      <c r="J868" s="4" t="s">
        <v>4977</v>
      </c>
      <c r="K868" s="4" t="s">
        <v>4969</v>
      </c>
      <c r="L868" s="4"/>
    </row>
    <row r="869" spans="1:12">
      <c r="A869" s="4" t="s">
        <v>6002</v>
      </c>
      <c r="B869" s="4" t="s">
        <v>1735</v>
      </c>
      <c r="C869" s="4" t="s">
        <v>4990</v>
      </c>
      <c r="D869" s="5">
        <v>45950</v>
      </c>
      <c r="E869" s="4" t="s">
        <v>4982</v>
      </c>
      <c r="F869" s="4"/>
      <c r="G869" s="4" t="s">
        <v>5074</v>
      </c>
      <c r="H869" s="4" t="s">
        <v>5076</v>
      </c>
      <c r="I869" s="4">
        <v>1724</v>
      </c>
      <c r="J869" s="4" t="s">
        <v>5082</v>
      </c>
      <c r="K869" s="4" t="s">
        <v>5026</v>
      </c>
      <c r="L869" s="4"/>
    </row>
    <row r="870" spans="1:12">
      <c r="A870" s="4" t="s">
        <v>6003</v>
      </c>
      <c r="B870" s="4" t="s">
        <v>4296</v>
      </c>
      <c r="C870" s="4" t="s">
        <v>5078</v>
      </c>
      <c r="D870" s="5">
        <v>45922</v>
      </c>
      <c r="E870" s="4"/>
      <c r="F870" s="4" t="s">
        <v>4891</v>
      </c>
      <c r="G870" s="4"/>
      <c r="H870" s="4" t="s">
        <v>5136</v>
      </c>
      <c r="I870" s="4">
        <v>1924</v>
      </c>
      <c r="J870" s="4" t="s">
        <v>4984</v>
      </c>
      <c r="K870" s="4" t="s">
        <v>5012</v>
      </c>
      <c r="L870" s="4"/>
    </row>
    <row r="871" spans="1:12">
      <c r="A871" s="4" t="s">
        <v>6004</v>
      </c>
      <c r="B871" s="4" t="s">
        <v>4490</v>
      </c>
      <c r="C871" s="4" t="s">
        <v>5078</v>
      </c>
      <c r="D871" s="5">
        <v>45762</v>
      </c>
      <c r="E871" s="4" t="s">
        <v>5038</v>
      </c>
      <c r="F871" s="4" t="s">
        <v>4908</v>
      </c>
      <c r="G871" s="4" t="s">
        <v>5130</v>
      </c>
      <c r="H871" s="4" t="s">
        <v>5136</v>
      </c>
      <c r="I871" s="4">
        <v>2206</v>
      </c>
      <c r="J871" s="4" t="s">
        <v>4935</v>
      </c>
      <c r="K871" s="4" t="s">
        <v>4999</v>
      </c>
      <c r="L871" s="4"/>
    </row>
    <row r="872" spans="1:12">
      <c r="A872" s="4" t="s">
        <v>6005</v>
      </c>
      <c r="B872" s="4" t="s">
        <v>2474</v>
      </c>
      <c r="C872" s="4" t="s">
        <v>5118</v>
      </c>
      <c r="D872" s="5">
        <v>45739</v>
      </c>
      <c r="E872" s="4" t="s">
        <v>251</v>
      </c>
      <c r="F872" s="4" t="s">
        <v>4824</v>
      </c>
      <c r="G872" s="4" t="s">
        <v>4933</v>
      </c>
      <c r="H872" s="4" t="s">
        <v>4968</v>
      </c>
      <c r="I872" s="4">
        <v>268</v>
      </c>
      <c r="J872" s="4"/>
      <c r="K872" s="4" t="s">
        <v>5057</v>
      </c>
      <c r="L872" s="4"/>
    </row>
    <row r="873" spans="1:12">
      <c r="A873" s="4" t="s">
        <v>6006</v>
      </c>
      <c r="B873" s="4" t="s">
        <v>1948</v>
      </c>
      <c r="C873" s="4" t="s">
        <v>5086</v>
      </c>
      <c r="D873" s="5">
        <v>45661</v>
      </c>
      <c r="E873" s="4"/>
      <c r="F873" s="4" t="s">
        <v>4865</v>
      </c>
      <c r="G873" s="4" t="s">
        <v>5174</v>
      </c>
      <c r="H873" s="4" t="s">
        <v>5084</v>
      </c>
      <c r="I873" s="4">
        <v>623</v>
      </c>
      <c r="J873" s="4" t="s">
        <v>4935</v>
      </c>
      <c r="K873" s="4" t="s">
        <v>5003</v>
      </c>
      <c r="L873" s="4" t="s">
        <v>5549</v>
      </c>
    </row>
    <row r="874" spans="1:12">
      <c r="A874" s="4" t="s">
        <v>6007</v>
      </c>
      <c r="B874" s="4" t="s">
        <v>2189</v>
      </c>
      <c r="C874" s="4" t="s">
        <v>5263</v>
      </c>
      <c r="D874" s="5">
        <v>45903</v>
      </c>
      <c r="E874" s="4" t="s">
        <v>308</v>
      </c>
      <c r="F874" s="4" t="s">
        <v>4824</v>
      </c>
      <c r="G874" s="4"/>
      <c r="H874" s="4" t="s">
        <v>4928</v>
      </c>
      <c r="I874" s="4">
        <v>750</v>
      </c>
      <c r="J874" s="4"/>
      <c r="K874" s="4" t="s">
        <v>5035</v>
      </c>
      <c r="L874" s="4"/>
    </row>
    <row r="875" spans="1:12">
      <c r="A875" s="4" t="s">
        <v>6008</v>
      </c>
      <c r="B875" s="4" t="s">
        <v>3202</v>
      </c>
      <c r="C875" s="4" t="s">
        <v>5097</v>
      </c>
      <c r="D875" s="5">
        <v>45709</v>
      </c>
      <c r="E875" s="4" t="s">
        <v>251</v>
      </c>
      <c r="F875" s="4" t="s">
        <v>4891</v>
      </c>
      <c r="G875" s="4" t="s">
        <v>4987</v>
      </c>
      <c r="H875" s="4" t="s">
        <v>4994</v>
      </c>
      <c r="I875" s="4">
        <v>232</v>
      </c>
      <c r="J875" s="4" t="s">
        <v>4940</v>
      </c>
      <c r="K875" s="4" t="s">
        <v>5057</v>
      </c>
      <c r="L875" s="4"/>
    </row>
    <row r="876" spans="1:12">
      <c r="A876" s="4" t="s">
        <v>6009</v>
      </c>
      <c r="B876" s="4" t="s">
        <v>1184</v>
      </c>
      <c r="C876" s="4" t="s">
        <v>4942</v>
      </c>
      <c r="D876" s="5">
        <v>45769</v>
      </c>
      <c r="E876" s="4" t="s">
        <v>5056</v>
      </c>
      <c r="F876" s="4" t="s">
        <v>4839</v>
      </c>
      <c r="G876" s="4" t="s">
        <v>5069</v>
      </c>
      <c r="H876" s="4" t="s">
        <v>4994</v>
      </c>
      <c r="I876" s="4">
        <v>1924</v>
      </c>
      <c r="J876" s="4" t="s">
        <v>5031</v>
      </c>
      <c r="K876" s="4" t="s">
        <v>5003</v>
      </c>
      <c r="L876" s="4"/>
    </row>
    <row r="877" spans="1:12">
      <c r="A877" s="4" t="s">
        <v>6010</v>
      </c>
      <c r="B877" s="4" t="s">
        <v>917</v>
      </c>
      <c r="C877" s="4" t="s">
        <v>5046</v>
      </c>
      <c r="D877" s="5">
        <v>45933</v>
      </c>
      <c r="E877" s="4" t="s">
        <v>5038</v>
      </c>
      <c r="F877" s="4" t="s">
        <v>4847</v>
      </c>
      <c r="G877" s="4" t="s">
        <v>5135</v>
      </c>
      <c r="H877" s="4"/>
      <c r="I877" s="4"/>
      <c r="J877" s="4" t="s">
        <v>4946</v>
      </c>
      <c r="K877" s="4" t="s">
        <v>5035</v>
      </c>
      <c r="L877" s="4"/>
    </row>
    <row r="878" spans="1:12">
      <c r="A878" s="4" t="s">
        <v>6011</v>
      </c>
      <c r="B878" s="4" t="s">
        <v>4040</v>
      </c>
      <c r="C878" s="4" t="s">
        <v>5186</v>
      </c>
      <c r="D878" s="5"/>
      <c r="E878" s="4" t="s">
        <v>5079</v>
      </c>
      <c r="F878" s="4" t="s">
        <v>4908</v>
      </c>
      <c r="G878" s="4" t="s">
        <v>5074</v>
      </c>
      <c r="H878" s="4" t="s">
        <v>5017</v>
      </c>
      <c r="I878" s="4">
        <v>1253</v>
      </c>
      <c r="J878" s="4"/>
      <c r="K878" s="4" t="s">
        <v>4969</v>
      </c>
      <c r="L878" s="4"/>
    </row>
    <row r="879" spans="1:12">
      <c r="A879" s="4" t="s">
        <v>6012</v>
      </c>
      <c r="B879" s="4" t="s">
        <v>3890</v>
      </c>
      <c r="C879" s="4" t="s">
        <v>4932</v>
      </c>
      <c r="D879" s="5">
        <v>45903</v>
      </c>
      <c r="E879" s="4" t="s">
        <v>4943</v>
      </c>
      <c r="F879" s="4" t="s">
        <v>4847</v>
      </c>
      <c r="G879" s="4" t="s">
        <v>4927</v>
      </c>
      <c r="H879" s="4" t="s">
        <v>4988</v>
      </c>
      <c r="I879" s="4">
        <v>640</v>
      </c>
      <c r="J879" s="4" t="s">
        <v>5049</v>
      </c>
      <c r="K879" s="4"/>
      <c r="L879" s="4"/>
    </row>
    <row r="880" spans="1:12">
      <c r="A880" s="4" t="s">
        <v>6013</v>
      </c>
      <c r="B880" s="4" t="s">
        <v>777</v>
      </c>
      <c r="C880" s="4" t="s">
        <v>5005</v>
      </c>
      <c r="D880" s="5">
        <v>45708</v>
      </c>
      <c r="E880" s="4" t="s">
        <v>5113</v>
      </c>
      <c r="F880" s="4" t="s">
        <v>4857</v>
      </c>
      <c r="G880" s="4" t="s">
        <v>4972</v>
      </c>
      <c r="H880" s="4" t="s">
        <v>5006</v>
      </c>
      <c r="I880" s="4">
        <v>225</v>
      </c>
      <c r="J880" s="4" t="s">
        <v>5107</v>
      </c>
      <c r="K880" s="4" t="s">
        <v>4969</v>
      </c>
      <c r="L880" s="4"/>
    </row>
    <row r="881" spans="1:12">
      <c r="A881" s="4" t="s">
        <v>6014</v>
      </c>
      <c r="B881" s="4" t="s">
        <v>2382</v>
      </c>
      <c r="C881" s="4" t="s">
        <v>5016</v>
      </c>
      <c r="D881" s="5"/>
      <c r="E881" s="4" t="s">
        <v>5094</v>
      </c>
      <c r="F881" s="4" t="s">
        <v>4898</v>
      </c>
      <c r="G881" s="4" t="s">
        <v>4961</v>
      </c>
      <c r="H881" s="4" t="s">
        <v>5052</v>
      </c>
      <c r="I881" s="4">
        <v>1196</v>
      </c>
      <c r="J881" s="4"/>
      <c r="K881" s="4" t="s">
        <v>5003</v>
      </c>
      <c r="L881" s="4"/>
    </row>
    <row r="882" spans="1:12">
      <c r="A882" s="4" t="s">
        <v>6015</v>
      </c>
      <c r="B882" s="4" t="s">
        <v>3327</v>
      </c>
      <c r="C882" s="4" t="s">
        <v>5001</v>
      </c>
      <c r="D882" s="5">
        <v>45842</v>
      </c>
      <c r="E882" s="4" t="s">
        <v>5056</v>
      </c>
      <c r="F882" s="4" t="s">
        <v>4891</v>
      </c>
      <c r="G882" s="4" t="s">
        <v>5062</v>
      </c>
      <c r="H882" s="4" t="s">
        <v>133</v>
      </c>
      <c r="I882" s="4">
        <v>1142</v>
      </c>
      <c r="J882" s="4" t="s">
        <v>5092</v>
      </c>
      <c r="K882" s="4" t="s">
        <v>5023</v>
      </c>
      <c r="L882" s="4"/>
    </row>
    <row r="883" spans="1:12">
      <c r="A883" s="4" t="s">
        <v>6016</v>
      </c>
      <c r="B883" s="4" t="s">
        <v>4309</v>
      </c>
      <c r="C883" s="4" t="s">
        <v>4996</v>
      </c>
      <c r="D883" s="5"/>
      <c r="E883" s="4" t="s">
        <v>20</v>
      </c>
      <c r="F883" s="4" t="s">
        <v>4839</v>
      </c>
      <c r="G883" s="4"/>
      <c r="H883" s="4"/>
      <c r="I883" s="4">
        <v>2273</v>
      </c>
      <c r="J883" s="4" t="s">
        <v>4956</v>
      </c>
      <c r="K883" s="4" t="s">
        <v>5057</v>
      </c>
      <c r="L883" s="4"/>
    </row>
    <row r="884" spans="1:12">
      <c r="A884" s="4" t="s">
        <v>6017</v>
      </c>
      <c r="B884" s="4" t="s">
        <v>155</v>
      </c>
      <c r="C884" s="4" t="s">
        <v>5118</v>
      </c>
      <c r="D884" s="5">
        <v>45885</v>
      </c>
      <c r="E884" s="4" t="s">
        <v>5022</v>
      </c>
      <c r="F884" s="4"/>
      <c r="G884" s="4" t="s">
        <v>4955</v>
      </c>
      <c r="H884" s="4"/>
      <c r="I884" s="4">
        <v>1986</v>
      </c>
      <c r="J884" s="4" t="s">
        <v>5092</v>
      </c>
      <c r="K884" s="4" t="s">
        <v>5047</v>
      </c>
      <c r="L884" s="4"/>
    </row>
    <row r="885" spans="1:12">
      <c r="A885" s="4" t="s">
        <v>6018</v>
      </c>
      <c r="B885" s="4" t="s">
        <v>365</v>
      </c>
      <c r="C885" s="4" t="s">
        <v>5213</v>
      </c>
      <c r="D885" s="5"/>
      <c r="E885" s="4" t="s">
        <v>4894</v>
      </c>
      <c r="F885" s="4" t="s">
        <v>4839</v>
      </c>
      <c r="G885" s="4" t="s">
        <v>4961</v>
      </c>
      <c r="H885" s="4"/>
      <c r="I885" s="4">
        <v>1697</v>
      </c>
      <c r="J885" s="4" t="s">
        <v>5082</v>
      </c>
      <c r="K885" s="4"/>
      <c r="L885" s="4"/>
    </row>
    <row r="886" spans="1:12">
      <c r="A886" s="4" t="s">
        <v>6019</v>
      </c>
      <c r="B886" s="4" t="s">
        <v>2976</v>
      </c>
      <c r="C886" s="4" t="s">
        <v>4981</v>
      </c>
      <c r="D886" s="5">
        <v>45738</v>
      </c>
      <c r="E886" s="4" t="s">
        <v>21</v>
      </c>
      <c r="F886" s="4" t="s">
        <v>4908</v>
      </c>
      <c r="G886" s="4" t="s">
        <v>5189</v>
      </c>
      <c r="H886" s="4" t="s">
        <v>4945</v>
      </c>
      <c r="I886" s="4">
        <v>1720</v>
      </c>
      <c r="J886" s="4" t="s">
        <v>5100</v>
      </c>
      <c r="K886" s="4" t="s">
        <v>4930</v>
      </c>
      <c r="L886" s="4"/>
    </row>
    <row r="887" spans="1:12">
      <c r="A887" s="4" t="s">
        <v>6020</v>
      </c>
      <c r="B887" s="4" t="s">
        <v>3115</v>
      </c>
      <c r="C887" s="4" t="s">
        <v>5029</v>
      </c>
      <c r="D887" s="5">
        <v>45907</v>
      </c>
      <c r="E887" s="4" t="s">
        <v>4954</v>
      </c>
      <c r="F887" s="4" t="s">
        <v>4839</v>
      </c>
      <c r="G887" s="4" t="s">
        <v>4961</v>
      </c>
      <c r="H887" s="4" t="s">
        <v>4988</v>
      </c>
      <c r="I887" s="4">
        <v>341</v>
      </c>
      <c r="J887" s="4" t="s">
        <v>5107</v>
      </c>
      <c r="K887" s="4" t="s">
        <v>5026</v>
      </c>
      <c r="L887" s="4"/>
    </row>
    <row r="888" spans="1:12">
      <c r="A888" s="4" t="s">
        <v>6021</v>
      </c>
      <c r="B888" s="4" t="s">
        <v>4067</v>
      </c>
      <c r="C888" s="4" t="s">
        <v>5293</v>
      </c>
      <c r="D888" s="5">
        <v>45797</v>
      </c>
      <c r="E888" s="4" t="s">
        <v>5065</v>
      </c>
      <c r="F888" s="4" t="s">
        <v>4857</v>
      </c>
      <c r="G888" s="4" t="s">
        <v>5025</v>
      </c>
      <c r="H888" s="4"/>
      <c r="I888" s="4">
        <v>1942</v>
      </c>
      <c r="J888" s="4" t="s">
        <v>4962</v>
      </c>
      <c r="K888" s="4"/>
      <c r="L888" s="4"/>
    </row>
    <row r="889" spans="1:12">
      <c r="A889" s="4" t="s">
        <v>6022</v>
      </c>
      <c r="B889" s="4" t="s">
        <v>1828</v>
      </c>
      <c r="C889" s="4" t="s">
        <v>4971</v>
      </c>
      <c r="D889" s="5">
        <v>45855</v>
      </c>
      <c r="E889" s="4" t="s">
        <v>4954</v>
      </c>
      <c r="F889" s="4" t="s">
        <v>4865</v>
      </c>
      <c r="G889" s="4" t="s">
        <v>4944</v>
      </c>
      <c r="H889" s="4"/>
      <c r="I889" s="4">
        <v>816</v>
      </c>
      <c r="J889" s="4" t="s">
        <v>5100</v>
      </c>
      <c r="K889" s="4" t="s">
        <v>5057</v>
      </c>
      <c r="L889" s="4"/>
    </row>
    <row r="890" spans="1:12">
      <c r="A890" s="4" t="s">
        <v>6023</v>
      </c>
      <c r="B890" s="4" t="s">
        <v>1258</v>
      </c>
      <c r="C890" s="4" t="s">
        <v>4965</v>
      </c>
      <c r="D890" s="5">
        <v>45962</v>
      </c>
      <c r="E890" s="4" t="s">
        <v>5056</v>
      </c>
      <c r="F890" s="4" t="s">
        <v>4847</v>
      </c>
      <c r="G890" s="4" t="s">
        <v>4938</v>
      </c>
      <c r="H890" s="4" t="s">
        <v>4945</v>
      </c>
      <c r="I890" s="4">
        <v>1957</v>
      </c>
      <c r="J890" s="4" t="s">
        <v>5191</v>
      </c>
      <c r="K890" s="4" t="s">
        <v>4969</v>
      </c>
      <c r="L890" s="4"/>
    </row>
    <row r="891" spans="1:12">
      <c r="A891" s="4" t="s">
        <v>6024</v>
      </c>
      <c r="B891" s="4" t="s">
        <v>819</v>
      </c>
      <c r="C891" s="4" t="s">
        <v>5016</v>
      </c>
      <c r="D891" s="5">
        <v>45695</v>
      </c>
      <c r="E891" s="4" t="s">
        <v>5134</v>
      </c>
      <c r="F891" s="4" t="s">
        <v>4898</v>
      </c>
      <c r="G891" s="4" t="s">
        <v>4944</v>
      </c>
      <c r="H891" s="4" t="s">
        <v>5080</v>
      </c>
      <c r="I891" s="4">
        <v>1020</v>
      </c>
      <c r="J891" s="4" t="s">
        <v>5092</v>
      </c>
      <c r="K891" s="4" t="s">
        <v>4957</v>
      </c>
      <c r="L891" s="4"/>
    </row>
    <row r="892" spans="1:12">
      <c r="A892" s="4" t="s">
        <v>6025</v>
      </c>
      <c r="B892" s="4" t="s">
        <v>187</v>
      </c>
      <c r="C892" s="4" t="s">
        <v>5078</v>
      </c>
      <c r="D892" s="5">
        <v>45946</v>
      </c>
      <c r="E892" s="4" t="s">
        <v>251</v>
      </c>
      <c r="F892" s="4" t="s">
        <v>4847</v>
      </c>
      <c r="G892" s="4" t="s">
        <v>5062</v>
      </c>
      <c r="H892" s="4" t="s">
        <v>5011</v>
      </c>
      <c r="I892" s="4">
        <v>1312</v>
      </c>
      <c r="J892" s="4" t="s">
        <v>4956</v>
      </c>
      <c r="K892" s="4" t="s">
        <v>4978</v>
      </c>
      <c r="L892" s="4"/>
    </row>
    <row r="893" spans="1:12">
      <c r="A893" s="4" t="s">
        <v>6026</v>
      </c>
      <c r="B893" s="4" t="s">
        <v>1513</v>
      </c>
      <c r="C893" s="4" t="s">
        <v>5118</v>
      </c>
      <c r="D893" s="5">
        <v>45712</v>
      </c>
      <c r="E893" s="4" t="s">
        <v>369</v>
      </c>
      <c r="F893" s="4" t="s">
        <v>4908</v>
      </c>
      <c r="G893" s="4" t="s">
        <v>5142</v>
      </c>
      <c r="H893" s="4" t="s">
        <v>5006</v>
      </c>
      <c r="I893" s="4">
        <v>2362</v>
      </c>
      <c r="J893" s="4" t="s">
        <v>4929</v>
      </c>
      <c r="K893" s="4" t="s">
        <v>4947</v>
      </c>
      <c r="L893" s="4"/>
    </row>
    <row r="894" spans="1:12">
      <c r="A894" s="4" t="s">
        <v>6027</v>
      </c>
      <c r="B894" s="4" t="s">
        <v>1173</v>
      </c>
      <c r="C894" s="4" t="s">
        <v>5163</v>
      </c>
      <c r="D894" s="5"/>
      <c r="E894" s="4" t="s">
        <v>369</v>
      </c>
      <c r="F894" s="4" t="s">
        <v>4865</v>
      </c>
      <c r="G894" s="4" t="s">
        <v>4944</v>
      </c>
      <c r="H894" s="4" t="s">
        <v>4998</v>
      </c>
      <c r="I894" s="4"/>
      <c r="J894" s="4" t="s">
        <v>5100</v>
      </c>
      <c r="K894" s="4" t="s">
        <v>4947</v>
      </c>
      <c r="L894" s="4"/>
    </row>
    <row r="895" spans="1:12">
      <c r="A895" s="4" t="s">
        <v>6028</v>
      </c>
      <c r="B895" s="4" t="s">
        <v>3677</v>
      </c>
      <c r="C895" s="4" t="s">
        <v>5009</v>
      </c>
      <c r="D895" s="5"/>
      <c r="E895" s="4" t="s">
        <v>21</v>
      </c>
      <c r="F895" s="4"/>
      <c r="G895" s="4"/>
      <c r="H895" s="4" t="s">
        <v>4928</v>
      </c>
      <c r="I895" s="4">
        <v>1201</v>
      </c>
      <c r="J895" s="4" t="s">
        <v>4962</v>
      </c>
      <c r="K895" s="4"/>
      <c r="L895" s="4"/>
    </row>
    <row r="896" spans="1:12">
      <c r="A896" s="4" t="s">
        <v>6029</v>
      </c>
      <c r="B896" s="4" t="s">
        <v>2904</v>
      </c>
      <c r="C896" s="4" t="s">
        <v>5145</v>
      </c>
      <c r="D896" s="5">
        <v>45728</v>
      </c>
      <c r="E896" s="4"/>
      <c r="F896" s="4" t="s">
        <v>4839</v>
      </c>
      <c r="G896" s="4"/>
      <c r="H896" s="4" t="s">
        <v>4983</v>
      </c>
      <c r="I896" s="4">
        <v>2364</v>
      </c>
      <c r="J896" s="4" t="s">
        <v>4973</v>
      </c>
      <c r="K896" s="4"/>
      <c r="L896" s="4" t="s">
        <v>5341</v>
      </c>
    </row>
    <row r="897" spans="1:12">
      <c r="A897" s="4" t="s">
        <v>6030</v>
      </c>
      <c r="B897" s="4" t="s">
        <v>4359</v>
      </c>
      <c r="C897" s="4" t="s">
        <v>4992</v>
      </c>
      <c r="D897" s="5">
        <v>45973</v>
      </c>
      <c r="E897" s="4" t="s">
        <v>4960</v>
      </c>
      <c r="F897" s="4" t="s">
        <v>4891</v>
      </c>
      <c r="G897" s="4" t="s">
        <v>5174</v>
      </c>
      <c r="H897" s="4" t="s">
        <v>5084</v>
      </c>
      <c r="I897" s="4"/>
      <c r="J897" s="4" t="s">
        <v>4962</v>
      </c>
      <c r="K897" s="4" t="s">
        <v>4963</v>
      </c>
      <c r="L897" s="4"/>
    </row>
    <row r="898" spans="1:12">
      <c r="A898" s="4" t="s">
        <v>6031</v>
      </c>
      <c r="B898" s="4" t="s">
        <v>1004</v>
      </c>
      <c r="C898" s="4" t="s">
        <v>4975</v>
      </c>
      <c r="D898" s="5">
        <v>45843</v>
      </c>
      <c r="E898" s="4"/>
      <c r="F898" s="4" t="s">
        <v>4865</v>
      </c>
      <c r="G898" s="4" t="s">
        <v>4987</v>
      </c>
      <c r="H898" s="4" t="s">
        <v>4994</v>
      </c>
      <c r="I898" s="4">
        <v>1531</v>
      </c>
      <c r="J898" s="4" t="s">
        <v>5107</v>
      </c>
      <c r="K898" s="4" t="s">
        <v>5003</v>
      </c>
      <c r="L898" s="4" t="s">
        <v>5101</v>
      </c>
    </row>
    <row r="899" spans="1:12">
      <c r="A899" s="4" t="s">
        <v>6032</v>
      </c>
      <c r="B899" s="4" t="s">
        <v>4244</v>
      </c>
      <c r="C899" s="4" t="s">
        <v>5238</v>
      </c>
      <c r="D899" s="5">
        <v>45893</v>
      </c>
      <c r="E899" s="4" t="s">
        <v>20</v>
      </c>
      <c r="F899" s="4"/>
      <c r="G899" s="4" t="s">
        <v>5174</v>
      </c>
      <c r="H899" s="4" t="s">
        <v>5063</v>
      </c>
      <c r="I899" s="4">
        <v>393</v>
      </c>
      <c r="J899" s="4"/>
      <c r="K899" s="4"/>
      <c r="L899" s="4"/>
    </row>
    <row r="900" spans="1:12">
      <c r="A900" s="4" t="s">
        <v>6033</v>
      </c>
      <c r="B900" s="4" t="s">
        <v>1974</v>
      </c>
      <c r="C900" s="4" t="s">
        <v>4992</v>
      </c>
      <c r="D900" s="5">
        <v>46009</v>
      </c>
      <c r="E900" s="4" t="s">
        <v>4960</v>
      </c>
      <c r="F900" s="4"/>
      <c r="G900" s="4" t="s">
        <v>5010</v>
      </c>
      <c r="H900" s="4" t="s">
        <v>4951</v>
      </c>
      <c r="I900" s="4">
        <v>370</v>
      </c>
      <c r="J900" s="4" t="s">
        <v>4946</v>
      </c>
      <c r="K900" s="4"/>
      <c r="L900" s="4"/>
    </row>
    <row r="901" spans="1:12">
      <c r="A901" s="4" t="s">
        <v>6034</v>
      </c>
      <c r="B901" s="4" t="s">
        <v>3106</v>
      </c>
      <c r="C901" s="4" t="s">
        <v>5020</v>
      </c>
      <c r="D901" s="5">
        <v>45901</v>
      </c>
      <c r="E901" s="4"/>
      <c r="F901" s="4"/>
      <c r="G901" s="4" t="s">
        <v>5120</v>
      </c>
      <c r="H901" s="4" t="s">
        <v>316</v>
      </c>
      <c r="I901" s="4">
        <v>2213</v>
      </c>
      <c r="J901" s="4" t="s">
        <v>4940</v>
      </c>
      <c r="K901" s="4"/>
      <c r="L901" s="4"/>
    </row>
    <row r="902" spans="1:12">
      <c r="A902" s="4" t="s">
        <v>6035</v>
      </c>
      <c r="B902" s="4" t="s">
        <v>672</v>
      </c>
      <c r="C902" s="4" t="s">
        <v>5147</v>
      </c>
      <c r="D902" s="5">
        <v>45737</v>
      </c>
      <c r="E902" s="4"/>
      <c r="F902" s="4"/>
      <c r="G902" s="4" t="s">
        <v>4927</v>
      </c>
      <c r="H902" s="4" t="s">
        <v>133</v>
      </c>
      <c r="I902" s="4">
        <v>1601</v>
      </c>
      <c r="J902" s="4"/>
      <c r="K902" s="4"/>
      <c r="L902" s="4"/>
    </row>
    <row r="903" spans="1:12">
      <c r="A903" s="4" t="s">
        <v>6036</v>
      </c>
      <c r="B903" s="4" t="s">
        <v>2105</v>
      </c>
      <c r="C903" s="4" t="s">
        <v>4971</v>
      </c>
      <c r="D903" s="5">
        <v>45977</v>
      </c>
      <c r="E903" s="4"/>
      <c r="F903" s="4"/>
      <c r="G903" s="4" t="s">
        <v>5044</v>
      </c>
      <c r="H903" s="4" t="s">
        <v>5090</v>
      </c>
      <c r="I903" s="4">
        <v>1363</v>
      </c>
      <c r="J903" s="4" t="s">
        <v>4977</v>
      </c>
      <c r="K903" s="4" t="s">
        <v>5053</v>
      </c>
      <c r="L903" s="4"/>
    </row>
    <row r="904" spans="1:12">
      <c r="A904" s="4" t="s">
        <v>6037</v>
      </c>
      <c r="B904" s="4" t="s">
        <v>4582</v>
      </c>
      <c r="C904" s="4" t="s">
        <v>5037</v>
      </c>
      <c r="D904" s="5">
        <v>45721</v>
      </c>
      <c r="E904" s="4" t="s">
        <v>20</v>
      </c>
      <c r="F904" s="4" t="s">
        <v>4898</v>
      </c>
      <c r="G904" s="4" t="s">
        <v>5174</v>
      </c>
      <c r="H904" s="4" t="s">
        <v>5006</v>
      </c>
      <c r="I904" s="4">
        <v>1673</v>
      </c>
      <c r="J904" s="4" t="s">
        <v>5100</v>
      </c>
      <c r="K904" s="4" t="s">
        <v>5057</v>
      </c>
      <c r="L904" s="4"/>
    </row>
    <row r="905" spans="1:12">
      <c r="A905" s="4" t="s">
        <v>6038</v>
      </c>
      <c r="B905" s="4" t="s">
        <v>994</v>
      </c>
      <c r="C905" s="4" t="s">
        <v>5086</v>
      </c>
      <c r="D905" s="5">
        <v>46004</v>
      </c>
      <c r="E905" s="4" t="s">
        <v>5056</v>
      </c>
      <c r="F905" s="4" t="s">
        <v>4865</v>
      </c>
      <c r="G905" s="4"/>
      <c r="H905" s="4" t="s">
        <v>4934</v>
      </c>
      <c r="I905" s="4">
        <v>2292</v>
      </c>
      <c r="J905" s="4" t="s">
        <v>4935</v>
      </c>
      <c r="K905" s="4" t="s">
        <v>5035</v>
      </c>
      <c r="L905" s="4" t="s">
        <v>5341</v>
      </c>
    </row>
    <row r="906" spans="1:12">
      <c r="A906" s="4" t="s">
        <v>6039</v>
      </c>
      <c r="B906" s="4" t="s">
        <v>3026</v>
      </c>
      <c r="C906" s="4" t="s">
        <v>5086</v>
      </c>
      <c r="D906" s="5">
        <v>45767</v>
      </c>
      <c r="E906" s="4" t="s">
        <v>5134</v>
      </c>
      <c r="F906" s="4" t="s">
        <v>4875</v>
      </c>
      <c r="G906" s="4" t="s">
        <v>5120</v>
      </c>
      <c r="H906" s="4" t="s">
        <v>4939</v>
      </c>
      <c r="I906" s="4"/>
      <c r="J906" s="4" t="s">
        <v>5191</v>
      </c>
      <c r="K906" s="4"/>
      <c r="L906" s="4"/>
    </row>
    <row r="907" spans="1:12">
      <c r="A907" s="4" t="s">
        <v>6040</v>
      </c>
      <c r="B907" s="4" t="s">
        <v>3677</v>
      </c>
      <c r="C907" s="4" t="s">
        <v>5240</v>
      </c>
      <c r="D907" s="5">
        <v>45701</v>
      </c>
      <c r="E907" s="4" t="s">
        <v>5065</v>
      </c>
      <c r="F907" s="4" t="s">
        <v>4908</v>
      </c>
      <c r="G907" s="4"/>
      <c r="H907" s="4"/>
      <c r="I907" s="4">
        <v>1256</v>
      </c>
      <c r="J907" s="4" t="s">
        <v>5092</v>
      </c>
      <c r="K907" s="4"/>
      <c r="L907" s="4"/>
    </row>
    <row r="908" spans="1:12">
      <c r="A908" s="4" t="s">
        <v>6041</v>
      </c>
      <c r="B908" s="4" t="s">
        <v>3597</v>
      </c>
      <c r="C908" s="4" t="s">
        <v>5116</v>
      </c>
      <c r="D908" s="5">
        <v>45713</v>
      </c>
      <c r="E908" s="4" t="s">
        <v>4896</v>
      </c>
      <c r="F908" s="4" t="s">
        <v>4865</v>
      </c>
      <c r="G908" s="4" t="s">
        <v>5010</v>
      </c>
      <c r="H908" s="4" t="s">
        <v>4945</v>
      </c>
      <c r="I908" s="4">
        <v>54</v>
      </c>
      <c r="J908" s="4"/>
      <c r="K908" s="4" t="s">
        <v>5035</v>
      </c>
      <c r="L908" s="4"/>
    </row>
    <row r="909" spans="1:12">
      <c r="A909" s="4" t="s">
        <v>6042</v>
      </c>
      <c r="B909" s="4" t="s">
        <v>3382</v>
      </c>
      <c r="C909" s="4" t="s">
        <v>5097</v>
      </c>
      <c r="D909" s="5">
        <v>45727</v>
      </c>
      <c r="E909" s="4" t="s">
        <v>4966</v>
      </c>
      <c r="F909" s="4" t="s">
        <v>4824</v>
      </c>
      <c r="G909" s="4" t="s">
        <v>4955</v>
      </c>
      <c r="H909" s="4" t="s">
        <v>5084</v>
      </c>
      <c r="I909" s="4">
        <v>303</v>
      </c>
      <c r="J909" s="4" t="s">
        <v>4956</v>
      </c>
      <c r="K909" s="4" t="s">
        <v>4957</v>
      </c>
      <c r="L909" s="4"/>
    </row>
    <row r="910" spans="1:12">
      <c r="A910" s="4" t="s">
        <v>6043</v>
      </c>
      <c r="B910" s="4" t="s">
        <v>2931</v>
      </c>
      <c r="C910" s="4" t="s">
        <v>5009</v>
      </c>
      <c r="D910" s="5">
        <v>45952</v>
      </c>
      <c r="E910" s="4"/>
      <c r="F910" s="4" t="s">
        <v>4824</v>
      </c>
      <c r="G910" s="4"/>
      <c r="H910" s="4" t="s">
        <v>5052</v>
      </c>
      <c r="I910" s="4">
        <v>2128</v>
      </c>
      <c r="J910" s="4" t="s">
        <v>5191</v>
      </c>
      <c r="K910" s="4" t="s">
        <v>5023</v>
      </c>
      <c r="L910" s="4"/>
    </row>
    <row r="911" spans="1:12">
      <c r="A911" s="4" t="s">
        <v>6044</v>
      </c>
      <c r="B911" s="4" t="s">
        <v>766</v>
      </c>
      <c r="C911" s="4" t="s">
        <v>5046</v>
      </c>
      <c r="D911" s="5">
        <v>45873</v>
      </c>
      <c r="E911" s="4" t="s">
        <v>21</v>
      </c>
      <c r="F911" s="4" t="s">
        <v>4908</v>
      </c>
      <c r="G911" s="4" t="s">
        <v>5030</v>
      </c>
      <c r="H911" s="4" t="s">
        <v>4951</v>
      </c>
      <c r="I911" s="4">
        <v>108</v>
      </c>
      <c r="J911" s="4" t="s">
        <v>4946</v>
      </c>
      <c r="K911" s="4" t="s">
        <v>4999</v>
      </c>
      <c r="L911" s="4"/>
    </row>
    <row r="912" spans="1:12">
      <c r="A912" s="4" t="s">
        <v>6045</v>
      </c>
      <c r="B912" s="4" t="s">
        <v>2756</v>
      </c>
      <c r="C912" s="4" t="s">
        <v>5097</v>
      </c>
      <c r="D912" s="5">
        <v>45922</v>
      </c>
      <c r="E912" s="4" t="s">
        <v>4960</v>
      </c>
      <c r="F912" s="4" t="s">
        <v>4875</v>
      </c>
      <c r="G912" s="4" t="s">
        <v>4950</v>
      </c>
      <c r="H912" s="4" t="s">
        <v>5006</v>
      </c>
      <c r="I912" s="4">
        <v>860</v>
      </c>
      <c r="J912" s="4" t="s">
        <v>5049</v>
      </c>
      <c r="K912" s="4" t="s">
        <v>5026</v>
      </c>
      <c r="L912" s="4"/>
    </row>
    <row r="913" spans="1:12">
      <c r="A913" s="4" t="s">
        <v>6046</v>
      </c>
      <c r="B913" s="4" t="s">
        <v>4203</v>
      </c>
      <c r="C913" s="4" t="s">
        <v>5068</v>
      </c>
      <c r="D913" s="5">
        <v>46014</v>
      </c>
      <c r="E913" s="4" t="s">
        <v>5034</v>
      </c>
      <c r="F913" s="4" t="s">
        <v>4891</v>
      </c>
      <c r="G913" s="4" t="s">
        <v>5010</v>
      </c>
      <c r="H913" s="4" t="s">
        <v>4951</v>
      </c>
      <c r="I913" s="4">
        <v>919</v>
      </c>
      <c r="J913" s="4" t="s">
        <v>5082</v>
      </c>
      <c r="K913" s="4" t="s">
        <v>5012</v>
      </c>
      <c r="L913" s="4" t="s">
        <v>5927</v>
      </c>
    </row>
    <row r="914" spans="1:12">
      <c r="A914" s="4" t="s">
        <v>6047</v>
      </c>
      <c r="B914" s="4" t="s">
        <v>534</v>
      </c>
      <c r="C914" s="4" t="s">
        <v>5147</v>
      </c>
      <c r="D914" s="5">
        <v>45910</v>
      </c>
      <c r="E914" s="4" t="s">
        <v>5022</v>
      </c>
      <c r="F914" s="4" t="s">
        <v>4865</v>
      </c>
      <c r="G914" s="4" t="s">
        <v>4933</v>
      </c>
      <c r="H914" s="4"/>
      <c r="I914" s="4">
        <v>1923</v>
      </c>
      <c r="J914" s="4" t="s">
        <v>4940</v>
      </c>
      <c r="K914" s="4"/>
      <c r="L914" s="4"/>
    </row>
    <row r="915" spans="1:12">
      <c r="A915" s="4" t="s">
        <v>6048</v>
      </c>
      <c r="B915" s="4" t="s">
        <v>3895</v>
      </c>
      <c r="C915" s="4" t="s">
        <v>5037</v>
      </c>
      <c r="D915" s="5">
        <v>45783</v>
      </c>
      <c r="E915" s="4" t="s">
        <v>5056</v>
      </c>
      <c r="F915" s="4" t="s">
        <v>4898</v>
      </c>
      <c r="G915" s="4" t="s">
        <v>4997</v>
      </c>
      <c r="H915" s="4" t="s">
        <v>5076</v>
      </c>
      <c r="I915" s="4">
        <v>137</v>
      </c>
      <c r="J915" s="4" t="s">
        <v>5082</v>
      </c>
      <c r="K915" s="4"/>
      <c r="L915" s="4"/>
    </row>
    <row r="916" spans="1:12">
      <c r="A916" s="4" t="s">
        <v>6049</v>
      </c>
      <c r="B916" s="4" t="s">
        <v>2591</v>
      </c>
      <c r="C916" s="4" t="s">
        <v>5140</v>
      </c>
      <c r="D916" s="5">
        <v>45933</v>
      </c>
      <c r="E916" s="4" t="s">
        <v>5022</v>
      </c>
      <c r="F916" s="4"/>
      <c r="G916" s="4" t="s">
        <v>4927</v>
      </c>
      <c r="H916" s="4" t="s">
        <v>489</v>
      </c>
      <c r="I916" s="4"/>
      <c r="J916" s="4" t="s">
        <v>5191</v>
      </c>
      <c r="K916" s="4" t="s">
        <v>4963</v>
      </c>
      <c r="L916" s="4"/>
    </row>
    <row r="917" spans="1:12">
      <c r="A917" s="4" t="s">
        <v>6050</v>
      </c>
      <c r="B917" s="4" t="s">
        <v>2447</v>
      </c>
      <c r="C917" s="4" t="s">
        <v>5170</v>
      </c>
      <c r="D917" s="5">
        <v>45749</v>
      </c>
      <c r="E917" s="4" t="s">
        <v>5065</v>
      </c>
      <c r="F917" s="4"/>
      <c r="G917" s="4" t="s">
        <v>5174</v>
      </c>
      <c r="H917" s="4" t="s">
        <v>489</v>
      </c>
      <c r="I917" s="4"/>
      <c r="J917" s="4" t="s">
        <v>5049</v>
      </c>
      <c r="K917" s="4"/>
      <c r="L917" s="4"/>
    </row>
    <row r="918" spans="1:12">
      <c r="A918" s="4" t="s">
        <v>6051</v>
      </c>
      <c r="B918" s="4" t="s">
        <v>3963</v>
      </c>
      <c r="C918" s="4" t="s">
        <v>4992</v>
      </c>
      <c r="D918" s="5"/>
      <c r="E918" s="4" t="s">
        <v>4954</v>
      </c>
      <c r="F918" s="4"/>
      <c r="G918" s="4" t="s">
        <v>5071</v>
      </c>
      <c r="H918" s="4" t="s">
        <v>5072</v>
      </c>
      <c r="I918" s="4"/>
      <c r="J918" s="4"/>
      <c r="K918" s="4"/>
      <c r="L918" s="4"/>
    </row>
    <row r="919" spans="1:12">
      <c r="A919" s="4" t="s">
        <v>6052</v>
      </c>
      <c r="B919" s="4" t="s">
        <v>772</v>
      </c>
      <c r="C919" s="4" t="s">
        <v>5005</v>
      </c>
      <c r="D919" s="5">
        <v>45828</v>
      </c>
      <c r="E919" s="4"/>
      <c r="F919" s="4" t="s">
        <v>4857</v>
      </c>
      <c r="G919" s="4" t="s">
        <v>5132</v>
      </c>
      <c r="H919" s="4" t="s">
        <v>4994</v>
      </c>
      <c r="I919" s="4">
        <v>1074</v>
      </c>
      <c r="J919" s="4" t="s">
        <v>4977</v>
      </c>
      <c r="K919" s="4" t="s">
        <v>5035</v>
      </c>
      <c r="L919" s="4"/>
    </row>
    <row r="920" spans="1:12">
      <c r="A920" s="4" t="s">
        <v>6053</v>
      </c>
      <c r="B920" s="4" t="s">
        <v>4309</v>
      </c>
      <c r="C920" s="4" t="s">
        <v>4937</v>
      </c>
      <c r="D920" s="5">
        <v>45841</v>
      </c>
      <c r="E920" s="4" t="s">
        <v>5127</v>
      </c>
      <c r="F920" s="4" t="s">
        <v>4908</v>
      </c>
      <c r="G920" s="4" t="s">
        <v>5039</v>
      </c>
      <c r="H920" s="4" t="s">
        <v>4998</v>
      </c>
      <c r="I920" s="4">
        <v>925</v>
      </c>
      <c r="J920" s="4" t="s">
        <v>4977</v>
      </c>
      <c r="K920" s="4" t="s">
        <v>5122</v>
      </c>
      <c r="L920" s="4" t="s">
        <v>4979</v>
      </c>
    </row>
    <row r="921" spans="1:12">
      <c r="A921" s="4" t="s">
        <v>6054</v>
      </c>
      <c r="B921" s="4" t="s">
        <v>2531</v>
      </c>
      <c r="C921" s="4" t="s">
        <v>4981</v>
      </c>
      <c r="D921" s="5">
        <v>45741</v>
      </c>
      <c r="E921" s="4" t="s">
        <v>4943</v>
      </c>
      <c r="F921" s="4" t="s">
        <v>4847</v>
      </c>
      <c r="G921" s="4" t="s">
        <v>4927</v>
      </c>
      <c r="H921" s="4" t="s">
        <v>5084</v>
      </c>
      <c r="I921" s="4">
        <v>698</v>
      </c>
      <c r="J921" s="4" t="s">
        <v>4956</v>
      </c>
      <c r="K921" s="4" t="s">
        <v>4957</v>
      </c>
      <c r="L921" s="4"/>
    </row>
    <row r="922" spans="1:12">
      <c r="A922" s="4" t="s">
        <v>6055</v>
      </c>
      <c r="B922" s="4" t="s">
        <v>225</v>
      </c>
      <c r="C922" s="4" t="s">
        <v>5109</v>
      </c>
      <c r="D922" s="5">
        <v>45871</v>
      </c>
      <c r="E922" s="4" t="s">
        <v>4954</v>
      </c>
      <c r="F922" s="4" t="s">
        <v>4824</v>
      </c>
      <c r="G922" s="4" t="s">
        <v>5069</v>
      </c>
      <c r="H922" s="4" t="s">
        <v>4945</v>
      </c>
      <c r="I922" s="4">
        <v>375</v>
      </c>
      <c r="J922" s="4" t="s">
        <v>5137</v>
      </c>
      <c r="K922" s="4" t="s">
        <v>5047</v>
      </c>
      <c r="L922" s="4" t="s">
        <v>5993</v>
      </c>
    </row>
    <row r="923" spans="1:12">
      <c r="A923" s="4" t="s">
        <v>6056</v>
      </c>
      <c r="B923" s="4" t="s">
        <v>2212</v>
      </c>
      <c r="C923" s="4" t="s">
        <v>5260</v>
      </c>
      <c r="D923" s="5">
        <v>45999</v>
      </c>
      <c r="E923" s="4" t="s">
        <v>4982</v>
      </c>
      <c r="F923" s="4" t="s">
        <v>4824</v>
      </c>
      <c r="G923" s="4" t="s">
        <v>5062</v>
      </c>
      <c r="H923" s="4" t="s">
        <v>222</v>
      </c>
      <c r="I923" s="4"/>
      <c r="J923" s="4" t="s">
        <v>5049</v>
      </c>
      <c r="K923" s="4" t="s">
        <v>5053</v>
      </c>
      <c r="L923" s="4" t="s">
        <v>5529</v>
      </c>
    </row>
    <row r="924" spans="1:12">
      <c r="A924" s="4" t="s">
        <v>6057</v>
      </c>
      <c r="B924" s="4" t="s">
        <v>2110</v>
      </c>
      <c r="C924" s="4" t="s">
        <v>5042</v>
      </c>
      <c r="D924" s="5">
        <v>45948</v>
      </c>
      <c r="E924" s="4" t="s">
        <v>20</v>
      </c>
      <c r="F924" s="4" t="s">
        <v>4819</v>
      </c>
      <c r="G924" s="4" t="s">
        <v>5174</v>
      </c>
      <c r="H924" s="4"/>
      <c r="I924" s="4">
        <v>1440</v>
      </c>
      <c r="J924" s="4" t="s">
        <v>4946</v>
      </c>
      <c r="K924" s="4" t="s">
        <v>4978</v>
      </c>
      <c r="L924" s="4"/>
    </row>
    <row r="925" spans="1:12">
      <c r="A925" s="4" t="s">
        <v>6058</v>
      </c>
      <c r="B925" s="4" t="s">
        <v>2100</v>
      </c>
      <c r="C925" s="4" t="s">
        <v>5186</v>
      </c>
      <c r="D925" s="5">
        <v>45861</v>
      </c>
      <c r="E925" s="4" t="s">
        <v>4954</v>
      </c>
      <c r="F925" s="4" t="s">
        <v>4819</v>
      </c>
      <c r="G925" s="4" t="s">
        <v>5172</v>
      </c>
      <c r="H925" s="4" t="s">
        <v>5011</v>
      </c>
      <c r="I925" s="4">
        <v>149</v>
      </c>
      <c r="J925" s="4"/>
      <c r="K925" s="4" t="s">
        <v>5012</v>
      </c>
      <c r="L925" s="4"/>
    </row>
    <row r="926" spans="1:12">
      <c r="A926" s="4" t="s">
        <v>6059</v>
      </c>
      <c r="B926" s="4" t="s">
        <v>4634</v>
      </c>
      <c r="C926" s="4" t="s">
        <v>5383</v>
      </c>
      <c r="D926" s="5">
        <v>45669</v>
      </c>
      <c r="E926" s="4" t="s">
        <v>5113</v>
      </c>
      <c r="F926" s="4" t="s">
        <v>4847</v>
      </c>
      <c r="G926" s="4" t="s">
        <v>5120</v>
      </c>
      <c r="H926" s="4" t="s">
        <v>489</v>
      </c>
      <c r="I926" s="4">
        <v>517</v>
      </c>
      <c r="J926" s="4" t="s">
        <v>5107</v>
      </c>
      <c r="K926" s="4" t="s">
        <v>5012</v>
      </c>
      <c r="L926" s="4"/>
    </row>
    <row r="927" spans="1:12">
      <c r="A927" s="4" t="s">
        <v>6060</v>
      </c>
      <c r="B927" s="4" t="s">
        <v>1354</v>
      </c>
      <c r="C927" s="4" t="s">
        <v>5042</v>
      </c>
      <c r="D927" s="5">
        <v>45957</v>
      </c>
      <c r="E927" s="4"/>
      <c r="F927" s="4" t="s">
        <v>4857</v>
      </c>
      <c r="G927" s="4" t="s">
        <v>4967</v>
      </c>
      <c r="H927" s="4" t="s">
        <v>4998</v>
      </c>
      <c r="I927" s="4">
        <v>385</v>
      </c>
      <c r="J927" s="4" t="s">
        <v>5018</v>
      </c>
      <c r="K927" s="4" t="s">
        <v>4957</v>
      </c>
      <c r="L927" s="4"/>
    </row>
    <row r="928" spans="1:12">
      <c r="A928" s="4" t="s">
        <v>6061</v>
      </c>
      <c r="B928" s="4" t="s">
        <v>3293</v>
      </c>
      <c r="C928" s="4" t="s">
        <v>5016</v>
      </c>
      <c r="D928" s="5">
        <v>45816</v>
      </c>
      <c r="E928" s="4" t="s">
        <v>251</v>
      </c>
      <c r="F928" s="4" t="s">
        <v>4908</v>
      </c>
      <c r="G928" s="4" t="s">
        <v>5074</v>
      </c>
      <c r="H928" s="4" t="s">
        <v>316</v>
      </c>
      <c r="I928" s="4">
        <v>925</v>
      </c>
      <c r="J928" s="4" t="s">
        <v>4935</v>
      </c>
      <c r="K928" s="4"/>
      <c r="L928" s="4"/>
    </row>
    <row r="929" spans="1:12">
      <c r="A929" s="4" t="s">
        <v>6062</v>
      </c>
      <c r="B929" s="4" t="s">
        <v>2096</v>
      </c>
      <c r="C929" s="4" t="s">
        <v>4996</v>
      </c>
      <c r="D929" s="5">
        <v>45767</v>
      </c>
      <c r="E929" s="4" t="s">
        <v>5056</v>
      </c>
      <c r="F929" s="4" t="s">
        <v>4908</v>
      </c>
      <c r="G929" s="4" t="s">
        <v>4938</v>
      </c>
      <c r="H929" s="4" t="s">
        <v>5072</v>
      </c>
      <c r="I929" s="4">
        <v>50</v>
      </c>
      <c r="J929" s="4" t="s">
        <v>5107</v>
      </c>
      <c r="K929" s="4"/>
      <c r="L929" s="4"/>
    </row>
    <row r="930" spans="1:12">
      <c r="A930" s="4" t="s">
        <v>6063</v>
      </c>
      <c r="B930" s="4" t="s">
        <v>2228</v>
      </c>
      <c r="C930" s="4" t="s">
        <v>5240</v>
      </c>
      <c r="D930" s="5">
        <v>45881</v>
      </c>
      <c r="E930" s="4" t="s">
        <v>4896</v>
      </c>
      <c r="F930" s="4" t="s">
        <v>4847</v>
      </c>
      <c r="G930" s="4" t="s">
        <v>5189</v>
      </c>
      <c r="H930" s="4" t="s">
        <v>4994</v>
      </c>
      <c r="I930" s="4">
        <v>499</v>
      </c>
      <c r="J930" s="4" t="s">
        <v>5100</v>
      </c>
      <c r="K930" s="4" t="s">
        <v>5035</v>
      </c>
      <c r="L930" s="4"/>
    </row>
    <row r="931" spans="1:12">
      <c r="A931" s="4" t="s">
        <v>6064</v>
      </c>
      <c r="B931" s="4" t="s">
        <v>4755</v>
      </c>
      <c r="C931" s="4" t="s">
        <v>5029</v>
      </c>
      <c r="D931" s="5">
        <v>45766</v>
      </c>
      <c r="E931" s="4" t="s">
        <v>308</v>
      </c>
      <c r="F931" s="4"/>
      <c r="G931" s="4" t="s">
        <v>4944</v>
      </c>
      <c r="H931" s="4" t="s">
        <v>5072</v>
      </c>
      <c r="I931" s="4">
        <v>2095</v>
      </c>
      <c r="J931" s="4" t="s">
        <v>4935</v>
      </c>
      <c r="K931" s="4" t="s">
        <v>5047</v>
      </c>
      <c r="L931" s="4"/>
    </row>
    <row r="932" spans="1:12">
      <c r="A932" s="4" t="s">
        <v>6065</v>
      </c>
      <c r="B932" s="4" t="s">
        <v>3774</v>
      </c>
      <c r="C932" s="4" t="s">
        <v>5202</v>
      </c>
      <c r="D932" s="5">
        <v>45661</v>
      </c>
      <c r="E932" s="4" t="s">
        <v>4960</v>
      </c>
      <c r="F932" s="4" t="s">
        <v>4847</v>
      </c>
      <c r="G932" s="4" t="s">
        <v>5132</v>
      </c>
      <c r="H932" s="4" t="s">
        <v>5060</v>
      </c>
      <c r="I932" s="4">
        <v>11</v>
      </c>
      <c r="J932" s="4" t="s">
        <v>4977</v>
      </c>
      <c r="K932" s="4" t="s">
        <v>5035</v>
      </c>
      <c r="L932" s="4"/>
    </row>
    <row r="933" spans="1:12">
      <c r="A933" s="4" t="s">
        <v>6066</v>
      </c>
      <c r="B933" s="4" t="s">
        <v>848</v>
      </c>
      <c r="C933" s="4" t="s">
        <v>4981</v>
      </c>
      <c r="D933" s="5">
        <v>45931</v>
      </c>
      <c r="E933" s="4" t="s">
        <v>4982</v>
      </c>
      <c r="F933" s="4"/>
      <c r="G933" s="4" t="s">
        <v>5132</v>
      </c>
      <c r="H933" s="4" t="s">
        <v>5063</v>
      </c>
      <c r="I933" s="4">
        <v>1996</v>
      </c>
      <c r="J933" s="4"/>
      <c r="K933" s="4" t="s">
        <v>5122</v>
      </c>
      <c r="L933" s="4"/>
    </row>
    <row r="934" spans="1:12">
      <c r="A934" s="4" t="s">
        <v>6067</v>
      </c>
      <c r="B934" s="4" t="s">
        <v>2004</v>
      </c>
      <c r="C934" s="4" t="s">
        <v>5383</v>
      </c>
      <c r="D934" s="5">
        <v>46010</v>
      </c>
      <c r="E934" s="4" t="s">
        <v>4954</v>
      </c>
      <c r="F934" s="4" t="s">
        <v>4819</v>
      </c>
      <c r="G934" s="4" t="s">
        <v>5062</v>
      </c>
      <c r="H934" s="4" t="s">
        <v>222</v>
      </c>
      <c r="I934" s="4">
        <v>88</v>
      </c>
      <c r="J934" s="4" t="s">
        <v>5100</v>
      </c>
      <c r="K934" s="4" t="s">
        <v>5035</v>
      </c>
      <c r="L934" s="4" t="s">
        <v>5379</v>
      </c>
    </row>
    <row r="935" spans="1:12">
      <c r="A935" s="4" t="s">
        <v>6068</v>
      </c>
      <c r="B935" s="4" t="s">
        <v>3368</v>
      </c>
      <c r="C935" s="4" t="s">
        <v>5145</v>
      </c>
      <c r="D935" s="5">
        <v>45982</v>
      </c>
      <c r="E935" s="4" t="s">
        <v>4960</v>
      </c>
      <c r="F935" s="4"/>
      <c r="G935" s="4" t="s">
        <v>4967</v>
      </c>
      <c r="H935" s="4" t="s">
        <v>4951</v>
      </c>
      <c r="I935" s="4">
        <v>1769</v>
      </c>
      <c r="J935" s="4"/>
      <c r="K935" s="4" t="s">
        <v>4999</v>
      </c>
      <c r="L935" s="4"/>
    </row>
    <row r="936" spans="1:12">
      <c r="A936" s="4" t="s">
        <v>6069</v>
      </c>
      <c r="B936" s="4" t="s">
        <v>3777</v>
      </c>
      <c r="C936" s="4" t="s">
        <v>5005</v>
      </c>
      <c r="D936" s="5">
        <v>45977</v>
      </c>
      <c r="E936" s="4"/>
      <c r="F936" s="4" t="s">
        <v>4857</v>
      </c>
      <c r="G936" s="4" t="s">
        <v>5095</v>
      </c>
      <c r="H936" s="4" t="s">
        <v>5060</v>
      </c>
      <c r="I936" s="4">
        <v>1056</v>
      </c>
      <c r="J936" s="4" t="s">
        <v>5031</v>
      </c>
      <c r="K936" s="4"/>
      <c r="L936" s="4" t="s">
        <v>5620</v>
      </c>
    </row>
    <row r="937" spans="1:12">
      <c r="A937" s="4" t="s">
        <v>6070</v>
      </c>
      <c r="B937" s="4" t="s">
        <v>4150</v>
      </c>
      <c r="C937" s="4" t="s">
        <v>5213</v>
      </c>
      <c r="D937" s="5">
        <v>45972</v>
      </c>
      <c r="E937" s="4" t="s">
        <v>251</v>
      </c>
      <c r="F937" s="4" t="s">
        <v>4875</v>
      </c>
      <c r="G937" s="4" t="s">
        <v>5089</v>
      </c>
      <c r="H937" s="4" t="s">
        <v>5084</v>
      </c>
      <c r="I937" s="4">
        <v>365</v>
      </c>
      <c r="J937" s="4" t="s">
        <v>5100</v>
      </c>
      <c r="K937" s="4" t="s">
        <v>5047</v>
      </c>
      <c r="L937" s="4"/>
    </row>
    <row r="938" spans="1:12">
      <c r="A938" s="4" t="s">
        <v>6071</v>
      </c>
      <c r="B938" s="4" t="s">
        <v>3685</v>
      </c>
      <c r="C938" s="4" t="s">
        <v>5348</v>
      </c>
      <c r="D938" s="5">
        <v>45873</v>
      </c>
      <c r="E938" s="4" t="s">
        <v>5113</v>
      </c>
      <c r="F938" s="4" t="s">
        <v>4908</v>
      </c>
      <c r="G938" s="4" t="s">
        <v>5025</v>
      </c>
      <c r="H938" s="4" t="s">
        <v>5017</v>
      </c>
      <c r="I938" s="4">
        <v>266</v>
      </c>
      <c r="J938" s="4"/>
      <c r="K938" s="4" t="s">
        <v>4963</v>
      </c>
      <c r="L938" s="4"/>
    </row>
    <row r="939" spans="1:12">
      <c r="A939" s="4" t="s">
        <v>6072</v>
      </c>
      <c r="B939" s="4" t="s">
        <v>2063</v>
      </c>
      <c r="C939" s="4" t="s">
        <v>4959</v>
      </c>
      <c r="D939" s="5">
        <v>45659</v>
      </c>
      <c r="E939" s="4" t="s">
        <v>5065</v>
      </c>
      <c r="F939" s="4"/>
      <c r="G939" s="4" t="s">
        <v>5132</v>
      </c>
      <c r="H939" s="4" t="s">
        <v>4994</v>
      </c>
      <c r="I939" s="4">
        <v>1436</v>
      </c>
      <c r="J939" s="4"/>
      <c r="K939" s="4"/>
      <c r="L939" s="4"/>
    </row>
    <row r="940" spans="1:12">
      <c r="A940" s="4" t="s">
        <v>6073</v>
      </c>
      <c r="B940" s="4" t="s">
        <v>1868</v>
      </c>
      <c r="C940" s="4" t="s">
        <v>5001</v>
      </c>
      <c r="D940" s="5">
        <v>45782</v>
      </c>
      <c r="E940" s="4"/>
      <c r="F940" s="4" t="s">
        <v>4891</v>
      </c>
      <c r="G940" s="4" t="s">
        <v>5172</v>
      </c>
      <c r="H940" s="4" t="s">
        <v>4968</v>
      </c>
      <c r="I940" s="4">
        <v>1693</v>
      </c>
      <c r="J940" s="4" t="s">
        <v>5018</v>
      </c>
      <c r="K940" s="4" t="s">
        <v>5003</v>
      </c>
      <c r="L940" s="4" t="s">
        <v>5158</v>
      </c>
    </row>
    <row r="941" spans="1:12">
      <c r="A941" s="4" t="s">
        <v>6074</v>
      </c>
      <c r="B941" s="4" t="s">
        <v>296</v>
      </c>
      <c r="C941" s="4" t="s">
        <v>5051</v>
      </c>
      <c r="D941" s="5">
        <v>45725</v>
      </c>
      <c r="E941" s="4" t="s">
        <v>4943</v>
      </c>
      <c r="F941" s="4" t="s">
        <v>4824</v>
      </c>
      <c r="G941" s="4"/>
      <c r="H941" s="4" t="s">
        <v>489</v>
      </c>
      <c r="I941" s="4">
        <v>1766</v>
      </c>
      <c r="J941" s="4" t="s">
        <v>4935</v>
      </c>
      <c r="K941" s="4" t="s">
        <v>5047</v>
      </c>
      <c r="L941" s="4"/>
    </row>
    <row r="942" spans="1:12">
      <c r="A942" s="4" t="s">
        <v>6075</v>
      </c>
      <c r="B942" s="4" t="s">
        <v>1094</v>
      </c>
      <c r="C942" s="4" t="s">
        <v>5029</v>
      </c>
      <c r="D942" s="5">
        <v>45672</v>
      </c>
      <c r="E942" s="4" t="s">
        <v>21</v>
      </c>
      <c r="F942" s="4" t="s">
        <v>4847</v>
      </c>
      <c r="G942" s="4" t="s">
        <v>5089</v>
      </c>
      <c r="H942" s="4" t="s">
        <v>4934</v>
      </c>
      <c r="I942" s="4">
        <v>55</v>
      </c>
      <c r="J942" s="4" t="s">
        <v>5092</v>
      </c>
      <c r="K942" s="4" t="s">
        <v>5053</v>
      </c>
      <c r="L942" s="4"/>
    </row>
    <row r="943" spans="1:12">
      <c r="A943" s="4" t="s">
        <v>6076</v>
      </c>
      <c r="B943" s="4" t="s">
        <v>1963</v>
      </c>
      <c r="C943" s="4" t="s">
        <v>4949</v>
      </c>
      <c r="D943" s="5">
        <v>45769</v>
      </c>
      <c r="E943" s="4" t="s">
        <v>5113</v>
      </c>
      <c r="F943" s="4" t="s">
        <v>4847</v>
      </c>
      <c r="G943" s="4" t="s">
        <v>5059</v>
      </c>
      <c r="H943" s="4" t="s">
        <v>5090</v>
      </c>
      <c r="I943" s="4">
        <v>1846</v>
      </c>
      <c r="J943" s="4" t="s">
        <v>4929</v>
      </c>
      <c r="K943" s="4" t="s">
        <v>5053</v>
      </c>
      <c r="L943" s="4"/>
    </row>
    <row r="944" spans="1:12">
      <c r="A944" s="4" t="s">
        <v>6077</v>
      </c>
      <c r="B944" s="4" t="s">
        <v>2926</v>
      </c>
      <c r="C944" s="4" t="s">
        <v>5186</v>
      </c>
      <c r="D944" s="5">
        <v>45818</v>
      </c>
      <c r="E944" s="4" t="s">
        <v>4894</v>
      </c>
      <c r="F944" s="4" t="s">
        <v>4891</v>
      </c>
      <c r="G944" s="4" t="s">
        <v>4944</v>
      </c>
      <c r="H944" s="4" t="s">
        <v>5090</v>
      </c>
      <c r="I944" s="4">
        <v>397</v>
      </c>
      <c r="J944" s="4" t="s">
        <v>5191</v>
      </c>
      <c r="K944" s="4" t="s">
        <v>4978</v>
      </c>
      <c r="L944" s="4"/>
    </row>
    <row r="945" spans="1:12">
      <c r="A945" s="4" t="s">
        <v>6078</v>
      </c>
      <c r="B945" s="4" t="s">
        <v>2483</v>
      </c>
      <c r="C945" s="4" t="s">
        <v>5260</v>
      </c>
      <c r="D945" s="5"/>
      <c r="E945" s="4"/>
      <c r="F945" s="4" t="s">
        <v>4898</v>
      </c>
      <c r="G945" s="4" t="s">
        <v>5014</v>
      </c>
      <c r="H945" s="4" t="s">
        <v>5076</v>
      </c>
      <c r="I945" s="4">
        <v>468</v>
      </c>
      <c r="J945" s="4" t="s">
        <v>4984</v>
      </c>
      <c r="K945" s="4" t="s">
        <v>4957</v>
      </c>
      <c r="L945" s="4"/>
    </row>
    <row r="946" spans="1:12">
      <c r="A946" s="4" t="s">
        <v>6079</v>
      </c>
      <c r="B946" s="4" t="s">
        <v>1399</v>
      </c>
      <c r="C946" s="4" t="s">
        <v>4992</v>
      </c>
      <c r="D946" s="5">
        <v>46004</v>
      </c>
      <c r="E946" s="4" t="s">
        <v>5134</v>
      </c>
      <c r="F946" s="4"/>
      <c r="G946" s="4" t="s">
        <v>5039</v>
      </c>
      <c r="H946" s="4" t="s">
        <v>4998</v>
      </c>
      <c r="I946" s="4">
        <v>2227</v>
      </c>
      <c r="J946" s="4" t="s">
        <v>5092</v>
      </c>
      <c r="K946" s="4" t="s">
        <v>5012</v>
      </c>
      <c r="L946" s="4"/>
    </row>
    <row r="947" spans="1:12">
      <c r="A947" s="4" t="s">
        <v>6080</v>
      </c>
      <c r="B947" s="4" t="s">
        <v>3420</v>
      </c>
      <c r="C947" s="4" t="s">
        <v>4932</v>
      </c>
      <c r="D947" s="5">
        <v>45693</v>
      </c>
      <c r="E947" s="4"/>
      <c r="F947" s="4" t="s">
        <v>4824</v>
      </c>
      <c r="G947" s="4" t="s">
        <v>5044</v>
      </c>
      <c r="H947" s="4" t="s">
        <v>5017</v>
      </c>
      <c r="I947" s="4">
        <v>1677</v>
      </c>
      <c r="J947" s="4" t="s">
        <v>5049</v>
      </c>
      <c r="K947" s="4" t="s">
        <v>5035</v>
      </c>
      <c r="L947" s="4"/>
    </row>
    <row r="948" spans="1:12">
      <c r="A948" s="4" t="s">
        <v>6081</v>
      </c>
      <c r="B948" s="4" t="s">
        <v>2964</v>
      </c>
      <c r="C948" s="4" t="s">
        <v>4975</v>
      </c>
      <c r="D948" s="5">
        <v>45727</v>
      </c>
      <c r="E948" s="4" t="s">
        <v>4896</v>
      </c>
      <c r="F948" s="4" t="s">
        <v>4898</v>
      </c>
      <c r="G948" s="4" t="s">
        <v>4950</v>
      </c>
      <c r="H948" s="4" t="s">
        <v>5080</v>
      </c>
      <c r="I948" s="4"/>
      <c r="J948" s="4" t="s">
        <v>4935</v>
      </c>
      <c r="K948" s="4" t="s">
        <v>5003</v>
      </c>
      <c r="L948" s="4"/>
    </row>
    <row r="949" spans="1:12">
      <c r="A949" s="4" t="s">
        <v>6082</v>
      </c>
      <c r="B949" s="4" t="s">
        <v>4399</v>
      </c>
      <c r="C949" s="4" t="s">
        <v>5170</v>
      </c>
      <c r="D949" s="5">
        <v>45949</v>
      </c>
      <c r="E949" s="4" t="s">
        <v>5043</v>
      </c>
      <c r="F949" s="4" t="s">
        <v>4857</v>
      </c>
      <c r="G949" s="4" t="s">
        <v>5142</v>
      </c>
      <c r="H949" s="4" t="s">
        <v>4983</v>
      </c>
      <c r="I949" s="4">
        <v>2379</v>
      </c>
      <c r="J949" s="4" t="s">
        <v>4940</v>
      </c>
      <c r="K949" s="4" t="s">
        <v>5053</v>
      </c>
      <c r="L949" s="4"/>
    </row>
    <row r="950" spans="1:12">
      <c r="A950" s="4" t="s">
        <v>6083</v>
      </c>
      <c r="B950" s="4" t="s">
        <v>926</v>
      </c>
      <c r="C950" s="4" t="s">
        <v>4959</v>
      </c>
      <c r="D950" s="5">
        <v>45829</v>
      </c>
      <c r="E950" s="4" t="s">
        <v>4943</v>
      </c>
      <c r="F950" s="4"/>
      <c r="G950" s="4" t="s">
        <v>5039</v>
      </c>
      <c r="H950" s="4" t="s">
        <v>5090</v>
      </c>
      <c r="I950" s="4">
        <v>630</v>
      </c>
      <c r="J950" s="4"/>
      <c r="K950" s="4" t="s">
        <v>4947</v>
      </c>
      <c r="L950" s="4"/>
    </row>
    <row r="951" spans="1:12">
      <c r="A951" s="4" t="s">
        <v>6084</v>
      </c>
      <c r="B951" s="4" t="s">
        <v>1564</v>
      </c>
      <c r="C951" s="4" t="s">
        <v>5325</v>
      </c>
      <c r="D951" s="5">
        <v>45989</v>
      </c>
      <c r="E951" s="4"/>
      <c r="F951" s="4" t="s">
        <v>4898</v>
      </c>
      <c r="G951" s="4" t="s">
        <v>5010</v>
      </c>
      <c r="H951" s="4" t="s">
        <v>5011</v>
      </c>
      <c r="I951" s="4">
        <v>485</v>
      </c>
      <c r="J951" s="4" t="s">
        <v>5031</v>
      </c>
      <c r="K951" s="4" t="s">
        <v>4930</v>
      </c>
      <c r="L951" s="4"/>
    </row>
    <row r="952" spans="1:12">
      <c r="A952" s="4" t="s">
        <v>6085</v>
      </c>
      <c r="B952" s="4" t="s">
        <v>2998</v>
      </c>
      <c r="C952" s="4" t="s">
        <v>5176</v>
      </c>
      <c r="D952" s="5">
        <v>45682</v>
      </c>
      <c r="E952" s="4" t="s">
        <v>5038</v>
      </c>
      <c r="F952" s="4" t="s">
        <v>4857</v>
      </c>
      <c r="G952" s="4"/>
      <c r="H952" s="4" t="s">
        <v>5072</v>
      </c>
      <c r="I952" s="4">
        <v>177</v>
      </c>
      <c r="J952" s="4"/>
      <c r="K952" s="4" t="s">
        <v>4957</v>
      </c>
      <c r="L952" s="4" t="s">
        <v>5341</v>
      </c>
    </row>
    <row r="953" spans="1:12">
      <c r="A953" s="4" t="s">
        <v>6086</v>
      </c>
      <c r="B953" s="4" t="s">
        <v>2669</v>
      </c>
      <c r="C953" s="4" t="s">
        <v>5213</v>
      </c>
      <c r="D953" s="5">
        <v>46013</v>
      </c>
      <c r="E953" s="4" t="s">
        <v>5127</v>
      </c>
      <c r="F953" s="4" t="s">
        <v>4865</v>
      </c>
      <c r="G953" s="4" t="s">
        <v>5074</v>
      </c>
      <c r="H953" s="4" t="s">
        <v>316</v>
      </c>
      <c r="I953" s="4">
        <v>2162</v>
      </c>
      <c r="J953" s="4"/>
      <c r="K953" s="4" t="s">
        <v>5023</v>
      </c>
      <c r="L953" s="4"/>
    </row>
    <row r="954" spans="1:12">
      <c r="A954" s="4" t="s">
        <v>6087</v>
      </c>
      <c r="B954" s="4" t="s">
        <v>2402</v>
      </c>
      <c r="C954" s="4" t="s">
        <v>4926</v>
      </c>
      <c r="D954" s="5">
        <v>45857</v>
      </c>
      <c r="E954" s="4" t="s">
        <v>5065</v>
      </c>
      <c r="F954" s="4"/>
      <c r="G954" s="4" t="s">
        <v>4961</v>
      </c>
      <c r="H954" s="4" t="s">
        <v>4968</v>
      </c>
      <c r="I954" s="4">
        <v>506</v>
      </c>
      <c r="J954" s="4" t="s">
        <v>5107</v>
      </c>
      <c r="K954" s="4" t="s">
        <v>4947</v>
      </c>
      <c r="L954" s="4" t="s">
        <v>5066</v>
      </c>
    </row>
    <row r="955" spans="1:12">
      <c r="A955" s="4" t="s">
        <v>6088</v>
      </c>
      <c r="B955" s="4" t="s">
        <v>4381</v>
      </c>
      <c r="C955" s="4" t="s">
        <v>5126</v>
      </c>
      <c r="D955" s="5">
        <v>45677</v>
      </c>
      <c r="E955" s="4" t="s">
        <v>5038</v>
      </c>
      <c r="F955" s="4" t="s">
        <v>4891</v>
      </c>
      <c r="G955" s="4" t="s">
        <v>4967</v>
      </c>
      <c r="H955" s="4"/>
      <c r="I955" s="4">
        <v>1139</v>
      </c>
      <c r="J955" s="4" t="s">
        <v>5107</v>
      </c>
      <c r="K955" s="4" t="s">
        <v>4999</v>
      </c>
      <c r="L955" s="4"/>
    </row>
    <row r="956" spans="1:12">
      <c r="A956" s="4" t="s">
        <v>6089</v>
      </c>
      <c r="B956" s="4" t="s">
        <v>912</v>
      </c>
      <c r="C956" s="4" t="s">
        <v>5046</v>
      </c>
      <c r="D956" s="5">
        <v>45915</v>
      </c>
      <c r="E956" s="4"/>
      <c r="F956" s="4" t="s">
        <v>4819</v>
      </c>
      <c r="G956" s="4" t="s">
        <v>4976</v>
      </c>
      <c r="H956" s="4" t="s">
        <v>4951</v>
      </c>
      <c r="I956" s="4">
        <v>1253</v>
      </c>
      <c r="J956" s="4" t="s">
        <v>4946</v>
      </c>
      <c r="K956" s="4" t="s">
        <v>4930</v>
      </c>
      <c r="L956" s="4"/>
    </row>
    <row r="957" spans="1:12">
      <c r="A957" s="4" t="s">
        <v>6090</v>
      </c>
      <c r="B957" s="4" t="s">
        <v>4573</v>
      </c>
      <c r="C957" s="4" t="s">
        <v>4926</v>
      </c>
      <c r="D957" s="5">
        <v>45822</v>
      </c>
      <c r="E957" s="4" t="s">
        <v>5034</v>
      </c>
      <c r="F957" s="4" t="s">
        <v>4819</v>
      </c>
      <c r="G957" s="4" t="s">
        <v>4938</v>
      </c>
      <c r="H957" s="4" t="s">
        <v>4988</v>
      </c>
      <c r="I957" s="4">
        <v>672</v>
      </c>
      <c r="J957" s="4" t="s">
        <v>4940</v>
      </c>
      <c r="K957" s="4" t="s">
        <v>5035</v>
      </c>
      <c r="L957" s="4"/>
    </row>
    <row r="958" spans="1:12">
      <c r="A958" s="4" t="s">
        <v>6091</v>
      </c>
      <c r="B958" s="4" t="s">
        <v>2305</v>
      </c>
      <c r="C958" s="4" t="s">
        <v>5213</v>
      </c>
      <c r="D958" s="5">
        <v>45876</v>
      </c>
      <c r="E958" s="4" t="s">
        <v>4954</v>
      </c>
      <c r="F958" s="4" t="s">
        <v>4875</v>
      </c>
      <c r="G958" s="4" t="s">
        <v>4927</v>
      </c>
      <c r="H958" s="4" t="s">
        <v>222</v>
      </c>
      <c r="I958" s="4">
        <v>783</v>
      </c>
      <c r="J958" s="4" t="s">
        <v>4935</v>
      </c>
      <c r="K958" s="4" t="s">
        <v>4969</v>
      </c>
      <c r="L958" s="4" t="s">
        <v>5831</v>
      </c>
    </row>
    <row r="959" spans="1:12">
      <c r="A959" s="4" t="s">
        <v>6092</v>
      </c>
      <c r="B959" s="4" t="s">
        <v>424</v>
      </c>
      <c r="C959" s="4" t="s">
        <v>4949</v>
      </c>
      <c r="D959" s="5">
        <v>45830</v>
      </c>
      <c r="E959" s="4"/>
      <c r="F959" s="4" t="s">
        <v>4847</v>
      </c>
      <c r="G959" s="4" t="s">
        <v>4950</v>
      </c>
      <c r="H959" s="4" t="s">
        <v>4939</v>
      </c>
      <c r="I959" s="4">
        <v>1265</v>
      </c>
      <c r="J959" s="4" t="s">
        <v>4973</v>
      </c>
      <c r="K959" s="4" t="s">
        <v>5023</v>
      </c>
      <c r="L959" s="4"/>
    </row>
    <row r="960" spans="1:12">
      <c r="A960" s="4" t="s">
        <v>6093</v>
      </c>
      <c r="B960" s="4" t="s">
        <v>2251</v>
      </c>
      <c r="C960" s="4" t="s">
        <v>5009</v>
      </c>
      <c r="D960" s="5">
        <v>45752</v>
      </c>
      <c r="E960" s="4" t="s">
        <v>5043</v>
      </c>
      <c r="F960" s="4"/>
      <c r="G960" s="4" t="s">
        <v>5135</v>
      </c>
      <c r="H960" s="4" t="s">
        <v>4983</v>
      </c>
      <c r="I960" s="4">
        <v>2244</v>
      </c>
      <c r="J960" s="4" t="s">
        <v>5082</v>
      </c>
      <c r="K960" s="4" t="s">
        <v>4999</v>
      </c>
      <c r="L960" s="4" t="s">
        <v>5387</v>
      </c>
    </row>
    <row r="961" spans="1:12">
      <c r="A961" s="4" t="s">
        <v>6094</v>
      </c>
      <c r="B961" s="4" t="s">
        <v>4067</v>
      </c>
      <c r="C961" s="4" t="s">
        <v>5226</v>
      </c>
      <c r="D961" s="5">
        <v>45934</v>
      </c>
      <c r="E961" s="4" t="s">
        <v>5034</v>
      </c>
      <c r="F961" s="4"/>
      <c r="G961" s="4" t="s">
        <v>5095</v>
      </c>
      <c r="H961" s="4" t="s">
        <v>4928</v>
      </c>
      <c r="I961" s="4">
        <v>765</v>
      </c>
      <c r="J961" s="4" t="s">
        <v>4946</v>
      </c>
      <c r="K961" s="4" t="s">
        <v>4999</v>
      </c>
      <c r="L961" s="4"/>
    </row>
    <row r="962" spans="1:12">
      <c r="A962" s="4" t="s">
        <v>6095</v>
      </c>
      <c r="B962" s="4" t="s">
        <v>2451</v>
      </c>
      <c r="C962" s="4" t="s">
        <v>5118</v>
      </c>
      <c r="D962" s="5">
        <v>45762</v>
      </c>
      <c r="E962" s="4" t="s">
        <v>251</v>
      </c>
      <c r="F962" s="4" t="s">
        <v>4898</v>
      </c>
      <c r="G962" s="4" t="s">
        <v>4933</v>
      </c>
      <c r="H962" s="4" t="s">
        <v>4939</v>
      </c>
      <c r="I962" s="4">
        <v>311</v>
      </c>
      <c r="J962" s="4" t="s">
        <v>5002</v>
      </c>
      <c r="K962" s="4" t="s">
        <v>5057</v>
      </c>
      <c r="L962" s="4"/>
    </row>
    <row r="963" spans="1:12">
      <c r="A963" s="4" t="s">
        <v>6096</v>
      </c>
      <c r="B963" s="4" t="s">
        <v>665</v>
      </c>
      <c r="C963" s="4" t="s">
        <v>5068</v>
      </c>
      <c r="D963" s="5">
        <v>45977</v>
      </c>
      <c r="E963" s="4" t="s">
        <v>5022</v>
      </c>
      <c r="F963" s="4" t="s">
        <v>4847</v>
      </c>
      <c r="G963" s="4" t="s">
        <v>4972</v>
      </c>
      <c r="H963" s="4"/>
      <c r="I963" s="4">
        <v>1698</v>
      </c>
      <c r="J963" s="4" t="s">
        <v>4977</v>
      </c>
      <c r="K963" s="4" t="s">
        <v>5003</v>
      </c>
      <c r="L963" s="4"/>
    </row>
    <row r="964" spans="1:12">
      <c r="A964" s="4" t="s">
        <v>6097</v>
      </c>
      <c r="B964" s="4" t="s">
        <v>1742</v>
      </c>
      <c r="C964" s="4" t="s">
        <v>4937</v>
      </c>
      <c r="D964" s="5">
        <v>45717</v>
      </c>
      <c r="E964" s="4" t="s">
        <v>5079</v>
      </c>
      <c r="F964" s="4" t="s">
        <v>4865</v>
      </c>
      <c r="G964" s="4" t="s">
        <v>4950</v>
      </c>
      <c r="H964" s="4" t="s">
        <v>4983</v>
      </c>
      <c r="I964" s="4">
        <v>940</v>
      </c>
      <c r="J964" s="4"/>
      <c r="K964" s="4" t="s">
        <v>5047</v>
      </c>
      <c r="L964" s="4"/>
    </row>
    <row r="965" spans="1:12">
      <c r="A965" s="4" t="s">
        <v>6098</v>
      </c>
      <c r="B965" s="4" t="s">
        <v>4132</v>
      </c>
      <c r="C965" s="4" t="s">
        <v>4949</v>
      </c>
      <c r="D965" s="5">
        <v>45866</v>
      </c>
      <c r="E965" s="4" t="s">
        <v>21</v>
      </c>
      <c r="F965" s="4" t="s">
        <v>4891</v>
      </c>
      <c r="G965" s="4" t="s">
        <v>5059</v>
      </c>
      <c r="H965" s="4" t="s">
        <v>4939</v>
      </c>
      <c r="I965" s="4">
        <v>1626</v>
      </c>
      <c r="J965" s="4" t="s">
        <v>5002</v>
      </c>
      <c r="K965" s="4"/>
      <c r="L965" s="4"/>
    </row>
    <row r="966" spans="1:12">
      <c r="A966" s="4" t="s">
        <v>6099</v>
      </c>
      <c r="B966" s="4" t="s">
        <v>1231</v>
      </c>
      <c r="C966" s="4" t="s">
        <v>5293</v>
      </c>
      <c r="D966" s="5">
        <v>45890</v>
      </c>
      <c r="E966" s="4"/>
      <c r="F966" s="4" t="s">
        <v>4824</v>
      </c>
      <c r="G966" s="4" t="s">
        <v>5095</v>
      </c>
      <c r="H966" s="4" t="s">
        <v>5076</v>
      </c>
      <c r="I966" s="4">
        <v>2143</v>
      </c>
      <c r="J966" s="4" t="s">
        <v>5137</v>
      </c>
      <c r="K966" s="4" t="s">
        <v>5057</v>
      </c>
      <c r="L966" s="4"/>
    </row>
    <row r="967" spans="1:12">
      <c r="A967" s="4" t="s">
        <v>6100</v>
      </c>
      <c r="B967" s="4" t="s">
        <v>1315</v>
      </c>
      <c r="C967" s="4" t="s">
        <v>5152</v>
      </c>
      <c r="D967" s="5">
        <v>45922</v>
      </c>
      <c r="E967" s="4" t="s">
        <v>5038</v>
      </c>
      <c r="F967" s="4" t="s">
        <v>4891</v>
      </c>
      <c r="G967" s="4" t="s">
        <v>5135</v>
      </c>
      <c r="H967" s="4"/>
      <c r="I967" s="4">
        <v>429</v>
      </c>
      <c r="J967" s="4" t="s">
        <v>5191</v>
      </c>
      <c r="K967" s="4" t="s">
        <v>4963</v>
      </c>
      <c r="L967" s="4"/>
    </row>
    <row r="968" spans="1:12">
      <c r="A968" s="4" t="s">
        <v>6101</v>
      </c>
      <c r="B968" s="4" t="s">
        <v>147</v>
      </c>
      <c r="C968" s="4" t="s">
        <v>5009</v>
      </c>
      <c r="D968" s="5">
        <v>45679</v>
      </c>
      <c r="E968" s="4"/>
      <c r="F968" s="4" t="s">
        <v>4875</v>
      </c>
      <c r="G968" s="4" t="s">
        <v>4961</v>
      </c>
      <c r="H968" s="4" t="s">
        <v>5136</v>
      </c>
      <c r="I968" s="4">
        <v>157</v>
      </c>
      <c r="J968" s="4" t="s">
        <v>4935</v>
      </c>
      <c r="K968" s="4" t="s">
        <v>5026</v>
      </c>
      <c r="L968" s="4"/>
    </row>
    <row r="969" spans="1:12">
      <c r="A969" s="4" t="s">
        <v>6102</v>
      </c>
      <c r="B969" s="4" t="s">
        <v>4677</v>
      </c>
      <c r="C969" s="4" t="s">
        <v>5293</v>
      </c>
      <c r="D969" s="5">
        <v>45734</v>
      </c>
      <c r="E969" s="4" t="s">
        <v>4960</v>
      </c>
      <c r="F969" s="4"/>
      <c r="G969" s="4" t="s">
        <v>5156</v>
      </c>
      <c r="H969" s="4" t="s">
        <v>4994</v>
      </c>
      <c r="I969" s="4"/>
      <c r="J969" s="4" t="s">
        <v>4973</v>
      </c>
      <c r="K969" s="4" t="s">
        <v>5057</v>
      </c>
      <c r="L969" s="4"/>
    </row>
    <row r="970" spans="1:12">
      <c r="A970" s="4" t="s">
        <v>6103</v>
      </c>
      <c r="B970" s="4" t="s">
        <v>365</v>
      </c>
      <c r="C970" s="4" t="s">
        <v>5147</v>
      </c>
      <c r="D970" s="5">
        <v>45772</v>
      </c>
      <c r="E970" s="4"/>
      <c r="F970" s="4" t="s">
        <v>4819</v>
      </c>
      <c r="G970" s="4" t="s">
        <v>5059</v>
      </c>
      <c r="H970" s="4" t="s">
        <v>4939</v>
      </c>
      <c r="I970" s="4">
        <v>802</v>
      </c>
      <c r="J970" s="4" t="s">
        <v>5082</v>
      </c>
      <c r="K970" s="4"/>
      <c r="L970" s="4" t="s">
        <v>5302</v>
      </c>
    </row>
    <row r="971" spans="1:12">
      <c r="A971" s="4" t="s">
        <v>6104</v>
      </c>
      <c r="B971" s="4" t="s">
        <v>4508</v>
      </c>
      <c r="C971" s="4" t="s">
        <v>5238</v>
      </c>
      <c r="D971" s="5">
        <v>45954</v>
      </c>
      <c r="E971" s="4" t="s">
        <v>369</v>
      </c>
      <c r="F971" s="4" t="s">
        <v>4898</v>
      </c>
      <c r="G971" s="4" t="s">
        <v>5095</v>
      </c>
      <c r="H971" s="4" t="s">
        <v>5017</v>
      </c>
      <c r="I971" s="4">
        <v>941</v>
      </c>
      <c r="J971" s="4" t="s">
        <v>5107</v>
      </c>
      <c r="K971" s="4"/>
      <c r="L971" s="4"/>
    </row>
    <row r="972" spans="1:12">
      <c r="A972" s="4" t="s">
        <v>6105</v>
      </c>
      <c r="B972" s="4" t="s">
        <v>1489</v>
      </c>
      <c r="C972" s="4" t="s">
        <v>5140</v>
      </c>
      <c r="D972" s="5">
        <v>45964</v>
      </c>
      <c r="E972" s="4" t="s">
        <v>4982</v>
      </c>
      <c r="F972" s="4" t="s">
        <v>4875</v>
      </c>
      <c r="G972" s="4" t="s">
        <v>5089</v>
      </c>
      <c r="H972" s="4" t="s">
        <v>4994</v>
      </c>
      <c r="I972" s="4">
        <v>760</v>
      </c>
      <c r="J972" s="4" t="s">
        <v>5049</v>
      </c>
      <c r="K972" s="4" t="s">
        <v>4957</v>
      </c>
      <c r="L972" s="4"/>
    </row>
    <row r="973" spans="1:12">
      <c r="A973" s="4" t="s">
        <v>6106</v>
      </c>
      <c r="B973" s="4" t="s">
        <v>4796</v>
      </c>
      <c r="C973" s="4" t="s">
        <v>4990</v>
      </c>
      <c r="D973" s="5">
        <v>45695</v>
      </c>
      <c r="E973" s="4" t="s">
        <v>251</v>
      </c>
      <c r="F973" s="4"/>
      <c r="G973" s="4" t="s">
        <v>4976</v>
      </c>
      <c r="H973" s="4" t="s">
        <v>4945</v>
      </c>
      <c r="I973" s="4"/>
      <c r="J973" s="4" t="s">
        <v>5092</v>
      </c>
      <c r="K973" s="4"/>
      <c r="L973" s="4"/>
    </row>
    <row r="974" spans="1:12">
      <c r="A974" s="4" t="s">
        <v>6107</v>
      </c>
      <c r="B974" s="4" t="s">
        <v>3938</v>
      </c>
      <c r="C974" s="4" t="s">
        <v>5163</v>
      </c>
      <c r="D974" s="5">
        <v>45700</v>
      </c>
      <c r="E974" s="4" t="s">
        <v>5038</v>
      </c>
      <c r="F974" s="4" t="s">
        <v>4865</v>
      </c>
      <c r="G974" s="4" t="s">
        <v>4955</v>
      </c>
      <c r="H974" s="4" t="s">
        <v>4928</v>
      </c>
      <c r="I974" s="4">
        <v>2066</v>
      </c>
      <c r="J974" s="4" t="s">
        <v>5031</v>
      </c>
      <c r="K974" s="4" t="s">
        <v>4978</v>
      </c>
      <c r="L974" s="4" t="s">
        <v>6108</v>
      </c>
    </row>
    <row r="975" spans="1:12">
      <c r="A975" s="4" t="s">
        <v>6109</v>
      </c>
      <c r="B975" s="4" t="s">
        <v>750</v>
      </c>
      <c r="C975" s="4" t="s">
        <v>5068</v>
      </c>
      <c r="D975" s="5">
        <v>45702</v>
      </c>
      <c r="E975" s="4" t="s">
        <v>4896</v>
      </c>
      <c r="F975" s="4"/>
      <c r="G975" s="4" t="s">
        <v>5071</v>
      </c>
      <c r="H975" s="4" t="s">
        <v>316</v>
      </c>
      <c r="I975" s="4">
        <v>300</v>
      </c>
      <c r="J975" s="4" t="s">
        <v>5049</v>
      </c>
      <c r="K975" s="4"/>
      <c r="L975" s="4"/>
    </row>
    <row r="976" spans="1:12">
      <c r="A976" s="4" t="s">
        <v>6110</v>
      </c>
      <c r="B976" s="4" t="s">
        <v>177</v>
      </c>
      <c r="C976" s="4" t="s">
        <v>5240</v>
      </c>
      <c r="D976" s="5">
        <v>45797</v>
      </c>
      <c r="E976" s="4" t="s">
        <v>20</v>
      </c>
      <c r="F976" s="4" t="s">
        <v>4891</v>
      </c>
      <c r="G976" s="4" t="s">
        <v>5156</v>
      </c>
      <c r="H976" s="4" t="s">
        <v>4994</v>
      </c>
      <c r="I976" s="4">
        <v>1030</v>
      </c>
      <c r="J976" s="4" t="s">
        <v>5002</v>
      </c>
      <c r="K976" s="4"/>
      <c r="L976" s="4" t="s">
        <v>5275</v>
      </c>
    </row>
    <row r="977" spans="1:11">
      <c r="A977" s="4" t="s">
        <v>6111</v>
      </c>
      <c r="B977" s="4" t="s">
        <v>3568</v>
      </c>
      <c r="C977" s="4" t="s">
        <v>5186</v>
      </c>
      <c r="D977" s="5">
        <v>45702</v>
      </c>
      <c r="E977" s="4" t="s">
        <v>5034</v>
      </c>
      <c r="F977" s="4" t="s">
        <v>4898</v>
      </c>
      <c r="G977" s="4" t="s">
        <v>4961</v>
      </c>
      <c r="H977" s="4" t="s">
        <v>4928</v>
      </c>
      <c r="I977" s="4">
        <v>999</v>
      </c>
      <c r="J977" s="4" t="s">
        <v>4984</v>
      </c>
      <c r="K977" s="4" t="s">
        <v>4969</v>
      </c>
    </row>
    <row r="978" spans="1:11">
      <c r="A978" s="4" t="s">
        <v>6112</v>
      </c>
      <c r="B978" s="4" t="s">
        <v>3171</v>
      </c>
      <c r="C978" s="4" t="s">
        <v>5097</v>
      </c>
      <c r="D978" s="5">
        <v>45980</v>
      </c>
      <c r="E978" s="4" t="s">
        <v>251</v>
      </c>
      <c r="F978" s="4"/>
      <c r="G978" s="4" t="s">
        <v>5074</v>
      </c>
      <c r="H978" s="4"/>
      <c r="I978" s="4">
        <v>638</v>
      </c>
      <c r="J978" s="4" t="s">
        <v>5092</v>
      </c>
      <c r="K978" s="4"/>
    </row>
    <row r="979" spans="1:11">
      <c r="A979" s="4" t="s">
        <v>6113</v>
      </c>
      <c r="B979" s="4" t="s">
        <v>2799</v>
      </c>
      <c r="C979" s="4" t="s">
        <v>5126</v>
      </c>
      <c r="D979" s="5">
        <v>45942</v>
      </c>
      <c r="E979" s="4" t="s">
        <v>251</v>
      </c>
      <c r="F979" s="4" t="s">
        <v>4908</v>
      </c>
      <c r="G979" s="4" t="s">
        <v>4938</v>
      </c>
      <c r="H979" s="4" t="s">
        <v>316</v>
      </c>
      <c r="I979" s="4">
        <v>1730</v>
      </c>
      <c r="J979" s="4" t="s">
        <v>4940</v>
      </c>
      <c r="K979" s="4"/>
    </row>
    <row r="980" spans="1:11">
      <c r="A980" s="4" t="s">
        <v>6114</v>
      </c>
      <c r="B980" s="4" t="s">
        <v>1549</v>
      </c>
      <c r="C980" s="4" t="s">
        <v>5210</v>
      </c>
      <c r="D980" s="5">
        <v>45875</v>
      </c>
      <c r="E980" s="4" t="s">
        <v>4966</v>
      </c>
      <c r="F980" s="4" t="s">
        <v>4875</v>
      </c>
      <c r="G980" s="4" t="s">
        <v>5135</v>
      </c>
      <c r="H980" s="4" t="s">
        <v>4994</v>
      </c>
      <c r="I980" s="4"/>
      <c r="J980" s="4" t="s">
        <v>4935</v>
      </c>
      <c r="K980" s="4" t="s">
        <v>5003</v>
      </c>
    </row>
    <row r="981" spans="1:11">
      <c r="A981" s="4" t="s">
        <v>6115</v>
      </c>
      <c r="B981" s="4" t="s">
        <v>4023</v>
      </c>
      <c r="C981" s="4" t="s">
        <v>5046</v>
      </c>
      <c r="D981" s="5">
        <v>45724</v>
      </c>
      <c r="E981" s="4" t="s">
        <v>4896</v>
      </c>
      <c r="F981" s="4"/>
      <c r="G981" s="4" t="s">
        <v>5044</v>
      </c>
      <c r="H981" s="4" t="s">
        <v>222</v>
      </c>
      <c r="I981" s="4">
        <v>267</v>
      </c>
      <c r="J981" s="4" t="s">
        <v>4935</v>
      </c>
      <c r="K981" s="4" t="s">
        <v>5012</v>
      </c>
    </row>
    <row r="982" spans="1:11">
      <c r="A982" s="4" t="s">
        <v>6116</v>
      </c>
      <c r="B982" s="4" t="s">
        <v>2683</v>
      </c>
      <c r="C982" s="4" t="s">
        <v>5152</v>
      </c>
      <c r="D982" s="5">
        <v>45800</v>
      </c>
      <c r="E982" s="4" t="s">
        <v>4894</v>
      </c>
      <c r="F982" s="4" t="s">
        <v>4857</v>
      </c>
      <c r="G982" s="4"/>
      <c r="H982" s="4" t="s">
        <v>5052</v>
      </c>
      <c r="I982" s="4">
        <v>1048</v>
      </c>
      <c r="J982" s="4"/>
      <c r="K982" s="4"/>
    </row>
    <row r="983" spans="1:11">
      <c r="A983" s="4" t="s">
        <v>6117</v>
      </c>
      <c r="B983" s="4" t="s">
        <v>4406</v>
      </c>
      <c r="C983" s="4" t="s">
        <v>5005</v>
      </c>
      <c r="D983" s="5">
        <v>45907</v>
      </c>
      <c r="E983" s="4"/>
      <c r="F983" s="4" t="s">
        <v>4819</v>
      </c>
      <c r="G983" s="4" t="s">
        <v>5172</v>
      </c>
      <c r="H983" s="4" t="s">
        <v>5017</v>
      </c>
      <c r="I983" s="4">
        <v>1262</v>
      </c>
      <c r="J983" s="4" t="s">
        <v>5002</v>
      </c>
      <c r="K983" s="4" t="s">
        <v>4947</v>
      </c>
    </row>
    <row r="984" spans="1:11">
      <c r="A984" s="4" t="s">
        <v>6118</v>
      </c>
      <c r="B984" s="4" t="s">
        <v>1412</v>
      </c>
      <c r="C984" s="4" t="s">
        <v>4975</v>
      </c>
      <c r="D984" s="5">
        <v>45979</v>
      </c>
      <c r="E984" s="4" t="s">
        <v>5094</v>
      </c>
      <c r="F984" s="4"/>
      <c r="G984" s="4" t="s">
        <v>4961</v>
      </c>
      <c r="H984" s="4" t="s">
        <v>222</v>
      </c>
      <c r="I984" s="4">
        <v>535</v>
      </c>
      <c r="J984" s="4" t="s">
        <v>4984</v>
      </c>
      <c r="K984" s="4"/>
    </row>
    <row r="985" spans="1:11">
      <c r="A985" s="4" t="s">
        <v>6119</v>
      </c>
      <c r="B985" s="4" t="s">
        <v>296</v>
      </c>
      <c r="C985" s="4" t="s">
        <v>5348</v>
      </c>
      <c r="D985" s="5">
        <v>45767</v>
      </c>
      <c r="E985" s="4" t="s">
        <v>4966</v>
      </c>
      <c r="F985" s="4"/>
      <c r="G985" s="4" t="s">
        <v>5120</v>
      </c>
      <c r="H985" s="4" t="s">
        <v>4945</v>
      </c>
      <c r="I985" s="4"/>
      <c r="J985" s="4" t="s">
        <v>4946</v>
      </c>
      <c r="K985" s="4" t="s">
        <v>4999</v>
      </c>
    </row>
    <row r="986" spans="1:11">
      <c r="A986" s="4" t="s">
        <v>6120</v>
      </c>
      <c r="B986" s="4" t="s">
        <v>4283</v>
      </c>
      <c r="C986" s="4" t="s">
        <v>5086</v>
      </c>
      <c r="D986" s="5"/>
      <c r="E986" s="4" t="s">
        <v>5038</v>
      </c>
      <c r="F986" s="4"/>
      <c r="G986" s="4" t="s">
        <v>4976</v>
      </c>
      <c r="H986" s="4" t="s">
        <v>5017</v>
      </c>
      <c r="I986" s="4"/>
      <c r="J986" s="4" t="s">
        <v>4929</v>
      </c>
      <c r="K986" s="4" t="s">
        <v>5012</v>
      </c>
    </row>
    <row r="987" spans="1:11">
      <c r="A987" s="4" t="s">
        <v>6121</v>
      </c>
      <c r="B987" s="4" t="s">
        <v>3348</v>
      </c>
      <c r="C987" s="4" t="s">
        <v>5213</v>
      </c>
      <c r="D987" s="5">
        <v>45851</v>
      </c>
      <c r="E987" s="4" t="s">
        <v>5022</v>
      </c>
      <c r="F987" s="4" t="s">
        <v>4865</v>
      </c>
      <c r="G987" s="4" t="s">
        <v>5071</v>
      </c>
      <c r="H987" s="4" t="s">
        <v>222</v>
      </c>
      <c r="I987" s="4">
        <v>1524</v>
      </c>
      <c r="J987" s="4" t="s">
        <v>4929</v>
      </c>
      <c r="K987" s="4" t="s">
        <v>5003</v>
      </c>
    </row>
    <row r="988" spans="1:11">
      <c r="A988" s="4" t="s">
        <v>6122</v>
      </c>
      <c r="B988" s="4" t="s">
        <v>2756</v>
      </c>
      <c r="C988" s="4" t="s">
        <v>5140</v>
      </c>
      <c r="D988" s="5">
        <v>45824</v>
      </c>
      <c r="E988" s="4" t="s">
        <v>5079</v>
      </c>
      <c r="F988" s="4" t="s">
        <v>4891</v>
      </c>
      <c r="G988" s="4" t="s">
        <v>5089</v>
      </c>
      <c r="H988" s="4" t="s">
        <v>5052</v>
      </c>
      <c r="I988" s="4">
        <v>2308</v>
      </c>
      <c r="J988" s="4" t="s">
        <v>4956</v>
      </c>
      <c r="K988" s="4" t="s">
        <v>4969</v>
      </c>
    </row>
    <row r="989" spans="1:11">
      <c r="A989" s="4" t="s">
        <v>6123</v>
      </c>
      <c r="B989" s="4" t="s">
        <v>1984</v>
      </c>
      <c r="C989" s="4" t="s">
        <v>5078</v>
      </c>
      <c r="D989" s="5">
        <v>45706</v>
      </c>
      <c r="E989" s="4" t="s">
        <v>5113</v>
      </c>
      <c r="F989" s="4"/>
      <c r="G989" s="4" t="s">
        <v>5135</v>
      </c>
      <c r="H989" s="4"/>
      <c r="I989" s="4">
        <v>1197</v>
      </c>
      <c r="J989" s="4"/>
      <c r="K989" s="4"/>
    </row>
    <row r="990" spans="1:11">
      <c r="A990" s="4" t="s">
        <v>6124</v>
      </c>
      <c r="B990" s="4" t="s">
        <v>4476</v>
      </c>
      <c r="C990" s="4" t="s">
        <v>5145</v>
      </c>
      <c r="D990" s="5">
        <v>45943</v>
      </c>
      <c r="E990" s="4" t="s">
        <v>4896</v>
      </c>
      <c r="F990" s="4" t="s">
        <v>4875</v>
      </c>
      <c r="G990" s="4" t="s">
        <v>5172</v>
      </c>
      <c r="H990" s="4" t="s">
        <v>5090</v>
      </c>
      <c r="I990" s="4">
        <v>20</v>
      </c>
      <c r="J990" s="4" t="s">
        <v>5092</v>
      </c>
      <c r="K990" s="4" t="s">
        <v>4963</v>
      </c>
    </row>
    <row r="991" spans="1:11">
      <c r="A991" s="4" t="s">
        <v>6125</v>
      </c>
      <c r="B991" s="4" t="s">
        <v>2219</v>
      </c>
      <c r="C991" s="4" t="s">
        <v>5116</v>
      </c>
      <c r="D991" s="5">
        <v>45720</v>
      </c>
      <c r="E991" s="4" t="s">
        <v>5034</v>
      </c>
      <c r="F991" s="4"/>
      <c r="G991" s="4"/>
      <c r="H991" s="4" t="s">
        <v>4928</v>
      </c>
      <c r="I991" s="4">
        <v>2277</v>
      </c>
      <c r="J991" s="4" t="s">
        <v>5031</v>
      </c>
      <c r="K991" s="4" t="s">
        <v>5003</v>
      </c>
    </row>
    <row r="992" spans="1:11">
      <c r="A992" s="4" t="s">
        <v>6126</v>
      </c>
      <c r="B992" s="4" t="s">
        <v>3844</v>
      </c>
      <c r="C992" s="4" t="s">
        <v>5126</v>
      </c>
      <c r="D992" s="5">
        <v>45762</v>
      </c>
      <c r="E992" s="4"/>
      <c r="F992" s="4" t="s">
        <v>4819</v>
      </c>
      <c r="G992" s="4" t="s">
        <v>5174</v>
      </c>
      <c r="H992" s="4"/>
      <c r="I992" s="4">
        <v>1198</v>
      </c>
      <c r="J992" s="4" t="s">
        <v>5107</v>
      </c>
      <c r="K992" s="4" t="s">
        <v>4978</v>
      </c>
    </row>
    <row r="993" spans="1:11">
      <c r="A993" s="4" t="s">
        <v>6127</v>
      </c>
      <c r="B993" s="4" t="s">
        <v>2760</v>
      </c>
      <c r="C993" s="4" t="s">
        <v>4975</v>
      </c>
      <c r="D993" s="5">
        <v>45667</v>
      </c>
      <c r="E993" s="4" t="s">
        <v>369</v>
      </c>
      <c r="F993" s="4" t="s">
        <v>4891</v>
      </c>
      <c r="G993" s="4" t="s">
        <v>4950</v>
      </c>
      <c r="H993" s="4" t="s">
        <v>4939</v>
      </c>
      <c r="I993" s="4">
        <v>1793</v>
      </c>
      <c r="J993" s="4" t="s">
        <v>5137</v>
      </c>
      <c r="K993" s="4"/>
    </row>
    <row r="994" spans="1:11">
      <c r="A994" s="4" t="s">
        <v>6128</v>
      </c>
      <c r="B994" s="4" t="s">
        <v>2777</v>
      </c>
      <c r="C994" s="4" t="s">
        <v>5226</v>
      </c>
      <c r="D994" s="5">
        <v>45836</v>
      </c>
      <c r="E994" s="4" t="s">
        <v>5056</v>
      </c>
      <c r="F994" s="4" t="s">
        <v>4824</v>
      </c>
      <c r="G994" s="4"/>
      <c r="H994" s="4" t="s">
        <v>4994</v>
      </c>
      <c r="I994" s="4">
        <v>419</v>
      </c>
      <c r="J994" s="4" t="s">
        <v>5137</v>
      </c>
      <c r="K994" s="4" t="s">
        <v>5012</v>
      </c>
    </row>
    <row r="995" spans="1:11">
      <c r="A995" s="4" t="s">
        <v>6129</v>
      </c>
      <c r="B995" s="4" t="s">
        <v>71</v>
      </c>
      <c r="C995" s="4" t="s">
        <v>5005</v>
      </c>
      <c r="D995" s="5">
        <v>46015</v>
      </c>
      <c r="E995" s="4" t="s">
        <v>4960</v>
      </c>
      <c r="F995" s="4" t="s">
        <v>4865</v>
      </c>
      <c r="G995" s="4" t="s">
        <v>5174</v>
      </c>
      <c r="H995" s="4" t="s">
        <v>133</v>
      </c>
      <c r="I995" s="4"/>
      <c r="J995" s="4" t="s">
        <v>4956</v>
      </c>
      <c r="K995" s="4" t="s">
        <v>4969</v>
      </c>
    </row>
    <row r="996" spans="1:11">
      <c r="A996" s="4" t="s">
        <v>6130</v>
      </c>
      <c r="B996" s="4" t="s">
        <v>1178</v>
      </c>
      <c r="C996" s="4" t="s">
        <v>5016</v>
      </c>
      <c r="D996" s="5">
        <v>45827</v>
      </c>
      <c r="E996" s="4" t="s">
        <v>21</v>
      </c>
      <c r="F996" s="4" t="s">
        <v>4857</v>
      </c>
      <c r="G996" s="4" t="s">
        <v>5142</v>
      </c>
      <c r="H996" s="4" t="s">
        <v>5052</v>
      </c>
      <c r="I996" s="4"/>
      <c r="J996" s="4" t="s">
        <v>5191</v>
      </c>
      <c r="K996" s="4" t="s">
        <v>4963</v>
      </c>
    </row>
    <row r="997" spans="1:11">
      <c r="A997" s="4" t="s">
        <v>6131</v>
      </c>
      <c r="B997" s="4" t="s">
        <v>2110</v>
      </c>
      <c r="C997" s="4" t="s">
        <v>4949</v>
      </c>
      <c r="D997" s="5">
        <v>45913</v>
      </c>
      <c r="E997" s="4" t="s">
        <v>369</v>
      </c>
      <c r="F997" s="4"/>
      <c r="G997" s="4" t="s">
        <v>4993</v>
      </c>
      <c r="H997" s="4" t="s">
        <v>5076</v>
      </c>
      <c r="I997" s="4"/>
      <c r="J997" s="4" t="s">
        <v>5107</v>
      </c>
      <c r="K997" s="4"/>
    </row>
    <row r="998" spans="1:11">
      <c r="A998" s="4" t="s">
        <v>6132</v>
      </c>
      <c r="B998" s="4" t="s">
        <v>3825</v>
      </c>
      <c r="C998" s="4" t="s">
        <v>4959</v>
      </c>
      <c r="D998" s="5">
        <v>45840</v>
      </c>
      <c r="E998" s="4" t="s">
        <v>4943</v>
      </c>
      <c r="F998" s="4" t="s">
        <v>4839</v>
      </c>
      <c r="G998" s="4" t="s">
        <v>4976</v>
      </c>
      <c r="H998" s="4" t="s">
        <v>4951</v>
      </c>
      <c r="I998" s="4">
        <v>1165</v>
      </c>
      <c r="J998" s="4" t="s">
        <v>4977</v>
      </c>
      <c r="K998" s="4" t="s">
        <v>5122</v>
      </c>
    </row>
    <row r="999" spans="1:11">
      <c r="A999" s="4" t="s">
        <v>6133</v>
      </c>
      <c r="B999" s="4" t="s">
        <v>105</v>
      </c>
      <c r="C999" s="4" t="s">
        <v>5210</v>
      </c>
      <c r="D999" s="5"/>
      <c r="E999" s="4" t="s">
        <v>5094</v>
      </c>
      <c r="F999" s="4" t="s">
        <v>4819</v>
      </c>
      <c r="G999" s="4" t="s">
        <v>4997</v>
      </c>
      <c r="H999" s="4" t="s">
        <v>4994</v>
      </c>
      <c r="I999" s="4">
        <v>276</v>
      </c>
      <c r="J999" s="4" t="s">
        <v>4935</v>
      </c>
      <c r="K999" s="4" t="s">
        <v>4947</v>
      </c>
    </row>
    <row r="1000" spans="1:11">
      <c r="A1000" s="4" t="s">
        <v>6134</v>
      </c>
      <c r="B1000" s="4" t="s">
        <v>693</v>
      </c>
      <c r="C1000" s="4" t="s">
        <v>5263</v>
      </c>
      <c r="D1000" s="5">
        <v>45683</v>
      </c>
      <c r="E1000" s="4" t="s">
        <v>5022</v>
      </c>
      <c r="F1000" s="4" t="s">
        <v>4857</v>
      </c>
      <c r="G1000" s="4" t="s">
        <v>4967</v>
      </c>
      <c r="H1000" s="4" t="s">
        <v>5017</v>
      </c>
      <c r="I1000" s="4">
        <v>1545</v>
      </c>
      <c r="J1000" s="4" t="s">
        <v>5137</v>
      </c>
      <c r="K1000" s="4"/>
    </row>
    <row r="1001" spans="1:11">
      <c r="A1001" s="4" t="s">
        <v>6135</v>
      </c>
      <c r="B1001" s="4" t="s">
        <v>766</v>
      </c>
      <c r="C1001" s="4" t="s">
        <v>5078</v>
      </c>
      <c r="D1001" s="5">
        <v>45755</v>
      </c>
      <c r="E1001" s="4"/>
      <c r="F1001" s="4"/>
      <c r="G1001" s="4" t="s">
        <v>5044</v>
      </c>
      <c r="H1001" s="4" t="s">
        <v>5072</v>
      </c>
      <c r="I1001" s="4">
        <v>1852</v>
      </c>
      <c r="J1001" s="4"/>
      <c r="K1001" s="4"/>
    </row>
    <row r="1002" spans="1:11">
      <c r="A1002" s="4" t="s">
        <v>6136</v>
      </c>
      <c r="B1002" s="4" t="s">
        <v>3991</v>
      </c>
      <c r="C1002" s="4" t="s">
        <v>5160</v>
      </c>
      <c r="D1002" s="5">
        <v>45670</v>
      </c>
      <c r="E1002" s="4" t="s">
        <v>5127</v>
      </c>
      <c r="F1002" s="4" t="s">
        <v>4865</v>
      </c>
      <c r="G1002" s="4" t="s">
        <v>5014</v>
      </c>
      <c r="H1002" s="4"/>
      <c r="I1002" s="4">
        <v>1714</v>
      </c>
      <c r="J1002" s="4" t="s">
        <v>5107</v>
      </c>
      <c r="K1002" s="4" t="s">
        <v>4963</v>
      </c>
    </row>
    <row r="1003" spans="1:11">
      <c r="A1003" s="4" t="s">
        <v>6137</v>
      </c>
      <c r="B1003" s="4" t="s">
        <v>4330</v>
      </c>
      <c r="C1003" s="4" t="s">
        <v>5009</v>
      </c>
      <c r="D1003" s="5">
        <v>45971</v>
      </c>
      <c r="E1003" s="4" t="s">
        <v>5134</v>
      </c>
      <c r="F1003" s="4"/>
      <c r="G1003" s="4" t="s">
        <v>4955</v>
      </c>
      <c r="H1003" s="4" t="s">
        <v>4994</v>
      </c>
      <c r="I1003" s="4">
        <v>1547</v>
      </c>
      <c r="J1003" s="4" t="s">
        <v>4962</v>
      </c>
      <c r="K1003" s="4"/>
    </row>
    <row r="1004" spans="1:11">
      <c r="A1004" s="4" t="s">
        <v>6138</v>
      </c>
      <c r="B1004" s="4" t="s">
        <v>4264</v>
      </c>
      <c r="C1004" s="4" t="s">
        <v>5226</v>
      </c>
      <c r="D1004" s="5">
        <v>45705</v>
      </c>
      <c r="E1004" s="4" t="s">
        <v>5079</v>
      </c>
      <c r="F1004" s="4"/>
      <c r="G1004" s="4" t="s">
        <v>4938</v>
      </c>
      <c r="H1004" s="4" t="s">
        <v>5136</v>
      </c>
      <c r="I1004" s="4">
        <v>1184</v>
      </c>
      <c r="J1004" s="4" t="s">
        <v>4977</v>
      </c>
      <c r="K1004" s="4" t="s">
        <v>5047</v>
      </c>
    </row>
    <row r="1005" spans="1:11">
      <c r="A1005" s="4" t="s">
        <v>6139</v>
      </c>
      <c r="B1005" s="4" t="s">
        <v>1305</v>
      </c>
      <c r="C1005" s="4" t="s">
        <v>4990</v>
      </c>
      <c r="D1005" s="5">
        <v>45794</v>
      </c>
      <c r="E1005" s="4" t="s">
        <v>5079</v>
      </c>
      <c r="F1005" s="4" t="s">
        <v>4875</v>
      </c>
      <c r="G1005" s="4" t="s">
        <v>5120</v>
      </c>
      <c r="H1005" s="4" t="s">
        <v>489</v>
      </c>
      <c r="I1005" s="4"/>
      <c r="J1005" s="4" t="s">
        <v>5191</v>
      </c>
      <c r="K1005" s="4" t="s">
        <v>4930</v>
      </c>
    </row>
    <row r="1006" spans="1:11">
      <c r="A1006" s="4" t="s">
        <v>6140</v>
      </c>
      <c r="B1006" s="4" t="s">
        <v>4372</v>
      </c>
      <c r="C1006" s="4" t="s">
        <v>4986</v>
      </c>
      <c r="D1006" s="5">
        <v>45932</v>
      </c>
      <c r="E1006" s="4" t="s">
        <v>4954</v>
      </c>
      <c r="F1006" s="4" t="s">
        <v>4857</v>
      </c>
      <c r="G1006" s="4" t="s">
        <v>5174</v>
      </c>
      <c r="H1006" s="4" t="s">
        <v>5052</v>
      </c>
      <c r="I1006" s="4"/>
      <c r="J1006" s="4" t="s">
        <v>5018</v>
      </c>
      <c r="K1006" s="4" t="s">
        <v>5047</v>
      </c>
    </row>
    <row r="1007" spans="1:11">
      <c r="A1007" s="4" t="s">
        <v>6141</v>
      </c>
      <c r="B1007" s="4" t="s">
        <v>4659</v>
      </c>
      <c r="C1007" s="4" t="s">
        <v>5109</v>
      </c>
      <c r="D1007" s="5">
        <v>45714</v>
      </c>
      <c r="E1007" s="4" t="s">
        <v>369</v>
      </c>
      <c r="F1007" s="4" t="s">
        <v>4875</v>
      </c>
      <c r="G1007" s="4" t="s">
        <v>4938</v>
      </c>
      <c r="H1007" s="4" t="s">
        <v>5011</v>
      </c>
      <c r="I1007" s="4">
        <v>128</v>
      </c>
      <c r="J1007" s="4" t="s">
        <v>4962</v>
      </c>
      <c r="K1007" s="4"/>
    </row>
    <row r="1008" spans="1:11">
      <c r="A1008" s="4" t="s">
        <v>6142</v>
      </c>
      <c r="B1008" s="4" t="s">
        <v>2267</v>
      </c>
      <c r="C1008" s="4" t="s">
        <v>5037</v>
      </c>
      <c r="D1008" s="5">
        <v>45916</v>
      </c>
      <c r="E1008" s="4" t="s">
        <v>5065</v>
      </c>
      <c r="F1008" s="4" t="s">
        <v>4865</v>
      </c>
      <c r="G1008" s="4" t="s">
        <v>5074</v>
      </c>
      <c r="H1008" s="4" t="s">
        <v>5084</v>
      </c>
      <c r="I1008" s="4">
        <v>1719</v>
      </c>
      <c r="J1008" s="4"/>
      <c r="K1008" s="4"/>
    </row>
    <row r="1009" spans="1:12">
      <c r="A1009" s="4" t="s">
        <v>6143</v>
      </c>
      <c r="B1009" s="4" t="s">
        <v>4800</v>
      </c>
      <c r="C1009" s="4" t="s">
        <v>5068</v>
      </c>
      <c r="D1009" s="5">
        <v>45709</v>
      </c>
      <c r="E1009" s="4" t="s">
        <v>5113</v>
      </c>
      <c r="F1009" s="4" t="s">
        <v>4839</v>
      </c>
      <c r="G1009" s="4" t="s">
        <v>5039</v>
      </c>
      <c r="H1009" s="4" t="s">
        <v>5006</v>
      </c>
      <c r="I1009" s="4"/>
      <c r="J1009" s="4" t="s">
        <v>4977</v>
      </c>
      <c r="K1009" s="4" t="s">
        <v>4978</v>
      </c>
      <c r="L1009" s="4"/>
    </row>
    <row r="1010" spans="1:12">
      <c r="A1010" s="4" t="s">
        <v>6144</v>
      </c>
      <c r="B1010" s="4" t="s">
        <v>2517</v>
      </c>
      <c r="C1010" s="4" t="s">
        <v>4996</v>
      </c>
      <c r="D1010" s="5">
        <v>45889</v>
      </c>
      <c r="E1010" s="4" t="s">
        <v>5038</v>
      </c>
      <c r="F1010" s="4"/>
      <c r="G1010" s="4" t="s">
        <v>4955</v>
      </c>
      <c r="H1010" s="4" t="s">
        <v>133</v>
      </c>
      <c r="I1010" s="4">
        <v>829</v>
      </c>
      <c r="J1010" s="4" t="s">
        <v>4956</v>
      </c>
      <c r="K1010" s="4" t="s">
        <v>5026</v>
      </c>
      <c r="L1010" s="4"/>
    </row>
    <row r="1011" spans="1:12">
      <c r="A1011" s="4" t="s">
        <v>6145</v>
      </c>
      <c r="B1011" s="4" t="s">
        <v>3167</v>
      </c>
      <c r="C1011" s="4" t="s">
        <v>5037</v>
      </c>
      <c r="D1011" s="5">
        <v>45872</v>
      </c>
      <c r="E1011" s="4" t="s">
        <v>5043</v>
      </c>
      <c r="F1011" s="4" t="s">
        <v>4819</v>
      </c>
      <c r="G1011" s="4" t="s">
        <v>4976</v>
      </c>
      <c r="H1011" s="4" t="s">
        <v>5011</v>
      </c>
      <c r="I1011" s="4">
        <v>1852</v>
      </c>
      <c r="J1011" s="4" t="s">
        <v>4940</v>
      </c>
      <c r="K1011" s="4" t="s">
        <v>4930</v>
      </c>
      <c r="L1011" s="4"/>
    </row>
    <row r="1012" spans="1:12">
      <c r="A1012" s="4" t="s">
        <v>6146</v>
      </c>
      <c r="B1012" s="4" t="s">
        <v>338</v>
      </c>
      <c r="C1012" s="4" t="s">
        <v>5029</v>
      </c>
      <c r="D1012" s="5">
        <v>45817</v>
      </c>
      <c r="E1012" s="4" t="s">
        <v>5113</v>
      </c>
      <c r="F1012" s="4" t="s">
        <v>4824</v>
      </c>
      <c r="G1012" s="4" t="s">
        <v>5156</v>
      </c>
      <c r="H1012" s="4" t="s">
        <v>5076</v>
      </c>
      <c r="I1012" s="4">
        <v>1140</v>
      </c>
      <c r="J1012" s="4"/>
      <c r="K1012" s="4" t="s">
        <v>4957</v>
      </c>
      <c r="L1012" s="4"/>
    </row>
    <row r="1013" spans="1:12">
      <c r="A1013" s="4" t="s">
        <v>6147</v>
      </c>
      <c r="B1013" s="4" t="s">
        <v>3749</v>
      </c>
      <c r="C1013" s="4" t="s">
        <v>5009</v>
      </c>
      <c r="D1013" s="5">
        <v>45945</v>
      </c>
      <c r="E1013" s="4" t="s">
        <v>4982</v>
      </c>
      <c r="F1013" s="4" t="s">
        <v>4908</v>
      </c>
      <c r="G1013" s="4" t="s">
        <v>5014</v>
      </c>
      <c r="H1013" s="4" t="s">
        <v>489</v>
      </c>
      <c r="I1013" s="4">
        <v>1594</v>
      </c>
      <c r="J1013" s="4" t="s">
        <v>5191</v>
      </c>
      <c r="K1013" s="4"/>
      <c r="L1013" s="4"/>
    </row>
    <row r="1014" spans="1:12">
      <c r="A1014" s="4" t="s">
        <v>6148</v>
      </c>
      <c r="B1014" s="4" t="s">
        <v>2926</v>
      </c>
      <c r="C1014" s="4" t="s">
        <v>5009</v>
      </c>
      <c r="D1014" s="5">
        <v>45920</v>
      </c>
      <c r="E1014" s="4" t="s">
        <v>5043</v>
      </c>
      <c r="F1014" s="4" t="s">
        <v>4819</v>
      </c>
      <c r="G1014" s="4" t="s">
        <v>5095</v>
      </c>
      <c r="H1014" s="4" t="s">
        <v>5136</v>
      </c>
      <c r="I1014" s="4">
        <v>2125</v>
      </c>
      <c r="J1014" s="4" t="s">
        <v>4929</v>
      </c>
      <c r="K1014" s="4" t="s">
        <v>4978</v>
      </c>
      <c r="L1014" s="4"/>
    </row>
    <row r="1015" spans="1:12">
      <c r="A1015" s="4" t="s">
        <v>6149</v>
      </c>
      <c r="B1015" s="4" t="s">
        <v>688</v>
      </c>
      <c r="C1015" s="4" t="s">
        <v>5170</v>
      </c>
      <c r="D1015" s="5">
        <v>45999</v>
      </c>
      <c r="E1015" s="4" t="s">
        <v>4943</v>
      </c>
      <c r="F1015" s="4" t="s">
        <v>4908</v>
      </c>
      <c r="G1015" s="4" t="s">
        <v>4933</v>
      </c>
      <c r="H1015" s="4"/>
      <c r="I1015" s="4">
        <v>1171</v>
      </c>
      <c r="J1015" s="4" t="s">
        <v>5137</v>
      </c>
      <c r="K1015" s="4" t="s">
        <v>5122</v>
      </c>
      <c r="L1015" s="4"/>
    </row>
    <row r="1016" spans="1:12">
      <c r="A1016" s="4" t="s">
        <v>6150</v>
      </c>
      <c r="B1016" s="4" t="s">
        <v>3978</v>
      </c>
      <c r="C1016" s="4" t="s">
        <v>5202</v>
      </c>
      <c r="D1016" s="5">
        <v>45783</v>
      </c>
      <c r="E1016" s="4" t="s">
        <v>5079</v>
      </c>
      <c r="F1016" s="4" t="s">
        <v>4824</v>
      </c>
      <c r="G1016" s="4" t="s">
        <v>5025</v>
      </c>
      <c r="H1016" s="4" t="s">
        <v>5060</v>
      </c>
      <c r="I1016" s="4">
        <v>1119</v>
      </c>
      <c r="J1016" s="4"/>
      <c r="K1016" s="4" t="s">
        <v>5026</v>
      </c>
      <c r="L1016" s="4"/>
    </row>
    <row r="1017" spans="1:12">
      <c r="A1017" s="4" t="s">
        <v>6151</v>
      </c>
      <c r="B1017" s="4" t="s">
        <v>2318</v>
      </c>
      <c r="C1017" s="4" t="s">
        <v>5109</v>
      </c>
      <c r="D1017" s="5">
        <v>45817</v>
      </c>
      <c r="E1017" s="4" t="s">
        <v>5079</v>
      </c>
      <c r="F1017" s="4"/>
      <c r="G1017" s="4" t="s">
        <v>5156</v>
      </c>
      <c r="H1017" s="4" t="s">
        <v>5076</v>
      </c>
      <c r="I1017" s="4">
        <v>227</v>
      </c>
      <c r="J1017" s="4" t="s">
        <v>4984</v>
      </c>
      <c r="K1017" s="4" t="s">
        <v>4947</v>
      </c>
      <c r="L1017" s="4"/>
    </row>
    <row r="1018" spans="1:12">
      <c r="A1018" s="4" t="s">
        <v>6152</v>
      </c>
      <c r="B1018" s="4" t="s">
        <v>4340</v>
      </c>
      <c r="C1018" s="4" t="s">
        <v>5260</v>
      </c>
      <c r="D1018" s="5">
        <v>45697</v>
      </c>
      <c r="E1018" s="4" t="s">
        <v>4982</v>
      </c>
      <c r="F1018" s="4"/>
      <c r="G1018" s="4" t="s">
        <v>5095</v>
      </c>
      <c r="H1018" s="4" t="s">
        <v>316</v>
      </c>
      <c r="I1018" s="4">
        <v>692</v>
      </c>
      <c r="J1018" s="4" t="s">
        <v>5031</v>
      </c>
      <c r="K1018" s="4" t="s">
        <v>5023</v>
      </c>
      <c r="L1018" s="4"/>
    </row>
    <row r="1019" spans="1:12">
      <c r="A1019" s="4" t="s">
        <v>6153</v>
      </c>
      <c r="B1019" s="4" t="s">
        <v>2327</v>
      </c>
      <c r="C1019" s="4" t="s">
        <v>5009</v>
      </c>
      <c r="D1019" s="5">
        <v>45953</v>
      </c>
      <c r="E1019" s="4" t="s">
        <v>5056</v>
      </c>
      <c r="F1019" s="4"/>
      <c r="G1019" s="4" t="s">
        <v>5132</v>
      </c>
      <c r="H1019" s="4" t="s">
        <v>5076</v>
      </c>
      <c r="I1019" s="4">
        <v>1527</v>
      </c>
      <c r="J1019" s="4" t="s">
        <v>5031</v>
      </c>
      <c r="K1019" s="4"/>
      <c r="L1019" s="4"/>
    </row>
    <row r="1020" spans="1:12">
      <c r="A1020" s="4" t="s">
        <v>6154</v>
      </c>
      <c r="B1020" s="4" t="s">
        <v>33</v>
      </c>
      <c r="C1020" s="4" t="s">
        <v>4953</v>
      </c>
      <c r="D1020" s="5">
        <v>45809</v>
      </c>
      <c r="E1020" s="4" t="s">
        <v>5056</v>
      </c>
      <c r="F1020" s="4" t="s">
        <v>4865</v>
      </c>
      <c r="G1020" s="4" t="s">
        <v>5069</v>
      </c>
      <c r="H1020" s="4" t="s">
        <v>4945</v>
      </c>
      <c r="I1020" s="4">
        <v>885</v>
      </c>
      <c r="J1020" s="4" t="s">
        <v>5137</v>
      </c>
      <c r="K1020" s="4" t="s">
        <v>5053</v>
      </c>
      <c r="L1020" s="4"/>
    </row>
    <row r="1021" spans="1:12">
      <c r="A1021" s="4" t="s">
        <v>6155</v>
      </c>
      <c r="B1021" s="4" t="s">
        <v>2239</v>
      </c>
      <c r="C1021" s="4" t="s">
        <v>5263</v>
      </c>
      <c r="D1021" s="5">
        <v>45892</v>
      </c>
      <c r="E1021" s="4"/>
      <c r="F1021" s="4" t="s">
        <v>4875</v>
      </c>
      <c r="G1021" s="4" t="s">
        <v>5130</v>
      </c>
      <c r="H1021" s="4" t="s">
        <v>5063</v>
      </c>
      <c r="I1021" s="4">
        <v>1965</v>
      </c>
      <c r="J1021" s="4" t="s">
        <v>5049</v>
      </c>
      <c r="K1021" s="4" t="s">
        <v>5003</v>
      </c>
      <c r="L1021" s="4"/>
    </row>
    <row r="1022" spans="1:12">
      <c r="A1022" s="4" t="s">
        <v>6156</v>
      </c>
      <c r="B1022" s="4" t="s">
        <v>1252</v>
      </c>
      <c r="C1022" s="4" t="s">
        <v>4990</v>
      </c>
      <c r="D1022" s="5">
        <v>45893</v>
      </c>
      <c r="E1022" s="4"/>
      <c r="F1022" s="4" t="s">
        <v>4898</v>
      </c>
      <c r="G1022" s="4" t="s">
        <v>5010</v>
      </c>
      <c r="H1022" s="4" t="s">
        <v>4939</v>
      </c>
      <c r="I1022" s="4">
        <v>955</v>
      </c>
      <c r="J1022" s="4" t="s">
        <v>4946</v>
      </c>
      <c r="K1022" s="4"/>
      <c r="L1022" s="4"/>
    </row>
    <row r="1023" spans="1:12">
      <c r="A1023" s="4" t="s">
        <v>6157</v>
      </c>
      <c r="B1023" s="4" t="s">
        <v>3986</v>
      </c>
      <c r="C1023" s="4" t="s">
        <v>5020</v>
      </c>
      <c r="D1023" s="5">
        <v>45664</v>
      </c>
      <c r="E1023" s="4" t="s">
        <v>5065</v>
      </c>
      <c r="F1023" s="4"/>
      <c r="G1023" s="4" t="s">
        <v>5010</v>
      </c>
      <c r="H1023" s="4" t="s">
        <v>5060</v>
      </c>
      <c r="I1023" s="4">
        <v>2115</v>
      </c>
      <c r="J1023" s="4" t="s">
        <v>4929</v>
      </c>
      <c r="K1023" s="4" t="s">
        <v>5047</v>
      </c>
      <c r="L1023" s="4" t="s">
        <v>5165</v>
      </c>
    </row>
    <row r="1024" spans="1:12">
      <c r="A1024" s="4" t="s">
        <v>6158</v>
      </c>
      <c r="B1024" s="4" t="s">
        <v>2278</v>
      </c>
      <c r="C1024" s="4" t="s">
        <v>5293</v>
      </c>
      <c r="D1024" s="5">
        <v>45796</v>
      </c>
      <c r="E1024" s="4" t="s">
        <v>5034</v>
      </c>
      <c r="F1024" s="4" t="s">
        <v>4891</v>
      </c>
      <c r="G1024" s="4" t="s">
        <v>5132</v>
      </c>
      <c r="H1024" s="4"/>
      <c r="I1024" s="4">
        <v>1617</v>
      </c>
      <c r="J1024" s="4"/>
      <c r="K1024" s="4" t="s">
        <v>5057</v>
      </c>
      <c r="L1024" s="4"/>
    </row>
    <row r="1025" spans="1:12">
      <c r="A1025" s="4" t="s">
        <v>6159</v>
      </c>
      <c r="B1025" s="4" t="s">
        <v>4040</v>
      </c>
      <c r="C1025" s="4" t="s">
        <v>4986</v>
      </c>
      <c r="D1025" s="5">
        <v>45951</v>
      </c>
      <c r="E1025" s="4" t="s">
        <v>4943</v>
      </c>
      <c r="F1025" s="4" t="s">
        <v>4875</v>
      </c>
      <c r="G1025" s="4" t="s">
        <v>5039</v>
      </c>
      <c r="H1025" s="4" t="s">
        <v>5060</v>
      </c>
      <c r="I1025" s="4"/>
      <c r="J1025" s="4" t="s">
        <v>4984</v>
      </c>
      <c r="K1025" s="4" t="s">
        <v>5035</v>
      </c>
      <c r="L1025" s="4"/>
    </row>
    <row r="1026" spans="1:12">
      <c r="A1026" s="4" t="s">
        <v>6160</v>
      </c>
      <c r="B1026" s="4" t="s">
        <v>4481</v>
      </c>
      <c r="C1026" s="4" t="s">
        <v>5020</v>
      </c>
      <c r="D1026" s="5">
        <v>45711</v>
      </c>
      <c r="E1026" s="4" t="s">
        <v>4954</v>
      </c>
      <c r="F1026" s="4" t="s">
        <v>4898</v>
      </c>
      <c r="G1026" s="4" t="s">
        <v>5071</v>
      </c>
      <c r="H1026" s="4" t="s">
        <v>5052</v>
      </c>
      <c r="I1026" s="4">
        <v>2082</v>
      </c>
      <c r="J1026" s="4" t="s">
        <v>5092</v>
      </c>
      <c r="K1026" s="4"/>
      <c r="L1026" s="4" t="s">
        <v>5620</v>
      </c>
    </row>
    <row r="1027" spans="1:12">
      <c r="A1027" s="4" t="s">
        <v>6161</v>
      </c>
      <c r="B1027" s="4" t="s">
        <v>3978</v>
      </c>
      <c r="C1027" s="4" t="s">
        <v>5016</v>
      </c>
      <c r="D1027" s="5">
        <v>45669</v>
      </c>
      <c r="E1027" s="4" t="s">
        <v>251</v>
      </c>
      <c r="F1027" s="4" t="s">
        <v>4819</v>
      </c>
      <c r="G1027" s="4" t="s">
        <v>4938</v>
      </c>
      <c r="H1027" s="4" t="s">
        <v>4998</v>
      </c>
      <c r="I1027" s="4">
        <v>1456</v>
      </c>
      <c r="J1027" s="4" t="s">
        <v>5191</v>
      </c>
      <c r="K1027" s="4"/>
      <c r="L1027" s="4"/>
    </row>
    <row r="1028" spans="1:12">
      <c r="A1028" s="4" t="s">
        <v>6162</v>
      </c>
      <c r="B1028" s="4" t="s">
        <v>2347</v>
      </c>
      <c r="C1028" s="4" t="s">
        <v>4981</v>
      </c>
      <c r="D1028" s="5"/>
      <c r="E1028" s="4" t="s">
        <v>4894</v>
      </c>
      <c r="F1028" s="4" t="s">
        <v>4908</v>
      </c>
      <c r="G1028" s="4" t="s">
        <v>5156</v>
      </c>
      <c r="H1028" s="4" t="s">
        <v>5052</v>
      </c>
      <c r="I1028" s="4">
        <v>369</v>
      </c>
      <c r="J1028" s="4"/>
      <c r="K1028" s="4" t="s">
        <v>5026</v>
      </c>
      <c r="L1028" s="4"/>
    </row>
    <row r="1029" spans="1:12">
      <c r="A1029" s="4" t="s">
        <v>6163</v>
      </c>
      <c r="B1029" s="4" t="s">
        <v>187</v>
      </c>
      <c r="C1029" s="4" t="s">
        <v>5140</v>
      </c>
      <c r="D1029" s="5">
        <v>45699</v>
      </c>
      <c r="E1029" s="4" t="s">
        <v>4966</v>
      </c>
      <c r="F1029" s="4" t="s">
        <v>4891</v>
      </c>
      <c r="G1029" s="4" t="s">
        <v>4938</v>
      </c>
      <c r="H1029" s="4" t="s">
        <v>5136</v>
      </c>
      <c r="I1029" s="4">
        <v>598</v>
      </c>
      <c r="J1029" s="4" t="s">
        <v>4984</v>
      </c>
      <c r="K1029" s="4" t="s">
        <v>4999</v>
      </c>
      <c r="L1029" s="4"/>
    </row>
    <row r="1030" spans="1:12">
      <c r="A1030" s="4" t="s">
        <v>6164</v>
      </c>
      <c r="B1030" s="4" t="s">
        <v>4804</v>
      </c>
      <c r="C1030" s="4" t="s">
        <v>4971</v>
      </c>
      <c r="D1030" s="5">
        <v>45732</v>
      </c>
      <c r="E1030" s="4" t="s">
        <v>5079</v>
      </c>
      <c r="F1030" s="4"/>
      <c r="G1030" s="4" t="s">
        <v>5069</v>
      </c>
      <c r="H1030" s="4"/>
      <c r="I1030" s="4">
        <v>992</v>
      </c>
      <c r="J1030" s="4" t="s">
        <v>4946</v>
      </c>
      <c r="K1030" s="4" t="s">
        <v>4978</v>
      </c>
      <c r="L1030" s="4"/>
    </row>
    <row r="1031" spans="1:12">
      <c r="A1031" s="4" t="s">
        <v>6165</v>
      </c>
      <c r="B1031" s="4" t="s">
        <v>2425</v>
      </c>
      <c r="C1031" s="4" t="s">
        <v>5029</v>
      </c>
      <c r="D1031" s="5">
        <v>45717</v>
      </c>
      <c r="E1031" s="4" t="s">
        <v>4894</v>
      </c>
      <c r="F1031" s="4" t="s">
        <v>4898</v>
      </c>
      <c r="G1031" s="4" t="s">
        <v>5014</v>
      </c>
      <c r="H1031" s="4" t="s">
        <v>5090</v>
      </c>
      <c r="I1031" s="4">
        <v>1836</v>
      </c>
      <c r="J1031" s="4" t="s">
        <v>5191</v>
      </c>
      <c r="K1031" s="4" t="s">
        <v>5035</v>
      </c>
      <c r="L1031" s="4" t="s">
        <v>5831</v>
      </c>
    </row>
    <row r="1032" spans="1:12">
      <c r="A1032" s="4" t="s">
        <v>6166</v>
      </c>
      <c r="B1032" s="4" t="s">
        <v>4664</v>
      </c>
      <c r="C1032" s="4" t="s">
        <v>5325</v>
      </c>
      <c r="D1032" s="5">
        <v>46016</v>
      </c>
      <c r="E1032" s="4" t="s">
        <v>5038</v>
      </c>
      <c r="F1032" s="4" t="s">
        <v>4824</v>
      </c>
      <c r="G1032" s="4" t="s">
        <v>5010</v>
      </c>
      <c r="H1032" s="4" t="s">
        <v>5017</v>
      </c>
      <c r="I1032" s="4"/>
      <c r="J1032" s="4" t="s">
        <v>4973</v>
      </c>
      <c r="K1032" s="4" t="s">
        <v>5003</v>
      </c>
      <c r="L1032" s="4"/>
    </row>
    <row r="1033" spans="1:12">
      <c r="A1033" s="4" t="s">
        <v>6167</v>
      </c>
      <c r="B1033" s="4" t="s">
        <v>583</v>
      </c>
      <c r="C1033" s="4" t="s">
        <v>4926</v>
      </c>
      <c r="D1033" s="5">
        <v>45877</v>
      </c>
      <c r="E1033" s="4" t="s">
        <v>5113</v>
      </c>
      <c r="F1033" s="4" t="s">
        <v>4857</v>
      </c>
      <c r="G1033" s="4" t="s">
        <v>5010</v>
      </c>
      <c r="H1033" s="4" t="s">
        <v>5080</v>
      </c>
      <c r="I1033" s="4">
        <v>871</v>
      </c>
      <c r="J1033" s="4" t="s">
        <v>5100</v>
      </c>
      <c r="K1033" s="4" t="s">
        <v>4999</v>
      </c>
      <c r="L1033" s="4"/>
    </row>
    <row r="1034" spans="1:12">
      <c r="A1034" s="4" t="s">
        <v>6168</v>
      </c>
      <c r="B1034" s="4" t="s">
        <v>4431</v>
      </c>
      <c r="C1034" s="4" t="s">
        <v>4953</v>
      </c>
      <c r="D1034" s="5">
        <v>45862</v>
      </c>
      <c r="E1034" s="4" t="s">
        <v>4894</v>
      </c>
      <c r="F1034" s="4" t="s">
        <v>4857</v>
      </c>
      <c r="G1034" s="4" t="s">
        <v>5074</v>
      </c>
      <c r="H1034" s="4" t="s">
        <v>316</v>
      </c>
      <c r="I1034" s="4">
        <v>2221</v>
      </c>
      <c r="J1034" s="4" t="s">
        <v>5100</v>
      </c>
      <c r="K1034" s="4" t="s">
        <v>4999</v>
      </c>
      <c r="L1034" s="4"/>
    </row>
    <row r="1035" spans="1:12">
      <c r="A1035" s="4" t="s">
        <v>6169</v>
      </c>
      <c r="B1035" s="4" t="s">
        <v>1216</v>
      </c>
      <c r="C1035" s="4" t="s">
        <v>5001</v>
      </c>
      <c r="D1035" s="5">
        <v>45963</v>
      </c>
      <c r="E1035" s="4" t="s">
        <v>4894</v>
      </c>
      <c r="F1035" s="4" t="s">
        <v>4908</v>
      </c>
      <c r="G1035" s="4" t="s">
        <v>5135</v>
      </c>
      <c r="H1035" s="4" t="s">
        <v>4988</v>
      </c>
      <c r="I1035" s="4">
        <v>2092</v>
      </c>
      <c r="J1035" s="4" t="s">
        <v>5137</v>
      </c>
      <c r="K1035" s="4" t="s">
        <v>4930</v>
      </c>
      <c r="L1035" s="4"/>
    </row>
    <row r="1036" spans="1:12">
      <c r="A1036" s="4" t="s">
        <v>6170</v>
      </c>
      <c r="B1036" s="4" t="s">
        <v>3496</v>
      </c>
      <c r="C1036" s="4" t="s">
        <v>5111</v>
      </c>
      <c r="D1036" s="5">
        <v>45758</v>
      </c>
      <c r="E1036" s="4" t="s">
        <v>4966</v>
      </c>
      <c r="F1036" s="4" t="s">
        <v>4875</v>
      </c>
      <c r="G1036" s="4" t="s">
        <v>5030</v>
      </c>
      <c r="H1036" s="4" t="s">
        <v>5011</v>
      </c>
      <c r="I1036" s="4">
        <v>1763</v>
      </c>
      <c r="J1036" s="4" t="s">
        <v>4956</v>
      </c>
      <c r="K1036" s="4"/>
      <c r="L1036" s="4"/>
    </row>
    <row r="1037" spans="1:12">
      <c r="A1037" s="4" t="s">
        <v>6171</v>
      </c>
      <c r="B1037" s="4" t="s">
        <v>2365</v>
      </c>
      <c r="C1037" s="4" t="s">
        <v>5147</v>
      </c>
      <c r="D1037" s="5">
        <v>45673</v>
      </c>
      <c r="E1037" s="4" t="s">
        <v>5022</v>
      </c>
      <c r="F1037" s="4" t="s">
        <v>4898</v>
      </c>
      <c r="G1037" s="4" t="s">
        <v>4987</v>
      </c>
      <c r="H1037" s="4" t="s">
        <v>5063</v>
      </c>
      <c r="I1037" s="4">
        <v>2078</v>
      </c>
      <c r="J1037" s="4"/>
      <c r="K1037" s="4"/>
      <c r="L1037" s="4"/>
    </row>
    <row r="1038" spans="1:12">
      <c r="A1038" s="4" t="s">
        <v>6172</v>
      </c>
      <c r="B1038" s="4" t="s">
        <v>4233</v>
      </c>
      <c r="C1038" s="4" t="s">
        <v>5109</v>
      </c>
      <c r="D1038" s="5">
        <v>45802</v>
      </c>
      <c r="E1038" s="4" t="s">
        <v>4896</v>
      </c>
      <c r="F1038" s="4" t="s">
        <v>4891</v>
      </c>
      <c r="G1038" s="4" t="s">
        <v>5014</v>
      </c>
      <c r="H1038" s="4" t="s">
        <v>4988</v>
      </c>
      <c r="I1038" s="4"/>
      <c r="J1038" s="4"/>
      <c r="K1038" s="4" t="s">
        <v>5023</v>
      </c>
      <c r="L1038" s="4"/>
    </row>
    <row r="1039" spans="1:12">
      <c r="A1039" s="4" t="s">
        <v>6173</v>
      </c>
      <c r="B1039" s="4" t="s">
        <v>4359</v>
      </c>
      <c r="C1039" s="4" t="s">
        <v>5020</v>
      </c>
      <c r="D1039" s="5">
        <v>45738</v>
      </c>
      <c r="E1039" s="4" t="s">
        <v>308</v>
      </c>
      <c r="F1039" s="4" t="s">
        <v>4824</v>
      </c>
      <c r="G1039" s="4" t="s">
        <v>5142</v>
      </c>
      <c r="H1039" s="4" t="s">
        <v>133</v>
      </c>
      <c r="I1039" s="4">
        <v>1106</v>
      </c>
      <c r="J1039" s="4" t="s">
        <v>4929</v>
      </c>
      <c r="K1039" s="4" t="s">
        <v>4963</v>
      </c>
      <c r="L1039" s="4" t="s">
        <v>5281</v>
      </c>
    </row>
    <row r="1040" spans="1:12">
      <c r="A1040" s="4" t="s">
        <v>6174</v>
      </c>
      <c r="B1040" s="4" t="s">
        <v>2272</v>
      </c>
      <c r="C1040" s="4" t="s">
        <v>5260</v>
      </c>
      <c r="D1040" s="5"/>
      <c r="E1040" s="4" t="s">
        <v>4966</v>
      </c>
      <c r="F1040" s="4"/>
      <c r="G1040" s="4" t="s">
        <v>4972</v>
      </c>
      <c r="H1040" s="4" t="s">
        <v>489</v>
      </c>
      <c r="I1040" s="4"/>
      <c r="J1040" s="4"/>
      <c r="K1040" s="4" t="s">
        <v>5012</v>
      </c>
      <c r="L1040" s="4"/>
    </row>
    <row r="1041" spans="1:12">
      <c r="A1041" s="4" t="s">
        <v>6175</v>
      </c>
      <c r="B1041" s="4" t="s">
        <v>3327</v>
      </c>
      <c r="C1041" s="4" t="s">
        <v>5263</v>
      </c>
      <c r="D1041" s="5">
        <v>45773</v>
      </c>
      <c r="E1041" s="4" t="s">
        <v>20</v>
      </c>
      <c r="F1041" s="4" t="s">
        <v>4865</v>
      </c>
      <c r="G1041" s="4" t="s">
        <v>4997</v>
      </c>
      <c r="H1041" s="4" t="s">
        <v>5011</v>
      </c>
      <c r="I1041" s="4">
        <v>1553</v>
      </c>
      <c r="J1041" s="4"/>
      <c r="K1041" s="4" t="s">
        <v>4978</v>
      </c>
      <c r="L1041" s="4"/>
    </row>
    <row r="1042" spans="1:12">
      <c r="A1042" s="4" t="s">
        <v>6176</v>
      </c>
      <c r="B1042" s="4" t="s">
        <v>3143</v>
      </c>
      <c r="C1042" s="4" t="s">
        <v>5176</v>
      </c>
      <c r="D1042" s="5">
        <v>45734</v>
      </c>
      <c r="E1042" s="4" t="s">
        <v>20</v>
      </c>
      <c r="F1042" s="4"/>
      <c r="G1042" s="4" t="s">
        <v>4938</v>
      </c>
      <c r="H1042" s="4" t="s">
        <v>5090</v>
      </c>
      <c r="I1042" s="4">
        <v>253</v>
      </c>
      <c r="J1042" s="4" t="s">
        <v>4940</v>
      </c>
      <c r="K1042" s="4" t="s">
        <v>5053</v>
      </c>
      <c r="L1042" s="4"/>
    </row>
    <row r="1043" spans="1:12">
      <c r="A1043" s="4" t="s">
        <v>6177</v>
      </c>
      <c r="B1043" s="4" t="s">
        <v>3721</v>
      </c>
      <c r="C1043" s="4" t="s">
        <v>4992</v>
      </c>
      <c r="D1043" s="5">
        <v>45942</v>
      </c>
      <c r="E1043" s="4" t="s">
        <v>4896</v>
      </c>
      <c r="F1043" s="4" t="s">
        <v>4891</v>
      </c>
      <c r="G1043" s="4"/>
      <c r="H1043" s="4" t="s">
        <v>222</v>
      </c>
      <c r="I1043" s="4">
        <v>1404</v>
      </c>
      <c r="J1043" s="4" t="s">
        <v>4935</v>
      </c>
      <c r="K1043" s="4" t="s">
        <v>4957</v>
      </c>
      <c r="L1043" s="4"/>
    </row>
    <row r="1044" spans="1:12">
      <c r="A1044" s="4" t="s">
        <v>6178</v>
      </c>
      <c r="B1044" s="4" t="s">
        <v>4240</v>
      </c>
      <c r="C1044" s="4" t="s">
        <v>5152</v>
      </c>
      <c r="D1044" s="5">
        <v>45798</v>
      </c>
      <c r="E1044" s="4"/>
      <c r="F1044" s="4"/>
      <c r="G1044" s="4" t="s">
        <v>5174</v>
      </c>
      <c r="H1044" s="4" t="s">
        <v>4928</v>
      </c>
      <c r="I1044" s="4">
        <v>654</v>
      </c>
      <c r="J1044" s="4" t="s">
        <v>5191</v>
      </c>
      <c r="K1044" s="4" t="s">
        <v>5026</v>
      </c>
      <c r="L1044" s="4" t="s">
        <v>5275</v>
      </c>
    </row>
    <row r="1045" spans="1:12">
      <c r="A1045" s="4" t="s">
        <v>6179</v>
      </c>
      <c r="B1045" s="4" t="s">
        <v>3505</v>
      </c>
      <c r="C1045" s="4" t="s">
        <v>5160</v>
      </c>
      <c r="D1045" s="5">
        <v>45831</v>
      </c>
      <c r="E1045" s="4" t="s">
        <v>5038</v>
      </c>
      <c r="F1045" s="4"/>
      <c r="G1045" s="4" t="s">
        <v>5044</v>
      </c>
      <c r="H1045" s="4" t="s">
        <v>5063</v>
      </c>
      <c r="I1045" s="4"/>
      <c r="J1045" s="4" t="s">
        <v>5002</v>
      </c>
      <c r="K1045" s="4" t="s">
        <v>5047</v>
      </c>
      <c r="L1045" s="4"/>
    </row>
    <row r="1046" spans="1:12">
      <c r="A1046" s="4" t="s">
        <v>6180</v>
      </c>
      <c r="B1046" s="4" t="s">
        <v>2140</v>
      </c>
      <c r="C1046" s="4" t="s">
        <v>5037</v>
      </c>
      <c r="D1046" s="5">
        <v>46006</v>
      </c>
      <c r="E1046" s="4" t="s">
        <v>5127</v>
      </c>
      <c r="F1046" s="4"/>
      <c r="G1046" s="4" t="s">
        <v>4927</v>
      </c>
      <c r="H1046" s="4" t="s">
        <v>5063</v>
      </c>
      <c r="I1046" s="4">
        <v>942</v>
      </c>
      <c r="J1046" s="4" t="s">
        <v>5137</v>
      </c>
      <c r="K1046" s="4" t="s">
        <v>4978</v>
      </c>
      <c r="L1046" s="4"/>
    </row>
    <row r="1047" spans="1:12">
      <c r="A1047" s="4" t="s">
        <v>6181</v>
      </c>
      <c r="B1047" s="4" t="s">
        <v>3905</v>
      </c>
      <c r="C1047" s="4" t="s">
        <v>5202</v>
      </c>
      <c r="D1047" s="5">
        <v>45676</v>
      </c>
      <c r="E1047" s="4" t="s">
        <v>5113</v>
      </c>
      <c r="F1047" s="4" t="s">
        <v>4839</v>
      </c>
      <c r="G1047" s="4" t="s">
        <v>4987</v>
      </c>
      <c r="H1047" s="4" t="s">
        <v>5076</v>
      </c>
      <c r="I1047" s="4">
        <v>1450</v>
      </c>
      <c r="J1047" s="4" t="s">
        <v>4984</v>
      </c>
      <c r="K1047" s="4"/>
      <c r="L1047" s="4"/>
    </row>
    <row r="1048" spans="1:12">
      <c r="A1048" s="4" t="s">
        <v>6182</v>
      </c>
      <c r="B1048" s="4" t="s">
        <v>4554</v>
      </c>
      <c r="C1048" s="4" t="s">
        <v>5325</v>
      </c>
      <c r="D1048" s="5">
        <v>45928</v>
      </c>
      <c r="E1048" s="4" t="s">
        <v>20</v>
      </c>
      <c r="F1048" s="4"/>
      <c r="G1048" s="4" t="s">
        <v>5069</v>
      </c>
      <c r="H1048" s="4" t="s">
        <v>5011</v>
      </c>
      <c r="I1048" s="4">
        <v>2090</v>
      </c>
      <c r="J1048" s="4" t="s">
        <v>4946</v>
      </c>
      <c r="K1048" s="4" t="s">
        <v>4969</v>
      </c>
      <c r="L1048" s="4"/>
    </row>
    <row r="1049" spans="1:12">
      <c r="A1049" s="4" t="s">
        <v>6183</v>
      </c>
      <c r="B1049" s="4" t="s">
        <v>1335</v>
      </c>
      <c r="C1049" s="4" t="s">
        <v>4959</v>
      </c>
      <c r="D1049" s="5">
        <v>45706</v>
      </c>
      <c r="E1049" s="4" t="s">
        <v>5134</v>
      </c>
      <c r="F1049" s="4" t="s">
        <v>4898</v>
      </c>
      <c r="G1049" s="4" t="s">
        <v>4972</v>
      </c>
      <c r="H1049" s="4" t="s">
        <v>5063</v>
      </c>
      <c r="I1049" s="4">
        <v>2143</v>
      </c>
      <c r="J1049" s="4"/>
      <c r="K1049" s="4" t="s">
        <v>5035</v>
      </c>
      <c r="L1049" s="4"/>
    </row>
    <row r="1050" spans="1:12">
      <c r="A1050" s="4" t="s">
        <v>6184</v>
      </c>
      <c r="B1050" s="4" t="s">
        <v>3310</v>
      </c>
      <c r="C1050" s="4" t="s">
        <v>5206</v>
      </c>
      <c r="D1050" s="5">
        <v>45894</v>
      </c>
      <c r="E1050" s="4" t="s">
        <v>21</v>
      </c>
      <c r="F1050" s="4" t="s">
        <v>4839</v>
      </c>
      <c r="G1050" s="4" t="s">
        <v>5010</v>
      </c>
      <c r="H1050" s="4" t="s">
        <v>4928</v>
      </c>
      <c r="I1050" s="4">
        <v>1547</v>
      </c>
      <c r="J1050" s="4" t="s">
        <v>5018</v>
      </c>
      <c r="K1050" s="4"/>
      <c r="L1050" s="4" t="s">
        <v>5150</v>
      </c>
    </row>
    <row r="1051" spans="1:12">
      <c r="A1051" s="4" t="s">
        <v>6185</v>
      </c>
      <c r="B1051" s="4" t="s">
        <v>4515</v>
      </c>
      <c r="C1051" s="4" t="s">
        <v>5145</v>
      </c>
      <c r="D1051" s="5">
        <v>45926</v>
      </c>
      <c r="E1051" s="4" t="s">
        <v>4966</v>
      </c>
      <c r="F1051" s="4" t="s">
        <v>4898</v>
      </c>
      <c r="G1051" s="4" t="s">
        <v>5025</v>
      </c>
      <c r="H1051" s="4" t="s">
        <v>5080</v>
      </c>
      <c r="I1051" s="4">
        <v>1347</v>
      </c>
      <c r="J1051" s="4" t="s">
        <v>4962</v>
      </c>
      <c r="K1051" s="4" t="s">
        <v>5012</v>
      </c>
      <c r="L1051" s="4"/>
    </row>
    <row r="1052" spans="1:12">
      <c r="A1052" s="4" t="s">
        <v>6186</v>
      </c>
      <c r="B1052" s="4" t="s">
        <v>351</v>
      </c>
      <c r="C1052" s="4" t="s">
        <v>4942</v>
      </c>
      <c r="D1052" s="5">
        <v>45880</v>
      </c>
      <c r="E1052" s="4" t="s">
        <v>5113</v>
      </c>
      <c r="F1052" s="4" t="s">
        <v>4857</v>
      </c>
      <c r="G1052" s="4" t="s">
        <v>4933</v>
      </c>
      <c r="H1052" s="4" t="s">
        <v>5090</v>
      </c>
      <c r="I1052" s="4">
        <v>2400</v>
      </c>
      <c r="J1052" s="4" t="s">
        <v>4962</v>
      </c>
      <c r="K1052" s="4"/>
      <c r="L1052" s="4"/>
    </row>
    <row r="1053" spans="1:12">
      <c r="A1053" s="4" t="s">
        <v>6187</v>
      </c>
      <c r="B1053" s="4" t="s">
        <v>1383</v>
      </c>
      <c r="C1053" s="4" t="s">
        <v>5086</v>
      </c>
      <c r="D1053" s="5"/>
      <c r="E1053" s="4" t="s">
        <v>4982</v>
      </c>
      <c r="F1053" s="4" t="s">
        <v>4875</v>
      </c>
      <c r="G1053" s="4"/>
      <c r="H1053" s="4" t="s">
        <v>5090</v>
      </c>
      <c r="I1053" s="4">
        <v>2030</v>
      </c>
      <c r="J1053" s="4" t="s">
        <v>4973</v>
      </c>
      <c r="K1053" s="4" t="s">
        <v>4969</v>
      </c>
      <c r="L1053" s="4"/>
    </row>
    <row r="1054" spans="1:12">
      <c r="A1054" s="4" t="s">
        <v>6188</v>
      </c>
      <c r="B1054" s="4" t="s">
        <v>1086</v>
      </c>
      <c r="C1054" s="4" t="s">
        <v>5170</v>
      </c>
      <c r="D1054" s="5">
        <v>45804</v>
      </c>
      <c r="E1054" s="4"/>
      <c r="F1054" s="4" t="s">
        <v>4875</v>
      </c>
      <c r="G1054" s="4" t="s">
        <v>5095</v>
      </c>
      <c r="H1054" s="4" t="s">
        <v>133</v>
      </c>
      <c r="I1054" s="4">
        <v>417</v>
      </c>
      <c r="J1054" s="4" t="s">
        <v>4940</v>
      </c>
      <c r="K1054" s="4"/>
      <c r="L1054" s="4" t="s">
        <v>5180</v>
      </c>
    </row>
    <row r="1055" spans="1:12">
      <c r="A1055" s="4" t="s">
        <v>6189</v>
      </c>
      <c r="B1055" s="4" t="s">
        <v>3389</v>
      </c>
      <c r="C1055" s="4" t="s">
        <v>5260</v>
      </c>
      <c r="D1055" s="5">
        <v>45661</v>
      </c>
      <c r="E1055" s="4" t="s">
        <v>4894</v>
      </c>
      <c r="F1055" s="4" t="s">
        <v>4857</v>
      </c>
      <c r="G1055" s="4" t="s">
        <v>5074</v>
      </c>
      <c r="H1055" s="4"/>
      <c r="I1055" s="4">
        <v>1631</v>
      </c>
      <c r="J1055" s="4" t="s">
        <v>5049</v>
      </c>
      <c r="K1055" s="4" t="s">
        <v>5053</v>
      </c>
      <c r="L1055" s="4"/>
    </row>
    <row r="1056" spans="1:12">
      <c r="A1056" s="4" t="s">
        <v>6190</v>
      </c>
      <c r="B1056" s="4" t="s">
        <v>4778</v>
      </c>
      <c r="C1056" s="4" t="s">
        <v>5097</v>
      </c>
      <c r="D1056" s="5">
        <v>45858</v>
      </c>
      <c r="E1056" s="4"/>
      <c r="F1056" s="4"/>
      <c r="G1056" s="4" t="s">
        <v>4950</v>
      </c>
      <c r="H1056" s="4" t="s">
        <v>5060</v>
      </c>
      <c r="I1056" s="4">
        <v>341</v>
      </c>
      <c r="J1056" s="4" t="s">
        <v>5018</v>
      </c>
      <c r="K1056" s="4" t="s">
        <v>5035</v>
      </c>
      <c r="L1056" s="4"/>
    </row>
    <row r="1057" spans="1:12">
      <c r="A1057" s="4" t="s">
        <v>6191</v>
      </c>
      <c r="B1057" s="4" t="s">
        <v>2355</v>
      </c>
      <c r="C1057" s="4" t="s">
        <v>5140</v>
      </c>
      <c r="D1057" s="5">
        <v>45673</v>
      </c>
      <c r="E1057" s="4" t="s">
        <v>5022</v>
      </c>
      <c r="F1057" s="4" t="s">
        <v>4908</v>
      </c>
      <c r="G1057" s="4" t="s">
        <v>4927</v>
      </c>
      <c r="H1057" s="4" t="s">
        <v>5080</v>
      </c>
      <c r="I1057" s="4">
        <v>1402</v>
      </c>
      <c r="J1057" s="4" t="s">
        <v>4929</v>
      </c>
      <c r="K1057" s="4" t="s">
        <v>4963</v>
      </c>
      <c r="L1057" s="4"/>
    </row>
    <row r="1058" spans="1:12">
      <c r="A1058" s="4" t="s">
        <v>6192</v>
      </c>
      <c r="B1058" s="4" t="s">
        <v>3597</v>
      </c>
      <c r="C1058" s="4" t="s">
        <v>5348</v>
      </c>
      <c r="D1058" s="5"/>
      <c r="E1058" s="4" t="s">
        <v>251</v>
      </c>
      <c r="F1058" s="4" t="s">
        <v>4847</v>
      </c>
      <c r="G1058" s="4" t="s">
        <v>5059</v>
      </c>
      <c r="H1058" s="4" t="s">
        <v>4998</v>
      </c>
      <c r="I1058" s="4">
        <v>311</v>
      </c>
      <c r="J1058" s="4" t="s">
        <v>5191</v>
      </c>
      <c r="K1058" s="4" t="s">
        <v>5003</v>
      </c>
      <c r="L1058" s="4"/>
    </row>
    <row r="1059" spans="1:12">
      <c r="A1059" s="4" t="s">
        <v>6193</v>
      </c>
      <c r="B1059" s="4" t="s">
        <v>2834</v>
      </c>
      <c r="C1059" s="4" t="s">
        <v>5213</v>
      </c>
      <c r="D1059" s="5">
        <v>45814</v>
      </c>
      <c r="E1059" s="4" t="s">
        <v>5043</v>
      </c>
      <c r="F1059" s="4" t="s">
        <v>4824</v>
      </c>
      <c r="G1059" s="4" t="s">
        <v>5074</v>
      </c>
      <c r="H1059" s="4" t="s">
        <v>5063</v>
      </c>
      <c r="I1059" s="4">
        <v>1212</v>
      </c>
      <c r="J1059" s="4" t="s">
        <v>5082</v>
      </c>
      <c r="K1059" s="4" t="s">
        <v>5035</v>
      </c>
      <c r="L1059" s="4"/>
    </row>
    <row r="1060" spans="1:12">
      <c r="A1060" s="4" t="s">
        <v>6194</v>
      </c>
      <c r="B1060" s="4" t="s">
        <v>3642</v>
      </c>
      <c r="C1060" s="4" t="s">
        <v>5206</v>
      </c>
      <c r="D1060" s="5">
        <v>45675</v>
      </c>
      <c r="E1060" s="4" t="s">
        <v>4982</v>
      </c>
      <c r="F1060" s="4" t="s">
        <v>4824</v>
      </c>
      <c r="G1060" s="4" t="s">
        <v>4967</v>
      </c>
      <c r="H1060" s="4" t="s">
        <v>5060</v>
      </c>
      <c r="I1060" s="4">
        <v>966</v>
      </c>
      <c r="J1060" s="4" t="s">
        <v>4977</v>
      </c>
      <c r="K1060" s="4" t="s">
        <v>5035</v>
      </c>
      <c r="L1060" s="4"/>
    </row>
    <row r="1061" spans="1:12">
      <c r="A1061" s="4" t="s">
        <v>6195</v>
      </c>
      <c r="B1061" s="4" t="s">
        <v>1404</v>
      </c>
      <c r="C1061" s="4" t="s">
        <v>5238</v>
      </c>
      <c r="D1061" s="5">
        <v>45790</v>
      </c>
      <c r="E1061" s="4"/>
      <c r="F1061" s="4" t="s">
        <v>4875</v>
      </c>
      <c r="G1061" s="4" t="s">
        <v>5014</v>
      </c>
      <c r="H1061" s="4" t="s">
        <v>222</v>
      </c>
      <c r="I1061" s="4"/>
      <c r="J1061" s="4" t="s">
        <v>5191</v>
      </c>
      <c r="K1061" s="4" t="s">
        <v>5122</v>
      </c>
      <c r="L1061" s="4"/>
    </row>
    <row r="1062" spans="1:12">
      <c r="A1062" s="4" t="s">
        <v>6196</v>
      </c>
      <c r="B1062" s="4" t="s">
        <v>571</v>
      </c>
      <c r="C1062" s="4" t="s">
        <v>5001</v>
      </c>
      <c r="D1062" s="5">
        <v>45969</v>
      </c>
      <c r="E1062" s="4" t="s">
        <v>5034</v>
      </c>
      <c r="F1062" s="4" t="s">
        <v>4891</v>
      </c>
      <c r="G1062" s="4"/>
      <c r="H1062" s="4" t="s">
        <v>5076</v>
      </c>
      <c r="I1062" s="4">
        <v>676</v>
      </c>
      <c r="J1062" s="4" t="s">
        <v>5082</v>
      </c>
      <c r="K1062" s="4" t="s">
        <v>5057</v>
      </c>
      <c r="L1062" s="4"/>
    </row>
    <row r="1063" spans="1:12">
      <c r="A1063" s="4" t="s">
        <v>6197</v>
      </c>
      <c r="B1063" s="4" t="s">
        <v>917</v>
      </c>
      <c r="C1063" s="4" t="s">
        <v>5152</v>
      </c>
      <c r="D1063" s="5"/>
      <c r="E1063" s="4" t="s">
        <v>4954</v>
      </c>
      <c r="F1063" s="4"/>
      <c r="G1063" s="4" t="s">
        <v>5132</v>
      </c>
      <c r="H1063" s="4" t="s">
        <v>5136</v>
      </c>
      <c r="I1063" s="4">
        <v>1931</v>
      </c>
      <c r="J1063" s="4" t="s">
        <v>5137</v>
      </c>
      <c r="K1063" s="4"/>
      <c r="L1063" s="4"/>
    </row>
    <row r="1064" spans="1:12">
      <c r="A1064" s="4" t="s">
        <v>6198</v>
      </c>
      <c r="B1064" s="4" t="s">
        <v>3700</v>
      </c>
      <c r="C1064" s="4" t="s">
        <v>5126</v>
      </c>
      <c r="D1064" s="5">
        <v>45871</v>
      </c>
      <c r="E1064" s="4"/>
      <c r="F1064" s="4" t="s">
        <v>4839</v>
      </c>
      <c r="G1064" s="4" t="s">
        <v>5130</v>
      </c>
      <c r="H1064" s="4" t="s">
        <v>5090</v>
      </c>
      <c r="I1064" s="4">
        <v>1758</v>
      </c>
      <c r="J1064" s="4"/>
      <c r="K1064" s="4"/>
      <c r="L1064" s="4"/>
    </row>
    <row r="1065" spans="1:12">
      <c r="A1065" s="4" t="s">
        <v>6199</v>
      </c>
      <c r="B1065" s="4" t="s">
        <v>2512</v>
      </c>
      <c r="C1065" s="4" t="s">
        <v>4992</v>
      </c>
      <c r="D1065" s="5">
        <v>45931</v>
      </c>
      <c r="E1065" s="4" t="s">
        <v>251</v>
      </c>
      <c r="F1065" s="4"/>
      <c r="G1065" s="4" t="s">
        <v>4927</v>
      </c>
      <c r="H1065" s="4" t="s">
        <v>5084</v>
      </c>
      <c r="I1065" s="4">
        <v>1314</v>
      </c>
      <c r="J1065" s="4" t="s">
        <v>5018</v>
      </c>
      <c r="K1065" s="4" t="s">
        <v>5012</v>
      </c>
      <c r="L1065" s="4"/>
    </row>
    <row r="1066" spans="1:12">
      <c r="A1066" s="4" t="s">
        <v>6200</v>
      </c>
      <c r="B1066" s="4" t="s">
        <v>4554</v>
      </c>
      <c r="C1066" s="4" t="s">
        <v>5140</v>
      </c>
      <c r="D1066" s="5">
        <v>45933</v>
      </c>
      <c r="E1066" s="4" t="s">
        <v>20</v>
      </c>
      <c r="F1066" s="4" t="s">
        <v>4908</v>
      </c>
      <c r="G1066" s="4" t="s">
        <v>4955</v>
      </c>
      <c r="H1066" s="4" t="s">
        <v>5063</v>
      </c>
      <c r="I1066" s="4">
        <v>1981</v>
      </c>
      <c r="J1066" s="4" t="s">
        <v>5002</v>
      </c>
      <c r="K1066" s="4" t="s">
        <v>5047</v>
      </c>
      <c r="L1066" s="4"/>
    </row>
    <row r="1067" spans="1:12">
      <c r="A1067" s="4" t="s">
        <v>6201</v>
      </c>
      <c r="B1067" s="4" t="s">
        <v>4255</v>
      </c>
      <c r="C1067" s="4" t="s">
        <v>5293</v>
      </c>
      <c r="D1067" s="5">
        <v>45772</v>
      </c>
      <c r="E1067" s="4" t="s">
        <v>4896</v>
      </c>
      <c r="F1067" s="4" t="s">
        <v>4898</v>
      </c>
      <c r="G1067" s="4" t="s">
        <v>5095</v>
      </c>
      <c r="H1067" s="4" t="s">
        <v>5017</v>
      </c>
      <c r="I1067" s="4">
        <v>879</v>
      </c>
      <c r="J1067" s="4" t="s">
        <v>4973</v>
      </c>
      <c r="K1067" s="4" t="s">
        <v>5057</v>
      </c>
      <c r="L1067" s="4"/>
    </row>
    <row r="1068" spans="1:12">
      <c r="A1068" s="4" t="s">
        <v>6202</v>
      </c>
      <c r="B1068" s="4" t="s">
        <v>296</v>
      </c>
      <c r="C1068" s="4" t="s">
        <v>5118</v>
      </c>
      <c r="D1068" s="5">
        <v>45906</v>
      </c>
      <c r="E1068" s="4" t="s">
        <v>20</v>
      </c>
      <c r="F1068" s="4"/>
      <c r="G1068" s="4" t="s">
        <v>5062</v>
      </c>
      <c r="H1068" s="4" t="s">
        <v>5072</v>
      </c>
      <c r="I1068" s="4"/>
      <c r="J1068" s="4" t="s">
        <v>5107</v>
      </c>
      <c r="K1068" s="4" t="s">
        <v>5026</v>
      </c>
      <c r="L1068" s="4"/>
    </row>
    <row r="1069" spans="1:12">
      <c r="A1069" s="4" t="s">
        <v>6203</v>
      </c>
      <c r="B1069" s="4" t="s">
        <v>3887</v>
      </c>
      <c r="C1069" s="4" t="s">
        <v>4937</v>
      </c>
      <c r="D1069" s="5">
        <v>45792</v>
      </c>
      <c r="E1069" s="4" t="s">
        <v>5038</v>
      </c>
      <c r="F1069" s="4" t="s">
        <v>4865</v>
      </c>
      <c r="G1069" s="4" t="s">
        <v>4972</v>
      </c>
      <c r="H1069" s="4" t="s">
        <v>5006</v>
      </c>
      <c r="I1069" s="4">
        <v>369</v>
      </c>
      <c r="J1069" s="4" t="s">
        <v>4929</v>
      </c>
      <c r="K1069" s="4" t="s">
        <v>4957</v>
      </c>
      <c r="L1069" s="4"/>
    </row>
    <row r="1070" spans="1:12">
      <c r="A1070" s="4" t="s">
        <v>6204</v>
      </c>
      <c r="B1070" s="4" t="s">
        <v>1994</v>
      </c>
      <c r="C1070" s="4" t="s">
        <v>4965</v>
      </c>
      <c r="D1070" s="5">
        <v>45743</v>
      </c>
      <c r="E1070" s="4" t="s">
        <v>4966</v>
      </c>
      <c r="F1070" s="4" t="s">
        <v>4865</v>
      </c>
      <c r="G1070" s="4" t="s">
        <v>5074</v>
      </c>
      <c r="H1070" s="4" t="s">
        <v>4951</v>
      </c>
      <c r="I1070" s="4">
        <v>1432</v>
      </c>
      <c r="J1070" s="4" t="s">
        <v>5002</v>
      </c>
      <c r="K1070" s="4" t="s">
        <v>5053</v>
      </c>
      <c r="L1070" s="4" t="s">
        <v>6108</v>
      </c>
    </row>
    <row r="1071" spans="1:12">
      <c r="A1071" s="4" t="s">
        <v>6205</v>
      </c>
      <c r="B1071" s="4" t="s">
        <v>2212</v>
      </c>
      <c r="C1071" s="4" t="s">
        <v>5213</v>
      </c>
      <c r="D1071" s="5">
        <v>45675</v>
      </c>
      <c r="E1071" s="4"/>
      <c r="F1071" s="4" t="s">
        <v>4824</v>
      </c>
      <c r="G1071" s="4" t="s">
        <v>4950</v>
      </c>
      <c r="H1071" s="4" t="s">
        <v>5076</v>
      </c>
      <c r="I1071" s="4">
        <v>56</v>
      </c>
      <c r="J1071" s="4" t="s">
        <v>5031</v>
      </c>
      <c r="K1071" s="4"/>
      <c r="L1071" s="4"/>
    </row>
    <row r="1072" spans="1:12">
      <c r="A1072" s="4" t="s">
        <v>6206</v>
      </c>
      <c r="B1072" s="4" t="s">
        <v>4376</v>
      </c>
      <c r="C1072" s="4" t="s">
        <v>5206</v>
      </c>
      <c r="D1072" s="5">
        <v>45741</v>
      </c>
      <c r="E1072" s="4" t="s">
        <v>5038</v>
      </c>
      <c r="F1072" s="4" t="s">
        <v>4898</v>
      </c>
      <c r="G1072" s="4" t="s">
        <v>5132</v>
      </c>
      <c r="H1072" s="4" t="s">
        <v>5017</v>
      </c>
      <c r="I1072" s="4">
        <v>951</v>
      </c>
      <c r="J1072" s="4" t="s">
        <v>4962</v>
      </c>
      <c r="K1072" s="4" t="s">
        <v>5035</v>
      </c>
      <c r="L1072" s="4"/>
    </row>
    <row r="1073" spans="1:12">
      <c r="A1073" s="4" t="s">
        <v>6207</v>
      </c>
      <c r="B1073" s="4" t="s">
        <v>3505</v>
      </c>
      <c r="C1073" s="4" t="s">
        <v>5029</v>
      </c>
      <c r="D1073" s="5">
        <v>45874</v>
      </c>
      <c r="E1073" s="4" t="s">
        <v>4894</v>
      </c>
      <c r="F1073" s="4" t="s">
        <v>4847</v>
      </c>
      <c r="G1073" s="4" t="s">
        <v>5172</v>
      </c>
      <c r="H1073" s="4" t="s">
        <v>4983</v>
      </c>
      <c r="I1073" s="4"/>
      <c r="J1073" s="4" t="s">
        <v>5191</v>
      </c>
      <c r="K1073" s="4"/>
      <c r="L1073" s="4"/>
    </row>
    <row r="1074" spans="1:12">
      <c r="A1074" s="4" t="s">
        <v>6208</v>
      </c>
      <c r="B1074" s="4" t="s">
        <v>3004</v>
      </c>
      <c r="C1074" s="4" t="s">
        <v>5009</v>
      </c>
      <c r="D1074" s="5">
        <v>45989</v>
      </c>
      <c r="E1074" s="4" t="s">
        <v>5079</v>
      </c>
      <c r="F1074" s="4" t="s">
        <v>4819</v>
      </c>
      <c r="G1074" s="4" t="s">
        <v>4972</v>
      </c>
      <c r="H1074" s="4" t="s">
        <v>316</v>
      </c>
      <c r="I1074" s="4">
        <v>530</v>
      </c>
      <c r="J1074" s="4" t="s">
        <v>5082</v>
      </c>
      <c r="K1074" s="4" t="s">
        <v>4947</v>
      </c>
      <c r="L1074" s="4"/>
    </row>
    <row r="1075" spans="1:12">
      <c r="A1075" s="4" t="s">
        <v>6209</v>
      </c>
      <c r="B1075" s="4" t="s">
        <v>2347</v>
      </c>
      <c r="C1075" s="4" t="s">
        <v>4996</v>
      </c>
      <c r="D1075" s="5">
        <v>45976</v>
      </c>
      <c r="E1075" s="4" t="s">
        <v>5056</v>
      </c>
      <c r="F1075" s="4" t="s">
        <v>4847</v>
      </c>
      <c r="G1075" s="4" t="s">
        <v>5095</v>
      </c>
      <c r="H1075" s="4" t="s">
        <v>4983</v>
      </c>
      <c r="I1075" s="4">
        <v>1620</v>
      </c>
      <c r="J1075" s="4" t="s">
        <v>5031</v>
      </c>
      <c r="K1075" s="4" t="s">
        <v>4999</v>
      </c>
      <c r="L1075" s="4"/>
    </row>
    <row r="1076" spans="1:12">
      <c r="A1076" s="4" t="s">
        <v>6210</v>
      </c>
      <c r="B1076" s="4" t="s">
        <v>2411</v>
      </c>
      <c r="C1076" s="4" t="s">
        <v>5140</v>
      </c>
      <c r="D1076" s="5">
        <v>46018</v>
      </c>
      <c r="E1076" s="4" t="s">
        <v>21</v>
      </c>
      <c r="F1076" s="4" t="s">
        <v>4847</v>
      </c>
      <c r="G1076" s="4" t="s">
        <v>4967</v>
      </c>
      <c r="H1076" s="4" t="s">
        <v>222</v>
      </c>
      <c r="I1076" s="4">
        <v>1436</v>
      </c>
      <c r="J1076" s="4" t="s">
        <v>5137</v>
      </c>
      <c r="K1076" s="4" t="s">
        <v>5047</v>
      </c>
      <c r="L1076" s="4"/>
    </row>
    <row r="1077" spans="1:12">
      <c r="A1077" s="4" t="s">
        <v>6211</v>
      </c>
      <c r="B1077" s="4" t="s">
        <v>3022</v>
      </c>
      <c r="C1077" s="4" t="s">
        <v>5229</v>
      </c>
      <c r="D1077" s="5">
        <v>45879</v>
      </c>
      <c r="E1077" s="4" t="s">
        <v>4954</v>
      </c>
      <c r="F1077" s="4" t="s">
        <v>4839</v>
      </c>
      <c r="G1077" s="4" t="s">
        <v>5030</v>
      </c>
      <c r="H1077" s="4" t="s">
        <v>5011</v>
      </c>
      <c r="I1077" s="4">
        <v>1558</v>
      </c>
      <c r="J1077" s="4" t="s">
        <v>5031</v>
      </c>
      <c r="K1077" s="4" t="s">
        <v>5012</v>
      </c>
      <c r="L1077" s="4"/>
    </row>
    <row r="1078" spans="1:12">
      <c r="A1078" s="4" t="s">
        <v>6212</v>
      </c>
      <c r="B1078" s="4" t="s">
        <v>3332</v>
      </c>
      <c r="C1078" s="4" t="s">
        <v>5206</v>
      </c>
      <c r="D1078" s="5">
        <v>45895</v>
      </c>
      <c r="E1078" s="4"/>
      <c r="F1078" s="4" t="s">
        <v>4865</v>
      </c>
      <c r="G1078" s="4" t="s">
        <v>5069</v>
      </c>
      <c r="H1078" s="4" t="s">
        <v>5080</v>
      </c>
      <c r="I1078" s="4"/>
      <c r="J1078" s="4" t="s">
        <v>5018</v>
      </c>
      <c r="K1078" s="4" t="s">
        <v>5035</v>
      </c>
      <c r="L1078" s="4" t="s">
        <v>5245</v>
      </c>
    </row>
    <row r="1079" spans="1:12">
      <c r="A1079" s="4" t="s">
        <v>6213</v>
      </c>
      <c r="B1079" s="4" t="s">
        <v>4796</v>
      </c>
      <c r="C1079" s="4" t="s">
        <v>4942</v>
      </c>
      <c r="D1079" s="5">
        <v>45977</v>
      </c>
      <c r="E1079" s="4"/>
      <c r="F1079" s="4" t="s">
        <v>4824</v>
      </c>
      <c r="G1079" s="4" t="s">
        <v>5039</v>
      </c>
      <c r="H1079" s="4" t="s">
        <v>5090</v>
      </c>
      <c r="I1079" s="4">
        <v>72</v>
      </c>
      <c r="J1079" s="4" t="s">
        <v>5137</v>
      </c>
      <c r="K1079" s="4" t="s">
        <v>4963</v>
      </c>
      <c r="L1079" s="4"/>
    </row>
    <row r="1080" spans="1:12">
      <c r="A1080" s="4" t="s">
        <v>6214</v>
      </c>
      <c r="B1080" s="4" t="s">
        <v>4760</v>
      </c>
      <c r="C1080" s="4" t="s">
        <v>5042</v>
      </c>
      <c r="D1080" s="5">
        <v>45987</v>
      </c>
      <c r="E1080" s="4" t="s">
        <v>4894</v>
      </c>
      <c r="F1080" s="4" t="s">
        <v>4839</v>
      </c>
      <c r="G1080" s="4" t="s">
        <v>5039</v>
      </c>
      <c r="H1080" s="4" t="s">
        <v>4988</v>
      </c>
      <c r="I1080" s="4">
        <v>1559</v>
      </c>
      <c r="J1080" s="4" t="s">
        <v>4935</v>
      </c>
      <c r="K1080" s="4" t="s">
        <v>4978</v>
      </c>
      <c r="L1080" s="4"/>
    </row>
    <row r="1081" spans="1:12">
      <c r="A1081" s="4" t="s">
        <v>6215</v>
      </c>
      <c r="B1081" s="4" t="s">
        <v>551</v>
      </c>
      <c r="C1081" s="4" t="s">
        <v>5097</v>
      </c>
      <c r="D1081" s="5">
        <v>45874</v>
      </c>
      <c r="E1081" s="4" t="s">
        <v>4943</v>
      </c>
      <c r="F1081" s="4"/>
      <c r="G1081" s="4" t="s">
        <v>4955</v>
      </c>
      <c r="H1081" s="4" t="s">
        <v>4994</v>
      </c>
      <c r="I1081" s="4"/>
      <c r="J1081" s="4" t="s">
        <v>5082</v>
      </c>
      <c r="K1081" s="4" t="s">
        <v>4963</v>
      </c>
      <c r="L1081" s="4"/>
    </row>
    <row r="1082" spans="1:12">
      <c r="A1082" s="4" t="s">
        <v>6216</v>
      </c>
      <c r="B1082" s="4" t="s">
        <v>3340</v>
      </c>
      <c r="C1082" s="4" t="s">
        <v>4981</v>
      </c>
      <c r="D1082" s="5">
        <v>45830</v>
      </c>
      <c r="E1082" s="4" t="s">
        <v>5113</v>
      </c>
      <c r="F1082" s="4"/>
      <c r="G1082" s="4" t="s">
        <v>4927</v>
      </c>
      <c r="H1082" s="4" t="s">
        <v>316</v>
      </c>
      <c r="I1082" s="4">
        <v>2071</v>
      </c>
      <c r="J1082" s="4"/>
      <c r="K1082" s="4" t="s">
        <v>5003</v>
      </c>
      <c r="L1082" s="4"/>
    </row>
    <row r="1083" spans="1:12">
      <c r="A1083" s="4" t="s">
        <v>6217</v>
      </c>
      <c r="B1083" s="4" t="s">
        <v>4569</v>
      </c>
      <c r="C1083" s="4" t="s">
        <v>4992</v>
      </c>
      <c r="D1083" s="5">
        <v>45952</v>
      </c>
      <c r="E1083" s="4"/>
      <c r="F1083" s="4" t="s">
        <v>4824</v>
      </c>
      <c r="G1083" s="4" t="s">
        <v>4972</v>
      </c>
      <c r="H1083" s="4" t="s">
        <v>4928</v>
      </c>
      <c r="I1083" s="4">
        <v>2087</v>
      </c>
      <c r="J1083" s="4" t="s">
        <v>5082</v>
      </c>
      <c r="K1083" s="4" t="s">
        <v>4947</v>
      </c>
      <c r="L1083" s="4"/>
    </row>
    <row r="1084" spans="1:12">
      <c r="A1084" s="4" t="s">
        <v>6218</v>
      </c>
      <c r="B1084" s="4" t="s">
        <v>3712</v>
      </c>
      <c r="C1084" s="4" t="s">
        <v>4990</v>
      </c>
      <c r="D1084" s="5">
        <v>45988</v>
      </c>
      <c r="E1084" s="4"/>
      <c r="F1084" s="4" t="s">
        <v>4865</v>
      </c>
      <c r="G1084" s="4" t="s">
        <v>5132</v>
      </c>
      <c r="H1084" s="4" t="s">
        <v>4968</v>
      </c>
      <c r="I1084" s="4">
        <v>1442</v>
      </c>
      <c r="J1084" s="4" t="s">
        <v>5082</v>
      </c>
      <c r="K1084" s="4"/>
      <c r="L1084" s="4"/>
    </row>
    <row r="1085" spans="1:12">
      <c r="A1085" s="4" t="s">
        <v>6219</v>
      </c>
      <c r="B1085" s="4" t="s">
        <v>4601</v>
      </c>
      <c r="C1085" s="4" t="s">
        <v>5068</v>
      </c>
      <c r="D1085" s="5">
        <v>45937</v>
      </c>
      <c r="E1085" s="4" t="s">
        <v>5094</v>
      </c>
      <c r="F1085" s="4" t="s">
        <v>4865</v>
      </c>
      <c r="G1085" s="4" t="s">
        <v>4938</v>
      </c>
      <c r="H1085" s="4" t="s">
        <v>4994</v>
      </c>
      <c r="I1085" s="4">
        <v>2142</v>
      </c>
      <c r="J1085" s="4" t="s">
        <v>5049</v>
      </c>
      <c r="K1085" s="4"/>
      <c r="L1085" s="4"/>
    </row>
    <row r="1086" spans="1:12">
      <c r="A1086" s="4" t="s">
        <v>6220</v>
      </c>
      <c r="B1086" s="4" t="s">
        <v>4545</v>
      </c>
      <c r="C1086" s="4" t="s">
        <v>4992</v>
      </c>
      <c r="D1086" s="5">
        <v>45757</v>
      </c>
      <c r="E1086" s="4" t="s">
        <v>5034</v>
      </c>
      <c r="F1086" s="4" t="s">
        <v>4857</v>
      </c>
      <c r="G1086" s="4" t="s">
        <v>4967</v>
      </c>
      <c r="H1086" s="4" t="s">
        <v>5052</v>
      </c>
      <c r="I1086" s="4">
        <v>388</v>
      </c>
      <c r="J1086" s="4" t="s">
        <v>4929</v>
      </c>
      <c r="K1086" s="4"/>
      <c r="L1086" s="4"/>
    </row>
    <row r="1087" spans="1:12">
      <c r="A1087" s="4" t="s">
        <v>6221</v>
      </c>
      <c r="B1087" s="4" t="s">
        <v>782</v>
      </c>
      <c r="C1087" s="4" t="s">
        <v>5147</v>
      </c>
      <c r="D1087" s="5">
        <v>46001</v>
      </c>
      <c r="E1087" s="4" t="s">
        <v>251</v>
      </c>
      <c r="F1087" s="4" t="s">
        <v>4824</v>
      </c>
      <c r="G1087" s="4" t="s">
        <v>5010</v>
      </c>
      <c r="H1087" s="4" t="s">
        <v>5017</v>
      </c>
      <c r="I1087" s="4">
        <v>537</v>
      </c>
      <c r="J1087" s="4" t="s">
        <v>5137</v>
      </c>
      <c r="K1087" s="4" t="s">
        <v>4957</v>
      </c>
      <c r="L1087" s="4"/>
    </row>
    <row r="1088" spans="1:12">
      <c r="A1088" s="4" t="s">
        <v>6222</v>
      </c>
      <c r="B1088" s="4" t="s">
        <v>2845</v>
      </c>
      <c r="C1088" s="4" t="s">
        <v>4986</v>
      </c>
      <c r="D1088" s="5">
        <v>45916</v>
      </c>
      <c r="E1088" s="4" t="s">
        <v>20</v>
      </c>
      <c r="F1088" s="4" t="s">
        <v>4908</v>
      </c>
      <c r="G1088" s="4" t="s">
        <v>5030</v>
      </c>
      <c r="H1088" s="4" t="s">
        <v>4968</v>
      </c>
      <c r="I1088" s="4">
        <v>429</v>
      </c>
      <c r="J1088" s="4" t="s">
        <v>4929</v>
      </c>
      <c r="K1088" s="4" t="s">
        <v>5053</v>
      </c>
      <c r="L1088" s="4"/>
    </row>
    <row r="1089" spans="1:12">
      <c r="A1089" s="4" t="s">
        <v>6223</v>
      </c>
      <c r="B1089" s="4" t="s">
        <v>3115</v>
      </c>
      <c r="C1089" s="4" t="s">
        <v>5152</v>
      </c>
      <c r="D1089" s="5">
        <v>45817</v>
      </c>
      <c r="E1089" s="4" t="s">
        <v>4960</v>
      </c>
      <c r="F1089" s="4"/>
      <c r="G1089" s="4" t="s">
        <v>4993</v>
      </c>
      <c r="H1089" s="4" t="s">
        <v>5084</v>
      </c>
      <c r="I1089" s="4"/>
      <c r="J1089" s="4" t="s">
        <v>5049</v>
      </c>
      <c r="K1089" s="4" t="s">
        <v>4957</v>
      </c>
      <c r="L1089" s="4"/>
    </row>
    <row r="1090" spans="1:12">
      <c r="A1090" s="4" t="s">
        <v>6224</v>
      </c>
      <c r="B1090" s="4" t="s">
        <v>4292</v>
      </c>
      <c r="C1090" s="4" t="s">
        <v>5325</v>
      </c>
      <c r="D1090" s="5">
        <v>45693</v>
      </c>
      <c r="E1090" s="4" t="s">
        <v>5113</v>
      </c>
      <c r="F1090" s="4"/>
      <c r="G1090" s="4"/>
      <c r="H1090" s="4" t="s">
        <v>4983</v>
      </c>
      <c r="I1090" s="4">
        <v>1651</v>
      </c>
      <c r="J1090" s="4" t="s">
        <v>4946</v>
      </c>
      <c r="K1090" s="4" t="s">
        <v>5057</v>
      </c>
      <c r="L1090" s="4" t="s">
        <v>6225</v>
      </c>
    </row>
    <row r="1091" spans="1:12">
      <c r="A1091" s="4" t="s">
        <v>6226</v>
      </c>
      <c r="B1091" s="4" t="s">
        <v>3261</v>
      </c>
      <c r="C1091" s="4" t="s">
        <v>5263</v>
      </c>
      <c r="D1091" s="5">
        <v>46000</v>
      </c>
      <c r="E1091" s="4" t="s">
        <v>308</v>
      </c>
      <c r="F1091" s="4" t="s">
        <v>4891</v>
      </c>
      <c r="G1091" s="4" t="s">
        <v>4972</v>
      </c>
      <c r="H1091" s="4" t="s">
        <v>5011</v>
      </c>
      <c r="I1091" s="4">
        <v>531</v>
      </c>
      <c r="J1091" s="4"/>
      <c r="K1091" s="4" t="s">
        <v>5035</v>
      </c>
      <c r="L1091" s="4"/>
    </row>
    <row r="1092" spans="1:12">
      <c r="A1092" s="4" t="s">
        <v>6227</v>
      </c>
      <c r="B1092" s="4" t="s">
        <v>2267</v>
      </c>
      <c r="C1092" s="4" t="s">
        <v>5009</v>
      </c>
      <c r="D1092" s="5">
        <v>45702</v>
      </c>
      <c r="E1092" s="4" t="s">
        <v>5043</v>
      </c>
      <c r="F1092" s="4" t="s">
        <v>4857</v>
      </c>
      <c r="G1092" s="4" t="s">
        <v>4961</v>
      </c>
      <c r="H1092" s="4" t="s">
        <v>222</v>
      </c>
      <c r="I1092" s="4">
        <v>1892</v>
      </c>
      <c r="J1092" s="4" t="s">
        <v>4977</v>
      </c>
      <c r="K1092" s="4" t="s">
        <v>4978</v>
      </c>
      <c r="L1092" s="4"/>
    </row>
    <row r="1093" spans="1:12">
      <c r="A1093" s="4" t="s">
        <v>6228</v>
      </c>
      <c r="B1093" s="4" t="s">
        <v>3404</v>
      </c>
      <c r="C1093" s="4" t="s">
        <v>5240</v>
      </c>
      <c r="D1093" s="5">
        <v>45788</v>
      </c>
      <c r="E1093" s="4" t="s">
        <v>308</v>
      </c>
      <c r="F1093" s="4"/>
      <c r="G1093" s="4" t="s">
        <v>5062</v>
      </c>
      <c r="H1093" s="4" t="s">
        <v>4998</v>
      </c>
      <c r="I1093" s="4">
        <v>1342</v>
      </c>
      <c r="J1093" s="4" t="s">
        <v>5107</v>
      </c>
      <c r="K1093" s="4" t="s">
        <v>5023</v>
      </c>
      <c r="L1093" s="4"/>
    </row>
    <row r="1094" spans="1:12">
      <c r="A1094" s="4" t="s">
        <v>6229</v>
      </c>
      <c r="B1094" s="4" t="s">
        <v>4395</v>
      </c>
      <c r="C1094" s="4" t="s">
        <v>5263</v>
      </c>
      <c r="D1094" s="5">
        <v>45831</v>
      </c>
      <c r="E1094" s="4" t="s">
        <v>4960</v>
      </c>
      <c r="F1094" s="4" t="s">
        <v>4824</v>
      </c>
      <c r="G1094" s="4" t="s">
        <v>5089</v>
      </c>
      <c r="H1094" s="4" t="s">
        <v>4994</v>
      </c>
      <c r="I1094" s="4">
        <v>2193</v>
      </c>
      <c r="J1094" s="4" t="s">
        <v>4984</v>
      </c>
      <c r="K1094" s="4"/>
      <c r="L1094" s="4"/>
    </row>
    <row r="1095" spans="1:12">
      <c r="A1095" s="4" t="s">
        <v>6230</v>
      </c>
      <c r="B1095" s="4" t="s">
        <v>1471</v>
      </c>
      <c r="C1095" s="4" t="s">
        <v>5020</v>
      </c>
      <c r="D1095" s="5">
        <v>45694</v>
      </c>
      <c r="E1095" s="4" t="s">
        <v>5079</v>
      </c>
      <c r="F1095" s="4" t="s">
        <v>4819</v>
      </c>
      <c r="G1095" s="4" t="s">
        <v>4933</v>
      </c>
      <c r="H1095" s="4" t="s">
        <v>222</v>
      </c>
      <c r="I1095" s="4">
        <v>965</v>
      </c>
      <c r="J1095" s="4" t="s">
        <v>4973</v>
      </c>
      <c r="K1095" s="4" t="s">
        <v>4963</v>
      </c>
      <c r="L1095" s="4"/>
    </row>
    <row r="1096" spans="1:12">
      <c r="A1096" s="4" t="s">
        <v>6231</v>
      </c>
      <c r="B1096" s="4" t="s">
        <v>2902</v>
      </c>
      <c r="C1096" s="4" t="s">
        <v>5325</v>
      </c>
      <c r="D1096" s="5">
        <v>45725</v>
      </c>
      <c r="E1096" s="4" t="s">
        <v>5038</v>
      </c>
      <c r="F1096" s="4" t="s">
        <v>4857</v>
      </c>
      <c r="G1096" s="4" t="s">
        <v>4967</v>
      </c>
      <c r="H1096" s="4" t="s">
        <v>5063</v>
      </c>
      <c r="I1096" s="4">
        <v>2219</v>
      </c>
      <c r="J1096" s="4" t="s">
        <v>5031</v>
      </c>
      <c r="K1096" s="4" t="s">
        <v>4930</v>
      </c>
      <c r="L1096" s="4"/>
    </row>
    <row r="1097" spans="1:12">
      <c r="A1097" s="4" t="s">
        <v>6232</v>
      </c>
      <c r="B1097" s="4" t="s">
        <v>195</v>
      </c>
      <c r="C1097" s="4" t="s">
        <v>4942</v>
      </c>
      <c r="D1097" s="5">
        <v>45834</v>
      </c>
      <c r="E1097" s="4" t="s">
        <v>251</v>
      </c>
      <c r="F1097" s="4" t="s">
        <v>4875</v>
      </c>
      <c r="G1097" s="4" t="s">
        <v>5039</v>
      </c>
      <c r="H1097" s="4" t="s">
        <v>222</v>
      </c>
      <c r="I1097" s="4">
        <v>1448</v>
      </c>
      <c r="J1097" s="4"/>
      <c r="K1097" s="4" t="s">
        <v>4999</v>
      </c>
      <c r="L1097" s="4"/>
    </row>
    <row r="1098" spans="1:12">
      <c r="A1098" s="4" t="s">
        <v>6233</v>
      </c>
      <c r="B1098" s="4" t="s">
        <v>1634</v>
      </c>
      <c r="C1098" s="4" t="s">
        <v>5126</v>
      </c>
      <c r="D1098" s="5">
        <v>45951</v>
      </c>
      <c r="E1098" s="4" t="s">
        <v>5056</v>
      </c>
      <c r="F1098" s="4" t="s">
        <v>4824</v>
      </c>
      <c r="G1098" s="4" t="s">
        <v>5039</v>
      </c>
      <c r="H1098" s="4" t="s">
        <v>5017</v>
      </c>
      <c r="I1098" s="4">
        <v>1897</v>
      </c>
      <c r="J1098" s="4" t="s">
        <v>4946</v>
      </c>
      <c r="K1098" s="4" t="s">
        <v>5012</v>
      </c>
      <c r="L1098" s="4"/>
    </row>
    <row r="1099" spans="1:12">
      <c r="A1099" s="4" t="s">
        <v>6234</v>
      </c>
      <c r="B1099" s="4" t="s">
        <v>3501</v>
      </c>
      <c r="C1099" s="4" t="s">
        <v>5046</v>
      </c>
      <c r="D1099" s="5">
        <v>45743</v>
      </c>
      <c r="E1099" s="4" t="s">
        <v>5043</v>
      </c>
      <c r="F1099" s="4" t="s">
        <v>4898</v>
      </c>
      <c r="G1099" s="4" t="s">
        <v>5071</v>
      </c>
      <c r="H1099" s="4" t="s">
        <v>5006</v>
      </c>
      <c r="I1099" s="4">
        <v>1028</v>
      </c>
      <c r="J1099" s="4"/>
      <c r="K1099" s="4"/>
      <c r="L1099" s="4"/>
    </row>
    <row r="1100" spans="1:12">
      <c r="A1100" s="4" t="s">
        <v>6235</v>
      </c>
      <c r="B1100" s="4" t="s">
        <v>3639</v>
      </c>
      <c r="C1100" s="4" t="s">
        <v>4959</v>
      </c>
      <c r="D1100" s="5">
        <v>45731</v>
      </c>
      <c r="E1100" s="4" t="s">
        <v>5034</v>
      </c>
      <c r="F1100" s="4" t="s">
        <v>4847</v>
      </c>
      <c r="G1100" s="4" t="s">
        <v>5172</v>
      </c>
      <c r="H1100" s="4" t="s">
        <v>5052</v>
      </c>
      <c r="I1100" s="4">
        <v>2009</v>
      </c>
      <c r="J1100" s="4" t="s">
        <v>4977</v>
      </c>
      <c r="K1100" s="4" t="s">
        <v>4947</v>
      </c>
      <c r="L1100" s="4"/>
    </row>
    <row r="1101" spans="1:12">
      <c r="A1101" s="4" t="s">
        <v>6236</v>
      </c>
      <c r="B1101" s="4" t="s">
        <v>2731</v>
      </c>
      <c r="C1101" s="4" t="s">
        <v>5229</v>
      </c>
      <c r="D1101" s="5">
        <v>45931</v>
      </c>
      <c r="E1101" s="4" t="s">
        <v>5043</v>
      </c>
      <c r="F1101" s="4" t="s">
        <v>4847</v>
      </c>
      <c r="G1101" s="4" t="s">
        <v>5025</v>
      </c>
      <c r="H1101" s="4" t="s">
        <v>5017</v>
      </c>
      <c r="I1101" s="4">
        <v>2337</v>
      </c>
      <c r="J1101" s="4" t="s">
        <v>5100</v>
      </c>
      <c r="K1101" s="4" t="s">
        <v>5023</v>
      </c>
      <c r="L1101" s="4"/>
    </row>
    <row r="1102" spans="1:12">
      <c r="A1102" s="4" t="s">
        <v>6237</v>
      </c>
      <c r="B1102" s="4" t="s">
        <v>57</v>
      </c>
      <c r="C1102" s="4" t="s">
        <v>4942</v>
      </c>
      <c r="D1102" s="5">
        <v>45920</v>
      </c>
      <c r="E1102" s="4"/>
      <c r="F1102" s="4" t="s">
        <v>4857</v>
      </c>
      <c r="G1102" s="4" t="s">
        <v>5156</v>
      </c>
      <c r="H1102" s="4" t="s">
        <v>4968</v>
      </c>
      <c r="I1102" s="4">
        <v>1651</v>
      </c>
      <c r="J1102" s="4" t="s">
        <v>5100</v>
      </c>
      <c r="K1102" s="4" t="s">
        <v>4930</v>
      </c>
      <c r="L1102" s="4"/>
    </row>
    <row r="1103" spans="1:12">
      <c r="A1103" s="4" t="s">
        <v>6238</v>
      </c>
      <c r="B1103" s="4" t="s">
        <v>3866</v>
      </c>
      <c r="C1103" s="4" t="s">
        <v>5037</v>
      </c>
      <c r="D1103" s="5">
        <v>46001</v>
      </c>
      <c r="E1103" s="4" t="s">
        <v>4896</v>
      </c>
      <c r="F1103" s="4" t="s">
        <v>4857</v>
      </c>
      <c r="G1103" s="4" t="s">
        <v>5069</v>
      </c>
      <c r="H1103" s="4" t="s">
        <v>316</v>
      </c>
      <c r="I1103" s="4">
        <v>1034</v>
      </c>
      <c r="J1103" s="4"/>
      <c r="K1103" s="4" t="s">
        <v>5026</v>
      </c>
      <c r="L1103" s="4"/>
    </row>
    <row r="1104" spans="1:12">
      <c r="A1104" s="4" t="s">
        <v>6239</v>
      </c>
      <c r="B1104" s="4" t="s">
        <v>3332</v>
      </c>
      <c r="C1104" s="4" t="s">
        <v>4949</v>
      </c>
      <c r="D1104" s="5">
        <v>45733</v>
      </c>
      <c r="E1104" s="4" t="s">
        <v>20</v>
      </c>
      <c r="F1104" s="4" t="s">
        <v>4857</v>
      </c>
      <c r="G1104" s="4" t="s">
        <v>5071</v>
      </c>
      <c r="H1104" s="4" t="s">
        <v>5076</v>
      </c>
      <c r="I1104" s="4">
        <v>1314</v>
      </c>
      <c r="J1104" s="4" t="s">
        <v>4929</v>
      </c>
      <c r="K1104" s="4" t="s">
        <v>5053</v>
      </c>
      <c r="L1104" s="4"/>
    </row>
    <row r="1105" spans="1:12">
      <c r="A1105" s="4" t="s">
        <v>6240</v>
      </c>
      <c r="B1105" s="4" t="s">
        <v>446</v>
      </c>
      <c r="C1105" s="4" t="s">
        <v>4959</v>
      </c>
      <c r="D1105" s="5">
        <v>45827</v>
      </c>
      <c r="E1105" s="4" t="s">
        <v>5127</v>
      </c>
      <c r="F1105" s="4" t="s">
        <v>4824</v>
      </c>
      <c r="G1105" s="4" t="s">
        <v>4997</v>
      </c>
      <c r="H1105" s="4" t="s">
        <v>5072</v>
      </c>
      <c r="I1105" s="4">
        <v>2262</v>
      </c>
      <c r="J1105" s="4" t="s">
        <v>5002</v>
      </c>
      <c r="K1105" s="4" t="s">
        <v>5023</v>
      </c>
      <c r="L1105" s="4" t="s">
        <v>5770</v>
      </c>
    </row>
    <row r="1106" spans="1:12">
      <c r="A1106" s="4" t="s">
        <v>6241</v>
      </c>
      <c r="B1106" s="4" t="s">
        <v>33</v>
      </c>
      <c r="C1106" s="4" t="s">
        <v>4959</v>
      </c>
      <c r="D1106" s="5">
        <v>45762</v>
      </c>
      <c r="E1106" s="4" t="s">
        <v>5127</v>
      </c>
      <c r="F1106" s="4" t="s">
        <v>4857</v>
      </c>
      <c r="G1106" s="4"/>
      <c r="H1106" s="4" t="s">
        <v>5084</v>
      </c>
      <c r="I1106" s="4">
        <v>1965</v>
      </c>
      <c r="J1106" s="4" t="s">
        <v>5018</v>
      </c>
      <c r="K1106" s="4" t="s">
        <v>5053</v>
      </c>
      <c r="L1106" s="4"/>
    </row>
    <row r="1107" spans="1:12">
      <c r="A1107" s="4" t="s">
        <v>6242</v>
      </c>
      <c r="B1107" s="4" t="s">
        <v>3399</v>
      </c>
      <c r="C1107" s="4" t="s">
        <v>4971</v>
      </c>
      <c r="D1107" s="5">
        <v>45682</v>
      </c>
      <c r="E1107" s="4" t="s">
        <v>369</v>
      </c>
      <c r="F1107" s="4" t="s">
        <v>4824</v>
      </c>
      <c r="G1107" s="4" t="s">
        <v>5062</v>
      </c>
      <c r="H1107" s="4" t="s">
        <v>4939</v>
      </c>
      <c r="I1107" s="4"/>
      <c r="J1107" s="4" t="s">
        <v>5031</v>
      </c>
      <c r="K1107" s="4" t="s">
        <v>5003</v>
      </c>
      <c r="L1107" s="4"/>
    </row>
    <row r="1108" spans="1:12">
      <c r="A1108" s="4" t="s">
        <v>6243</v>
      </c>
      <c r="B1108" s="4" t="s">
        <v>2372</v>
      </c>
      <c r="C1108" s="4" t="s">
        <v>5051</v>
      </c>
      <c r="D1108" s="5">
        <v>45723</v>
      </c>
      <c r="E1108" s="4" t="s">
        <v>5022</v>
      </c>
      <c r="F1108" s="4" t="s">
        <v>4908</v>
      </c>
      <c r="G1108" s="4" t="s">
        <v>5062</v>
      </c>
      <c r="H1108" s="4" t="s">
        <v>5084</v>
      </c>
      <c r="I1108" s="4">
        <v>1606</v>
      </c>
      <c r="J1108" s="4" t="s">
        <v>5092</v>
      </c>
      <c r="K1108" s="4" t="s">
        <v>4930</v>
      </c>
      <c r="L1108" s="4"/>
    </row>
    <row r="1109" spans="1:12">
      <c r="A1109" s="4" t="s">
        <v>6244</v>
      </c>
      <c r="B1109" s="4" t="s">
        <v>627</v>
      </c>
      <c r="C1109" s="4" t="s">
        <v>4932</v>
      </c>
      <c r="D1109" s="5">
        <v>45994</v>
      </c>
      <c r="E1109" s="4" t="s">
        <v>5043</v>
      </c>
      <c r="F1109" s="4" t="s">
        <v>4898</v>
      </c>
      <c r="G1109" s="4" t="s">
        <v>5074</v>
      </c>
      <c r="H1109" s="4" t="s">
        <v>4983</v>
      </c>
      <c r="I1109" s="4"/>
      <c r="J1109" s="4" t="s">
        <v>4935</v>
      </c>
      <c r="K1109" s="4" t="s">
        <v>5026</v>
      </c>
      <c r="L1109" s="4"/>
    </row>
    <row r="1110" spans="1:12">
      <c r="A1110" s="4" t="s">
        <v>6245</v>
      </c>
      <c r="B1110" s="4" t="s">
        <v>1007</v>
      </c>
      <c r="C1110" s="4" t="s">
        <v>5260</v>
      </c>
      <c r="D1110" s="5">
        <v>46011</v>
      </c>
      <c r="E1110" s="4" t="s">
        <v>21</v>
      </c>
      <c r="F1110" s="4" t="s">
        <v>4857</v>
      </c>
      <c r="G1110" s="4"/>
      <c r="H1110" s="4" t="s">
        <v>4994</v>
      </c>
      <c r="I1110" s="4">
        <v>2206</v>
      </c>
      <c r="J1110" s="4" t="s">
        <v>4946</v>
      </c>
      <c r="K1110" s="4" t="s">
        <v>5047</v>
      </c>
      <c r="L1110" s="4"/>
    </row>
    <row r="1111" spans="1:12">
      <c r="A1111" s="4" t="s">
        <v>6246</v>
      </c>
      <c r="B1111" s="4" t="s">
        <v>3610</v>
      </c>
      <c r="C1111" s="4" t="s">
        <v>5046</v>
      </c>
      <c r="D1111" s="5">
        <v>45919</v>
      </c>
      <c r="E1111" s="4"/>
      <c r="F1111" s="4"/>
      <c r="G1111" s="4"/>
      <c r="H1111" s="4" t="s">
        <v>222</v>
      </c>
      <c r="I1111" s="4">
        <v>1106</v>
      </c>
      <c r="J1111" s="4" t="s">
        <v>5137</v>
      </c>
      <c r="K1111" s="4" t="s">
        <v>4947</v>
      </c>
      <c r="L1111" s="4"/>
    </row>
    <row r="1112" spans="1:12">
      <c r="A1112" s="4" t="s">
        <v>6247</v>
      </c>
      <c r="B1112" s="4" t="s">
        <v>750</v>
      </c>
      <c r="C1112" s="4" t="s">
        <v>5042</v>
      </c>
      <c r="D1112" s="5">
        <v>45999</v>
      </c>
      <c r="E1112" s="4" t="s">
        <v>251</v>
      </c>
      <c r="F1112" s="4" t="s">
        <v>4839</v>
      </c>
      <c r="G1112" s="4" t="s">
        <v>4944</v>
      </c>
      <c r="H1112" s="4" t="s">
        <v>5072</v>
      </c>
      <c r="I1112" s="4">
        <v>1430</v>
      </c>
      <c r="J1112" s="4" t="s">
        <v>4984</v>
      </c>
      <c r="K1112" s="4" t="s">
        <v>5026</v>
      </c>
      <c r="L1112" s="4"/>
    </row>
    <row r="1113" spans="1:12">
      <c r="A1113" s="4" t="s">
        <v>6248</v>
      </c>
      <c r="B1113" s="4" t="s">
        <v>3378</v>
      </c>
      <c r="C1113" s="4" t="s">
        <v>5213</v>
      </c>
      <c r="D1113" s="5">
        <v>45968</v>
      </c>
      <c r="E1113" s="4" t="s">
        <v>4966</v>
      </c>
      <c r="F1113" s="4" t="s">
        <v>4898</v>
      </c>
      <c r="G1113" s="4" t="s">
        <v>5039</v>
      </c>
      <c r="H1113" s="4" t="s">
        <v>5052</v>
      </c>
      <c r="I1113" s="4">
        <v>112</v>
      </c>
      <c r="J1113" s="4"/>
      <c r="K1113" s="4" t="s">
        <v>4947</v>
      </c>
      <c r="L1113" s="4"/>
    </row>
    <row r="1114" spans="1:12">
      <c r="A1114" s="4" t="s">
        <v>6249</v>
      </c>
      <c r="B1114" s="4" t="s">
        <v>2964</v>
      </c>
      <c r="C1114" s="4" t="s">
        <v>5116</v>
      </c>
      <c r="D1114" s="5">
        <v>45680</v>
      </c>
      <c r="E1114" s="4" t="s">
        <v>4966</v>
      </c>
      <c r="F1114" s="4" t="s">
        <v>4857</v>
      </c>
      <c r="G1114" s="4" t="s">
        <v>4955</v>
      </c>
      <c r="H1114" s="4" t="s">
        <v>4994</v>
      </c>
      <c r="I1114" s="4"/>
      <c r="J1114" s="4" t="s">
        <v>4940</v>
      </c>
      <c r="K1114" s="4" t="s">
        <v>4969</v>
      </c>
      <c r="L1114" s="4"/>
    </row>
    <row r="1115" spans="1:12">
      <c r="A1115" s="4" t="s">
        <v>6250</v>
      </c>
      <c r="B1115" s="4" t="s">
        <v>545</v>
      </c>
      <c r="C1115" s="4" t="s">
        <v>5176</v>
      </c>
      <c r="D1115" s="5">
        <v>45940</v>
      </c>
      <c r="E1115" s="4" t="s">
        <v>4894</v>
      </c>
      <c r="F1115" s="4" t="s">
        <v>4819</v>
      </c>
      <c r="G1115" s="4" t="s">
        <v>5062</v>
      </c>
      <c r="H1115" s="4" t="s">
        <v>4968</v>
      </c>
      <c r="I1115" s="4">
        <v>645</v>
      </c>
      <c r="J1115" s="4" t="s">
        <v>5018</v>
      </c>
      <c r="K1115" s="4" t="s">
        <v>5122</v>
      </c>
      <c r="L1115" s="4"/>
    </row>
    <row r="1116" spans="1:12">
      <c r="A1116" s="4" t="s">
        <v>6251</v>
      </c>
      <c r="B1116" s="4" t="s">
        <v>3143</v>
      </c>
      <c r="C1116" s="4" t="s">
        <v>5210</v>
      </c>
      <c r="D1116" s="5">
        <v>45952</v>
      </c>
      <c r="E1116" s="4"/>
      <c r="F1116" s="4"/>
      <c r="G1116" s="4" t="s">
        <v>5039</v>
      </c>
      <c r="H1116" s="4" t="s">
        <v>5090</v>
      </c>
      <c r="I1116" s="4">
        <v>1081</v>
      </c>
      <c r="J1116" s="4" t="s">
        <v>5031</v>
      </c>
      <c r="K1116" s="4" t="s">
        <v>5003</v>
      </c>
      <c r="L1116" s="4"/>
    </row>
    <row r="1117" spans="1:12">
      <c r="A1117" s="4" t="s">
        <v>6252</v>
      </c>
      <c r="B1117" s="4" t="s">
        <v>2993</v>
      </c>
      <c r="C1117" s="4" t="s">
        <v>5260</v>
      </c>
      <c r="D1117" s="5">
        <v>45890</v>
      </c>
      <c r="E1117" s="4" t="s">
        <v>4954</v>
      </c>
      <c r="F1117" s="4" t="s">
        <v>4898</v>
      </c>
      <c r="G1117" s="4" t="s">
        <v>5014</v>
      </c>
      <c r="H1117" s="4" t="s">
        <v>5011</v>
      </c>
      <c r="I1117" s="4">
        <v>1235</v>
      </c>
      <c r="J1117" s="4" t="s">
        <v>5031</v>
      </c>
      <c r="K1117" s="4"/>
      <c r="L1117" s="4"/>
    </row>
    <row r="1118" spans="1:12">
      <c r="A1118" s="4" t="s">
        <v>6253</v>
      </c>
      <c r="B1118" s="4" t="s">
        <v>1611</v>
      </c>
      <c r="C1118" s="4" t="s">
        <v>5152</v>
      </c>
      <c r="D1118" s="5">
        <v>45958</v>
      </c>
      <c r="E1118" s="4" t="s">
        <v>4954</v>
      </c>
      <c r="F1118" s="4" t="s">
        <v>4819</v>
      </c>
      <c r="G1118" s="4" t="s">
        <v>5030</v>
      </c>
      <c r="H1118" s="4" t="s">
        <v>5076</v>
      </c>
      <c r="I1118" s="4">
        <v>2119</v>
      </c>
      <c r="J1118" s="4" t="s">
        <v>5191</v>
      </c>
      <c r="K1118" s="4" t="s">
        <v>4963</v>
      </c>
      <c r="L1118" s="4"/>
    </row>
    <row r="1119" spans="1:12">
      <c r="A1119" s="4" t="s">
        <v>6254</v>
      </c>
      <c r="B1119" s="4" t="s">
        <v>4203</v>
      </c>
      <c r="C1119" s="4" t="s">
        <v>5186</v>
      </c>
      <c r="D1119" s="5">
        <v>45891</v>
      </c>
      <c r="E1119" s="4" t="s">
        <v>4954</v>
      </c>
      <c r="F1119" s="4" t="s">
        <v>4824</v>
      </c>
      <c r="G1119" s="4" t="s">
        <v>5074</v>
      </c>
      <c r="H1119" s="4" t="s">
        <v>5076</v>
      </c>
      <c r="I1119" s="4">
        <v>95</v>
      </c>
      <c r="J1119" s="4"/>
      <c r="K1119" s="4"/>
      <c r="L1119" s="4"/>
    </row>
    <row r="1120" spans="1:12">
      <c r="A1120" s="4" t="s">
        <v>6255</v>
      </c>
      <c r="B1120" s="4" t="s">
        <v>699</v>
      </c>
      <c r="C1120" s="4" t="s">
        <v>5051</v>
      </c>
      <c r="D1120" s="5">
        <v>45805</v>
      </c>
      <c r="E1120" s="4" t="s">
        <v>369</v>
      </c>
      <c r="F1120" s="4"/>
      <c r="G1120" s="4" t="s">
        <v>4938</v>
      </c>
      <c r="H1120" s="4" t="s">
        <v>4983</v>
      </c>
      <c r="I1120" s="4">
        <v>604</v>
      </c>
      <c r="J1120" s="4" t="s">
        <v>4935</v>
      </c>
      <c r="K1120" s="4" t="s">
        <v>4969</v>
      </c>
      <c r="L1120" s="4"/>
    </row>
    <row r="1121" spans="1:12">
      <c r="A1121" s="4" t="s">
        <v>6256</v>
      </c>
      <c r="B1121" s="4" t="s">
        <v>2008</v>
      </c>
      <c r="C1121" s="4" t="s">
        <v>4975</v>
      </c>
      <c r="D1121" s="5">
        <v>45836</v>
      </c>
      <c r="E1121" s="4" t="s">
        <v>4966</v>
      </c>
      <c r="F1121" s="4" t="s">
        <v>4819</v>
      </c>
      <c r="G1121" s="4" t="s">
        <v>5135</v>
      </c>
      <c r="H1121" s="4" t="s">
        <v>4998</v>
      </c>
      <c r="I1121" s="4">
        <v>2244</v>
      </c>
      <c r="J1121" s="4" t="s">
        <v>5100</v>
      </c>
      <c r="K1121" s="4" t="s">
        <v>4999</v>
      </c>
      <c r="L1121" s="4"/>
    </row>
    <row r="1122" spans="1:12">
      <c r="A1122" s="4" t="s">
        <v>6257</v>
      </c>
      <c r="B1122" s="4" t="s">
        <v>3712</v>
      </c>
      <c r="C1122" s="4" t="s">
        <v>4959</v>
      </c>
      <c r="D1122" s="5"/>
      <c r="E1122" s="4" t="s">
        <v>4943</v>
      </c>
      <c r="F1122" s="4"/>
      <c r="G1122" s="4"/>
      <c r="H1122" s="4" t="s">
        <v>489</v>
      </c>
      <c r="I1122" s="4"/>
      <c r="J1122" s="4" t="s">
        <v>4973</v>
      </c>
      <c r="K1122" s="4" t="s">
        <v>5035</v>
      </c>
      <c r="L1122" s="4"/>
    </row>
    <row r="1123" spans="1:12">
      <c r="A1123" s="4" t="s">
        <v>6258</v>
      </c>
      <c r="B1123" s="4" t="s">
        <v>1682</v>
      </c>
      <c r="C1123" s="4" t="s">
        <v>5348</v>
      </c>
      <c r="D1123" s="5">
        <v>45951</v>
      </c>
      <c r="E1123" s="4" t="s">
        <v>5113</v>
      </c>
      <c r="F1123" s="4" t="s">
        <v>4875</v>
      </c>
      <c r="G1123" s="4" t="s">
        <v>4976</v>
      </c>
      <c r="H1123" s="4" t="s">
        <v>133</v>
      </c>
      <c r="I1123" s="4"/>
      <c r="J1123" s="4" t="s">
        <v>4956</v>
      </c>
      <c r="K1123" s="4" t="s">
        <v>4963</v>
      </c>
      <c r="L1123" s="4"/>
    </row>
    <row r="1124" spans="1:12">
      <c r="A1124" s="4" t="s">
        <v>6259</v>
      </c>
      <c r="B1124" s="4" t="s">
        <v>3561</v>
      </c>
      <c r="C1124" s="4" t="s">
        <v>5152</v>
      </c>
      <c r="D1124" s="5">
        <v>45976</v>
      </c>
      <c r="E1124" s="4" t="s">
        <v>5065</v>
      </c>
      <c r="F1124" s="4" t="s">
        <v>4875</v>
      </c>
      <c r="G1124" s="4" t="s">
        <v>5014</v>
      </c>
      <c r="H1124" s="4"/>
      <c r="I1124" s="4">
        <v>1475</v>
      </c>
      <c r="J1124" s="4" t="s">
        <v>5049</v>
      </c>
      <c r="K1124" s="4"/>
      <c r="L1124" s="4"/>
    </row>
    <row r="1125" spans="1:12">
      <c r="A1125" s="4" t="s">
        <v>6260</v>
      </c>
      <c r="B1125" s="4" t="s">
        <v>4190</v>
      </c>
      <c r="C1125" s="4" t="s">
        <v>5202</v>
      </c>
      <c r="D1125" s="5">
        <v>45879</v>
      </c>
      <c r="E1125" s="4" t="s">
        <v>5079</v>
      </c>
      <c r="F1125" s="4" t="s">
        <v>4819</v>
      </c>
      <c r="G1125" s="4" t="s">
        <v>5071</v>
      </c>
      <c r="H1125" s="4" t="s">
        <v>5052</v>
      </c>
      <c r="I1125" s="4">
        <v>2179</v>
      </c>
      <c r="J1125" s="4" t="s">
        <v>4973</v>
      </c>
      <c r="K1125" s="4" t="s">
        <v>4947</v>
      </c>
      <c r="L1125" s="4"/>
    </row>
    <row r="1126" spans="1:12">
      <c r="A1126" s="4" t="s">
        <v>6261</v>
      </c>
      <c r="B1126" s="4" t="s">
        <v>3456</v>
      </c>
      <c r="C1126" s="4" t="s">
        <v>5020</v>
      </c>
      <c r="D1126" s="5">
        <v>45934</v>
      </c>
      <c r="E1126" s="4"/>
      <c r="F1126" s="4"/>
      <c r="G1126" s="4" t="s">
        <v>5074</v>
      </c>
      <c r="H1126" s="4" t="s">
        <v>4934</v>
      </c>
      <c r="I1126" s="4">
        <v>1713</v>
      </c>
      <c r="J1126" s="4" t="s">
        <v>4946</v>
      </c>
      <c r="K1126" s="4" t="s">
        <v>5057</v>
      </c>
      <c r="L1126" s="4"/>
    </row>
    <row r="1127" spans="1:12">
      <c r="A1127" s="4" t="s">
        <v>6262</v>
      </c>
      <c r="B1127" s="4" t="s">
        <v>1833</v>
      </c>
      <c r="C1127" s="4" t="s">
        <v>4926</v>
      </c>
      <c r="D1127" s="5">
        <v>45705</v>
      </c>
      <c r="E1127" s="4" t="s">
        <v>20</v>
      </c>
      <c r="F1127" s="4" t="s">
        <v>4875</v>
      </c>
      <c r="G1127" s="4" t="s">
        <v>5172</v>
      </c>
      <c r="H1127" s="4" t="s">
        <v>4934</v>
      </c>
      <c r="I1127" s="4">
        <v>645</v>
      </c>
      <c r="J1127" s="4" t="s">
        <v>4973</v>
      </c>
      <c r="K1127" s="4" t="s">
        <v>5023</v>
      </c>
      <c r="L1127" s="4"/>
    </row>
    <row r="1128" spans="1:12">
      <c r="A1128" s="4" t="s">
        <v>6263</v>
      </c>
      <c r="B1128" s="4" t="s">
        <v>4318</v>
      </c>
      <c r="C1128" s="4" t="s">
        <v>5051</v>
      </c>
      <c r="D1128" s="5">
        <v>45823</v>
      </c>
      <c r="E1128" s="4" t="s">
        <v>251</v>
      </c>
      <c r="F1128" s="4" t="s">
        <v>4865</v>
      </c>
      <c r="G1128" s="4" t="s">
        <v>4972</v>
      </c>
      <c r="H1128" s="4" t="s">
        <v>5076</v>
      </c>
      <c r="I1128" s="4">
        <v>769</v>
      </c>
      <c r="J1128" s="4" t="s">
        <v>5002</v>
      </c>
      <c r="K1128" s="4"/>
      <c r="L1128" s="4"/>
    </row>
    <row r="1129" spans="1:12">
      <c r="A1129" s="4" t="s">
        <v>6264</v>
      </c>
      <c r="B1129" s="4" t="s">
        <v>4720</v>
      </c>
      <c r="C1129" s="4" t="s">
        <v>5263</v>
      </c>
      <c r="D1129" s="5">
        <v>45820</v>
      </c>
      <c r="E1129" s="4" t="s">
        <v>5065</v>
      </c>
      <c r="F1129" s="4" t="s">
        <v>4839</v>
      </c>
      <c r="G1129" s="4" t="s">
        <v>5135</v>
      </c>
      <c r="H1129" s="4" t="s">
        <v>4994</v>
      </c>
      <c r="I1129" s="4">
        <v>1576</v>
      </c>
      <c r="J1129" s="4" t="s">
        <v>5031</v>
      </c>
      <c r="K1129" s="4" t="s">
        <v>4963</v>
      </c>
      <c r="L1129" s="4" t="s">
        <v>5341</v>
      </c>
    </row>
    <row r="1130" spans="1:12">
      <c r="A1130" s="4" t="s">
        <v>6265</v>
      </c>
      <c r="B1130" s="4" t="s">
        <v>3858</v>
      </c>
      <c r="C1130" s="4" t="s">
        <v>5037</v>
      </c>
      <c r="D1130" s="5">
        <v>45916</v>
      </c>
      <c r="E1130" s="4" t="s">
        <v>4960</v>
      </c>
      <c r="F1130" s="4" t="s">
        <v>4857</v>
      </c>
      <c r="G1130" s="4" t="s">
        <v>5130</v>
      </c>
      <c r="H1130" s="4" t="s">
        <v>5017</v>
      </c>
      <c r="I1130" s="4">
        <v>2092</v>
      </c>
      <c r="J1130" s="4" t="s">
        <v>5049</v>
      </c>
      <c r="K1130" s="4" t="s">
        <v>4930</v>
      </c>
      <c r="L1130" s="4"/>
    </row>
    <row r="1131" spans="1:12">
      <c r="A1131" s="4" t="s">
        <v>6266</v>
      </c>
      <c r="B1131" s="4" t="s">
        <v>503</v>
      </c>
      <c r="C1131" s="4" t="s">
        <v>5042</v>
      </c>
      <c r="D1131" s="5">
        <v>45817</v>
      </c>
      <c r="E1131" s="4" t="s">
        <v>4982</v>
      </c>
      <c r="F1131" s="4"/>
      <c r="G1131" s="4" t="s">
        <v>4950</v>
      </c>
      <c r="H1131" s="4" t="s">
        <v>5011</v>
      </c>
      <c r="I1131" s="4">
        <v>980</v>
      </c>
      <c r="J1131" s="4"/>
      <c r="K1131" s="4"/>
      <c r="L1131" s="4"/>
    </row>
    <row r="1132" spans="1:12">
      <c r="A1132" s="4" t="s">
        <v>6267</v>
      </c>
      <c r="B1132" s="4" t="s">
        <v>2032</v>
      </c>
      <c r="C1132" s="4" t="s">
        <v>5238</v>
      </c>
      <c r="D1132" s="5">
        <v>45982</v>
      </c>
      <c r="E1132" s="4" t="s">
        <v>4960</v>
      </c>
      <c r="F1132" s="4" t="s">
        <v>4875</v>
      </c>
      <c r="G1132" s="4" t="s">
        <v>4967</v>
      </c>
      <c r="H1132" s="4" t="s">
        <v>4983</v>
      </c>
      <c r="I1132" s="4"/>
      <c r="J1132" s="4" t="s">
        <v>4977</v>
      </c>
      <c r="K1132" s="4" t="s">
        <v>5047</v>
      </c>
      <c r="L1132" s="4"/>
    </row>
    <row r="1133" spans="1:12">
      <c r="A1133" s="4" t="s">
        <v>6268</v>
      </c>
      <c r="B1133" s="4" t="s">
        <v>1931</v>
      </c>
      <c r="C1133" s="4" t="s">
        <v>4942</v>
      </c>
      <c r="D1133" s="5">
        <v>45772</v>
      </c>
      <c r="E1133" s="4" t="s">
        <v>369</v>
      </c>
      <c r="F1133" s="4" t="s">
        <v>4891</v>
      </c>
      <c r="G1133" s="4" t="s">
        <v>4933</v>
      </c>
      <c r="H1133" s="4" t="s">
        <v>4994</v>
      </c>
      <c r="I1133" s="4">
        <v>1374</v>
      </c>
      <c r="J1133" s="4" t="s">
        <v>5018</v>
      </c>
      <c r="K1133" s="4" t="s">
        <v>4930</v>
      </c>
      <c r="L1133" s="4"/>
    </row>
    <row r="1134" spans="1:12">
      <c r="A1134" s="4" t="s">
        <v>6269</v>
      </c>
      <c r="B1134" s="4" t="s">
        <v>2825</v>
      </c>
      <c r="C1134" s="4" t="s">
        <v>5126</v>
      </c>
      <c r="D1134" s="5">
        <v>45965</v>
      </c>
      <c r="E1134" s="4" t="s">
        <v>369</v>
      </c>
      <c r="F1134" s="4" t="s">
        <v>4898</v>
      </c>
      <c r="G1134" s="4" t="s">
        <v>5025</v>
      </c>
      <c r="H1134" s="4" t="s">
        <v>5072</v>
      </c>
      <c r="I1134" s="4">
        <v>1429</v>
      </c>
      <c r="J1134" s="4"/>
      <c r="K1134" s="4" t="s">
        <v>5012</v>
      </c>
      <c r="L1134" s="4"/>
    </row>
    <row r="1135" spans="1:12">
      <c r="A1135" s="4" t="s">
        <v>6270</v>
      </c>
      <c r="B1135" s="4" t="s">
        <v>1241</v>
      </c>
      <c r="C1135" s="4" t="s">
        <v>5051</v>
      </c>
      <c r="D1135" s="5">
        <v>45710</v>
      </c>
      <c r="E1135" s="4" t="s">
        <v>369</v>
      </c>
      <c r="F1135" s="4" t="s">
        <v>4865</v>
      </c>
      <c r="G1135" s="4" t="s">
        <v>4993</v>
      </c>
      <c r="H1135" s="4" t="s">
        <v>5017</v>
      </c>
      <c r="I1135" s="4"/>
      <c r="J1135" s="4" t="s">
        <v>4935</v>
      </c>
      <c r="K1135" s="4" t="s">
        <v>4969</v>
      </c>
      <c r="L1135" s="4"/>
    </row>
    <row r="1136" spans="1:12">
      <c r="A1136" s="4" t="s">
        <v>6271</v>
      </c>
      <c r="B1136" s="4" t="s">
        <v>4738</v>
      </c>
      <c r="C1136" s="4" t="s">
        <v>5046</v>
      </c>
      <c r="D1136" s="5">
        <v>45691</v>
      </c>
      <c r="E1136" s="4" t="s">
        <v>4960</v>
      </c>
      <c r="F1136" s="4" t="s">
        <v>4824</v>
      </c>
      <c r="G1136" s="4" t="s">
        <v>5039</v>
      </c>
      <c r="H1136" s="4"/>
      <c r="I1136" s="4">
        <v>1811</v>
      </c>
      <c r="J1136" s="4" t="s">
        <v>4984</v>
      </c>
      <c r="K1136" s="4" t="s">
        <v>5047</v>
      </c>
      <c r="L1136" s="4"/>
    </row>
    <row r="1137" spans="1:12">
      <c r="A1137" s="4" t="s">
        <v>6272</v>
      </c>
      <c r="B1137" s="4" t="s">
        <v>1309</v>
      </c>
      <c r="C1137" s="4" t="s">
        <v>5037</v>
      </c>
      <c r="D1137" s="5"/>
      <c r="E1137" s="4" t="s">
        <v>308</v>
      </c>
      <c r="F1137" s="4" t="s">
        <v>4898</v>
      </c>
      <c r="G1137" s="4" t="s">
        <v>5095</v>
      </c>
      <c r="H1137" s="4" t="s">
        <v>5072</v>
      </c>
      <c r="I1137" s="4">
        <v>1362</v>
      </c>
      <c r="J1137" s="4" t="s">
        <v>5137</v>
      </c>
      <c r="K1137" s="4" t="s">
        <v>5026</v>
      </c>
      <c r="L1137" s="4"/>
    </row>
    <row r="1138" spans="1:12">
      <c r="A1138" s="4" t="s">
        <v>6273</v>
      </c>
      <c r="B1138" s="4" t="s">
        <v>1615</v>
      </c>
      <c r="C1138" s="4" t="s">
        <v>5213</v>
      </c>
      <c r="D1138" s="5">
        <v>45955</v>
      </c>
      <c r="E1138" s="4" t="s">
        <v>308</v>
      </c>
      <c r="F1138" s="4" t="s">
        <v>4891</v>
      </c>
      <c r="G1138" s="4" t="s">
        <v>4950</v>
      </c>
      <c r="H1138" s="4" t="s">
        <v>4988</v>
      </c>
      <c r="I1138" s="4">
        <v>1255</v>
      </c>
      <c r="J1138" s="4" t="s">
        <v>5049</v>
      </c>
      <c r="K1138" s="4" t="s">
        <v>5035</v>
      </c>
      <c r="L1138" s="4"/>
    </row>
    <row r="1139" spans="1:12">
      <c r="A1139" s="4" t="s">
        <v>6274</v>
      </c>
      <c r="B1139" s="4" t="s">
        <v>2799</v>
      </c>
      <c r="C1139" s="4" t="s">
        <v>5020</v>
      </c>
      <c r="D1139" s="5">
        <v>46008</v>
      </c>
      <c r="E1139" s="4" t="s">
        <v>5094</v>
      </c>
      <c r="F1139" s="4" t="s">
        <v>4847</v>
      </c>
      <c r="G1139" s="4" t="s">
        <v>5130</v>
      </c>
      <c r="H1139" s="4" t="s">
        <v>4945</v>
      </c>
      <c r="I1139" s="4">
        <v>2159</v>
      </c>
      <c r="J1139" s="4" t="s">
        <v>4935</v>
      </c>
      <c r="K1139" s="4"/>
      <c r="L1139" s="4"/>
    </row>
    <row r="1140" spans="1:12">
      <c r="A1140" s="4" t="s">
        <v>6275</v>
      </c>
      <c r="B1140" s="4" t="s">
        <v>2192</v>
      </c>
      <c r="C1140" s="4" t="s">
        <v>5170</v>
      </c>
      <c r="D1140" s="5">
        <v>45825</v>
      </c>
      <c r="E1140" s="4" t="s">
        <v>5113</v>
      </c>
      <c r="F1140" s="4" t="s">
        <v>4824</v>
      </c>
      <c r="G1140" s="4"/>
      <c r="H1140" s="4" t="s">
        <v>5017</v>
      </c>
      <c r="I1140" s="4">
        <v>1699</v>
      </c>
      <c r="J1140" s="4" t="s">
        <v>5018</v>
      </c>
      <c r="K1140" s="4" t="s">
        <v>4947</v>
      </c>
      <c r="L1140" s="4"/>
    </row>
    <row r="1141" spans="1:12">
      <c r="A1141" s="4" t="s">
        <v>6276</v>
      </c>
      <c r="B1141" s="4" t="s">
        <v>610</v>
      </c>
      <c r="C1141" s="4" t="s">
        <v>4953</v>
      </c>
      <c r="D1141" s="5">
        <v>45954</v>
      </c>
      <c r="E1141" s="4" t="s">
        <v>4896</v>
      </c>
      <c r="F1141" s="4"/>
      <c r="G1141" s="4" t="s">
        <v>5132</v>
      </c>
      <c r="H1141" s="4" t="s">
        <v>5072</v>
      </c>
      <c r="I1141" s="4">
        <v>268</v>
      </c>
      <c r="J1141" s="4" t="s">
        <v>4956</v>
      </c>
      <c r="K1141" s="4" t="s">
        <v>4999</v>
      </c>
      <c r="L1141" s="4" t="s">
        <v>5549</v>
      </c>
    </row>
    <row r="1142" spans="1:12">
      <c r="A1142" s="4" t="s">
        <v>6277</v>
      </c>
      <c r="B1142" s="4" t="s">
        <v>3578</v>
      </c>
      <c r="C1142" s="4" t="s">
        <v>4971</v>
      </c>
      <c r="D1142" s="5">
        <v>45662</v>
      </c>
      <c r="E1142" s="4" t="s">
        <v>4966</v>
      </c>
      <c r="F1142" s="4"/>
      <c r="G1142" s="4"/>
      <c r="H1142" s="4"/>
      <c r="I1142" s="4">
        <v>1379</v>
      </c>
      <c r="J1142" s="4" t="s">
        <v>5137</v>
      </c>
      <c r="K1142" s="4" t="s">
        <v>4963</v>
      </c>
      <c r="L1142" s="4"/>
    </row>
    <row r="1143" spans="1:12">
      <c r="A1143" s="4" t="s">
        <v>6278</v>
      </c>
      <c r="B1143" s="4" t="s">
        <v>4770</v>
      </c>
      <c r="C1143" s="4" t="s">
        <v>5263</v>
      </c>
      <c r="D1143" s="5">
        <v>45820</v>
      </c>
      <c r="E1143" s="4" t="s">
        <v>5043</v>
      </c>
      <c r="F1143" s="4" t="s">
        <v>4847</v>
      </c>
      <c r="G1143" s="4" t="s">
        <v>5156</v>
      </c>
      <c r="H1143" s="4" t="s">
        <v>4994</v>
      </c>
      <c r="I1143" s="4">
        <v>933</v>
      </c>
      <c r="J1143" s="4" t="s">
        <v>4962</v>
      </c>
      <c r="K1143" s="4"/>
      <c r="L1143" s="4"/>
    </row>
    <row r="1144" spans="1:12">
      <c r="A1144" s="4" t="s">
        <v>6279</v>
      </c>
      <c r="B1144" s="4" t="s">
        <v>2493</v>
      </c>
      <c r="C1144" s="4" t="s">
        <v>5005</v>
      </c>
      <c r="D1144" s="5">
        <v>45923</v>
      </c>
      <c r="E1144" s="4" t="s">
        <v>5022</v>
      </c>
      <c r="F1144" s="4" t="s">
        <v>4865</v>
      </c>
      <c r="G1144" s="4" t="s">
        <v>5142</v>
      </c>
      <c r="H1144" s="4" t="s">
        <v>4968</v>
      </c>
      <c r="I1144" s="4">
        <v>449</v>
      </c>
      <c r="J1144" s="4" t="s">
        <v>5092</v>
      </c>
      <c r="K1144" s="4" t="s">
        <v>4978</v>
      </c>
      <c r="L1144" s="4"/>
    </row>
    <row r="1145" spans="1:12">
      <c r="A1145" s="4" t="s">
        <v>6280</v>
      </c>
      <c r="B1145" s="4" t="s">
        <v>1630</v>
      </c>
      <c r="C1145" s="4" t="s">
        <v>4949</v>
      </c>
      <c r="D1145" s="5">
        <v>45723</v>
      </c>
      <c r="E1145" s="4" t="s">
        <v>4954</v>
      </c>
      <c r="F1145" s="4"/>
      <c r="G1145" s="4" t="s">
        <v>4944</v>
      </c>
      <c r="H1145" s="4"/>
      <c r="I1145" s="4">
        <v>744</v>
      </c>
      <c r="J1145" s="4"/>
      <c r="K1145" s="4" t="s">
        <v>4963</v>
      </c>
      <c r="L1145" s="4"/>
    </row>
    <row r="1146" spans="1:12">
      <c r="A1146" s="4" t="s">
        <v>6281</v>
      </c>
      <c r="B1146" s="4" t="s">
        <v>2722</v>
      </c>
      <c r="C1146" s="4" t="s">
        <v>5109</v>
      </c>
      <c r="D1146" s="5">
        <v>45844</v>
      </c>
      <c r="E1146" s="4"/>
      <c r="F1146" s="4"/>
      <c r="G1146" s="4" t="s">
        <v>5062</v>
      </c>
      <c r="H1146" s="4" t="s">
        <v>5090</v>
      </c>
      <c r="I1146" s="4">
        <v>1366</v>
      </c>
      <c r="J1146" s="4" t="s">
        <v>4977</v>
      </c>
      <c r="K1146" s="4" t="s">
        <v>5047</v>
      </c>
      <c r="L1146" s="4"/>
    </row>
    <row r="1147" spans="1:12">
      <c r="A1147" s="4" t="s">
        <v>6282</v>
      </c>
      <c r="B1147" s="4" t="s">
        <v>2786</v>
      </c>
      <c r="C1147" s="4" t="s">
        <v>4975</v>
      </c>
      <c r="D1147" s="5">
        <v>45732</v>
      </c>
      <c r="E1147" s="4" t="s">
        <v>5022</v>
      </c>
      <c r="F1147" s="4" t="s">
        <v>4824</v>
      </c>
      <c r="G1147" s="4" t="s">
        <v>4993</v>
      </c>
      <c r="H1147" s="4" t="s">
        <v>4951</v>
      </c>
      <c r="I1147" s="4"/>
      <c r="J1147" s="4" t="s">
        <v>5100</v>
      </c>
      <c r="K1147" s="4" t="s">
        <v>5122</v>
      </c>
      <c r="L1147" s="4"/>
    </row>
    <row r="1148" spans="1:12">
      <c r="A1148" s="4" t="s">
        <v>6283</v>
      </c>
      <c r="B1148" s="4" t="s">
        <v>3777</v>
      </c>
      <c r="C1148" s="4" t="s">
        <v>5109</v>
      </c>
      <c r="D1148" s="5"/>
      <c r="E1148" s="4" t="s">
        <v>4982</v>
      </c>
      <c r="F1148" s="4" t="s">
        <v>4824</v>
      </c>
      <c r="G1148" s="4" t="s">
        <v>5089</v>
      </c>
      <c r="H1148" s="4" t="s">
        <v>5084</v>
      </c>
      <c r="I1148" s="4">
        <v>1218</v>
      </c>
      <c r="J1148" s="4" t="s">
        <v>5100</v>
      </c>
      <c r="K1148" s="4" t="s">
        <v>4957</v>
      </c>
      <c r="L1148" s="4"/>
    </row>
    <row r="1149" spans="1:12">
      <c r="A1149" s="4" t="s">
        <v>6284</v>
      </c>
      <c r="B1149" s="4" t="s">
        <v>3501</v>
      </c>
      <c r="C1149" s="4" t="s">
        <v>4990</v>
      </c>
      <c r="D1149" s="5"/>
      <c r="E1149" s="4" t="s">
        <v>4966</v>
      </c>
      <c r="F1149" s="4"/>
      <c r="G1149" s="4" t="s">
        <v>5044</v>
      </c>
      <c r="H1149" s="4" t="s">
        <v>4951</v>
      </c>
      <c r="I1149" s="4">
        <v>1504</v>
      </c>
      <c r="J1149" s="4" t="s">
        <v>5191</v>
      </c>
      <c r="K1149" s="4" t="s">
        <v>5057</v>
      </c>
      <c r="L1149" s="4" t="s">
        <v>5379</v>
      </c>
    </row>
    <row r="1150" spans="1:12">
      <c r="A1150" s="4" t="s">
        <v>6285</v>
      </c>
      <c r="B1150" s="4" t="s">
        <v>3322</v>
      </c>
      <c r="C1150" s="4" t="s">
        <v>5325</v>
      </c>
      <c r="D1150" s="5">
        <v>45922</v>
      </c>
      <c r="E1150" s="4" t="s">
        <v>5034</v>
      </c>
      <c r="F1150" s="4" t="s">
        <v>4824</v>
      </c>
      <c r="G1150" s="4" t="s">
        <v>5156</v>
      </c>
      <c r="H1150" s="4" t="s">
        <v>5011</v>
      </c>
      <c r="I1150" s="4">
        <v>1477</v>
      </c>
      <c r="J1150" s="4" t="s">
        <v>5082</v>
      </c>
      <c r="K1150" s="4" t="s">
        <v>5057</v>
      </c>
      <c r="L1150" s="4"/>
    </row>
    <row r="1151" spans="1:12">
      <c r="A1151" s="4" t="s">
        <v>6286</v>
      </c>
      <c r="B1151" s="4" t="s">
        <v>4717</v>
      </c>
      <c r="C1151" s="4" t="s">
        <v>5226</v>
      </c>
      <c r="D1151" s="5">
        <v>45836</v>
      </c>
      <c r="E1151" s="4" t="s">
        <v>5056</v>
      </c>
      <c r="F1151" s="4" t="s">
        <v>4891</v>
      </c>
      <c r="G1151" s="4" t="s">
        <v>5172</v>
      </c>
      <c r="H1151" s="4" t="s">
        <v>4945</v>
      </c>
      <c r="I1151" s="4">
        <v>1564</v>
      </c>
      <c r="J1151" s="4" t="s">
        <v>5002</v>
      </c>
      <c r="K1151" s="4" t="s">
        <v>4963</v>
      </c>
      <c r="L1151" s="4" t="s">
        <v>5831</v>
      </c>
    </row>
    <row r="1152" spans="1:12">
      <c r="A1152" s="4" t="s">
        <v>6287</v>
      </c>
      <c r="B1152" s="4" t="s">
        <v>1856</v>
      </c>
      <c r="C1152" s="4" t="s">
        <v>5020</v>
      </c>
      <c r="D1152" s="5">
        <v>45840</v>
      </c>
      <c r="E1152" s="4" t="s">
        <v>4966</v>
      </c>
      <c r="F1152" s="4"/>
      <c r="G1152" s="4" t="s">
        <v>4993</v>
      </c>
      <c r="H1152" s="4" t="s">
        <v>5063</v>
      </c>
      <c r="I1152" s="4">
        <v>1009</v>
      </c>
      <c r="J1152" s="4"/>
      <c r="K1152" s="4" t="s">
        <v>5047</v>
      </c>
      <c r="L1152" s="4"/>
    </row>
    <row r="1153" spans="1:11">
      <c r="A1153" s="4" t="s">
        <v>6288</v>
      </c>
      <c r="B1153" s="4" t="s">
        <v>1110</v>
      </c>
      <c r="C1153" s="4" t="s">
        <v>5046</v>
      </c>
      <c r="D1153" s="5">
        <v>45668</v>
      </c>
      <c r="E1153" s="4"/>
      <c r="F1153" s="4" t="s">
        <v>4839</v>
      </c>
      <c r="G1153" s="4" t="s">
        <v>5071</v>
      </c>
      <c r="H1153" s="4" t="s">
        <v>4934</v>
      </c>
      <c r="I1153" s="4">
        <v>317</v>
      </c>
      <c r="J1153" s="4" t="s">
        <v>4977</v>
      </c>
      <c r="K1153" s="4" t="s">
        <v>4978</v>
      </c>
    </row>
    <row r="1154" spans="1:11">
      <c r="A1154" s="4" t="s">
        <v>6289</v>
      </c>
      <c r="B1154" s="4" t="s">
        <v>84</v>
      </c>
      <c r="C1154" s="4" t="s">
        <v>5140</v>
      </c>
      <c r="D1154" s="5">
        <v>45920</v>
      </c>
      <c r="E1154" s="4" t="s">
        <v>5065</v>
      </c>
      <c r="F1154" s="4" t="s">
        <v>4891</v>
      </c>
      <c r="G1154" s="4" t="s">
        <v>4944</v>
      </c>
      <c r="H1154" s="4" t="s">
        <v>5072</v>
      </c>
      <c r="I1154" s="4">
        <v>807</v>
      </c>
      <c r="J1154" s="4" t="s">
        <v>5100</v>
      </c>
      <c r="K1154" s="4" t="s">
        <v>5122</v>
      </c>
    </row>
    <row r="1155" spans="1:11">
      <c r="A1155" s="4" t="s">
        <v>6290</v>
      </c>
      <c r="B1155" s="4" t="s">
        <v>382</v>
      </c>
      <c r="C1155" s="4" t="s">
        <v>4992</v>
      </c>
      <c r="D1155" s="5">
        <v>45926</v>
      </c>
      <c r="E1155" s="4" t="s">
        <v>5113</v>
      </c>
      <c r="F1155" s="4" t="s">
        <v>4865</v>
      </c>
      <c r="G1155" s="4" t="s">
        <v>4927</v>
      </c>
      <c r="H1155" s="4" t="s">
        <v>5011</v>
      </c>
      <c r="I1155" s="4">
        <v>1468</v>
      </c>
      <c r="J1155" s="4" t="s">
        <v>5191</v>
      </c>
      <c r="K1155" s="4" t="s">
        <v>4978</v>
      </c>
    </row>
    <row r="1156" spans="1:11">
      <c r="A1156" s="4" t="s">
        <v>6291</v>
      </c>
      <c r="B1156" s="4" t="s">
        <v>3119</v>
      </c>
      <c r="C1156" s="4" t="s">
        <v>5163</v>
      </c>
      <c r="D1156" s="5">
        <v>45734</v>
      </c>
      <c r="E1156" s="4" t="s">
        <v>308</v>
      </c>
      <c r="F1156" s="4" t="s">
        <v>4865</v>
      </c>
      <c r="G1156" s="4" t="s">
        <v>5069</v>
      </c>
      <c r="H1156" s="4"/>
      <c r="I1156" s="4">
        <v>2173</v>
      </c>
      <c r="J1156" s="4" t="s">
        <v>5191</v>
      </c>
      <c r="K1156" s="4" t="s">
        <v>5012</v>
      </c>
    </row>
    <row r="1157" spans="1:11">
      <c r="A1157" s="4" t="s">
        <v>6292</v>
      </c>
      <c r="B1157" s="4" t="s">
        <v>446</v>
      </c>
      <c r="C1157" s="4" t="s">
        <v>5005</v>
      </c>
      <c r="D1157" s="5">
        <v>45824</v>
      </c>
      <c r="E1157" s="4" t="s">
        <v>5022</v>
      </c>
      <c r="F1157" s="4" t="s">
        <v>4865</v>
      </c>
      <c r="G1157" s="4" t="s">
        <v>5059</v>
      </c>
      <c r="H1157" s="4" t="s">
        <v>5136</v>
      </c>
      <c r="I1157" s="4"/>
      <c r="J1157" s="4" t="s">
        <v>5137</v>
      </c>
      <c r="K1157" s="4" t="s">
        <v>5026</v>
      </c>
    </row>
    <row r="1158" spans="1:11">
      <c r="A1158" s="4" t="s">
        <v>6293</v>
      </c>
      <c r="B1158" s="4" t="s">
        <v>2212</v>
      </c>
      <c r="C1158" s="4" t="s">
        <v>4959</v>
      </c>
      <c r="D1158" s="5">
        <v>45778</v>
      </c>
      <c r="E1158" s="4" t="s">
        <v>21</v>
      </c>
      <c r="F1158" s="4" t="s">
        <v>4875</v>
      </c>
      <c r="G1158" s="4" t="s">
        <v>5062</v>
      </c>
      <c r="H1158" s="4" t="s">
        <v>5052</v>
      </c>
      <c r="I1158" s="4">
        <v>110</v>
      </c>
      <c r="J1158" s="4" t="s">
        <v>4977</v>
      </c>
      <c r="K1158" s="4"/>
    </row>
    <row r="1159" spans="1:11">
      <c r="A1159" s="4" t="s">
        <v>6294</v>
      </c>
      <c r="B1159" s="4" t="s">
        <v>195</v>
      </c>
      <c r="C1159" s="4" t="s">
        <v>5229</v>
      </c>
      <c r="D1159" s="5">
        <v>45850</v>
      </c>
      <c r="E1159" s="4"/>
      <c r="F1159" s="4" t="s">
        <v>4839</v>
      </c>
      <c r="G1159" s="4"/>
      <c r="H1159" s="4" t="s">
        <v>4988</v>
      </c>
      <c r="I1159" s="4">
        <v>162</v>
      </c>
      <c r="J1159" s="4" t="s">
        <v>5018</v>
      </c>
      <c r="K1159" s="4" t="s">
        <v>5035</v>
      </c>
    </row>
    <row r="1160" spans="1:11">
      <c r="A1160" s="4" t="s">
        <v>6295</v>
      </c>
      <c r="B1160" s="4" t="s">
        <v>4611</v>
      </c>
      <c r="C1160" s="4" t="s">
        <v>5293</v>
      </c>
      <c r="D1160" s="5">
        <v>45897</v>
      </c>
      <c r="E1160" s="4"/>
      <c r="F1160" s="4"/>
      <c r="G1160" s="4" t="s">
        <v>5172</v>
      </c>
      <c r="H1160" s="4" t="s">
        <v>4928</v>
      </c>
      <c r="I1160" s="4">
        <v>1188</v>
      </c>
      <c r="J1160" s="4" t="s">
        <v>5092</v>
      </c>
      <c r="K1160" s="4" t="s">
        <v>5122</v>
      </c>
    </row>
    <row r="1161" spans="1:11">
      <c r="A1161" s="4" t="s">
        <v>6296</v>
      </c>
      <c r="B1161" s="4" t="s">
        <v>225</v>
      </c>
      <c r="C1161" s="4" t="s">
        <v>5042</v>
      </c>
      <c r="D1161" s="5">
        <v>45994</v>
      </c>
      <c r="E1161" s="4" t="s">
        <v>5043</v>
      </c>
      <c r="F1161" s="4" t="s">
        <v>4847</v>
      </c>
      <c r="G1161" s="4" t="s">
        <v>4933</v>
      </c>
      <c r="H1161" s="4" t="s">
        <v>5063</v>
      </c>
      <c r="I1161" s="4">
        <v>2311</v>
      </c>
      <c r="J1161" s="4" t="s">
        <v>5049</v>
      </c>
      <c r="K1161" s="4" t="s">
        <v>4930</v>
      </c>
    </row>
    <row r="1162" spans="1:11">
      <c r="A1162" s="4" t="s">
        <v>6297</v>
      </c>
      <c r="B1162" s="4" t="s">
        <v>1564</v>
      </c>
      <c r="C1162" s="4" t="s">
        <v>5037</v>
      </c>
      <c r="D1162" s="5">
        <v>45827</v>
      </c>
      <c r="E1162" s="4" t="s">
        <v>4894</v>
      </c>
      <c r="F1162" s="4"/>
      <c r="G1162" s="4" t="s">
        <v>4987</v>
      </c>
      <c r="H1162" s="4" t="s">
        <v>5072</v>
      </c>
      <c r="I1162" s="4">
        <v>605</v>
      </c>
      <c r="J1162" s="4" t="s">
        <v>4962</v>
      </c>
      <c r="K1162" s="4" t="s">
        <v>5026</v>
      </c>
    </row>
    <row r="1163" spans="1:11">
      <c r="A1163" s="4" t="s">
        <v>6298</v>
      </c>
      <c r="B1163" s="4" t="s">
        <v>866</v>
      </c>
      <c r="C1163" s="4" t="s">
        <v>5238</v>
      </c>
      <c r="D1163" s="5">
        <v>45753</v>
      </c>
      <c r="E1163" s="4" t="s">
        <v>5127</v>
      </c>
      <c r="F1163" s="4" t="s">
        <v>4819</v>
      </c>
      <c r="G1163" s="4" t="s">
        <v>4997</v>
      </c>
      <c r="H1163" s="4" t="s">
        <v>5090</v>
      </c>
      <c r="I1163" s="4"/>
      <c r="J1163" s="4" t="s">
        <v>4956</v>
      </c>
      <c r="K1163" s="4" t="s">
        <v>5047</v>
      </c>
    </row>
    <row r="1164" spans="1:11">
      <c r="A1164" s="4" t="s">
        <v>6299</v>
      </c>
      <c r="B1164" s="4" t="s">
        <v>1794</v>
      </c>
      <c r="C1164" s="4" t="s">
        <v>5238</v>
      </c>
      <c r="D1164" s="5">
        <v>46011</v>
      </c>
      <c r="E1164" s="4" t="s">
        <v>5065</v>
      </c>
      <c r="F1164" s="4" t="s">
        <v>4857</v>
      </c>
      <c r="G1164" s="4" t="s">
        <v>4967</v>
      </c>
      <c r="H1164" s="4" t="s">
        <v>316</v>
      </c>
      <c r="I1164" s="4"/>
      <c r="J1164" s="4" t="s">
        <v>4946</v>
      </c>
      <c r="K1164" s="4" t="s">
        <v>5026</v>
      </c>
    </row>
    <row r="1165" spans="1:11">
      <c r="A1165" s="4" t="s">
        <v>6300</v>
      </c>
      <c r="B1165" s="4" t="s">
        <v>540</v>
      </c>
      <c r="C1165" s="4" t="s">
        <v>4959</v>
      </c>
      <c r="D1165" s="5"/>
      <c r="E1165" s="4" t="s">
        <v>369</v>
      </c>
      <c r="F1165" s="4" t="s">
        <v>4857</v>
      </c>
      <c r="G1165" s="4" t="s">
        <v>5025</v>
      </c>
      <c r="H1165" s="4" t="s">
        <v>5136</v>
      </c>
      <c r="I1165" s="4">
        <v>704</v>
      </c>
      <c r="J1165" s="4" t="s">
        <v>5031</v>
      </c>
      <c r="K1165" s="4" t="s">
        <v>5053</v>
      </c>
    </row>
    <row r="1166" spans="1:11">
      <c r="A1166" s="4" t="s">
        <v>6301</v>
      </c>
      <c r="B1166" s="4" t="s">
        <v>1518</v>
      </c>
      <c r="C1166" s="4" t="s">
        <v>5229</v>
      </c>
      <c r="D1166" s="5">
        <v>45957</v>
      </c>
      <c r="E1166" s="4" t="s">
        <v>5034</v>
      </c>
      <c r="F1166" s="4" t="s">
        <v>4908</v>
      </c>
      <c r="G1166" s="4" t="s">
        <v>5039</v>
      </c>
      <c r="H1166" s="4"/>
      <c r="I1166" s="4">
        <v>1377</v>
      </c>
      <c r="J1166" s="4" t="s">
        <v>4946</v>
      </c>
      <c r="K1166" s="4" t="s">
        <v>5053</v>
      </c>
    </row>
    <row r="1167" spans="1:11">
      <c r="A1167" s="4" t="s">
        <v>6302</v>
      </c>
      <c r="B1167" s="4" t="s">
        <v>4792</v>
      </c>
      <c r="C1167" s="4" t="s">
        <v>5037</v>
      </c>
      <c r="D1167" s="5">
        <v>45883</v>
      </c>
      <c r="E1167" s="4" t="s">
        <v>4954</v>
      </c>
      <c r="F1167" s="4" t="s">
        <v>4908</v>
      </c>
      <c r="G1167" s="4" t="s">
        <v>5014</v>
      </c>
      <c r="H1167" s="4" t="s">
        <v>5052</v>
      </c>
      <c r="I1167" s="4">
        <v>2130</v>
      </c>
      <c r="J1167" s="4" t="s">
        <v>5100</v>
      </c>
      <c r="K1167" s="4" t="s">
        <v>4999</v>
      </c>
    </row>
    <row r="1168" spans="1:11">
      <c r="A1168" s="4" t="s">
        <v>6303</v>
      </c>
      <c r="B1168" s="4" t="s">
        <v>4028</v>
      </c>
      <c r="C1168" s="4" t="s">
        <v>5037</v>
      </c>
      <c r="D1168" s="5">
        <v>45925</v>
      </c>
      <c r="E1168" s="4" t="s">
        <v>5134</v>
      </c>
      <c r="F1168" s="4" t="s">
        <v>4891</v>
      </c>
      <c r="G1168" s="4" t="s">
        <v>5062</v>
      </c>
      <c r="H1168" s="4" t="s">
        <v>4968</v>
      </c>
      <c r="I1168" s="4">
        <v>885</v>
      </c>
      <c r="J1168" s="4" t="s">
        <v>5191</v>
      </c>
      <c r="K1168" s="4" t="s">
        <v>5003</v>
      </c>
    </row>
    <row r="1169" spans="1:12">
      <c r="A1169" s="4" t="s">
        <v>6304</v>
      </c>
      <c r="B1169" s="4" t="s">
        <v>71</v>
      </c>
      <c r="C1169" s="4" t="s">
        <v>5163</v>
      </c>
      <c r="D1169" s="5">
        <v>45976</v>
      </c>
      <c r="E1169" s="4" t="s">
        <v>4896</v>
      </c>
      <c r="F1169" s="4" t="s">
        <v>4908</v>
      </c>
      <c r="G1169" s="4" t="s">
        <v>5074</v>
      </c>
      <c r="H1169" s="4" t="s">
        <v>5084</v>
      </c>
      <c r="I1169" s="4">
        <v>975</v>
      </c>
      <c r="J1169" s="4" t="s">
        <v>5191</v>
      </c>
      <c r="K1169" s="4" t="s">
        <v>5122</v>
      </c>
      <c r="L1169" s="4"/>
    </row>
    <row r="1170" spans="1:12">
      <c r="A1170" s="4" t="s">
        <v>6305</v>
      </c>
      <c r="B1170" s="4" t="s">
        <v>4682</v>
      </c>
      <c r="C1170" s="4" t="s">
        <v>5068</v>
      </c>
      <c r="D1170" s="5">
        <v>46002</v>
      </c>
      <c r="E1170" s="4" t="s">
        <v>5094</v>
      </c>
      <c r="F1170" s="4" t="s">
        <v>4891</v>
      </c>
      <c r="G1170" s="4" t="s">
        <v>5156</v>
      </c>
      <c r="H1170" s="4" t="s">
        <v>4994</v>
      </c>
      <c r="I1170" s="4"/>
      <c r="J1170" s="4" t="s">
        <v>4973</v>
      </c>
      <c r="K1170" s="4" t="s">
        <v>4999</v>
      </c>
      <c r="L1170" s="4"/>
    </row>
    <row r="1171" spans="1:12">
      <c r="A1171" s="4" t="s">
        <v>6306</v>
      </c>
      <c r="B1171" s="4" t="s">
        <v>1067</v>
      </c>
      <c r="C1171" s="4" t="s">
        <v>5202</v>
      </c>
      <c r="D1171" s="5">
        <v>45952</v>
      </c>
      <c r="E1171" s="4" t="s">
        <v>5127</v>
      </c>
      <c r="F1171" s="4" t="s">
        <v>4908</v>
      </c>
      <c r="G1171" s="4" t="s">
        <v>4976</v>
      </c>
      <c r="H1171" s="4"/>
      <c r="I1171" s="4">
        <v>1866</v>
      </c>
      <c r="J1171" s="4" t="s">
        <v>4973</v>
      </c>
      <c r="K1171" s="4"/>
      <c r="L1171" s="4"/>
    </row>
    <row r="1172" spans="1:12">
      <c r="A1172" s="4" t="s">
        <v>6307</v>
      </c>
      <c r="B1172" s="4" t="s">
        <v>1258</v>
      </c>
      <c r="C1172" s="4" t="s">
        <v>5206</v>
      </c>
      <c r="D1172" s="5">
        <v>45905</v>
      </c>
      <c r="E1172" s="4" t="s">
        <v>4894</v>
      </c>
      <c r="F1172" s="4" t="s">
        <v>4875</v>
      </c>
      <c r="G1172" s="4" t="s">
        <v>4972</v>
      </c>
      <c r="H1172" s="4" t="s">
        <v>4928</v>
      </c>
      <c r="I1172" s="4">
        <v>681</v>
      </c>
      <c r="J1172" s="4" t="s">
        <v>5092</v>
      </c>
      <c r="K1172" s="4" t="s">
        <v>5053</v>
      </c>
      <c r="L1172" s="4"/>
    </row>
    <row r="1173" spans="1:12">
      <c r="A1173" s="4" t="s">
        <v>6308</v>
      </c>
      <c r="B1173" s="4" t="s">
        <v>4259</v>
      </c>
      <c r="C1173" s="4" t="s">
        <v>5213</v>
      </c>
      <c r="D1173" s="5">
        <v>46017</v>
      </c>
      <c r="E1173" s="4" t="s">
        <v>4894</v>
      </c>
      <c r="F1173" s="4" t="s">
        <v>4865</v>
      </c>
      <c r="G1173" s="4" t="s">
        <v>5135</v>
      </c>
      <c r="H1173" s="4" t="s">
        <v>5011</v>
      </c>
      <c r="I1173" s="4">
        <v>672</v>
      </c>
      <c r="J1173" s="4" t="s">
        <v>4973</v>
      </c>
      <c r="K1173" s="4" t="s">
        <v>4947</v>
      </c>
      <c r="L1173" s="4"/>
    </row>
    <row r="1174" spans="1:12">
      <c r="A1174" s="4" t="s">
        <v>6309</v>
      </c>
      <c r="B1174" s="4" t="s">
        <v>320</v>
      </c>
      <c r="C1174" s="4" t="s">
        <v>5037</v>
      </c>
      <c r="D1174" s="5">
        <v>45962</v>
      </c>
      <c r="E1174" s="4"/>
      <c r="F1174" s="4" t="s">
        <v>4908</v>
      </c>
      <c r="G1174" s="4" t="s">
        <v>4967</v>
      </c>
      <c r="H1174" s="4" t="s">
        <v>5063</v>
      </c>
      <c r="I1174" s="4">
        <v>395</v>
      </c>
      <c r="J1174" s="4" t="s">
        <v>5100</v>
      </c>
      <c r="K1174" s="4" t="s">
        <v>5047</v>
      </c>
      <c r="L1174" s="4" t="s">
        <v>5464</v>
      </c>
    </row>
    <row r="1175" spans="1:12">
      <c r="A1175" s="4" t="s">
        <v>6310</v>
      </c>
      <c r="B1175" s="4" t="s">
        <v>1978</v>
      </c>
      <c r="C1175" s="4" t="s">
        <v>5145</v>
      </c>
      <c r="D1175" s="5">
        <v>45725</v>
      </c>
      <c r="E1175" s="4"/>
      <c r="F1175" s="4" t="s">
        <v>4839</v>
      </c>
      <c r="G1175" s="4" t="s">
        <v>5044</v>
      </c>
      <c r="H1175" s="4" t="s">
        <v>4983</v>
      </c>
      <c r="I1175" s="4">
        <v>2142</v>
      </c>
      <c r="J1175" s="4" t="s">
        <v>4935</v>
      </c>
      <c r="K1175" s="4" t="s">
        <v>5012</v>
      </c>
      <c r="L1175" s="4"/>
    </row>
    <row r="1176" spans="1:12">
      <c r="A1176" s="4" t="s">
        <v>6311</v>
      </c>
      <c r="B1176" s="4" t="s">
        <v>3622</v>
      </c>
      <c r="C1176" s="4" t="s">
        <v>5213</v>
      </c>
      <c r="D1176" s="5">
        <v>46012</v>
      </c>
      <c r="E1176" s="4" t="s">
        <v>5038</v>
      </c>
      <c r="F1176" s="4" t="s">
        <v>4824</v>
      </c>
      <c r="G1176" s="4" t="s">
        <v>5014</v>
      </c>
      <c r="H1176" s="4" t="s">
        <v>4994</v>
      </c>
      <c r="I1176" s="4">
        <v>777</v>
      </c>
      <c r="J1176" s="4" t="s">
        <v>4973</v>
      </c>
      <c r="K1176" s="4"/>
      <c r="L1176" s="4"/>
    </row>
    <row r="1177" spans="1:12">
      <c r="A1177" s="4" t="s">
        <v>6312</v>
      </c>
      <c r="B1177" s="4" t="s">
        <v>2047</v>
      </c>
      <c r="C1177" s="4" t="s">
        <v>5068</v>
      </c>
      <c r="D1177" s="5">
        <v>45927</v>
      </c>
      <c r="E1177" s="4"/>
      <c r="F1177" s="4"/>
      <c r="G1177" s="4" t="s">
        <v>4927</v>
      </c>
      <c r="H1177" s="4" t="s">
        <v>4951</v>
      </c>
      <c r="I1177" s="4">
        <v>1833</v>
      </c>
      <c r="J1177" s="4" t="s">
        <v>5002</v>
      </c>
      <c r="K1177" s="4" t="s">
        <v>5012</v>
      </c>
      <c r="L1177" s="4"/>
    </row>
    <row r="1178" spans="1:12">
      <c r="A1178" s="4" t="s">
        <v>6313</v>
      </c>
      <c r="B1178" s="4" t="s">
        <v>3267</v>
      </c>
      <c r="C1178" s="4" t="s">
        <v>4965</v>
      </c>
      <c r="D1178" s="5">
        <v>45931</v>
      </c>
      <c r="E1178" s="4" t="s">
        <v>4943</v>
      </c>
      <c r="F1178" s="4" t="s">
        <v>4865</v>
      </c>
      <c r="G1178" s="4" t="s">
        <v>4933</v>
      </c>
      <c r="H1178" s="4" t="s">
        <v>4968</v>
      </c>
      <c r="I1178" s="4">
        <v>1100</v>
      </c>
      <c r="J1178" s="4"/>
      <c r="K1178" s="4"/>
      <c r="L1178" s="4"/>
    </row>
    <row r="1179" spans="1:12">
      <c r="A1179" s="4" t="s">
        <v>6314</v>
      </c>
      <c r="B1179" s="4" t="s">
        <v>3030</v>
      </c>
      <c r="C1179" s="4" t="s">
        <v>4932</v>
      </c>
      <c r="D1179" s="5"/>
      <c r="E1179" s="4" t="s">
        <v>5022</v>
      </c>
      <c r="F1179" s="4" t="s">
        <v>4857</v>
      </c>
      <c r="G1179" s="4" t="s">
        <v>5142</v>
      </c>
      <c r="H1179" s="4" t="s">
        <v>5006</v>
      </c>
      <c r="I1179" s="4">
        <v>531</v>
      </c>
      <c r="J1179" s="4" t="s">
        <v>4946</v>
      </c>
      <c r="K1179" s="4" t="s">
        <v>5053</v>
      </c>
      <c r="L1179" s="4"/>
    </row>
    <row r="1180" spans="1:12">
      <c r="A1180" s="4" t="s">
        <v>6315</v>
      </c>
      <c r="B1180" s="4" t="s">
        <v>3505</v>
      </c>
      <c r="C1180" s="4" t="s">
        <v>5068</v>
      </c>
      <c r="D1180" s="5"/>
      <c r="E1180" s="4" t="s">
        <v>5034</v>
      </c>
      <c r="F1180" s="4" t="s">
        <v>4824</v>
      </c>
      <c r="G1180" s="4"/>
      <c r="H1180" s="4" t="s">
        <v>4994</v>
      </c>
      <c r="I1180" s="4">
        <v>289</v>
      </c>
      <c r="J1180" s="4" t="s">
        <v>5031</v>
      </c>
      <c r="K1180" s="4" t="s">
        <v>4999</v>
      </c>
      <c r="L1180" s="4"/>
    </row>
    <row r="1181" spans="1:12">
      <c r="A1181" s="4" t="s">
        <v>6316</v>
      </c>
      <c r="B1181" s="4" t="s">
        <v>1815</v>
      </c>
      <c r="C1181" s="4" t="s">
        <v>5078</v>
      </c>
      <c r="D1181" s="5">
        <v>45860</v>
      </c>
      <c r="E1181" s="4" t="s">
        <v>5079</v>
      </c>
      <c r="F1181" s="4" t="s">
        <v>4875</v>
      </c>
      <c r="G1181" s="4" t="s">
        <v>5062</v>
      </c>
      <c r="H1181" s="4"/>
      <c r="I1181" s="4">
        <v>1436</v>
      </c>
      <c r="J1181" s="4" t="s">
        <v>5092</v>
      </c>
      <c r="K1181" s="4" t="s">
        <v>4969</v>
      </c>
      <c r="L1181" s="4" t="s">
        <v>5392</v>
      </c>
    </row>
    <row r="1182" spans="1:12">
      <c r="A1182" s="4" t="s">
        <v>6317</v>
      </c>
      <c r="B1182" s="4" t="s">
        <v>1579</v>
      </c>
      <c r="C1182" s="4" t="s">
        <v>5106</v>
      </c>
      <c r="D1182" s="5">
        <v>45974</v>
      </c>
      <c r="E1182" s="4" t="s">
        <v>5038</v>
      </c>
      <c r="F1182" s="4" t="s">
        <v>4824</v>
      </c>
      <c r="G1182" s="4"/>
      <c r="H1182" s="4" t="s">
        <v>4945</v>
      </c>
      <c r="I1182" s="4">
        <v>2343</v>
      </c>
      <c r="J1182" s="4" t="s">
        <v>4956</v>
      </c>
      <c r="K1182" s="4" t="s">
        <v>5026</v>
      </c>
      <c r="L1182" s="4"/>
    </row>
    <row r="1183" spans="1:12">
      <c r="A1183" s="4" t="s">
        <v>6318</v>
      </c>
      <c r="B1183" s="4" t="s">
        <v>4637</v>
      </c>
      <c r="C1183" s="4" t="s">
        <v>5005</v>
      </c>
      <c r="D1183" s="5">
        <v>45681</v>
      </c>
      <c r="E1183" s="4" t="s">
        <v>4954</v>
      </c>
      <c r="F1183" s="4" t="s">
        <v>4839</v>
      </c>
      <c r="G1183" s="4" t="s">
        <v>5172</v>
      </c>
      <c r="H1183" s="4" t="s">
        <v>133</v>
      </c>
      <c r="I1183" s="4">
        <v>1085</v>
      </c>
      <c r="J1183" s="4" t="s">
        <v>5018</v>
      </c>
      <c r="K1183" s="4" t="s">
        <v>4930</v>
      </c>
      <c r="L1183" s="4"/>
    </row>
    <row r="1184" spans="1:12">
      <c r="A1184" s="4" t="s">
        <v>6319</v>
      </c>
      <c r="B1184" s="4" t="s">
        <v>3786</v>
      </c>
      <c r="C1184" s="4" t="s">
        <v>4942</v>
      </c>
      <c r="D1184" s="5">
        <v>45820</v>
      </c>
      <c r="E1184" s="4"/>
      <c r="F1184" s="4" t="s">
        <v>4819</v>
      </c>
      <c r="G1184" s="4" t="s">
        <v>5030</v>
      </c>
      <c r="H1184" s="4" t="s">
        <v>4945</v>
      </c>
      <c r="I1184" s="4">
        <v>296</v>
      </c>
      <c r="J1184" s="4" t="s">
        <v>4956</v>
      </c>
      <c r="K1184" s="4" t="s">
        <v>4999</v>
      </c>
      <c r="L1184" s="4"/>
    </row>
    <row r="1185" spans="1:12">
      <c r="A1185" s="4" t="s">
        <v>6320</v>
      </c>
      <c r="B1185" s="4" t="s">
        <v>2468</v>
      </c>
      <c r="C1185" s="4" t="s">
        <v>4990</v>
      </c>
      <c r="D1185" s="5">
        <v>45901</v>
      </c>
      <c r="E1185" s="4"/>
      <c r="F1185" s="4"/>
      <c r="G1185" s="4" t="s">
        <v>5069</v>
      </c>
      <c r="H1185" s="4" t="s">
        <v>5063</v>
      </c>
      <c r="I1185" s="4">
        <v>205</v>
      </c>
      <c r="J1185" s="4"/>
      <c r="K1185" s="4" t="s">
        <v>5012</v>
      </c>
      <c r="L1185" s="4"/>
    </row>
    <row r="1186" spans="1:12">
      <c r="A1186" s="4" t="s">
        <v>6321</v>
      </c>
      <c r="B1186" s="4" t="s">
        <v>2646</v>
      </c>
      <c r="C1186" s="4" t="s">
        <v>5152</v>
      </c>
      <c r="D1186" s="5">
        <v>45865</v>
      </c>
      <c r="E1186" s="4" t="s">
        <v>308</v>
      </c>
      <c r="F1186" s="4" t="s">
        <v>4857</v>
      </c>
      <c r="G1186" s="4" t="s">
        <v>4967</v>
      </c>
      <c r="H1186" s="4" t="s">
        <v>5063</v>
      </c>
      <c r="I1186" s="4">
        <v>816</v>
      </c>
      <c r="J1186" s="4" t="s">
        <v>4956</v>
      </c>
      <c r="K1186" s="4" t="s">
        <v>5023</v>
      </c>
      <c r="L1186" s="4"/>
    </row>
    <row r="1187" spans="1:12">
      <c r="A1187" s="4" t="s">
        <v>6322</v>
      </c>
      <c r="B1187" s="4" t="s">
        <v>1673</v>
      </c>
      <c r="C1187" s="4" t="s">
        <v>4971</v>
      </c>
      <c r="D1187" s="5">
        <v>45752</v>
      </c>
      <c r="E1187" s="4" t="s">
        <v>5094</v>
      </c>
      <c r="F1187" s="4"/>
      <c r="G1187" s="4" t="s">
        <v>4961</v>
      </c>
      <c r="H1187" s="4" t="s">
        <v>5017</v>
      </c>
      <c r="I1187" s="4">
        <v>1225</v>
      </c>
      <c r="J1187" s="4" t="s">
        <v>4962</v>
      </c>
      <c r="K1187" s="4" t="s">
        <v>4957</v>
      </c>
      <c r="L1187" s="4"/>
    </row>
    <row r="1188" spans="1:12">
      <c r="A1188" s="4" t="s">
        <v>6323</v>
      </c>
      <c r="B1188" s="4" t="s">
        <v>2013</v>
      </c>
      <c r="C1188" s="4" t="s">
        <v>5240</v>
      </c>
      <c r="D1188" s="5">
        <v>46000</v>
      </c>
      <c r="E1188" s="4" t="s">
        <v>369</v>
      </c>
      <c r="F1188" s="4"/>
      <c r="G1188" s="4" t="s">
        <v>4997</v>
      </c>
      <c r="H1188" s="4" t="s">
        <v>4934</v>
      </c>
      <c r="I1188" s="4">
        <v>1375</v>
      </c>
      <c r="J1188" s="4" t="s">
        <v>4935</v>
      </c>
      <c r="K1188" s="4" t="s">
        <v>4999</v>
      </c>
      <c r="L1188" s="4"/>
    </row>
    <row r="1189" spans="1:12">
      <c r="A1189" s="4" t="s">
        <v>6324</v>
      </c>
      <c r="B1189" s="4" t="s">
        <v>3382</v>
      </c>
      <c r="C1189" s="4" t="s">
        <v>5033</v>
      </c>
      <c r="D1189" s="5"/>
      <c r="E1189" s="4"/>
      <c r="F1189" s="4" t="s">
        <v>4839</v>
      </c>
      <c r="G1189" s="4" t="s">
        <v>5071</v>
      </c>
      <c r="H1189" s="4"/>
      <c r="I1189" s="4">
        <v>322</v>
      </c>
      <c r="J1189" s="4" t="s">
        <v>5092</v>
      </c>
      <c r="K1189" s="4" t="s">
        <v>5053</v>
      </c>
      <c r="L1189" s="4"/>
    </row>
    <row r="1190" spans="1:12">
      <c r="A1190" s="4" t="s">
        <v>6325</v>
      </c>
      <c r="B1190" s="4" t="s">
        <v>1161</v>
      </c>
      <c r="C1190" s="4" t="s">
        <v>5106</v>
      </c>
      <c r="D1190" s="5">
        <v>45847</v>
      </c>
      <c r="E1190" s="4" t="s">
        <v>5043</v>
      </c>
      <c r="F1190" s="4" t="s">
        <v>4891</v>
      </c>
      <c r="G1190" s="4" t="s">
        <v>4967</v>
      </c>
      <c r="H1190" s="4" t="s">
        <v>4983</v>
      </c>
      <c r="I1190" s="4">
        <v>255</v>
      </c>
      <c r="J1190" s="4" t="s">
        <v>4929</v>
      </c>
      <c r="K1190" s="4"/>
      <c r="L1190" s="4"/>
    </row>
    <row r="1191" spans="1:12">
      <c r="A1191" s="4" t="s">
        <v>6326</v>
      </c>
      <c r="B1191" s="4" t="s">
        <v>3451</v>
      </c>
      <c r="C1191" s="4" t="s">
        <v>5037</v>
      </c>
      <c r="D1191" s="5">
        <v>45733</v>
      </c>
      <c r="E1191" s="4" t="s">
        <v>5094</v>
      </c>
      <c r="F1191" s="4"/>
      <c r="G1191" s="4" t="s">
        <v>4927</v>
      </c>
      <c r="H1191" s="4" t="s">
        <v>4934</v>
      </c>
      <c r="I1191" s="4">
        <v>125</v>
      </c>
      <c r="J1191" s="4" t="s">
        <v>4984</v>
      </c>
      <c r="K1191" s="4"/>
      <c r="L1191" s="4" t="s">
        <v>5480</v>
      </c>
    </row>
    <row r="1192" spans="1:12">
      <c r="A1192" s="4" t="s">
        <v>6327</v>
      </c>
      <c r="B1192" s="4" t="s">
        <v>3726</v>
      </c>
      <c r="C1192" s="4" t="s">
        <v>5109</v>
      </c>
      <c r="D1192" s="5">
        <v>45693</v>
      </c>
      <c r="E1192" s="4" t="s">
        <v>21</v>
      </c>
      <c r="F1192" s="4" t="s">
        <v>4875</v>
      </c>
      <c r="G1192" s="4"/>
      <c r="H1192" s="4"/>
      <c r="I1192" s="4"/>
      <c r="J1192" s="4" t="s">
        <v>5191</v>
      </c>
      <c r="K1192" s="4" t="s">
        <v>4969</v>
      </c>
      <c r="L1192" s="4"/>
    </row>
    <row r="1193" spans="1:12">
      <c r="A1193" s="4" t="s">
        <v>6328</v>
      </c>
      <c r="B1193" s="4" t="s">
        <v>4655</v>
      </c>
      <c r="C1193" s="4" t="s">
        <v>5238</v>
      </c>
      <c r="D1193" s="5">
        <v>46008</v>
      </c>
      <c r="E1193" s="4" t="s">
        <v>5034</v>
      </c>
      <c r="F1193" s="4" t="s">
        <v>4875</v>
      </c>
      <c r="G1193" s="4" t="s">
        <v>4955</v>
      </c>
      <c r="H1193" s="4" t="s">
        <v>4945</v>
      </c>
      <c r="I1193" s="4"/>
      <c r="J1193" s="4" t="s">
        <v>5100</v>
      </c>
      <c r="K1193" s="4" t="s">
        <v>5057</v>
      </c>
      <c r="L1193" s="4"/>
    </row>
    <row r="1194" spans="1:12">
      <c r="A1194" s="4" t="s">
        <v>6329</v>
      </c>
      <c r="B1194" s="4" t="s">
        <v>4141</v>
      </c>
      <c r="C1194" s="4" t="s">
        <v>5042</v>
      </c>
      <c r="D1194" s="5">
        <v>45993</v>
      </c>
      <c r="E1194" s="4" t="s">
        <v>5079</v>
      </c>
      <c r="F1194" s="4" t="s">
        <v>4857</v>
      </c>
      <c r="G1194" s="4" t="s">
        <v>5059</v>
      </c>
      <c r="H1194" s="4"/>
      <c r="I1194" s="4"/>
      <c r="J1194" s="4"/>
      <c r="K1194" s="4" t="s">
        <v>5012</v>
      </c>
      <c r="L1194" s="4"/>
    </row>
    <row r="1195" spans="1:12">
      <c r="A1195" s="4" t="s">
        <v>6330</v>
      </c>
      <c r="B1195" s="4" t="s">
        <v>344</v>
      </c>
      <c r="C1195" s="4" t="s">
        <v>5202</v>
      </c>
      <c r="D1195" s="5">
        <v>45748</v>
      </c>
      <c r="E1195" s="4" t="s">
        <v>5022</v>
      </c>
      <c r="F1195" s="4" t="s">
        <v>4819</v>
      </c>
      <c r="G1195" s="4" t="s">
        <v>4967</v>
      </c>
      <c r="H1195" s="4" t="s">
        <v>4934</v>
      </c>
      <c r="I1195" s="4">
        <v>353</v>
      </c>
      <c r="J1195" s="4" t="s">
        <v>4956</v>
      </c>
      <c r="K1195" s="4" t="s">
        <v>5003</v>
      </c>
      <c r="L1195" s="4" t="s">
        <v>5480</v>
      </c>
    </row>
    <row r="1196" spans="1:12">
      <c r="A1196" s="4" t="s">
        <v>6331</v>
      </c>
      <c r="B1196" s="4" t="s">
        <v>3465</v>
      </c>
      <c r="C1196" s="4" t="s">
        <v>4971</v>
      </c>
      <c r="D1196" s="5">
        <v>45750</v>
      </c>
      <c r="E1196" s="4" t="s">
        <v>20</v>
      </c>
      <c r="F1196" s="4"/>
      <c r="G1196" s="4" t="s">
        <v>5142</v>
      </c>
      <c r="H1196" s="4" t="s">
        <v>5080</v>
      </c>
      <c r="I1196" s="4">
        <v>891</v>
      </c>
      <c r="J1196" s="4" t="s">
        <v>5082</v>
      </c>
      <c r="K1196" s="4" t="s">
        <v>4963</v>
      </c>
      <c r="L1196" s="4"/>
    </row>
    <row r="1197" spans="1:12">
      <c r="A1197" s="4" t="s">
        <v>6332</v>
      </c>
      <c r="B1197" s="4" t="s">
        <v>2782</v>
      </c>
      <c r="C1197" s="4" t="s">
        <v>4937</v>
      </c>
      <c r="D1197" s="5">
        <v>45670</v>
      </c>
      <c r="E1197" s="4" t="s">
        <v>5094</v>
      </c>
      <c r="F1197" s="4" t="s">
        <v>4824</v>
      </c>
      <c r="G1197" s="4" t="s">
        <v>4972</v>
      </c>
      <c r="H1197" s="4" t="s">
        <v>4983</v>
      </c>
      <c r="I1197" s="4">
        <v>1468</v>
      </c>
      <c r="J1197" s="4" t="s">
        <v>5018</v>
      </c>
      <c r="K1197" s="4" t="s">
        <v>4930</v>
      </c>
      <c r="L1197" s="4"/>
    </row>
    <row r="1198" spans="1:12">
      <c r="A1198" s="4" t="s">
        <v>6333</v>
      </c>
      <c r="B1198" s="4" t="s">
        <v>1646</v>
      </c>
      <c r="C1198" s="4" t="s">
        <v>5009</v>
      </c>
      <c r="D1198" s="5">
        <v>45699</v>
      </c>
      <c r="E1198" s="4" t="s">
        <v>4982</v>
      </c>
      <c r="F1198" s="4" t="s">
        <v>4824</v>
      </c>
      <c r="G1198" s="4" t="s">
        <v>5069</v>
      </c>
      <c r="H1198" s="4" t="s">
        <v>5080</v>
      </c>
      <c r="I1198" s="4"/>
      <c r="J1198" s="4" t="s">
        <v>4956</v>
      </c>
      <c r="K1198" s="4"/>
      <c r="L1198" s="4"/>
    </row>
    <row r="1199" spans="1:12">
      <c r="A1199" s="4" t="s">
        <v>6334</v>
      </c>
      <c r="B1199" s="4" t="s">
        <v>3525</v>
      </c>
      <c r="C1199" s="4" t="s">
        <v>5240</v>
      </c>
      <c r="D1199" s="5">
        <v>45765</v>
      </c>
      <c r="E1199" s="4" t="s">
        <v>4982</v>
      </c>
      <c r="F1199" s="4" t="s">
        <v>4847</v>
      </c>
      <c r="G1199" s="4" t="s">
        <v>5039</v>
      </c>
      <c r="H1199" s="4" t="s">
        <v>5011</v>
      </c>
      <c r="I1199" s="4"/>
      <c r="J1199" s="4" t="s">
        <v>5082</v>
      </c>
      <c r="K1199" s="4" t="s">
        <v>4999</v>
      </c>
      <c r="L1199" s="4"/>
    </row>
    <row r="1200" spans="1:12">
      <c r="A1200" s="4" t="s">
        <v>6335</v>
      </c>
      <c r="B1200" s="4" t="s">
        <v>3696</v>
      </c>
      <c r="C1200" s="4" t="s">
        <v>4996</v>
      </c>
      <c r="D1200" s="5">
        <v>45784</v>
      </c>
      <c r="E1200" s="4"/>
      <c r="F1200" s="4" t="s">
        <v>4839</v>
      </c>
      <c r="G1200" s="4" t="s">
        <v>5059</v>
      </c>
      <c r="H1200" s="4" t="s">
        <v>5090</v>
      </c>
      <c r="I1200" s="4"/>
      <c r="J1200" s="4" t="s">
        <v>5191</v>
      </c>
      <c r="K1200" s="4" t="s">
        <v>4930</v>
      </c>
      <c r="L1200" s="4"/>
    </row>
    <row r="1201" spans="1:12">
      <c r="A1201" s="4" t="s">
        <v>6336</v>
      </c>
      <c r="B1201" s="4" t="s">
        <v>2360</v>
      </c>
      <c r="C1201" s="4" t="s">
        <v>4949</v>
      </c>
      <c r="D1201" s="5"/>
      <c r="E1201" s="4" t="s">
        <v>308</v>
      </c>
      <c r="F1201" s="4"/>
      <c r="G1201" s="4" t="s">
        <v>5089</v>
      </c>
      <c r="H1201" s="4" t="s">
        <v>4928</v>
      </c>
      <c r="I1201" s="4">
        <v>1427</v>
      </c>
      <c r="J1201" s="4" t="s">
        <v>4973</v>
      </c>
      <c r="K1201" s="4" t="s">
        <v>4930</v>
      </c>
      <c r="L1201" s="4"/>
    </row>
    <row r="1202" spans="1:12">
      <c r="A1202" s="4" t="s">
        <v>6337</v>
      </c>
      <c r="B1202" s="4" t="s">
        <v>382</v>
      </c>
      <c r="C1202" s="4" t="s">
        <v>5116</v>
      </c>
      <c r="D1202" s="5">
        <v>45694</v>
      </c>
      <c r="E1202" s="4" t="s">
        <v>5065</v>
      </c>
      <c r="F1202" s="4" t="s">
        <v>4824</v>
      </c>
      <c r="G1202" s="4" t="s">
        <v>5025</v>
      </c>
      <c r="H1202" s="4" t="s">
        <v>5060</v>
      </c>
      <c r="I1202" s="4">
        <v>133</v>
      </c>
      <c r="J1202" s="4" t="s">
        <v>5031</v>
      </c>
      <c r="K1202" s="4" t="s">
        <v>5047</v>
      </c>
      <c r="L1202" s="4"/>
    </row>
    <row r="1203" spans="1:12">
      <c r="A1203" s="4" t="s">
        <v>6338</v>
      </c>
      <c r="B1203" s="4" t="s">
        <v>3692</v>
      </c>
      <c r="C1203" s="4" t="s">
        <v>5106</v>
      </c>
      <c r="D1203" s="5">
        <v>45675</v>
      </c>
      <c r="E1203" s="4" t="s">
        <v>4960</v>
      </c>
      <c r="F1203" s="4" t="s">
        <v>4819</v>
      </c>
      <c r="G1203" s="4" t="s">
        <v>4933</v>
      </c>
      <c r="H1203" s="4"/>
      <c r="I1203" s="4">
        <v>528</v>
      </c>
      <c r="J1203" s="4"/>
      <c r="K1203" s="4" t="s">
        <v>4978</v>
      </c>
      <c r="L1203" s="4"/>
    </row>
    <row r="1204" spans="1:12">
      <c r="A1204" s="4" t="s">
        <v>6339</v>
      </c>
      <c r="B1204" s="4" t="s">
        <v>2300</v>
      </c>
      <c r="C1204" s="4" t="s">
        <v>5152</v>
      </c>
      <c r="D1204" s="5">
        <v>45676</v>
      </c>
      <c r="E1204" s="4"/>
      <c r="F1204" s="4"/>
      <c r="G1204" s="4" t="s">
        <v>5069</v>
      </c>
      <c r="H1204" s="4" t="s">
        <v>316</v>
      </c>
      <c r="I1204" s="4">
        <v>405</v>
      </c>
      <c r="J1204" s="4" t="s">
        <v>5100</v>
      </c>
      <c r="K1204" s="4" t="s">
        <v>5122</v>
      </c>
      <c r="L1204" s="4" t="s">
        <v>5364</v>
      </c>
    </row>
    <row r="1205" spans="1:12">
      <c r="A1205" s="4" t="s">
        <v>6340</v>
      </c>
      <c r="B1205" s="4" t="s">
        <v>3210</v>
      </c>
      <c r="C1205" s="4" t="s">
        <v>5016</v>
      </c>
      <c r="D1205" s="5">
        <v>45743</v>
      </c>
      <c r="E1205" s="4"/>
      <c r="F1205" s="4" t="s">
        <v>4908</v>
      </c>
      <c r="G1205" s="4" t="s">
        <v>5025</v>
      </c>
      <c r="H1205" s="4"/>
      <c r="I1205" s="4"/>
      <c r="J1205" s="4" t="s">
        <v>4940</v>
      </c>
      <c r="K1205" s="4" t="s">
        <v>5026</v>
      </c>
      <c r="L1205" s="4"/>
    </row>
    <row r="1206" spans="1:12">
      <c r="A1206" s="4" t="s">
        <v>6341</v>
      </c>
      <c r="B1206" s="4" t="s">
        <v>4225</v>
      </c>
      <c r="C1206" s="4" t="s">
        <v>5176</v>
      </c>
      <c r="D1206" s="5">
        <v>45917</v>
      </c>
      <c r="E1206" s="4" t="s">
        <v>5079</v>
      </c>
      <c r="F1206" s="4" t="s">
        <v>4875</v>
      </c>
      <c r="G1206" s="4" t="s">
        <v>4961</v>
      </c>
      <c r="H1206" s="4" t="s">
        <v>5011</v>
      </c>
      <c r="I1206" s="4">
        <v>1055</v>
      </c>
      <c r="J1206" s="4" t="s">
        <v>5137</v>
      </c>
      <c r="K1206" s="4" t="s">
        <v>5026</v>
      </c>
      <c r="L1206" s="4"/>
    </row>
    <row r="1207" spans="1:12">
      <c r="A1207" s="4" t="s">
        <v>6342</v>
      </c>
      <c r="B1207" s="4" t="s">
        <v>1646</v>
      </c>
      <c r="C1207" s="4" t="s">
        <v>4926</v>
      </c>
      <c r="D1207" s="5">
        <v>46002</v>
      </c>
      <c r="E1207" s="4" t="s">
        <v>4896</v>
      </c>
      <c r="F1207" s="4" t="s">
        <v>4857</v>
      </c>
      <c r="G1207" s="4" t="s">
        <v>5130</v>
      </c>
      <c r="H1207" s="4" t="s">
        <v>4994</v>
      </c>
      <c r="I1207" s="4">
        <v>714</v>
      </c>
      <c r="J1207" s="4" t="s">
        <v>5049</v>
      </c>
      <c r="K1207" s="4" t="s">
        <v>4978</v>
      </c>
      <c r="L1207" s="4"/>
    </row>
    <row r="1208" spans="1:12">
      <c r="A1208" s="4" t="s">
        <v>6343</v>
      </c>
      <c r="B1208" s="4" t="s">
        <v>3634</v>
      </c>
      <c r="C1208" s="4" t="s">
        <v>5001</v>
      </c>
      <c r="D1208" s="5">
        <v>45865</v>
      </c>
      <c r="E1208" s="4" t="s">
        <v>5094</v>
      </c>
      <c r="F1208" s="4" t="s">
        <v>4875</v>
      </c>
      <c r="G1208" s="4"/>
      <c r="H1208" s="4" t="s">
        <v>4939</v>
      </c>
      <c r="I1208" s="4">
        <v>156</v>
      </c>
      <c r="J1208" s="4"/>
      <c r="K1208" s="4" t="s">
        <v>5003</v>
      </c>
      <c r="L1208" s="4"/>
    </row>
    <row r="1209" spans="1:12">
      <c r="A1209" s="4" t="s">
        <v>6344</v>
      </c>
      <c r="B1209" s="4" t="s">
        <v>1206</v>
      </c>
      <c r="C1209" s="4" t="s">
        <v>5051</v>
      </c>
      <c r="D1209" s="5">
        <v>45739</v>
      </c>
      <c r="E1209" s="4" t="s">
        <v>5079</v>
      </c>
      <c r="F1209" s="4" t="s">
        <v>4857</v>
      </c>
      <c r="G1209" s="4" t="s">
        <v>5014</v>
      </c>
      <c r="H1209" s="4" t="s">
        <v>4951</v>
      </c>
      <c r="I1209" s="4"/>
      <c r="J1209" s="4" t="s">
        <v>4929</v>
      </c>
      <c r="K1209" s="4"/>
      <c r="L1209" s="4"/>
    </row>
    <row r="1210" spans="1:12">
      <c r="A1210" s="4" t="s">
        <v>6345</v>
      </c>
      <c r="B1210" s="4" t="s">
        <v>3237</v>
      </c>
      <c r="C1210" s="4" t="s">
        <v>5009</v>
      </c>
      <c r="D1210" s="5">
        <v>45853</v>
      </c>
      <c r="E1210" s="4" t="s">
        <v>5079</v>
      </c>
      <c r="F1210" s="4" t="s">
        <v>4898</v>
      </c>
      <c r="G1210" s="4" t="s">
        <v>4961</v>
      </c>
      <c r="H1210" s="4" t="s">
        <v>4998</v>
      </c>
      <c r="I1210" s="4">
        <v>2094</v>
      </c>
      <c r="J1210" s="4" t="s">
        <v>4956</v>
      </c>
      <c r="K1210" s="4" t="s">
        <v>5057</v>
      </c>
      <c r="L1210" s="4"/>
    </row>
    <row r="1211" spans="1:12">
      <c r="A1211" s="4" t="s">
        <v>6346</v>
      </c>
      <c r="B1211" s="4" t="s">
        <v>2740</v>
      </c>
      <c r="C1211" s="4" t="s">
        <v>5260</v>
      </c>
      <c r="D1211" s="5">
        <v>45973</v>
      </c>
      <c r="E1211" s="4" t="s">
        <v>4894</v>
      </c>
      <c r="F1211" s="4"/>
      <c r="G1211" s="4" t="s">
        <v>4927</v>
      </c>
      <c r="H1211" s="4" t="s">
        <v>4951</v>
      </c>
      <c r="I1211" s="4">
        <v>400</v>
      </c>
      <c r="J1211" s="4"/>
      <c r="K1211" s="4"/>
      <c r="L1211" s="4"/>
    </row>
    <row r="1212" spans="1:12">
      <c r="A1212" s="4" t="s">
        <v>6347</v>
      </c>
      <c r="B1212" s="4" t="s">
        <v>534</v>
      </c>
      <c r="C1212" s="4" t="s">
        <v>5163</v>
      </c>
      <c r="D1212" s="5">
        <v>45773</v>
      </c>
      <c r="E1212" s="4" t="s">
        <v>5094</v>
      </c>
      <c r="F1212" s="4" t="s">
        <v>4819</v>
      </c>
      <c r="G1212" s="4" t="s">
        <v>4987</v>
      </c>
      <c r="H1212" s="4" t="s">
        <v>5063</v>
      </c>
      <c r="I1212" s="4">
        <v>674</v>
      </c>
      <c r="J1212" s="4" t="s">
        <v>5107</v>
      </c>
      <c r="K1212" s="4" t="s">
        <v>5003</v>
      </c>
      <c r="L1212" s="4"/>
    </row>
    <row r="1213" spans="1:12">
      <c r="A1213" s="4" t="s">
        <v>6348</v>
      </c>
      <c r="B1213" s="4" t="s">
        <v>4796</v>
      </c>
      <c r="C1213" s="4" t="s">
        <v>5033</v>
      </c>
      <c r="D1213" s="5">
        <v>45832</v>
      </c>
      <c r="E1213" s="4" t="s">
        <v>5056</v>
      </c>
      <c r="F1213" s="4"/>
      <c r="G1213" s="4" t="s">
        <v>5172</v>
      </c>
      <c r="H1213" s="4" t="s">
        <v>5084</v>
      </c>
      <c r="I1213" s="4">
        <v>1646</v>
      </c>
      <c r="J1213" s="4" t="s">
        <v>4962</v>
      </c>
      <c r="K1213" s="4"/>
      <c r="L1213" s="4"/>
    </row>
    <row r="1214" spans="1:12">
      <c r="A1214" s="4" t="s">
        <v>6349</v>
      </c>
      <c r="B1214" s="4" t="s">
        <v>2347</v>
      </c>
      <c r="C1214" s="4" t="s">
        <v>5086</v>
      </c>
      <c r="D1214" s="5">
        <v>45691</v>
      </c>
      <c r="E1214" s="4" t="s">
        <v>20</v>
      </c>
      <c r="F1214" s="4" t="s">
        <v>4898</v>
      </c>
      <c r="G1214" s="4" t="s">
        <v>5014</v>
      </c>
      <c r="H1214" s="4" t="s">
        <v>4998</v>
      </c>
      <c r="I1214" s="4">
        <v>113</v>
      </c>
      <c r="J1214" s="4" t="s">
        <v>4940</v>
      </c>
      <c r="K1214" s="4" t="s">
        <v>5053</v>
      </c>
      <c r="L1214" s="4"/>
    </row>
    <row r="1215" spans="1:12">
      <c r="A1215" s="4" t="s">
        <v>6350</v>
      </c>
      <c r="B1215" s="4" t="s">
        <v>3465</v>
      </c>
      <c r="C1215" s="4" t="s">
        <v>4996</v>
      </c>
      <c r="D1215" s="5">
        <v>45876</v>
      </c>
      <c r="E1215" s="4"/>
      <c r="F1215" s="4" t="s">
        <v>4819</v>
      </c>
      <c r="G1215" s="4" t="s">
        <v>5132</v>
      </c>
      <c r="H1215" s="4"/>
      <c r="I1215" s="4">
        <v>939</v>
      </c>
      <c r="J1215" s="4" t="s">
        <v>4973</v>
      </c>
      <c r="K1215" s="4" t="s">
        <v>4957</v>
      </c>
      <c r="L1215" s="4"/>
    </row>
    <row r="1216" spans="1:12">
      <c r="A1216" s="4" t="s">
        <v>6351</v>
      </c>
      <c r="B1216" s="4" t="s">
        <v>3139</v>
      </c>
      <c r="C1216" s="4" t="s">
        <v>5097</v>
      </c>
      <c r="D1216" s="5">
        <v>45670</v>
      </c>
      <c r="E1216" s="4" t="s">
        <v>4982</v>
      </c>
      <c r="F1216" s="4"/>
      <c r="G1216" s="4" t="s">
        <v>5130</v>
      </c>
      <c r="H1216" s="4" t="s">
        <v>4945</v>
      </c>
      <c r="I1216" s="4">
        <v>1756</v>
      </c>
      <c r="J1216" s="4" t="s">
        <v>5107</v>
      </c>
      <c r="K1216" s="4" t="s">
        <v>4947</v>
      </c>
      <c r="L1216" s="4"/>
    </row>
    <row r="1217" spans="1:12">
      <c r="A1217" s="4" t="s">
        <v>6352</v>
      </c>
      <c r="B1217" s="4" t="s">
        <v>2838</v>
      </c>
      <c r="C1217" s="4" t="s">
        <v>5097</v>
      </c>
      <c r="D1217" s="5"/>
      <c r="E1217" s="4" t="s">
        <v>4896</v>
      </c>
      <c r="F1217" s="4" t="s">
        <v>4839</v>
      </c>
      <c r="G1217" s="4" t="s">
        <v>5074</v>
      </c>
      <c r="H1217" s="4" t="s">
        <v>133</v>
      </c>
      <c r="I1217" s="4">
        <v>2249</v>
      </c>
      <c r="J1217" s="4" t="s">
        <v>4973</v>
      </c>
      <c r="K1217" s="4" t="s">
        <v>5122</v>
      </c>
      <c r="L1217" s="4"/>
    </row>
    <row r="1218" spans="1:12">
      <c r="A1218" s="4" t="s">
        <v>6353</v>
      </c>
      <c r="B1218" s="4" t="s">
        <v>3256</v>
      </c>
      <c r="C1218" s="4" t="s">
        <v>5325</v>
      </c>
      <c r="D1218" s="5">
        <v>46014</v>
      </c>
      <c r="E1218" s="4" t="s">
        <v>5043</v>
      </c>
      <c r="F1218" s="4"/>
      <c r="G1218" s="4" t="s">
        <v>5135</v>
      </c>
      <c r="H1218" s="4" t="s">
        <v>5063</v>
      </c>
      <c r="I1218" s="4"/>
      <c r="J1218" s="4"/>
      <c r="K1218" s="4" t="s">
        <v>4999</v>
      </c>
      <c r="L1218" s="4"/>
    </row>
    <row r="1219" spans="1:12">
      <c r="A1219" s="4" t="s">
        <v>6354</v>
      </c>
      <c r="B1219" s="4" t="s">
        <v>1856</v>
      </c>
      <c r="C1219" s="4" t="s">
        <v>5147</v>
      </c>
      <c r="D1219" s="5">
        <v>45954</v>
      </c>
      <c r="E1219" s="4" t="s">
        <v>21</v>
      </c>
      <c r="F1219" s="4"/>
      <c r="G1219" s="4" t="s">
        <v>4961</v>
      </c>
      <c r="H1219" s="4" t="s">
        <v>5072</v>
      </c>
      <c r="I1219" s="4"/>
      <c r="J1219" s="4" t="s">
        <v>4973</v>
      </c>
      <c r="K1219" s="4" t="s">
        <v>4999</v>
      </c>
      <c r="L1219" s="4" t="s">
        <v>5281</v>
      </c>
    </row>
    <row r="1220" spans="1:12">
      <c r="A1220" s="4" t="s">
        <v>6355</v>
      </c>
      <c r="B1220" s="4" t="s">
        <v>2140</v>
      </c>
      <c r="C1220" s="4" t="s">
        <v>4959</v>
      </c>
      <c r="D1220" s="5">
        <v>45951</v>
      </c>
      <c r="E1220" s="4"/>
      <c r="F1220" s="4" t="s">
        <v>4908</v>
      </c>
      <c r="G1220" s="4" t="s">
        <v>4933</v>
      </c>
      <c r="H1220" s="4" t="s">
        <v>4983</v>
      </c>
      <c r="I1220" s="4">
        <v>2383</v>
      </c>
      <c r="J1220" s="4" t="s">
        <v>4977</v>
      </c>
      <c r="K1220" s="4"/>
      <c r="L1220" s="4"/>
    </row>
    <row r="1221" spans="1:12">
      <c r="A1221" s="4" t="s">
        <v>6356</v>
      </c>
      <c r="B1221" s="4" t="s">
        <v>4451</v>
      </c>
      <c r="C1221" s="4" t="s">
        <v>4953</v>
      </c>
      <c r="D1221" s="5">
        <v>45907</v>
      </c>
      <c r="E1221" s="4" t="s">
        <v>5094</v>
      </c>
      <c r="F1221" s="4" t="s">
        <v>4891</v>
      </c>
      <c r="G1221" s="4"/>
      <c r="H1221" s="4" t="s">
        <v>5090</v>
      </c>
      <c r="I1221" s="4">
        <v>973</v>
      </c>
      <c r="J1221" s="4" t="s">
        <v>4956</v>
      </c>
      <c r="K1221" s="4" t="s">
        <v>5003</v>
      </c>
      <c r="L1221" s="4"/>
    </row>
    <row r="1222" spans="1:12">
      <c r="A1222" s="4" t="s">
        <v>6357</v>
      </c>
      <c r="B1222" s="4" t="s">
        <v>1712</v>
      </c>
      <c r="C1222" s="4" t="s">
        <v>5051</v>
      </c>
      <c r="D1222" s="5">
        <v>45994</v>
      </c>
      <c r="E1222" s="4" t="s">
        <v>5056</v>
      </c>
      <c r="F1222" s="4"/>
      <c r="G1222" s="4" t="s">
        <v>4976</v>
      </c>
      <c r="H1222" s="4" t="s">
        <v>4994</v>
      </c>
      <c r="I1222" s="4">
        <v>1524</v>
      </c>
      <c r="J1222" s="4" t="s">
        <v>5107</v>
      </c>
      <c r="K1222" s="4" t="s">
        <v>5122</v>
      </c>
      <c r="L1222" s="4"/>
    </row>
    <row r="1223" spans="1:12">
      <c r="A1223" s="4" t="s">
        <v>6358</v>
      </c>
      <c r="B1223" s="4" t="s">
        <v>4136</v>
      </c>
      <c r="C1223" s="4" t="s">
        <v>5116</v>
      </c>
      <c r="D1223" s="5">
        <v>45771</v>
      </c>
      <c r="E1223" s="4" t="s">
        <v>5056</v>
      </c>
      <c r="F1223" s="4" t="s">
        <v>4839</v>
      </c>
      <c r="G1223" s="4" t="s">
        <v>5025</v>
      </c>
      <c r="H1223" s="4" t="s">
        <v>5080</v>
      </c>
      <c r="I1223" s="4">
        <v>544</v>
      </c>
      <c r="J1223" s="4" t="s">
        <v>5092</v>
      </c>
      <c r="K1223" s="4" t="s">
        <v>4969</v>
      </c>
      <c r="L1223" s="4"/>
    </row>
    <row r="1224" spans="1:12">
      <c r="A1224" s="4" t="s">
        <v>6359</v>
      </c>
      <c r="B1224" s="4" t="s">
        <v>3662</v>
      </c>
      <c r="C1224" s="4" t="s">
        <v>5020</v>
      </c>
      <c r="D1224" s="5">
        <v>45913</v>
      </c>
      <c r="E1224" s="4" t="s">
        <v>4896</v>
      </c>
      <c r="F1224" s="4" t="s">
        <v>4865</v>
      </c>
      <c r="G1224" s="4" t="s">
        <v>4955</v>
      </c>
      <c r="H1224" s="4" t="s">
        <v>4934</v>
      </c>
      <c r="I1224" s="4">
        <v>2033</v>
      </c>
      <c r="J1224" s="4"/>
      <c r="K1224" s="4"/>
      <c r="L1224" s="4"/>
    </row>
    <row r="1225" spans="1:12">
      <c r="A1225" s="4" t="s">
        <v>6360</v>
      </c>
      <c r="B1225" s="4" t="s">
        <v>4244</v>
      </c>
      <c r="C1225" s="4" t="s">
        <v>5160</v>
      </c>
      <c r="D1225" s="5">
        <v>45881</v>
      </c>
      <c r="E1225" s="4" t="s">
        <v>369</v>
      </c>
      <c r="F1225" s="4"/>
      <c r="G1225" s="4" t="s">
        <v>4938</v>
      </c>
      <c r="H1225" s="4" t="s">
        <v>4939</v>
      </c>
      <c r="I1225" s="4">
        <v>1020</v>
      </c>
      <c r="J1225" s="4" t="s">
        <v>5100</v>
      </c>
      <c r="K1225" s="4"/>
      <c r="L1225" s="4"/>
    </row>
    <row r="1226" spans="1:12">
      <c r="A1226" s="4" t="s">
        <v>6361</v>
      </c>
      <c r="B1226" s="4" t="s">
        <v>3152</v>
      </c>
      <c r="C1226" s="4" t="s">
        <v>5238</v>
      </c>
      <c r="D1226" s="5">
        <v>45904</v>
      </c>
      <c r="E1226" s="4" t="s">
        <v>4954</v>
      </c>
      <c r="F1226" s="4" t="s">
        <v>4824</v>
      </c>
      <c r="G1226" s="4" t="s">
        <v>5062</v>
      </c>
      <c r="H1226" s="4" t="s">
        <v>5076</v>
      </c>
      <c r="I1226" s="4"/>
      <c r="J1226" s="4" t="s">
        <v>5107</v>
      </c>
      <c r="K1226" s="4" t="s">
        <v>4957</v>
      </c>
      <c r="L1226" s="4"/>
    </row>
    <row r="1227" spans="1:12">
      <c r="A1227" s="4" t="s">
        <v>6362</v>
      </c>
      <c r="B1227" s="4" t="s">
        <v>754</v>
      </c>
      <c r="C1227" s="4" t="s">
        <v>4971</v>
      </c>
      <c r="D1227" s="5"/>
      <c r="E1227" s="4" t="s">
        <v>20</v>
      </c>
      <c r="F1227" s="4" t="s">
        <v>4865</v>
      </c>
      <c r="G1227" s="4" t="s">
        <v>4993</v>
      </c>
      <c r="H1227" s="4" t="s">
        <v>5006</v>
      </c>
      <c r="I1227" s="4">
        <v>2062</v>
      </c>
      <c r="J1227" s="4" t="s">
        <v>4956</v>
      </c>
      <c r="K1227" s="4" t="s">
        <v>4978</v>
      </c>
      <c r="L1227" s="4"/>
    </row>
    <row r="1228" spans="1:12">
      <c r="A1228" s="4" t="s">
        <v>6363</v>
      </c>
      <c r="B1228" s="4" t="s">
        <v>802</v>
      </c>
      <c r="C1228" s="4" t="s">
        <v>4975</v>
      </c>
      <c r="D1228" s="5">
        <v>45677</v>
      </c>
      <c r="E1228" s="4" t="s">
        <v>5113</v>
      </c>
      <c r="F1228" s="4" t="s">
        <v>4908</v>
      </c>
      <c r="G1228" s="4" t="s">
        <v>5132</v>
      </c>
      <c r="H1228" s="4" t="s">
        <v>4968</v>
      </c>
      <c r="I1228" s="4">
        <v>2006</v>
      </c>
      <c r="J1228" s="4" t="s">
        <v>5002</v>
      </c>
      <c r="K1228" s="4"/>
      <c r="L1228" s="4"/>
    </row>
    <row r="1229" spans="1:12">
      <c r="A1229" s="4" t="s">
        <v>6364</v>
      </c>
      <c r="B1229" s="4" t="s">
        <v>2057</v>
      </c>
      <c r="C1229" s="4" t="s">
        <v>5383</v>
      </c>
      <c r="D1229" s="5">
        <v>45841</v>
      </c>
      <c r="E1229" s="4" t="s">
        <v>5043</v>
      </c>
      <c r="F1229" s="4" t="s">
        <v>4824</v>
      </c>
      <c r="G1229" s="4" t="s">
        <v>5089</v>
      </c>
      <c r="H1229" s="4" t="s">
        <v>5052</v>
      </c>
      <c r="I1229" s="4">
        <v>1282</v>
      </c>
      <c r="J1229" s="4" t="s">
        <v>5100</v>
      </c>
      <c r="K1229" s="4" t="s">
        <v>4969</v>
      </c>
      <c r="L1229" s="4" t="s">
        <v>5709</v>
      </c>
    </row>
    <row r="1230" spans="1:12">
      <c r="A1230" s="4" t="s">
        <v>6365</v>
      </c>
      <c r="B1230" s="4" t="s">
        <v>3950</v>
      </c>
      <c r="C1230" s="4" t="s">
        <v>5086</v>
      </c>
      <c r="D1230" s="5">
        <v>45984</v>
      </c>
      <c r="E1230" s="4" t="s">
        <v>4982</v>
      </c>
      <c r="F1230" s="4"/>
      <c r="G1230" s="4" t="s">
        <v>4961</v>
      </c>
      <c r="H1230" s="4" t="s">
        <v>4994</v>
      </c>
      <c r="I1230" s="4">
        <v>581</v>
      </c>
      <c r="J1230" s="4" t="s">
        <v>4956</v>
      </c>
      <c r="K1230" s="4" t="s">
        <v>5053</v>
      </c>
      <c r="L1230" s="4"/>
    </row>
    <row r="1231" spans="1:12">
      <c r="A1231" s="4" t="s">
        <v>6366</v>
      </c>
      <c r="B1231" s="4" t="s">
        <v>3547</v>
      </c>
      <c r="C1231" s="4" t="s">
        <v>5029</v>
      </c>
      <c r="D1231" s="5">
        <v>45730</v>
      </c>
      <c r="E1231" s="4" t="s">
        <v>5056</v>
      </c>
      <c r="F1231" s="4" t="s">
        <v>4824</v>
      </c>
      <c r="G1231" s="4" t="s">
        <v>5120</v>
      </c>
      <c r="H1231" s="4" t="s">
        <v>5090</v>
      </c>
      <c r="I1231" s="4">
        <v>157</v>
      </c>
      <c r="J1231" s="4" t="s">
        <v>5092</v>
      </c>
      <c r="K1231" s="4" t="s">
        <v>5035</v>
      </c>
      <c r="L1231" s="4" t="s">
        <v>6108</v>
      </c>
    </row>
    <row r="1232" spans="1:12">
      <c r="A1232" s="4" t="s">
        <v>6367</v>
      </c>
      <c r="B1232" s="4" t="s">
        <v>2825</v>
      </c>
      <c r="C1232" s="4" t="s">
        <v>5097</v>
      </c>
      <c r="D1232" s="5">
        <v>45850</v>
      </c>
      <c r="E1232" s="4"/>
      <c r="F1232" s="4" t="s">
        <v>4839</v>
      </c>
      <c r="G1232" s="4" t="s">
        <v>4955</v>
      </c>
      <c r="H1232" s="4" t="s">
        <v>5060</v>
      </c>
      <c r="I1232" s="4">
        <v>2175</v>
      </c>
      <c r="J1232" s="4" t="s">
        <v>4940</v>
      </c>
      <c r="K1232" s="4" t="s">
        <v>4947</v>
      </c>
      <c r="L1232" s="4"/>
    </row>
    <row r="1233" spans="1:12">
      <c r="A1233" s="4" t="s">
        <v>6368</v>
      </c>
      <c r="B1233" s="4" t="s">
        <v>2756</v>
      </c>
      <c r="C1233" s="4" t="s">
        <v>5147</v>
      </c>
      <c r="D1233" s="5">
        <v>45805</v>
      </c>
      <c r="E1233" s="4" t="s">
        <v>5134</v>
      </c>
      <c r="F1233" s="4" t="s">
        <v>4908</v>
      </c>
      <c r="G1233" s="4" t="s">
        <v>5174</v>
      </c>
      <c r="H1233" s="4" t="s">
        <v>5072</v>
      </c>
      <c r="I1233" s="4">
        <v>2399</v>
      </c>
      <c r="J1233" s="4" t="s">
        <v>4984</v>
      </c>
      <c r="K1233" s="4" t="s">
        <v>5057</v>
      </c>
      <c r="L1233" s="4"/>
    </row>
    <row r="1234" spans="1:12">
      <c r="A1234" s="4" t="s">
        <v>6369</v>
      </c>
      <c r="B1234" s="4" t="s">
        <v>4359</v>
      </c>
      <c r="C1234" s="4" t="s">
        <v>4981</v>
      </c>
      <c r="D1234" s="5">
        <v>45902</v>
      </c>
      <c r="E1234" s="4" t="s">
        <v>4954</v>
      </c>
      <c r="F1234" s="4" t="s">
        <v>4865</v>
      </c>
      <c r="G1234" s="4"/>
      <c r="H1234" s="4" t="s">
        <v>5017</v>
      </c>
      <c r="I1234" s="4">
        <v>1684</v>
      </c>
      <c r="J1234" s="4" t="s">
        <v>5082</v>
      </c>
      <c r="K1234" s="4" t="s">
        <v>5047</v>
      </c>
      <c r="L1234" s="4"/>
    </row>
    <row r="1235" spans="1:12">
      <c r="A1235" s="4" t="s">
        <v>6370</v>
      </c>
      <c r="B1235" s="4" t="s">
        <v>1460</v>
      </c>
      <c r="C1235" s="4" t="s">
        <v>5226</v>
      </c>
      <c r="D1235" s="5">
        <v>45769</v>
      </c>
      <c r="E1235" s="4" t="s">
        <v>5113</v>
      </c>
      <c r="F1235" s="4"/>
      <c r="G1235" s="4" t="s">
        <v>5025</v>
      </c>
      <c r="H1235" s="4" t="s">
        <v>5052</v>
      </c>
      <c r="I1235" s="4">
        <v>154</v>
      </c>
      <c r="J1235" s="4" t="s">
        <v>5137</v>
      </c>
      <c r="K1235" s="4" t="s">
        <v>5122</v>
      </c>
      <c r="L1235" s="4"/>
    </row>
    <row r="1236" spans="1:12">
      <c r="A1236" s="4" t="s">
        <v>6371</v>
      </c>
      <c r="B1236" s="4" t="s">
        <v>2433</v>
      </c>
      <c r="C1236" s="4" t="s">
        <v>5229</v>
      </c>
      <c r="D1236" s="5">
        <v>46006</v>
      </c>
      <c r="E1236" s="4" t="s">
        <v>5134</v>
      </c>
      <c r="F1236" s="4" t="s">
        <v>4875</v>
      </c>
      <c r="G1236" s="4" t="s">
        <v>5025</v>
      </c>
      <c r="H1236" s="4" t="s">
        <v>5084</v>
      </c>
      <c r="I1236" s="4">
        <v>431</v>
      </c>
      <c r="J1236" s="4" t="s">
        <v>5002</v>
      </c>
      <c r="K1236" s="4" t="s">
        <v>4957</v>
      </c>
      <c r="L1236" s="4"/>
    </row>
    <row r="1237" spans="1:12">
      <c r="A1237" s="4" t="s">
        <v>6372</v>
      </c>
      <c r="B1237" s="4" t="s">
        <v>1246</v>
      </c>
      <c r="C1237" s="4" t="s">
        <v>5348</v>
      </c>
      <c r="D1237" s="5">
        <v>45663</v>
      </c>
      <c r="E1237" s="4" t="s">
        <v>21</v>
      </c>
      <c r="F1237" s="4" t="s">
        <v>4908</v>
      </c>
      <c r="G1237" s="4" t="s">
        <v>5156</v>
      </c>
      <c r="H1237" s="4" t="s">
        <v>4945</v>
      </c>
      <c r="I1237" s="4">
        <v>1403</v>
      </c>
      <c r="J1237" s="4" t="s">
        <v>5092</v>
      </c>
      <c r="K1237" s="4" t="s">
        <v>4957</v>
      </c>
      <c r="L1237" s="4"/>
    </row>
    <row r="1238" spans="1:12">
      <c r="A1238" s="4" t="s">
        <v>6373</v>
      </c>
      <c r="B1238" s="4" t="s">
        <v>3692</v>
      </c>
      <c r="C1238" s="4" t="s">
        <v>4942</v>
      </c>
      <c r="D1238" s="5">
        <v>45714</v>
      </c>
      <c r="E1238" s="4" t="s">
        <v>4954</v>
      </c>
      <c r="F1238" s="4" t="s">
        <v>4847</v>
      </c>
      <c r="G1238" s="4" t="s">
        <v>4972</v>
      </c>
      <c r="H1238" s="4" t="s">
        <v>222</v>
      </c>
      <c r="I1238" s="4">
        <v>21</v>
      </c>
      <c r="J1238" s="4" t="s">
        <v>5002</v>
      </c>
      <c r="K1238" s="4" t="s">
        <v>4969</v>
      </c>
      <c r="L1238" s="4"/>
    </row>
    <row r="1239" spans="1:12">
      <c r="A1239" s="4" t="s">
        <v>6374</v>
      </c>
      <c r="B1239" s="4" t="s">
        <v>750</v>
      </c>
      <c r="C1239" s="4" t="s">
        <v>5186</v>
      </c>
      <c r="D1239" s="5">
        <v>45866</v>
      </c>
      <c r="E1239" s="4" t="s">
        <v>4943</v>
      </c>
      <c r="F1239" s="4" t="s">
        <v>4898</v>
      </c>
      <c r="G1239" s="4" t="s">
        <v>5025</v>
      </c>
      <c r="H1239" s="4" t="s">
        <v>5136</v>
      </c>
      <c r="I1239" s="4">
        <v>1274</v>
      </c>
      <c r="J1239" s="4" t="s">
        <v>4956</v>
      </c>
      <c r="K1239" s="4" t="s">
        <v>4963</v>
      </c>
      <c r="L1239" s="4"/>
    </row>
    <row r="1240" spans="1:12">
      <c r="A1240" s="4" t="s">
        <v>6375</v>
      </c>
      <c r="B1240" s="4" t="s">
        <v>2091</v>
      </c>
      <c r="C1240" s="4" t="s">
        <v>5163</v>
      </c>
      <c r="D1240" s="5">
        <v>45937</v>
      </c>
      <c r="E1240" s="4" t="s">
        <v>5127</v>
      </c>
      <c r="F1240" s="4" t="s">
        <v>4839</v>
      </c>
      <c r="G1240" s="4" t="s">
        <v>4950</v>
      </c>
      <c r="H1240" s="4"/>
      <c r="I1240" s="4">
        <v>173</v>
      </c>
      <c r="J1240" s="4" t="s">
        <v>5018</v>
      </c>
      <c r="K1240" s="4" t="s">
        <v>5047</v>
      </c>
      <c r="L1240" s="4"/>
    </row>
    <row r="1241" spans="1:12">
      <c r="A1241" s="4" t="s">
        <v>6376</v>
      </c>
      <c r="B1241" s="4" t="s">
        <v>3274</v>
      </c>
      <c r="C1241" s="4" t="s">
        <v>5229</v>
      </c>
      <c r="D1241" s="5"/>
      <c r="E1241" s="4" t="s">
        <v>251</v>
      </c>
      <c r="F1241" s="4" t="s">
        <v>4908</v>
      </c>
      <c r="G1241" s="4"/>
      <c r="H1241" s="4" t="s">
        <v>5084</v>
      </c>
      <c r="I1241" s="4">
        <v>816</v>
      </c>
      <c r="J1241" s="4" t="s">
        <v>5100</v>
      </c>
      <c r="K1241" s="4" t="s">
        <v>5035</v>
      </c>
      <c r="L1241" s="4"/>
    </row>
    <row r="1242" spans="1:12">
      <c r="A1242" s="4" t="s">
        <v>6377</v>
      </c>
      <c r="B1242" s="4" t="s">
        <v>2219</v>
      </c>
      <c r="C1242" s="4" t="s">
        <v>4981</v>
      </c>
      <c r="D1242" s="5">
        <v>45904</v>
      </c>
      <c r="E1242" s="4" t="s">
        <v>308</v>
      </c>
      <c r="F1242" s="4" t="s">
        <v>4875</v>
      </c>
      <c r="G1242" s="4"/>
      <c r="H1242" s="4" t="s">
        <v>5084</v>
      </c>
      <c r="I1242" s="4">
        <v>565</v>
      </c>
      <c r="J1242" s="4" t="s">
        <v>5137</v>
      </c>
      <c r="K1242" s="4" t="s">
        <v>5035</v>
      </c>
      <c r="L1242" s="4"/>
    </row>
    <row r="1243" spans="1:12">
      <c r="A1243" s="4" t="s">
        <v>6378</v>
      </c>
      <c r="B1243" s="4" t="s">
        <v>1465</v>
      </c>
      <c r="C1243" s="4" t="s">
        <v>5325</v>
      </c>
      <c r="D1243" s="5">
        <v>45999</v>
      </c>
      <c r="E1243" s="4" t="s">
        <v>4894</v>
      </c>
      <c r="F1243" s="4" t="s">
        <v>4839</v>
      </c>
      <c r="G1243" s="4" t="s">
        <v>5059</v>
      </c>
      <c r="H1243" s="4" t="s">
        <v>4998</v>
      </c>
      <c r="I1243" s="4">
        <v>1912</v>
      </c>
      <c r="J1243" s="4" t="s">
        <v>5137</v>
      </c>
      <c r="K1243" s="4" t="s">
        <v>4930</v>
      </c>
      <c r="L1243" s="4"/>
    </row>
    <row r="1244" spans="1:12">
      <c r="A1244" s="4" t="s">
        <v>6379</v>
      </c>
      <c r="B1244" s="4" t="s">
        <v>4009</v>
      </c>
      <c r="C1244" s="4" t="s">
        <v>5202</v>
      </c>
      <c r="D1244" s="5">
        <v>46007</v>
      </c>
      <c r="E1244" s="4" t="s">
        <v>4960</v>
      </c>
      <c r="F1244" s="4" t="s">
        <v>4819</v>
      </c>
      <c r="G1244" s="4" t="s">
        <v>5132</v>
      </c>
      <c r="H1244" s="4" t="s">
        <v>4939</v>
      </c>
      <c r="I1244" s="4">
        <v>2114</v>
      </c>
      <c r="J1244" s="4" t="s">
        <v>5018</v>
      </c>
      <c r="K1244" s="4" t="s">
        <v>4978</v>
      </c>
      <c r="L1244" s="4"/>
    </row>
    <row r="1245" spans="1:12">
      <c r="A1245" s="4" t="s">
        <v>6380</v>
      </c>
      <c r="B1245" s="4" t="s">
        <v>1531</v>
      </c>
      <c r="C1245" s="4" t="s">
        <v>5140</v>
      </c>
      <c r="D1245" s="5">
        <v>45694</v>
      </c>
      <c r="E1245" s="4" t="s">
        <v>5134</v>
      </c>
      <c r="F1245" s="4" t="s">
        <v>4898</v>
      </c>
      <c r="G1245" s="4" t="s">
        <v>4993</v>
      </c>
      <c r="H1245" s="4" t="s">
        <v>4988</v>
      </c>
      <c r="I1245" s="4">
        <v>1033</v>
      </c>
      <c r="J1245" s="4"/>
      <c r="K1245" s="4" t="s">
        <v>5057</v>
      </c>
      <c r="L1245" s="4"/>
    </row>
    <row r="1246" spans="1:12">
      <c r="A1246" s="4" t="s">
        <v>6381</v>
      </c>
      <c r="B1246" s="4" t="s">
        <v>2760</v>
      </c>
      <c r="C1246" s="4" t="s">
        <v>5111</v>
      </c>
      <c r="D1246" s="5">
        <v>45887</v>
      </c>
      <c r="E1246" s="4" t="s">
        <v>4960</v>
      </c>
      <c r="F1246" s="4" t="s">
        <v>4847</v>
      </c>
      <c r="G1246" s="4" t="s">
        <v>5189</v>
      </c>
      <c r="H1246" s="4" t="s">
        <v>4945</v>
      </c>
      <c r="I1246" s="4">
        <v>1262</v>
      </c>
      <c r="J1246" s="4" t="s">
        <v>4956</v>
      </c>
      <c r="K1246" s="4" t="s">
        <v>4963</v>
      </c>
      <c r="L1246" s="4" t="s">
        <v>5464</v>
      </c>
    </row>
    <row r="1247" spans="1:12">
      <c r="A1247" s="4" t="s">
        <v>6382</v>
      </c>
      <c r="B1247" s="4" t="s">
        <v>1450</v>
      </c>
      <c r="C1247" s="4" t="s">
        <v>5009</v>
      </c>
      <c r="D1247" s="5">
        <v>45684</v>
      </c>
      <c r="E1247" s="4" t="s">
        <v>369</v>
      </c>
      <c r="F1247" s="4" t="s">
        <v>4908</v>
      </c>
      <c r="G1247" s="4" t="s">
        <v>5142</v>
      </c>
      <c r="H1247" s="4" t="s">
        <v>5063</v>
      </c>
      <c r="I1247" s="4">
        <v>230</v>
      </c>
      <c r="J1247" s="4" t="s">
        <v>4984</v>
      </c>
      <c r="K1247" s="4"/>
      <c r="L1247" s="4"/>
    </row>
    <row r="1248" spans="1:12">
      <c r="A1248" s="4" t="s">
        <v>6383</v>
      </c>
      <c r="B1248" s="4" t="s">
        <v>2474</v>
      </c>
      <c r="C1248" s="4" t="s">
        <v>5005</v>
      </c>
      <c r="D1248" s="5">
        <v>45659</v>
      </c>
      <c r="E1248" s="4"/>
      <c r="F1248" s="4" t="s">
        <v>4839</v>
      </c>
      <c r="G1248" s="4" t="s">
        <v>5059</v>
      </c>
      <c r="H1248" s="4"/>
      <c r="I1248" s="4">
        <v>1574</v>
      </c>
      <c r="J1248" s="4" t="s">
        <v>4962</v>
      </c>
      <c r="K1248" s="4" t="s">
        <v>4978</v>
      </c>
      <c r="L1248" s="4"/>
    </row>
    <row r="1249" spans="1:12">
      <c r="A1249" s="4" t="s">
        <v>6384</v>
      </c>
      <c r="B1249" s="4" t="s">
        <v>2502</v>
      </c>
      <c r="C1249" s="4" t="s">
        <v>5111</v>
      </c>
      <c r="D1249" s="5">
        <v>45841</v>
      </c>
      <c r="E1249" s="4" t="s">
        <v>308</v>
      </c>
      <c r="F1249" s="4" t="s">
        <v>4857</v>
      </c>
      <c r="G1249" s="4" t="s">
        <v>4950</v>
      </c>
      <c r="H1249" s="4" t="s">
        <v>222</v>
      </c>
      <c r="I1249" s="4">
        <v>1462</v>
      </c>
      <c r="J1249" s="4" t="s">
        <v>5082</v>
      </c>
      <c r="K1249" s="4" t="s">
        <v>4999</v>
      </c>
      <c r="L1249" s="4"/>
    </row>
    <row r="1250" spans="1:12">
      <c r="A1250" s="4" t="s">
        <v>6385</v>
      </c>
      <c r="B1250" s="4" t="s">
        <v>1091</v>
      </c>
      <c r="C1250" s="4" t="s">
        <v>5260</v>
      </c>
      <c r="D1250" s="5">
        <v>45861</v>
      </c>
      <c r="E1250" s="4" t="s">
        <v>4894</v>
      </c>
      <c r="F1250" s="4"/>
      <c r="G1250" s="4" t="s">
        <v>5014</v>
      </c>
      <c r="H1250" s="4" t="s">
        <v>5136</v>
      </c>
      <c r="I1250" s="4">
        <v>643</v>
      </c>
      <c r="J1250" s="4" t="s">
        <v>5100</v>
      </c>
      <c r="K1250" s="4" t="s">
        <v>4978</v>
      </c>
      <c r="L1250" s="4"/>
    </row>
    <row r="1251" spans="1:12">
      <c r="A1251" s="4" t="s">
        <v>6386</v>
      </c>
      <c r="B1251" s="4" t="s">
        <v>2922</v>
      </c>
      <c r="C1251" s="4" t="s">
        <v>5229</v>
      </c>
      <c r="D1251" s="5">
        <v>45906</v>
      </c>
      <c r="E1251" s="4" t="s">
        <v>5022</v>
      </c>
      <c r="F1251" s="4" t="s">
        <v>4891</v>
      </c>
      <c r="G1251" s="4" t="s">
        <v>4944</v>
      </c>
      <c r="H1251" s="4"/>
      <c r="I1251" s="4">
        <v>834</v>
      </c>
      <c r="J1251" s="4" t="s">
        <v>4962</v>
      </c>
      <c r="K1251" s="4" t="s">
        <v>5035</v>
      </c>
      <c r="L1251" s="4" t="s">
        <v>5379</v>
      </c>
    </row>
    <row r="1252" spans="1:12">
      <c r="A1252" s="4" t="s">
        <v>6387</v>
      </c>
      <c r="B1252" s="4" t="s">
        <v>338</v>
      </c>
      <c r="C1252" s="4" t="s">
        <v>4965</v>
      </c>
      <c r="D1252" s="5">
        <v>45802</v>
      </c>
      <c r="E1252" s="4" t="s">
        <v>4894</v>
      </c>
      <c r="F1252" s="4" t="s">
        <v>4908</v>
      </c>
      <c r="G1252" s="4" t="s">
        <v>5044</v>
      </c>
      <c r="H1252" s="4" t="s">
        <v>5017</v>
      </c>
      <c r="I1252" s="4"/>
      <c r="J1252" s="4" t="s">
        <v>4962</v>
      </c>
      <c r="K1252" s="4" t="s">
        <v>5122</v>
      </c>
      <c r="L1252" s="4"/>
    </row>
    <row r="1253" spans="1:12">
      <c r="A1253" s="4" t="s">
        <v>6388</v>
      </c>
      <c r="B1253" s="4" t="s">
        <v>3110</v>
      </c>
      <c r="C1253" s="4" t="s">
        <v>5240</v>
      </c>
      <c r="D1253" s="5">
        <v>45978</v>
      </c>
      <c r="E1253" s="4"/>
      <c r="F1253" s="4" t="s">
        <v>4865</v>
      </c>
      <c r="G1253" s="4" t="s">
        <v>5120</v>
      </c>
      <c r="H1253" s="4" t="s">
        <v>4988</v>
      </c>
      <c r="I1253" s="4">
        <v>1750</v>
      </c>
      <c r="J1253" s="4" t="s">
        <v>4956</v>
      </c>
      <c r="K1253" s="4"/>
      <c r="L1253" s="4"/>
    </row>
    <row r="1254" spans="1:12">
      <c r="A1254" s="4" t="s">
        <v>6389</v>
      </c>
      <c r="B1254" s="4" t="s">
        <v>3270</v>
      </c>
      <c r="C1254" s="4" t="s">
        <v>5147</v>
      </c>
      <c r="D1254" s="5">
        <v>45885</v>
      </c>
      <c r="E1254" s="4" t="s">
        <v>5034</v>
      </c>
      <c r="F1254" s="4" t="s">
        <v>4819</v>
      </c>
      <c r="G1254" s="4" t="s">
        <v>5120</v>
      </c>
      <c r="H1254" s="4" t="s">
        <v>5090</v>
      </c>
      <c r="I1254" s="4"/>
      <c r="J1254" s="4" t="s">
        <v>4946</v>
      </c>
      <c r="K1254" s="4" t="s">
        <v>5047</v>
      </c>
      <c r="L1254" s="4"/>
    </row>
    <row r="1255" spans="1:12">
      <c r="A1255" s="4" t="s">
        <v>6390</v>
      </c>
      <c r="B1255" s="4" t="s">
        <v>2586</v>
      </c>
      <c r="C1255" s="4" t="s">
        <v>4992</v>
      </c>
      <c r="D1255" s="5">
        <v>45812</v>
      </c>
      <c r="E1255" s="4" t="s">
        <v>369</v>
      </c>
      <c r="F1255" s="4" t="s">
        <v>4891</v>
      </c>
      <c r="G1255" s="4" t="s">
        <v>5014</v>
      </c>
      <c r="H1255" s="4" t="s">
        <v>133</v>
      </c>
      <c r="I1255" s="4">
        <v>526</v>
      </c>
      <c r="J1255" s="4" t="s">
        <v>5031</v>
      </c>
      <c r="K1255" s="4" t="s">
        <v>5053</v>
      </c>
      <c r="L1255" s="4"/>
    </row>
    <row r="1256" spans="1:12">
      <c r="A1256" s="4" t="s">
        <v>6391</v>
      </c>
      <c r="B1256" s="4" t="s">
        <v>2068</v>
      </c>
      <c r="C1256" s="4" t="s">
        <v>5147</v>
      </c>
      <c r="D1256" s="5">
        <v>45849</v>
      </c>
      <c r="E1256" s="4" t="s">
        <v>4954</v>
      </c>
      <c r="F1256" s="4" t="s">
        <v>4908</v>
      </c>
      <c r="G1256" s="4" t="s">
        <v>4927</v>
      </c>
      <c r="H1256" s="4" t="s">
        <v>133</v>
      </c>
      <c r="I1256" s="4">
        <v>1485</v>
      </c>
      <c r="J1256" s="4" t="s">
        <v>5191</v>
      </c>
      <c r="K1256" s="4" t="s">
        <v>5053</v>
      </c>
      <c r="L1256" s="4"/>
    </row>
    <row r="1257" spans="1:12">
      <c r="A1257" s="4" t="s">
        <v>6392</v>
      </c>
      <c r="B1257" s="4" t="s">
        <v>3853</v>
      </c>
      <c r="C1257" s="4" t="s">
        <v>5118</v>
      </c>
      <c r="D1257" s="5">
        <v>45778</v>
      </c>
      <c r="E1257" s="4" t="s">
        <v>251</v>
      </c>
      <c r="F1257" s="4"/>
      <c r="G1257" s="4" t="s">
        <v>5189</v>
      </c>
      <c r="H1257" s="4" t="s">
        <v>4968</v>
      </c>
      <c r="I1257" s="4">
        <v>2092</v>
      </c>
      <c r="J1257" s="4" t="s">
        <v>4940</v>
      </c>
      <c r="K1257" s="4" t="s">
        <v>4978</v>
      </c>
      <c r="L1257" s="4"/>
    </row>
    <row r="1258" spans="1:12">
      <c r="A1258" s="4" t="s">
        <v>6393</v>
      </c>
      <c r="B1258" s="4" t="s">
        <v>2091</v>
      </c>
      <c r="C1258" s="4" t="s">
        <v>5260</v>
      </c>
      <c r="D1258" s="5">
        <v>45760</v>
      </c>
      <c r="E1258" s="4" t="s">
        <v>5113</v>
      </c>
      <c r="F1258" s="4" t="s">
        <v>4875</v>
      </c>
      <c r="G1258" s="4" t="s">
        <v>5156</v>
      </c>
      <c r="H1258" s="4" t="s">
        <v>4928</v>
      </c>
      <c r="I1258" s="4">
        <v>2372</v>
      </c>
      <c r="J1258" s="4" t="s">
        <v>5100</v>
      </c>
      <c r="K1258" s="4"/>
      <c r="L1258" s="4" t="s">
        <v>5165</v>
      </c>
    </row>
    <row r="1259" spans="1:12">
      <c r="A1259" s="4" t="s">
        <v>6394</v>
      </c>
      <c r="B1259" s="4" t="s">
        <v>4399</v>
      </c>
      <c r="C1259" s="4" t="s">
        <v>5118</v>
      </c>
      <c r="D1259" s="5">
        <v>45850</v>
      </c>
      <c r="E1259" s="4" t="s">
        <v>4960</v>
      </c>
      <c r="F1259" s="4"/>
      <c r="G1259" s="4" t="s">
        <v>5059</v>
      </c>
      <c r="H1259" s="4" t="s">
        <v>4988</v>
      </c>
      <c r="I1259" s="4">
        <v>48</v>
      </c>
      <c r="J1259" s="4" t="s">
        <v>5082</v>
      </c>
      <c r="K1259" s="4"/>
      <c r="L1259" s="4"/>
    </row>
    <row r="1260" spans="1:12">
      <c r="A1260" s="4" t="s">
        <v>6395</v>
      </c>
      <c r="B1260" s="4" t="s">
        <v>2572</v>
      </c>
      <c r="C1260" s="4" t="s">
        <v>5037</v>
      </c>
      <c r="D1260" s="5">
        <v>45936</v>
      </c>
      <c r="E1260" s="4" t="s">
        <v>5079</v>
      </c>
      <c r="F1260" s="4" t="s">
        <v>4824</v>
      </c>
      <c r="G1260" s="4" t="s">
        <v>5014</v>
      </c>
      <c r="H1260" s="4" t="s">
        <v>5072</v>
      </c>
      <c r="I1260" s="4">
        <v>2215</v>
      </c>
      <c r="J1260" s="4"/>
      <c r="K1260" s="4" t="s">
        <v>5026</v>
      </c>
      <c r="L1260" s="4"/>
    </row>
    <row r="1261" spans="1:12">
      <c r="A1261" s="4" t="s">
        <v>6396</v>
      </c>
      <c r="B1261" s="4" t="s">
        <v>2809</v>
      </c>
      <c r="C1261" s="4" t="s">
        <v>5263</v>
      </c>
      <c r="D1261" s="5">
        <v>45833</v>
      </c>
      <c r="E1261" s="4" t="s">
        <v>5022</v>
      </c>
      <c r="F1261" s="4" t="s">
        <v>4898</v>
      </c>
      <c r="G1261" s="4" t="s">
        <v>4927</v>
      </c>
      <c r="H1261" s="4" t="s">
        <v>5090</v>
      </c>
      <c r="I1261" s="4">
        <v>1094</v>
      </c>
      <c r="J1261" s="4" t="s">
        <v>4946</v>
      </c>
      <c r="K1261" s="4" t="s">
        <v>5023</v>
      </c>
      <c r="L1261" s="4"/>
    </row>
    <row r="1262" spans="1:12">
      <c r="A1262" s="4" t="s">
        <v>6397</v>
      </c>
      <c r="B1262" s="4" t="s">
        <v>3083</v>
      </c>
      <c r="C1262" s="4" t="s">
        <v>5260</v>
      </c>
      <c r="D1262" s="5">
        <v>45892</v>
      </c>
      <c r="E1262" s="4" t="s">
        <v>251</v>
      </c>
      <c r="F1262" s="4" t="s">
        <v>4898</v>
      </c>
      <c r="G1262" s="4" t="s">
        <v>4938</v>
      </c>
      <c r="H1262" s="4" t="s">
        <v>5017</v>
      </c>
      <c r="I1262" s="4">
        <v>726</v>
      </c>
      <c r="J1262" s="4" t="s">
        <v>5100</v>
      </c>
      <c r="K1262" s="4" t="s">
        <v>5122</v>
      </c>
      <c r="L1262" s="4"/>
    </row>
    <row r="1263" spans="1:12">
      <c r="A1263" s="4" t="s">
        <v>6398</v>
      </c>
      <c r="B1263" s="4" t="s">
        <v>4447</v>
      </c>
      <c r="C1263" s="4" t="s">
        <v>5210</v>
      </c>
      <c r="D1263" s="5">
        <v>45925</v>
      </c>
      <c r="E1263" s="4" t="s">
        <v>20</v>
      </c>
      <c r="F1263" s="4" t="s">
        <v>4875</v>
      </c>
      <c r="G1263" s="4" t="s">
        <v>4972</v>
      </c>
      <c r="H1263" s="4" t="s">
        <v>5136</v>
      </c>
      <c r="I1263" s="4">
        <v>2288</v>
      </c>
      <c r="J1263" s="4" t="s">
        <v>5018</v>
      </c>
      <c r="K1263" s="4" t="s">
        <v>4969</v>
      </c>
      <c r="L1263" s="4" t="s">
        <v>5302</v>
      </c>
    </row>
    <row r="1264" spans="1:12">
      <c r="A1264" s="4" t="s">
        <v>6399</v>
      </c>
      <c r="B1264" s="4" t="s">
        <v>2267</v>
      </c>
      <c r="C1264" s="4" t="s">
        <v>5068</v>
      </c>
      <c r="D1264" s="5">
        <v>45799</v>
      </c>
      <c r="E1264" s="4" t="s">
        <v>4954</v>
      </c>
      <c r="F1264" s="4" t="s">
        <v>4891</v>
      </c>
      <c r="G1264" s="4" t="s">
        <v>5156</v>
      </c>
      <c r="H1264" s="4" t="s">
        <v>5017</v>
      </c>
      <c r="I1264" s="4">
        <v>1909</v>
      </c>
      <c r="J1264" s="4" t="s">
        <v>4977</v>
      </c>
      <c r="K1264" s="4" t="s">
        <v>4930</v>
      </c>
      <c r="L1264" s="4"/>
    </row>
    <row r="1265" spans="1:11">
      <c r="A1265" s="4" t="s">
        <v>6400</v>
      </c>
      <c r="B1265" s="4" t="s">
        <v>2942</v>
      </c>
      <c r="C1265" s="4" t="s">
        <v>4937</v>
      </c>
      <c r="D1265" s="5">
        <v>45903</v>
      </c>
      <c r="E1265" s="4" t="s">
        <v>4943</v>
      </c>
      <c r="F1265" s="4" t="s">
        <v>4819</v>
      </c>
      <c r="G1265" s="4" t="s">
        <v>4997</v>
      </c>
      <c r="H1265" s="4" t="s">
        <v>5063</v>
      </c>
      <c r="I1265" s="4">
        <v>645</v>
      </c>
      <c r="J1265" s="4" t="s">
        <v>5082</v>
      </c>
      <c r="K1265" s="4"/>
    </row>
    <row r="1266" spans="1:11">
      <c r="A1266" s="4" t="s">
        <v>6401</v>
      </c>
      <c r="B1266" s="4" t="s">
        <v>4606</v>
      </c>
      <c r="C1266" s="4" t="s">
        <v>4996</v>
      </c>
      <c r="D1266" s="5">
        <v>45771</v>
      </c>
      <c r="E1266" s="4" t="s">
        <v>4960</v>
      </c>
      <c r="F1266" s="4"/>
      <c r="G1266" s="4" t="s">
        <v>5089</v>
      </c>
      <c r="H1266" s="4" t="s">
        <v>4951</v>
      </c>
      <c r="I1266" s="4"/>
      <c r="J1266" s="4" t="s">
        <v>5107</v>
      </c>
      <c r="K1266" s="4" t="s">
        <v>4957</v>
      </c>
    </row>
    <row r="1267" spans="1:11">
      <c r="A1267" s="4" t="s">
        <v>6402</v>
      </c>
      <c r="B1267" s="4" t="s">
        <v>3022</v>
      </c>
      <c r="C1267" s="4" t="s">
        <v>5206</v>
      </c>
      <c r="D1267" s="5">
        <v>45852</v>
      </c>
      <c r="E1267" s="4" t="s">
        <v>5094</v>
      </c>
      <c r="F1267" s="4"/>
      <c r="G1267" s="4" t="s">
        <v>4997</v>
      </c>
      <c r="H1267" s="4" t="s">
        <v>4994</v>
      </c>
      <c r="I1267" s="4">
        <v>1629</v>
      </c>
      <c r="J1267" s="4" t="s">
        <v>5137</v>
      </c>
      <c r="K1267" s="4"/>
    </row>
    <row r="1268" spans="1:11">
      <c r="A1268" s="4" t="s">
        <v>6403</v>
      </c>
      <c r="B1268" s="4" t="s">
        <v>3061</v>
      </c>
      <c r="C1268" s="4" t="s">
        <v>5097</v>
      </c>
      <c r="D1268" s="5">
        <v>45882</v>
      </c>
      <c r="E1268" s="4" t="s">
        <v>4954</v>
      </c>
      <c r="F1268" s="4"/>
      <c r="G1268" s="4" t="s">
        <v>4961</v>
      </c>
      <c r="H1268" s="4" t="s">
        <v>5136</v>
      </c>
      <c r="I1268" s="4"/>
      <c r="J1268" s="4"/>
      <c r="K1268" s="4"/>
    </row>
    <row r="1269" spans="1:11">
      <c r="A1269" s="4" t="s">
        <v>6404</v>
      </c>
      <c r="B1269" s="4" t="s">
        <v>3284</v>
      </c>
      <c r="C1269" s="4" t="s">
        <v>4926</v>
      </c>
      <c r="D1269" s="5">
        <v>45793</v>
      </c>
      <c r="E1269" s="4" t="s">
        <v>4982</v>
      </c>
      <c r="F1269" s="4"/>
      <c r="G1269" s="4"/>
      <c r="H1269" s="4" t="s">
        <v>4994</v>
      </c>
      <c r="I1269" s="4">
        <v>1870</v>
      </c>
      <c r="J1269" s="4" t="s">
        <v>4977</v>
      </c>
      <c r="K1269" s="4" t="s">
        <v>5035</v>
      </c>
    </row>
    <row r="1270" spans="1:11">
      <c r="A1270" s="4" t="s">
        <v>6405</v>
      </c>
      <c r="B1270" s="4" t="s">
        <v>772</v>
      </c>
      <c r="C1270" s="4" t="s">
        <v>4926</v>
      </c>
      <c r="D1270" s="5">
        <v>45980</v>
      </c>
      <c r="E1270" s="4" t="s">
        <v>5038</v>
      </c>
      <c r="F1270" s="4" t="s">
        <v>4891</v>
      </c>
      <c r="G1270" s="4" t="s">
        <v>4993</v>
      </c>
      <c r="H1270" s="4" t="s">
        <v>5011</v>
      </c>
      <c r="I1270" s="4">
        <v>1520</v>
      </c>
      <c r="J1270" s="4" t="s">
        <v>5092</v>
      </c>
      <c r="K1270" s="4" t="s">
        <v>4957</v>
      </c>
    </row>
    <row r="1271" spans="1:11">
      <c r="A1271" s="4" t="s">
        <v>6406</v>
      </c>
      <c r="B1271" s="4" t="s">
        <v>1094</v>
      </c>
      <c r="C1271" s="4" t="s">
        <v>4981</v>
      </c>
      <c r="D1271" s="5">
        <v>45683</v>
      </c>
      <c r="E1271" s="4" t="s">
        <v>5134</v>
      </c>
      <c r="F1271" s="4" t="s">
        <v>4865</v>
      </c>
      <c r="G1271" s="4" t="s">
        <v>4967</v>
      </c>
      <c r="H1271" s="4"/>
      <c r="I1271" s="4"/>
      <c r="J1271" s="4" t="s">
        <v>4984</v>
      </c>
      <c r="K1271" s="4" t="s">
        <v>4978</v>
      </c>
    </row>
    <row r="1272" spans="1:11">
      <c r="A1272" s="4" t="s">
        <v>6407</v>
      </c>
      <c r="B1272" s="4" t="s">
        <v>1663</v>
      </c>
      <c r="C1272" s="4" t="s">
        <v>5238</v>
      </c>
      <c r="D1272" s="5">
        <v>45896</v>
      </c>
      <c r="E1272" s="4"/>
      <c r="F1272" s="4" t="s">
        <v>4847</v>
      </c>
      <c r="G1272" s="4" t="s">
        <v>4961</v>
      </c>
      <c r="H1272" s="4" t="s">
        <v>5080</v>
      </c>
      <c r="I1272" s="4">
        <v>2124</v>
      </c>
      <c r="J1272" s="4" t="s">
        <v>5092</v>
      </c>
      <c r="K1272" s="4" t="s">
        <v>5053</v>
      </c>
    </row>
    <row r="1273" spans="1:11">
      <c r="A1273" s="4" t="s">
        <v>6408</v>
      </c>
      <c r="B1273" s="4" t="s">
        <v>2972</v>
      </c>
      <c r="C1273" s="4" t="s">
        <v>5383</v>
      </c>
      <c r="D1273" s="5">
        <v>45811</v>
      </c>
      <c r="E1273" s="4" t="s">
        <v>5079</v>
      </c>
      <c r="F1273" s="4" t="s">
        <v>4847</v>
      </c>
      <c r="G1273" s="4" t="s">
        <v>5095</v>
      </c>
      <c r="H1273" s="4" t="s">
        <v>4983</v>
      </c>
      <c r="I1273" s="4">
        <v>1783</v>
      </c>
      <c r="J1273" s="4" t="s">
        <v>4984</v>
      </c>
      <c r="K1273" s="4"/>
    </row>
    <row r="1274" spans="1:11">
      <c r="A1274" s="4" t="s">
        <v>6409</v>
      </c>
      <c r="B1274" s="4" t="s">
        <v>4800</v>
      </c>
      <c r="C1274" s="4" t="s">
        <v>4942</v>
      </c>
      <c r="D1274" s="5">
        <v>45695</v>
      </c>
      <c r="E1274" s="4" t="s">
        <v>5056</v>
      </c>
      <c r="F1274" s="4"/>
      <c r="G1274" s="4" t="s">
        <v>5130</v>
      </c>
      <c r="H1274" s="4" t="s">
        <v>5052</v>
      </c>
      <c r="I1274" s="4">
        <v>1283</v>
      </c>
      <c r="J1274" s="4" t="s">
        <v>4946</v>
      </c>
      <c r="K1274" s="4"/>
    </row>
    <row r="1275" spans="1:11">
      <c r="A1275" s="4" t="s">
        <v>6410</v>
      </c>
      <c r="B1275" s="4" t="s">
        <v>2262</v>
      </c>
      <c r="C1275" s="4" t="s">
        <v>5046</v>
      </c>
      <c r="D1275" s="5">
        <v>45819</v>
      </c>
      <c r="E1275" s="4" t="s">
        <v>20</v>
      </c>
      <c r="F1275" s="4" t="s">
        <v>4865</v>
      </c>
      <c r="G1275" s="4" t="s">
        <v>4944</v>
      </c>
      <c r="H1275" s="4" t="s">
        <v>316</v>
      </c>
      <c r="I1275" s="4">
        <v>719</v>
      </c>
      <c r="J1275" s="4" t="s">
        <v>5082</v>
      </c>
      <c r="K1275" s="4" t="s">
        <v>5122</v>
      </c>
    </row>
    <row r="1276" spans="1:11">
      <c r="A1276" s="4" t="s">
        <v>6411</v>
      </c>
      <c r="B1276" s="4" t="s">
        <v>1974</v>
      </c>
      <c r="C1276" s="4" t="s">
        <v>5170</v>
      </c>
      <c r="D1276" s="5">
        <v>45880</v>
      </c>
      <c r="E1276" s="4"/>
      <c r="F1276" s="4" t="s">
        <v>4908</v>
      </c>
      <c r="G1276" s="4" t="s">
        <v>4961</v>
      </c>
      <c r="H1276" s="4" t="s">
        <v>5017</v>
      </c>
      <c r="I1276" s="4">
        <v>1470</v>
      </c>
      <c r="J1276" s="4" t="s">
        <v>4940</v>
      </c>
      <c r="K1276" s="4"/>
    </row>
    <row r="1277" spans="1:11">
      <c r="A1277" s="4" t="s">
        <v>6412</v>
      </c>
      <c r="B1277" s="4" t="s">
        <v>1503</v>
      </c>
      <c r="C1277" s="4" t="s">
        <v>5126</v>
      </c>
      <c r="D1277" s="5">
        <v>45870</v>
      </c>
      <c r="E1277" s="4" t="s">
        <v>5038</v>
      </c>
      <c r="F1277" s="4" t="s">
        <v>4819</v>
      </c>
      <c r="G1277" s="4"/>
      <c r="H1277" s="4" t="s">
        <v>133</v>
      </c>
      <c r="I1277" s="4">
        <v>1517</v>
      </c>
      <c r="J1277" s="4" t="s">
        <v>5031</v>
      </c>
      <c r="K1277" s="4" t="s">
        <v>4957</v>
      </c>
    </row>
    <row r="1278" spans="1:11">
      <c r="A1278" s="4" t="s">
        <v>6413</v>
      </c>
      <c r="B1278" s="4" t="s">
        <v>610</v>
      </c>
      <c r="C1278" s="4" t="s">
        <v>4953</v>
      </c>
      <c r="D1278" s="5">
        <v>45758</v>
      </c>
      <c r="E1278" s="4" t="s">
        <v>21</v>
      </c>
      <c r="F1278" s="4" t="s">
        <v>4839</v>
      </c>
      <c r="G1278" s="4" t="s">
        <v>5044</v>
      </c>
      <c r="H1278" s="4" t="s">
        <v>5006</v>
      </c>
      <c r="I1278" s="4">
        <v>793</v>
      </c>
      <c r="J1278" s="4" t="s">
        <v>5191</v>
      </c>
      <c r="K1278" s="4"/>
    </row>
    <row r="1279" spans="1:11">
      <c r="A1279" s="4" t="s">
        <v>6414</v>
      </c>
      <c r="B1279" s="4" t="s">
        <v>2791</v>
      </c>
      <c r="C1279" s="4" t="s">
        <v>5016</v>
      </c>
      <c r="D1279" s="5">
        <v>45761</v>
      </c>
      <c r="E1279" s="4" t="s">
        <v>4960</v>
      </c>
      <c r="F1279" s="4" t="s">
        <v>4819</v>
      </c>
      <c r="G1279" s="4" t="s">
        <v>5071</v>
      </c>
      <c r="H1279" s="4" t="s">
        <v>4994</v>
      </c>
      <c r="I1279" s="4">
        <v>1233</v>
      </c>
      <c r="J1279" s="4" t="s">
        <v>4935</v>
      </c>
      <c r="K1279" s="4" t="s">
        <v>5047</v>
      </c>
    </row>
    <row r="1280" spans="1:11">
      <c r="A1280" s="4" t="s">
        <v>6415</v>
      </c>
      <c r="B1280" s="4" t="s">
        <v>4451</v>
      </c>
      <c r="C1280" s="4" t="s">
        <v>5086</v>
      </c>
      <c r="D1280" s="5">
        <v>45689</v>
      </c>
      <c r="E1280" s="4" t="s">
        <v>5113</v>
      </c>
      <c r="F1280" s="4" t="s">
        <v>4819</v>
      </c>
      <c r="G1280" s="4" t="s">
        <v>5059</v>
      </c>
      <c r="H1280" s="4"/>
      <c r="I1280" s="4"/>
      <c r="J1280" s="4" t="s">
        <v>4929</v>
      </c>
      <c r="K1280" s="4"/>
    </row>
    <row r="1281" spans="1:12">
      <c r="A1281" s="4" t="s">
        <v>6416</v>
      </c>
      <c r="B1281" s="4" t="s">
        <v>3004</v>
      </c>
      <c r="C1281" s="4" t="s">
        <v>5238</v>
      </c>
      <c r="D1281" s="5">
        <v>45865</v>
      </c>
      <c r="E1281" s="4" t="s">
        <v>5022</v>
      </c>
      <c r="F1281" s="4"/>
      <c r="G1281" s="4" t="s">
        <v>5132</v>
      </c>
      <c r="H1281" s="4" t="s">
        <v>5090</v>
      </c>
      <c r="I1281" s="4"/>
      <c r="J1281" s="4" t="s">
        <v>4940</v>
      </c>
      <c r="K1281" s="4" t="s">
        <v>5047</v>
      </c>
      <c r="L1281" s="4"/>
    </row>
    <row r="1282" spans="1:12">
      <c r="A1282" s="4" t="s">
        <v>6417</v>
      </c>
      <c r="B1282" s="4" t="s">
        <v>3206</v>
      </c>
      <c r="C1282" s="4" t="s">
        <v>5005</v>
      </c>
      <c r="D1282" s="5">
        <v>45691</v>
      </c>
      <c r="E1282" s="4" t="s">
        <v>5134</v>
      </c>
      <c r="F1282" s="4" t="s">
        <v>4857</v>
      </c>
      <c r="G1282" s="4" t="s">
        <v>5014</v>
      </c>
      <c r="H1282" s="4" t="s">
        <v>4983</v>
      </c>
      <c r="I1282" s="4">
        <v>873</v>
      </c>
      <c r="J1282" s="4" t="s">
        <v>5018</v>
      </c>
      <c r="K1282" s="4" t="s">
        <v>4947</v>
      </c>
      <c r="L1282" s="4" t="s">
        <v>5364</v>
      </c>
    </row>
    <row r="1283" spans="1:12">
      <c r="A1283" s="4" t="s">
        <v>6418</v>
      </c>
      <c r="B1283" s="4" t="s">
        <v>3431</v>
      </c>
      <c r="C1283" s="4" t="s">
        <v>4996</v>
      </c>
      <c r="D1283" s="5">
        <v>45718</v>
      </c>
      <c r="E1283" s="4" t="s">
        <v>5043</v>
      </c>
      <c r="F1283" s="4" t="s">
        <v>4908</v>
      </c>
      <c r="G1283" s="4" t="s">
        <v>5174</v>
      </c>
      <c r="H1283" s="4" t="s">
        <v>5136</v>
      </c>
      <c r="I1283" s="4">
        <v>489</v>
      </c>
      <c r="J1283" s="4" t="s">
        <v>4977</v>
      </c>
      <c r="K1283" s="4" t="s">
        <v>5026</v>
      </c>
      <c r="L1283" s="4"/>
    </row>
    <row r="1284" spans="1:12">
      <c r="A1284" s="4" t="s">
        <v>6419</v>
      </c>
      <c r="B1284" s="4" t="s">
        <v>1416</v>
      </c>
      <c r="C1284" s="4" t="s">
        <v>5078</v>
      </c>
      <c r="D1284" s="5">
        <v>45950</v>
      </c>
      <c r="E1284" s="4" t="s">
        <v>4960</v>
      </c>
      <c r="F1284" s="4" t="s">
        <v>4865</v>
      </c>
      <c r="G1284" s="4" t="s">
        <v>4955</v>
      </c>
      <c r="H1284" s="4"/>
      <c r="I1284" s="4">
        <v>170</v>
      </c>
      <c r="J1284" s="4" t="s">
        <v>4977</v>
      </c>
      <c r="K1284" s="4" t="s">
        <v>4963</v>
      </c>
      <c r="L1284" s="4"/>
    </row>
    <row r="1285" spans="1:12">
      <c r="A1285" s="4" t="s">
        <v>6420</v>
      </c>
      <c r="B1285" s="4" t="s">
        <v>3938</v>
      </c>
      <c r="C1285" s="4" t="s">
        <v>4942</v>
      </c>
      <c r="D1285" s="5">
        <v>45973</v>
      </c>
      <c r="E1285" s="4" t="s">
        <v>5134</v>
      </c>
      <c r="F1285" s="4" t="s">
        <v>4839</v>
      </c>
      <c r="G1285" s="4" t="s">
        <v>5189</v>
      </c>
      <c r="H1285" s="4" t="s">
        <v>222</v>
      </c>
      <c r="I1285" s="4">
        <v>325</v>
      </c>
      <c r="J1285" s="4" t="s">
        <v>4929</v>
      </c>
      <c r="K1285" s="4"/>
      <c r="L1285" s="4"/>
    </row>
    <row r="1286" spans="1:12">
      <c r="A1286" s="4" t="s">
        <v>6421</v>
      </c>
      <c r="B1286" s="4" t="s">
        <v>571</v>
      </c>
      <c r="C1286" s="4" t="s">
        <v>5226</v>
      </c>
      <c r="D1286" s="5">
        <v>45855</v>
      </c>
      <c r="E1286" s="4" t="s">
        <v>4896</v>
      </c>
      <c r="F1286" s="4" t="s">
        <v>4865</v>
      </c>
      <c r="G1286" s="4" t="s">
        <v>4933</v>
      </c>
      <c r="H1286" s="4" t="s">
        <v>5017</v>
      </c>
      <c r="I1286" s="4">
        <v>129</v>
      </c>
      <c r="J1286" s="4" t="s">
        <v>5107</v>
      </c>
      <c r="K1286" s="4" t="s">
        <v>4947</v>
      </c>
      <c r="L1286" s="4"/>
    </row>
    <row r="1287" spans="1:12">
      <c r="A1287" s="4" t="s">
        <v>6422</v>
      </c>
      <c r="B1287" s="4" t="s">
        <v>3578</v>
      </c>
      <c r="C1287" s="4" t="s">
        <v>5140</v>
      </c>
      <c r="D1287" s="5">
        <v>45901</v>
      </c>
      <c r="E1287" s="4" t="s">
        <v>4894</v>
      </c>
      <c r="F1287" s="4"/>
      <c r="G1287" s="4" t="s">
        <v>5059</v>
      </c>
      <c r="H1287" s="4" t="s">
        <v>489</v>
      </c>
      <c r="I1287" s="4">
        <v>1126</v>
      </c>
      <c r="J1287" s="4" t="s">
        <v>4973</v>
      </c>
      <c r="K1287" s="4" t="s">
        <v>4978</v>
      </c>
      <c r="L1287" s="4"/>
    </row>
    <row r="1288" spans="1:12">
      <c r="A1288" s="4" t="s">
        <v>6423</v>
      </c>
      <c r="B1288" s="4" t="s">
        <v>4527</v>
      </c>
      <c r="C1288" s="4" t="s">
        <v>4932</v>
      </c>
      <c r="D1288" s="5">
        <v>45753</v>
      </c>
      <c r="E1288" s="4" t="s">
        <v>5056</v>
      </c>
      <c r="F1288" s="4"/>
      <c r="G1288" s="4" t="s">
        <v>5039</v>
      </c>
      <c r="H1288" s="4" t="s">
        <v>489</v>
      </c>
      <c r="I1288" s="4">
        <v>1412</v>
      </c>
      <c r="J1288" s="4" t="s">
        <v>5100</v>
      </c>
      <c r="K1288" s="4" t="s">
        <v>5012</v>
      </c>
      <c r="L1288" s="4"/>
    </row>
    <row r="1289" spans="1:12">
      <c r="A1289" s="4" t="s">
        <v>6424</v>
      </c>
      <c r="B1289" s="4" t="s">
        <v>3293</v>
      </c>
      <c r="C1289" s="4" t="s">
        <v>5106</v>
      </c>
      <c r="D1289" s="5">
        <v>45935</v>
      </c>
      <c r="E1289" s="4" t="s">
        <v>5043</v>
      </c>
      <c r="F1289" s="4" t="s">
        <v>4847</v>
      </c>
      <c r="G1289" s="4" t="s">
        <v>4976</v>
      </c>
      <c r="H1289" s="4" t="s">
        <v>4988</v>
      </c>
      <c r="I1289" s="4">
        <v>444</v>
      </c>
      <c r="J1289" s="4" t="s">
        <v>5137</v>
      </c>
      <c r="K1289" s="4" t="s">
        <v>5035</v>
      </c>
      <c r="L1289" s="4"/>
    </row>
    <row r="1290" spans="1:12">
      <c r="A1290" s="4" t="s">
        <v>6425</v>
      </c>
      <c r="B1290" s="4" t="s">
        <v>4399</v>
      </c>
      <c r="C1290" s="4" t="s">
        <v>5260</v>
      </c>
      <c r="D1290" s="5">
        <v>45677</v>
      </c>
      <c r="E1290" s="4" t="s">
        <v>4894</v>
      </c>
      <c r="F1290" s="4" t="s">
        <v>4865</v>
      </c>
      <c r="G1290" s="4" t="s">
        <v>5044</v>
      </c>
      <c r="H1290" s="4" t="s">
        <v>5017</v>
      </c>
      <c r="I1290" s="4"/>
      <c r="J1290" s="4" t="s">
        <v>5018</v>
      </c>
      <c r="K1290" s="4" t="s">
        <v>4999</v>
      </c>
      <c r="L1290" s="4"/>
    </row>
    <row r="1291" spans="1:12">
      <c r="A1291" s="4" t="s">
        <v>6426</v>
      </c>
      <c r="B1291" s="4" t="s">
        <v>3592</v>
      </c>
      <c r="C1291" s="4" t="s">
        <v>5051</v>
      </c>
      <c r="D1291" s="5">
        <v>45827</v>
      </c>
      <c r="E1291" s="4" t="s">
        <v>21</v>
      </c>
      <c r="F1291" s="4" t="s">
        <v>4898</v>
      </c>
      <c r="G1291" s="4" t="s">
        <v>5174</v>
      </c>
      <c r="H1291" s="4" t="s">
        <v>5006</v>
      </c>
      <c r="I1291" s="4">
        <v>2337</v>
      </c>
      <c r="J1291" s="4" t="s">
        <v>5107</v>
      </c>
      <c r="K1291" s="4" t="s">
        <v>5003</v>
      </c>
      <c r="L1291" s="4"/>
    </row>
    <row r="1292" spans="1:12">
      <c r="A1292" s="4" t="s">
        <v>6427</v>
      </c>
      <c r="B1292" s="4" t="s">
        <v>2812</v>
      </c>
      <c r="C1292" s="4" t="s">
        <v>4959</v>
      </c>
      <c r="D1292" s="5">
        <v>45699</v>
      </c>
      <c r="E1292" s="4" t="s">
        <v>5113</v>
      </c>
      <c r="F1292" s="4" t="s">
        <v>4865</v>
      </c>
      <c r="G1292" s="4" t="s">
        <v>5010</v>
      </c>
      <c r="H1292" s="4" t="s">
        <v>4998</v>
      </c>
      <c r="I1292" s="4">
        <v>1198</v>
      </c>
      <c r="J1292" s="4" t="s">
        <v>4973</v>
      </c>
      <c r="K1292" s="4" t="s">
        <v>4969</v>
      </c>
      <c r="L1292" s="4"/>
    </row>
    <row r="1293" spans="1:12">
      <c r="A1293" s="4" t="s">
        <v>6428</v>
      </c>
      <c r="B1293" s="4" t="s">
        <v>3293</v>
      </c>
      <c r="C1293" s="4" t="s">
        <v>4971</v>
      </c>
      <c r="D1293" s="5">
        <v>45970</v>
      </c>
      <c r="E1293" s="4" t="s">
        <v>5134</v>
      </c>
      <c r="F1293" s="4" t="s">
        <v>4891</v>
      </c>
      <c r="G1293" s="4" t="s">
        <v>5174</v>
      </c>
      <c r="H1293" s="4" t="s">
        <v>5060</v>
      </c>
      <c r="I1293" s="4"/>
      <c r="J1293" s="4" t="s">
        <v>4940</v>
      </c>
      <c r="K1293" s="4" t="s">
        <v>4999</v>
      </c>
      <c r="L1293" s="4" t="s">
        <v>5603</v>
      </c>
    </row>
    <row r="1294" spans="1:12">
      <c r="A1294" s="4" t="s">
        <v>6429</v>
      </c>
      <c r="B1294" s="4" t="s">
        <v>2140</v>
      </c>
      <c r="C1294" s="4" t="s">
        <v>5068</v>
      </c>
      <c r="D1294" s="5">
        <v>45987</v>
      </c>
      <c r="E1294" s="4" t="s">
        <v>20</v>
      </c>
      <c r="F1294" s="4" t="s">
        <v>4839</v>
      </c>
      <c r="G1294" s="4" t="s">
        <v>4927</v>
      </c>
      <c r="H1294" s="4" t="s">
        <v>4928</v>
      </c>
      <c r="I1294" s="4">
        <v>1411</v>
      </c>
      <c r="J1294" s="4" t="s">
        <v>4929</v>
      </c>
      <c r="K1294" s="4" t="s">
        <v>5053</v>
      </c>
      <c r="L1294" s="4"/>
    </row>
    <row r="1295" spans="1:12">
      <c r="A1295" s="4" t="s">
        <v>6430</v>
      </c>
      <c r="B1295" s="4" t="s">
        <v>3489</v>
      </c>
      <c r="C1295" s="4" t="s">
        <v>5163</v>
      </c>
      <c r="D1295" s="5">
        <v>45921</v>
      </c>
      <c r="E1295" s="4" t="s">
        <v>5022</v>
      </c>
      <c r="F1295" s="4" t="s">
        <v>4898</v>
      </c>
      <c r="G1295" s="4" t="s">
        <v>5132</v>
      </c>
      <c r="H1295" s="4" t="s">
        <v>5072</v>
      </c>
      <c r="I1295" s="4">
        <v>2032</v>
      </c>
      <c r="J1295" s="4" t="s">
        <v>4962</v>
      </c>
      <c r="K1295" s="4" t="s">
        <v>5057</v>
      </c>
      <c r="L1295" s="4"/>
    </row>
    <row r="1296" spans="1:12">
      <c r="A1296" s="4" t="s">
        <v>6431</v>
      </c>
      <c r="B1296" s="4" t="s">
        <v>2946</v>
      </c>
      <c r="C1296" s="4" t="s">
        <v>5046</v>
      </c>
      <c r="D1296" s="5">
        <v>45820</v>
      </c>
      <c r="E1296" s="4" t="s">
        <v>5056</v>
      </c>
      <c r="F1296" s="4"/>
      <c r="G1296" s="4" t="s">
        <v>5130</v>
      </c>
      <c r="H1296" s="4" t="s">
        <v>4968</v>
      </c>
      <c r="I1296" s="4">
        <v>670</v>
      </c>
      <c r="J1296" s="4"/>
      <c r="K1296" s="4" t="s">
        <v>5122</v>
      </c>
      <c r="L1296" s="4"/>
    </row>
    <row r="1297" spans="1:12">
      <c r="A1297" s="4" t="s">
        <v>6432</v>
      </c>
      <c r="B1297" s="4" t="s">
        <v>4426</v>
      </c>
      <c r="C1297" s="4" t="s">
        <v>4992</v>
      </c>
      <c r="D1297" s="5">
        <v>45894</v>
      </c>
      <c r="E1297" s="4"/>
      <c r="F1297" s="4"/>
      <c r="G1297" s="4" t="s">
        <v>4967</v>
      </c>
      <c r="H1297" s="4" t="s">
        <v>489</v>
      </c>
      <c r="I1297" s="4"/>
      <c r="J1297" s="4" t="s">
        <v>5018</v>
      </c>
      <c r="K1297" s="4" t="s">
        <v>5012</v>
      </c>
      <c r="L1297" s="4"/>
    </row>
    <row r="1298" spans="1:12">
      <c r="A1298" s="4" t="s">
        <v>6433</v>
      </c>
      <c r="B1298" s="4" t="s">
        <v>1335</v>
      </c>
      <c r="C1298" s="4" t="s">
        <v>5051</v>
      </c>
      <c r="D1298" s="5">
        <v>45665</v>
      </c>
      <c r="E1298" s="4" t="s">
        <v>4960</v>
      </c>
      <c r="F1298" s="4"/>
      <c r="G1298" s="4" t="s">
        <v>4955</v>
      </c>
      <c r="H1298" s="4" t="s">
        <v>4939</v>
      </c>
      <c r="I1298" s="4">
        <v>1642</v>
      </c>
      <c r="J1298" s="4" t="s">
        <v>5049</v>
      </c>
      <c r="K1298" s="4"/>
      <c r="L1298" s="4"/>
    </row>
    <row r="1299" spans="1:12">
      <c r="A1299" s="4" t="s">
        <v>6434</v>
      </c>
      <c r="B1299" s="4" t="s">
        <v>3267</v>
      </c>
      <c r="C1299" s="4" t="s">
        <v>5005</v>
      </c>
      <c r="D1299" s="5">
        <v>45813</v>
      </c>
      <c r="E1299" s="4" t="s">
        <v>4894</v>
      </c>
      <c r="F1299" s="4" t="s">
        <v>4898</v>
      </c>
      <c r="G1299" s="4" t="s">
        <v>5120</v>
      </c>
      <c r="H1299" s="4" t="s">
        <v>133</v>
      </c>
      <c r="I1299" s="4">
        <v>1554</v>
      </c>
      <c r="J1299" s="4" t="s">
        <v>5002</v>
      </c>
      <c r="K1299" s="4" t="s">
        <v>5122</v>
      </c>
      <c r="L1299" s="4"/>
    </row>
    <row r="1300" spans="1:12">
      <c r="A1300" s="4" t="s">
        <v>6435</v>
      </c>
      <c r="B1300" s="4" t="s">
        <v>1289</v>
      </c>
      <c r="C1300" s="4" t="s">
        <v>4981</v>
      </c>
      <c r="D1300" s="5">
        <v>45931</v>
      </c>
      <c r="E1300" s="4" t="s">
        <v>4896</v>
      </c>
      <c r="F1300" s="4"/>
      <c r="G1300" s="4" t="s">
        <v>5135</v>
      </c>
      <c r="H1300" s="4" t="s">
        <v>133</v>
      </c>
      <c r="I1300" s="4">
        <v>588</v>
      </c>
      <c r="J1300" s="4"/>
      <c r="K1300" s="4"/>
      <c r="L1300" s="4"/>
    </row>
    <row r="1301" spans="1:12">
      <c r="A1301" s="4" t="s">
        <v>6436</v>
      </c>
      <c r="B1301" s="4" t="s">
        <v>1913</v>
      </c>
      <c r="C1301" s="4" t="s">
        <v>4996</v>
      </c>
      <c r="D1301" s="5">
        <v>45767</v>
      </c>
      <c r="E1301" s="4" t="s">
        <v>5022</v>
      </c>
      <c r="F1301" s="4" t="s">
        <v>4898</v>
      </c>
      <c r="G1301" s="4" t="s">
        <v>4933</v>
      </c>
      <c r="H1301" s="4" t="s">
        <v>4951</v>
      </c>
      <c r="I1301" s="4">
        <v>880</v>
      </c>
      <c r="J1301" s="4" t="s">
        <v>4984</v>
      </c>
      <c r="K1301" s="4"/>
      <c r="L1301" s="4"/>
    </row>
    <row r="1302" spans="1:12">
      <c r="A1302" s="4" t="s">
        <v>6437</v>
      </c>
      <c r="B1302" s="4" t="s">
        <v>712</v>
      </c>
      <c r="C1302" s="4" t="s">
        <v>5240</v>
      </c>
      <c r="D1302" s="5"/>
      <c r="E1302" s="4" t="s">
        <v>5127</v>
      </c>
      <c r="F1302" s="4"/>
      <c r="G1302" s="4"/>
      <c r="H1302" s="4" t="s">
        <v>4994</v>
      </c>
      <c r="I1302" s="4">
        <v>1255</v>
      </c>
      <c r="J1302" s="4" t="s">
        <v>5002</v>
      </c>
      <c r="K1302" s="4" t="s">
        <v>4963</v>
      </c>
      <c r="L1302" s="4"/>
    </row>
    <row r="1303" spans="1:12">
      <c r="A1303" s="4" t="s">
        <v>6438</v>
      </c>
      <c r="B1303" s="4" t="s">
        <v>579</v>
      </c>
      <c r="C1303" s="4" t="s">
        <v>4937</v>
      </c>
      <c r="D1303" s="5">
        <v>45887</v>
      </c>
      <c r="E1303" s="4" t="s">
        <v>4894</v>
      </c>
      <c r="F1303" s="4"/>
      <c r="G1303" s="4" t="s">
        <v>5059</v>
      </c>
      <c r="H1303" s="4" t="s">
        <v>5090</v>
      </c>
      <c r="I1303" s="4">
        <v>1432</v>
      </c>
      <c r="J1303" s="4" t="s">
        <v>5018</v>
      </c>
      <c r="K1303" s="4" t="s">
        <v>4930</v>
      </c>
      <c r="L1303" s="4"/>
    </row>
    <row r="1304" spans="1:12">
      <c r="A1304" s="4" t="s">
        <v>6439</v>
      </c>
      <c r="B1304" s="4" t="s">
        <v>187</v>
      </c>
      <c r="C1304" s="4" t="s">
        <v>4949</v>
      </c>
      <c r="D1304" s="5"/>
      <c r="E1304" s="4" t="s">
        <v>4894</v>
      </c>
      <c r="F1304" s="4" t="s">
        <v>4898</v>
      </c>
      <c r="G1304" s="4" t="s">
        <v>5039</v>
      </c>
      <c r="H1304" s="4" t="s">
        <v>316</v>
      </c>
      <c r="I1304" s="4">
        <v>1585</v>
      </c>
      <c r="J1304" s="4" t="s">
        <v>5082</v>
      </c>
      <c r="K1304" s="4"/>
      <c r="L1304" s="4"/>
    </row>
    <row r="1305" spans="1:12">
      <c r="A1305" s="4" t="s">
        <v>6440</v>
      </c>
      <c r="B1305" s="4" t="s">
        <v>57</v>
      </c>
      <c r="C1305" s="4" t="s">
        <v>5152</v>
      </c>
      <c r="D1305" s="5">
        <v>45927</v>
      </c>
      <c r="E1305" s="4" t="s">
        <v>5038</v>
      </c>
      <c r="F1305" s="4" t="s">
        <v>4875</v>
      </c>
      <c r="G1305" s="4" t="s">
        <v>5039</v>
      </c>
      <c r="H1305" s="4"/>
      <c r="I1305" s="4">
        <v>556</v>
      </c>
      <c r="J1305" s="4" t="s">
        <v>4935</v>
      </c>
      <c r="K1305" s="4" t="s">
        <v>4957</v>
      </c>
      <c r="L1305" s="4"/>
    </row>
    <row r="1306" spans="1:12">
      <c r="A1306" s="4" t="s">
        <v>6441</v>
      </c>
      <c r="B1306" s="4" t="s">
        <v>2752</v>
      </c>
      <c r="C1306" s="4" t="s">
        <v>5126</v>
      </c>
      <c r="D1306" s="5"/>
      <c r="E1306" s="4"/>
      <c r="F1306" s="4" t="s">
        <v>4908</v>
      </c>
      <c r="G1306" s="4" t="s">
        <v>4967</v>
      </c>
      <c r="H1306" s="4" t="s">
        <v>133</v>
      </c>
      <c r="I1306" s="4">
        <v>1306</v>
      </c>
      <c r="J1306" s="4"/>
      <c r="K1306" s="4" t="s">
        <v>4978</v>
      </c>
      <c r="L1306" s="4"/>
    </row>
    <row r="1307" spans="1:12">
      <c r="A1307" s="4" t="s">
        <v>6442</v>
      </c>
      <c r="B1307" s="4" t="s">
        <v>2199</v>
      </c>
      <c r="C1307" s="4" t="s">
        <v>5240</v>
      </c>
      <c r="D1307" s="5">
        <v>45822</v>
      </c>
      <c r="E1307" s="4" t="s">
        <v>4894</v>
      </c>
      <c r="F1307" s="4" t="s">
        <v>4875</v>
      </c>
      <c r="G1307" s="4" t="s">
        <v>5014</v>
      </c>
      <c r="H1307" s="4" t="s">
        <v>489</v>
      </c>
      <c r="I1307" s="4">
        <v>2313</v>
      </c>
      <c r="J1307" s="4" t="s">
        <v>5031</v>
      </c>
      <c r="K1307" s="4"/>
      <c r="L1307" s="4" t="s">
        <v>5281</v>
      </c>
    </row>
    <row r="1308" spans="1:12">
      <c r="A1308" s="4" t="s">
        <v>6443</v>
      </c>
      <c r="B1308" s="4" t="s">
        <v>3213</v>
      </c>
      <c r="C1308" s="4" t="s">
        <v>5068</v>
      </c>
      <c r="D1308" s="5">
        <v>45699</v>
      </c>
      <c r="E1308" s="4" t="s">
        <v>5065</v>
      </c>
      <c r="F1308" s="4" t="s">
        <v>4908</v>
      </c>
      <c r="G1308" s="4" t="s">
        <v>4950</v>
      </c>
      <c r="H1308" s="4" t="s">
        <v>489</v>
      </c>
      <c r="I1308" s="4">
        <v>1769</v>
      </c>
      <c r="J1308" s="4" t="s">
        <v>4977</v>
      </c>
      <c r="K1308" s="4" t="s">
        <v>4930</v>
      </c>
      <c r="L1308" s="4" t="s">
        <v>5464</v>
      </c>
    </row>
    <row r="1309" spans="1:12">
      <c r="A1309" s="4" t="s">
        <v>6444</v>
      </c>
      <c r="B1309" s="4" t="s">
        <v>2791</v>
      </c>
      <c r="C1309" s="4" t="s">
        <v>5213</v>
      </c>
      <c r="D1309" s="5">
        <v>45993</v>
      </c>
      <c r="E1309" s="4" t="s">
        <v>5134</v>
      </c>
      <c r="F1309" s="4" t="s">
        <v>4819</v>
      </c>
      <c r="G1309" s="4" t="s">
        <v>5120</v>
      </c>
      <c r="H1309" s="4"/>
      <c r="I1309" s="4"/>
      <c r="J1309" s="4" t="s">
        <v>4935</v>
      </c>
      <c r="K1309" s="4" t="s">
        <v>4999</v>
      </c>
      <c r="L1309" s="4"/>
    </row>
    <row r="1310" spans="1:12">
      <c r="A1310" s="4" t="s">
        <v>6445</v>
      </c>
      <c r="B1310" s="4" t="s">
        <v>994</v>
      </c>
      <c r="C1310" s="4" t="s">
        <v>5383</v>
      </c>
      <c r="D1310" s="5">
        <v>45861</v>
      </c>
      <c r="E1310" s="4" t="s">
        <v>5043</v>
      </c>
      <c r="F1310" s="4" t="s">
        <v>4875</v>
      </c>
      <c r="G1310" s="4"/>
      <c r="H1310" s="4" t="s">
        <v>4939</v>
      </c>
      <c r="I1310" s="4">
        <v>250</v>
      </c>
      <c r="J1310" s="4" t="s">
        <v>5107</v>
      </c>
      <c r="K1310" s="4" t="s">
        <v>5003</v>
      </c>
      <c r="L1310" s="4" t="s">
        <v>5150</v>
      </c>
    </row>
    <row r="1311" spans="1:12">
      <c r="A1311" s="4" t="s">
        <v>6446</v>
      </c>
      <c r="B1311" s="4" t="s">
        <v>1434</v>
      </c>
      <c r="C1311" s="4" t="s">
        <v>5206</v>
      </c>
      <c r="D1311" s="5"/>
      <c r="E1311" s="4" t="s">
        <v>5094</v>
      </c>
      <c r="F1311" s="4" t="s">
        <v>4891</v>
      </c>
      <c r="G1311" s="4" t="s">
        <v>4955</v>
      </c>
      <c r="H1311" s="4" t="s">
        <v>5063</v>
      </c>
      <c r="I1311" s="4">
        <v>1513</v>
      </c>
      <c r="J1311" s="4" t="s">
        <v>5018</v>
      </c>
      <c r="K1311" s="4" t="s">
        <v>5035</v>
      </c>
      <c r="L1311" s="4"/>
    </row>
    <row r="1312" spans="1:12">
      <c r="A1312" s="4" t="s">
        <v>6447</v>
      </c>
      <c r="B1312" s="4" t="s">
        <v>4485</v>
      </c>
      <c r="C1312" s="4" t="s">
        <v>4986</v>
      </c>
      <c r="D1312" s="5">
        <v>45924</v>
      </c>
      <c r="E1312" s="4" t="s">
        <v>4966</v>
      </c>
      <c r="F1312" s="4"/>
      <c r="G1312" s="4" t="s">
        <v>5059</v>
      </c>
      <c r="H1312" s="4" t="s">
        <v>5084</v>
      </c>
      <c r="I1312" s="4">
        <v>410</v>
      </c>
      <c r="J1312" s="4"/>
      <c r="K1312" s="4" t="s">
        <v>4978</v>
      </c>
      <c r="L1312" s="4"/>
    </row>
    <row r="1313" spans="1:12">
      <c r="A1313" s="4" t="s">
        <v>6448</v>
      </c>
      <c r="B1313" s="4" t="s">
        <v>2234</v>
      </c>
      <c r="C1313" s="4" t="s">
        <v>4953</v>
      </c>
      <c r="D1313" s="5">
        <v>45901</v>
      </c>
      <c r="E1313" s="4"/>
      <c r="F1313" s="4" t="s">
        <v>4891</v>
      </c>
      <c r="G1313" s="4" t="s">
        <v>4950</v>
      </c>
      <c r="H1313" s="4" t="s">
        <v>133</v>
      </c>
      <c r="I1313" s="4">
        <v>231</v>
      </c>
      <c r="J1313" s="4"/>
      <c r="K1313" s="4" t="s">
        <v>4957</v>
      </c>
      <c r="L1313" s="4"/>
    </row>
    <row r="1314" spans="1:12">
      <c r="A1314" s="4" t="s">
        <v>6449</v>
      </c>
      <c r="B1314" s="4" t="s">
        <v>4283</v>
      </c>
      <c r="C1314" s="4" t="s">
        <v>5226</v>
      </c>
      <c r="D1314" s="5">
        <v>45962</v>
      </c>
      <c r="E1314" s="4" t="s">
        <v>4943</v>
      </c>
      <c r="F1314" s="4"/>
      <c r="G1314" s="4" t="s">
        <v>4944</v>
      </c>
      <c r="H1314" s="4" t="s">
        <v>4998</v>
      </c>
      <c r="I1314" s="4">
        <v>1110</v>
      </c>
      <c r="J1314" s="4" t="s">
        <v>5092</v>
      </c>
      <c r="K1314" s="4"/>
      <c r="L1314" s="4"/>
    </row>
    <row r="1315" spans="1:12">
      <c r="A1315" s="4" t="s">
        <v>6450</v>
      </c>
      <c r="B1315" s="4" t="s">
        <v>2425</v>
      </c>
      <c r="C1315" s="4" t="s">
        <v>5020</v>
      </c>
      <c r="D1315" s="5">
        <v>45727</v>
      </c>
      <c r="E1315" s="4" t="s">
        <v>5079</v>
      </c>
      <c r="F1315" s="4" t="s">
        <v>4891</v>
      </c>
      <c r="G1315" s="4" t="s">
        <v>5030</v>
      </c>
      <c r="H1315" s="4" t="s">
        <v>4939</v>
      </c>
      <c r="I1315" s="4"/>
      <c r="J1315" s="4" t="s">
        <v>5002</v>
      </c>
      <c r="K1315" s="4"/>
      <c r="L1315" s="4"/>
    </row>
    <row r="1316" spans="1:12">
      <c r="A1316" s="4" t="s">
        <v>6451</v>
      </c>
      <c r="B1316" s="4" t="s">
        <v>1742</v>
      </c>
      <c r="C1316" s="4" t="s">
        <v>5383</v>
      </c>
      <c r="D1316" s="5">
        <v>45827</v>
      </c>
      <c r="E1316" s="4" t="s">
        <v>4894</v>
      </c>
      <c r="F1316" s="4" t="s">
        <v>4839</v>
      </c>
      <c r="G1316" s="4" t="s">
        <v>5062</v>
      </c>
      <c r="H1316" s="4" t="s">
        <v>5052</v>
      </c>
      <c r="I1316" s="4">
        <v>2087</v>
      </c>
      <c r="J1316" s="4" t="s">
        <v>5082</v>
      </c>
      <c r="K1316" s="4" t="s">
        <v>4963</v>
      </c>
      <c r="L1316" s="4"/>
    </row>
    <row r="1317" spans="1:12">
      <c r="A1317" s="4" t="s">
        <v>6452</v>
      </c>
      <c r="B1317" s="4" t="s">
        <v>766</v>
      </c>
      <c r="C1317" s="4" t="s">
        <v>5163</v>
      </c>
      <c r="D1317" s="5">
        <v>45831</v>
      </c>
      <c r="E1317" s="4"/>
      <c r="F1317" s="4" t="s">
        <v>4839</v>
      </c>
      <c r="G1317" s="4" t="s">
        <v>5156</v>
      </c>
      <c r="H1317" s="4" t="s">
        <v>4988</v>
      </c>
      <c r="I1317" s="4">
        <v>1013</v>
      </c>
      <c r="J1317" s="4" t="s">
        <v>5018</v>
      </c>
      <c r="K1317" s="4" t="s">
        <v>4947</v>
      </c>
      <c r="L1317" s="4"/>
    </row>
    <row r="1318" spans="1:12">
      <c r="A1318" s="4" t="s">
        <v>6453</v>
      </c>
      <c r="B1318" s="4" t="s">
        <v>795</v>
      </c>
      <c r="C1318" s="4" t="s">
        <v>4996</v>
      </c>
      <c r="D1318" s="5">
        <v>45910</v>
      </c>
      <c r="E1318" s="4" t="s">
        <v>5065</v>
      </c>
      <c r="F1318" s="4" t="s">
        <v>4875</v>
      </c>
      <c r="G1318" s="4"/>
      <c r="H1318" s="4" t="s">
        <v>222</v>
      </c>
      <c r="I1318" s="4">
        <v>705</v>
      </c>
      <c r="J1318" s="4" t="s">
        <v>4940</v>
      </c>
      <c r="K1318" s="4"/>
      <c r="L1318" s="4" t="s">
        <v>5245</v>
      </c>
    </row>
    <row r="1319" spans="1:12">
      <c r="A1319" s="4" t="s">
        <v>6454</v>
      </c>
      <c r="B1319" s="4" t="s">
        <v>276</v>
      </c>
      <c r="C1319" s="4" t="s">
        <v>4953</v>
      </c>
      <c r="D1319" s="5">
        <v>45709</v>
      </c>
      <c r="E1319" s="4" t="s">
        <v>5079</v>
      </c>
      <c r="F1319" s="4" t="s">
        <v>4857</v>
      </c>
      <c r="G1319" s="4" t="s">
        <v>5044</v>
      </c>
      <c r="H1319" s="4" t="s">
        <v>5011</v>
      </c>
      <c r="I1319" s="4">
        <v>1002</v>
      </c>
      <c r="J1319" s="4" t="s">
        <v>5100</v>
      </c>
      <c r="K1319" s="4" t="s">
        <v>5026</v>
      </c>
      <c r="L1319" s="4" t="s">
        <v>5821</v>
      </c>
    </row>
    <row r="1320" spans="1:12">
      <c r="A1320" s="4" t="s">
        <v>6455</v>
      </c>
      <c r="B1320" s="4" t="s">
        <v>1963</v>
      </c>
      <c r="C1320" s="4" t="s">
        <v>5029</v>
      </c>
      <c r="D1320" s="5">
        <v>45696</v>
      </c>
      <c r="E1320" s="4" t="s">
        <v>5056</v>
      </c>
      <c r="F1320" s="4" t="s">
        <v>4875</v>
      </c>
      <c r="G1320" s="4" t="s">
        <v>4944</v>
      </c>
      <c r="H1320" s="4"/>
      <c r="I1320" s="4">
        <v>564</v>
      </c>
      <c r="J1320" s="4"/>
      <c r="K1320" s="4" t="s">
        <v>4978</v>
      </c>
      <c r="L1320" s="4" t="s">
        <v>5281</v>
      </c>
    </row>
    <row r="1321" spans="1:12">
      <c r="A1321" s="4" t="s">
        <v>6456</v>
      </c>
      <c r="B1321" s="4" t="s">
        <v>4391</v>
      </c>
      <c r="C1321" s="4" t="s">
        <v>5238</v>
      </c>
      <c r="D1321" s="5">
        <v>45696</v>
      </c>
      <c r="E1321" s="4" t="s">
        <v>20</v>
      </c>
      <c r="F1321" s="4" t="s">
        <v>4824</v>
      </c>
      <c r="G1321" s="4" t="s">
        <v>4997</v>
      </c>
      <c r="H1321" s="4" t="s">
        <v>489</v>
      </c>
      <c r="I1321" s="4">
        <v>1156</v>
      </c>
      <c r="J1321" s="4" t="s">
        <v>4929</v>
      </c>
      <c r="K1321" s="4" t="s">
        <v>5047</v>
      </c>
      <c r="L1321" s="4"/>
    </row>
    <row r="1322" spans="1:12">
      <c r="A1322" s="4" t="s">
        <v>6457</v>
      </c>
      <c r="B1322" s="4" t="s">
        <v>1271</v>
      </c>
      <c r="C1322" s="4" t="s">
        <v>4965</v>
      </c>
      <c r="D1322" s="5">
        <v>45890</v>
      </c>
      <c r="E1322" s="4" t="s">
        <v>5034</v>
      </c>
      <c r="F1322" s="4" t="s">
        <v>4898</v>
      </c>
      <c r="G1322" s="4" t="s">
        <v>5132</v>
      </c>
      <c r="H1322" s="4" t="s">
        <v>5072</v>
      </c>
      <c r="I1322" s="4">
        <v>568</v>
      </c>
      <c r="J1322" s="4" t="s">
        <v>4956</v>
      </c>
      <c r="K1322" s="4"/>
      <c r="L1322" s="4"/>
    </row>
    <row r="1323" spans="1:12">
      <c r="A1323" s="4" t="s">
        <v>6458</v>
      </c>
      <c r="B1323" s="4" t="s">
        <v>286</v>
      </c>
      <c r="C1323" s="4" t="s">
        <v>4942</v>
      </c>
      <c r="D1323" s="5">
        <v>45681</v>
      </c>
      <c r="E1323" s="4" t="s">
        <v>21</v>
      </c>
      <c r="F1323" s="4" t="s">
        <v>4908</v>
      </c>
      <c r="G1323" s="4" t="s">
        <v>5062</v>
      </c>
      <c r="H1323" s="4" t="s">
        <v>5084</v>
      </c>
      <c r="I1323" s="4">
        <v>1940</v>
      </c>
      <c r="J1323" s="4" t="s">
        <v>5137</v>
      </c>
      <c r="K1323" s="4" t="s">
        <v>5012</v>
      </c>
      <c r="L1323" s="4"/>
    </row>
    <row r="1324" spans="1:12">
      <c r="A1324" s="4" t="s">
        <v>6459</v>
      </c>
      <c r="B1324" s="4" t="s">
        <v>2804</v>
      </c>
      <c r="C1324" s="4" t="s">
        <v>5263</v>
      </c>
      <c r="D1324" s="5">
        <v>45821</v>
      </c>
      <c r="E1324" s="4" t="s">
        <v>5113</v>
      </c>
      <c r="F1324" s="4" t="s">
        <v>4908</v>
      </c>
      <c r="G1324" s="4" t="s">
        <v>4972</v>
      </c>
      <c r="H1324" s="4" t="s">
        <v>4945</v>
      </c>
      <c r="I1324" s="4">
        <v>321</v>
      </c>
      <c r="J1324" s="4" t="s">
        <v>5082</v>
      </c>
      <c r="K1324" s="4" t="s">
        <v>4957</v>
      </c>
      <c r="L1324" s="4"/>
    </row>
    <row r="1325" spans="1:12">
      <c r="A1325" s="4" t="s">
        <v>6460</v>
      </c>
      <c r="B1325" s="4" t="s">
        <v>4259</v>
      </c>
      <c r="C1325" s="4" t="s">
        <v>5263</v>
      </c>
      <c r="D1325" s="5">
        <v>45797</v>
      </c>
      <c r="E1325" s="4" t="s">
        <v>5134</v>
      </c>
      <c r="F1325" s="4" t="s">
        <v>4819</v>
      </c>
      <c r="G1325" s="4" t="s">
        <v>5025</v>
      </c>
      <c r="H1325" s="4" t="s">
        <v>4928</v>
      </c>
      <c r="I1325" s="4">
        <v>1653</v>
      </c>
      <c r="J1325" s="4" t="s">
        <v>4973</v>
      </c>
      <c r="K1325" s="4" t="s">
        <v>4957</v>
      </c>
      <c r="L1325" s="4"/>
    </row>
    <row r="1326" spans="1:12">
      <c r="A1326" s="4" t="s">
        <v>6461</v>
      </c>
      <c r="B1326" s="4" t="s">
        <v>2752</v>
      </c>
      <c r="C1326" s="4" t="s">
        <v>5186</v>
      </c>
      <c r="D1326" s="5">
        <v>45873</v>
      </c>
      <c r="E1326" s="4" t="s">
        <v>5056</v>
      </c>
      <c r="F1326" s="4" t="s">
        <v>4908</v>
      </c>
      <c r="G1326" s="4" t="s">
        <v>4967</v>
      </c>
      <c r="H1326" s="4" t="s">
        <v>222</v>
      </c>
      <c r="I1326" s="4">
        <v>1461</v>
      </c>
      <c r="J1326" s="4" t="s">
        <v>5018</v>
      </c>
      <c r="K1326" s="4" t="s">
        <v>5053</v>
      </c>
      <c r="L1326" s="4"/>
    </row>
    <row r="1327" spans="1:12">
      <c r="A1327" s="4" t="s">
        <v>6462</v>
      </c>
      <c r="B1327" s="4" t="s">
        <v>788</v>
      </c>
      <c r="C1327" s="4" t="s">
        <v>5109</v>
      </c>
      <c r="D1327" s="5">
        <v>45896</v>
      </c>
      <c r="E1327" s="4"/>
      <c r="F1327" s="4" t="s">
        <v>4824</v>
      </c>
      <c r="G1327" s="4" t="s">
        <v>4967</v>
      </c>
      <c r="H1327" s="4" t="s">
        <v>5060</v>
      </c>
      <c r="I1327" s="4"/>
      <c r="J1327" s="4"/>
      <c r="K1327" s="4" t="s">
        <v>5012</v>
      </c>
      <c r="L1327" s="4"/>
    </row>
    <row r="1328" spans="1:12">
      <c r="A1328" s="4" t="s">
        <v>6463</v>
      </c>
      <c r="B1328" s="4" t="s">
        <v>1518</v>
      </c>
      <c r="C1328" s="4" t="s">
        <v>5097</v>
      </c>
      <c r="D1328" s="5">
        <v>45723</v>
      </c>
      <c r="E1328" s="4"/>
      <c r="F1328" s="4" t="s">
        <v>4898</v>
      </c>
      <c r="G1328" s="4" t="s">
        <v>4987</v>
      </c>
      <c r="H1328" s="4" t="s">
        <v>5006</v>
      </c>
      <c r="I1328" s="4">
        <v>872</v>
      </c>
      <c r="J1328" s="4" t="s">
        <v>4977</v>
      </c>
      <c r="K1328" s="4" t="s">
        <v>4999</v>
      </c>
      <c r="L1328" s="4"/>
    </row>
    <row r="1329" spans="1:12">
      <c r="A1329" s="4" t="s">
        <v>6464</v>
      </c>
      <c r="B1329" s="4" t="s">
        <v>4687</v>
      </c>
      <c r="C1329" s="4" t="s">
        <v>5109</v>
      </c>
      <c r="D1329" s="5">
        <v>45862</v>
      </c>
      <c r="E1329" s="4" t="s">
        <v>5134</v>
      </c>
      <c r="F1329" s="4"/>
      <c r="G1329" s="4" t="s">
        <v>4976</v>
      </c>
      <c r="H1329" s="4" t="s">
        <v>5017</v>
      </c>
      <c r="I1329" s="4">
        <v>1695</v>
      </c>
      <c r="J1329" s="4" t="s">
        <v>4940</v>
      </c>
      <c r="K1329" s="4"/>
      <c r="L1329" s="4" t="s">
        <v>5603</v>
      </c>
    </row>
    <row r="1330" spans="1:12">
      <c r="A1330" s="4" t="s">
        <v>6465</v>
      </c>
      <c r="B1330" s="4" t="s">
        <v>885</v>
      </c>
      <c r="C1330" s="4" t="s">
        <v>4981</v>
      </c>
      <c r="D1330" s="5">
        <v>46010</v>
      </c>
      <c r="E1330" s="4" t="s">
        <v>4943</v>
      </c>
      <c r="F1330" s="4" t="s">
        <v>4847</v>
      </c>
      <c r="G1330" s="4" t="s">
        <v>4997</v>
      </c>
      <c r="H1330" s="4" t="s">
        <v>489</v>
      </c>
      <c r="I1330" s="4">
        <v>2235</v>
      </c>
      <c r="J1330" s="4" t="s">
        <v>4984</v>
      </c>
      <c r="K1330" s="4" t="s">
        <v>5026</v>
      </c>
      <c r="L1330" s="4"/>
    </row>
    <row r="1331" spans="1:12">
      <c r="A1331" s="4" t="s">
        <v>6466</v>
      </c>
      <c r="B1331" s="4" t="s">
        <v>566</v>
      </c>
      <c r="C1331" s="4" t="s">
        <v>5033</v>
      </c>
      <c r="D1331" s="5">
        <v>45699</v>
      </c>
      <c r="E1331" s="4" t="s">
        <v>4966</v>
      </c>
      <c r="F1331" s="4" t="s">
        <v>4839</v>
      </c>
      <c r="G1331" s="4"/>
      <c r="H1331" s="4" t="s">
        <v>5084</v>
      </c>
      <c r="I1331" s="4"/>
      <c r="J1331" s="4" t="s">
        <v>5191</v>
      </c>
      <c r="K1331" s="4" t="s">
        <v>5047</v>
      </c>
      <c r="L1331" s="4"/>
    </row>
    <row r="1332" spans="1:12">
      <c r="A1332" s="4" t="s">
        <v>6467</v>
      </c>
      <c r="B1332" s="4" t="s">
        <v>2278</v>
      </c>
      <c r="C1332" s="4" t="s">
        <v>5005</v>
      </c>
      <c r="D1332" s="5">
        <v>45788</v>
      </c>
      <c r="E1332" s="4"/>
      <c r="F1332" s="4" t="s">
        <v>4898</v>
      </c>
      <c r="G1332" s="4"/>
      <c r="H1332" s="4"/>
      <c r="I1332" s="4">
        <v>1544</v>
      </c>
      <c r="J1332" s="4" t="s">
        <v>4940</v>
      </c>
      <c r="K1332" s="4" t="s">
        <v>4957</v>
      </c>
      <c r="L1332" s="4"/>
    </row>
    <row r="1333" spans="1:12">
      <c r="A1333" s="4" t="s">
        <v>6468</v>
      </c>
      <c r="B1333" s="4" t="s">
        <v>4076</v>
      </c>
      <c r="C1333" s="4" t="s">
        <v>5140</v>
      </c>
      <c r="D1333" s="5">
        <v>45916</v>
      </c>
      <c r="E1333" s="4" t="s">
        <v>5038</v>
      </c>
      <c r="F1333" s="4" t="s">
        <v>4824</v>
      </c>
      <c r="G1333" s="4"/>
      <c r="H1333" s="4" t="s">
        <v>133</v>
      </c>
      <c r="I1333" s="4"/>
      <c r="J1333" s="4" t="s">
        <v>5018</v>
      </c>
      <c r="K1333" s="4"/>
      <c r="L1333" s="4"/>
    </row>
    <row r="1334" spans="1:12">
      <c r="A1334" s="4" t="s">
        <v>6469</v>
      </c>
      <c r="B1334" s="4" t="s">
        <v>618</v>
      </c>
      <c r="C1334" s="4" t="s">
        <v>5046</v>
      </c>
      <c r="D1334" s="5">
        <v>45886</v>
      </c>
      <c r="E1334" s="4" t="s">
        <v>308</v>
      </c>
      <c r="F1334" s="4"/>
      <c r="G1334" s="4" t="s">
        <v>5189</v>
      </c>
      <c r="H1334" s="4" t="s">
        <v>5090</v>
      </c>
      <c r="I1334" s="4"/>
      <c r="J1334" s="4" t="s">
        <v>4956</v>
      </c>
      <c r="K1334" s="4"/>
      <c r="L1334" s="4"/>
    </row>
    <row r="1335" spans="1:12">
      <c r="A1335" s="4" t="s">
        <v>6470</v>
      </c>
      <c r="B1335" s="4" t="s">
        <v>3909</v>
      </c>
      <c r="C1335" s="4" t="s">
        <v>5078</v>
      </c>
      <c r="D1335" s="5">
        <v>45725</v>
      </c>
      <c r="E1335" s="4" t="s">
        <v>21</v>
      </c>
      <c r="F1335" s="4" t="s">
        <v>4865</v>
      </c>
      <c r="G1335" s="4" t="s">
        <v>5025</v>
      </c>
      <c r="H1335" s="4" t="s">
        <v>4988</v>
      </c>
      <c r="I1335" s="4">
        <v>1666</v>
      </c>
      <c r="J1335" s="4" t="s">
        <v>5191</v>
      </c>
      <c r="K1335" s="4" t="s">
        <v>4999</v>
      </c>
      <c r="L1335" s="4"/>
    </row>
    <row r="1336" spans="1:12">
      <c r="A1336" s="4" t="s">
        <v>6471</v>
      </c>
      <c r="B1336" s="4" t="s">
        <v>1742</v>
      </c>
      <c r="C1336" s="4" t="s">
        <v>5170</v>
      </c>
      <c r="D1336" s="5">
        <v>45864</v>
      </c>
      <c r="E1336" s="4"/>
      <c r="F1336" s="4" t="s">
        <v>4891</v>
      </c>
      <c r="G1336" s="4" t="s">
        <v>4997</v>
      </c>
      <c r="H1336" s="4" t="s">
        <v>489</v>
      </c>
      <c r="I1336" s="4">
        <v>314</v>
      </c>
      <c r="J1336" s="4" t="s">
        <v>4929</v>
      </c>
      <c r="K1336" s="4" t="s">
        <v>5003</v>
      </c>
      <c r="L1336" s="4"/>
    </row>
    <row r="1337" spans="1:12">
      <c r="A1337" s="4" t="s">
        <v>6472</v>
      </c>
      <c r="B1337" s="4" t="s">
        <v>3762</v>
      </c>
      <c r="C1337" s="4" t="s">
        <v>5116</v>
      </c>
      <c r="D1337" s="5">
        <v>45969</v>
      </c>
      <c r="E1337" s="4" t="s">
        <v>21</v>
      </c>
      <c r="F1337" s="4" t="s">
        <v>4891</v>
      </c>
      <c r="G1337" s="4" t="s">
        <v>5062</v>
      </c>
      <c r="H1337" s="4" t="s">
        <v>5017</v>
      </c>
      <c r="I1337" s="4">
        <v>1797</v>
      </c>
      <c r="J1337" s="4" t="s">
        <v>5002</v>
      </c>
      <c r="K1337" s="4" t="s">
        <v>5047</v>
      </c>
      <c r="L1337" s="4"/>
    </row>
    <row r="1338" spans="1:12">
      <c r="A1338" s="4" t="s">
        <v>6473</v>
      </c>
      <c r="B1338" s="4" t="s">
        <v>960</v>
      </c>
      <c r="C1338" s="4" t="s">
        <v>4937</v>
      </c>
      <c r="D1338" s="5">
        <v>45999</v>
      </c>
      <c r="E1338" s="4" t="s">
        <v>4966</v>
      </c>
      <c r="F1338" s="4"/>
      <c r="G1338" s="4" t="s">
        <v>5039</v>
      </c>
      <c r="H1338" s="4" t="s">
        <v>4945</v>
      </c>
      <c r="I1338" s="4">
        <v>2132</v>
      </c>
      <c r="J1338" s="4" t="s">
        <v>4977</v>
      </c>
      <c r="K1338" s="4" t="s">
        <v>4947</v>
      </c>
      <c r="L1338" s="4"/>
    </row>
    <row r="1339" spans="1:12">
      <c r="A1339" s="4" t="s">
        <v>6474</v>
      </c>
      <c r="B1339" s="4" t="s">
        <v>1921</v>
      </c>
      <c r="C1339" s="4" t="s">
        <v>4971</v>
      </c>
      <c r="D1339" s="5">
        <v>45773</v>
      </c>
      <c r="E1339" s="4" t="s">
        <v>4943</v>
      </c>
      <c r="F1339" s="4" t="s">
        <v>4875</v>
      </c>
      <c r="G1339" s="4" t="s">
        <v>5142</v>
      </c>
      <c r="H1339" s="4" t="s">
        <v>5011</v>
      </c>
      <c r="I1339" s="4">
        <v>1873</v>
      </c>
      <c r="J1339" s="4" t="s">
        <v>5018</v>
      </c>
      <c r="K1339" s="4" t="s">
        <v>5023</v>
      </c>
      <c r="L1339" s="4"/>
    </row>
    <row r="1340" spans="1:12">
      <c r="A1340" s="4" t="s">
        <v>6475</v>
      </c>
      <c r="B1340" s="4" t="s">
        <v>3167</v>
      </c>
      <c r="C1340" s="4" t="s">
        <v>5176</v>
      </c>
      <c r="D1340" s="5">
        <v>45884</v>
      </c>
      <c r="E1340" s="4" t="s">
        <v>4966</v>
      </c>
      <c r="F1340" s="4" t="s">
        <v>4824</v>
      </c>
      <c r="G1340" s="4" t="s">
        <v>5189</v>
      </c>
      <c r="H1340" s="4" t="s">
        <v>4945</v>
      </c>
      <c r="I1340" s="4">
        <v>1384</v>
      </c>
      <c r="J1340" s="4" t="s">
        <v>4973</v>
      </c>
      <c r="K1340" s="4" t="s">
        <v>5023</v>
      </c>
      <c r="L1340" s="4"/>
    </row>
    <row r="1341" spans="1:12">
      <c r="A1341" s="4" t="s">
        <v>6476</v>
      </c>
      <c r="B1341" s="4" t="s">
        <v>638</v>
      </c>
      <c r="C1341" s="4" t="s">
        <v>5116</v>
      </c>
      <c r="D1341" s="5">
        <v>45781</v>
      </c>
      <c r="E1341" s="4" t="s">
        <v>5065</v>
      </c>
      <c r="F1341" s="4" t="s">
        <v>4891</v>
      </c>
      <c r="G1341" s="4" t="s">
        <v>5030</v>
      </c>
      <c r="H1341" s="4" t="s">
        <v>5080</v>
      </c>
      <c r="I1341" s="4">
        <v>447</v>
      </c>
      <c r="J1341" s="4" t="s">
        <v>5018</v>
      </c>
      <c r="K1341" s="4" t="s">
        <v>5053</v>
      </c>
      <c r="L1341" s="4"/>
    </row>
    <row r="1342" spans="1:12">
      <c r="A1342" s="4" t="s">
        <v>6477</v>
      </c>
      <c r="B1342" s="4" t="s">
        <v>2959</v>
      </c>
      <c r="C1342" s="4" t="s">
        <v>4932</v>
      </c>
      <c r="D1342" s="5">
        <v>45996</v>
      </c>
      <c r="E1342" s="4" t="s">
        <v>308</v>
      </c>
      <c r="F1342" s="4" t="s">
        <v>4824</v>
      </c>
      <c r="G1342" s="4" t="s">
        <v>4944</v>
      </c>
      <c r="H1342" s="4" t="s">
        <v>5080</v>
      </c>
      <c r="I1342" s="4">
        <v>668</v>
      </c>
      <c r="J1342" s="4"/>
      <c r="K1342" s="4" t="s">
        <v>4930</v>
      </c>
      <c r="L1342" s="4"/>
    </row>
    <row r="1343" spans="1:12">
      <c r="A1343" s="4" t="s">
        <v>6478</v>
      </c>
      <c r="B1343" s="4" t="s">
        <v>1751</v>
      </c>
      <c r="C1343" s="4" t="s">
        <v>4926</v>
      </c>
      <c r="D1343" s="5">
        <v>45849</v>
      </c>
      <c r="E1343" s="4" t="s">
        <v>5065</v>
      </c>
      <c r="F1343" s="4"/>
      <c r="G1343" s="4" t="s">
        <v>5130</v>
      </c>
      <c r="H1343" s="4" t="s">
        <v>5017</v>
      </c>
      <c r="I1343" s="4">
        <v>1107</v>
      </c>
      <c r="J1343" s="4" t="s">
        <v>4973</v>
      </c>
      <c r="K1343" s="4"/>
      <c r="L1343" s="4"/>
    </row>
    <row r="1344" spans="1:12">
      <c r="A1344" s="4" t="s">
        <v>6479</v>
      </c>
      <c r="B1344" s="4" t="s">
        <v>2748</v>
      </c>
      <c r="C1344" s="4" t="s">
        <v>5106</v>
      </c>
      <c r="D1344" s="5">
        <v>45717</v>
      </c>
      <c r="E1344" s="4" t="s">
        <v>4954</v>
      </c>
      <c r="F1344" s="4" t="s">
        <v>4857</v>
      </c>
      <c r="G1344" s="4" t="s">
        <v>5074</v>
      </c>
      <c r="H1344" s="4" t="s">
        <v>5090</v>
      </c>
      <c r="I1344" s="4"/>
      <c r="J1344" s="4" t="s">
        <v>4929</v>
      </c>
      <c r="K1344" s="4" t="s">
        <v>5047</v>
      </c>
      <c r="L1344" s="4"/>
    </row>
    <row r="1345" spans="1:12">
      <c r="A1345" s="4" t="s">
        <v>6480</v>
      </c>
      <c r="B1345" s="4" t="s">
        <v>2291</v>
      </c>
      <c r="C1345" s="4" t="s">
        <v>5152</v>
      </c>
      <c r="D1345" s="5">
        <v>45849</v>
      </c>
      <c r="E1345" s="4" t="s">
        <v>4954</v>
      </c>
      <c r="F1345" s="4"/>
      <c r="G1345" s="4" t="s">
        <v>5074</v>
      </c>
      <c r="H1345" s="4" t="s">
        <v>5063</v>
      </c>
      <c r="I1345" s="4">
        <v>440</v>
      </c>
      <c r="J1345" s="4" t="s">
        <v>5100</v>
      </c>
      <c r="K1345" s="4"/>
      <c r="L1345" s="4"/>
    </row>
    <row r="1346" spans="1:12">
      <c r="A1346" s="4" t="s">
        <v>6481</v>
      </c>
      <c r="B1346" s="4" t="s">
        <v>476</v>
      </c>
      <c r="C1346" s="4" t="s">
        <v>5260</v>
      </c>
      <c r="D1346" s="5">
        <v>45762</v>
      </c>
      <c r="E1346" s="4" t="s">
        <v>4954</v>
      </c>
      <c r="F1346" s="4" t="s">
        <v>4839</v>
      </c>
      <c r="G1346" s="4" t="s">
        <v>4933</v>
      </c>
      <c r="H1346" s="4" t="s">
        <v>4934</v>
      </c>
      <c r="I1346" s="4">
        <v>661</v>
      </c>
      <c r="J1346" s="4" t="s">
        <v>4977</v>
      </c>
      <c r="K1346" s="4" t="s">
        <v>5012</v>
      </c>
      <c r="L1346" s="4"/>
    </row>
    <row r="1347" spans="1:12">
      <c r="A1347" s="4" t="s">
        <v>6482</v>
      </c>
      <c r="B1347" s="4" t="s">
        <v>3677</v>
      </c>
      <c r="C1347" s="4" t="s">
        <v>5029</v>
      </c>
      <c r="D1347" s="5">
        <v>45773</v>
      </c>
      <c r="E1347" s="4" t="s">
        <v>4954</v>
      </c>
      <c r="F1347" s="4" t="s">
        <v>4824</v>
      </c>
      <c r="G1347" s="4" t="s">
        <v>4944</v>
      </c>
      <c r="H1347" s="4"/>
      <c r="I1347" s="4"/>
      <c r="J1347" s="4"/>
      <c r="K1347" s="4" t="s">
        <v>5122</v>
      </c>
      <c r="L1347" s="4"/>
    </row>
    <row r="1348" spans="1:12">
      <c r="A1348" s="4" t="s">
        <v>6483</v>
      </c>
      <c r="B1348" s="4" t="s">
        <v>3017</v>
      </c>
      <c r="C1348" s="4" t="s">
        <v>5037</v>
      </c>
      <c r="D1348" s="5">
        <v>45710</v>
      </c>
      <c r="E1348" s="4"/>
      <c r="F1348" s="4"/>
      <c r="G1348" s="4" t="s">
        <v>5120</v>
      </c>
      <c r="H1348" s="4" t="s">
        <v>5076</v>
      </c>
      <c r="I1348" s="4">
        <v>1119</v>
      </c>
      <c r="J1348" s="4" t="s">
        <v>4935</v>
      </c>
      <c r="K1348" s="4" t="s">
        <v>4963</v>
      </c>
      <c r="L1348" s="4"/>
    </row>
    <row r="1349" spans="1:12">
      <c r="A1349" s="4" t="s">
        <v>6484</v>
      </c>
      <c r="B1349" s="4" t="s">
        <v>2251</v>
      </c>
      <c r="C1349" s="4" t="s">
        <v>5118</v>
      </c>
      <c r="D1349" s="5">
        <v>45780</v>
      </c>
      <c r="E1349" s="4" t="s">
        <v>5056</v>
      </c>
      <c r="F1349" s="4"/>
      <c r="G1349" s="4" t="s">
        <v>5132</v>
      </c>
      <c r="H1349" s="4" t="s">
        <v>5006</v>
      </c>
      <c r="I1349" s="4"/>
      <c r="J1349" s="4" t="s">
        <v>4935</v>
      </c>
      <c r="K1349" s="4" t="s">
        <v>5053</v>
      </c>
      <c r="L1349" s="4" t="s">
        <v>5370</v>
      </c>
    </row>
    <row r="1350" spans="1:12">
      <c r="A1350" s="4" t="s">
        <v>6485</v>
      </c>
      <c r="B1350" s="4" t="s">
        <v>2159</v>
      </c>
      <c r="C1350" s="4" t="s">
        <v>5116</v>
      </c>
      <c r="D1350" s="5">
        <v>45667</v>
      </c>
      <c r="E1350" s="4" t="s">
        <v>4896</v>
      </c>
      <c r="F1350" s="4"/>
      <c r="G1350" s="4" t="s">
        <v>5010</v>
      </c>
      <c r="H1350" s="4" t="s">
        <v>5060</v>
      </c>
      <c r="I1350" s="4">
        <v>766</v>
      </c>
      <c r="J1350" s="4" t="s">
        <v>4977</v>
      </c>
      <c r="K1350" s="4" t="s">
        <v>4963</v>
      </c>
      <c r="L1350" s="4"/>
    </row>
    <row r="1351" spans="1:12">
      <c r="A1351" s="4" t="s">
        <v>6486</v>
      </c>
      <c r="B1351" s="4" t="s">
        <v>4746</v>
      </c>
      <c r="C1351" s="4" t="s">
        <v>5029</v>
      </c>
      <c r="D1351" s="5">
        <v>45708</v>
      </c>
      <c r="E1351" s="4" t="s">
        <v>4982</v>
      </c>
      <c r="F1351" s="4" t="s">
        <v>4891</v>
      </c>
      <c r="G1351" s="4" t="s">
        <v>4955</v>
      </c>
      <c r="H1351" s="4" t="s">
        <v>5006</v>
      </c>
      <c r="I1351" s="4">
        <v>2364</v>
      </c>
      <c r="J1351" s="4" t="s">
        <v>4929</v>
      </c>
      <c r="K1351" s="4" t="s">
        <v>5023</v>
      </c>
      <c r="L1351" s="4"/>
    </row>
    <row r="1352" spans="1:12">
      <c r="A1352" s="4" t="s">
        <v>6487</v>
      </c>
      <c r="B1352" s="4" t="s">
        <v>2398</v>
      </c>
      <c r="C1352" s="4" t="s">
        <v>4932</v>
      </c>
      <c r="D1352" s="5">
        <v>45799</v>
      </c>
      <c r="E1352" s="4"/>
      <c r="F1352" s="4" t="s">
        <v>4865</v>
      </c>
      <c r="G1352" s="4" t="s">
        <v>5014</v>
      </c>
      <c r="H1352" s="4" t="s">
        <v>5052</v>
      </c>
      <c r="I1352" s="4">
        <v>137</v>
      </c>
      <c r="J1352" s="4" t="s">
        <v>5049</v>
      </c>
      <c r="K1352" s="4" t="s">
        <v>5122</v>
      </c>
      <c r="L1352" s="4"/>
    </row>
    <row r="1353" spans="1:12">
      <c r="A1353" s="4" t="s">
        <v>6488</v>
      </c>
      <c r="B1353" s="4" t="s">
        <v>1426</v>
      </c>
      <c r="C1353" s="4" t="s">
        <v>4965</v>
      </c>
      <c r="D1353" s="5">
        <v>45672</v>
      </c>
      <c r="E1353" s="4" t="s">
        <v>5079</v>
      </c>
      <c r="F1353" s="4" t="s">
        <v>4857</v>
      </c>
      <c r="G1353" s="4" t="s">
        <v>5156</v>
      </c>
      <c r="H1353" s="4" t="s">
        <v>5060</v>
      </c>
      <c r="I1353" s="4">
        <v>1042</v>
      </c>
      <c r="J1353" s="4" t="s">
        <v>5137</v>
      </c>
      <c r="K1353" s="4" t="s">
        <v>4969</v>
      </c>
      <c r="L1353" s="4"/>
    </row>
    <row r="1354" spans="1:12">
      <c r="A1354" s="4" t="s">
        <v>6489</v>
      </c>
      <c r="B1354" s="4" t="s">
        <v>4515</v>
      </c>
      <c r="C1354" s="4" t="s">
        <v>5078</v>
      </c>
      <c r="D1354" s="5">
        <v>46004</v>
      </c>
      <c r="E1354" s="4" t="s">
        <v>5034</v>
      </c>
      <c r="F1354" s="4" t="s">
        <v>4875</v>
      </c>
      <c r="G1354" s="4" t="s">
        <v>5156</v>
      </c>
      <c r="H1354" s="4" t="s">
        <v>5076</v>
      </c>
      <c r="I1354" s="4">
        <v>138</v>
      </c>
      <c r="J1354" s="4" t="s">
        <v>5082</v>
      </c>
      <c r="K1354" s="4"/>
      <c r="L1354" s="4"/>
    </row>
    <row r="1355" spans="1:12">
      <c r="A1355" s="4" t="s">
        <v>6490</v>
      </c>
      <c r="B1355" s="4" t="s">
        <v>4403</v>
      </c>
      <c r="C1355" s="4" t="s">
        <v>5206</v>
      </c>
      <c r="D1355" s="5">
        <v>45989</v>
      </c>
      <c r="E1355" s="4" t="s">
        <v>4960</v>
      </c>
      <c r="F1355" s="4" t="s">
        <v>4891</v>
      </c>
      <c r="G1355" s="4" t="s">
        <v>5174</v>
      </c>
      <c r="H1355" s="4" t="s">
        <v>5052</v>
      </c>
      <c r="I1355" s="4">
        <v>2116</v>
      </c>
      <c r="J1355" s="4" t="s">
        <v>4962</v>
      </c>
      <c r="K1355" s="4" t="s">
        <v>4930</v>
      </c>
      <c r="L1355" s="4"/>
    </row>
    <row r="1356" spans="1:12">
      <c r="A1356" s="4" t="s">
        <v>6491</v>
      </c>
      <c r="B1356" s="4" t="s">
        <v>4053</v>
      </c>
      <c r="C1356" s="4" t="s">
        <v>5111</v>
      </c>
      <c r="D1356" s="5"/>
      <c r="E1356" s="4" t="s">
        <v>5038</v>
      </c>
      <c r="F1356" s="4" t="s">
        <v>4857</v>
      </c>
      <c r="G1356" s="4" t="s">
        <v>4955</v>
      </c>
      <c r="H1356" s="4" t="s">
        <v>5060</v>
      </c>
      <c r="I1356" s="4">
        <v>2172</v>
      </c>
      <c r="J1356" s="4" t="s">
        <v>4946</v>
      </c>
      <c r="K1356" s="4" t="s">
        <v>4963</v>
      </c>
      <c r="L1356" s="4"/>
    </row>
    <row r="1357" spans="1:12">
      <c r="A1357" s="4" t="s">
        <v>6492</v>
      </c>
      <c r="B1357" s="4" t="s">
        <v>1167</v>
      </c>
      <c r="C1357" s="4" t="s">
        <v>5240</v>
      </c>
      <c r="D1357" s="5">
        <v>45880</v>
      </c>
      <c r="E1357" s="4" t="s">
        <v>4896</v>
      </c>
      <c r="F1357" s="4" t="s">
        <v>4875</v>
      </c>
      <c r="G1357" s="4" t="s">
        <v>4967</v>
      </c>
      <c r="H1357" s="4" t="s">
        <v>5006</v>
      </c>
      <c r="I1357" s="4">
        <v>125</v>
      </c>
      <c r="J1357" s="4" t="s">
        <v>5191</v>
      </c>
      <c r="K1357" s="4" t="s">
        <v>4978</v>
      </c>
      <c r="L1357" s="4"/>
    </row>
    <row r="1358" spans="1:12">
      <c r="A1358" s="4" t="s">
        <v>6493</v>
      </c>
      <c r="B1358" s="4" t="s">
        <v>1641</v>
      </c>
      <c r="C1358" s="4" t="s">
        <v>5140</v>
      </c>
      <c r="D1358" s="5">
        <v>45943</v>
      </c>
      <c r="E1358" s="4" t="s">
        <v>5127</v>
      </c>
      <c r="F1358" s="4" t="s">
        <v>4875</v>
      </c>
      <c r="G1358" s="4" t="s">
        <v>5010</v>
      </c>
      <c r="H1358" s="4" t="s">
        <v>4934</v>
      </c>
      <c r="I1358" s="4">
        <v>452</v>
      </c>
      <c r="J1358" s="4" t="s">
        <v>5092</v>
      </c>
      <c r="K1358" s="4" t="s">
        <v>4999</v>
      </c>
      <c r="L1358" s="4"/>
    </row>
    <row r="1359" spans="1:12">
      <c r="A1359" s="4" t="s">
        <v>6494</v>
      </c>
      <c r="B1359" s="4" t="s">
        <v>3692</v>
      </c>
      <c r="C1359" s="4" t="s">
        <v>5106</v>
      </c>
      <c r="D1359" s="5">
        <v>45971</v>
      </c>
      <c r="E1359" s="4" t="s">
        <v>5065</v>
      </c>
      <c r="F1359" s="4" t="s">
        <v>4891</v>
      </c>
      <c r="G1359" s="4" t="s">
        <v>4955</v>
      </c>
      <c r="H1359" s="4" t="s">
        <v>316</v>
      </c>
      <c r="I1359" s="4">
        <v>2341</v>
      </c>
      <c r="J1359" s="4" t="s">
        <v>5049</v>
      </c>
      <c r="K1359" s="4" t="s">
        <v>5122</v>
      </c>
      <c r="L1359" s="4"/>
    </row>
    <row r="1360" spans="1:12">
      <c r="A1360" s="4" t="s">
        <v>6495</v>
      </c>
      <c r="B1360" s="4" t="s">
        <v>4411</v>
      </c>
      <c r="C1360" s="4" t="s">
        <v>5046</v>
      </c>
      <c r="D1360" s="5">
        <v>45841</v>
      </c>
      <c r="E1360" s="4"/>
      <c r="F1360" s="4" t="s">
        <v>4819</v>
      </c>
      <c r="G1360" s="4" t="s">
        <v>4933</v>
      </c>
      <c r="H1360" s="4" t="s">
        <v>5017</v>
      </c>
      <c r="I1360" s="4">
        <v>1559</v>
      </c>
      <c r="J1360" s="4" t="s">
        <v>5082</v>
      </c>
      <c r="K1360" s="4" t="s">
        <v>5122</v>
      </c>
      <c r="L1360" s="4"/>
    </row>
    <row r="1361" spans="1:12">
      <c r="A1361" s="4" t="s">
        <v>6496</v>
      </c>
      <c r="B1361" s="4" t="s">
        <v>3210</v>
      </c>
      <c r="C1361" s="4" t="s">
        <v>4971</v>
      </c>
      <c r="D1361" s="5">
        <v>45982</v>
      </c>
      <c r="E1361" s="4" t="s">
        <v>5038</v>
      </c>
      <c r="F1361" s="4" t="s">
        <v>4875</v>
      </c>
      <c r="G1361" s="4" t="s">
        <v>4967</v>
      </c>
      <c r="H1361" s="4" t="s">
        <v>4939</v>
      </c>
      <c r="I1361" s="4">
        <v>185</v>
      </c>
      <c r="J1361" s="4" t="s">
        <v>5100</v>
      </c>
      <c r="K1361" s="4" t="s">
        <v>4957</v>
      </c>
      <c r="L1361" s="4"/>
    </row>
    <row r="1362" spans="1:12">
      <c r="A1362" s="4" t="s">
        <v>6497</v>
      </c>
      <c r="B1362" s="4" t="s">
        <v>4314</v>
      </c>
      <c r="C1362" s="4" t="s">
        <v>5152</v>
      </c>
      <c r="D1362" s="5">
        <v>45975</v>
      </c>
      <c r="E1362" s="4" t="s">
        <v>5079</v>
      </c>
      <c r="F1362" s="4" t="s">
        <v>4824</v>
      </c>
      <c r="G1362" s="4" t="s">
        <v>5120</v>
      </c>
      <c r="H1362" s="4" t="s">
        <v>4998</v>
      </c>
      <c r="I1362" s="4">
        <v>1696</v>
      </c>
      <c r="J1362" s="4" t="s">
        <v>5092</v>
      </c>
      <c r="K1362" s="4" t="s">
        <v>4978</v>
      </c>
      <c r="L1362" s="4"/>
    </row>
    <row r="1363" spans="1:12">
      <c r="A1363" s="4" t="s">
        <v>6498</v>
      </c>
      <c r="B1363" s="4" t="s">
        <v>4101</v>
      </c>
      <c r="C1363" s="4" t="s">
        <v>5325</v>
      </c>
      <c r="D1363" s="5">
        <v>45790</v>
      </c>
      <c r="E1363" s="4" t="s">
        <v>5113</v>
      </c>
      <c r="F1363" s="4" t="s">
        <v>4875</v>
      </c>
      <c r="G1363" s="4" t="s">
        <v>4938</v>
      </c>
      <c r="H1363" s="4" t="s">
        <v>5006</v>
      </c>
      <c r="I1363" s="4">
        <v>1207</v>
      </c>
      <c r="J1363" s="4" t="s">
        <v>5031</v>
      </c>
      <c r="K1363" s="4" t="s">
        <v>4963</v>
      </c>
      <c r="L1363" s="4"/>
    </row>
    <row r="1364" spans="1:12">
      <c r="A1364" s="4" t="s">
        <v>6499</v>
      </c>
      <c r="B1364" s="4" t="s">
        <v>733</v>
      </c>
      <c r="C1364" s="4" t="s">
        <v>5086</v>
      </c>
      <c r="D1364" s="5">
        <v>45849</v>
      </c>
      <c r="E1364" s="4"/>
      <c r="F1364" s="4" t="s">
        <v>4819</v>
      </c>
      <c r="G1364" s="4" t="s">
        <v>5071</v>
      </c>
      <c r="H1364" s="4" t="s">
        <v>4928</v>
      </c>
      <c r="I1364" s="4">
        <v>1658</v>
      </c>
      <c r="J1364" s="4" t="s">
        <v>5049</v>
      </c>
      <c r="K1364" s="4" t="s">
        <v>4969</v>
      </c>
      <c r="L1364" s="4" t="s">
        <v>5603</v>
      </c>
    </row>
    <row r="1365" spans="1:12">
      <c r="A1365" s="4" t="s">
        <v>6500</v>
      </c>
      <c r="B1365" s="4" t="s">
        <v>677</v>
      </c>
      <c r="C1365" s="4" t="s">
        <v>4975</v>
      </c>
      <c r="D1365" s="5">
        <v>45812</v>
      </c>
      <c r="E1365" s="4" t="s">
        <v>4954</v>
      </c>
      <c r="F1365" s="4" t="s">
        <v>4839</v>
      </c>
      <c r="G1365" s="4" t="s">
        <v>5156</v>
      </c>
      <c r="H1365" s="4" t="s">
        <v>133</v>
      </c>
      <c r="I1365" s="4">
        <v>2385</v>
      </c>
      <c r="J1365" s="4" t="s">
        <v>5082</v>
      </c>
      <c r="K1365" s="4" t="s">
        <v>5035</v>
      </c>
      <c r="L1365" s="4"/>
    </row>
    <row r="1366" spans="1:12">
      <c r="A1366" s="4" t="s">
        <v>6501</v>
      </c>
      <c r="B1366" s="4" t="s">
        <v>4659</v>
      </c>
      <c r="C1366" s="4" t="s">
        <v>5238</v>
      </c>
      <c r="D1366" s="5">
        <v>45744</v>
      </c>
      <c r="E1366" s="4" t="s">
        <v>5134</v>
      </c>
      <c r="F1366" s="4" t="s">
        <v>4857</v>
      </c>
      <c r="G1366" s="4" t="s">
        <v>5142</v>
      </c>
      <c r="H1366" s="4" t="s">
        <v>316</v>
      </c>
      <c r="I1366" s="4">
        <v>292</v>
      </c>
      <c r="J1366" s="4" t="s">
        <v>5031</v>
      </c>
      <c r="K1366" s="4"/>
      <c r="L1366" s="4"/>
    </row>
    <row r="1367" spans="1:12">
      <c r="A1367" s="4" t="s">
        <v>6502</v>
      </c>
      <c r="B1367" s="4" t="s">
        <v>4288</v>
      </c>
      <c r="C1367" s="4" t="s">
        <v>4996</v>
      </c>
      <c r="D1367" s="5">
        <v>45841</v>
      </c>
      <c r="E1367" s="4" t="s">
        <v>5034</v>
      </c>
      <c r="F1367" s="4" t="s">
        <v>4819</v>
      </c>
      <c r="G1367" s="4" t="s">
        <v>4944</v>
      </c>
      <c r="H1367" s="4" t="s">
        <v>133</v>
      </c>
      <c r="I1367" s="4">
        <v>657</v>
      </c>
      <c r="J1367" s="4" t="s">
        <v>4935</v>
      </c>
      <c r="K1367" s="4" t="s">
        <v>5057</v>
      </c>
      <c r="L1367" s="4"/>
    </row>
    <row r="1368" spans="1:12">
      <c r="A1368" s="4" t="s">
        <v>6503</v>
      </c>
      <c r="B1368" s="4" t="s">
        <v>4592</v>
      </c>
      <c r="C1368" s="4" t="s">
        <v>5160</v>
      </c>
      <c r="D1368" s="5">
        <v>45928</v>
      </c>
      <c r="E1368" s="4" t="s">
        <v>251</v>
      </c>
      <c r="F1368" s="4" t="s">
        <v>4819</v>
      </c>
      <c r="G1368" s="4" t="s">
        <v>4972</v>
      </c>
      <c r="H1368" s="4" t="s">
        <v>4998</v>
      </c>
      <c r="I1368" s="4">
        <v>2295</v>
      </c>
      <c r="J1368" s="4" t="s">
        <v>4973</v>
      </c>
      <c r="K1368" s="4" t="s">
        <v>4978</v>
      </c>
      <c r="L1368" s="4"/>
    </row>
    <row r="1369" spans="1:12">
      <c r="A1369" s="4" t="s">
        <v>6504</v>
      </c>
      <c r="B1369" s="4" t="s">
        <v>1728</v>
      </c>
      <c r="C1369" s="4" t="s">
        <v>5042</v>
      </c>
      <c r="D1369" s="5">
        <v>46018</v>
      </c>
      <c r="E1369" s="4"/>
      <c r="F1369" s="4" t="s">
        <v>4865</v>
      </c>
      <c r="G1369" s="4" t="s">
        <v>4976</v>
      </c>
      <c r="H1369" s="4" t="s">
        <v>5136</v>
      </c>
      <c r="I1369" s="4">
        <v>463</v>
      </c>
      <c r="J1369" s="4"/>
      <c r="K1369" s="4" t="s">
        <v>5012</v>
      </c>
      <c r="L1369" s="4"/>
    </row>
    <row r="1370" spans="1:12">
      <c r="A1370" s="4" t="s">
        <v>6505</v>
      </c>
      <c r="B1370" s="4" t="s">
        <v>2215</v>
      </c>
      <c r="C1370" s="4" t="s">
        <v>4990</v>
      </c>
      <c r="D1370" s="5">
        <v>45859</v>
      </c>
      <c r="E1370" s="4" t="s">
        <v>4960</v>
      </c>
      <c r="F1370" s="4" t="s">
        <v>4824</v>
      </c>
      <c r="G1370" s="4"/>
      <c r="H1370" s="4" t="s">
        <v>4998</v>
      </c>
      <c r="I1370" s="4">
        <v>1515</v>
      </c>
      <c r="J1370" s="4" t="s">
        <v>4929</v>
      </c>
      <c r="K1370" s="4" t="s">
        <v>4947</v>
      </c>
      <c r="L1370" s="4"/>
    </row>
    <row r="1371" spans="1:12">
      <c r="A1371" s="4" t="s">
        <v>6506</v>
      </c>
      <c r="B1371" s="4" t="s">
        <v>296</v>
      </c>
      <c r="C1371" s="4" t="s">
        <v>5042</v>
      </c>
      <c r="D1371" s="5">
        <v>45732</v>
      </c>
      <c r="E1371" s="4" t="s">
        <v>5038</v>
      </c>
      <c r="F1371" s="4" t="s">
        <v>4824</v>
      </c>
      <c r="G1371" s="4" t="s">
        <v>5059</v>
      </c>
      <c r="H1371" s="4"/>
      <c r="I1371" s="4">
        <v>67</v>
      </c>
      <c r="J1371" s="4" t="s">
        <v>5100</v>
      </c>
      <c r="K1371" s="4"/>
      <c r="L1371" s="4"/>
    </row>
    <row r="1372" spans="1:12">
      <c r="A1372" s="4" t="s">
        <v>6507</v>
      </c>
      <c r="B1372" s="4" t="s">
        <v>3242</v>
      </c>
      <c r="C1372" s="4" t="s">
        <v>5240</v>
      </c>
      <c r="D1372" s="5">
        <v>45755</v>
      </c>
      <c r="E1372" s="4" t="s">
        <v>5079</v>
      </c>
      <c r="F1372" s="4"/>
      <c r="G1372" s="4" t="s">
        <v>4987</v>
      </c>
      <c r="H1372" s="4" t="s">
        <v>5090</v>
      </c>
      <c r="I1372" s="4"/>
      <c r="J1372" s="4" t="s">
        <v>4977</v>
      </c>
      <c r="K1372" s="4" t="s">
        <v>4957</v>
      </c>
      <c r="L1372" s="4"/>
    </row>
    <row r="1373" spans="1:12">
      <c r="A1373" s="4" t="s">
        <v>6508</v>
      </c>
      <c r="B1373" s="4" t="s">
        <v>1751</v>
      </c>
      <c r="C1373" s="4" t="s">
        <v>5263</v>
      </c>
      <c r="D1373" s="5">
        <v>45896</v>
      </c>
      <c r="E1373" s="4" t="s">
        <v>5043</v>
      </c>
      <c r="F1373" s="4" t="s">
        <v>4865</v>
      </c>
      <c r="G1373" s="4" t="s">
        <v>4955</v>
      </c>
      <c r="H1373" s="4" t="s">
        <v>4928</v>
      </c>
      <c r="I1373" s="4">
        <v>1672</v>
      </c>
      <c r="J1373" s="4" t="s">
        <v>5002</v>
      </c>
      <c r="K1373" s="4" t="s">
        <v>4969</v>
      </c>
      <c r="L1373" s="4"/>
    </row>
    <row r="1374" spans="1:12">
      <c r="A1374" s="4" t="s">
        <v>6509</v>
      </c>
      <c r="B1374" s="4" t="s">
        <v>3030</v>
      </c>
      <c r="C1374" s="4" t="s">
        <v>4949</v>
      </c>
      <c r="D1374" s="5">
        <v>45896</v>
      </c>
      <c r="E1374" s="4" t="s">
        <v>5094</v>
      </c>
      <c r="F1374" s="4"/>
      <c r="G1374" s="4" t="s">
        <v>5172</v>
      </c>
      <c r="H1374" s="4" t="s">
        <v>4988</v>
      </c>
      <c r="I1374" s="4">
        <v>1012</v>
      </c>
      <c r="J1374" s="4" t="s">
        <v>5191</v>
      </c>
      <c r="K1374" s="4" t="s">
        <v>5012</v>
      </c>
      <c r="L1374" s="4"/>
    </row>
    <row r="1375" spans="1:12">
      <c r="A1375" s="4" t="s">
        <v>6510</v>
      </c>
      <c r="B1375" s="4" t="s">
        <v>2772</v>
      </c>
      <c r="C1375" s="4" t="s">
        <v>5111</v>
      </c>
      <c r="D1375" s="5">
        <v>45778</v>
      </c>
      <c r="E1375" s="4" t="s">
        <v>5113</v>
      </c>
      <c r="F1375" s="4" t="s">
        <v>4891</v>
      </c>
      <c r="G1375" s="4" t="s">
        <v>5030</v>
      </c>
      <c r="H1375" s="4" t="s">
        <v>5006</v>
      </c>
      <c r="I1375" s="4">
        <v>353</v>
      </c>
      <c r="J1375" s="4" t="s">
        <v>5137</v>
      </c>
      <c r="K1375" s="4" t="s">
        <v>4963</v>
      </c>
      <c r="L1375" s="4"/>
    </row>
    <row r="1376" spans="1:12">
      <c r="A1376" s="4" t="s">
        <v>6511</v>
      </c>
      <c r="B1376" s="4" t="s">
        <v>848</v>
      </c>
      <c r="C1376" s="4" t="s">
        <v>4926</v>
      </c>
      <c r="D1376" s="5">
        <v>45841</v>
      </c>
      <c r="E1376" s="4" t="s">
        <v>5113</v>
      </c>
      <c r="F1376" s="4" t="s">
        <v>4898</v>
      </c>
      <c r="G1376" s="4" t="s">
        <v>5132</v>
      </c>
      <c r="H1376" s="4" t="s">
        <v>4968</v>
      </c>
      <c r="I1376" s="4">
        <v>129</v>
      </c>
      <c r="J1376" s="4" t="s">
        <v>5137</v>
      </c>
      <c r="K1376" s="4"/>
      <c r="L1376" s="4"/>
    </row>
    <row r="1377" spans="1:12">
      <c r="A1377" s="4" t="s">
        <v>6512</v>
      </c>
      <c r="B1377" s="4" t="s">
        <v>579</v>
      </c>
      <c r="C1377" s="4" t="s">
        <v>5118</v>
      </c>
      <c r="D1377" s="5"/>
      <c r="E1377" s="4" t="s">
        <v>369</v>
      </c>
      <c r="F1377" s="4" t="s">
        <v>4865</v>
      </c>
      <c r="G1377" s="4" t="s">
        <v>5130</v>
      </c>
      <c r="H1377" s="4"/>
      <c r="I1377" s="4">
        <v>603</v>
      </c>
      <c r="J1377" s="4" t="s">
        <v>5100</v>
      </c>
      <c r="K1377" s="4" t="s">
        <v>5047</v>
      </c>
      <c r="L1377" s="4"/>
    </row>
    <row r="1378" spans="1:12">
      <c r="A1378" s="4" t="s">
        <v>6513</v>
      </c>
      <c r="B1378" s="4" t="s">
        <v>971</v>
      </c>
      <c r="C1378" s="4" t="s">
        <v>5325</v>
      </c>
      <c r="D1378" s="5">
        <v>45939</v>
      </c>
      <c r="E1378" s="4" t="s">
        <v>5065</v>
      </c>
      <c r="F1378" s="4" t="s">
        <v>4819</v>
      </c>
      <c r="G1378" s="4" t="s">
        <v>5089</v>
      </c>
      <c r="H1378" s="4" t="s">
        <v>316</v>
      </c>
      <c r="I1378" s="4">
        <v>1986</v>
      </c>
      <c r="J1378" s="4" t="s">
        <v>5092</v>
      </c>
      <c r="K1378" s="4" t="s">
        <v>5053</v>
      </c>
      <c r="L1378" s="4"/>
    </row>
    <row r="1379" spans="1:12">
      <c r="A1379" s="4" t="s">
        <v>6514</v>
      </c>
      <c r="B1379" s="4" t="s">
        <v>831</v>
      </c>
      <c r="C1379" s="4" t="s">
        <v>5147</v>
      </c>
      <c r="D1379" s="5">
        <v>45816</v>
      </c>
      <c r="E1379" s="4" t="s">
        <v>5065</v>
      </c>
      <c r="F1379" s="4" t="s">
        <v>4839</v>
      </c>
      <c r="G1379" s="4" t="s">
        <v>5074</v>
      </c>
      <c r="H1379" s="4"/>
      <c r="I1379" s="4"/>
      <c r="J1379" s="4" t="s">
        <v>5137</v>
      </c>
      <c r="K1379" s="4" t="s">
        <v>5012</v>
      </c>
      <c r="L1379" s="4"/>
    </row>
    <row r="1380" spans="1:12">
      <c r="A1380" s="4" t="s">
        <v>6515</v>
      </c>
      <c r="B1380" s="4" t="s">
        <v>4345</v>
      </c>
      <c r="C1380" s="4" t="s">
        <v>5325</v>
      </c>
      <c r="D1380" s="5">
        <v>45878</v>
      </c>
      <c r="E1380" s="4" t="s">
        <v>5038</v>
      </c>
      <c r="F1380" s="4" t="s">
        <v>4847</v>
      </c>
      <c r="G1380" s="4" t="s">
        <v>4987</v>
      </c>
      <c r="H1380" s="4"/>
      <c r="I1380" s="4">
        <v>1388</v>
      </c>
      <c r="J1380" s="4" t="s">
        <v>5082</v>
      </c>
      <c r="K1380" s="4" t="s">
        <v>4999</v>
      </c>
      <c r="L1380" s="4" t="s">
        <v>5379</v>
      </c>
    </row>
    <row r="1381" spans="1:12">
      <c r="A1381" s="4" t="s">
        <v>6516</v>
      </c>
      <c r="B1381" s="4" t="s">
        <v>1216</v>
      </c>
      <c r="C1381" s="4" t="s">
        <v>5210</v>
      </c>
      <c r="D1381" s="5">
        <v>45956</v>
      </c>
      <c r="E1381" s="4" t="s">
        <v>4943</v>
      </c>
      <c r="F1381" s="4" t="s">
        <v>4847</v>
      </c>
      <c r="G1381" s="4" t="s">
        <v>4927</v>
      </c>
      <c r="H1381" s="4" t="s">
        <v>4951</v>
      </c>
      <c r="I1381" s="4">
        <v>1748</v>
      </c>
      <c r="J1381" s="4" t="s">
        <v>5107</v>
      </c>
      <c r="K1381" s="4" t="s">
        <v>4947</v>
      </c>
      <c r="L1381" s="4"/>
    </row>
    <row r="1382" spans="1:12">
      <c r="A1382" s="4" t="s">
        <v>6517</v>
      </c>
      <c r="B1382" s="4" t="s">
        <v>1909</v>
      </c>
      <c r="C1382" s="4" t="s">
        <v>4971</v>
      </c>
      <c r="D1382" s="5">
        <v>45943</v>
      </c>
      <c r="E1382" s="4" t="s">
        <v>4982</v>
      </c>
      <c r="F1382" s="4"/>
      <c r="G1382" s="4" t="s">
        <v>5189</v>
      </c>
      <c r="H1382" s="4" t="s">
        <v>222</v>
      </c>
      <c r="I1382" s="4"/>
      <c r="J1382" s="4" t="s">
        <v>4935</v>
      </c>
      <c r="K1382" s="4" t="s">
        <v>5003</v>
      </c>
      <c r="L1382" s="4"/>
    </row>
    <row r="1383" spans="1:12">
      <c r="A1383" s="4" t="s">
        <v>6518</v>
      </c>
      <c r="B1383" s="4" t="s">
        <v>1404</v>
      </c>
      <c r="C1383" s="4" t="s">
        <v>5033</v>
      </c>
      <c r="D1383" s="5">
        <v>45962</v>
      </c>
      <c r="E1383" s="4" t="s">
        <v>5079</v>
      </c>
      <c r="F1383" s="4" t="s">
        <v>4857</v>
      </c>
      <c r="G1383" s="4" t="s">
        <v>5059</v>
      </c>
      <c r="H1383" s="4"/>
      <c r="I1383" s="4">
        <v>2390</v>
      </c>
      <c r="J1383" s="4" t="s">
        <v>5082</v>
      </c>
      <c r="K1383" s="4"/>
      <c r="L1383" s="4"/>
    </row>
    <row r="1384" spans="1:12">
      <c r="A1384" s="4" t="s">
        <v>6519</v>
      </c>
      <c r="B1384" s="4" t="s">
        <v>2262</v>
      </c>
      <c r="C1384" s="4" t="s">
        <v>5229</v>
      </c>
      <c r="D1384" s="5">
        <v>45682</v>
      </c>
      <c r="E1384" s="4" t="s">
        <v>5094</v>
      </c>
      <c r="F1384" s="4" t="s">
        <v>4865</v>
      </c>
      <c r="G1384" s="4" t="s">
        <v>4972</v>
      </c>
      <c r="H1384" s="4" t="s">
        <v>4968</v>
      </c>
      <c r="I1384" s="4">
        <v>2086</v>
      </c>
      <c r="J1384" s="4"/>
      <c r="K1384" s="4" t="s">
        <v>5003</v>
      </c>
      <c r="L1384" s="4"/>
    </row>
    <row r="1385" spans="1:12">
      <c r="A1385" s="4" t="s">
        <v>6520</v>
      </c>
      <c r="B1385" s="4" t="s">
        <v>2528</v>
      </c>
      <c r="C1385" s="4" t="s">
        <v>5046</v>
      </c>
      <c r="D1385" s="5">
        <v>45859</v>
      </c>
      <c r="E1385" s="4" t="s">
        <v>5038</v>
      </c>
      <c r="F1385" s="4" t="s">
        <v>4839</v>
      </c>
      <c r="G1385" s="4" t="s">
        <v>4955</v>
      </c>
      <c r="H1385" s="4" t="s">
        <v>4939</v>
      </c>
      <c r="I1385" s="4">
        <v>1555</v>
      </c>
      <c r="J1385" s="4" t="s">
        <v>4929</v>
      </c>
      <c r="K1385" s="4" t="s">
        <v>5012</v>
      </c>
      <c r="L1385" s="4"/>
    </row>
    <row r="1386" spans="1:12">
      <c r="A1386" s="4" t="s">
        <v>6521</v>
      </c>
      <c r="B1386" s="4" t="s">
        <v>571</v>
      </c>
      <c r="C1386" s="4" t="s">
        <v>5106</v>
      </c>
      <c r="D1386" s="5">
        <v>45760</v>
      </c>
      <c r="E1386" s="4" t="s">
        <v>308</v>
      </c>
      <c r="F1386" s="4" t="s">
        <v>4875</v>
      </c>
      <c r="G1386" s="4" t="s">
        <v>5069</v>
      </c>
      <c r="H1386" s="4"/>
      <c r="I1386" s="4">
        <v>1426</v>
      </c>
      <c r="J1386" s="4" t="s">
        <v>4935</v>
      </c>
      <c r="K1386" s="4" t="s">
        <v>4930</v>
      </c>
      <c r="L1386" s="4"/>
    </row>
    <row r="1387" spans="1:12">
      <c r="A1387" s="4" t="s">
        <v>6522</v>
      </c>
      <c r="B1387" s="4" t="s">
        <v>1513</v>
      </c>
      <c r="C1387" s="4" t="s">
        <v>5263</v>
      </c>
      <c r="D1387" s="5">
        <v>46000</v>
      </c>
      <c r="E1387" s="4" t="s">
        <v>369</v>
      </c>
      <c r="F1387" s="4"/>
      <c r="G1387" s="4" t="s">
        <v>4950</v>
      </c>
      <c r="H1387" s="4" t="s">
        <v>5060</v>
      </c>
      <c r="I1387" s="4">
        <v>427</v>
      </c>
      <c r="J1387" s="4" t="s">
        <v>4929</v>
      </c>
      <c r="K1387" s="4" t="s">
        <v>5026</v>
      </c>
      <c r="L1387" s="4"/>
    </row>
    <row r="1388" spans="1:12">
      <c r="A1388" s="4" t="s">
        <v>6523</v>
      </c>
      <c r="B1388" s="4" t="s">
        <v>926</v>
      </c>
      <c r="C1388" s="4" t="s">
        <v>5116</v>
      </c>
      <c r="D1388" s="5">
        <v>45800</v>
      </c>
      <c r="E1388" s="4" t="s">
        <v>308</v>
      </c>
      <c r="F1388" s="4" t="s">
        <v>4857</v>
      </c>
      <c r="G1388" s="4" t="s">
        <v>5030</v>
      </c>
      <c r="H1388" s="4" t="s">
        <v>5060</v>
      </c>
      <c r="I1388" s="4"/>
      <c r="J1388" s="4" t="s">
        <v>5092</v>
      </c>
      <c r="K1388" s="4" t="s">
        <v>5047</v>
      </c>
      <c r="L1388" s="4"/>
    </row>
    <row r="1389" spans="1:12">
      <c r="A1389" s="4" t="s">
        <v>6524</v>
      </c>
      <c r="B1389" s="4" t="s">
        <v>3358</v>
      </c>
      <c r="C1389" s="4" t="s">
        <v>5126</v>
      </c>
      <c r="D1389" s="5">
        <v>45957</v>
      </c>
      <c r="E1389" s="4" t="s">
        <v>5034</v>
      </c>
      <c r="F1389" s="4" t="s">
        <v>4865</v>
      </c>
      <c r="G1389" s="4" t="s">
        <v>5135</v>
      </c>
      <c r="H1389" s="4" t="s">
        <v>4939</v>
      </c>
      <c r="I1389" s="4">
        <v>2363</v>
      </c>
      <c r="J1389" s="4" t="s">
        <v>5107</v>
      </c>
      <c r="K1389" s="4" t="s">
        <v>4978</v>
      </c>
      <c r="L1389" s="4"/>
    </row>
    <row r="1390" spans="1:12">
      <c r="A1390" s="4" t="s">
        <v>6525</v>
      </c>
      <c r="B1390" s="4" t="s">
        <v>1359</v>
      </c>
      <c r="C1390" s="4" t="s">
        <v>5126</v>
      </c>
      <c r="D1390" s="5">
        <v>45690</v>
      </c>
      <c r="E1390" s="4" t="s">
        <v>5113</v>
      </c>
      <c r="F1390" s="4" t="s">
        <v>4857</v>
      </c>
      <c r="G1390" s="4" t="s">
        <v>4955</v>
      </c>
      <c r="H1390" s="4" t="s">
        <v>5080</v>
      </c>
      <c r="I1390" s="4">
        <v>2294</v>
      </c>
      <c r="J1390" s="4"/>
      <c r="K1390" s="4" t="s">
        <v>5023</v>
      </c>
      <c r="L1390" s="4"/>
    </row>
    <row r="1391" spans="1:12">
      <c r="A1391" s="4" t="s">
        <v>6526</v>
      </c>
      <c r="B1391" s="4" t="s">
        <v>1369</v>
      </c>
      <c r="C1391" s="4" t="s">
        <v>4986</v>
      </c>
      <c r="D1391" s="5">
        <v>45689</v>
      </c>
      <c r="E1391" s="4" t="s">
        <v>21</v>
      </c>
      <c r="F1391" s="4" t="s">
        <v>4839</v>
      </c>
      <c r="G1391" s="4" t="s">
        <v>5174</v>
      </c>
      <c r="H1391" s="4"/>
      <c r="I1391" s="4">
        <v>361</v>
      </c>
      <c r="J1391" s="4" t="s">
        <v>4973</v>
      </c>
      <c r="K1391" s="4" t="s">
        <v>4947</v>
      </c>
      <c r="L1391" s="4"/>
    </row>
    <row r="1392" spans="1:12">
      <c r="A1392" s="4" t="s">
        <v>6527</v>
      </c>
      <c r="B1392" s="4" t="s">
        <v>3726</v>
      </c>
      <c r="C1392" s="4" t="s">
        <v>5068</v>
      </c>
      <c r="D1392" s="5">
        <v>46001</v>
      </c>
      <c r="E1392" s="4" t="s">
        <v>251</v>
      </c>
      <c r="F1392" s="4" t="s">
        <v>4847</v>
      </c>
      <c r="G1392" s="4" t="s">
        <v>5025</v>
      </c>
      <c r="H1392" s="4" t="s">
        <v>4939</v>
      </c>
      <c r="I1392" s="4">
        <v>267</v>
      </c>
      <c r="J1392" s="4" t="s">
        <v>5191</v>
      </c>
      <c r="K1392" s="4" t="s">
        <v>4978</v>
      </c>
      <c r="L1392" s="4"/>
    </row>
    <row r="1393" spans="1:12">
      <c r="A1393" s="4" t="s">
        <v>6528</v>
      </c>
      <c r="B1393" s="4" t="s">
        <v>1321</v>
      </c>
      <c r="C1393" s="4" t="s">
        <v>4992</v>
      </c>
      <c r="D1393" s="5">
        <v>45890</v>
      </c>
      <c r="E1393" s="4" t="s">
        <v>4894</v>
      </c>
      <c r="F1393" s="4"/>
      <c r="G1393" s="4" t="s">
        <v>5142</v>
      </c>
      <c r="H1393" s="4" t="s">
        <v>5072</v>
      </c>
      <c r="I1393" s="4">
        <v>867</v>
      </c>
      <c r="J1393" s="4" t="s">
        <v>4946</v>
      </c>
      <c r="K1393" s="4"/>
      <c r="L1393" s="4"/>
    </row>
    <row r="1394" spans="1:12">
      <c r="A1394" s="4" t="s">
        <v>6529</v>
      </c>
      <c r="B1394" s="4" t="s">
        <v>1178</v>
      </c>
      <c r="C1394" s="4" t="s">
        <v>4949</v>
      </c>
      <c r="D1394" s="5">
        <v>45895</v>
      </c>
      <c r="E1394" s="4" t="s">
        <v>5094</v>
      </c>
      <c r="F1394" s="4" t="s">
        <v>4898</v>
      </c>
      <c r="G1394" s="4" t="s">
        <v>5069</v>
      </c>
      <c r="H1394" s="4" t="s">
        <v>5060</v>
      </c>
      <c r="I1394" s="4">
        <v>605</v>
      </c>
      <c r="J1394" s="4" t="s">
        <v>4962</v>
      </c>
      <c r="K1394" s="4" t="s">
        <v>5035</v>
      </c>
      <c r="L1394" s="4"/>
    </row>
    <row r="1395" spans="1:12">
      <c r="A1395" s="4" t="s">
        <v>6530</v>
      </c>
      <c r="B1395" s="4" t="s">
        <v>1004</v>
      </c>
      <c r="C1395" s="4" t="s">
        <v>5051</v>
      </c>
      <c r="D1395" s="5">
        <v>45954</v>
      </c>
      <c r="E1395" s="4" t="s">
        <v>308</v>
      </c>
      <c r="F1395" s="4" t="s">
        <v>4839</v>
      </c>
      <c r="G1395" s="4"/>
      <c r="H1395" s="4"/>
      <c r="I1395" s="4"/>
      <c r="J1395" s="4" t="s">
        <v>5002</v>
      </c>
      <c r="K1395" s="4" t="s">
        <v>5047</v>
      </c>
      <c r="L1395" s="4"/>
    </row>
    <row r="1396" spans="1:12">
      <c r="A1396" s="4" t="s">
        <v>6531</v>
      </c>
      <c r="B1396" s="4" t="s">
        <v>922</v>
      </c>
      <c r="C1396" s="4" t="s">
        <v>5016</v>
      </c>
      <c r="D1396" s="5">
        <v>45952</v>
      </c>
      <c r="E1396" s="4" t="s">
        <v>5056</v>
      </c>
      <c r="F1396" s="4"/>
      <c r="G1396" s="4" t="s">
        <v>5069</v>
      </c>
      <c r="H1396" s="4" t="s">
        <v>133</v>
      </c>
      <c r="I1396" s="4">
        <v>352</v>
      </c>
      <c r="J1396" s="4" t="s">
        <v>4929</v>
      </c>
      <c r="K1396" s="4" t="s">
        <v>5053</v>
      </c>
      <c r="L1396" s="4"/>
    </row>
    <row r="1397" spans="1:12">
      <c r="A1397" s="4" t="s">
        <v>6532</v>
      </c>
      <c r="B1397" s="4" t="s">
        <v>1772</v>
      </c>
      <c r="C1397" s="4" t="s">
        <v>4981</v>
      </c>
      <c r="D1397" s="5">
        <v>45698</v>
      </c>
      <c r="E1397" s="4" t="s">
        <v>4943</v>
      </c>
      <c r="F1397" s="4" t="s">
        <v>4865</v>
      </c>
      <c r="G1397" s="4" t="s">
        <v>5010</v>
      </c>
      <c r="H1397" s="4" t="s">
        <v>5011</v>
      </c>
      <c r="I1397" s="4"/>
      <c r="J1397" s="4" t="s">
        <v>4973</v>
      </c>
      <c r="K1397" s="4"/>
      <c r="L1397" s="4"/>
    </row>
    <row r="1398" spans="1:12">
      <c r="A1398" s="4" t="s">
        <v>6533</v>
      </c>
      <c r="B1398" s="4" t="s">
        <v>880</v>
      </c>
      <c r="C1398" s="4" t="s">
        <v>5176</v>
      </c>
      <c r="D1398" s="5">
        <v>45892</v>
      </c>
      <c r="E1398" s="4" t="s">
        <v>21</v>
      </c>
      <c r="F1398" s="4" t="s">
        <v>4819</v>
      </c>
      <c r="G1398" s="4" t="s">
        <v>4987</v>
      </c>
      <c r="H1398" s="4" t="s">
        <v>4994</v>
      </c>
      <c r="I1398" s="4"/>
      <c r="J1398" s="4" t="s">
        <v>5107</v>
      </c>
      <c r="K1398" s="4" t="s">
        <v>4947</v>
      </c>
      <c r="L1398" s="4"/>
    </row>
    <row r="1399" spans="1:12">
      <c r="A1399" s="4" t="s">
        <v>6534</v>
      </c>
      <c r="B1399" s="4" t="s">
        <v>1471</v>
      </c>
      <c r="C1399" s="4" t="s">
        <v>5263</v>
      </c>
      <c r="D1399" s="5">
        <v>45894</v>
      </c>
      <c r="E1399" s="4" t="s">
        <v>5113</v>
      </c>
      <c r="F1399" s="4"/>
      <c r="G1399" s="4" t="s">
        <v>5071</v>
      </c>
      <c r="H1399" s="4" t="s">
        <v>5084</v>
      </c>
      <c r="I1399" s="4">
        <v>523</v>
      </c>
      <c r="J1399" s="4" t="s">
        <v>5049</v>
      </c>
      <c r="K1399" s="4" t="s">
        <v>5057</v>
      </c>
      <c r="L1399" s="4"/>
    </row>
    <row r="1400" spans="1:12">
      <c r="A1400" s="4" t="s">
        <v>6535</v>
      </c>
      <c r="B1400" s="4" t="s">
        <v>2343</v>
      </c>
      <c r="C1400" s="4" t="s">
        <v>4981</v>
      </c>
      <c r="D1400" s="5">
        <v>45816</v>
      </c>
      <c r="E1400" s="4"/>
      <c r="F1400" s="4" t="s">
        <v>4847</v>
      </c>
      <c r="G1400" s="4" t="s">
        <v>5030</v>
      </c>
      <c r="H1400" s="4" t="s">
        <v>489</v>
      </c>
      <c r="I1400" s="4">
        <v>2168</v>
      </c>
      <c r="J1400" s="4" t="s">
        <v>5137</v>
      </c>
      <c r="K1400" s="4" t="s">
        <v>5047</v>
      </c>
      <c r="L1400" s="4"/>
    </row>
    <row r="1401" spans="1:12">
      <c r="A1401" s="4" t="s">
        <v>6536</v>
      </c>
      <c r="B1401" s="4" t="s">
        <v>3427</v>
      </c>
      <c r="C1401" s="4" t="s">
        <v>5016</v>
      </c>
      <c r="D1401" s="5">
        <v>45874</v>
      </c>
      <c r="E1401" s="4" t="s">
        <v>5134</v>
      </c>
      <c r="F1401" s="4" t="s">
        <v>4819</v>
      </c>
      <c r="G1401" s="4" t="s">
        <v>5025</v>
      </c>
      <c r="H1401" s="4" t="s">
        <v>5060</v>
      </c>
      <c r="I1401" s="4">
        <v>1120</v>
      </c>
      <c r="J1401" s="4" t="s">
        <v>5082</v>
      </c>
      <c r="K1401" s="4"/>
      <c r="L1401" s="4"/>
    </row>
    <row r="1402" spans="1:12">
      <c r="A1402" s="4" t="s">
        <v>6537</v>
      </c>
      <c r="B1402" s="4" t="s">
        <v>3216</v>
      </c>
      <c r="C1402" s="4" t="s">
        <v>5068</v>
      </c>
      <c r="D1402" s="5">
        <v>45709</v>
      </c>
      <c r="E1402" s="4" t="s">
        <v>4982</v>
      </c>
      <c r="F1402" s="4" t="s">
        <v>4891</v>
      </c>
      <c r="G1402" s="4"/>
      <c r="H1402" s="4" t="s">
        <v>5052</v>
      </c>
      <c r="I1402" s="4">
        <v>1287</v>
      </c>
      <c r="J1402" s="4" t="s">
        <v>5031</v>
      </c>
      <c r="K1402" s="4" t="s">
        <v>5035</v>
      </c>
      <c r="L1402" s="4"/>
    </row>
    <row r="1403" spans="1:12">
      <c r="A1403" s="4" t="s">
        <v>6538</v>
      </c>
      <c r="B1403" s="4" t="s">
        <v>2683</v>
      </c>
      <c r="C1403" s="4" t="s">
        <v>5118</v>
      </c>
      <c r="D1403" s="5"/>
      <c r="E1403" s="4"/>
      <c r="F1403" s="4" t="s">
        <v>4847</v>
      </c>
      <c r="G1403" s="4" t="s">
        <v>4993</v>
      </c>
      <c r="H1403" s="4" t="s">
        <v>4945</v>
      </c>
      <c r="I1403" s="4">
        <v>1013</v>
      </c>
      <c r="J1403" s="4" t="s">
        <v>4977</v>
      </c>
      <c r="K1403" s="4"/>
      <c r="L1403" s="4"/>
    </row>
    <row r="1404" spans="1:12">
      <c r="A1404" s="4" t="s">
        <v>6539</v>
      </c>
      <c r="B1404" s="4" t="s">
        <v>1921</v>
      </c>
      <c r="C1404" s="4" t="s">
        <v>5147</v>
      </c>
      <c r="D1404" s="5"/>
      <c r="E1404" s="4" t="s">
        <v>4982</v>
      </c>
      <c r="F1404" s="4" t="s">
        <v>4847</v>
      </c>
      <c r="G1404" s="4" t="s">
        <v>4972</v>
      </c>
      <c r="H1404" s="4" t="s">
        <v>489</v>
      </c>
      <c r="I1404" s="4">
        <v>961</v>
      </c>
      <c r="J1404" s="4" t="s">
        <v>5031</v>
      </c>
      <c r="K1404" s="4" t="s">
        <v>5057</v>
      </c>
      <c r="L1404" s="4" t="s">
        <v>5364</v>
      </c>
    </row>
    <row r="1405" spans="1:12">
      <c r="A1405" s="4" t="s">
        <v>6540</v>
      </c>
      <c r="B1405" s="4" t="s">
        <v>4340</v>
      </c>
      <c r="C1405" s="4" t="s">
        <v>4937</v>
      </c>
      <c r="D1405" s="5">
        <v>45854</v>
      </c>
      <c r="E1405" s="4" t="s">
        <v>4943</v>
      </c>
      <c r="F1405" s="4" t="s">
        <v>4875</v>
      </c>
      <c r="G1405" s="4" t="s">
        <v>5142</v>
      </c>
      <c r="H1405" s="4" t="s">
        <v>4983</v>
      </c>
      <c r="I1405" s="4">
        <v>238</v>
      </c>
      <c r="J1405" s="4" t="s">
        <v>4940</v>
      </c>
      <c r="K1405" s="4" t="s">
        <v>5047</v>
      </c>
      <c r="L1405" s="4" t="s">
        <v>5250</v>
      </c>
    </row>
    <row r="1406" spans="1:12">
      <c r="A1406" s="4" t="s">
        <v>6541</v>
      </c>
      <c r="B1406" s="4" t="s">
        <v>2068</v>
      </c>
      <c r="C1406" s="4" t="s">
        <v>4942</v>
      </c>
      <c r="D1406" s="5">
        <v>45942</v>
      </c>
      <c r="E1406" s="4" t="s">
        <v>4982</v>
      </c>
      <c r="F1406" s="4" t="s">
        <v>4865</v>
      </c>
      <c r="G1406" s="4" t="s">
        <v>5010</v>
      </c>
      <c r="H1406" s="4" t="s">
        <v>133</v>
      </c>
      <c r="I1406" s="4">
        <v>896</v>
      </c>
      <c r="J1406" s="4" t="s">
        <v>5002</v>
      </c>
      <c r="K1406" s="4" t="s">
        <v>4947</v>
      </c>
      <c r="L1406" s="4"/>
    </row>
    <row r="1407" spans="1:12">
      <c r="A1407" s="4" t="s">
        <v>6542</v>
      </c>
      <c r="B1407" s="4" t="s">
        <v>1143</v>
      </c>
      <c r="C1407" s="4" t="s">
        <v>5078</v>
      </c>
      <c r="D1407" s="5">
        <v>45723</v>
      </c>
      <c r="E1407" s="4" t="s">
        <v>5056</v>
      </c>
      <c r="F1407" s="4" t="s">
        <v>4865</v>
      </c>
      <c r="G1407" s="4" t="s">
        <v>4993</v>
      </c>
      <c r="H1407" s="4" t="s">
        <v>4988</v>
      </c>
      <c r="I1407" s="4">
        <v>1754</v>
      </c>
      <c r="J1407" s="4" t="s">
        <v>5049</v>
      </c>
      <c r="K1407" s="4"/>
      <c r="L1407" s="4"/>
    </row>
    <row r="1408" spans="1:12">
      <c r="A1408" s="4" t="s">
        <v>6543</v>
      </c>
      <c r="B1408" s="4" t="s">
        <v>4124</v>
      </c>
      <c r="C1408" s="4" t="s">
        <v>5005</v>
      </c>
      <c r="D1408" s="5">
        <v>45826</v>
      </c>
      <c r="E1408" s="4" t="s">
        <v>5022</v>
      </c>
      <c r="F1408" s="4"/>
      <c r="G1408" s="4" t="s">
        <v>4944</v>
      </c>
      <c r="H1408" s="4" t="s">
        <v>4988</v>
      </c>
      <c r="I1408" s="4">
        <v>1900</v>
      </c>
      <c r="J1408" s="4" t="s">
        <v>4984</v>
      </c>
      <c r="K1408" s="4" t="s">
        <v>4999</v>
      </c>
      <c r="L1408" s="4"/>
    </row>
    <row r="1409" spans="1:11">
      <c r="A1409" s="4" t="s">
        <v>6544</v>
      </c>
      <c r="B1409" s="4" t="s">
        <v>2096</v>
      </c>
      <c r="C1409" s="4" t="s">
        <v>5078</v>
      </c>
      <c r="D1409" s="5">
        <v>46017</v>
      </c>
      <c r="E1409" s="4" t="s">
        <v>5113</v>
      </c>
      <c r="F1409" s="4" t="s">
        <v>4908</v>
      </c>
      <c r="G1409" s="4" t="s">
        <v>4993</v>
      </c>
      <c r="H1409" s="4" t="s">
        <v>5060</v>
      </c>
      <c r="I1409" s="4">
        <v>1107</v>
      </c>
      <c r="J1409" s="4" t="s">
        <v>4946</v>
      </c>
      <c r="K1409" s="4"/>
    </row>
    <row r="1410" spans="1:11">
      <c r="A1410" s="4" t="s">
        <v>6545</v>
      </c>
      <c r="B1410" s="4" t="s">
        <v>1321</v>
      </c>
      <c r="C1410" s="4" t="s">
        <v>4990</v>
      </c>
      <c r="D1410" s="5">
        <v>45916</v>
      </c>
      <c r="E1410" s="4" t="s">
        <v>5056</v>
      </c>
      <c r="F1410" s="4" t="s">
        <v>4847</v>
      </c>
      <c r="G1410" s="4" t="s">
        <v>5062</v>
      </c>
      <c r="H1410" s="4" t="s">
        <v>5006</v>
      </c>
      <c r="I1410" s="4"/>
      <c r="J1410" s="4" t="s">
        <v>4929</v>
      </c>
      <c r="K1410" s="4" t="s">
        <v>4963</v>
      </c>
    </row>
    <row r="1411" spans="1:11">
      <c r="A1411" s="4" t="s">
        <v>6546</v>
      </c>
      <c r="B1411" s="4" t="s">
        <v>4755</v>
      </c>
      <c r="C1411" s="4" t="s">
        <v>4926</v>
      </c>
      <c r="D1411" s="5">
        <v>45820</v>
      </c>
      <c r="E1411" s="4" t="s">
        <v>369</v>
      </c>
      <c r="F1411" s="4" t="s">
        <v>4908</v>
      </c>
      <c r="G1411" s="4" t="s">
        <v>5014</v>
      </c>
      <c r="H1411" s="4" t="s">
        <v>5080</v>
      </c>
      <c r="I1411" s="4">
        <v>1743</v>
      </c>
      <c r="J1411" s="4" t="s">
        <v>4935</v>
      </c>
      <c r="K1411" s="4" t="s">
        <v>5012</v>
      </c>
    </row>
    <row r="1412" spans="1:11">
      <c r="A1412" s="4" t="s">
        <v>6547</v>
      </c>
      <c r="B1412" s="4" t="s">
        <v>1969</v>
      </c>
      <c r="C1412" s="4" t="s">
        <v>5078</v>
      </c>
      <c r="D1412" s="5">
        <v>45736</v>
      </c>
      <c r="E1412" s="4" t="s">
        <v>308</v>
      </c>
      <c r="F1412" s="4" t="s">
        <v>4898</v>
      </c>
      <c r="G1412" s="4" t="s">
        <v>5010</v>
      </c>
      <c r="H1412" s="4" t="s">
        <v>316</v>
      </c>
      <c r="I1412" s="4">
        <v>253</v>
      </c>
      <c r="J1412" s="4" t="s">
        <v>5137</v>
      </c>
      <c r="K1412" s="4" t="s">
        <v>5012</v>
      </c>
    </row>
    <row r="1413" spans="1:11">
      <c r="A1413" s="4" t="s">
        <v>6548</v>
      </c>
      <c r="B1413" s="4" t="s">
        <v>3610</v>
      </c>
      <c r="C1413" s="4" t="s">
        <v>5240</v>
      </c>
      <c r="D1413" s="5">
        <v>45831</v>
      </c>
      <c r="E1413" s="4" t="s">
        <v>4966</v>
      </c>
      <c r="F1413" s="4" t="s">
        <v>4875</v>
      </c>
      <c r="G1413" s="4" t="s">
        <v>4997</v>
      </c>
      <c r="H1413" s="4" t="s">
        <v>4983</v>
      </c>
      <c r="I1413" s="4">
        <v>1228</v>
      </c>
      <c r="J1413" s="4" t="s">
        <v>4946</v>
      </c>
      <c r="K1413" s="4" t="s">
        <v>5003</v>
      </c>
    </row>
    <row r="1414" spans="1:11">
      <c r="A1414" s="4" t="s">
        <v>6549</v>
      </c>
      <c r="B1414" s="4" t="s">
        <v>3008</v>
      </c>
      <c r="C1414" s="4" t="s">
        <v>5348</v>
      </c>
      <c r="D1414" s="5">
        <v>45719</v>
      </c>
      <c r="E1414" s="4" t="s">
        <v>5038</v>
      </c>
      <c r="F1414" s="4" t="s">
        <v>4875</v>
      </c>
      <c r="G1414" s="4" t="s">
        <v>5189</v>
      </c>
      <c r="H1414" s="4"/>
      <c r="I1414" s="4">
        <v>138</v>
      </c>
      <c r="J1414" s="4" t="s">
        <v>4940</v>
      </c>
      <c r="K1414" s="4" t="s">
        <v>5035</v>
      </c>
    </row>
    <row r="1415" spans="1:11">
      <c r="A1415" s="4" t="s">
        <v>6550</v>
      </c>
      <c r="B1415" s="4" t="s">
        <v>2215</v>
      </c>
      <c r="C1415" s="4" t="s">
        <v>5240</v>
      </c>
      <c r="D1415" s="5">
        <v>45734</v>
      </c>
      <c r="E1415" s="4" t="s">
        <v>5038</v>
      </c>
      <c r="F1415" s="4" t="s">
        <v>4891</v>
      </c>
      <c r="G1415" s="4" t="s">
        <v>4950</v>
      </c>
      <c r="H1415" s="4" t="s">
        <v>4934</v>
      </c>
      <c r="I1415" s="4">
        <v>1518</v>
      </c>
      <c r="J1415" s="4" t="s">
        <v>5092</v>
      </c>
      <c r="K1415" s="4"/>
    </row>
    <row r="1416" spans="1:11">
      <c r="A1416" s="4" t="s">
        <v>6551</v>
      </c>
      <c r="B1416" s="4" t="s">
        <v>2559</v>
      </c>
      <c r="C1416" s="4" t="s">
        <v>5176</v>
      </c>
      <c r="D1416" s="5"/>
      <c r="E1416" s="4" t="s">
        <v>5038</v>
      </c>
      <c r="F1416" s="4" t="s">
        <v>4875</v>
      </c>
      <c r="G1416" s="4" t="s">
        <v>5062</v>
      </c>
      <c r="H1416" s="4" t="s">
        <v>4994</v>
      </c>
      <c r="I1416" s="4">
        <v>951</v>
      </c>
      <c r="J1416" s="4" t="s">
        <v>4962</v>
      </c>
      <c r="K1416" s="4"/>
    </row>
    <row r="1417" spans="1:11">
      <c r="A1417" s="4" t="s">
        <v>6552</v>
      </c>
      <c r="B1417" s="4" t="s">
        <v>3413</v>
      </c>
      <c r="C1417" s="4" t="s">
        <v>5046</v>
      </c>
      <c r="D1417" s="5">
        <v>45946</v>
      </c>
      <c r="E1417" s="4" t="s">
        <v>4943</v>
      </c>
      <c r="F1417" s="4" t="s">
        <v>4847</v>
      </c>
      <c r="G1417" s="4" t="s">
        <v>5095</v>
      </c>
      <c r="H1417" s="4" t="s">
        <v>4968</v>
      </c>
      <c r="I1417" s="4"/>
      <c r="J1417" s="4" t="s">
        <v>5018</v>
      </c>
      <c r="K1417" s="4" t="s">
        <v>4963</v>
      </c>
    </row>
    <row r="1418" spans="1:11">
      <c r="A1418" s="4" t="s">
        <v>6553</v>
      </c>
      <c r="B1418" s="4" t="s">
        <v>4760</v>
      </c>
      <c r="C1418" s="4" t="s">
        <v>5033</v>
      </c>
      <c r="D1418" s="5">
        <v>45778</v>
      </c>
      <c r="E1418" s="4" t="s">
        <v>5034</v>
      </c>
      <c r="F1418" s="4" t="s">
        <v>4857</v>
      </c>
      <c r="G1418" s="4" t="s">
        <v>4927</v>
      </c>
      <c r="H1418" s="4" t="s">
        <v>5090</v>
      </c>
      <c r="I1418" s="4">
        <v>1674</v>
      </c>
      <c r="J1418" s="4" t="s">
        <v>4977</v>
      </c>
      <c r="K1418" s="4" t="s">
        <v>4963</v>
      </c>
    </row>
    <row r="1419" spans="1:11">
      <c r="A1419" s="4" t="s">
        <v>6554</v>
      </c>
      <c r="B1419" s="4" t="s">
        <v>1677</v>
      </c>
      <c r="C1419" s="4" t="s">
        <v>5383</v>
      </c>
      <c r="D1419" s="5">
        <v>45704</v>
      </c>
      <c r="E1419" s="4" t="s">
        <v>4896</v>
      </c>
      <c r="F1419" s="4" t="s">
        <v>4898</v>
      </c>
      <c r="G1419" s="4" t="s">
        <v>4993</v>
      </c>
      <c r="H1419" s="4" t="s">
        <v>4968</v>
      </c>
      <c r="I1419" s="4">
        <v>218</v>
      </c>
      <c r="J1419" s="4" t="s">
        <v>4940</v>
      </c>
      <c r="K1419" s="4" t="s">
        <v>5026</v>
      </c>
    </row>
    <row r="1420" spans="1:11">
      <c r="A1420" s="4" t="s">
        <v>6555</v>
      </c>
      <c r="B1420" s="4" t="s">
        <v>750</v>
      </c>
      <c r="C1420" s="4" t="s">
        <v>4992</v>
      </c>
      <c r="D1420" s="5">
        <v>45931</v>
      </c>
      <c r="E1420" s="4" t="s">
        <v>20</v>
      </c>
      <c r="F1420" s="4" t="s">
        <v>4857</v>
      </c>
      <c r="G1420" s="4" t="s">
        <v>4955</v>
      </c>
      <c r="H1420" s="4"/>
      <c r="I1420" s="4">
        <v>265</v>
      </c>
      <c r="J1420" s="4" t="s">
        <v>5082</v>
      </c>
      <c r="K1420" s="4" t="s">
        <v>5047</v>
      </c>
    </row>
    <row r="1421" spans="1:11">
      <c r="A1421" s="4" t="s">
        <v>6556</v>
      </c>
      <c r="B1421" s="4" t="s">
        <v>4471</v>
      </c>
      <c r="C1421" s="4" t="s">
        <v>5016</v>
      </c>
      <c r="D1421" s="5">
        <v>45875</v>
      </c>
      <c r="E1421" s="4" t="s">
        <v>5134</v>
      </c>
      <c r="F1421" s="4" t="s">
        <v>4908</v>
      </c>
      <c r="G1421" s="4" t="s">
        <v>5074</v>
      </c>
      <c r="H1421" s="4"/>
      <c r="I1421" s="4">
        <v>1519</v>
      </c>
      <c r="J1421" s="4"/>
      <c r="K1421" s="4" t="s">
        <v>5026</v>
      </c>
    </row>
    <row r="1422" spans="1:11">
      <c r="A1422" s="4" t="s">
        <v>6557</v>
      </c>
      <c r="B1422" s="4" t="s">
        <v>2744</v>
      </c>
      <c r="C1422" s="4" t="s">
        <v>5068</v>
      </c>
      <c r="D1422" s="5">
        <v>45666</v>
      </c>
      <c r="E1422" s="4" t="s">
        <v>5134</v>
      </c>
      <c r="F1422" s="4" t="s">
        <v>4891</v>
      </c>
      <c r="G1422" s="4" t="s">
        <v>5142</v>
      </c>
      <c r="H1422" s="4" t="s">
        <v>222</v>
      </c>
      <c r="I1422" s="4">
        <v>1202</v>
      </c>
      <c r="J1422" s="4"/>
      <c r="K1422" s="4" t="s">
        <v>5035</v>
      </c>
    </row>
    <row r="1423" spans="1:11">
      <c r="A1423" s="4" t="s">
        <v>6558</v>
      </c>
      <c r="B1423" s="4" t="s">
        <v>1728</v>
      </c>
      <c r="C1423" s="4" t="s">
        <v>5202</v>
      </c>
      <c r="D1423" s="5">
        <v>45846</v>
      </c>
      <c r="E1423" s="4" t="s">
        <v>369</v>
      </c>
      <c r="F1423" s="4" t="s">
        <v>4865</v>
      </c>
      <c r="G1423" s="4" t="s">
        <v>5071</v>
      </c>
      <c r="H1423" s="4"/>
      <c r="I1423" s="4">
        <v>2288</v>
      </c>
      <c r="J1423" s="4" t="s">
        <v>5031</v>
      </c>
      <c r="K1423" s="4" t="s">
        <v>5047</v>
      </c>
    </row>
    <row r="1424" spans="1:11">
      <c r="A1424" s="4" t="s">
        <v>6559</v>
      </c>
      <c r="B1424" s="4" t="s">
        <v>4314</v>
      </c>
      <c r="C1424" s="4" t="s">
        <v>4990</v>
      </c>
      <c r="D1424" s="5">
        <v>45932</v>
      </c>
      <c r="E1424" s="4" t="s">
        <v>369</v>
      </c>
      <c r="F1424" s="4"/>
      <c r="G1424" s="4" t="s">
        <v>4967</v>
      </c>
      <c r="H1424" s="4" t="s">
        <v>5076</v>
      </c>
      <c r="I1424" s="4">
        <v>220</v>
      </c>
      <c r="J1424" s="4" t="s">
        <v>5031</v>
      </c>
      <c r="K1424" s="4" t="s">
        <v>5026</v>
      </c>
    </row>
    <row r="1425" spans="1:12">
      <c r="A1425" s="4" t="s">
        <v>6560</v>
      </c>
      <c r="B1425" s="4" t="s">
        <v>1383</v>
      </c>
      <c r="C1425" s="4" t="s">
        <v>5152</v>
      </c>
      <c r="D1425" s="5">
        <v>45670</v>
      </c>
      <c r="E1425" s="4" t="s">
        <v>5113</v>
      </c>
      <c r="F1425" s="4"/>
      <c r="G1425" s="4" t="s">
        <v>4950</v>
      </c>
      <c r="H1425" s="4" t="s">
        <v>133</v>
      </c>
      <c r="I1425" s="4">
        <v>1080</v>
      </c>
      <c r="J1425" s="4" t="s">
        <v>4940</v>
      </c>
      <c r="K1425" s="4" t="s">
        <v>5122</v>
      </c>
      <c r="L1425" s="4"/>
    </row>
    <row r="1426" spans="1:12">
      <c r="A1426" s="4" t="s">
        <v>6561</v>
      </c>
      <c r="B1426" s="4" t="s">
        <v>3327</v>
      </c>
      <c r="C1426" s="4" t="s">
        <v>5106</v>
      </c>
      <c r="D1426" s="5">
        <v>45781</v>
      </c>
      <c r="E1426" s="4" t="s">
        <v>5034</v>
      </c>
      <c r="F1426" s="4"/>
      <c r="G1426" s="4" t="s">
        <v>4976</v>
      </c>
      <c r="H1426" s="4"/>
      <c r="I1426" s="4">
        <v>799</v>
      </c>
      <c r="J1426" s="4" t="s">
        <v>4973</v>
      </c>
      <c r="K1426" s="4" t="s">
        <v>5047</v>
      </c>
      <c r="L1426" s="4"/>
    </row>
    <row r="1427" spans="1:12">
      <c r="A1427" s="4" t="s">
        <v>6562</v>
      </c>
      <c r="B1427" s="4" t="s">
        <v>3386</v>
      </c>
      <c r="C1427" s="4" t="s">
        <v>5213</v>
      </c>
      <c r="D1427" s="5">
        <v>46012</v>
      </c>
      <c r="E1427" s="4" t="s">
        <v>4896</v>
      </c>
      <c r="F1427" s="4"/>
      <c r="G1427" s="4" t="s">
        <v>5062</v>
      </c>
      <c r="H1427" s="4" t="s">
        <v>489</v>
      </c>
      <c r="I1427" s="4">
        <v>625</v>
      </c>
      <c r="J1427" s="4" t="s">
        <v>4977</v>
      </c>
      <c r="K1427" s="4"/>
      <c r="L1427" s="4"/>
    </row>
    <row r="1428" spans="1:12">
      <c r="A1428" s="4" t="s">
        <v>6563</v>
      </c>
      <c r="B1428" s="4" t="s">
        <v>4032</v>
      </c>
      <c r="C1428" s="4" t="s">
        <v>5037</v>
      </c>
      <c r="D1428" s="5">
        <v>45860</v>
      </c>
      <c r="E1428" s="4" t="s">
        <v>369</v>
      </c>
      <c r="F1428" s="4" t="s">
        <v>4908</v>
      </c>
      <c r="G1428" s="4" t="s">
        <v>5156</v>
      </c>
      <c r="H1428" s="4" t="s">
        <v>316</v>
      </c>
      <c r="I1428" s="4"/>
      <c r="J1428" s="4" t="s">
        <v>5191</v>
      </c>
      <c r="K1428" s="4"/>
      <c r="L1428" s="4"/>
    </row>
    <row r="1429" spans="1:12">
      <c r="A1429" s="4" t="s">
        <v>6564</v>
      </c>
      <c r="B1429" s="4" t="s">
        <v>3438</v>
      </c>
      <c r="C1429" s="4" t="s">
        <v>5009</v>
      </c>
      <c r="D1429" s="5">
        <v>45710</v>
      </c>
      <c r="E1429" s="4"/>
      <c r="F1429" s="4" t="s">
        <v>4824</v>
      </c>
      <c r="G1429" s="4"/>
      <c r="H1429" s="4" t="s">
        <v>5006</v>
      </c>
      <c r="I1429" s="4">
        <v>251</v>
      </c>
      <c r="J1429" s="4" t="s">
        <v>4956</v>
      </c>
      <c r="K1429" s="4" t="s">
        <v>4978</v>
      </c>
      <c r="L1429" s="4"/>
    </row>
    <row r="1430" spans="1:12">
      <c r="A1430" s="4" t="s">
        <v>6565</v>
      </c>
      <c r="B1430" s="4" t="s">
        <v>2972</v>
      </c>
      <c r="C1430" s="4" t="s">
        <v>4986</v>
      </c>
      <c r="D1430" s="5">
        <v>45952</v>
      </c>
      <c r="E1430" s="4" t="s">
        <v>5034</v>
      </c>
      <c r="F1430" s="4" t="s">
        <v>4824</v>
      </c>
      <c r="G1430" s="4" t="s">
        <v>5172</v>
      </c>
      <c r="H1430" s="4" t="s">
        <v>5006</v>
      </c>
      <c r="I1430" s="4">
        <v>1460</v>
      </c>
      <c r="J1430" s="4" t="s">
        <v>4984</v>
      </c>
      <c r="K1430" s="4" t="s">
        <v>4969</v>
      </c>
      <c r="L1430" s="4"/>
    </row>
    <row r="1431" spans="1:12">
      <c r="A1431" s="4" t="s">
        <v>6566</v>
      </c>
      <c r="B1431" s="4" t="s">
        <v>1536</v>
      </c>
      <c r="C1431" s="4" t="s">
        <v>5176</v>
      </c>
      <c r="D1431" s="5">
        <v>45786</v>
      </c>
      <c r="E1431" s="4" t="s">
        <v>5113</v>
      </c>
      <c r="F1431" s="4" t="s">
        <v>4847</v>
      </c>
      <c r="G1431" s="4" t="s">
        <v>4961</v>
      </c>
      <c r="H1431" s="4" t="s">
        <v>4988</v>
      </c>
      <c r="I1431" s="4">
        <v>778</v>
      </c>
      <c r="J1431" s="4"/>
      <c r="K1431" s="4" t="s">
        <v>5047</v>
      </c>
      <c r="L1431" s="4"/>
    </row>
    <row r="1432" spans="1:12">
      <c r="A1432" s="4" t="s">
        <v>6567</v>
      </c>
      <c r="B1432" s="4" t="s">
        <v>2497</v>
      </c>
      <c r="C1432" s="4" t="s">
        <v>5206</v>
      </c>
      <c r="D1432" s="5">
        <v>45846</v>
      </c>
      <c r="E1432" s="4" t="s">
        <v>5043</v>
      </c>
      <c r="F1432" s="4" t="s">
        <v>4908</v>
      </c>
      <c r="G1432" s="4" t="s">
        <v>5130</v>
      </c>
      <c r="H1432" s="4" t="s">
        <v>4928</v>
      </c>
      <c r="I1432" s="4">
        <v>71</v>
      </c>
      <c r="J1432" s="4" t="s">
        <v>4935</v>
      </c>
      <c r="K1432" s="4" t="s">
        <v>5053</v>
      </c>
      <c r="L1432" s="4"/>
    </row>
    <row r="1433" spans="1:12">
      <c r="A1433" s="4" t="s">
        <v>6568</v>
      </c>
      <c r="B1433" s="4" t="s">
        <v>3604</v>
      </c>
      <c r="C1433" s="4" t="s">
        <v>5118</v>
      </c>
      <c r="D1433" s="5">
        <v>45718</v>
      </c>
      <c r="E1433" s="4" t="s">
        <v>251</v>
      </c>
      <c r="F1433" s="4" t="s">
        <v>4847</v>
      </c>
      <c r="G1433" s="4" t="s">
        <v>4976</v>
      </c>
      <c r="H1433" s="4" t="s">
        <v>4945</v>
      </c>
      <c r="I1433" s="4">
        <v>311</v>
      </c>
      <c r="J1433" s="4" t="s">
        <v>5100</v>
      </c>
      <c r="K1433" s="4" t="s">
        <v>4947</v>
      </c>
      <c r="L1433" s="4" t="s">
        <v>5480</v>
      </c>
    </row>
    <row r="1434" spans="1:12">
      <c r="A1434" s="4" t="s">
        <v>6569</v>
      </c>
      <c r="B1434" s="4" t="s">
        <v>3167</v>
      </c>
      <c r="C1434" s="4" t="s">
        <v>5097</v>
      </c>
      <c r="D1434" s="5"/>
      <c r="E1434" s="4" t="s">
        <v>369</v>
      </c>
      <c r="F1434" s="4" t="s">
        <v>4908</v>
      </c>
      <c r="G1434" s="4" t="s">
        <v>4944</v>
      </c>
      <c r="H1434" s="4"/>
      <c r="I1434" s="4">
        <v>2137</v>
      </c>
      <c r="J1434" s="4" t="s">
        <v>5191</v>
      </c>
      <c r="K1434" s="4" t="s">
        <v>4969</v>
      </c>
      <c r="L1434" s="4"/>
    </row>
    <row r="1435" spans="1:12">
      <c r="A1435" s="4" t="s">
        <v>6570</v>
      </c>
      <c r="B1435" s="4" t="s">
        <v>1989</v>
      </c>
      <c r="C1435" s="4" t="s">
        <v>4986</v>
      </c>
      <c r="D1435" s="5">
        <v>45987</v>
      </c>
      <c r="E1435" s="4" t="s">
        <v>4894</v>
      </c>
      <c r="F1435" s="4" t="s">
        <v>4824</v>
      </c>
      <c r="G1435" s="4" t="s">
        <v>5044</v>
      </c>
      <c r="H1435" s="4" t="s">
        <v>5072</v>
      </c>
      <c r="I1435" s="4">
        <v>930</v>
      </c>
      <c r="J1435" s="4" t="s">
        <v>4946</v>
      </c>
      <c r="K1435" s="4" t="s">
        <v>4957</v>
      </c>
      <c r="L1435" s="4"/>
    </row>
    <row r="1436" spans="1:12">
      <c r="A1436" s="4" t="s">
        <v>6571</v>
      </c>
      <c r="B1436" s="4" t="s">
        <v>1267</v>
      </c>
      <c r="C1436" s="4" t="s">
        <v>5263</v>
      </c>
      <c r="D1436" s="5">
        <v>45835</v>
      </c>
      <c r="E1436" s="4" t="s">
        <v>369</v>
      </c>
      <c r="F1436" s="4"/>
      <c r="G1436" s="4" t="s">
        <v>4967</v>
      </c>
      <c r="H1436" s="4" t="s">
        <v>5076</v>
      </c>
      <c r="I1436" s="4">
        <v>732</v>
      </c>
      <c r="J1436" s="4"/>
      <c r="K1436" s="4" t="s">
        <v>5012</v>
      </c>
      <c r="L1436" s="4"/>
    </row>
    <row r="1437" spans="1:12">
      <c r="A1437" s="4" t="s">
        <v>6572</v>
      </c>
      <c r="B1437" s="4" t="s">
        <v>2816</v>
      </c>
      <c r="C1437" s="4" t="s">
        <v>5260</v>
      </c>
      <c r="D1437" s="5">
        <v>45724</v>
      </c>
      <c r="E1437" s="4" t="s">
        <v>5127</v>
      </c>
      <c r="F1437" s="4" t="s">
        <v>4839</v>
      </c>
      <c r="G1437" s="4"/>
      <c r="H1437" s="4" t="s">
        <v>5080</v>
      </c>
      <c r="I1437" s="4">
        <v>750</v>
      </c>
      <c r="J1437" s="4" t="s">
        <v>5107</v>
      </c>
      <c r="K1437" s="4" t="s">
        <v>5003</v>
      </c>
      <c r="L1437" s="4" t="s">
        <v>5603</v>
      </c>
    </row>
    <row r="1438" spans="1:12">
      <c r="A1438" s="4" t="s">
        <v>6573</v>
      </c>
      <c r="B1438" s="4" t="s">
        <v>3306</v>
      </c>
      <c r="C1438" s="4" t="s">
        <v>5206</v>
      </c>
      <c r="D1438" s="5">
        <v>46017</v>
      </c>
      <c r="E1438" s="4" t="s">
        <v>5113</v>
      </c>
      <c r="F1438" s="4" t="s">
        <v>4839</v>
      </c>
      <c r="G1438" s="4" t="s">
        <v>5189</v>
      </c>
      <c r="H1438" s="4" t="s">
        <v>5017</v>
      </c>
      <c r="I1438" s="4">
        <v>2258</v>
      </c>
      <c r="J1438" s="4"/>
      <c r="K1438" s="4"/>
      <c r="L1438" s="4"/>
    </row>
    <row r="1439" spans="1:12">
      <c r="A1439" s="4" t="s">
        <v>6574</v>
      </c>
      <c r="B1439" s="4" t="s">
        <v>84</v>
      </c>
      <c r="C1439" s="4" t="s">
        <v>5263</v>
      </c>
      <c r="D1439" s="5">
        <v>45812</v>
      </c>
      <c r="E1439" s="4"/>
      <c r="F1439" s="4"/>
      <c r="G1439" s="4"/>
      <c r="H1439" s="4" t="s">
        <v>5072</v>
      </c>
      <c r="I1439" s="4">
        <v>60</v>
      </c>
      <c r="J1439" s="4" t="s">
        <v>4973</v>
      </c>
      <c r="K1439" s="4" t="s">
        <v>5026</v>
      </c>
      <c r="L1439" s="4"/>
    </row>
    <row r="1440" spans="1:12">
      <c r="A1440" s="4" t="s">
        <v>6575</v>
      </c>
      <c r="B1440" s="4" t="s">
        <v>3685</v>
      </c>
      <c r="C1440" s="4" t="s">
        <v>5097</v>
      </c>
      <c r="D1440" s="5">
        <v>45828</v>
      </c>
      <c r="E1440" s="4" t="s">
        <v>5134</v>
      </c>
      <c r="F1440" s="4" t="s">
        <v>4824</v>
      </c>
      <c r="G1440" s="4" t="s">
        <v>5172</v>
      </c>
      <c r="H1440" s="4" t="s">
        <v>5080</v>
      </c>
      <c r="I1440" s="4">
        <v>2172</v>
      </c>
      <c r="J1440" s="4" t="s">
        <v>4946</v>
      </c>
      <c r="K1440" s="4" t="s">
        <v>5012</v>
      </c>
      <c r="L1440" s="4" t="s">
        <v>5150</v>
      </c>
    </row>
    <row r="1441" spans="1:12">
      <c r="A1441" s="4" t="s">
        <v>6576</v>
      </c>
      <c r="B1441" s="4" t="s">
        <v>1231</v>
      </c>
      <c r="C1441" s="4" t="s">
        <v>4959</v>
      </c>
      <c r="D1441" s="5">
        <v>45712</v>
      </c>
      <c r="E1441" s="4" t="s">
        <v>4896</v>
      </c>
      <c r="F1441" s="4" t="s">
        <v>4865</v>
      </c>
      <c r="G1441" s="4" t="s">
        <v>5089</v>
      </c>
      <c r="H1441" s="4" t="s">
        <v>5060</v>
      </c>
      <c r="I1441" s="4">
        <v>279</v>
      </c>
      <c r="J1441" s="4" t="s">
        <v>4962</v>
      </c>
      <c r="K1441" s="4" t="s">
        <v>5026</v>
      </c>
      <c r="L1441" s="4"/>
    </row>
    <row r="1442" spans="1:12">
      <c r="A1442" s="4" t="s">
        <v>6577</v>
      </c>
      <c r="B1442" s="4" t="s">
        <v>4381</v>
      </c>
      <c r="C1442" s="4" t="s">
        <v>4981</v>
      </c>
      <c r="D1442" s="5">
        <v>45941</v>
      </c>
      <c r="E1442" s="4" t="s">
        <v>5079</v>
      </c>
      <c r="F1442" s="4" t="s">
        <v>4839</v>
      </c>
      <c r="G1442" s="4" t="s">
        <v>5142</v>
      </c>
      <c r="H1442" s="4" t="s">
        <v>5052</v>
      </c>
      <c r="I1442" s="4">
        <v>640</v>
      </c>
      <c r="J1442" s="4" t="s">
        <v>4929</v>
      </c>
      <c r="K1442" s="4" t="s">
        <v>4957</v>
      </c>
      <c r="L1442" s="4"/>
    </row>
    <row r="1443" spans="1:12">
      <c r="A1443" s="4" t="s">
        <v>6578</v>
      </c>
      <c r="B1443" s="4" t="s">
        <v>3348</v>
      </c>
      <c r="C1443" s="4" t="s">
        <v>5042</v>
      </c>
      <c r="D1443" s="5">
        <v>45944</v>
      </c>
      <c r="E1443" s="4"/>
      <c r="F1443" s="4"/>
      <c r="G1443" s="4" t="s">
        <v>5174</v>
      </c>
      <c r="H1443" s="4" t="s">
        <v>4951</v>
      </c>
      <c r="I1443" s="4">
        <v>743</v>
      </c>
      <c r="J1443" s="4" t="s">
        <v>5092</v>
      </c>
      <c r="K1443" s="4" t="s">
        <v>4963</v>
      </c>
      <c r="L1443" s="4"/>
    </row>
    <row r="1444" spans="1:12">
      <c r="A1444" s="4" t="s">
        <v>6579</v>
      </c>
      <c r="B1444" s="4" t="s">
        <v>2209</v>
      </c>
      <c r="C1444" s="4" t="s">
        <v>5001</v>
      </c>
      <c r="D1444" s="5">
        <v>45920</v>
      </c>
      <c r="E1444" s="4" t="s">
        <v>5134</v>
      </c>
      <c r="F1444" s="4" t="s">
        <v>4857</v>
      </c>
      <c r="G1444" s="4" t="s">
        <v>4997</v>
      </c>
      <c r="H1444" s="4" t="s">
        <v>5052</v>
      </c>
      <c r="I1444" s="4">
        <v>1173</v>
      </c>
      <c r="J1444" s="4" t="s">
        <v>4929</v>
      </c>
      <c r="K1444" s="4" t="s">
        <v>5053</v>
      </c>
      <c r="L1444" s="4" t="s">
        <v>5150</v>
      </c>
    </row>
    <row r="1445" spans="1:12">
      <c r="A1445" s="4" t="s">
        <v>6580</v>
      </c>
      <c r="B1445" s="4" t="s">
        <v>1412</v>
      </c>
      <c r="C1445" s="4" t="s">
        <v>5170</v>
      </c>
      <c r="D1445" s="5">
        <v>46003</v>
      </c>
      <c r="E1445" s="4" t="s">
        <v>5127</v>
      </c>
      <c r="F1445" s="4" t="s">
        <v>4857</v>
      </c>
      <c r="G1445" s="4" t="s">
        <v>4944</v>
      </c>
      <c r="H1445" s="4" t="s">
        <v>5084</v>
      </c>
      <c r="I1445" s="4">
        <v>1632</v>
      </c>
      <c r="J1445" s="4" t="s">
        <v>5092</v>
      </c>
      <c r="K1445" s="4" t="s">
        <v>5003</v>
      </c>
      <c r="L1445" s="4"/>
    </row>
    <row r="1446" spans="1:12">
      <c r="A1446" s="4" t="s">
        <v>6581</v>
      </c>
      <c r="B1446" s="4" t="s">
        <v>1206</v>
      </c>
      <c r="C1446" s="4" t="s">
        <v>4981</v>
      </c>
      <c r="D1446" s="5">
        <v>45836</v>
      </c>
      <c r="E1446" s="4" t="s">
        <v>5134</v>
      </c>
      <c r="F1446" s="4" t="s">
        <v>4824</v>
      </c>
      <c r="G1446" s="4" t="s">
        <v>4955</v>
      </c>
      <c r="H1446" s="4" t="s">
        <v>5052</v>
      </c>
      <c r="I1446" s="4">
        <v>1247</v>
      </c>
      <c r="J1446" s="4"/>
      <c r="K1446" s="4" t="s">
        <v>5003</v>
      </c>
      <c r="L1446" s="4"/>
    </row>
    <row r="1447" spans="1:12">
      <c r="A1447" s="4" t="s">
        <v>6582</v>
      </c>
      <c r="B1447" s="4" t="s">
        <v>2717</v>
      </c>
      <c r="C1447" s="4" t="s">
        <v>5160</v>
      </c>
      <c r="D1447" s="5">
        <v>45883</v>
      </c>
      <c r="E1447" s="4" t="s">
        <v>369</v>
      </c>
      <c r="F1447" s="4"/>
      <c r="G1447" s="4" t="s">
        <v>5025</v>
      </c>
      <c r="H1447" s="4"/>
      <c r="I1447" s="4">
        <v>721</v>
      </c>
      <c r="J1447" s="4"/>
      <c r="K1447" s="4" t="s">
        <v>4999</v>
      </c>
      <c r="L1447" s="4"/>
    </row>
    <row r="1448" spans="1:12">
      <c r="A1448" s="4" t="s">
        <v>6583</v>
      </c>
      <c r="B1448" s="4" t="s">
        <v>3890</v>
      </c>
      <c r="C1448" s="4" t="s">
        <v>5078</v>
      </c>
      <c r="D1448" s="5">
        <v>45848</v>
      </c>
      <c r="E1448" s="4" t="s">
        <v>5034</v>
      </c>
      <c r="F1448" s="4" t="s">
        <v>4819</v>
      </c>
      <c r="G1448" s="4" t="s">
        <v>5010</v>
      </c>
      <c r="H1448" s="4" t="s">
        <v>4968</v>
      </c>
      <c r="I1448" s="4">
        <v>1327</v>
      </c>
      <c r="J1448" s="4" t="s">
        <v>4935</v>
      </c>
      <c r="K1448" s="4"/>
      <c r="L1448" s="4"/>
    </row>
    <row r="1449" spans="1:12">
      <c r="A1449" s="4" t="s">
        <v>6584</v>
      </c>
      <c r="B1449" s="4" t="s">
        <v>84</v>
      </c>
      <c r="C1449" s="4" t="s">
        <v>4949</v>
      </c>
      <c r="D1449" s="5">
        <v>45866</v>
      </c>
      <c r="E1449" s="4" t="s">
        <v>5038</v>
      </c>
      <c r="F1449" s="4" t="s">
        <v>4824</v>
      </c>
      <c r="G1449" s="4" t="s">
        <v>5130</v>
      </c>
      <c r="H1449" s="4" t="s">
        <v>4983</v>
      </c>
      <c r="I1449" s="4">
        <v>2383</v>
      </c>
      <c r="J1449" s="4" t="s">
        <v>4929</v>
      </c>
      <c r="K1449" s="4" t="s">
        <v>5057</v>
      </c>
      <c r="L1449" s="4"/>
    </row>
    <row r="1450" spans="1:12">
      <c r="A1450" s="4" t="s">
        <v>6585</v>
      </c>
      <c r="B1450" s="4" t="s">
        <v>610</v>
      </c>
      <c r="C1450" s="4" t="s">
        <v>5126</v>
      </c>
      <c r="D1450" s="5">
        <v>45962</v>
      </c>
      <c r="E1450" s="4" t="s">
        <v>4943</v>
      </c>
      <c r="F1450" s="4" t="s">
        <v>4908</v>
      </c>
      <c r="G1450" s="4" t="s">
        <v>5172</v>
      </c>
      <c r="H1450" s="4" t="s">
        <v>5072</v>
      </c>
      <c r="I1450" s="4">
        <v>1360</v>
      </c>
      <c r="J1450" s="4" t="s">
        <v>4929</v>
      </c>
      <c r="K1450" s="4"/>
      <c r="L1450" s="4"/>
    </row>
    <row r="1451" spans="1:12">
      <c r="A1451" s="4" t="s">
        <v>6586</v>
      </c>
      <c r="B1451" s="4" t="s">
        <v>1847</v>
      </c>
      <c r="C1451" s="4" t="s">
        <v>5005</v>
      </c>
      <c r="D1451" s="5">
        <v>45790</v>
      </c>
      <c r="E1451" s="4" t="s">
        <v>5134</v>
      </c>
      <c r="F1451" s="4" t="s">
        <v>4891</v>
      </c>
      <c r="G1451" s="4" t="s">
        <v>5142</v>
      </c>
      <c r="H1451" s="4" t="s">
        <v>4934</v>
      </c>
      <c r="I1451" s="4">
        <v>2237</v>
      </c>
      <c r="J1451" s="4" t="s">
        <v>4962</v>
      </c>
      <c r="K1451" s="4" t="s">
        <v>5047</v>
      </c>
      <c r="L1451" s="4"/>
    </row>
    <row r="1452" spans="1:12">
      <c r="A1452" s="4" t="s">
        <v>6587</v>
      </c>
      <c r="B1452" s="4" t="s">
        <v>2300</v>
      </c>
      <c r="C1452" s="4" t="s">
        <v>5029</v>
      </c>
      <c r="D1452" s="5"/>
      <c r="E1452" s="4" t="s">
        <v>4966</v>
      </c>
      <c r="F1452" s="4" t="s">
        <v>4819</v>
      </c>
      <c r="G1452" s="4" t="s">
        <v>4927</v>
      </c>
      <c r="H1452" s="4" t="s">
        <v>5136</v>
      </c>
      <c r="I1452" s="4">
        <v>754</v>
      </c>
      <c r="J1452" s="4" t="s">
        <v>5002</v>
      </c>
      <c r="K1452" s="4" t="s">
        <v>4963</v>
      </c>
      <c r="L1452" s="4" t="s">
        <v>5529</v>
      </c>
    </row>
    <row r="1453" spans="1:12">
      <c r="A1453" s="4" t="s">
        <v>6588</v>
      </c>
      <c r="B1453" s="4" t="s">
        <v>831</v>
      </c>
      <c r="C1453" s="4" t="s">
        <v>4990</v>
      </c>
      <c r="D1453" s="5">
        <v>45880</v>
      </c>
      <c r="E1453" s="4" t="s">
        <v>20</v>
      </c>
      <c r="F1453" s="4"/>
      <c r="G1453" s="4" t="s">
        <v>5156</v>
      </c>
      <c r="H1453" s="4" t="s">
        <v>4998</v>
      </c>
      <c r="I1453" s="4">
        <v>649</v>
      </c>
      <c r="J1453" s="4" t="s">
        <v>5092</v>
      </c>
      <c r="K1453" s="4" t="s">
        <v>4947</v>
      </c>
      <c r="L1453" s="4"/>
    </row>
    <row r="1454" spans="1:12">
      <c r="A1454" s="4" t="s">
        <v>6589</v>
      </c>
      <c r="B1454" s="4" t="s">
        <v>1267</v>
      </c>
      <c r="C1454" s="4" t="s">
        <v>5210</v>
      </c>
      <c r="D1454" s="5">
        <v>45765</v>
      </c>
      <c r="E1454" s="4" t="s">
        <v>20</v>
      </c>
      <c r="F1454" s="4" t="s">
        <v>4857</v>
      </c>
      <c r="G1454" s="4" t="s">
        <v>4955</v>
      </c>
      <c r="H1454" s="4" t="s">
        <v>5063</v>
      </c>
      <c r="I1454" s="4">
        <v>1156</v>
      </c>
      <c r="J1454" s="4" t="s">
        <v>5100</v>
      </c>
      <c r="K1454" s="4" t="s">
        <v>5035</v>
      </c>
      <c r="L1454" s="4"/>
    </row>
    <row r="1455" spans="1:12">
      <c r="A1455" s="4" t="s">
        <v>6590</v>
      </c>
      <c r="B1455" s="4" t="s">
        <v>4368</v>
      </c>
      <c r="C1455" s="4" t="s">
        <v>5029</v>
      </c>
      <c r="D1455" s="5">
        <v>45882</v>
      </c>
      <c r="E1455" s="4" t="s">
        <v>251</v>
      </c>
      <c r="F1455" s="4" t="s">
        <v>4839</v>
      </c>
      <c r="G1455" s="4" t="s">
        <v>5039</v>
      </c>
      <c r="H1455" s="4" t="s">
        <v>5052</v>
      </c>
      <c r="I1455" s="4">
        <v>2098</v>
      </c>
      <c r="J1455" s="4" t="s">
        <v>4984</v>
      </c>
      <c r="K1455" s="4" t="s">
        <v>5057</v>
      </c>
      <c r="L1455" s="4"/>
    </row>
    <row r="1456" spans="1:12">
      <c r="A1456" s="4" t="s">
        <v>6591</v>
      </c>
      <c r="B1456" s="4" t="s">
        <v>2586</v>
      </c>
      <c r="C1456" s="4" t="s">
        <v>4926</v>
      </c>
      <c r="D1456" s="5">
        <v>45965</v>
      </c>
      <c r="E1456" s="4" t="s">
        <v>5065</v>
      </c>
      <c r="F1456" s="4"/>
      <c r="G1456" s="4" t="s">
        <v>5120</v>
      </c>
      <c r="H1456" s="4" t="s">
        <v>5090</v>
      </c>
      <c r="I1456" s="4">
        <v>2298</v>
      </c>
      <c r="J1456" s="4" t="s">
        <v>5137</v>
      </c>
      <c r="K1456" s="4" t="s">
        <v>4978</v>
      </c>
      <c r="L1456" s="4"/>
    </row>
    <row r="1457" spans="1:12">
      <c r="A1457" s="4" t="s">
        <v>6592</v>
      </c>
      <c r="B1457" s="4" t="s">
        <v>2926</v>
      </c>
      <c r="C1457" s="4" t="s">
        <v>4949</v>
      </c>
      <c r="D1457" s="5">
        <v>45989</v>
      </c>
      <c r="E1457" s="4" t="s">
        <v>251</v>
      </c>
      <c r="F1457" s="4" t="s">
        <v>4839</v>
      </c>
      <c r="G1457" s="4" t="s">
        <v>5135</v>
      </c>
      <c r="H1457" s="4" t="s">
        <v>5072</v>
      </c>
      <c r="I1457" s="4">
        <v>2339</v>
      </c>
      <c r="J1457" s="4" t="s">
        <v>5137</v>
      </c>
      <c r="K1457" s="4" t="s">
        <v>4969</v>
      </c>
      <c r="L1457" s="4"/>
    </row>
    <row r="1458" spans="1:12">
      <c r="A1458" s="4" t="s">
        <v>6593</v>
      </c>
      <c r="B1458" s="4" t="s">
        <v>4215</v>
      </c>
      <c r="C1458" s="4" t="s">
        <v>4992</v>
      </c>
      <c r="D1458" s="5">
        <v>45942</v>
      </c>
      <c r="E1458" s="4" t="s">
        <v>251</v>
      </c>
      <c r="F1458" s="4" t="s">
        <v>4839</v>
      </c>
      <c r="G1458" s="4" t="s">
        <v>5120</v>
      </c>
      <c r="H1458" s="4" t="s">
        <v>5060</v>
      </c>
      <c r="I1458" s="4"/>
      <c r="J1458" s="4" t="s">
        <v>5049</v>
      </c>
      <c r="K1458" s="4" t="s">
        <v>4947</v>
      </c>
      <c r="L1458" s="4" t="s">
        <v>5219</v>
      </c>
    </row>
    <row r="1459" spans="1:12">
      <c r="A1459" s="4" t="s">
        <v>6594</v>
      </c>
      <c r="B1459" s="4" t="s">
        <v>3034</v>
      </c>
      <c r="C1459" s="4" t="s">
        <v>5206</v>
      </c>
      <c r="D1459" s="5"/>
      <c r="E1459" s="4" t="s">
        <v>5127</v>
      </c>
      <c r="F1459" s="4" t="s">
        <v>4847</v>
      </c>
      <c r="G1459" s="4" t="s">
        <v>5089</v>
      </c>
      <c r="H1459" s="4" t="s">
        <v>133</v>
      </c>
      <c r="I1459" s="4">
        <v>2358</v>
      </c>
      <c r="J1459" s="4" t="s">
        <v>4984</v>
      </c>
      <c r="K1459" s="4" t="s">
        <v>4978</v>
      </c>
      <c r="L1459" s="4"/>
    </row>
    <row r="1460" spans="1:12">
      <c r="A1460" s="4" t="s">
        <v>6595</v>
      </c>
      <c r="B1460" s="4" t="s">
        <v>943</v>
      </c>
      <c r="C1460" s="4" t="s">
        <v>4965</v>
      </c>
      <c r="D1460" s="5">
        <v>45944</v>
      </c>
      <c r="E1460" s="4" t="s">
        <v>251</v>
      </c>
      <c r="F1460" s="4" t="s">
        <v>4865</v>
      </c>
      <c r="G1460" s="4" t="s">
        <v>4972</v>
      </c>
      <c r="H1460" s="4" t="s">
        <v>5072</v>
      </c>
      <c r="I1460" s="4"/>
      <c r="J1460" s="4" t="s">
        <v>5031</v>
      </c>
      <c r="K1460" s="4" t="s">
        <v>4969</v>
      </c>
      <c r="L1460" s="4"/>
    </row>
    <row r="1461" spans="1:12">
      <c r="A1461" s="4" t="s">
        <v>6596</v>
      </c>
      <c r="B1461" s="4" t="s">
        <v>4592</v>
      </c>
      <c r="C1461" s="4" t="s">
        <v>5005</v>
      </c>
      <c r="D1461" s="5"/>
      <c r="E1461" s="4" t="s">
        <v>5113</v>
      </c>
      <c r="F1461" s="4" t="s">
        <v>4824</v>
      </c>
      <c r="G1461" s="4" t="s">
        <v>4967</v>
      </c>
      <c r="H1461" s="4" t="s">
        <v>133</v>
      </c>
      <c r="I1461" s="4">
        <v>1322</v>
      </c>
      <c r="J1461" s="4" t="s">
        <v>5137</v>
      </c>
      <c r="K1461" s="4" t="s">
        <v>5035</v>
      </c>
      <c r="L1461" s="4"/>
    </row>
    <row r="1462" spans="1:12">
      <c r="A1462" s="4" t="s">
        <v>6597</v>
      </c>
      <c r="B1462" s="4" t="s">
        <v>831</v>
      </c>
      <c r="C1462" s="4" t="s">
        <v>5260</v>
      </c>
      <c r="D1462" s="5">
        <v>45970</v>
      </c>
      <c r="E1462" s="4" t="s">
        <v>4896</v>
      </c>
      <c r="F1462" s="4" t="s">
        <v>4824</v>
      </c>
      <c r="G1462" s="4" t="s">
        <v>4944</v>
      </c>
      <c r="H1462" s="4" t="s">
        <v>4988</v>
      </c>
      <c r="I1462" s="4">
        <v>2132</v>
      </c>
      <c r="J1462" s="4" t="s">
        <v>4973</v>
      </c>
      <c r="K1462" s="4" t="s">
        <v>5057</v>
      </c>
      <c r="L1462" s="4"/>
    </row>
    <row r="1463" spans="1:12">
      <c r="A1463" s="4" t="s">
        <v>6598</v>
      </c>
      <c r="B1463" s="4" t="s">
        <v>1759</v>
      </c>
      <c r="C1463" s="4" t="s">
        <v>4932</v>
      </c>
      <c r="D1463" s="5">
        <v>45783</v>
      </c>
      <c r="E1463" s="4" t="s">
        <v>4894</v>
      </c>
      <c r="F1463" s="4" t="s">
        <v>4824</v>
      </c>
      <c r="G1463" s="4" t="s">
        <v>5189</v>
      </c>
      <c r="H1463" s="4" t="s">
        <v>4928</v>
      </c>
      <c r="I1463" s="4"/>
      <c r="J1463" s="4" t="s">
        <v>5002</v>
      </c>
      <c r="K1463" s="4" t="s">
        <v>5047</v>
      </c>
      <c r="L1463" s="4"/>
    </row>
    <row r="1464" spans="1:12">
      <c r="A1464" s="4" t="s">
        <v>6599</v>
      </c>
      <c r="B1464" s="4" t="s">
        <v>4359</v>
      </c>
      <c r="C1464" s="4" t="s">
        <v>5078</v>
      </c>
      <c r="D1464" s="5">
        <v>45975</v>
      </c>
      <c r="E1464" s="4" t="s">
        <v>4943</v>
      </c>
      <c r="F1464" s="4" t="s">
        <v>4875</v>
      </c>
      <c r="G1464" s="4" t="s">
        <v>5069</v>
      </c>
      <c r="H1464" s="4" t="s">
        <v>4934</v>
      </c>
      <c r="I1464" s="4">
        <v>2244</v>
      </c>
      <c r="J1464" s="4" t="s">
        <v>4984</v>
      </c>
      <c r="K1464" s="4" t="s">
        <v>5053</v>
      </c>
      <c r="L1464" s="4"/>
    </row>
    <row r="1465" spans="1:12">
      <c r="A1465" s="4" t="s">
        <v>6600</v>
      </c>
      <c r="B1465" s="4" t="s">
        <v>375</v>
      </c>
      <c r="C1465" s="4" t="s">
        <v>5348</v>
      </c>
      <c r="D1465" s="5">
        <v>45699</v>
      </c>
      <c r="E1465" s="4" t="s">
        <v>5056</v>
      </c>
      <c r="F1465" s="4" t="s">
        <v>4908</v>
      </c>
      <c r="G1465" s="4" t="s">
        <v>5074</v>
      </c>
      <c r="H1465" s="4" t="s">
        <v>4968</v>
      </c>
      <c r="I1465" s="4">
        <v>1517</v>
      </c>
      <c r="J1465" s="4" t="s">
        <v>4984</v>
      </c>
      <c r="K1465" s="4"/>
      <c r="L1465" s="4"/>
    </row>
    <row r="1466" spans="1:12">
      <c r="A1466" s="4" t="s">
        <v>6601</v>
      </c>
      <c r="B1466" s="4" t="s">
        <v>4187</v>
      </c>
      <c r="C1466" s="4" t="s">
        <v>4971</v>
      </c>
      <c r="D1466" s="5">
        <v>45943</v>
      </c>
      <c r="E1466" s="4" t="s">
        <v>5113</v>
      </c>
      <c r="F1466" s="4" t="s">
        <v>4824</v>
      </c>
      <c r="G1466" s="4" t="s">
        <v>5130</v>
      </c>
      <c r="H1466" s="4" t="s">
        <v>4939</v>
      </c>
      <c r="I1466" s="4">
        <v>1738</v>
      </c>
      <c r="J1466" s="4" t="s">
        <v>4940</v>
      </c>
      <c r="K1466" s="4" t="s">
        <v>5057</v>
      </c>
      <c r="L1466" s="4"/>
    </row>
    <row r="1467" spans="1:12">
      <c r="A1467" s="4" t="s">
        <v>6602</v>
      </c>
      <c r="B1467" s="4" t="s">
        <v>3849</v>
      </c>
      <c r="C1467" s="4" t="s">
        <v>5160</v>
      </c>
      <c r="D1467" s="5">
        <v>45743</v>
      </c>
      <c r="E1467" s="4" t="s">
        <v>5127</v>
      </c>
      <c r="F1467" s="4" t="s">
        <v>4875</v>
      </c>
      <c r="G1467" s="4"/>
      <c r="H1467" s="4" t="s">
        <v>4951</v>
      </c>
      <c r="I1467" s="4">
        <v>1285</v>
      </c>
      <c r="J1467" s="4"/>
      <c r="K1467" s="4" t="s">
        <v>5012</v>
      </c>
      <c r="L1467" s="4"/>
    </row>
    <row r="1468" spans="1:12">
      <c r="A1468" s="4" t="s">
        <v>6603</v>
      </c>
      <c r="B1468" s="4" t="s">
        <v>2894</v>
      </c>
      <c r="C1468" s="4" t="s">
        <v>5145</v>
      </c>
      <c r="D1468" s="5">
        <v>45993</v>
      </c>
      <c r="E1468" s="4" t="s">
        <v>5022</v>
      </c>
      <c r="F1468" s="4" t="s">
        <v>4819</v>
      </c>
      <c r="G1468" s="4" t="s">
        <v>4955</v>
      </c>
      <c r="H1468" s="4" t="s">
        <v>4988</v>
      </c>
      <c r="I1468" s="4">
        <v>561</v>
      </c>
      <c r="J1468" s="4" t="s">
        <v>4929</v>
      </c>
      <c r="K1468" s="4" t="s">
        <v>4969</v>
      </c>
      <c r="L1468" s="4"/>
    </row>
    <row r="1469" spans="1:12">
      <c r="A1469" s="4" t="s">
        <v>6604</v>
      </c>
      <c r="B1469" s="4" t="s">
        <v>880</v>
      </c>
      <c r="C1469" s="4" t="s">
        <v>4975</v>
      </c>
      <c r="D1469" s="5">
        <v>45952</v>
      </c>
      <c r="E1469" s="4" t="s">
        <v>5113</v>
      </c>
      <c r="F1469" s="4" t="s">
        <v>4875</v>
      </c>
      <c r="G1469" s="4" t="s">
        <v>5132</v>
      </c>
      <c r="H1469" s="4" t="s">
        <v>4994</v>
      </c>
      <c r="I1469" s="4">
        <v>2148</v>
      </c>
      <c r="J1469" s="4" t="s">
        <v>5018</v>
      </c>
      <c r="K1469" s="4" t="s">
        <v>5053</v>
      </c>
      <c r="L1469" s="4"/>
    </row>
    <row r="1470" spans="1:12">
      <c r="A1470" s="4" t="s">
        <v>6605</v>
      </c>
      <c r="B1470" s="4" t="s">
        <v>954</v>
      </c>
      <c r="C1470" s="4" t="s">
        <v>5186</v>
      </c>
      <c r="D1470" s="5"/>
      <c r="E1470" s="4" t="s">
        <v>5022</v>
      </c>
      <c r="F1470" s="4" t="s">
        <v>4865</v>
      </c>
      <c r="G1470" s="4" t="s">
        <v>5142</v>
      </c>
      <c r="H1470" s="4" t="s">
        <v>5063</v>
      </c>
      <c r="I1470" s="4"/>
      <c r="J1470" s="4" t="s">
        <v>4956</v>
      </c>
      <c r="K1470" s="4" t="s">
        <v>5023</v>
      </c>
      <c r="L1470" s="4"/>
    </row>
    <row r="1471" spans="1:12">
      <c r="A1471" s="4" t="s">
        <v>6606</v>
      </c>
      <c r="B1471" s="4" t="s">
        <v>3861</v>
      </c>
      <c r="C1471" s="4" t="s">
        <v>5005</v>
      </c>
      <c r="D1471" s="5">
        <v>45953</v>
      </c>
      <c r="E1471" s="4"/>
      <c r="F1471" s="4" t="s">
        <v>4819</v>
      </c>
      <c r="G1471" s="4" t="s">
        <v>4955</v>
      </c>
      <c r="H1471" s="4" t="s">
        <v>489</v>
      </c>
      <c r="I1471" s="4">
        <v>1925</v>
      </c>
      <c r="J1471" s="4" t="s">
        <v>4973</v>
      </c>
      <c r="K1471" s="4" t="s">
        <v>5057</v>
      </c>
      <c r="L1471" s="4"/>
    </row>
    <row r="1472" spans="1:12">
      <c r="A1472" s="4" t="s">
        <v>6607</v>
      </c>
      <c r="B1472" s="4" t="s">
        <v>4376</v>
      </c>
      <c r="C1472" s="4" t="s">
        <v>5068</v>
      </c>
      <c r="D1472" s="5">
        <v>45983</v>
      </c>
      <c r="E1472" s="4" t="s">
        <v>5094</v>
      </c>
      <c r="F1472" s="4" t="s">
        <v>4865</v>
      </c>
      <c r="G1472" s="4" t="s">
        <v>5174</v>
      </c>
      <c r="H1472" s="4" t="s">
        <v>222</v>
      </c>
      <c r="I1472" s="4">
        <v>2099</v>
      </c>
      <c r="J1472" s="4" t="s">
        <v>5100</v>
      </c>
      <c r="K1472" s="4" t="s">
        <v>5012</v>
      </c>
      <c r="L1472" s="4"/>
    </row>
    <row r="1473" spans="1:12">
      <c r="A1473" s="4" t="s">
        <v>6608</v>
      </c>
      <c r="B1473" s="4" t="s">
        <v>1549</v>
      </c>
      <c r="C1473" s="4" t="s">
        <v>5226</v>
      </c>
      <c r="D1473" s="5">
        <v>45892</v>
      </c>
      <c r="E1473" s="4" t="s">
        <v>4960</v>
      </c>
      <c r="F1473" s="4" t="s">
        <v>4891</v>
      </c>
      <c r="G1473" s="4" t="s">
        <v>5095</v>
      </c>
      <c r="H1473" s="4" t="s">
        <v>489</v>
      </c>
      <c r="I1473" s="4">
        <v>365</v>
      </c>
      <c r="J1473" s="4" t="s">
        <v>5018</v>
      </c>
      <c r="K1473" s="4" t="s">
        <v>5003</v>
      </c>
      <c r="L1473" s="4"/>
    </row>
    <row r="1474" spans="1:12">
      <c r="A1474" s="4" t="s">
        <v>6609</v>
      </c>
      <c r="B1474" s="4" t="s">
        <v>1494</v>
      </c>
      <c r="C1474" s="4" t="s">
        <v>5213</v>
      </c>
      <c r="D1474" s="5">
        <v>45941</v>
      </c>
      <c r="E1474" s="4" t="s">
        <v>5113</v>
      </c>
      <c r="F1474" s="4" t="s">
        <v>4857</v>
      </c>
      <c r="G1474" s="4" t="s">
        <v>5174</v>
      </c>
      <c r="H1474" s="4" t="s">
        <v>4951</v>
      </c>
      <c r="I1474" s="4"/>
      <c r="J1474" s="4" t="s">
        <v>4946</v>
      </c>
      <c r="K1474" s="4" t="s">
        <v>5053</v>
      </c>
      <c r="L1474" s="4"/>
    </row>
    <row r="1475" spans="1:12">
      <c r="A1475" s="4" t="s">
        <v>6610</v>
      </c>
      <c r="B1475" s="4" t="s">
        <v>3284</v>
      </c>
      <c r="C1475" s="4" t="s">
        <v>4953</v>
      </c>
      <c r="D1475" s="5">
        <v>45976</v>
      </c>
      <c r="E1475" s="4"/>
      <c r="F1475" s="4"/>
      <c r="G1475" s="4" t="s">
        <v>5039</v>
      </c>
      <c r="H1475" s="4" t="s">
        <v>5060</v>
      </c>
      <c r="I1475" s="4">
        <v>1990</v>
      </c>
      <c r="J1475" s="4" t="s">
        <v>5137</v>
      </c>
      <c r="K1475" s="4" t="s">
        <v>4999</v>
      </c>
      <c r="L1475" s="4"/>
    </row>
    <row r="1476" spans="1:12">
      <c r="A1476" s="4" t="s">
        <v>6611</v>
      </c>
      <c r="B1476" s="4" t="s">
        <v>3786</v>
      </c>
      <c r="C1476" s="4" t="s">
        <v>5078</v>
      </c>
      <c r="D1476" s="5">
        <v>45951</v>
      </c>
      <c r="E1476" s="4" t="s">
        <v>4896</v>
      </c>
      <c r="F1476" s="4" t="s">
        <v>4898</v>
      </c>
      <c r="G1476" s="4" t="s">
        <v>4961</v>
      </c>
      <c r="H1476" s="4" t="s">
        <v>4951</v>
      </c>
      <c r="I1476" s="4">
        <v>708</v>
      </c>
      <c r="J1476" s="4" t="s">
        <v>5092</v>
      </c>
      <c r="K1476" s="4" t="s">
        <v>5122</v>
      </c>
      <c r="L1476" s="4"/>
    </row>
    <row r="1477" spans="1:12">
      <c r="A1477" s="4" t="s">
        <v>6612</v>
      </c>
      <c r="B1477" s="4" t="s">
        <v>4634</v>
      </c>
      <c r="C1477" s="4" t="s">
        <v>5240</v>
      </c>
      <c r="D1477" s="5">
        <v>45667</v>
      </c>
      <c r="E1477" s="4" t="s">
        <v>21</v>
      </c>
      <c r="F1477" s="4" t="s">
        <v>4898</v>
      </c>
      <c r="G1477" s="4" t="s">
        <v>4967</v>
      </c>
      <c r="H1477" s="4" t="s">
        <v>133</v>
      </c>
      <c r="I1477" s="4">
        <v>982</v>
      </c>
      <c r="J1477" s="4"/>
      <c r="K1477" s="4" t="s">
        <v>4930</v>
      </c>
      <c r="L1477" s="4"/>
    </row>
    <row r="1478" spans="1:12">
      <c r="A1478" s="4" t="s">
        <v>6613</v>
      </c>
      <c r="B1478" s="4" t="s">
        <v>2791</v>
      </c>
      <c r="C1478" s="4" t="s">
        <v>5210</v>
      </c>
      <c r="D1478" s="5">
        <v>45904</v>
      </c>
      <c r="E1478" s="4" t="s">
        <v>5094</v>
      </c>
      <c r="F1478" s="4" t="s">
        <v>4875</v>
      </c>
      <c r="G1478" s="4" t="s">
        <v>4955</v>
      </c>
      <c r="H1478" s="4" t="s">
        <v>5080</v>
      </c>
      <c r="I1478" s="4">
        <v>143</v>
      </c>
      <c r="J1478" s="4"/>
      <c r="K1478" s="4" t="s">
        <v>5026</v>
      </c>
      <c r="L1478" s="4"/>
    </row>
    <row r="1479" spans="1:12">
      <c r="A1479" s="4" t="s">
        <v>6614</v>
      </c>
      <c r="B1479" s="4" t="s">
        <v>1989</v>
      </c>
      <c r="C1479" s="4" t="s">
        <v>5260</v>
      </c>
      <c r="D1479" s="5">
        <v>45680</v>
      </c>
      <c r="E1479" s="4"/>
      <c r="F1479" s="4"/>
      <c r="G1479" s="4" t="s">
        <v>5030</v>
      </c>
      <c r="H1479" s="4" t="s">
        <v>5136</v>
      </c>
      <c r="I1479" s="4">
        <v>548</v>
      </c>
      <c r="J1479" s="4" t="s">
        <v>5100</v>
      </c>
      <c r="K1479" s="4" t="s">
        <v>4930</v>
      </c>
      <c r="L1479" s="4"/>
    </row>
    <row r="1480" spans="1:12">
      <c r="A1480" s="4" t="s">
        <v>6615</v>
      </c>
      <c r="B1480" s="4" t="s">
        <v>3622</v>
      </c>
      <c r="C1480" s="4" t="s">
        <v>5383</v>
      </c>
      <c r="D1480" s="5">
        <v>45988</v>
      </c>
      <c r="E1480" s="4" t="s">
        <v>251</v>
      </c>
      <c r="F1480" s="4"/>
      <c r="G1480" s="4" t="s">
        <v>5039</v>
      </c>
      <c r="H1480" s="4" t="s">
        <v>316</v>
      </c>
      <c r="I1480" s="4">
        <v>1132</v>
      </c>
      <c r="J1480" s="4" t="s">
        <v>4973</v>
      </c>
      <c r="K1480" s="4" t="s">
        <v>5057</v>
      </c>
      <c r="L1480" s="4" t="s">
        <v>5281</v>
      </c>
    </row>
    <row r="1481" spans="1:12">
      <c r="A1481" s="4" t="s">
        <v>6616</v>
      </c>
      <c r="B1481" s="4" t="s">
        <v>4199</v>
      </c>
      <c r="C1481" s="4" t="s">
        <v>5229</v>
      </c>
      <c r="D1481" s="5">
        <v>45888</v>
      </c>
      <c r="E1481" s="4" t="s">
        <v>4954</v>
      </c>
      <c r="F1481" s="4" t="s">
        <v>4839</v>
      </c>
      <c r="G1481" s="4" t="s">
        <v>4987</v>
      </c>
      <c r="H1481" s="4" t="s">
        <v>222</v>
      </c>
      <c r="I1481" s="4">
        <v>1010</v>
      </c>
      <c r="J1481" s="4"/>
      <c r="K1481" s="4"/>
      <c r="L1481" s="4"/>
    </row>
    <row r="1482" spans="1:12">
      <c r="A1482" s="4" t="s">
        <v>6617</v>
      </c>
      <c r="B1482" s="4" t="s">
        <v>2305</v>
      </c>
      <c r="C1482" s="4" t="s">
        <v>5078</v>
      </c>
      <c r="D1482" s="5">
        <v>45718</v>
      </c>
      <c r="E1482" s="4" t="s">
        <v>4894</v>
      </c>
      <c r="F1482" s="4"/>
      <c r="G1482" s="4" t="s">
        <v>5120</v>
      </c>
      <c r="H1482" s="4" t="s">
        <v>5072</v>
      </c>
      <c r="I1482" s="4">
        <v>1995</v>
      </c>
      <c r="J1482" s="4" t="s">
        <v>5137</v>
      </c>
      <c r="K1482" s="4" t="s">
        <v>4999</v>
      </c>
      <c r="L1482" s="4"/>
    </row>
    <row r="1483" spans="1:12">
      <c r="A1483" s="4" t="s">
        <v>6618</v>
      </c>
      <c r="B1483" s="4" t="s">
        <v>1747</v>
      </c>
      <c r="C1483" s="4" t="s">
        <v>5293</v>
      </c>
      <c r="D1483" s="5">
        <v>45701</v>
      </c>
      <c r="E1483" s="4" t="s">
        <v>5079</v>
      </c>
      <c r="F1483" s="4" t="s">
        <v>4824</v>
      </c>
      <c r="G1483" s="4" t="s">
        <v>5074</v>
      </c>
      <c r="H1483" s="4" t="s">
        <v>4994</v>
      </c>
      <c r="I1483" s="4">
        <v>2108</v>
      </c>
      <c r="J1483" s="4" t="s">
        <v>4956</v>
      </c>
      <c r="K1483" s="4" t="s">
        <v>4930</v>
      </c>
      <c r="L1483" s="4"/>
    </row>
    <row r="1484" spans="1:12">
      <c r="A1484" s="4" t="s">
        <v>6619</v>
      </c>
      <c r="B1484" s="4" t="s">
        <v>1659</v>
      </c>
      <c r="C1484" s="4" t="s">
        <v>4959</v>
      </c>
      <c r="D1484" s="5">
        <v>45974</v>
      </c>
      <c r="E1484" s="4" t="s">
        <v>5094</v>
      </c>
      <c r="F1484" s="4" t="s">
        <v>4875</v>
      </c>
      <c r="G1484" s="4" t="s">
        <v>5120</v>
      </c>
      <c r="H1484" s="4" t="s">
        <v>133</v>
      </c>
      <c r="I1484" s="4">
        <v>1595</v>
      </c>
      <c r="J1484" s="4" t="s">
        <v>4956</v>
      </c>
      <c r="K1484" s="4" t="s">
        <v>5012</v>
      </c>
      <c r="L1484" s="4"/>
    </row>
    <row r="1485" spans="1:12">
      <c r="A1485" s="4" t="s">
        <v>6620</v>
      </c>
      <c r="B1485" s="4" t="s">
        <v>3833</v>
      </c>
      <c r="C1485" s="4" t="s">
        <v>5206</v>
      </c>
      <c r="D1485" s="5">
        <v>46002</v>
      </c>
      <c r="E1485" s="4" t="s">
        <v>4896</v>
      </c>
      <c r="F1485" s="4"/>
      <c r="G1485" s="4" t="s">
        <v>5039</v>
      </c>
      <c r="H1485" s="4" t="s">
        <v>489</v>
      </c>
      <c r="I1485" s="4">
        <v>1052</v>
      </c>
      <c r="J1485" s="4" t="s">
        <v>5137</v>
      </c>
      <c r="K1485" s="4" t="s">
        <v>5035</v>
      </c>
      <c r="L1485" s="4"/>
    </row>
    <row r="1486" spans="1:12">
      <c r="A1486" s="4" t="s">
        <v>6621</v>
      </c>
      <c r="B1486" s="4" t="s">
        <v>3542</v>
      </c>
      <c r="C1486" s="4" t="s">
        <v>5046</v>
      </c>
      <c r="D1486" s="5">
        <v>45809</v>
      </c>
      <c r="E1486" s="4" t="s">
        <v>5043</v>
      </c>
      <c r="F1486" s="4" t="s">
        <v>4857</v>
      </c>
      <c r="G1486" s="4" t="s">
        <v>5069</v>
      </c>
      <c r="H1486" s="4" t="s">
        <v>4939</v>
      </c>
      <c r="I1486" s="4">
        <v>2160</v>
      </c>
      <c r="J1486" s="4"/>
      <c r="K1486" s="4"/>
      <c r="L1486" s="4"/>
    </row>
    <row r="1487" spans="1:12">
      <c r="A1487" s="4" t="s">
        <v>6622</v>
      </c>
      <c r="B1487" s="4" t="s">
        <v>4597</v>
      </c>
      <c r="C1487" s="4" t="s">
        <v>5086</v>
      </c>
      <c r="D1487" s="5">
        <v>45799</v>
      </c>
      <c r="E1487" s="4"/>
      <c r="F1487" s="4" t="s">
        <v>4908</v>
      </c>
      <c r="G1487" s="4" t="s">
        <v>5014</v>
      </c>
      <c r="H1487" s="4"/>
      <c r="I1487" s="4">
        <v>579</v>
      </c>
      <c r="J1487" s="4"/>
      <c r="K1487" s="4" t="s">
        <v>5047</v>
      </c>
      <c r="L1487" s="4"/>
    </row>
    <row r="1488" spans="1:12">
      <c r="A1488" s="4" t="s">
        <v>6623</v>
      </c>
      <c r="B1488" s="4" t="s">
        <v>1074</v>
      </c>
      <c r="C1488" s="4" t="s">
        <v>4942</v>
      </c>
      <c r="D1488" s="5">
        <v>45667</v>
      </c>
      <c r="E1488" s="4" t="s">
        <v>5034</v>
      </c>
      <c r="F1488" s="4" t="s">
        <v>4875</v>
      </c>
      <c r="G1488" s="4" t="s">
        <v>5189</v>
      </c>
      <c r="H1488" s="4" t="s">
        <v>5060</v>
      </c>
      <c r="I1488" s="4">
        <v>1837</v>
      </c>
      <c r="J1488" s="4"/>
      <c r="K1488" s="4" t="s">
        <v>4999</v>
      </c>
      <c r="L1488" s="4"/>
    </row>
    <row r="1489" spans="1:11">
      <c r="A1489" s="4" t="s">
        <v>6624</v>
      </c>
      <c r="B1489" s="4" t="s">
        <v>1611</v>
      </c>
      <c r="C1489" s="4" t="s">
        <v>5086</v>
      </c>
      <c r="D1489" s="5"/>
      <c r="E1489" s="4" t="s">
        <v>308</v>
      </c>
      <c r="F1489" s="4" t="s">
        <v>4819</v>
      </c>
      <c r="G1489" s="4" t="s">
        <v>4938</v>
      </c>
      <c r="H1489" s="4" t="s">
        <v>489</v>
      </c>
      <c r="I1489" s="4">
        <v>1236</v>
      </c>
      <c r="J1489" s="4" t="s">
        <v>5100</v>
      </c>
      <c r="K1489" s="4" t="s">
        <v>5047</v>
      </c>
    </row>
    <row r="1490" spans="1:11">
      <c r="A1490" s="4" t="s">
        <v>6625</v>
      </c>
      <c r="B1490" s="4" t="s">
        <v>4032</v>
      </c>
      <c r="C1490" s="4" t="s">
        <v>5160</v>
      </c>
      <c r="D1490" s="5">
        <v>45903</v>
      </c>
      <c r="E1490" s="4"/>
      <c r="F1490" s="4" t="s">
        <v>4875</v>
      </c>
      <c r="G1490" s="4" t="s">
        <v>4938</v>
      </c>
      <c r="H1490" s="4" t="s">
        <v>4928</v>
      </c>
      <c r="I1490" s="4">
        <v>2098</v>
      </c>
      <c r="J1490" s="4" t="s">
        <v>5002</v>
      </c>
      <c r="K1490" s="4"/>
    </row>
    <row r="1491" spans="1:11">
      <c r="A1491" s="4" t="s">
        <v>6626</v>
      </c>
      <c r="B1491" s="4" t="s">
        <v>2239</v>
      </c>
      <c r="C1491" s="4" t="s">
        <v>5170</v>
      </c>
      <c r="D1491" s="5">
        <v>45675</v>
      </c>
      <c r="E1491" s="4" t="s">
        <v>5134</v>
      </c>
      <c r="F1491" s="4" t="s">
        <v>4865</v>
      </c>
      <c r="G1491" s="4" t="s">
        <v>5132</v>
      </c>
      <c r="H1491" s="4" t="s">
        <v>5090</v>
      </c>
      <c r="I1491" s="4">
        <v>339</v>
      </c>
      <c r="J1491" s="4" t="s">
        <v>5049</v>
      </c>
      <c r="K1491" s="4"/>
    </row>
    <row r="1492" spans="1:11">
      <c r="A1492" s="4" t="s">
        <v>6627</v>
      </c>
      <c r="B1492" s="4" t="s">
        <v>677</v>
      </c>
      <c r="C1492" s="4" t="s">
        <v>4986</v>
      </c>
      <c r="D1492" s="5">
        <v>45696</v>
      </c>
      <c r="E1492" s="4"/>
      <c r="F1492" s="4" t="s">
        <v>4819</v>
      </c>
      <c r="G1492" s="4" t="s">
        <v>5089</v>
      </c>
      <c r="H1492" s="4" t="s">
        <v>5011</v>
      </c>
      <c r="I1492" s="4">
        <v>899</v>
      </c>
      <c r="J1492" s="4" t="s">
        <v>5137</v>
      </c>
      <c r="K1492" s="4" t="s">
        <v>4957</v>
      </c>
    </row>
    <row r="1493" spans="1:11">
      <c r="A1493" s="4" t="s">
        <v>6628</v>
      </c>
      <c r="B1493" s="4" t="s">
        <v>2646</v>
      </c>
      <c r="C1493" s="4" t="s">
        <v>4953</v>
      </c>
      <c r="D1493" s="5">
        <v>46016</v>
      </c>
      <c r="E1493" s="4" t="s">
        <v>5079</v>
      </c>
      <c r="F1493" s="4"/>
      <c r="G1493" s="4" t="s">
        <v>4997</v>
      </c>
      <c r="H1493" s="4" t="s">
        <v>5080</v>
      </c>
      <c r="I1493" s="4">
        <v>623</v>
      </c>
      <c r="J1493" s="4" t="s">
        <v>5092</v>
      </c>
      <c r="K1493" s="4" t="s">
        <v>5057</v>
      </c>
    </row>
    <row r="1494" spans="1:11">
      <c r="A1494" s="4" t="s">
        <v>6629</v>
      </c>
      <c r="B1494" s="4" t="s">
        <v>1878</v>
      </c>
      <c r="C1494" s="4" t="s">
        <v>4992</v>
      </c>
      <c r="D1494" s="5">
        <v>45680</v>
      </c>
      <c r="E1494" s="4" t="s">
        <v>369</v>
      </c>
      <c r="F1494" s="4" t="s">
        <v>4898</v>
      </c>
      <c r="G1494" s="4" t="s">
        <v>5174</v>
      </c>
      <c r="H1494" s="4" t="s">
        <v>5090</v>
      </c>
      <c r="I1494" s="4">
        <v>765</v>
      </c>
      <c r="J1494" s="4"/>
      <c r="K1494" s="4"/>
    </row>
    <row r="1495" spans="1:11">
      <c r="A1495" s="4" t="s">
        <v>6630</v>
      </c>
      <c r="B1495" s="4" t="s">
        <v>1489</v>
      </c>
      <c r="C1495" s="4" t="s">
        <v>5005</v>
      </c>
      <c r="D1495" s="5">
        <v>45718</v>
      </c>
      <c r="E1495" s="4" t="s">
        <v>5079</v>
      </c>
      <c r="F1495" s="4" t="s">
        <v>4875</v>
      </c>
      <c r="G1495" s="4" t="s">
        <v>4961</v>
      </c>
      <c r="H1495" s="4" t="s">
        <v>4988</v>
      </c>
      <c r="I1495" s="4">
        <v>889</v>
      </c>
      <c r="J1495" s="4" t="s">
        <v>5049</v>
      </c>
      <c r="K1495" s="4" t="s">
        <v>5122</v>
      </c>
    </row>
    <row r="1496" spans="1:11">
      <c r="A1496" s="4" t="s">
        <v>6631</v>
      </c>
      <c r="B1496" s="4" t="s">
        <v>511</v>
      </c>
      <c r="C1496" s="4" t="s">
        <v>4971</v>
      </c>
      <c r="D1496" s="5">
        <v>45724</v>
      </c>
      <c r="E1496" s="4" t="s">
        <v>5134</v>
      </c>
      <c r="F1496" s="4" t="s">
        <v>4908</v>
      </c>
      <c r="G1496" s="4"/>
      <c r="H1496" s="4" t="s">
        <v>133</v>
      </c>
      <c r="I1496" s="4">
        <v>2008</v>
      </c>
      <c r="J1496" s="4" t="s">
        <v>4984</v>
      </c>
      <c r="K1496" s="4" t="s">
        <v>4957</v>
      </c>
    </row>
    <row r="1497" spans="1:11">
      <c r="A1497" s="4" t="s">
        <v>6632</v>
      </c>
      <c r="B1497" s="4" t="s">
        <v>2145</v>
      </c>
      <c r="C1497" s="4" t="s">
        <v>5145</v>
      </c>
      <c r="D1497" s="5">
        <v>45674</v>
      </c>
      <c r="E1497" s="4" t="s">
        <v>4943</v>
      </c>
      <c r="F1497" s="4" t="s">
        <v>4898</v>
      </c>
      <c r="G1497" s="4" t="s">
        <v>5059</v>
      </c>
      <c r="H1497" s="4" t="s">
        <v>4945</v>
      </c>
      <c r="I1497" s="4">
        <v>1462</v>
      </c>
      <c r="J1497" s="4" t="s">
        <v>4935</v>
      </c>
      <c r="K1497" s="4"/>
    </row>
    <row r="1498" spans="1:11">
      <c r="A1498" s="4" t="s">
        <v>6633</v>
      </c>
      <c r="B1498" s="4" t="s">
        <v>3958</v>
      </c>
      <c r="C1498" s="4" t="s">
        <v>5325</v>
      </c>
      <c r="D1498" s="5">
        <v>45753</v>
      </c>
      <c r="E1498" s="4" t="s">
        <v>4894</v>
      </c>
      <c r="F1498" s="4" t="s">
        <v>4898</v>
      </c>
      <c r="G1498" s="4" t="s">
        <v>5014</v>
      </c>
      <c r="H1498" s="4" t="s">
        <v>5006</v>
      </c>
      <c r="I1498" s="4">
        <v>1516</v>
      </c>
      <c r="J1498" s="4" t="s">
        <v>4977</v>
      </c>
      <c r="K1498" s="4" t="s">
        <v>5122</v>
      </c>
    </row>
    <row r="1499" spans="1:11">
      <c r="A1499" s="4" t="s">
        <v>6634</v>
      </c>
      <c r="B1499" s="4" t="s">
        <v>2018</v>
      </c>
      <c r="C1499" s="4" t="s">
        <v>4992</v>
      </c>
      <c r="D1499" s="5">
        <v>46014</v>
      </c>
      <c r="E1499" s="4" t="s">
        <v>5043</v>
      </c>
      <c r="F1499" s="4" t="s">
        <v>4898</v>
      </c>
      <c r="G1499" s="4" t="s">
        <v>4987</v>
      </c>
      <c r="H1499" s="4" t="s">
        <v>5136</v>
      </c>
      <c r="I1499" s="4"/>
      <c r="J1499" s="4" t="s">
        <v>4977</v>
      </c>
      <c r="K1499" s="4" t="s">
        <v>4969</v>
      </c>
    </row>
    <row r="1500" spans="1:11">
      <c r="A1500" s="4" t="s">
        <v>6635</v>
      </c>
      <c r="B1500" s="4" t="s">
        <v>1252</v>
      </c>
      <c r="C1500" s="4" t="s">
        <v>5163</v>
      </c>
      <c r="D1500" s="5">
        <v>46009</v>
      </c>
      <c r="E1500" s="4" t="s">
        <v>251</v>
      </c>
      <c r="F1500" s="4" t="s">
        <v>4875</v>
      </c>
      <c r="G1500" s="4" t="s">
        <v>5172</v>
      </c>
      <c r="H1500" s="4"/>
      <c r="I1500" s="4">
        <v>1689</v>
      </c>
      <c r="J1500" s="4" t="s">
        <v>5100</v>
      </c>
      <c r="K1500" s="4" t="s">
        <v>4957</v>
      </c>
    </row>
    <row r="1501" spans="1:11">
      <c r="A1501" s="4" t="s">
        <v>6636</v>
      </c>
      <c r="B1501" s="4" t="s">
        <v>4540</v>
      </c>
      <c r="C1501" s="4" t="s">
        <v>5086</v>
      </c>
      <c r="D1501" s="5">
        <v>45819</v>
      </c>
      <c r="E1501" s="4" t="s">
        <v>369</v>
      </c>
      <c r="F1501" s="4"/>
      <c r="G1501" s="4" t="s">
        <v>5189</v>
      </c>
      <c r="H1501" s="4" t="s">
        <v>4951</v>
      </c>
      <c r="I1501" s="4">
        <v>2312</v>
      </c>
      <c r="J1501" s="4" t="s">
        <v>4935</v>
      </c>
      <c r="K1501" s="4"/>
    </row>
    <row r="1502" spans="1:11">
      <c r="A1502" s="4" t="s">
        <v>6637</v>
      </c>
      <c r="B1502" s="4" t="s">
        <v>3887</v>
      </c>
      <c r="C1502" s="4" t="s">
        <v>4981</v>
      </c>
      <c r="D1502" s="5">
        <v>45962</v>
      </c>
      <c r="E1502" s="4" t="s">
        <v>308</v>
      </c>
      <c r="F1502" s="4" t="s">
        <v>4824</v>
      </c>
      <c r="G1502" s="4" t="s">
        <v>5069</v>
      </c>
      <c r="H1502" s="4" t="s">
        <v>133</v>
      </c>
      <c r="I1502" s="4">
        <v>761</v>
      </c>
      <c r="J1502" s="4"/>
      <c r="K1502" s="4" t="s">
        <v>5026</v>
      </c>
    </row>
    <row r="1503" spans="1:11">
      <c r="A1503" s="4" t="s">
        <v>6638</v>
      </c>
      <c r="B1503" s="4" t="s">
        <v>1321</v>
      </c>
      <c r="C1503" s="4" t="s">
        <v>4975</v>
      </c>
      <c r="D1503" s="5">
        <v>45685</v>
      </c>
      <c r="E1503" s="4" t="s">
        <v>20</v>
      </c>
      <c r="F1503" s="4" t="s">
        <v>4908</v>
      </c>
      <c r="G1503" s="4" t="s">
        <v>4987</v>
      </c>
      <c r="H1503" s="4" t="s">
        <v>133</v>
      </c>
      <c r="I1503" s="4">
        <v>1885</v>
      </c>
      <c r="J1503" s="4" t="s">
        <v>4946</v>
      </c>
      <c r="K1503" s="4" t="s">
        <v>4930</v>
      </c>
    </row>
    <row r="1504" spans="1:11">
      <c r="A1504" s="4" t="s">
        <v>6639</v>
      </c>
      <c r="B1504" s="4" t="s">
        <v>1445</v>
      </c>
      <c r="C1504" s="4" t="s">
        <v>5238</v>
      </c>
      <c r="D1504" s="5">
        <v>45748</v>
      </c>
      <c r="E1504" s="4" t="s">
        <v>5113</v>
      </c>
      <c r="F1504" s="4" t="s">
        <v>4898</v>
      </c>
      <c r="G1504" s="4" t="s">
        <v>5089</v>
      </c>
      <c r="H1504" s="4"/>
      <c r="I1504" s="4">
        <v>1255</v>
      </c>
      <c r="J1504" s="4" t="s">
        <v>5100</v>
      </c>
      <c r="K1504" s="4"/>
    </row>
    <row r="1505" spans="1:12">
      <c r="A1505" s="4" t="s">
        <v>6640</v>
      </c>
      <c r="B1505" s="4" t="s">
        <v>4199</v>
      </c>
      <c r="C1505" s="4" t="s">
        <v>5051</v>
      </c>
      <c r="D1505" s="5">
        <v>45873</v>
      </c>
      <c r="E1505" s="4" t="s">
        <v>5065</v>
      </c>
      <c r="F1505" s="4" t="s">
        <v>4847</v>
      </c>
      <c r="G1505" s="4" t="s">
        <v>5156</v>
      </c>
      <c r="H1505" s="4" t="s">
        <v>5080</v>
      </c>
      <c r="I1505" s="4">
        <v>2213</v>
      </c>
      <c r="J1505" s="4" t="s">
        <v>4940</v>
      </c>
      <c r="K1505" s="4" t="s">
        <v>4999</v>
      </c>
      <c r="L1505" s="4"/>
    </row>
    <row r="1506" spans="1:12">
      <c r="A1506" s="4" t="s">
        <v>6641</v>
      </c>
      <c r="B1506" s="4" t="s">
        <v>681</v>
      </c>
      <c r="C1506" s="4" t="s">
        <v>5042</v>
      </c>
      <c r="D1506" s="5">
        <v>45707</v>
      </c>
      <c r="E1506" s="4" t="s">
        <v>4960</v>
      </c>
      <c r="F1506" s="4"/>
      <c r="G1506" s="4" t="s">
        <v>5030</v>
      </c>
      <c r="H1506" s="4" t="s">
        <v>222</v>
      </c>
      <c r="I1506" s="4">
        <v>1153</v>
      </c>
      <c r="J1506" s="4"/>
      <c r="K1506" s="4" t="s">
        <v>4969</v>
      </c>
      <c r="L1506" s="4"/>
    </row>
    <row r="1507" spans="1:12">
      <c r="A1507" s="4" t="s">
        <v>6642</v>
      </c>
      <c r="B1507" s="4" t="s">
        <v>398</v>
      </c>
      <c r="C1507" s="4" t="s">
        <v>5263</v>
      </c>
      <c r="D1507" s="5">
        <v>45951</v>
      </c>
      <c r="E1507" s="4" t="s">
        <v>4894</v>
      </c>
      <c r="F1507" s="4" t="s">
        <v>4839</v>
      </c>
      <c r="G1507" s="4" t="s">
        <v>4993</v>
      </c>
      <c r="H1507" s="4" t="s">
        <v>5063</v>
      </c>
      <c r="I1507" s="4">
        <v>865</v>
      </c>
      <c r="J1507" s="4" t="s">
        <v>5082</v>
      </c>
      <c r="K1507" s="4" t="s">
        <v>5003</v>
      </c>
      <c r="L1507" s="4"/>
    </row>
    <row r="1508" spans="1:12">
      <c r="A1508" s="4" t="s">
        <v>6643</v>
      </c>
      <c r="B1508" s="4" t="s">
        <v>3008</v>
      </c>
      <c r="C1508" s="4" t="s">
        <v>4937</v>
      </c>
      <c r="D1508" s="5">
        <v>45942</v>
      </c>
      <c r="E1508" s="4" t="s">
        <v>5056</v>
      </c>
      <c r="F1508" s="4" t="s">
        <v>4819</v>
      </c>
      <c r="G1508" s="4" t="s">
        <v>5130</v>
      </c>
      <c r="H1508" s="4" t="s">
        <v>5080</v>
      </c>
      <c r="I1508" s="4">
        <v>233</v>
      </c>
      <c r="J1508" s="4" t="s">
        <v>4977</v>
      </c>
      <c r="K1508" s="4"/>
      <c r="L1508" s="4" t="s">
        <v>5007</v>
      </c>
    </row>
    <row r="1509" spans="1:12">
      <c r="A1509" s="4" t="s">
        <v>6644</v>
      </c>
      <c r="B1509" s="4" t="s">
        <v>1698</v>
      </c>
      <c r="C1509" s="4" t="s">
        <v>5202</v>
      </c>
      <c r="D1509" s="5">
        <v>45731</v>
      </c>
      <c r="E1509" s="4" t="s">
        <v>5079</v>
      </c>
      <c r="F1509" s="4" t="s">
        <v>4819</v>
      </c>
      <c r="G1509" s="4" t="s">
        <v>5074</v>
      </c>
      <c r="H1509" s="4" t="s">
        <v>489</v>
      </c>
      <c r="I1509" s="4">
        <v>520</v>
      </c>
      <c r="J1509" s="4" t="s">
        <v>4946</v>
      </c>
      <c r="K1509" s="4" t="s">
        <v>4930</v>
      </c>
      <c r="L1509" s="4"/>
    </row>
    <row r="1510" spans="1:12">
      <c r="A1510" s="4" t="s">
        <v>6645</v>
      </c>
      <c r="B1510" s="4" t="s">
        <v>1984</v>
      </c>
      <c r="C1510" s="4" t="s">
        <v>5029</v>
      </c>
      <c r="D1510" s="5">
        <v>45689</v>
      </c>
      <c r="E1510" s="4" t="s">
        <v>4896</v>
      </c>
      <c r="F1510" s="4" t="s">
        <v>4824</v>
      </c>
      <c r="G1510" s="4" t="s">
        <v>5174</v>
      </c>
      <c r="H1510" s="4" t="s">
        <v>5084</v>
      </c>
      <c r="I1510" s="4">
        <v>2204</v>
      </c>
      <c r="J1510" s="4"/>
      <c r="K1510" s="4"/>
      <c r="L1510" s="4"/>
    </row>
    <row r="1511" spans="1:12">
      <c r="A1511" s="4" t="s">
        <v>6646</v>
      </c>
      <c r="B1511" s="4" t="s">
        <v>1531</v>
      </c>
      <c r="C1511" s="4" t="s">
        <v>5086</v>
      </c>
      <c r="D1511" s="5">
        <v>45890</v>
      </c>
      <c r="E1511" s="4" t="s">
        <v>251</v>
      </c>
      <c r="F1511" s="4" t="s">
        <v>4898</v>
      </c>
      <c r="G1511" s="4" t="s">
        <v>5014</v>
      </c>
      <c r="H1511" s="4" t="s">
        <v>5072</v>
      </c>
      <c r="I1511" s="4">
        <v>376</v>
      </c>
      <c r="J1511" s="4" t="s">
        <v>5031</v>
      </c>
      <c r="K1511" s="4" t="s">
        <v>5057</v>
      </c>
      <c r="L1511" s="4"/>
    </row>
    <row r="1512" spans="1:12">
      <c r="A1512" s="4" t="s">
        <v>6647</v>
      </c>
      <c r="B1512" s="4" t="s">
        <v>2113</v>
      </c>
      <c r="C1512" s="4" t="s">
        <v>5078</v>
      </c>
      <c r="D1512" s="5">
        <v>45846</v>
      </c>
      <c r="E1512" s="4" t="s">
        <v>4896</v>
      </c>
      <c r="F1512" s="4" t="s">
        <v>4857</v>
      </c>
      <c r="G1512" s="4" t="s">
        <v>5039</v>
      </c>
      <c r="H1512" s="4" t="s">
        <v>4928</v>
      </c>
      <c r="I1512" s="4">
        <v>321</v>
      </c>
      <c r="J1512" s="4" t="s">
        <v>5031</v>
      </c>
      <c r="K1512" s="4" t="s">
        <v>5053</v>
      </c>
      <c r="L1512" s="4"/>
    </row>
    <row r="1513" spans="1:12">
      <c r="A1513" s="4" t="s">
        <v>6648</v>
      </c>
      <c r="B1513" s="4" t="s">
        <v>1309</v>
      </c>
      <c r="C1513" s="4" t="s">
        <v>4971</v>
      </c>
      <c r="D1513" s="5">
        <v>45727</v>
      </c>
      <c r="E1513" s="4" t="s">
        <v>5056</v>
      </c>
      <c r="F1513" s="4" t="s">
        <v>4847</v>
      </c>
      <c r="G1513" s="4" t="s">
        <v>5172</v>
      </c>
      <c r="H1513" s="4" t="s">
        <v>4988</v>
      </c>
      <c r="I1513" s="4">
        <v>131</v>
      </c>
      <c r="J1513" s="4" t="s">
        <v>4973</v>
      </c>
      <c r="K1513" s="4" t="s">
        <v>5003</v>
      </c>
      <c r="L1513" s="4" t="s">
        <v>5865</v>
      </c>
    </row>
    <row r="1514" spans="1:12">
      <c r="A1514" s="4" t="s">
        <v>6649</v>
      </c>
      <c r="B1514" s="4" t="s">
        <v>1105</v>
      </c>
      <c r="C1514" s="4" t="s">
        <v>5213</v>
      </c>
      <c r="D1514" s="5">
        <v>45810</v>
      </c>
      <c r="E1514" s="4" t="s">
        <v>4982</v>
      </c>
      <c r="F1514" s="4"/>
      <c r="G1514" s="4" t="s">
        <v>5062</v>
      </c>
      <c r="H1514" s="4" t="s">
        <v>133</v>
      </c>
      <c r="I1514" s="4">
        <v>717</v>
      </c>
      <c r="J1514" s="4" t="s">
        <v>4935</v>
      </c>
      <c r="K1514" s="4" t="s">
        <v>4963</v>
      </c>
      <c r="L1514" s="4"/>
    </row>
    <row r="1515" spans="1:12">
      <c r="A1515" s="4" t="s">
        <v>6650</v>
      </c>
      <c r="B1515" s="4" t="s">
        <v>1105</v>
      </c>
      <c r="C1515" s="4" t="s">
        <v>5051</v>
      </c>
      <c r="D1515" s="5">
        <v>45805</v>
      </c>
      <c r="E1515" s="4"/>
      <c r="F1515" s="4" t="s">
        <v>4819</v>
      </c>
      <c r="G1515" s="4" t="s">
        <v>5120</v>
      </c>
      <c r="H1515" s="4" t="s">
        <v>5063</v>
      </c>
      <c r="I1515" s="4">
        <v>1144</v>
      </c>
      <c r="J1515" s="4" t="s">
        <v>5049</v>
      </c>
      <c r="K1515" s="4" t="s">
        <v>5035</v>
      </c>
      <c r="L1515" s="4"/>
    </row>
    <row r="1516" spans="1:12">
      <c r="A1516" s="4" t="s">
        <v>6651</v>
      </c>
      <c r="B1516" s="4" t="s">
        <v>677</v>
      </c>
      <c r="C1516" s="4" t="s">
        <v>5001</v>
      </c>
      <c r="D1516" s="5">
        <v>45789</v>
      </c>
      <c r="E1516" s="4" t="s">
        <v>5038</v>
      </c>
      <c r="F1516" s="4" t="s">
        <v>4908</v>
      </c>
      <c r="G1516" s="4" t="s">
        <v>5074</v>
      </c>
      <c r="H1516" s="4" t="s">
        <v>4951</v>
      </c>
      <c r="I1516" s="4">
        <v>925</v>
      </c>
      <c r="J1516" s="4"/>
      <c r="K1516" s="4" t="s">
        <v>5047</v>
      </c>
      <c r="L1516" s="4"/>
    </row>
    <row r="1517" spans="1:12">
      <c r="A1517" s="4" t="s">
        <v>6652</v>
      </c>
      <c r="B1517" s="4" t="s">
        <v>4601</v>
      </c>
      <c r="C1517" s="4" t="s">
        <v>5111</v>
      </c>
      <c r="D1517" s="5">
        <v>45791</v>
      </c>
      <c r="E1517" s="4" t="s">
        <v>5094</v>
      </c>
      <c r="F1517" s="4" t="s">
        <v>4891</v>
      </c>
      <c r="G1517" s="4" t="s">
        <v>5044</v>
      </c>
      <c r="H1517" s="4"/>
      <c r="I1517" s="4">
        <v>688</v>
      </c>
      <c r="J1517" s="4" t="s">
        <v>4929</v>
      </c>
      <c r="K1517" s="4"/>
      <c r="L1517" s="4"/>
    </row>
    <row r="1518" spans="1:12">
      <c r="A1518" s="4" t="s">
        <v>6653</v>
      </c>
      <c r="B1518" s="4" t="s">
        <v>2687</v>
      </c>
      <c r="C1518" s="4" t="s">
        <v>5170</v>
      </c>
      <c r="D1518" s="5">
        <v>45931</v>
      </c>
      <c r="E1518" s="4" t="s">
        <v>308</v>
      </c>
      <c r="F1518" s="4"/>
      <c r="G1518" s="4" t="s">
        <v>5142</v>
      </c>
      <c r="H1518" s="4"/>
      <c r="I1518" s="4">
        <v>683</v>
      </c>
      <c r="J1518" s="4" t="s">
        <v>4956</v>
      </c>
      <c r="K1518" s="4" t="s">
        <v>5047</v>
      </c>
      <c r="L1518" s="4"/>
    </row>
    <row r="1519" spans="1:12">
      <c r="A1519" s="4" t="s">
        <v>6654</v>
      </c>
      <c r="B1519" s="4" t="s">
        <v>1202</v>
      </c>
      <c r="C1519" s="4" t="s">
        <v>5206</v>
      </c>
      <c r="D1519" s="5"/>
      <c r="E1519" s="4" t="s">
        <v>5134</v>
      </c>
      <c r="F1519" s="4"/>
      <c r="G1519" s="4" t="s">
        <v>4972</v>
      </c>
      <c r="H1519" s="4" t="s">
        <v>5090</v>
      </c>
      <c r="I1519" s="4">
        <v>606</v>
      </c>
      <c r="J1519" s="4"/>
      <c r="K1519" s="4" t="s">
        <v>5047</v>
      </c>
      <c r="L1519" s="4"/>
    </row>
    <row r="1520" spans="1:12">
      <c r="A1520" s="4" t="s">
        <v>6655</v>
      </c>
      <c r="B1520" s="4" t="s">
        <v>2867</v>
      </c>
      <c r="C1520" s="4" t="s">
        <v>5042</v>
      </c>
      <c r="D1520" s="5">
        <v>45763</v>
      </c>
      <c r="E1520" s="4" t="s">
        <v>4894</v>
      </c>
      <c r="F1520" s="4" t="s">
        <v>4908</v>
      </c>
      <c r="G1520" s="4" t="s">
        <v>5130</v>
      </c>
      <c r="H1520" s="4" t="s">
        <v>4934</v>
      </c>
      <c r="I1520" s="4">
        <v>777</v>
      </c>
      <c r="J1520" s="4"/>
      <c r="K1520" s="4"/>
      <c r="L1520" s="4"/>
    </row>
    <row r="1521" spans="1:12">
      <c r="A1521" s="4" t="s">
        <v>6656</v>
      </c>
      <c r="B1521" s="4" t="s">
        <v>4515</v>
      </c>
      <c r="C1521" s="4" t="s">
        <v>5213</v>
      </c>
      <c r="D1521" s="5">
        <v>45840</v>
      </c>
      <c r="E1521" s="4" t="s">
        <v>5056</v>
      </c>
      <c r="F1521" s="4" t="s">
        <v>4839</v>
      </c>
      <c r="G1521" s="4" t="s">
        <v>5044</v>
      </c>
      <c r="H1521" s="4" t="s">
        <v>5072</v>
      </c>
      <c r="I1521" s="4">
        <v>2321</v>
      </c>
      <c r="J1521" s="4" t="s">
        <v>5137</v>
      </c>
      <c r="K1521" s="4" t="s">
        <v>4963</v>
      </c>
      <c r="L1521" s="4"/>
    </row>
    <row r="1522" spans="1:12">
      <c r="A1522" s="4" t="s">
        <v>6657</v>
      </c>
      <c r="B1522" s="4" t="s">
        <v>772</v>
      </c>
      <c r="C1522" s="4" t="s">
        <v>5126</v>
      </c>
      <c r="D1522" s="5">
        <v>45985</v>
      </c>
      <c r="E1522" s="4" t="s">
        <v>5113</v>
      </c>
      <c r="F1522" s="4" t="s">
        <v>4839</v>
      </c>
      <c r="G1522" s="4" t="s">
        <v>5014</v>
      </c>
      <c r="H1522" s="4" t="s">
        <v>5006</v>
      </c>
      <c r="I1522" s="4">
        <v>22</v>
      </c>
      <c r="J1522" s="4" t="s">
        <v>5082</v>
      </c>
      <c r="K1522" s="4" t="s">
        <v>4963</v>
      </c>
      <c r="L1522" s="4" t="s">
        <v>5165</v>
      </c>
    </row>
    <row r="1523" spans="1:12">
      <c r="A1523" s="4" t="s">
        <v>6658</v>
      </c>
      <c r="B1523" s="4" t="s">
        <v>1408</v>
      </c>
      <c r="C1523" s="4" t="s">
        <v>5029</v>
      </c>
      <c r="D1523" s="5">
        <v>45956</v>
      </c>
      <c r="E1523" s="4" t="s">
        <v>4896</v>
      </c>
      <c r="F1523" s="4"/>
      <c r="G1523" s="4"/>
      <c r="H1523" s="4" t="s">
        <v>4994</v>
      </c>
      <c r="I1523" s="4">
        <v>112</v>
      </c>
      <c r="J1523" s="4" t="s">
        <v>5002</v>
      </c>
      <c r="K1523" s="4"/>
      <c r="L1523" s="4"/>
    </row>
    <row r="1524" spans="1:12">
      <c r="A1524" s="4" t="s">
        <v>6659</v>
      </c>
      <c r="B1524" s="4" t="s">
        <v>2841</v>
      </c>
      <c r="C1524" s="4" t="s">
        <v>5348</v>
      </c>
      <c r="D1524" s="5">
        <v>45825</v>
      </c>
      <c r="E1524" s="4" t="s">
        <v>4966</v>
      </c>
      <c r="F1524" s="4" t="s">
        <v>4865</v>
      </c>
      <c r="G1524" s="4" t="s">
        <v>4972</v>
      </c>
      <c r="H1524" s="4" t="s">
        <v>5090</v>
      </c>
      <c r="I1524" s="4">
        <v>2304</v>
      </c>
      <c r="J1524" s="4" t="s">
        <v>4984</v>
      </c>
      <c r="K1524" s="4" t="s">
        <v>4963</v>
      </c>
      <c r="L1524" s="4"/>
    </row>
    <row r="1525" spans="1:12">
      <c r="A1525" s="4" t="s">
        <v>6660</v>
      </c>
      <c r="B1525" s="4" t="s">
        <v>2483</v>
      </c>
      <c r="C1525" s="4" t="s">
        <v>5051</v>
      </c>
      <c r="D1525" s="5">
        <v>46007</v>
      </c>
      <c r="E1525" s="4" t="s">
        <v>308</v>
      </c>
      <c r="F1525" s="4" t="s">
        <v>4857</v>
      </c>
      <c r="G1525" s="4" t="s">
        <v>5142</v>
      </c>
      <c r="H1525" s="4"/>
      <c r="I1525" s="4">
        <v>666</v>
      </c>
      <c r="J1525" s="4" t="s">
        <v>5018</v>
      </c>
      <c r="K1525" s="4" t="s">
        <v>5012</v>
      </c>
      <c r="L1525" s="4"/>
    </row>
    <row r="1526" spans="1:12">
      <c r="A1526" s="4" t="s">
        <v>6661</v>
      </c>
      <c r="B1526" s="4" t="s">
        <v>551</v>
      </c>
      <c r="C1526" s="4" t="s">
        <v>5226</v>
      </c>
      <c r="D1526" s="5">
        <v>45784</v>
      </c>
      <c r="E1526" s="4" t="s">
        <v>4982</v>
      </c>
      <c r="F1526" s="4" t="s">
        <v>4898</v>
      </c>
      <c r="G1526" s="4" t="s">
        <v>5156</v>
      </c>
      <c r="H1526" s="4" t="s">
        <v>5006</v>
      </c>
      <c r="I1526" s="4">
        <v>1656</v>
      </c>
      <c r="J1526" s="4" t="s">
        <v>5002</v>
      </c>
      <c r="K1526" s="4" t="s">
        <v>5057</v>
      </c>
      <c r="L1526" s="4"/>
    </row>
    <row r="1527" spans="1:12">
      <c r="A1527" s="4" t="s">
        <v>6662</v>
      </c>
      <c r="B1527" s="4" t="s">
        <v>2697</v>
      </c>
      <c r="C1527" s="4" t="s">
        <v>5046</v>
      </c>
      <c r="D1527" s="5">
        <v>45810</v>
      </c>
      <c r="E1527" s="4"/>
      <c r="F1527" s="4"/>
      <c r="G1527" s="4" t="s">
        <v>5025</v>
      </c>
      <c r="H1527" s="4" t="s">
        <v>5136</v>
      </c>
      <c r="I1527" s="4">
        <v>1768</v>
      </c>
      <c r="J1527" s="4" t="s">
        <v>5049</v>
      </c>
      <c r="K1527" s="4" t="s">
        <v>5053</v>
      </c>
      <c r="L1527" s="4"/>
    </row>
    <row r="1528" spans="1:12">
      <c r="A1528" s="4" t="s">
        <v>6663</v>
      </c>
      <c r="B1528" s="4" t="s">
        <v>1503</v>
      </c>
      <c r="C1528" s="4" t="s">
        <v>5042</v>
      </c>
      <c r="D1528" s="5">
        <v>45699</v>
      </c>
      <c r="E1528" s="4" t="s">
        <v>4960</v>
      </c>
      <c r="F1528" s="4" t="s">
        <v>4824</v>
      </c>
      <c r="G1528" s="4"/>
      <c r="H1528" s="4" t="s">
        <v>5072</v>
      </c>
      <c r="I1528" s="4">
        <v>1801</v>
      </c>
      <c r="J1528" s="4" t="s">
        <v>5002</v>
      </c>
      <c r="K1528" s="4" t="s">
        <v>4969</v>
      </c>
      <c r="L1528" s="4"/>
    </row>
    <row r="1529" spans="1:12">
      <c r="A1529" s="4" t="s">
        <v>6664</v>
      </c>
      <c r="B1529" s="4" t="s">
        <v>863</v>
      </c>
      <c r="C1529" s="4" t="s">
        <v>5126</v>
      </c>
      <c r="D1529" s="5">
        <v>45938</v>
      </c>
      <c r="E1529" s="4" t="s">
        <v>5113</v>
      </c>
      <c r="F1529" s="4" t="s">
        <v>4857</v>
      </c>
      <c r="G1529" s="4" t="s">
        <v>4967</v>
      </c>
      <c r="H1529" s="4" t="s">
        <v>4994</v>
      </c>
      <c r="I1529" s="4">
        <v>2307</v>
      </c>
      <c r="J1529" s="4" t="s">
        <v>5137</v>
      </c>
      <c r="K1529" s="4" t="s">
        <v>5012</v>
      </c>
      <c r="L1529" s="4"/>
    </row>
    <row r="1530" spans="1:12">
      <c r="A1530" s="4" t="s">
        <v>6665</v>
      </c>
      <c r="B1530" s="4" t="s">
        <v>1969</v>
      </c>
      <c r="C1530" s="4" t="s">
        <v>5145</v>
      </c>
      <c r="D1530" s="5">
        <v>45689</v>
      </c>
      <c r="E1530" s="4" t="s">
        <v>20</v>
      </c>
      <c r="F1530" s="4"/>
      <c r="G1530" s="4" t="s">
        <v>4993</v>
      </c>
      <c r="H1530" s="4"/>
      <c r="I1530" s="4">
        <v>1510</v>
      </c>
      <c r="J1530" s="4" t="s">
        <v>5137</v>
      </c>
      <c r="K1530" s="4" t="s">
        <v>5035</v>
      </c>
      <c r="L1530" s="4"/>
    </row>
    <row r="1531" spans="1:12">
      <c r="A1531" s="4" t="s">
        <v>6666</v>
      </c>
      <c r="B1531" s="4" t="s">
        <v>659</v>
      </c>
      <c r="C1531" s="4" t="s">
        <v>5147</v>
      </c>
      <c r="D1531" s="5">
        <v>45881</v>
      </c>
      <c r="E1531" s="4" t="s">
        <v>5079</v>
      </c>
      <c r="F1531" s="4" t="s">
        <v>4824</v>
      </c>
      <c r="G1531" s="4" t="s">
        <v>4944</v>
      </c>
      <c r="H1531" s="4" t="s">
        <v>4951</v>
      </c>
      <c r="I1531" s="4">
        <v>173</v>
      </c>
      <c r="J1531" s="4" t="s">
        <v>4940</v>
      </c>
      <c r="K1531" s="4" t="s">
        <v>4978</v>
      </c>
      <c r="L1531" s="4"/>
    </row>
    <row r="1532" spans="1:12">
      <c r="A1532" s="4" t="s">
        <v>6667</v>
      </c>
      <c r="B1532" s="4" t="s">
        <v>1445</v>
      </c>
      <c r="C1532" s="4" t="s">
        <v>5016</v>
      </c>
      <c r="D1532" s="5">
        <v>45698</v>
      </c>
      <c r="E1532" s="4" t="s">
        <v>21</v>
      </c>
      <c r="F1532" s="4"/>
      <c r="G1532" s="4" t="s">
        <v>5010</v>
      </c>
      <c r="H1532" s="4" t="s">
        <v>5090</v>
      </c>
      <c r="I1532" s="4">
        <v>446</v>
      </c>
      <c r="J1532" s="4" t="s">
        <v>5137</v>
      </c>
      <c r="K1532" s="4"/>
      <c r="L1532" s="4"/>
    </row>
    <row r="1533" spans="1:12">
      <c r="A1533" s="4" t="s">
        <v>6668</v>
      </c>
      <c r="B1533" s="4" t="s">
        <v>3002</v>
      </c>
      <c r="C1533" s="4" t="s">
        <v>5029</v>
      </c>
      <c r="D1533" s="5">
        <v>45780</v>
      </c>
      <c r="E1533" s="4" t="s">
        <v>5113</v>
      </c>
      <c r="F1533" s="4" t="s">
        <v>4824</v>
      </c>
      <c r="G1533" s="4" t="s">
        <v>5174</v>
      </c>
      <c r="H1533" s="4" t="s">
        <v>4994</v>
      </c>
      <c r="I1533" s="4">
        <v>2176</v>
      </c>
      <c r="J1533" s="4" t="s">
        <v>5107</v>
      </c>
      <c r="K1533" s="4" t="s">
        <v>5035</v>
      </c>
      <c r="L1533" s="4"/>
    </row>
    <row r="1534" spans="1:12">
      <c r="A1534" s="4" t="s">
        <v>6669</v>
      </c>
      <c r="B1534" s="4" t="s">
        <v>3677</v>
      </c>
      <c r="C1534" s="4" t="s">
        <v>5213</v>
      </c>
      <c r="D1534" s="5">
        <v>46016</v>
      </c>
      <c r="E1534" s="4"/>
      <c r="F1534" s="4"/>
      <c r="G1534" s="4"/>
      <c r="H1534" s="4" t="s">
        <v>5052</v>
      </c>
      <c r="I1534" s="4">
        <v>166</v>
      </c>
      <c r="J1534" s="4" t="s">
        <v>5082</v>
      </c>
      <c r="K1534" s="4" t="s">
        <v>5003</v>
      </c>
      <c r="L1534" s="4"/>
    </row>
    <row r="1535" spans="1:12">
      <c r="A1535" s="4" t="s">
        <v>6670</v>
      </c>
      <c r="B1535" s="4" t="s">
        <v>4169</v>
      </c>
      <c r="C1535" s="4" t="s">
        <v>5068</v>
      </c>
      <c r="D1535" s="5">
        <v>45770</v>
      </c>
      <c r="E1535" s="4" t="s">
        <v>5034</v>
      </c>
      <c r="F1535" s="4" t="s">
        <v>4824</v>
      </c>
      <c r="G1535" s="4" t="s">
        <v>5062</v>
      </c>
      <c r="H1535" s="4" t="s">
        <v>489</v>
      </c>
      <c r="I1535" s="4">
        <v>1690</v>
      </c>
      <c r="J1535" s="4" t="s">
        <v>4984</v>
      </c>
      <c r="K1535" s="4" t="s">
        <v>5012</v>
      </c>
      <c r="L1535" s="4" t="s">
        <v>5027</v>
      </c>
    </row>
    <row r="1536" spans="1:12">
      <c r="A1536" s="4" t="s">
        <v>6671</v>
      </c>
      <c r="B1536" s="4" t="s">
        <v>2608</v>
      </c>
      <c r="C1536" s="4" t="s">
        <v>5147</v>
      </c>
      <c r="D1536" s="5">
        <v>45876</v>
      </c>
      <c r="E1536" s="4" t="s">
        <v>4966</v>
      </c>
      <c r="F1536" s="4" t="s">
        <v>4847</v>
      </c>
      <c r="G1536" s="4" t="s">
        <v>5010</v>
      </c>
      <c r="H1536" s="4" t="s">
        <v>5006</v>
      </c>
      <c r="I1536" s="4">
        <v>589</v>
      </c>
      <c r="J1536" s="4" t="s">
        <v>4984</v>
      </c>
      <c r="K1536" s="4" t="s">
        <v>4963</v>
      </c>
      <c r="L1536" s="4"/>
    </row>
    <row r="1537" spans="1:12">
      <c r="A1537" s="4" t="s">
        <v>6672</v>
      </c>
      <c r="B1537" s="4" t="s">
        <v>2678</v>
      </c>
      <c r="C1537" s="4" t="s">
        <v>5170</v>
      </c>
      <c r="D1537" s="5">
        <v>45660</v>
      </c>
      <c r="E1537" s="4" t="s">
        <v>4896</v>
      </c>
      <c r="F1537" s="4" t="s">
        <v>4824</v>
      </c>
      <c r="G1537" s="4" t="s">
        <v>5130</v>
      </c>
      <c r="H1537" s="4" t="s">
        <v>4945</v>
      </c>
      <c r="I1537" s="4">
        <v>1815</v>
      </c>
      <c r="J1537" s="4" t="s">
        <v>5049</v>
      </c>
      <c r="K1537" s="4" t="s">
        <v>5047</v>
      </c>
      <c r="L1537" s="4" t="s">
        <v>5364</v>
      </c>
    </row>
    <row r="1538" spans="1:12">
      <c r="A1538" s="4" t="s">
        <v>6673</v>
      </c>
      <c r="B1538" s="4" t="s">
        <v>3542</v>
      </c>
      <c r="C1538" s="4" t="s">
        <v>4937</v>
      </c>
      <c r="D1538" s="5"/>
      <c r="E1538" s="4" t="s">
        <v>4960</v>
      </c>
      <c r="F1538" s="4" t="s">
        <v>4865</v>
      </c>
      <c r="G1538" s="4" t="s">
        <v>5172</v>
      </c>
      <c r="H1538" s="4" t="s">
        <v>5080</v>
      </c>
      <c r="I1538" s="4">
        <v>1634</v>
      </c>
      <c r="J1538" s="4" t="s">
        <v>5191</v>
      </c>
      <c r="K1538" s="4" t="s">
        <v>5003</v>
      </c>
      <c r="L1538" s="4"/>
    </row>
    <row r="1539" spans="1:12">
      <c r="A1539" s="4" t="s">
        <v>6674</v>
      </c>
      <c r="B1539" s="4" t="s">
        <v>2168</v>
      </c>
      <c r="C1539" s="4" t="s">
        <v>5126</v>
      </c>
      <c r="D1539" s="5"/>
      <c r="E1539" s="4" t="s">
        <v>4943</v>
      </c>
      <c r="F1539" s="4"/>
      <c r="G1539" s="4" t="s">
        <v>5071</v>
      </c>
      <c r="H1539" s="4" t="s">
        <v>5006</v>
      </c>
      <c r="I1539" s="4">
        <v>29</v>
      </c>
      <c r="J1539" s="4" t="s">
        <v>5049</v>
      </c>
      <c r="K1539" s="4" t="s">
        <v>5122</v>
      </c>
      <c r="L1539" s="4"/>
    </row>
    <row r="1540" spans="1:12">
      <c r="A1540" s="4" t="s">
        <v>6675</v>
      </c>
      <c r="B1540" s="4" t="s">
        <v>819</v>
      </c>
      <c r="C1540" s="4" t="s">
        <v>4959</v>
      </c>
      <c r="D1540" s="5">
        <v>45721</v>
      </c>
      <c r="E1540" s="4"/>
      <c r="F1540" s="4" t="s">
        <v>4847</v>
      </c>
      <c r="G1540" s="4" t="s">
        <v>5156</v>
      </c>
      <c r="H1540" s="4"/>
      <c r="I1540" s="4">
        <v>896</v>
      </c>
      <c r="J1540" s="4" t="s">
        <v>5137</v>
      </c>
      <c r="K1540" s="4" t="s">
        <v>5122</v>
      </c>
      <c r="L1540" s="4"/>
    </row>
    <row r="1541" spans="1:12">
      <c r="A1541" s="4" t="s">
        <v>6676</v>
      </c>
      <c r="B1541" s="4" t="s">
        <v>4225</v>
      </c>
      <c r="C1541" s="4" t="s">
        <v>5106</v>
      </c>
      <c r="D1541" s="5"/>
      <c r="E1541" s="4" t="s">
        <v>4894</v>
      </c>
      <c r="F1541" s="4"/>
      <c r="G1541" s="4"/>
      <c r="H1541" s="4" t="s">
        <v>4939</v>
      </c>
      <c r="I1541" s="4">
        <v>2322</v>
      </c>
      <c r="J1541" s="4" t="s">
        <v>4973</v>
      </c>
      <c r="K1541" s="4" t="s">
        <v>5057</v>
      </c>
      <c r="L1541" s="4"/>
    </row>
    <row r="1542" spans="1:12">
      <c r="A1542" s="4" t="s">
        <v>6677</v>
      </c>
      <c r="B1542" s="4" t="s">
        <v>885</v>
      </c>
      <c r="C1542" s="4" t="s">
        <v>4959</v>
      </c>
      <c r="D1542" s="5">
        <v>45883</v>
      </c>
      <c r="E1542" s="4" t="s">
        <v>5134</v>
      </c>
      <c r="F1542" s="4" t="s">
        <v>4898</v>
      </c>
      <c r="G1542" s="4" t="s">
        <v>4976</v>
      </c>
      <c r="H1542" s="4" t="s">
        <v>5063</v>
      </c>
      <c r="I1542" s="4"/>
      <c r="J1542" s="4" t="s">
        <v>4977</v>
      </c>
      <c r="K1542" s="4" t="s">
        <v>5047</v>
      </c>
      <c r="L1542" s="4"/>
    </row>
    <row r="1543" spans="1:12">
      <c r="A1543" s="4" t="s">
        <v>6678</v>
      </c>
      <c r="B1543" s="4" t="s">
        <v>693</v>
      </c>
      <c r="C1543" s="4" t="s">
        <v>4965</v>
      </c>
      <c r="D1543" s="5">
        <v>45846</v>
      </c>
      <c r="E1543" s="4" t="s">
        <v>4954</v>
      </c>
      <c r="F1543" s="4" t="s">
        <v>4898</v>
      </c>
      <c r="G1543" s="4" t="s">
        <v>4993</v>
      </c>
      <c r="H1543" s="4"/>
      <c r="I1543" s="4">
        <v>462</v>
      </c>
      <c r="J1543" s="4" t="s">
        <v>4940</v>
      </c>
      <c r="K1543" s="4" t="s">
        <v>5035</v>
      </c>
      <c r="L1543" s="4"/>
    </row>
    <row r="1544" spans="1:12">
      <c r="A1544" s="4" t="s">
        <v>6679</v>
      </c>
      <c r="B1544" s="4" t="s">
        <v>1013</v>
      </c>
      <c r="C1544" s="4" t="s">
        <v>5033</v>
      </c>
      <c r="D1544" s="5">
        <v>45941</v>
      </c>
      <c r="E1544" s="4" t="s">
        <v>4960</v>
      </c>
      <c r="F1544" s="4"/>
      <c r="G1544" s="4" t="s">
        <v>5044</v>
      </c>
      <c r="H1544" s="4" t="s">
        <v>489</v>
      </c>
      <c r="I1544" s="4">
        <v>600</v>
      </c>
      <c r="J1544" s="4" t="s">
        <v>4977</v>
      </c>
      <c r="K1544" s="4" t="s">
        <v>5003</v>
      </c>
      <c r="L1544" s="4"/>
    </row>
    <row r="1545" spans="1:12">
      <c r="A1545" s="4" t="s">
        <v>6680</v>
      </c>
      <c r="B1545" s="4" t="s">
        <v>2651</v>
      </c>
      <c r="C1545" s="4" t="s">
        <v>5186</v>
      </c>
      <c r="D1545" s="5">
        <v>45743</v>
      </c>
      <c r="E1545" s="4" t="s">
        <v>4943</v>
      </c>
      <c r="F1545" s="4" t="s">
        <v>4875</v>
      </c>
      <c r="G1545" s="4" t="s">
        <v>5189</v>
      </c>
      <c r="H1545" s="4" t="s">
        <v>5006</v>
      </c>
      <c r="I1545" s="4">
        <v>1602</v>
      </c>
      <c r="J1545" s="4"/>
      <c r="K1545" s="4" t="s">
        <v>4947</v>
      </c>
      <c r="L1545" s="4" t="s">
        <v>5245</v>
      </c>
    </row>
    <row r="1546" spans="1:12">
      <c r="A1546" s="4" t="s">
        <v>6681</v>
      </c>
      <c r="B1546" s="4" t="s">
        <v>3622</v>
      </c>
      <c r="C1546" s="4" t="s">
        <v>5140</v>
      </c>
      <c r="D1546" s="5">
        <v>45739</v>
      </c>
      <c r="E1546" s="4" t="s">
        <v>4894</v>
      </c>
      <c r="F1546" s="4" t="s">
        <v>4898</v>
      </c>
      <c r="G1546" s="4" t="s">
        <v>4993</v>
      </c>
      <c r="H1546" s="4" t="s">
        <v>5011</v>
      </c>
      <c r="I1546" s="4">
        <v>1081</v>
      </c>
      <c r="J1546" s="4" t="s">
        <v>5018</v>
      </c>
      <c r="K1546" s="4"/>
      <c r="L1546" s="4" t="s">
        <v>5040</v>
      </c>
    </row>
    <row r="1547" spans="1:12">
      <c r="A1547" s="4" t="s">
        <v>6682</v>
      </c>
      <c r="B1547" s="4" t="s">
        <v>2563</v>
      </c>
      <c r="C1547" s="4" t="s">
        <v>4932</v>
      </c>
      <c r="D1547" s="5">
        <v>45809</v>
      </c>
      <c r="E1547" s="4" t="s">
        <v>4954</v>
      </c>
      <c r="F1547" s="4" t="s">
        <v>4875</v>
      </c>
      <c r="G1547" s="4" t="s">
        <v>4993</v>
      </c>
      <c r="H1547" s="4" t="s">
        <v>5090</v>
      </c>
      <c r="I1547" s="4">
        <v>569</v>
      </c>
      <c r="J1547" s="4" t="s">
        <v>4929</v>
      </c>
      <c r="K1547" s="4" t="s">
        <v>4957</v>
      </c>
      <c r="L1547" s="4"/>
    </row>
    <row r="1548" spans="1:12">
      <c r="A1548" s="4" t="s">
        <v>6683</v>
      </c>
      <c r="B1548" s="4" t="s">
        <v>2155</v>
      </c>
      <c r="C1548" s="4" t="s">
        <v>5325</v>
      </c>
      <c r="D1548" s="5">
        <v>45976</v>
      </c>
      <c r="E1548" s="4" t="s">
        <v>4966</v>
      </c>
      <c r="F1548" s="4" t="s">
        <v>4839</v>
      </c>
      <c r="G1548" s="4" t="s">
        <v>4967</v>
      </c>
      <c r="H1548" s="4" t="s">
        <v>5136</v>
      </c>
      <c r="I1548" s="4">
        <v>514</v>
      </c>
      <c r="J1548" s="4" t="s">
        <v>4935</v>
      </c>
      <c r="K1548" s="4" t="s">
        <v>4957</v>
      </c>
      <c r="L1548" s="4"/>
    </row>
    <row r="1549" spans="1:12">
      <c r="A1549" s="4" t="s">
        <v>6684</v>
      </c>
      <c r="B1549" s="4" t="s">
        <v>1113</v>
      </c>
      <c r="C1549" s="4" t="s">
        <v>5186</v>
      </c>
      <c r="D1549" s="5">
        <v>45998</v>
      </c>
      <c r="E1549" s="4" t="s">
        <v>5134</v>
      </c>
      <c r="F1549" s="4"/>
      <c r="G1549" s="4" t="s">
        <v>5172</v>
      </c>
      <c r="H1549" s="4" t="s">
        <v>4998</v>
      </c>
      <c r="I1549" s="4">
        <v>2149</v>
      </c>
      <c r="J1549" s="4" t="s">
        <v>4929</v>
      </c>
      <c r="K1549" s="4"/>
      <c r="L1549" s="4"/>
    </row>
    <row r="1550" spans="1:12">
      <c r="A1550" s="4" t="s">
        <v>6685</v>
      </c>
      <c r="B1550" s="4" t="s">
        <v>3726</v>
      </c>
      <c r="C1550" s="4" t="s">
        <v>5176</v>
      </c>
      <c r="D1550" s="5">
        <v>45787</v>
      </c>
      <c r="E1550" s="4" t="s">
        <v>4960</v>
      </c>
      <c r="F1550" s="4" t="s">
        <v>4857</v>
      </c>
      <c r="G1550" s="4" t="s">
        <v>5030</v>
      </c>
      <c r="H1550" s="4" t="s">
        <v>5136</v>
      </c>
      <c r="I1550" s="4">
        <v>2274</v>
      </c>
      <c r="J1550" s="4" t="s">
        <v>5107</v>
      </c>
      <c r="K1550" s="4"/>
      <c r="L1550" s="4"/>
    </row>
    <row r="1551" spans="1:12">
      <c r="A1551" s="4" t="s">
        <v>6686</v>
      </c>
      <c r="B1551" s="4" t="s">
        <v>3225</v>
      </c>
      <c r="C1551" s="4" t="s">
        <v>5042</v>
      </c>
      <c r="D1551" s="5"/>
      <c r="E1551" s="4" t="s">
        <v>21</v>
      </c>
      <c r="F1551" s="4" t="s">
        <v>4908</v>
      </c>
      <c r="G1551" s="4" t="s">
        <v>4972</v>
      </c>
      <c r="H1551" s="4" t="s">
        <v>316</v>
      </c>
      <c r="I1551" s="4"/>
      <c r="J1551" s="4" t="s">
        <v>4940</v>
      </c>
      <c r="K1551" s="4" t="s">
        <v>5035</v>
      </c>
      <c r="L1551" s="4"/>
    </row>
    <row r="1552" spans="1:12">
      <c r="A1552" s="4" t="s">
        <v>6687</v>
      </c>
      <c r="B1552" s="4" t="s">
        <v>4314</v>
      </c>
      <c r="C1552" s="4" t="s">
        <v>5263</v>
      </c>
      <c r="D1552" s="5">
        <v>45844</v>
      </c>
      <c r="E1552" s="4" t="s">
        <v>5043</v>
      </c>
      <c r="F1552" s="4" t="s">
        <v>4819</v>
      </c>
      <c r="G1552" s="4" t="s">
        <v>4933</v>
      </c>
      <c r="H1552" s="4" t="s">
        <v>4945</v>
      </c>
      <c r="I1552" s="4">
        <v>1781</v>
      </c>
      <c r="J1552" s="4" t="s">
        <v>5018</v>
      </c>
      <c r="K1552" s="4" t="s">
        <v>5047</v>
      </c>
      <c r="L1552" s="4"/>
    </row>
    <row r="1553" spans="1:12">
      <c r="A1553" s="4" t="s">
        <v>6688</v>
      </c>
      <c r="B1553" s="4" t="s">
        <v>3152</v>
      </c>
      <c r="C1553" s="4" t="s">
        <v>5109</v>
      </c>
      <c r="D1553" s="5">
        <v>45963</v>
      </c>
      <c r="E1553" s="4" t="s">
        <v>308</v>
      </c>
      <c r="F1553" s="4"/>
      <c r="G1553" s="4" t="s">
        <v>5089</v>
      </c>
      <c r="H1553" s="4" t="s">
        <v>489</v>
      </c>
      <c r="I1553" s="4">
        <v>1222</v>
      </c>
      <c r="J1553" s="4" t="s">
        <v>5137</v>
      </c>
      <c r="K1553" s="4" t="s">
        <v>4947</v>
      </c>
      <c r="L1553" s="4"/>
    </row>
    <row r="1554" spans="1:12">
      <c r="A1554" s="4" t="s">
        <v>6689</v>
      </c>
      <c r="B1554" s="4" t="s">
        <v>4160</v>
      </c>
      <c r="C1554" s="4" t="s">
        <v>4949</v>
      </c>
      <c r="D1554" s="5">
        <v>45801</v>
      </c>
      <c r="E1554" s="4" t="s">
        <v>21</v>
      </c>
      <c r="F1554" s="4" t="s">
        <v>4819</v>
      </c>
      <c r="G1554" s="4" t="s">
        <v>5142</v>
      </c>
      <c r="H1554" s="4" t="s">
        <v>4983</v>
      </c>
      <c r="I1554" s="4">
        <v>486</v>
      </c>
      <c r="J1554" s="4" t="s">
        <v>4946</v>
      </c>
      <c r="K1554" s="4"/>
      <c r="L1554" s="4"/>
    </row>
    <row r="1555" spans="1:12">
      <c r="A1555" s="4" t="s">
        <v>6690</v>
      </c>
      <c r="B1555" s="4" t="s">
        <v>1331</v>
      </c>
      <c r="C1555" s="4" t="s">
        <v>5118</v>
      </c>
      <c r="D1555" s="5">
        <v>45924</v>
      </c>
      <c r="E1555" s="4" t="s">
        <v>5043</v>
      </c>
      <c r="F1555" s="4" t="s">
        <v>4865</v>
      </c>
      <c r="G1555" s="4" t="s">
        <v>5030</v>
      </c>
      <c r="H1555" s="4" t="s">
        <v>5136</v>
      </c>
      <c r="I1555" s="4">
        <v>1904</v>
      </c>
      <c r="J1555" s="4" t="s">
        <v>4973</v>
      </c>
      <c r="K1555" s="4" t="s">
        <v>5026</v>
      </c>
      <c r="L1555" s="4"/>
    </row>
    <row r="1556" spans="1:12">
      <c r="A1556" s="4" t="s">
        <v>6691</v>
      </c>
      <c r="B1556" s="4" t="s">
        <v>3920</v>
      </c>
      <c r="C1556" s="4" t="s">
        <v>5325</v>
      </c>
      <c r="D1556" s="5">
        <v>45852</v>
      </c>
      <c r="E1556" s="4" t="s">
        <v>4943</v>
      </c>
      <c r="F1556" s="4" t="s">
        <v>4875</v>
      </c>
      <c r="G1556" s="4"/>
      <c r="H1556" s="4" t="s">
        <v>4945</v>
      </c>
      <c r="I1556" s="4">
        <v>2049</v>
      </c>
      <c r="J1556" s="4"/>
      <c r="K1556" s="4" t="s">
        <v>4969</v>
      </c>
      <c r="L1556" s="4"/>
    </row>
    <row r="1557" spans="1:12">
      <c r="A1557" s="4" t="s">
        <v>6692</v>
      </c>
      <c r="B1557" s="4" t="s">
        <v>1755</v>
      </c>
      <c r="C1557" s="4" t="s">
        <v>5001</v>
      </c>
      <c r="D1557" s="5">
        <v>45829</v>
      </c>
      <c r="E1557" s="4" t="s">
        <v>308</v>
      </c>
      <c r="F1557" s="4"/>
      <c r="G1557" s="4" t="s">
        <v>5074</v>
      </c>
      <c r="H1557" s="4" t="s">
        <v>4951</v>
      </c>
      <c r="I1557" s="4">
        <v>126</v>
      </c>
      <c r="J1557" s="4" t="s">
        <v>5107</v>
      </c>
      <c r="K1557" s="4" t="s">
        <v>5026</v>
      </c>
      <c r="L1557" s="4"/>
    </row>
    <row r="1558" spans="1:12">
      <c r="A1558" s="4" t="s">
        <v>6693</v>
      </c>
      <c r="B1558" s="4" t="s">
        <v>4244</v>
      </c>
      <c r="C1558" s="4" t="s">
        <v>5170</v>
      </c>
      <c r="D1558" s="5">
        <v>45849</v>
      </c>
      <c r="E1558" s="4"/>
      <c r="F1558" s="4" t="s">
        <v>4908</v>
      </c>
      <c r="G1558" s="4" t="s">
        <v>4967</v>
      </c>
      <c r="H1558" s="4" t="s">
        <v>5080</v>
      </c>
      <c r="I1558" s="4">
        <v>827</v>
      </c>
      <c r="J1558" s="4" t="s">
        <v>5031</v>
      </c>
      <c r="K1558" s="4"/>
      <c r="L1558" s="4"/>
    </row>
    <row r="1559" spans="1:12">
      <c r="A1559" s="4" t="s">
        <v>6694</v>
      </c>
      <c r="B1559" s="4" t="s">
        <v>1416</v>
      </c>
      <c r="C1559" s="4" t="s">
        <v>5238</v>
      </c>
      <c r="D1559" s="5">
        <v>45803</v>
      </c>
      <c r="E1559" s="4" t="s">
        <v>4943</v>
      </c>
      <c r="F1559" s="4"/>
      <c r="G1559" s="4" t="s">
        <v>5071</v>
      </c>
      <c r="H1559" s="4" t="s">
        <v>4951</v>
      </c>
      <c r="I1559" s="4">
        <v>1711</v>
      </c>
      <c r="J1559" s="4" t="s">
        <v>5002</v>
      </c>
      <c r="K1559" s="4" t="s">
        <v>5053</v>
      </c>
      <c r="L1559" s="4"/>
    </row>
    <row r="1560" spans="1:12">
      <c r="A1560" s="4" t="s">
        <v>6695</v>
      </c>
      <c r="B1560" s="4" t="s">
        <v>3909</v>
      </c>
      <c r="C1560" s="4" t="s">
        <v>4992</v>
      </c>
      <c r="D1560" s="5">
        <v>46016</v>
      </c>
      <c r="E1560" s="4" t="s">
        <v>5094</v>
      </c>
      <c r="F1560" s="4" t="s">
        <v>4839</v>
      </c>
      <c r="G1560" s="4" t="s">
        <v>4976</v>
      </c>
      <c r="H1560" s="4" t="s">
        <v>133</v>
      </c>
      <c r="I1560" s="4">
        <v>612</v>
      </c>
      <c r="J1560" s="4" t="s">
        <v>4935</v>
      </c>
      <c r="K1560" s="4" t="s">
        <v>5023</v>
      </c>
      <c r="L1560" s="4"/>
    </row>
    <row r="1561" spans="1:12">
      <c r="A1561" s="4" t="s">
        <v>6696</v>
      </c>
      <c r="B1561" s="4" t="s">
        <v>1445</v>
      </c>
      <c r="C1561" s="4" t="s">
        <v>5029</v>
      </c>
      <c r="D1561" s="5">
        <v>45901</v>
      </c>
      <c r="E1561" s="4" t="s">
        <v>5056</v>
      </c>
      <c r="F1561" s="4" t="s">
        <v>4865</v>
      </c>
      <c r="G1561" s="4" t="s">
        <v>4927</v>
      </c>
      <c r="H1561" s="4" t="s">
        <v>5006</v>
      </c>
      <c r="I1561" s="4">
        <v>1627</v>
      </c>
      <c r="J1561" s="4" t="s">
        <v>5082</v>
      </c>
      <c r="K1561" s="4" t="s">
        <v>4969</v>
      </c>
      <c r="L1561" s="4" t="s">
        <v>5007</v>
      </c>
    </row>
    <row r="1562" spans="1:12">
      <c r="A1562" s="4" t="s">
        <v>6697</v>
      </c>
      <c r="B1562" s="4" t="s">
        <v>3470</v>
      </c>
      <c r="C1562" s="4" t="s">
        <v>4937</v>
      </c>
      <c r="D1562" s="5">
        <v>45661</v>
      </c>
      <c r="E1562" s="4" t="s">
        <v>21</v>
      </c>
      <c r="F1562" s="4" t="s">
        <v>4847</v>
      </c>
      <c r="G1562" s="4" t="s">
        <v>4997</v>
      </c>
      <c r="H1562" s="4" t="s">
        <v>4939</v>
      </c>
      <c r="I1562" s="4">
        <v>2167</v>
      </c>
      <c r="J1562" s="4" t="s">
        <v>4977</v>
      </c>
      <c r="K1562" s="4" t="s">
        <v>5035</v>
      </c>
      <c r="L1562" s="4"/>
    </row>
    <row r="1563" spans="1:12">
      <c r="A1563" s="4" t="s">
        <v>6698</v>
      </c>
      <c r="B1563" s="4" t="s">
        <v>1399</v>
      </c>
      <c r="C1563" s="4" t="s">
        <v>5109</v>
      </c>
      <c r="D1563" s="5">
        <v>45939</v>
      </c>
      <c r="E1563" s="4" t="s">
        <v>4954</v>
      </c>
      <c r="F1563" s="4" t="s">
        <v>4898</v>
      </c>
      <c r="G1563" s="4" t="s">
        <v>4961</v>
      </c>
      <c r="H1563" s="4" t="s">
        <v>489</v>
      </c>
      <c r="I1563" s="4">
        <v>1898</v>
      </c>
      <c r="J1563" s="4" t="s">
        <v>5191</v>
      </c>
      <c r="K1563" s="4" t="s">
        <v>4947</v>
      </c>
      <c r="L1563" s="4" t="s">
        <v>4979</v>
      </c>
    </row>
    <row r="1564" spans="1:12">
      <c r="A1564" s="4" t="s">
        <v>6699</v>
      </c>
      <c r="B1564" s="4" t="s">
        <v>2163</v>
      </c>
      <c r="C1564" s="4" t="s">
        <v>5068</v>
      </c>
      <c r="D1564" s="5">
        <v>45890</v>
      </c>
      <c r="E1564" s="4" t="s">
        <v>5038</v>
      </c>
      <c r="F1564" s="4" t="s">
        <v>4824</v>
      </c>
      <c r="G1564" s="4" t="s">
        <v>4944</v>
      </c>
      <c r="H1564" s="4" t="s">
        <v>5052</v>
      </c>
      <c r="I1564" s="4">
        <v>564</v>
      </c>
      <c r="J1564" s="4" t="s">
        <v>4977</v>
      </c>
      <c r="K1564" s="4" t="s">
        <v>4963</v>
      </c>
      <c r="L1564" s="4" t="s">
        <v>5305</v>
      </c>
    </row>
    <row r="1565" spans="1:12">
      <c r="A1565" s="4" t="s">
        <v>6700</v>
      </c>
      <c r="B1565" s="4" t="s">
        <v>4637</v>
      </c>
      <c r="C1565" s="4" t="s">
        <v>4981</v>
      </c>
      <c r="D1565" s="5">
        <v>45690</v>
      </c>
      <c r="E1565" s="4" t="s">
        <v>20</v>
      </c>
      <c r="F1565" s="4"/>
      <c r="G1565" s="4" t="s">
        <v>4955</v>
      </c>
      <c r="H1565" s="4" t="s">
        <v>5072</v>
      </c>
      <c r="I1565" s="4">
        <v>908</v>
      </c>
      <c r="J1565" s="4" t="s">
        <v>5107</v>
      </c>
      <c r="K1565" s="4" t="s">
        <v>5122</v>
      </c>
      <c r="L1565" s="4"/>
    </row>
    <row r="1566" spans="1:12">
      <c r="A1566" s="4" t="s">
        <v>6701</v>
      </c>
      <c r="B1566" s="4" t="s">
        <v>2664</v>
      </c>
      <c r="C1566" s="4" t="s">
        <v>5213</v>
      </c>
      <c r="D1566" s="5">
        <v>45679</v>
      </c>
      <c r="E1566" s="4" t="s">
        <v>4982</v>
      </c>
      <c r="F1566" s="4" t="s">
        <v>4839</v>
      </c>
      <c r="G1566" s="4" t="s">
        <v>5130</v>
      </c>
      <c r="H1566" s="4" t="s">
        <v>4968</v>
      </c>
      <c r="I1566" s="4">
        <v>1831</v>
      </c>
      <c r="J1566" s="4" t="s">
        <v>5018</v>
      </c>
      <c r="K1566" s="4" t="s">
        <v>4999</v>
      </c>
      <c r="L1566" s="4"/>
    </row>
    <row r="1567" spans="1:12">
      <c r="A1567" s="4" t="s">
        <v>6702</v>
      </c>
      <c r="B1567" s="4" t="s">
        <v>2955</v>
      </c>
      <c r="C1567" s="4" t="s">
        <v>4959</v>
      </c>
      <c r="D1567" s="5">
        <v>45906</v>
      </c>
      <c r="E1567" s="4" t="s">
        <v>4982</v>
      </c>
      <c r="F1567" s="4" t="s">
        <v>4865</v>
      </c>
      <c r="G1567" s="4" t="s">
        <v>5156</v>
      </c>
      <c r="H1567" s="4" t="s">
        <v>5072</v>
      </c>
      <c r="I1567" s="4">
        <v>1826</v>
      </c>
      <c r="J1567" s="4" t="s">
        <v>4929</v>
      </c>
      <c r="K1567" s="4" t="s">
        <v>4978</v>
      </c>
      <c r="L1567" s="4"/>
    </row>
    <row r="1568" spans="1:12">
      <c r="A1568" s="4" t="s">
        <v>6703</v>
      </c>
      <c r="B1568" s="4" t="s">
        <v>819</v>
      </c>
      <c r="C1568" s="4" t="s">
        <v>4965</v>
      </c>
      <c r="D1568" s="5">
        <v>45712</v>
      </c>
      <c r="E1568" s="4" t="s">
        <v>4896</v>
      </c>
      <c r="F1568" s="4" t="s">
        <v>4891</v>
      </c>
      <c r="G1568" s="4" t="s">
        <v>5120</v>
      </c>
      <c r="H1568" s="4" t="s">
        <v>316</v>
      </c>
      <c r="I1568" s="4">
        <v>2063</v>
      </c>
      <c r="J1568" s="4" t="s">
        <v>5049</v>
      </c>
      <c r="K1568" s="4" t="s">
        <v>5003</v>
      </c>
      <c r="L1568" s="4"/>
    </row>
    <row r="1569" spans="1:12">
      <c r="A1569" s="4" t="s">
        <v>6704</v>
      </c>
      <c r="B1569" s="4" t="s">
        <v>1651</v>
      </c>
      <c r="C1569" s="4" t="s">
        <v>4971</v>
      </c>
      <c r="D1569" s="5">
        <v>45730</v>
      </c>
      <c r="E1569" s="4"/>
      <c r="F1569" s="4" t="s">
        <v>4875</v>
      </c>
      <c r="G1569" s="4" t="s">
        <v>5172</v>
      </c>
      <c r="H1569" s="4" t="s">
        <v>4968</v>
      </c>
      <c r="I1569" s="4">
        <v>1544</v>
      </c>
      <c r="J1569" s="4" t="s">
        <v>4935</v>
      </c>
      <c r="K1569" s="4" t="s">
        <v>5057</v>
      </c>
      <c r="L1569" s="4"/>
    </row>
    <row r="1570" spans="1:12">
      <c r="A1570" s="4" t="s">
        <v>6705</v>
      </c>
      <c r="B1570" s="4" t="s">
        <v>4411</v>
      </c>
      <c r="C1570" s="4" t="s">
        <v>5383</v>
      </c>
      <c r="D1570" s="5">
        <v>45764</v>
      </c>
      <c r="E1570" s="4"/>
      <c r="F1570" s="4" t="s">
        <v>4865</v>
      </c>
      <c r="G1570" s="4" t="s">
        <v>5135</v>
      </c>
      <c r="H1570" s="4" t="s">
        <v>5072</v>
      </c>
      <c r="I1570" s="4">
        <v>1694</v>
      </c>
      <c r="J1570" s="4" t="s">
        <v>5049</v>
      </c>
      <c r="K1570" s="4" t="s">
        <v>5047</v>
      </c>
      <c r="L1570" s="4"/>
    </row>
    <row r="1571" spans="1:12">
      <c r="A1571" s="4" t="s">
        <v>6706</v>
      </c>
      <c r="B1571" s="4" t="s">
        <v>1007</v>
      </c>
      <c r="C1571" s="4" t="s">
        <v>5206</v>
      </c>
      <c r="D1571" s="5">
        <v>45957</v>
      </c>
      <c r="E1571" s="4" t="s">
        <v>4943</v>
      </c>
      <c r="F1571" s="4" t="s">
        <v>4875</v>
      </c>
      <c r="G1571" s="4" t="s">
        <v>5074</v>
      </c>
      <c r="H1571" s="4" t="s">
        <v>5080</v>
      </c>
      <c r="I1571" s="4">
        <v>1946</v>
      </c>
      <c r="J1571" s="4" t="s">
        <v>5100</v>
      </c>
      <c r="K1571" s="4" t="s">
        <v>4978</v>
      </c>
      <c r="L1571" s="4"/>
    </row>
    <row r="1572" spans="1:12">
      <c r="A1572" s="4" t="s">
        <v>6707</v>
      </c>
      <c r="B1572" s="4" t="s">
        <v>3088</v>
      </c>
      <c r="C1572" s="4" t="s">
        <v>5202</v>
      </c>
      <c r="D1572" s="5">
        <v>45813</v>
      </c>
      <c r="E1572" s="4"/>
      <c r="F1572" s="4" t="s">
        <v>4898</v>
      </c>
      <c r="G1572" s="4" t="s">
        <v>4955</v>
      </c>
      <c r="H1572" s="4" t="s">
        <v>222</v>
      </c>
      <c r="I1572" s="4">
        <v>666</v>
      </c>
      <c r="J1572" s="4" t="s">
        <v>5018</v>
      </c>
      <c r="K1572" s="4" t="s">
        <v>5047</v>
      </c>
      <c r="L1572" s="4"/>
    </row>
    <row r="1573" spans="1:12">
      <c r="A1573" s="4" t="s">
        <v>6708</v>
      </c>
      <c r="B1573" s="4" t="s">
        <v>3194</v>
      </c>
      <c r="C1573" s="4" t="s">
        <v>4937</v>
      </c>
      <c r="D1573" s="5">
        <v>45919</v>
      </c>
      <c r="E1573" s="4" t="s">
        <v>5127</v>
      </c>
      <c r="F1573" s="4" t="s">
        <v>4857</v>
      </c>
      <c r="G1573" s="4" t="s">
        <v>5030</v>
      </c>
      <c r="H1573" s="4" t="s">
        <v>5006</v>
      </c>
      <c r="I1573" s="4">
        <v>1415</v>
      </c>
      <c r="J1573" s="4"/>
      <c r="K1573" s="4" t="s">
        <v>5023</v>
      </c>
      <c r="L1573" s="4"/>
    </row>
    <row r="1574" spans="1:12">
      <c r="A1574" s="4" t="s">
        <v>6709</v>
      </c>
      <c r="B1574" s="4" t="s">
        <v>4634</v>
      </c>
      <c r="C1574" s="4" t="s">
        <v>5140</v>
      </c>
      <c r="D1574" s="5">
        <v>45658</v>
      </c>
      <c r="E1574" s="4" t="s">
        <v>5056</v>
      </c>
      <c r="F1574" s="4" t="s">
        <v>4875</v>
      </c>
      <c r="G1574" s="4" t="s">
        <v>4955</v>
      </c>
      <c r="H1574" s="4" t="s">
        <v>4988</v>
      </c>
      <c r="I1574" s="4">
        <v>451</v>
      </c>
      <c r="J1574" s="4" t="s">
        <v>5049</v>
      </c>
      <c r="K1574" s="4"/>
      <c r="L1574" s="4"/>
    </row>
    <row r="1575" spans="1:12">
      <c r="A1575" s="4" t="s">
        <v>6710</v>
      </c>
      <c r="B1575" s="4" t="s">
        <v>4028</v>
      </c>
      <c r="C1575" s="4" t="s">
        <v>5140</v>
      </c>
      <c r="D1575" s="5">
        <v>45954</v>
      </c>
      <c r="E1575" s="4" t="s">
        <v>4966</v>
      </c>
      <c r="F1575" s="4" t="s">
        <v>4824</v>
      </c>
      <c r="G1575" s="4" t="s">
        <v>5142</v>
      </c>
      <c r="H1575" s="4" t="s">
        <v>4983</v>
      </c>
      <c r="I1575" s="4">
        <v>2241</v>
      </c>
      <c r="J1575" s="4" t="s">
        <v>5191</v>
      </c>
      <c r="K1575" s="4" t="s">
        <v>5035</v>
      </c>
      <c r="L1575" s="4"/>
    </row>
    <row r="1576" spans="1:12">
      <c r="A1576" s="4" t="s">
        <v>6711</v>
      </c>
      <c r="B1576" s="4" t="s">
        <v>4804</v>
      </c>
      <c r="C1576" s="4" t="s">
        <v>5106</v>
      </c>
      <c r="D1576" s="5">
        <v>45744</v>
      </c>
      <c r="E1576" s="4"/>
      <c r="F1576" s="4" t="s">
        <v>4865</v>
      </c>
      <c r="G1576" s="4" t="s">
        <v>5071</v>
      </c>
      <c r="H1576" s="4" t="s">
        <v>4968</v>
      </c>
      <c r="I1576" s="4">
        <v>991</v>
      </c>
      <c r="J1576" s="4" t="s">
        <v>5107</v>
      </c>
      <c r="K1576" s="4" t="s">
        <v>5122</v>
      </c>
      <c r="L1576" s="4"/>
    </row>
    <row r="1577" spans="1:12">
      <c r="A1577" s="4" t="s">
        <v>6712</v>
      </c>
      <c r="B1577" s="4" t="s">
        <v>3281</v>
      </c>
      <c r="C1577" s="4" t="s">
        <v>4953</v>
      </c>
      <c r="D1577" s="5">
        <v>45832</v>
      </c>
      <c r="E1577" s="4" t="s">
        <v>5038</v>
      </c>
      <c r="F1577" s="4" t="s">
        <v>4865</v>
      </c>
      <c r="G1577" s="4" t="s">
        <v>5120</v>
      </c>
      <c r="H1577" s="4" t="s">
        <v>5072</v>
      </c>
      <c r="I1577" s="4">
        <v>1515</v>
      </c>
      <c r="J1577" s="4" t="s">
        <v>5191</v>
      </c>
      <c r="K1577" s="4" t="s">
        <v>4957</v>
      </c>
      <c r="L1577" s="4"/>
    </row>
    <row r="1578" spans="1:12">
      <c r="A1578" s="4" t="s">
        <v>6713</v>
      </c>
      <c r="B1578" s="4" t="s">
        <v>4124</v>
      </c>
      <c r="C1578" s="4" t="s">
        <v>5116</v>
      </c>
      <c r="D1578" s="5">
        <v>45751</v>
      </c>
      <c r="E1578" s="4" t="s">
        <v>4954</v>
      </c>
      <c r="F1578" s="4" t="s">
        <v>4839</v>
      </c>
      <c r="G1578" s="4" t="s">
        <v>5156</v>
      </c>
      <c r="H1578" s="4" t="s">
        <v>5017</v>
      </c>
      <c r="I1578" s="4">
        <v>2007</v>
      </c>
      <c r="J1578" s="4" t="s">
        <v>4962</v>
      </c>
      <c r="K1578" s="4" t="s">
        <v>4930</v>
      </c>
      <c r="L1578" s="4"/>
    </row>
    <row r="1579" spans="1:12">
      <c r="A1579" s="4" t="s">
        <v>6714</v>
      </c>
      <c r="B1579" s="4" t="s">
        <v>788</v>
      </c>
      <c r="C1579" s="4" t="s">
        <v>5106</v>
      </c>
      <c r="D1579" s="5">
        <v>45703</v>
      </c>
      <c r="E1579" s="4" t="s">
        <v>5038</v>
      </c>
      <c r="F1579" s="4" t="s">
        <v>4847</v>
      </c>
      <c r="G1579" s="4" t="s">
        <v>5089</v>
      </c>
      <c r="H1579" s="4" t="s">
        <v>316</v>
      </c>
      <c r="I1579" s="4">
        <v>1497</v>
      </c>
      <c r="J1579" s="4" t="s">
        <v>5031</v>
      </c>
      <c r="K1579" s="4" t="s">
        <v>4957</v>
      </c>
      <c r="L1579" s="4"/>
    </row>
    <row r="1580" spans="1:12">
      <c r="A1580" s="4" t="s">
        <v>6715</v>
      </c>
      <c r="B1580" s="4" t="s">
        <v>4426</v>
      </c>
      <c r="C1580" s="4" t="s">
        <v>5202</v>
      </c>
      <c r="D1580" s="5">
        <v>45967</v>
      </c>
      <c r="E1580" s="4" t="s">
        <v>5056</v>
      </c>
      <c r="F1580" s="4" t="s">
        <v>4839</v>
      </c>
      <c r="G1580" s="4" t="s">
        <v>4987</v>
      </c>
      <c r="H1580" s="4" t="s">
        <v>5011</v>
      </c>
      <c r="I1580" s="4">
        <v>1268</v>
      </c>
      <c r="J1580" s="4"/>
      <c r="K1580" s="4" t="s">
        <v>4978</v>
      </c>
      <c r="L1580" s="4"/>
    </row>
    <row r="1581" spans="1:12">
      <c r="A1581" s="4" t="s">
        <v>6716</v>
      </c>
      <c r="B1581" s="4" t="s">
        <v>4403</v>
      </c>
      <c r="C1581" s="4" t="s">
        <v>5163</v>
      </c>
      <c r="D1581" s="5">
        <v>45872</v>
      </c>
      <c r="E1581" s="4" t="s">
        <v>251</v>
      </c>
      <c r="F1581" s="4" t="s">
        <v>4839</v>
      </c>
      <c r="G1581" s="4" t="s">
        <v>5174</v>
      </c>
      <c r="H1581" s="4" t="s">
        <v>5080</v>
      </c>
      <c r="I1581" s="4">
        <v>2106</v>
      </c>
      <c r="J1581" s="4" t="s">
        <v>4935</v>
      </c>
      <c r="K1581" s="4" t="s">
        <v>5012</v>
      </c>
      <c r="L1581" s="4" t="s">
        <v>5281</v>
      </c>
    </row>
    <row r="1582" spans="1:12">
      <c r="A1582" s="4" t="s">
        <v>6717</v>
      </c>
      <c r="B1582" s="4" t="s">
        <v>4518</v>
      </c>
      <c r="C1582" s="4" t="s">
        <v>4932</v>
      </c>
      <c r="D1582" s="5">
        <v>45795</v>
      </c>
      <c r="E1582" s="4"/>
      <c r="F1582" s="4"/>
      <c r="G1582" s="4" t="s">
        <v>5030</v>
      </c>
      <c r="H1582" s="4" t="s">
        <v>5011</v>
      </c>
      <c r="I1582" s="4">
        <v>1985</v>
      </c>
      <c r="J1582" s="4" t="s">
        <v>4973</v>
      </c>
      <c r="K1582" s="4" t="s">
        <v>4969</v>
      </c>
      <c r="L1582" s="4"/>
    </row>
    <row r="1583" spans="1:12">
      <c r="A1583" s="4" t="s">
        <v>6718</v>
      </c>
      <c r="B1583" s="4" t="s">
        <v>1720</v>
      </c>
      <c r="C1583" s="4" t="s">
        <v>5068</v>
      </c>
      <c r="D1583" s="5">
        <v>45775</v>
      </c>
      <c r="E1583" s="4" t="s">
        <v>5056</v>
      </c>
      <c r="F1583" s="4" t="s">
        <v>4819</v>
      </c>
      <c r="G1583" s="4" t="s">
        <v>4987</v>
      </c>
      <c r="H1583" s="4"/>
      <c r="I1583" s="4">
        <v>581</v>
      </c>
      <c r="J1583" s="4" t="s">
        <v>5031</v>
      </c>
      <c r="K1583" s="4" t="s">
        <v>4999</v>
      </c>
      <c r="L1583" s="4"/>
    </row>
    <row r="1584" spans="1:12">
      <c r="A1584" s="4" t="s">
        <v>6719</v>
      </c>
      <c r="B1584" s="4" t="s">
        <v>3423</v>
      </c>
      <c r="C1584" s="4" t="s">
        <v>5226</v>
      </c>
      <c r="D1584" s="5">
        <v>45910</v>
      </c>
      <c r="E1584" s="4" t="s">
        <v>5065</v>
      </c>
      <c r="F1584" s="4"/>
      <c r="G1584" s="4" t="s">
        <v>4976</v>
      </c>
      <c r="H1584" s="4" t="s">
        <v>222</v>
      </c>
      <c r="I1584" s="4">
        <v>1291</v>
      </c>
      <c r="J1584" s="4" t="s">
        <v>4946</v>
      </c>
      <c r="K1584" s="4" t="s">
        <v>5035</v>
      </c>
      <c r="L1584" s="4"/>
    </row>
    <row r="1585" spans="1:12">
      <c r="A1585" s="4" t="s">
        <v>6720</v>
      </c>
      <c r="B1585" s="4" t="s">
        <v>3983</v>
      </c>
      <c r="C1585" s="4" t="s">
        <v>5238</v>
      </c>
      <c r="D1585" s="5"/>
      <c r="E1585" s="4" t="s">
        <v>5043</v>
      </c>
      <c r="F1585" s="4" t="s">
        <v>4891</v>
      </c>
      <c r="G1585" s="4" t="s">
        <v>5142</v>
      </c>
      <c r="H1585" s="4" t="s">
        <v>4934</v>
      </c>
      <c r="I1585" s="4">
        <v>1541</v>
      </c>
      <c r="J1585" s="4" t="s">
        <v>5137</v>
      </c>
      <c r="K1585" s="4" t="s">
        <v>5012</v>
      </c>
      <c r="L1585" s="4"/>
    </row>
    <row r="1586" spans="1:12">
      <c r="A1586" s="4" t="s">
        <v>6721</v>
      </c>
      <c r="B1586" s="4" t="s">
        <v>4611</v>
      </c>
      <c r="C1586" s="4" t="s">
        <v>5097</v>
      </c>
      <c r="D1586" s="5">
        <v>46009</v>
      </c>
      <c r="E1586" s="4" t="s">
        <v>4943</v>
      </c>
      <c r="F1586" s="4"/>
      <c r="G1586" s="4" t="s">
        <v>5130</v>
      </c>
      <c r="H1586" s="4" t="s">
        <v>5136</v>
      </c>
      <c r="I1586" s="4">
        <v>1130</v>
      </c>
      <c r="J1586" s="4"/>
      <c r="K1586" s="4" t="s">
        <v>5003</v>
      </c>
      <c r="L1586" s="4"/>
    </row>
    <row r="1587" spans="1:12">
      <c r="A1587" s="4" t="s">
        <v>6722</v>
      </c>
      <c r="B1587" s="4" t="s">
        <v>4120</v>
      </c>
      <c r="C1587" s="4" t="s">
        <v>5051</v>
      </c>
      <c r="D1587" s="5">
        <v>45713</v>
      </c>
      <c r="E1587" s="4" t="s">
        <v>4894</v>
      </c>
      <c r="F1587" s="4" t="s">
        <v>4847</v>
      </c>
      <c r="G1587" s="4" t="s">
        <v>4938</v>
      </c>
      <c r="H1587" s="4" t="s">
        <v>5084</v>
      </c>
      <c r="I1587" s="4">
        <v>2222</v>
      </c>
      <c r="J1587" s="4"/>
      <c r="K1587" s="4" t="s">
        <v>5047</v>
      </c>
      <c r="L1587" s="4"/>
    </row>
    <row r="1588" spans="1:12">
      <c r="A1588" s="4" t="s">
        <v>6723</v>
      </c>
      <c r="B1588" s="4" t="s">
        <v>1202</v>
      </c>
      <c r="C1588" s="4" t="s">
        <v>5037</v>
      </c>
      <c r="D1588" s="5">
        <v>45720</v>
      </c>
      <c r="E1588" s="4" t="s">
        <v>4960</v>
      </c>
      <c r="F1588" s="4" t="s">
        <v>4824</v>
      </c>
      <c r="G1588" s="4" t="s">
        <v>5130</v>
      </c>
      <c r="H1588" s="4"/>
      <c r="I1588" s="4">
        <v>43</v>
      </c>
      <c r="J1588" s="4" t="s">
        <v>4946</v>
      </c>
      <c r="K1588" s="4" t="s">
        <v>4999</v>
      </c>
      <c r="L1588" s="4"/>
    </row>
    <row r="1589" spans="1:12">
      <c r="A1589" s="4" t="s">
        <v>6724</v>
      </c>
      <c r="B1589" s="4" t="s">
        <v>1494</v>
      </c>
      <c r="C1589" s="4" t="s">
        <v>5016</v>
      </c>
      <c r="D1589" s="5">
        <v>45706</v>
      </c>
      <c r="E1589" s="4" t="s">
        <v>4943</v>
      </c>
      <c r="F1589" s="4" t="s">
        <v>4857</v>
      </c>
      <c r="G1589" s="4" t="s">
        <v>4993</v>
      </c>
      <c r="H1589" s="4" t="s">
        <v>4988</v>
      </c>
      <c r="I1589" s="4">
        <v>1754</v>
      </c>
      <c r="J1589" s="4"/>
      <c r="K1589" s="4" t="s">
        <v>5035</v>
      </c>
      <c r="L1589" s="4" t="s">
        <v>5040</v>
      </c>
    </row>
    <row r="1590" spans="1:12">
      <c r="A1590" s="4" t="s">
        <v>6725</v>
      </c>
      <c r="B1590" s="4" t="s">
        <v>4440</v>
      </c>
      <c r="C1590" s="4" t="s">
        <v>5042</v>
      </c>
      <c r="D1590" s="5">
        <v>46017</v>
      </c>
      <c r="E1590" s="4" t="s">
        <v>251</v>
      </c>
      <c r="F1590" s="4"/>
      <c r="G1590" s="4" t="s">
        <v>5135</v>
      </c>
      <c r="H1590" s="4" t="s">
        <v>4983</v>
      </c>
      <c r="I1590" s="4"/>
      <c r="J1590" s="4" t="s">
        <v>4935</v>
      </c>
      <c r="K1590" s="4" t="s">
        <v>5047</v>
      </c>
      <c r="L1590" s="4"/>
    </row>
    <row r="1591" spans="1:12">
      <c r="A1591" s="4" t="s">
        <v>6726</v>
      </c>
      <c r="B1591" s="4" t="s">
        <v>3505</v>
      </c>
      <c r="C1591" s="4" t="s">
        <v>4949</v>
      </c>
      <c r="D1591" s="5">
        <v>45805</v>
      </c>
      <c r="E1591" s="4" t="s">
        <v>369</v>
      </c>
      <c r="F1591" s="4" t="s">
        <v>4824</v>
      </c>
      <c r="G1591" s="4" t="s">
        <v>5095</v>
      </c>
      <c r="H1591" s="4" t="s">
        <v>4983</v>
      </c>
      <c r="I1591" s="4">
        <v>1383</v>
      </c>
      <c r="J1591" s="4" t="s">
        <v>4935</v>
      </c>
      <c r="K1591" s="4"/>
      <c r="L1591" s="4"/>
    </row>
    <row r="1592" spans="1:12">
      <c r="A1592" s="4" t="s">
        <v>6727</v>
      </c>
      <c r="B1592" s="4" t="s">
        <v>2576</v>
      </c>
      <c r="C1592" s="4" t="s">
        <v>5033</v>
      </c>
      <c r="D1592" s="5">
        <v>45971</v>
      </c>
      <c r="E1592" s="4" t="s">
        <v>5094</v>
      </c>
      <c r="F1592" s="4"/>
      <c r="G1592" s="4" t="s">
        <v>5142</v>
      </c>
      <c r="H1592" s="4" t="s">
        <v>5072</v>
      </c>
      <c r="I1592" s="4"/>
      <c r="J1592" s="4" t="s">
        <v>4973</v>
      </c>
      <c r="K1592" s="4" t="s">
        <v>4930</v>
      </c>
      <c r="L1592" s="4"/>
    </row>
    <row r="1593" spans="1:12">
      <c r="A1593" s="4" t="s">
        <v>6728</v>
      </c>
      <c r="B1593" s="4" t="s">
        <v>1345</v>
      </c>
      <c r="C1593" s="4" t="s">
        <v>4992</v>
      </c>
      <c r="D1593" s="5">
        <v>45816</v>
      </c>
      <c r="E1593" s="4"/>
      <c r="F1593" s="4" t="s">
        <v>4865</v>
      </c>
      <c r="G1593" s="4" t="s">
        <v>4972</v>
      </c>
      <c r="H1593" s="4" t="s">
        <v>4951</v>
      </c>
      <c r="I1593" s="4"/>
      <c r="J1593" s="4" t="s">
        <v>4984</v>
      </c>
      <c r="K1593" s="4" t="s">
        <v>4963</v>
      </c>
      <c r="L1593" s="4"/>
    </row>
    <row r="1594" spans="1:12">
      <c r="A1594" s="4" t="s">
        <v>6729</v>
      </c>
      <c r="B1594" s="4" t="s">
        <v>2748</v>
      </c>
      <c r="C1594" s="4" t="s">
        <v>4975</v>
      </c>
      <c r="D1594" s="5">
        <v>45672</v>
      </c>
      <c r="E1594" s="4" t="s">
        <v>4896</v>
      </c>
      <c r="F1594" s="4" t="s">
        <v>4857</v>
      </c>
      <c r="G1594" s="4" t="s">
        <v>5120</v>
      </c>
      <c r="H1594" s="4" t="s">
        <v>4998</v>
      </c>
      <c r="I1594" s="4">
        <v>1566</v>
      </c>
      <c r="J1594" s="4" t="s">
        <v>4929</v>
      </c>
      <c r="K1594" s="4" t="s">
        <v>4999</v>
      </c>
      <c r="L1594" s="4" t="s">
        <v>5865</v>
      </c>
    </row>
    <row r="1595" spans="1:12">
      <c r="A1595" s="4" t="s">
        <v>6730</v>
      </c>
      <c r="B1595" s="4" t="s">
        <v>3053</v>
      </c>
      <c r="C1595" s="4" t="s">
        <v>5097</v>
      </c>
      <c r="D1595" s="5">
        <v>45674</v>
      </c>
      <c r="E1595" s="4" t="s">
        <v>5038</v>
      </c>
      <c r="F1595" s="4"/>
      <c r="G1595" s="4" t="s">
        <v>4993</v>
      </c>
      <c r="H1595" s="4" t="s">
        <v>4994</v>
      </c>
      <c r="I1595" s="4"/>
      <c r="J1595" s="4" t="s">
        <v>4962</v>
      </c>
      <c r="K1595" s="4" t="s">
        <v>4999</v>
      </c>
      <c r="L1595" s="4"/>
    </row>
    <row r="1596" spans="1:12">
      <c r="A1596" s="4" t="s">
        <v>6731</v>
      </c>
      <c r="B1596" s="4" t="s">
        <v>2311</v>
      </c>
      <c r="C1596" s="4" t="s">
        <v>5160</v>
      </c>
      <c r="D1596" s="5">
        <v>45998</v>
      </c>
      <c r="E1596" s="4" t="s">
        <v>5065</v>
      </c>
      <c r="F1596" s="4" t="s">
        <v>4819</v>
      </c>
      <c r="G1596" s="4" t="s">
        <v>4950</v>
      </c>
      <c r="H1596" s="4" t="s">
        <v>222</v>
      </c>
      <c r="I1596" s="4">
        <v>442</v>
      </c>
      <c r="J1596" s="4" t="s">
        <v>5018</v>
      </c>
      <c r="K1596" s="4" t="s">
        <v>5057</v>
      </c>
      <c r="L1596" s="4" t="s">
        <v>5221</v>
      </c>
    </row>
    <row r="1597" spans="1:12">
      <c r="A1597" s="4" t="s">
        <v>6732</v>
      </c>
      <c r="B1597" s="4" t="s">
        <v>1677</v>
      </c>
      <c r="C1597" s="4" t="s">
        <v>4959</v>
      </c>
      <c r="D1597" s="5">
        <v>45784</v>
      </c>
      <c r="E1597" s="4" t="s">
        <v>5043</v>
      </c>
      <c r="F1597" s="4" t="s">
        <v>4819</v>
      </c>
      <c r="G1597" s="4"/>
      <c r="H1597" s="4" t="s">
        <v>5017</v>
      </c>
      <c r="I1597" s="4">
        <v>864</v>
      </c>
      <c r="J1597" s="4"/>
      <c r="K1597" s="4" t="s">
        <v>5012</v>
      </c>
      <c r="L1597" s="4"/>
    </row>
    <row r="1598" spans="1:12">
      <c r="A1598" s="4" t="s">
        <v>6733</v>
      </c>
      <c r="B1598" s="4" t="s">
        <v>2212</v>
      </c>
      <c r="C1598" s="4" t="s">
        <v>5042</v>
      </c>
      <c r="D1598" s="5"/>
      <c r="E1598" s="4" t="s">
        <v>4894</v>
      </c>
      <c r="F1598" s="4" t="s">
        <v>4898</v>
      </c>
      <c r="G1598" s="4" t="s">
        <v>4993</v>
      </c>
      <c r="H1598" s="4" t="s">
        <v>4998</v>
      </c>
      <c r="I1598" s="4">
        <v>2002</v>
      </c>
      <c r="J1598" s="4" t="s">
        <v>4977</v>
      </c>
      <c r="K1598" s="4" t="s">
        <v>5035</v>
      </c>
      <c r="L1598" s="4"/>
    </row>
    <row r="1599" spans="1:12">
      <c r="A1599" s="4" t="s">
        <v>6734</v>
      </c>
      <c r="B1599" s="4" t="s">
        <v>2857</v>
      </c>
      <c r="C1599" s="4" t="s">
        <v>5046</v>
      </c>
      <c r="D1599" s="5">
        <v>45937</v>
      </c>
      <c r="E1599" s="4" t="s">
        <v>5022</v>
      </c>
      <c r="F1599" s="4"/>
      <c r="G1599" s="4" t="s">
        <v>4955</v>
      </c>
      <c r="H1599" s="4" t="s">
        <v>4945</v>
      </c>
      <c r="I1599" s="4">
        <v>1955</v>
      </c>
      <c r="J1599" s="4" t="s">
        <v>5082</v>
      </c>
      <c r="K1599" s="4" t="s">
        <v>5012</v>
      </c>
      <c r="L1599" s="4" t="s">
        <v>5416</v>
      </c>
    </row>
    <row r="1600" spans="1:12">
      <c r="A1600" s="4" t="s">
        <v>6735</v>
      </c>
      <c r="B1600" s="4" t="s">
        <v>3053</v>
      </c>
      <c r="C1600" s="4" t="s">
        <v>5147</v>
      </c>
      <c r="D1600" s="5">
        <v>45708</v>
      </c>
      <c r="E1600" s="4" t="s">
        <v>5127</v>
      </c>
      <c r="F1600" s="4" t="s">
        <v>4891</v>
      </c>
      <c r="G1600" s="4" t="s">
        <v>5172</v>
      </c>
      <c r="H1600" s="4" t="s">
        <v>489</v>
      </c>
      <c r="I1600" s="4">
        <v>14</v>
      </c>
      <c r="J1600" s="4" t="s">
        <v>4977</v>
      </c>
      <c r="K1600" s="4"/>
      <c r="L1600" s="4"/>
    </row>
    <row r="1601" spans="1:12">
      <c r="A1601" s="4" t="s">
        <v>6736</v>
      </c>
      <c r="B1601" s="4" t="s">
        <v>2559</v>
      </c>
      <c r="C1601" s="4" t="s">
        <v>5106</v>
      </c>
      <c r="D1601" s="5">
        <v>45862</v>
      </c>
      <c r="E1601" s="4" t="s">
        <v>20</v>
      </c>
      <c r="F1601" s="4" t="s">
        <v>4847</v>
      </c>
      <c r="G1601" s="4" t="s">
        <v>5135</v>
      </c>
      <c r="H1601" s="4" t="s">
        <v>4934</v>
      </c>
      <c r="I1601" s="4">
        <v>1768</v>
      </c>
      <c r="J1601" s="4" t="s">
        <v>4984</v>
      </c>
      <c r="K1601" s="4" t="s">
        <v>4947</v>
      </c>
      <c r="L1601" s="4"/>
    </row>
    <row r="1602" spans="1:12">
      <c r="A1602" s="4" t="s">
        <v>6737</v>
      </c>
      <c r="B1602" s="4" t="s">
        <v>965</v>
      </c>
      <c r="C1602" s="4" t="s">
        <v>4990</v>
      </c>
      <c r="D1602" s="5">
        <v>45956</v>
      </c>
      <c r="E1602" s="4" t="s">
        <v>4894</v>
      </c>
      <c r="F1602" s="4" t="s">
        <v>4839</v>
      </c>
      <c r="G1602" s="4" t="s">
        <v>5172</v>
      </c>
      <c r="H1602" s="4" t="s">
        <v>133</v>
      </c>
      <c r="I1602" s="4">
        <v>923</v>
      </c>
      <c r="J1602" s="4" t="s">
        <v>5092</v>
      </c>
      <c r="K1602" s="4"/>
      <c r="L1602" s="4"/>
    </row>
    <row r="1603" spans="1:12">
      <c r="A1603" s="4" t="s">
        <v>6738</v>
      </c>
      <c r="B1603" s="4" t="s">
        <v>4009</v>
      </c>
      <c r="C1603" s="4" t="s">
        <v>5029</v>
      </c>
      <c r="D1603" s="5">
        <v>45849</v>
      </c>
      <c r="E1603" s="4"/>
      <c r="F1603" s="4"/>
      <c r="G1603" s="4" t="s">
        <v>4987</v>
      </c>
      <c r="H1603" s="4" t="s">
        <v>222</v>
      </c>
      <c r="I1603" s="4">
        <v>825</v>
      </c>
      <c r="J1603" s="4" t="s">
        <v>5082</v>
      </c>
      <c r="K1603" s="4" t="s">
        <v>4957</v>
      </c>
      <c r="L1603" s="4" t="s">
        <v>5158</v>
      </c>
    </row>
    <row r="1604" spans="1:12">
      <c r="A1604" s="4" t="s">
        <v>6739</v>
      </c>
      <c r="B1604" s="4" t="s">
        <v>3882</v>
      </c>
      <c r="C1604" s="4" t="s">
        <v>5147</v>
      </c>
      <c r="D1604" s="5">
        <v>45796</v>
      </c>
      <c r="E1604" s="4" t="s">
        <v>251</v>
      </c>
      <c r="F1604" s="4" t="s">
        <v>4847</v>
      </c>
      <c r="G1604" s="4" t="s">
        <v>5071</v>
      </c>
      <c r="H1604" s="4" t="s">
        <v>5011</v>
      </c>
      <c r="I1604" s="4"/>
      <c r="J1604" s="4" t="s">
        <v>5049</v>
      </c>
      <c r="K1604" s="4" t="s">
        <v>4999</v>
      </c>
      <c r="L1604" s="4"/>
    </row>
    <row r="1605" spans="1:12">
      <c r="A1605" s="4" t="s">
        <v>6740</v>
      </c>
      <c r="B1605" s="4" t="s">
        <v>3950</v>
      </c>
      <c r="C1605" s="4" t="s">
        <v>5147</v>
      </c>
      <c r="D1605" s="5">
        <v>45938</v>
      </c>
      <c r="E1605" s="4" t="s">
        <v>5034</v>
      </c>
      <c r="F1605" s="4" t="s">
        <v>4819</v>
      </c>
      <c r="G1605" s="4" t="s">
        <v>4944</v>
      </c>
      <c r="H1605" s="4" t="s">
        <v>4939</v>
      </c>
      <c r="I1605" s="4"/>
      <c r="J1605" s="4" t="s">
        <v>5002</v>
      </c>
      <c r="K1605" s="4" t="s">
        <v>5026</v>
      </c>
      <c r="L1605" s="4"/>
    </row>
    <row r="1606" spans="1:12">
      <c r="A1606" s="4" t="s">
        <v>6741</v>
      </c>
      <c r="B1606" s="4" t="s">
        <v>3821</v>
      </c>
      <c r="C1606" s="4" t="s">
        <v>5046</v>
      </c>
      <c r="D1606" s="5">
        <v>45812</v>
      </c>
      <c r="E1606" s="4" t="s">
        <v>4982</v>
      </c>
      <c r="F1606" s="4" t="s">
        <v>4865</v>
      </c>
      <c r="G1606" s="4" t="s">
        <v>4997</v>
      </c>
      <c r="H1606" s="4" t="s">
        <v>4983</v>
      </c>
      <c r="I1606" s="4">
        <v>394</v>
      </c>
      <c r="J1606" s="4"/>
      <c r="K1606" s="4" t="s">
        <v>5057</v>
      </c>
      <c r="L1606" s="4"/>
    </row>
    <row r="1607" spans="1:12">
      <c r="A1607" s="4" t="s">
        <v>6742</v>
      </c>
      <c r="B1607" s="4" t="s">
        <v>1309</v>
      </c>
      <c r="C1607" s="4" t="s">
        <v>4990</v>
      </c>
      <c r="D1607" s="5">
        <v>45716</v>
      </c>
      <c r="E1607" s="4"/>
      <c r="F1607" s="4" t="s">
        <v>4865</v>
      </c>
      <c r="G1607" s="4" t="s">
        <v>4967</v>
      </c>
      <c r="H1607" s="4" t="s">
        <v>489</v>
      </c>
      <c r="I1607" s="4">
        <v>1370</v>
      </c>
      <c r="J1607" s="4" t="s">
        <v>5107</v>
      </c>
      <c r="K1607" s="4" t="s">
        <v>4957</v>
      </c>
      <c r="L1607" s="4"/>
    </row>
    <row r="1608" spans="1:12">
      <c r="A1608" s="4" t="s">
        <v>6743</v>
      </c>
      <c r="B1608" s="4" t="s">
        <v>2272</v>
      </c>
      <c r="C1608" s="4" t="s">
        <v>4959</v>
      </c>
      <c r="D1608" s="5">
        <v>45796</v>
      </c>
      <c r="E1608" s="4" t="s">
        <v>5094</v>
      </c>
      <c r="F1608" s="4"/>
      <c r="G1608" s="4" t="s">
        <v>5135</v>
      </c>
      <c r="H1608" s="4" t="s">
        <v>4983</v>
      </c>
      <c r="I1608" s="4">
        <v>1238</v>
      </c>
      <c r="J1608" s="4" t="s">
        <v>5018</v>
      </c>
      <c r="K1608" s="4" t="s">
        <v>5047</v>
      </c>
      <c r="L1608" s="4"/>
    </row>
    <row r="1609" spans="1:12">
      <c r="A1609" s="4" t="s">
        <v>6744</v>
      </c>
      <c r="B1609" s="4" t="s">
        <v>1868</v>
      </c>
      <c r="C1609" s="4" t="s">
        <v>5170</v>
      </c>
      <c r="D1609" s="5">
        <v>45905</v>
      </c>
      <c r="E1609" s="4" t="s">
        <v>5056</v>
      </c>
      <c r="F1609" s="4" t="s">
        <v>4898</v>
      </c>
      <c r="G1609" s="4" t="s">
        <v>5089</v>
      </c>
      <c r="H1609" s="4" t="s">
        <v>4951</v>
      </c>
      <c r="I1609" s="4">
        <v>2287</v>
      </c>
      <c r="J1609" s="4" t="s">
        <v>4935</v>
      </c>
      <c r="K1609" s="4" t="s">
        <v>5053</v>
      </c>
      <c r="L1609" s="4"/>
    </row>
    <row r="1610" spans="1:12">
      <c r="A1610" s="4" t="s">
        <v>6745</v>
      </c>
      <c r="B1610" s="4" t="s">
        <v>971</v>
      </c>
      <c r="C1610" s="4" t="s">
        <v>4953</v>
      </c>
      <c r="D1610" s="5">
        <v>45825</v>
      </c>
      <c r="E1610" s="4" t="s">
        <v>5127</v>
      </c>
      <c r="F1610" s="4" t="s">
        <v>4891</v>
      </c>
      <c r="G1610" s="4" t="s">
        <v>4976</v>
      </c>
      <c r="H1610" s="4" t="s">
        <v>5090</v>
      </c>
      <c r="I1610" s="4">
        <v>1442</v>
      </c>
      <c r="J1610" s="4" t="s">
        <v>4962</v>
      </c>
      <c r="K1610" s="4" t="s">
        <v>4957</v>
      </c>
      <c r="L1610" s="4"/>
    </row>
    <row r="1611" spans="1:12">
      <c r="A1611" s="4" t="s">
        <v>6746</v>
      </c>
      <c r="B1611" s="4" t="s">
        <v>1989</v>
      </c>
      <c r="C1611" s="4" t="s">
        <v>5109</v>
      </c>
      <c r="D1611" s="5">
        <v>45974</v>
      </c>
      <c r="E1611" s="4" t="s">
        <v>5038</v>
      </c>
      <c r="F1611" s="4" t="s">
        <v>4824</v>
      </c>
      <c r="G1611" s="4"/>
      <c r="H1611" s="4"/>
      <c r="I1611" s="4">
        <v>1326</v>
      </c>
      <c r="J1611" s="4" t="s">
        <v>4929</v>
      </c>
      <c r="K1611" s="4" t="s">
        <v>4969</v>
      </c>
      <c r="L1611" s="4"/>
    </row>
    <row r="1612" spans="1:12">
      <c r="A1612" s="4" t="s">
        <v>6747</v>
      </c>
      <c r="B1612" s="4" t="s">
        <v>2393</v>
      </c>
      <c r="C1612" s="4" t="s">
        <v>5206</v>
      </c>
      <c r="D1612" s="5">
        <v>45916</v>
      </c>
      <c r="E1612" s="4"/>
      <c r="F1612" s="4" t="s">
        <v>4875</v>
      </c>
      <c r="G1612" s="4" t="s">
        <v>4967</v>
      </c>
      <c r="H1612" s="4" t="s">
        <v>222</v>
      </c>
      <c r="I1612" s="4">
        <v>323</v>
      </c>
      <c r="J1612" s="4" t="s">
        <v>4946</v>
      </c>
      <c r="K1612" s="4" t="s">
        <v>5047</v>
      </c>
      <c r="L1612" s="4" t="s">
        <v>5275</v>
      </c>
    </row>
    <row r="1613" spans="1:12">
      <c r="A1613" s="4" t="s">
        <v>6748</v>
      </c>
      <c r="B1613" s="4" t="s">
        <v>3781</v>
      </c>
      <c r="C1613" s="4" t="s">
        <v>4986</v>
      </c>
      <c r="D1613" s="5">
        <v>45927</v>
      </c>
      <c r="E1613" s="4" t="s">
        <v>5022</v>
      </c>
      <c r="F1613" s="4"/>
      <c r="G1613" s="4" t="s">
        <v>5071</v>
      </c>
      <c r="H1613" s="4" t="s">
        <v>5090</v>
      </c>
      <c r="I1613" s="4">
        <v>360</v>
      </c>
      <c r="J1613" s="4" t="s">
        <v>5107</v>
      </c>
      <c r="K1613" s="4" t="s">
        <v>4999</v>
      </c>
      <c r="L1613" s="4"/>
    </row>
    <row r="1614" spans="1:12">
      <c r="A1614" s="4" t="s">
        <v>6749</v>
      </c>
      <c r="B1614" s="4" t="s">
        <v>2528</v>
      </c>
      <c r="C1614" s="4" t="s">
        <v>4975</v>
      </c>
      <c r="D1614" s="5">
        <v>45954</v>
      </c>
      <c r="E1614" s="4"/>
      <c r="F1614" s="4" t="s">
        <v>4908</v>
      </c>
      <c r="G1614" s="4" t="s">
        <v>5025</v>
      </c>
      <c r="H1614" s="4" t="s">
        <v>4994</v>
      </c>
      <c r="I1614" s="4">
        <v>1504</v>
      </c>
      <c r="J1614" s="4" t="s">
        <v>4929</v>
      </c>
      <c r="K1614" s="4" t="s">
        <v>5053</v>
      </c>
      <c r="L1614" s="4"/>
    </row>
    <row r="1615" spans="1:12">
      <c r="A1615" s="4" t="s">
        <v>6750</v>
      </c>
      <c r="B1615" s="4" t="s">
        <v>3905</v>
      </c>
      <c r="C1615" s="4" t="s">
        <v>5152</v>
      </c>
      <c r="D1615" s="5">
        <v>45890</v>
      </c>
      <c r="E1615" s="4" t="s">
        <v>4896</v>
      </c>
      <c r="F1615" s="4" t="s">
        <v>4865</v>
      </c>
      <c r="G1615" s="4" t="s">
        <v>4927</v>
      </c>
      <c r="H1615" s="4" t="s">
        <v>4951</v>
      </c>
      <c r="I1615" s="4">
        <v>1807</v>
      </c>
      <c r="J1615" s="4" t="s">
        <v>4935</v>
      </c>
      <c r="K1615" s="4"/>
      <c r="L1615" s="4"/>
    </row>
    <row r="1616" spans="1:12">
      <c r="A1616" s="4" t="s">
        <v>6751</v>
      </c>
      <c r="B1616" s="4" t="s">
        <v>1852</v>
      </c>
      <c r="C1616" s="4" t="s">
        <v>4971</v>
      </c>
      <c r="D1616" s="5">
        <v>46013</v>
      </c>
      <c r="E1616" s="4" t="s">
        <v>5127</v>
      </c>
      <c r="F1616" s="4" t="s">
        <v>4875</v>
      </c>
      <c r="G1616" s="4" t="s">
        <v>5059</v>
      </c>
      <c r="H1616" s="4" t="s">
        <v>4968</v>
      </c>
      <c r="I1616" s="4">
        <v>502</v>
      </c>
      <c r="J1616" s="4" t="s">
        <v>4977</v>
      </c>
      <c r="K1616" s="4"/>
      <c r="L1616" s="4"/>
    </row>
    <row r="1617" spans="1:12">
      <c r="A1617" s="4" t="s">
        <v>6752</v>
      </c>
      <c r="B1617" s="4" t="s">
        <v>3614</v>
      </c>
      <c r="C1617" s="4" t="s">
        <v>5042</v>
      </c>
      <c r="D1617" s="5">
        <v>45769</v>
      </c>
      <c r="E1617" s="4" t="s">
        <v>308</v>
      </c>
      <c r="F1617" s="4" t="s">
        <v>4824</v>
      </c>
      <c r="G1617" s="4" t="s">
        <v>5071</v>
      </c>
      <c r="H1617" s="4" t="s">
        <v>5011</v>
      </c>
      <c r="I1617" s="4">
        <v>2096</v>
      </c>
      <c r="J1617" s="4" t="s">
        <v>5092</v>
      </c>
      <c r="K1617" s="4"/>
      <c r="L1617" s="4"/>
    </row>
    <row r="1618" spans="1:12">
      <c r="A1618" s="4" t="s">
        <v>6753</v>
      </c>
      <c r="B1618" s="4" t="s">
        <v>897</v>
      </c>
      <c r="C1618" s="4" t="s">
        <v>5033</v>
      </c>
      <c r="D1618" s="5">
        <v>45769</v>
      </c>
      <c r="E1618" s="4"/>
      <c r="F1618" s="4" t="s">
        <v>4857</v>
      </c>
      <c r="G1618" s="4" t="s">
        <v>5074</v>
      </c>
      <c r="H1618" s="4" t="s">
        <v>4951</v>
      </c>
      <c r="I1618" s="4"/>
      <c r="J1618" s="4" t="s">
        <v>5107</v>
      </c>
      <c r="K1618" s="4" t="s">
        <v>4999</v>
      </c>
      <c r="L1618" s="4"/>
    </row>
    <row r="1619" spans="1:12">
      <c r="A1619" s="4" t="s">
        <v>6754</v>
      </c>
      <c r="B1619" s="4" t="s">
        <v>1725</v>
      </c>
      <c r="C1619" s="4" t="s">
        <v>4953</v>
      </c>
      <c r="D1619" s="5">
        <v>45812</v>
      </c>
      <c r="E1619" s="4" t="s">
        <v>4960</v>
      </c>
      <c r="F1619" s="4" t="s">
        <v>4875</v>
      </c>
      <c r="G1619" s="4" t="s">
        <v>4976</v>
      </c>
      <c r="H1619" s="4" t="s">
        <v>5136</v>
      </c>
      <c r="I1619" s="4">
        <v>2044</v>
      </c>
      <c r="J1619" s="4" t="s">
        <v>5018</v>
      </c>
      <c r="K1619" s="4" t="s">
        <v>4969</v>
      </c>
      <c r="L1619" s="4"/>
    </row>
    <row r="1620" spans="1:12">
      <c r="A1620" s="4" t="s">
        <v>6755</v>
      </c>
      <c r="B1620" s="4" t="s">
        <v>2937</v>
      </c>
      <c r="C1620" s="4" t="s">
        <v>5078</v>
      </c>
      <c r="D1620" s="5">
        <v>45836</v>
      </c>
      <c r="E1620" s="4" t="s">
        <v>4960</v>
      </c>
      <c r="F1620" s="4"/>
      <c r="G1620" s="4" t="s">
        <v>5089</v>
      </c>
      <c r="H1620" s="4" t="s">
        <v>4988</v>
      </c>
      <c r="I1620" s="4">
        <v>1459</v>
      </c>
      <c r="J1620" s="4" t="s">
        <v>4984</v>
      </c>
      <c r="K1620" s="4" t="s">
        <v>5012</v>
      </c>
      <c r="L1620" s="4"/>
    </row>
    <row r="1621" spans="1:12">
      <c r="A1621" s="4" t="s">
        <v>6756</v>
      </c>
      <c r="B1621" s="4" t="s">
        <v>813</v>
      </c>
      <c r="C1621" s="4" t="s">
        <v>5202</v>
      </c>
      <c r="D1621" s="5">
        <v>45703</v>
      </c>
      <c r="E1621" s="4" t="s">
        <v>5134</v>
      </c>
      <c r="F1621" s="4" t="s">
        <v>4875</v>
      </c>
      <c r="G1621" s="4" t="s">
        <v>5010</v>
      </c>
      <c r="H1621" s="4" t="s">
        <v>4939</v>
      </c>
      <c r="I1621" s="4">
        <v>224</v>
      </c>
      <c r="J1621" s="4" t="s">
        <v>5191</v>
      </c>
      <c r="K1621" s="4" t="s">
        <v>5012</v>
      </c>
      <c r="L1621" s="4"/>
    </row>
    <row r="1622" spans="1:12">
      <c r="A1622" s="4" t="s">
        <v>6757</v>
      </c>
      <c r="B1622" s="4" t="s">
        <v>4641</v>
      </c>
      <c r="C1622" s="4" t="s">
        <v>5325</v>
      </c>
      <c r="D1622" s="5">
        <v>45984</v>
      </c>
      <c r="E1622" s="4" t="s">
        <v>5043</v>
      </c>
      <c r="F1622" s="4"/>
      <c r="G1622" s="4" t="s">
        <v>5142</v>
      </c>
      <c r="H1622" s="4" t="s">
        <v>489</v>
      </c>
      <c r="I1622" s="4"/>
      <c r="J1622" s="4" t="s">
        <v>5018</v>
      </c>
      <c r="K1622" s="4" t="s">
        <v>4957</v>
      </c>
      <c r="L1622" s="4"/>
    </row>
    <row r="1623" spans="1:12">
      <c r="A1623" s="4" t="s">
        <v>6758</v>
      </c>
      <c r="B1623" s="4" t="s">
        <v>3858</v>
      </c>
      <c r="C1623" s="4" t="s">
        <v>5116</v>
      </c>
      <c r="D1623" s="5">
        <v>45851</v>
      </c>
      <c r="E1623" s="4" t="s">
        <v>4960</v>
      </c>
      <c r="F1623" s="4" t="s">
        <v>4819</v>
      </c>
      <c r="G1623" s="4"/>
      <c r="H1623" s="4" t="s">
        <v>133</v>
      </c>
      <c r="I1623" s="4">
        <v>2343</v>
      </c>
      <c r="J1623" s="4" t="s">
        <v>5002</v>
      </c>
      <c r="K1623" s="4" t="s">
        <v>5047</v>
      </c>
      <c r="L1623" s="4"/>
    </row>
    <row r="1624" spans="1:12">
      <c r="A1624" s="4" t="s">
        <v>6759</v>
      </c>
      <c r="B1624" s="4" t="s">
        <v>257</v>
      </c>
      <c r="C1624" s="4" t="s">
        <v>5213</v>
      </c>
      <c r="D1624" s="5">
        <v>45864</v>
      </c>
      <c r="E1624" s="4" t="s">
        <v>4943</v>
      </c>
      <c r="F1624" s="4" t="s">
        <v>4824</v>
      </c>
      <c r="G1624" s="4" t="s">
        <v>4927</v>
      </c>
      <c r="H1624" s="4" t="s">
        <v>4934</v>
      </c>
      <c r="I1624" s="4">
        <v>575</v>
      </c>
      <c r="J1624" s="4" t="s">
        <v>5100</v>
      </c>
      <c r="K1624" s="4" t="s">
        <v>4930</v>
      </c>
      <c r="L1624" s="4" t="s">
        <v>5245</v>
      </c>
    </row>
    <row r="1625" spans="1:12">
      <c r="A1625" s="4" t="s">
        <v>6760</v>
      </c>
      <c r="B1625" s="4" t="s">
        <v>416</v>
      </c>
      <c r="C1625" s="4" t="s">
        <v>5226</v>
      </c>
      <c r="D1625" s="5">
        <v>45850</v>
      </c>
      <c r="E1625" s="4" t="s">
        <v>5056</v>
      </c>
      <c r="F1625" s="4"/>
      <c r="G1625" s="4" t="s">
        <v>4927</v>
      </c>
      <c r="H1625" s="4" t="s">
        <v>4951</v>
      </c>
      <c r="I1625" s="4">
        <v>2308</v>
      </c>
      <c r="J1625" s="4"/>
      <c r="K1625" s="4" t="s">
        <v>4969</v>
      </c>
      <c r="L1625" s="4"/>
    </row>
    <row r="1626" spans="1:12">
      <c r="A1626" s="4" t="s">
        <v>6761</v>
      </c>
      <c r="B1626" s="4" t="s">
        <v>2429</v>
      </c>
      <c r="C1626" s="4" t="s">
        <v>5042</v>
      </c>
      <c r="D1626" s="5">
        <v>45986</v>
      </c>
      <c r="E1626" s="4" t="s">
        <v>5043</v>
      </c>
      <c r="F1626" s="4" t="s">
        <v>4819</v>
      </c>
      <c r="G1626" s="4" t="s">
        <v>4961</v>
      </c>
      <c r="H1626" s="4" t="s">
        <v>4998</v>
      </c>
      <c r="I1626" s="4">
        <v>2326</v>
      </c>
      <c r="J1626" s="4" t="s">
        <v>5092</v>
      </c>
      <c r="K1626" s="4" t="s">
        <v>5012</v>
      </c>
      <c r="L1626" s="4"/>
    </row>
    <row r="1627" spans="1:12">
      <c r="A1627" s="4" t="s">
        <v>6762</v>
      </c>
      <c r="B1627" s="4" t="s">
        <v>1807</v>
      </c>
      <c r="C1627" s="4" t="s">
        <v>5210</v>
      </c>
      <c r="D1627" s="5">
        <v>45914</v>
      </c>
      <c r="E1627" s="4" t="s">
        <v>5127</v>
      </c>
      <c r="F1627" s="4" t="s">
        <v>4891</v>
      </c>
      <c r="G1627" s="4" t="s">
        <v>5130</v>
      </c>
      <c r="H1627" s="4" t="s">
        <v>4939</v>
      </c>
      <c r="I1627" s="4"/>
      <c r="J1627" s="4" t="s">
        <v>4940</v>
      </c>
      <c r="K1627" s="4"/>
      <c r="L1627" s="4"/>
    </row>
    <row r="1628" spans="1:12">
      <c r="A1628" s="4" t="s">
        <v>6763</v>
      </c>
      <c r="B1628" s="4" t="s">
        <v>2163</v>
      </c>
      <c r="C1628" s="4" t="s">
        <v>5240</v>
      </c>
      <c r="D1628" s="5">
        <v>45989</v>
      </c>
      <c r="E1628" s="4" t="s">
        <v>369</v>
      </c>
      <c r="F1628" s="4" t="s">
        <v>4839</v>
      </c>
      <c r="G1628" s="4" t="s">
        <v>5189</v>
      </c>
      <c r="H1628" s="4" t="s">
        <v>4945</v>
      </c>
      <c r="I1628" s="4">
        <v>282</v>
      </c>
      <c r="J1628" s="4" t="s">
        <v>5100</v>
      </c>
      <c r="K1628" s="4" t="s">
        <v>4978</v>
      </c>
      <c r="L1628" s="4"/>
    </row>
    <row r="1629" spans="1:12">
      <c r="A1629" s="4" t="s">
        <v>6764</v>
      </c>
      <c r="B1629" s="4" t="s">
        <v>932</v>
      </c>
      <c r="C1629" s="4" t="s">
        <v>4932</v>
      </c>
      <c r="D1629" s="5">
        <v>45978</v>
      </c>
      <c r="E1629" s="4" t="s">
        <v>4966</v>
      </c>
      <c r="F1629" s="4" t="s">
        <v>4865</v>
      </c>
      <c r="G1629" s="4" t="s">
        <v>5189</v>
      </c>
      <c r="H1629" s="4" t="s">
        <v>5076</v>
      </c>
      <c r="I1629" s="4">
        <v>2363</v>
      </c>
      <c r="J1629" s="4" t="s">
        <v>4940</v>
      </c>
      <c r="K1629" s="4" t="s">
        <v>4963</v>
      </c>
      <c r="L1629" s="4"/>
    </row>
    <row r="1630" spans="1:12">
      <c r="A1630" s="4" t="s">
        <v>6765</v>
      </c>
      <c r="B1630" s="4" t="s">
        <v>4597</v>
      </c>
      <c r="C1630" s="4" t="s">
        <v>5109</v>
      </c>
      <c r="D1630" s="5">
        <v>45659</v>
      </c>
      <c r="E1630" s="4" t="s">
        <v>4960</v>
      </c>
      <c r="F1630" s="4"/>
      <c r="G1630" s="4" t="s">
        <v>5120</v>
      </c>
      <c r="H1630" s="4" t="s">
        <v>4968</v>
      </c>
      <c r="I1630" s="4">
        <v>1280</v>
      </c>
      <c r="J1630" s="4" t="s">
        <v>4962</v>
      </c>
      <c r="K1630" s="4" t="s">
        <v>5023</v>
      </c>
      <c r="L1630" s="4"/>
    </row>
    <row r="1631" spans="1:12">
      <c r="A1631" s="4" t="s">
        <v>6766</v>
      </c>
      <c r="B1631" s="4" t="s">
        <v>1716</v>
      </c>
      <c r="C1631" s="4" t="s">
        <v>5126</v>
      </c>
      <c r="D1631" s="5">
        <v>45871</v>
      </c>
      <c r="E1631" s="4" t="s">
        <v>369</v>
      </c>
      <c r="F1631" s="4" t="s">
        <v>4819</v>
      </c>
      <c r="G1631" s="4" t="s">
        <v>4950</v>
      </c>
      <c r="H1631" s="4" t="s">
        <v>4928</v>
      </c>
      <c r="I1631" s="4">
        <v>2013</v>
      </c>
      <c r="J1631" s="4" t="s">
        <v>4946</v>
      </c>
      <c r="K1631" s="4" t="s">
        <v>4957</v>
      </c>
      <c r="L1631" s="4" t="s">
        <v>5464</v>
      </c>
    </row>
    <row r="1632" spans="1:12">
      <c r="A1632" s="4" t="s">
        <v>6767</v>
      </c>
      <c r="B1632" s="4" t="s">
        <v>4097</v>
      </c>
      <c r="C1632" s="4" t="s">
        <v>4926</v>
      </c>
      <c r="D1632" s="5">
        <v>45698</v>
      </c>
      <c r="E1632" s="4" t="s">
        <v>4966</v>
      </c>
      <c r="F1632" s="4" t="s">
        <v>4891</v>
      </c>
      <c r="G1632" s="4" t="s">
        <v>4997</v>
      </c>
      <c r="H1632" s="4" t="s">
        <v>5006</v>
      </c>
      <c r="I1632" s="4">
        <v>1978</v>
      </c>
      <c r="J1632" s="4" t="s">
        <v>5191</v>
      </c>
      <c r="K1632" s="4" t="s">
        <v>5053</v>
      </c>
      <c r="L1632" s="4"/>
    </row>
    <row r="1633" spans="1:12">
      <c r="A1633" s="4" t="s">
        <v>6768</v>
      </c>
      <c r="B1633" s="4" t="s">
        <v>3844</v>
      </c>
      <c r="C1633" s="4" t="s">
        <v>4996</v>
      </c>
      <c r="D1633" s="5">
        <v>45889</v>
      </c>
      <c r="E1633" s="4" t="s">
        <v>5113</v>
      </c>
      <c r="F1633" s="4"/>
      <c r="G1633" s="4" t="s">
        <v>4967</v>
      </c>
      <c r="H1633" s="4"/>
      <c r="I1633" s="4"/>
      <c r="J1633" s="4" t="s">
        <v>5018</v>
      </c>
      <c r="K1633" s="4" t="s">
        <v>4969</v>
      </c>
      <c r="L1633" s="4"/>
    </row>
    <row r="1634" spans="1:12">
      <c r="A1634" s="4" t="s">
        <v>6769</v>
      </c>
      <c r="B1634" s="4" t="s">
        <v>375</v>
      </c>
      <c r="C1634" s="4" t="s">
        <v>4975</v>
      </c>
      <c r="D1634" s="5">
        <v>45732</v>
      </c>
      <c r="E1634" s="4" t="s">
        <v>308</v>
      </c>
      <c r="F1634" s="4" t="s">
        <v>4898</v>
      </c>
      <c r="G1634" s="4" t="s">
        <v>5172</v>
      </c>
      <c r="H1634" s="4" t="s">
        <v>4939</v>
      </c>
      <c r="I1634" s="4">
        <v>358</v>
      </c>
      <c r="J1634" s="4" t="s">
        <v>5049</v>
      </c>
      <c r="K1634" s="4" t="s">
        <v>4947</v>
      </c>
      <c r="L1634" s="4"/>
    </row>
    <row r="1635" spans="1:12">
      <c r="A1635" s="4" t="s">
        <v>6770</v>
      </c>
      <c r="B1635" s="4" t="s">
        <v>3726</v>
      </c>
      <c r="C1635" s="4" t="s">
        <v>5116</v>
      </c>
      <c r="D1635" s="5">
        <v>45846</v>
      </c>
      <c r="E1635" s="4" t="s">
        <v>4894</v>
      </c>
      <c r="F1635" s="4" t="s">
        <v>4865</v>
      </c>
      <c r="G1635" s="4" t="s">
        <v>4993</v>
      </c>
      <c r="H1635" s="4" t="s">
        <v>5090</v>
      </c>
      <c r="I1635" s="4">
        <v>1127</v>
      </c>
      <c r="J1635" s="4" t="s">
        <v>4940</v>
      </c>
      <c r="K1635" s="4" t="s">
        <v>5035</v>
      </c>
      <c r="L1635" s="4"/>
    </row>
    <row r="1636" spans="1:12">
      <c r="A1636" s="4" t="s">
        <v>6771</v>
      </c>
      <c r="B1636" s="4" t="s">
        <v>3261</v>
      </c>
      <c r="C1636" s="4" t="s">
        <v>4953</v>
      </c>
      <c r="D1636" s="5">
        <v>45982</v>
      </c>
      <c r="E1636" s="4" t="s">
        <v>4943</v>
      </c>
      <c r="F1636" s="4" t="s">
        <v>4847</v>
      </c>
      <c r="G1636" s="4" t="s">
        <v>5130</v>
      </c>
      <c r="H1636" s="4" t="s">
        <v>5084</v>
      </c>
      <c r="I1636" s="4">
        <v>379</v>
      </c>
      <c r="J1636" s="4" t="s">
        <v>5100</v>
      </c>
      <c r="K1636" s="4" t="s">
        <v>4963</v>
      </c>
      <c r="L1636" s="4"/>
    </row>
    <row r="1637" spans="1:12">
      <c r="A1637" s="4" t="s">
        <v>6772</v>
      </c>
      <c r="B1637" s="4" t="s">
        <v>2372</v>
      </c>
      <c r="C1637" s="4" t="s">
        <v>4949</v>
      </c>
      <c r="D1637" s="5">
        <v>45923</v>
      </c>
      <c r="E1637" s="4" t="s">
        <v>5094</v>
      </c>
      <c r="F1637" s="4"/>
      <c r="G1637" s="4" t="s">
        <v>5135</v>
      </c>
      <c r="H1637" s="4" t="s">
        <v>4994</v>
      </c>
      <c r="I1637" s="4">
        <v>880</v>
      </c>
      <c r="J1637" s="4" t="s">
        <v>4984</v>
      </c>
      <c r="K1637" s="4"/>
      <c r="L1637" s="4"/>
    </row>
    <row r="1638" spans="1:12">
      <c r="A1638" s="4" t="s">
        <v>6773</v>
      </c>
      <c r="B1638" s="4" t="s">
        <v>3806</v>
      </c>
      <c r="C1638" s="4" t="s">
        <v>5263</v>
      </c>
      <c r="D1638" s="5">
        <v>45976</v>
      </c>
      <c r="E1638" s="4" t="s">
        <v>5056</v>
      </c>
      <c r="F1638" s="4" t="s">
        <v>4857</v>
      </c>
      <c r="G1638" s="4" t="s">
        <v>4961</v>
      </c>
      <c r="H1638" s="4" t="s">
        <v>4968</v>
      </c>
      <c r="I1638" s="4">
        <v>801</v>
      </c>
      <c r="J1638" s="4" t="s">
        <v>5018</v>
      </c>
      <c r="K1638" s="4" t="s">
        <v>4969</v>
      </c>
      <c r="L1638" s="4"/>
    </row>
    <row r="1639" spans="1:12">
      <c r="A1639" s="4" t="s">
        <v>6774</v>
      </c>
      <c r="B1639" s="4" t="s">
        <v>2687</v>
      </c>
      <c r="C1639" s="4" t="s">
        <v>5037</v>
      </c>
      <c r="D1639" s="5">
        <v>45870</v>
      </c>
      <c r="E1639" s="4" t="s">
        <v>5113</v>
      </c>
      <c r="F1639" s="4"/>
      <c r="G1639" s="4" t="s">
        <v>5089</v>
      </c>
      <c r="H1639" s="4" t="s">
        <v>4945</v>
      </c>
      <c r="I1639" s="4"/>
      <c r="J1639" s="4" t="s">
        <v>4956</v>
      </c>
      <c r="K1639" s="4" t="s">
        <v>5053</v>
      </c>
      <c r="L1639" s="4"/>
    </row>
    <row r="1640" spans="1:12">
      <c r="A1640" s="4" t="s">
        <v>6775</v>
      </c>
      <c r="B1640" s="4" t="s">
        <v>3061</v>
      </c>
      <c r="C1640" s="4" t="s">
        <v>5005</v>
      </c>
      <c r="D1640" s="5">
        <v>45740</v>
      </c>
      <c r="E1640" s="4" t="s">
        <v>308</v>
      </c>
      <c r="F1640" s="4" t="s">
        <v>4875</v>
      </c>
      <c r="G1640" s="4" t="s">
        <v>5120</v>
      </c>
      <c r="H1640" s="4" t="s">
        <v>4928</v>
      </c>
      <c r="I1640" s="4">
        <v>1191</v>
      </c>
      <c r="J1640" s="4" t="s">
        <v>4973</v>
      </c>
      <c r="K1640" s="4" t="s">
        <v>5023</v>
      </c>
      <c r="L1640" s="4"/>
    </row>
    <row r="1641" spans="1:12">
      <c r="A1641" s="4" t="s">
        <v>6776</v>
      </c>
      <c r="B1641" s="4" t="s">
        <v>147</v>
      </c>
      <c r="C1641" s="4" t="s">
        <v>5213</v>
      </c>
      <c r="D1641" s="5">
        <v>45886</v>
      </c>
      <c r="E1641" s="4" t="s">
        <v>4966</v>
      </c>
      <c r="F1641" s="4"/>
      <c r="G1641" s="4" t="s">
        <v>4933</v>
      </c>
      <c r="H1641" s="4" t="s">
        <v>4994</v>
      </c>
      <c r="I1641" s="4">
        <v>1177</v>
      </c>
      <c r="J1641" s="4" t="s">
        <v>4929</v>
      </c>
      <c r="K1641" s="4" t="s">
        <v>4947</v>
      </c>
      <c r="L1641" s="4"/>
    </row>
    <row r="1642" spans="1:12">
      <c r="A1642" s="4" t="s">
        <v>6777</v>
      </c>
      <c r="B1642" s="4" t="s">
        <v>1833</v>
      </c>
      <c r="C1642" s="4" t="s">
        <v>5106</v>
      </c>
      <c r="D1642" s="5">
        <v>45986</v>
      </c>
      <c r="E1642" s="4" t="s">
        <v>5127</v>
      </c>
      <c r="F1642" s="4" t="s">
        <v>4819</v>
      </c>
      <c r="G1642" s="4"/>
      <c r="H1642" s="4" t="s">
        <v>4945</v>
      </c>
      <c r="I1642" s="4">
        <v>1248</v>
      </c>
      <c r="J1642" s="4" t="s">
        <v>5137</v>
      </c>
      <c r="K1642" s="4"/>
      <c r="L1642" s="4"/>
    </row>
    <row r="1643" spans="1:12">
      <c r="A1643" s="4" t="s">
        <v>6778</v>
      </c>
      <c r="B1643" s="4" t="s">
        <v>1677</v>
      </c>
      <c r="C1643" s="4" t="s">
        <v>4981</v>
      </c>
      <c r="D1643" s="5">
        <v>45997</v>
      </c>
      <c r="E1643" s="4" t="s">
        <v>20</v>
      </c>
      <c r="F1643" s="4" t="s">
        <v>4865</v>
      </c>
      <c r="G1643" s="4" t="s">
        <v>4955</v>
      </c>
      <c r="H1643" s="4" t="s">
        <v>5060</v>
      </c>
      <c r="I1643" s="4">
        <v>2267</v>
      </c>
      <c r="J1643" s="4" t="s">
        <v>5191</v>
      </c>
      <c r="K1643" s="4"/>
      <c r="L1643" s="4"/>
    </row>
    <row r="1644" spans="1:12">
      <c r="A1644" s="4" t="s">
        <v>6779</v>
      </c>
      <c r="B1644" s="4" t="s">
        <v>3368</v>
      </c>
      <c r="C1644" s="4" t="s">
        <v>5016</v>
      </c>
      <c r="D1644" s="5">
        <v>45820</v>
      </c>
      <c r="E1644" s="4"/>
      <c r="F1644" s="4"/>
      <c r="G1644" s="4" t="s">
        <v>5089</v>
      </c>
      <c r="H1644" s="4" t="s">
        <v>5076</v>
      </c>
      <c r="I1644" s="4">
        <v>1178</v>
      </c>
      <c r="J1644" s="4"/>
      <c r="K1644" s="4"/>
      <c r="L1644" s="4"/>
    </row>
    <row r="1645" spans="1:12">
      <c r="A1645" s="4" t="s">
        <v>6780</v>
      </c>
      <c r="B1645" s="4" t="s">
        <v>4447</v>
      </c>
      <c r="C1645" s="4" t="s">
        <v>5037</v>
      </c>
      <c r="D1645" s="5">
        <v>45748</v>
      </c>
      <c r="E1645" s="4" t="s">
        <v>5043</v>
      </c>
      <c r="F1645" s="4" t="s">
        <v>4857</v>
      </c>
      <c r="G1645" s="4" t="s">
        <v>4950</v>
      </c>
      <c r="H1645" s="4"/>
      <c r="I1645" s="4">
        <v>1182</v>
      </c>
      <c r="J1645" s="4" t="s">
        <v>4973</v>
      </c>
      <c r="K1645" s="4" t="s">
        <v>5023</v>
      </c>
      <c r="L1645" s="4"/>
    </row>
    <row r="1646" spans="1:12">
      <c r="A1646" s="4" t="s">
        <v>6781</v>
      </c>
      <c r="B1646" s="4" t="s">
        <v>885</v>
      </c>
      <c r="C1646" s="4" t="s">
        <v>5213</v>
      </c>
      <c r="D1646" s="5">
        <v>45728</v>
      </c>
      <c r="E1646" s="4" t="s">
        <v>5079</v>
      </c>
      <c r="F1646" s="4" t="s">
        <v>4839</v>
      </c>
      <c r="G1646" s="4" t="s">
        <v>5132</v>
      </c>
      <c r="H1646" s="4" t="s">
        <v>5090</v>
      </c>
      <c r="I1646" s="4"/>
      <c r="J1646" s="4" t="s">
        <v>5092</v>
      </c>
      <c r="K1646" s="4" t="s">
        <v>4999</v>
      </c>
      <c r="L1646" s="4"/>
    </row>
    <row r="1647" spans="1:12">
      <c r="A1647" s="4" t="s">
        <v>6782</v>
      </c>
      <c r="B1647" s="4" t="s">
        <v>3816</v>
      </c>
      <c r="C1647" s="4" t="s">
        <v>4986</v>
      </c>
      <c r="D1647" s="5">
        <v>45832</v>
      </c>
      <c r="E1647" s="4"/>
      <c r="F1647" s="4" t="s">
        <v>4824</v>
      </c>
      <c r="G1647" s="4" t="s">
        <v>5069</v>
      </c>
      <c r="H1647" s="4" t="s">
        <v>5090</v>
      </c>
      <c r="I1647" s="4">
        <v>1294</v>
      </c>
      <c r="J1647" s="4"/>
      <c r="K1647" s="4"/>
      <c r="L1647" s="4"/>
    </row>
    <row r="1648" spans="1:12">
      <c r="A1648" s="4" t="s">
        <v>6783</v>
      </c>
      <c r="B1648" s="4" t="s">
        <v>1742</v>
      </c>
      <c r="C1648" s="4" t="s">
        <v>5210</v>
      </c>
      <c r="D1648" s="5">
        <v>45975</v>
      </c>
      <c r="E1648" s="4" t="s">
        <v>5094</v>
      </c>
      <c r="F1648" s="4" t="s">
        <v>4857</v>
      </c>
      <c r="G1648" s="4" t="s">
        <v>4993</v>
      </c>
      <c r="H1648" s="4" t="s">
        <v>5006</v>
      </c>
      <c r="I1648" s="4">
        <v>2015</v>
      </c>
      <c r="J1648" s="4" t="s">
        <v>4984</v>
      </c>
      <c r="K1648" s="4" t="s">
        <v>4999</v>
      </c>
      <c r="L1648" s="4" t="s">
        <v>5392</v>
      </c>
    </row>
    <row r="1649" spans="1:11">
      <c r="A1649" s="4" t="s">
        <v>6784</v>
      </c>
      <c r="B1649" s="4" t="s">
        <v>1099</v>
      </c>
      <c r="C1649" s="4" t="s">
        <v>5147</v>
      </c>
      <c r="D1649" s="5">
        <v>45902</v>
      </c>
      <c r="E1649" s="4" t="s">
        <v>5034</v>
      </c>
      <c r="F1649" s="4" t="s">
        <v>4847</v>
      </c>
      <c r="G1649" s="4" t="s">
        <v>5074</v>
      </c>
      <c r="H1649" s="4" t="s">
        <v>4934</v>
      </c>
      <c r="I1649" s="4"/>
      <c r="J1649" s="4"/>
      <c r="K1649" s="4"/>
    </row>
    <row r="1650" spans="1:11">
      <c r="A1650" s="4" t="s">
        <v>6785</v>
      </c>
      <c r="B1650" s="4" t="s">
        <v>3662</v>
      </c>
      <c r="C1650" s="4" t="s">
        <v>5009</v>
      </c>
      <c r="D1650" s="5">
        <v>45847</v>
      </c>
      <c r="E1650" s="4" t="s">
        <v>5056</v>
      </c>
      <c r="F1650" s="4"/>
      <c r="G1650" s="4" t="s">
        <v>5062</v>
      </c>
      <c r="H1650" s="4" t="s">
        <v>4945</v>
      </c>
      <c r="I1650" s="4">
        <v>1596</v>
      </c>
      <c r="J1650" s="4" t="s">
        <v>5137</v>
      </c>
      <c r="K1650" s="4"/>
    </row>
    <row r="1651" spans="1:11">
      <c r="A1651" s="4" t="s">
        <v>6786</v>
      </c>
      <c r="B1651" s="4" t="s">
        <v>3408</v>
      </c>
      <c r="C1651" s="4" t="s">
        <v>5005</v>
      </c>
      <c r="D1651" s="5">
        <v>45969</v>
      </c>
      <c r="E1651" s="4"/>
      <c r="F1651" s="4"/>
      <c r="G1651" s="4" t="s">
        <v>5059</v>
      </c>
      <c r="H1651" s="4" t="s">
        <v>316</v>
      </c>
      <c r="I1651" s="4">
        <v>805</v>
      </c>
      <c r="J1651" s="4" t="s">
        <v>5002</v>
      </c>
      <c r="K1651" s="4"/>
    </row>
    <row r="1652" spans="1:11">
      <c r="A1652" s="4" t="s">
        <v>6787</v>
      </c>
      <c r="B1652" s="4" t="s">
        <v>2959</v>
      </c>
      <c r="C1652" s="4" t="s">
        <v>5078</v>
      </c>
      <c r="D1652" s="5">
        <v>46017</v>
      </c>
      <c r="E1652" s="4" t="s">
        <v>4982</v>
      </c>
      <c r="F1652" s="4" t="s">
        <v>4898</v>
      </c>
      <c r="G1652" s="4" t="s">
        <v>4955</v>
      </c>
      <c r="H1652" s="4" t="s">
        <v>5006</v>
      </c>
      <c r="I1652" s="4">
        <v>1418</v>
      </c>
      <c r="J1652" s="4" t="s">
        <v>5002</v>
      </c>
      <c r="K1652" s="4" t="s">
        <v>4930</v>
      </c>
    </row>
    <row r="1653" spans="1:11">
      <c r="A1653" s="4" t="s">
        <v>6788</v>
      </c>
      <c r="B1653" s="4" t="s">
        <v>1394</v>
      </c>
      <c r="C1653" s="4" t="s">
        <v>5163</v>
      </c>
      <c r="D1653" s="5">
        <v>45856</v>
      </c>
      <c r="E1653" s="4" t="s">
        <v>5056</v>
      </c>
      <c r="F1653" s="4" t="s">
        <v>4819</v>
      </c>
      <c r="G1653" s="4" t="s">
        <v>5142</v>
      </c>
      <c r="H1653" s="4" t="s">
        <v>4928</v>
      </c>
      <c r="I1653" s="4">
        <v>1024</v>
      </c>
      <c r="J1653" s="4"/>
      <c r="K1653" s="4" t="s">
        <v>5122</v>
      </c>
    </row>
    <row r="1654" spans="1:11">
      <c r="A1654" s="4" t="s">
        <v>6789</v>
      </c>
      <c r="B1654" s="4" t="s">
        <v>4146</v>
      </c>
      <c r="C1654" s="4" t="s">
        <v>4926</v>
      </c>
      <c r="D1654" s="5">
        <v>46012</v>
      </c>
      <c r="E1654" s="4" t="s">
        <v>5134</v>
      </c>
      <c r="F1654" s="4" t="s">
        <v>4865</v>
      </c>
      <c r="G1654" s="4" t="s">
        <v>4976</v>
      </c>
      <c r="H1654" s="4" t="s">
        <v>5076</v>
      </c>
      <c r="I1654" s="4">
        <v>956</v>
      </c>
      <c r="J1654" s="4" t="s">
        <v>5018</v>
      </c>
      <c r="K1654" s="4" t="s">
        <v>4963</v>
      </c>
    </row>
    <row r="1655" spans="1:11">
      <c r="A1655" s="4" t="s">
        <v>6790</v>
      </c>
      <c r="B1655" s="4" t="s">
        <v>3070</v>
      </c>
      <c r="C1655" s="4" t="s">
        <v>4981</v>
      </c>
      <c r="D1655" s="5">
        <v>45855</v>
      </c>
      <c r="E1655" s="4" t="s">
        <v>308</v>
      </c>
      <c r="F1655" s="4" t="s">
        <v>4908</v>
      </c>
      <c r="G1655" s="4" t="s">
        <v>5130</v>
      </c>
      <c r="H1655" s="4" t="s">
        <v>4998</v>
      </c>
      <c r="I1655" s="4">
        <v>857</v>
      </c>
      <c r="J1655" s="4"/>
      <c r="K1655" s="4" t="s">
        <v>5053</v>
      </c>
    </row>
    <row r="1656" spans="1:11">
      <c r="A1656" s="4" t="s">
        <v>6791</v>
      </c>
      <c r="B1656" s="4" t="s">
        <v>4190</v>
      </c>
      <c r="C1656" s="4" t="s">
        <v>5210</v>
      </c>
      <c r="D1656" s="5">
        <v>45810</v>
      </c>
      <c r="E1656" s="4" t="s">
        <v>5127</v>
      </c>
      <c r="F1656" s="4" t="s">
        <v>4819</v>
      </c>
      <c r="G1656" s="4" t="s">
        <v>5062</v>
      </c>
      <c r="H1656" s="4" t="s">
        <v>5060</v>
      </c>
      <c r="I1656" s="4">
        <v>634</v>
      </c>
      <c r="J1656" s="4" t="s">
        <v>4929</v>
      </c>
      <c r="K1656" s="4" t="s">
        <v>4999</v>
      </c>
    </row>
    <row r="1657" spans="1:11">
      <c r="A1657" s="4" t="s">
        <v>6792</v>
      </c>
      <c r="B1657" s="4" t="s">
        <v>750</v>
      </c>
      <c r="C1657" s="4" t="s">
        <v>4953</v>
      </c>
      <c r="D1657" s="5"/>
      <c r="E1657" s="4" t="s">
        <v>4982</v>
      </c>
      <c r="F1657" s="4" t="s">
        <v>4891</v>
      </c>
      <c r="G1657" s="4" t="s">
        <v>5062</v>
      </c>
      <c r="H1657" s="4"/>
      <c r="I1657" s="4">
        <v>2207</v>
      </c>
      <c r="J1657" s="4" t="s">
        <v>4929</v>
      </c>
      <c r="K1657" s="4"/>
    </row>
    <row r="1658" spans="1:11">
      <c r="A1658" s="4" t="s">
        <v>6793</v>
      </c>
      <c r="B1658" s="4" t="s">
        <v>1484</v>
      </c>
      <c r="C1658" s="4" t="s">
        <v>5206</v>
      </c>
      <c r="D1658" s="5">
        <v>45706</v>
      </c>
      <c r="E1658" s="4" t="s">
        <v>4894</v>
      </c>
      <c r="F1658" s="4" t="s">
        <v>4908</v>
      </c>
      <c r="G1658" s="4" t="s">
        <v>4933</v>
      </c>
      <c r="H1658" s="4" t="s">
        <v>5080</v>
      </c>
      <c r="I1658" s="4">
        <v>1796</v>
      </c>
      <c r="J1658" s="4" t="s">
        <v>5100</v>
      </c>
      <c r="K1658" s="4" t="s">
        <v>4999</v>
      </c>
    </row>
    <row r="1659" spans="1:11">
      <c r="A1659" s="4" t="s">
        <v>6794</v>
      </c>
      <c r="B1659" s="4" t="s">
        <v>3968</v>
      </c>
      <c r="C1659" s="4" t="s">
        <v>5051</v>
      </c>
      <c r="D1659" s="5">
        <v>45754</v>
      </c>
      <c r="E1659" s="4" t="s">
        <v>4896</v>
      </c>
      <c r="F1659" s="4" t="s">
        <v>4839</v>
      </c>
      <c r="G1659" s="4" t="s">
        <v>5174</v>
      </c>
      <c r="H1659" s="4"/>
      <c r="I1659" s="4">
        <v>178</v>
      </c>
      <c r="J1659" s="4" t="s">
        <v>4935</v>
      </c>
      <c r="K1659" s="4" t="s">
        <v>4999</v>
      </c>
    </row>
    <row r="1660" spans="1:11">
      <c r="A1660" s="4" t="s">
        <v>6795</v>
      </c>
      <c r="B1660" s="4" t="s">
        <v>1607</v>
      </c>
      <c r="C1660" s="4" t="s">
        <v>5238</v>
      </c>
      <c r="D1660" s="5">
        <v>45680</v>
      </c>
      <c r="E1660" s="4" t="s">
        <v>251</v>
      </c>
      <c r="F1660" s="4" t="s">
        <v>4865</v>
      </c>
      <c r="G1660" s="4" t="s">
        <v>4993</v>
      </c>
      <c r="H1660" s="4" t="s">
        <v>5090</v>
      </c>
      <c r="I1660" s="4">
        <v>1937</v>
      </c>
      <c r="J1660" s="4" t="s">
        <v>5049</v>
      </c>
      <c r="K1660" s="4" t="s">
        <v>4957</v>
      </c>
    </row>
    <row r="1661" spans="1:11">
      <c r="A1661" s="4" t="s">
        <v>6796</v>
      </c>
      <c r="B1661" s="4" t="s">
        <v>866</v>
      </c>
      <c r="C1661" s="4" t="s">
        <v>5009</v>
      </c>
      <c r="D1661" s="5">
        <v>45934</v>
      </c>
      <c r="E1661" s="4" t="s">
        <v>5134</v>
      </c>
      <c r="F1661" s="4" t="s">
        <v>4898</v>
      </c>
      <c r="G1661" s="4" t="s">
        <v>5010</v>
      </c>
      <c r="H1661" s="4"/>
      <c r="I1661" s="4">
        <v>869</v>
      </c>
      <c r="J1661" s="4" t="s">
        <v>4956</v>
      </c>
      <c r="K1661" s="4" t="s">
        <v>5012</v>
      </c>
    </row>
    <row r="1662" spans="1:11">
      <c r="A1662" s="4" t="s">
        <v>6797</v>
      </c>
      <c r="B1662" s="4" t="s">
        <v>2262</v>
      </c>
      <c r="C1662" s="4" t="s">
        <v>4986</v>
      </c>
      <c r="D1662" s="5">
        <v>45875</v>
      </c>
      <c r="E1662" s="4" t="s">
        <v>308</v>
      </c>
      <c r="F1662" s="4" t="s">
        <v>4891</v>
      </c>
      <c r="G1662" s="4" t="s">
        <v>5130</v>
      </c>
      <c r="H1662" s="4" t="s">
        <v>5072</v>
      </c>
      <c r="I1662" s="4">
        <v>2258</v>
      </c>
      <c r="J1662" s="4"/>
      <c r="K1662" s="4"/>
    </row>
    <row r="1663" spans="1:11">
      <c r="A1663" s="4" t="s">
        <v>6798</v>
      </c>
      <c r="B1663" s="4" t="s">
        <v>4059</v>
      </c>
      <c r="C1663" s="4" t="s">
        <v>5293</v>
      </c>
      <c r="D1663" s="5">
        <v>45911</v>
      </c>
      <c r="E1663" s="4" t="s">
        <v>4896</v>
      </c>
      <c r="F1663" s="4" t="s">
        <v>4824</v>
      </c>
      <c r="G1663" s="4" t="s">
        <v>5062</v>
      </c>
      <c r="H1663" s="4" t="s">
        <v>5060</v>
      </c>
      <c r="I1663" s="4">
        <v>1227</v>
      </c>
      <c r="J1663" s="4" t="s">
        <v>4946</v>
      </c>
      <c r="K1663" s="4"/>
    </row>
    <row r="1664" spans="1:11">
      <c r="A1664" s="4" t="s">
        <v>6799</v>
      </c>
      <c r="B1664" s="4" t="s">
        <v>3568</v>
      </c>
      <c r="C1664" s="4" t="s">
        <v>4932</v>
      </c>
      <c r="D1664" s="5">
        <v>45658</v>
      </c>
      <c r="E1664" s="4" t="s">
        <v>5043</v>
      </c>
      <c r="F1664" s="4" t="s">
        <v>4908</v>
      </c>
      <c r="G1664" s="4" t="s">
        <v>4955</v>
      </c>
      <c r="H1664" s="4" t="s">
        <v>5136</v>
      </c>
      <c r="I1664" s="4">
        <v>2331</v>
      </c>
      <c r="J1664" s="4" t="s">
        <v>5092</v>
      </c>
      <c r="K1664" s="4" t="s">
        <v>5057</v>
      </c>
    </row>
    <row r="1665" spans="1:12">
      <c r="A1665" s="4" t="s">
        <v>6800</v>
      </c>
      <c r="B1665" s="4" t="s">
        <v>4359</v>
      </c>
      <c r="C1665" s="4" t="s">
        <v>4949</v>
      </c>
      <c r="D1665" s="5">
        <v>45811</v>
      </c>
      <c r="E1665" s="4" t="s">
        <v>308</v>
      </c>
      <c r="F1665" s="4" t="s">
        <v>4908</v>
      </c>
      <c r="G1665" s="4" t="s">
        <v>5132</v>
      </c>
      <c r="H1665" s="4" t="s">
        <v>5017</v>
      </c>
      <c r="I1665" s="4">
        <v>1916</v>
      </c>
      <c r="J1665" s="4" t="s">
        <v>4946</v>
      </c>
      <c r="K1665" s="4" t="s">
        <v>4963</v>
      </c>
      <c r="L1665" s="4"/>
    </row>
    <row r="1666" spans="1:12">
      <c r="A1666" s="4" t="s">
        <v>6801</v>
      </c>
      <c r="B1666" s="4" t="s">
        <v>2664</v>
      </c>
      <c r="C1666" s="4" t="s">
        <v>5160</v>
      </c>
      <c r="D1666" s="5">
        <v>45803</v>
      </c>
      <c r="E1666" s="4" t="s">
        <v>4943</v>
      </c>
      <c r="F1666" s="4" t="s">
        <v>4865</v>
      </c>
      <c r="G1666" s="4" t="s">
        <v>5044</v>
      </c>
      <c r="H1666" s="4" t="s">
        <v>5063</v>
      </c>
      <c r="I1666" s="4">
        <v>2318</v>
      </c>
      <c r="J1666" s="4" t="s">
        <v>5191</v>
      </c>
      <c r="K1666" s="4" t="s">
        <v>4930</v>
      </c>
      <c r="L1666" s="4"/>
    </row>
    <row r="1667" spans="1:12">
      <c r="A1667" s="4" t="s">
        <v>6802</v>
      </c>
      <c r="B1667" s="4" t="s">
        <v>2664</v>
      </c>
      <c r="C1667" s="4" t="s">
        <v>5116</v>
      </c>
      <c r="D1667" s="5">
        <v>45950</v>
      </c>
      <c r="E1667" s="4" t="s">
        <v>4966</v>
      </c>
      <c r="F1667" s="4" t="s">
        <v>4891</v>
      </c>
      <c r="G1667" s="4" t="s">
        <v>5062</v>
      </c>
      <c r="H1667" s="4" t="s">
        <v>5060</v>
      </c>
      <c r="I1667" s="4"/>
      <c r="J1667" s="4" t="s">
        <v>4956</v>
      </c>
      <c r="K1667" s="4" t="s">
        <v>4999</v>
      </c>
      <c r="L1667" s="4"/>
    </row>
    <row r="1668" spans="1:12">
      <c r="A1668" s="4" t="s">
        <v>6803</v>
      </c>
      <c r="B1668" s="4" t="s">
        <v>4495</v>
      </c>
      <c r="C1668" s="4" t="s">
        <v>5037</v>
      </c>
      <c r="D1668" s="5">
        <v>45713</v>
      </c>
      <c r="E1668" s="4" t="s">
        <v>4943</v>
      </c>
      <c r="F1668" s="4" t="s">
        <v>4865</v>
      </c>
      <c r="G1668" s="4" t="s">
        <v>5071</v>
      </c>
      <c r="H1668" s="4" t="s">
        <v>4934</v>
      </c>
      <c r="I1668" s="4"/>
      <c r="J1668" s="4" t="s">
        <v>5049</v>
      </c>
      <c r="K1668" s="4" t="s">
        <v>5023</v>
      </c>
      <c r="L1668" s="4"/>
    </row>
    <row r="1669" spans="1:12">
      <c r="A1669" s="4" t="s">
        <v>6804</v>
      </c>
      <c r="B1669" s="4" t="s">
        <v>3912</v>
      </c>
      <c r="C1669" s="4" t="s">
        <v>5160</v>
      </c>
      <c r="D1669" s="5">
        <v>45896</v>
      </c>
      <c r="E1669" s="4" t="s">
        <v>5094</v>
      </c>
      <c r="F1669" s="4"/>
      <c r="G1669" s="4" t="s">
        <v>4976</v>
      </c>
      <c r="H1669" s="4"/>
      <c r="I1669" s="4">
        <v>1792</v>
      </c>
      <c r="J1669" s="4" t="s">
        <v>4940</v>
      </c>
      <c r="K1669" s="4" t="s">
        <v>4978</v>
      </c>
      <c r="L1669" s="4"/>
    </row>
    <row r="1670" spans="1:12">
      <c r="A1670" s="4" t="s">
        <v>6805</v>
      </c>
      <c r="B1670" s="4" t="s">
        <v>3556</v>
      </c>
      <c r="C1670" s="4" t="s">
        <v>5152</v>
      </c>
      <c r="D1670" s="5">
        <v>45697</v>
      </c>
      <c r="E1670" s="4" t="s">
        <v>5038</v>
      </c>
      <c r="F1670" s="4" t="s">
        <v>4865</v>
      </c>
      <c r="G1670" s="4"/>
      <c r="H1670" s="4" t="s">
        <v>5084</v>
      </c>
      <c r="I1670" s="4">
        <v>43</v>
      </c>
      <c r="J1670" s="4" t="s">
        <v>4977</v>
      </c>
      <c r="K1670" s="4" t="s">
        <v>4999</v>
      </c>
      <c r="L1670" s="4"/>
    </row>
    <row r="1671" spans="1:12">
      <c r="A1671" s="4" t="s">
        <v>6806</v>
      </c>
      <c r="B1671" s="4" t="s">
        <v>4340</v>
      </c>
      <c r="C1671" s="4" t="s">
        <v>5109</v>
      </c>
      <c r="D1671" s="5">
        <v>45673</v>
      </c>
      <c r="E1671" s="4" t="s">
        <v>4943</v>
      </c>
      <c r="F1671" s="4" t="s">
        <v>4824</v>
      </c>
      <c r="G1671" s="4" t="s">
        <v>5074</v>
      </c>
      <c r="H1671" s="4" t="s">
        <v>4998</v>
      </c>
      <c r="I1671" s="4">
        <v>334</v>
      </c>
      <c r="J1671" s="4"/>
      <c r="K1671" s="4" t="s">
        <v>4963</v>
      </c>
      <c r="L1671" s="4"/>
    </row>
    <row r="1672" spans="1:12">
      <c r="A1672" s="4" t="s">
        <v>6807</v>
      </c>
      <c r="B1672" s="4" t="s">
        <v>4582</v>
      </c>
      <c r="C1672" s="4" t="s">
        <v>4932</v>
      </c>
      <c r="D1672" s="5">
        <v>45775</v>
      </c>
      <c r="E1672" s="4" t="s">
        <v>5043</v>
      </c>
      <c r="F1672" s="4"/>
      <c r="G1672" s="4" t="s">
        <v>5156</v>
      </c>
      <c r="H1672" s="4" t="s">
        <v>5072</v>
      </c>
      <c r="I1672" s="4"/>
      <c r="J1672" s="4" t="s">
        <v>5100</v>
      </c>
      <c r="K1672" s="4" t="s">
        <v>5057</v>
      </c>
      <c r="L1672" s="4"/>
    </row>
    <row r="1673" spans="1:12">
      <c r="A1673" s="4" t="s">
        <v>6808</v>
      </c>
      <c r="B1673" s="4" t="s">
        <v>4659</v>
      </c>
      <c r="C1673" s="4" t="s">
        <v>5001</v>
      </c>
      <c r="D1673" s="5">
        <v>45753</v>
      </c>
      <c r="E1673" s="4" t="s">
        <v>5065</v>
      </c>
      <c r="F1673" s="4" t="s">
        <v>4847</v>
      </c>
      <c r="G1673" s="4" t="s">
        <v>5189</v>
      </c>
      <c r="H1673" s="4"/>
      <c r="I1673" s="4">
        <v>1269</v>
      </c>
      <c r="J1673" s="4" t="s">
        <v>5100</v>
      </c>
      <c r="K1673" s="4" t="s">
        <v>5003</v>
      </c>
      <c r="L1673" s="4"/>
    </row>
    <row r="1674" spans="1:12">
      <c r="A1674" s="4" t="s">
        <v>6809</v>
      </c>
      <c r="B1674" s="4" t="s">
        <v>4032</v>
      </c>
      <c r="C1674" s="4" t="s">
        <v>5210</v>
      </c>
      <c r="D1674" s="5">
        <v>45829</v>
      </c>
      <c r="E1674" s="4" t="s">
        <v>4894</v>
      </c>
      <c r="F1674" s="4" t="s">
        <v>4891</v>
      </c>
      <c r="G1674" s="4" t="s">
        <v>5130</v>
      </c>
      <c r="H1674" s="4" t="s">
        <v>4968</v>
      </c>
      <c r="I1674" s="4">
        <v>857</v>
      </c>
      <c r="J1674" s="4" t="s">
        <v>4962</v>
      </c>
      <c r="K1674" s="4" t="s">
        <v>4978</v>
      </c>
      <c r="L1674" s="4"/>
    </row>
    <row r="1675" spans="1:12">
      <c r="A1675" s="4" t="s">
        <v>6810</v>
      </c>
      <c r="B1675" s="4" t="s">
        <v>1878</v>
      </c>
      <c r="C1675" s="4" t="s">
        <v>5001</v>
      </c>
      <c r="D1675" s="5">
        <v>45932</v>
      </c>
      <c r="E1675" s="4" t="s">
        <v>5034</v>
      </c>
      <c r="F1675" s="4" t="s">
        <v>4824</v>
      </c>
      <c r="G1675" s="4" t="s">
        <v>5142</v>
      </c>
      <c r="H1675" s="4"/>
      <c r="I1675" s="4">
        <v>1786</v>
      </c>
      <c r="J1675" s="4" t="s">
        <v>5137</v>
      </c>
      <c r="K1675" s="4" t="s">
        <v>4963</v>
      </c>
      <c r="L1675" s="4"/>
    </row>
    <row r="1676" spans="1:12">
      <c r="A1676" s="4" t="s">
        <v>6811</v>
      </c>
      <c r="B1676" s="4" t="s">
        <v>177</v>
      </c>
      <c r="C1676" s="4" t="s">
        <v>5029</v>
      </c>
      <c r="D1676" s="5">
        <v>45761</v>
      </c>
      <c r="E1676" s="4" t="s">
        <v>5056</v>
      </c>
      <c r="F1676" s="4"/>
      <c r="G1676" s="4" t="s">
        <v>4961</v>
      </c>
      <c r="H1676" s="4" t="s">
        <v>5006</v>
      </c>
      <c r="I1676" s="4"/>
      <c r="J1676" s="4" t="s">
        <v>5049</v>
      </c>
      <c r="K1676" s="4" t="s">
        <v>5047</v>
      </c>
      <c r="L1676" s="4" t="s">
        <v>5927</v>
      </c>
    </row>
    <row r="1677" spans="1:12">
      <c r="A1677" s="4" t="s">
        <v>6812</v>
      </c>
      <c r="B1677" s="4" t="s">
        <v>3368</v>
      </c>
      <c r="C1677" s="4" t="s">
        <v>5383</v>
      </c>
      <c r="D1677" s="5">
        <v>45748</v>
      </c>
      <c r="E1677" s="4" t="s">
        <v>5113</v>
      </c>
      <c r="F1677" s="4" t="s">
        <v>4819</v>
      </c>
      <c r="G1677" s="4" t="s">
        <v>5069</v>
      </c>
      <c r="H1677" s="4" t="s">
        <v>5006</v>
      </c>
      <c r="I1677" s="4">
        <v>2175</v>
      </c>
      <c r="J1677" s="4" t="s">
        <v>4956</v>
      </c>
      <c r="K1677" s="4" t="s">
        <v>5003</v>
      </c>
      <c r="L1677" s="4"/>
    </row>
    <row r="1678" spans="1:12">
      <c r="A1678" s="4" t="s">
        <v>6813</v>
      </c>
      <c r="B1678" s="4" t="s">
        <v>1000</v>
      </c>
      <c r="C1678" s="4" t="s">
        <v>5020</v>
      </c>
      <c r="D1678" s="5">
        <v>45919</v>
      </c>
      <c r="E1678" s="4" t="s">
        <v>5134</v>
      </c>
      <c r="F1678" s="4"/>
      <c r="G1678" s="4" t="s">
        <v>4955</v>
      </c>
      <c r="H1678" s="4" t="s">
        <v>5052</v>
      </c>
      <c r="I1678" s="4">
        <v>555</v>
      </c>
      <c r="J1678" s="4" t="s">
        <v>5002</v>
      </c>
      <c r="K1678" s="4" t="s">
        <v>5012</v>
      </c>
      <c r="L1678" s="4"/>
    </row>
    <row r="1679" spans="1:12">
      <c r="A1679" s="4" t="s">
        <v>6814</v>
      </c>
      <c r="B1679" s="4" t="s">
        <v>1513</v>
      </c>
      <c r="C1679" s="4" t="s">
        <v>4959</v>
      </c>
      <c r="D1679" s="5">
        <v>45734</v>
      </c>
      <c r="E1679" s="4" t="s">
        <v>21</v>
      </c>
      <c r="F1679" s="4" t="s">
        <v>4824</v>
      </c>
      <c r="G1679" s="4" t="s">
        <v>4944</v>
      </c>
      <c r="H1679" s="4" t="s">
        <v>5060</v>
      </c>
      <c r="I1679" s="4"/>
      <c r="J1679" s="4"/>
      <c r="K1679" s="4" t="s">
        <v>5122</v>
      </c>
      <c r="L1679" s="4"/>
    </row>
    <row r="1680" spans="1:12">
      <c r="A1680" s="4" t="s">
        <v>6815</v>
      </c>
      <c r="B1680" s="4" t="s">
        <v>4305</v>
      </c>
      <c r="C1680" s="4" t="s">
        <v>5042</v>
      </c>
      <c r="D1680" s="5">
        <v>45771</v>
      </c>
      <c r="E1680" s="4" t="s">
        <v>5056</v>
      </c>
      <c r="F1680" s="4" t="s">
        <v>4908</v>
      </c>
      <c r="G1680" s="4" t="s">
        <v>5039</v>
      </c>
      <c r="H1680" s="4" t="s">
        <v>5060</v>
      </c>
      <c r="I1680" s="4">
        <v>221</v>
      </c>
      <c r="J1680" s="4" t="s">
        <v>5100</v>
      </c>
      <c r="K1680" s="4"/>
      <c r="L1680" s="4"/>
    </row>
    <row r="1681" spans="1:11">
      <c r="A1681" s="4" t="s">
        <v>6816</v>
      </c>
      <c r="B1681" s="4" t="s">
        <v>2845</v>
      </c>
      <c r="C1681" s="4" t="s">
        <v>5051</v>
      </c>
      <c r="D1681" s="5">
        <v>45797</v>
      </c>
      <c r="E1681" s="4" t="s">
        <v>5127</v>
      </c>
      <c r="F1681" s="4" t="s">
        <v>4847</v>
      </c>
      <c r="G1681" s="4"/>
      <c r="H1681" s="4" t="s">
        <v>5090</v>
      </c>
      <c r="I1681" s="4">
        <v>66</v>
      </c>
      <c r="J1681" s="4" t="s">
        <v>5137</v>
      </c>
      <c r="K1681" s="4" t="s">
        <v>4978</v>
      </c>
    </row>
    <row r="1682" spans="1:11">
      <c r="A1682" s="4" t="s">
        <v>6817</v>
      </c>
      <c r="B1682" s="4" t="s">
        <v>4645</v>
      </c>
      <c r="C1682" s="4" t="s">
        <v>5029</v>
      </c>
      <c r="D1682" s="5">
        <v>45792</v>
      </c>
      <c r="E1682" s="4" t="s">
        <v>4894</v>
      </c>
      <c r="F1682" s="4" t="s">
        <v>4908</v>
      </c>
      <c r="G1682" s="4" t="s">
        <v>5030</v>
      </c>
      <c r="H1682" s="4" t="s">
        <v>5052</v>
      </c>
      <c r="I1682" s="4">
        <v>213</v>
      </c>
      <c r="J1682" s="4" t="s">
        <v>4935</v>
      </c>
      <c r="K1682" s="4" t="s">
        <v>4963</v>
      </c>
    </row>
    <row r="1683" spans="1:11">
      <c r="A1683" s="4" t="s">
        <v>6818</v>
      </c>
      <c r="B1683" s="4" t="s">
        <v>2524</v>
      </c>
      <c r="C1683" s="4" t="s">
        <v>5170</v>
      </c>
      <c r="D1683" s="5">
        <v>45668</v>
      </c>
      <c r="E1683" s="4" t="s">
        <v>4982</v>
      </c>
      <c r="F1683" s="4" t="s">
        <v>4819</v>
      </c>
      <c r="G1683" s="4" t="s">
        <v>4993</v>
      </c>
      <c r="H1683" s="4" t="s">
        <v>316</v>
      </c>
      <c r="I1683" s="4"/>
      <c r="J1683" s="4" t="s">
        <v>4962</v>
      </c>
      <c r="K1683" s="4" t="s">
        <v>4963</v>
      </c>
    </row>
    <row r="1684" spans="1:11">
      <c r="A1684" s="4" t="s">
        <v>6819</v>
      </c>
      <c r="B1684" s="4" t="s">
        <v>105</v>
      </c>
      <c r="C1684" s="4" t="s">
        <v>5086</v>
      </c>
      <c r="D1684" s="5">
        <v>45786</v>
      </c>
      <c r="E1684" s="4" t="s">
        <v>4966</v>
      </c>
      <c r="F1684" s="4" t="s">
        <v>4819</v>
      </c>
      <c r="G1684" s="4" t="s">
        <v>5039</v>
      </c>
      <c r="H1684" s="4" t="s">
        <v>5080</v>
      </c>
      <c r="I1684" s="4"/>
      <c r="J1684" s="4" t="s">
        <v>4977</v>
      </c>
      <c r="K1684" s="4" t="s">
        <v>5026</v>
      </c>
    </row>
    <row r="1685" spans="1:11">
      <c r="A1685" s="4" t="s">
        <v>6820</v>
      </c>
      <c r="B1685" s="4" t="s">
        <v>4495</v>
      </c>
      <c r="C1685" s="4" t="s">
        <v>5210</v>
      </c>
      <c r="D1685" s="5">
        <v>45999</v>
      </c>
      <c r="E1685" s="4" t="s">
        <v>4943</v>
      </c>
      <c r="F1685" s="4" t="s">
        <v>4824</v>
      </c>
      <c r="G1685" s="4" t="s">
        <v>5010</v>
      </c>
      <c r="H1685" s="4" t="s">
        <v>5084</v>
      </c>
      <c r="I1685" s="4">
        <v>1543</v>
      </c>
      <c r="J1685" s="4" t="s">
        <v>4929</v>
      </c>
      <c r="K1685" s="4" t="s">
        <v>5122</v>
      </c>
    </row>
    <row r="1686" spans="1:11">
      <c r="A1686" s="4" t="s">
        <v>6821</v>
      </c>
      <c r="B1686" s="4" t="s">
        <v>4155</v>
      </c>
      <c r="C1686" s="4" t="s">
        <v>5160</v>
      </c>
      <c r="D1686" s="5"/>
      <c r="E1686" s="4" t="s">
        <v>5038</v>
      </c>
      <c r="F1686" s="4" t="s">
        <v>4908</v>
      </c>
      <c r="G1686" s="4" t="s">
        <v>5132</v>
      </c>
      <c r="H1686" s="4" t="s">
        <v>5063</v>
      </c>
      <c r="I1686" s="4">
        <v>1480</v>
      </c>
      <c r="J1686" s="4" t="s">
        <v>5018</v>
      </c>
      <c r="K1686" s="4" t="s">
        <v>4963</v>
      </c>
    </row>
    <row r="1687" spans="1:11">
      <c r="A1687" s="4" t="s">
        <v>6822</v>
      </c>
      <c r="B1687" s="4" t="s">
        <v>2389</v>
      </c>
      <c r="C1687" s="4" t="s">
        <v>5229</v>
      </c>
      <c r="D1687" s="5">
        <v>45937</v>
      </c>
      <c r="E1687" s="4"/>
      <c r="F1687" s="4" t="s">
        <v>4891</v>
      </c>
      <c r="G1687" s="4" t="s">
        <v>5069</v>
      </c>
      <c r="H1687" s="4"/>
      <c r="I1687" s="4">
        <v>2393</v>
      </c>
      <c r="J1687" s="4" t="s">
        <v>4977</v>
      </c>
      <c r="K1687" s="4" t="s">
        <v>4969</v>
      </c>
    </row>
    <row r="1688" spans="1:11">
      <c r="A1688" s="4" t="s">
        <v>6823</v>
      </c>
      <c r="B1688" s="4" t="s">
        <v>1651</v>
      </c>
      <c r="C1688" s="4" t="s">
        <v>5213</v>
      </c>
      <c r="D1688" s="5">
        <v>45957</v>
      </c>
      <c r="E1688" s="4" t="s">
        <v>5043</v>
      </c>
      <c r="F1688" s="4" t="s">
        <v>4824</v>
      </c>
      <c r="G1688" s="4" t="s">
        <v>5059</v>
      </c>
      <c r="H1688" s="4" t="s">
        <v>5011</v>
      </c>
      <c r="I1688" s="4">
        <v>341</v>
      </c>
      <c r="J1688" s="4" t="s">
        <v>4940</v>
      </c>
      <c r="K1688" s="4" t="s">
        <v>5035</v>
      </c>
    </row>
    <row r="1689" spans="1:11">
      <c r="A1689" s="4" t="s">
        <v>6824</v>
      </c>
      <c r="B1689" s="4" t="s">
        <v>225</v>
      </c>
      <c r="C1689" s="4" t="s">
        <v>5086</v>
      </c>
      <c r="D1689" s="5">
        <v>45731</v>
      </c>
      <c r="E1689" s="4" t="s">
        <v>5094</v>
      </c>
      <c r="F1689" s="4"/>
      <c r="G1689" s="4" t="s">
        <v>5014</v>
      </c>
      <c r="H1689" s="4" t="s">
        <v>222</v>
      </c>
      <c r="I1689" s="4"/>
      <c r="J1689" s="4"/>
      <c r="K1689" s="4" t="s">
        <v>5053</v>
      </c>
    </row>
    <row r="1690" spans="1:11">
      <c r="A1690" s="4" t="s">
        <v>6825</v>
      </c>
      <c r="B1690" s="4" t="s">
        <v>3386</v>
      </c>
      <c r="C1690" s="4" t="s">
        <v>5213</v>
      </c>
      <c r="D1690" s="5">
        <v>45691</v>
      </c>
      <c r="E1690" s="4" t="s">
        <v>4966</v>
      </c>
      <c r="F1690" s="4" t="s">
        <v>4908</v>
      </c>
      <c r="G1690" s="4" t="s">
        <v>5074</v>
      </c>
      <c r="H1690" s="4" t="s">
        <v>5060</v>
      </c>
      <c r="I1690" s="4">
        <v>1709</v>
      </c>
      <c r="J1690" s="4" t="s">
        <v>4935</v>
      </c>
      <c r="K1690" s="4" t="s">
        <v>5026</v>
      </c>
    </row>
    <row r="1691" spans="1:11">
      <c r="A1691" s="4" t="s">
        <v>6826</v>
      </c>
      <c r="B1691" s="4" t="s">
        <v>2488</v>
      </c>
      <c r="C1691" s="4" t="s">
        <v>5068</v>
      </c>
      <c r="D1691" s="5">
        <v>45904</v>
      </c>
      <c r="E1691" s="4"/>
      <c r="F1691" s="4" t="s">
        <v>4865</v>
      </c>
      <c r="G1691" s="4" t="s">
        <v>5071</v>
      </c>
      <c r="H1691" s="4" t="s">
        <v>4998</v>
      </c>
      <c r="I1691" s="4">
        <v>2203</v>
      </c>
      <c r="J1691" s="4" t="s">
        <v>4946</v>
      </c>
      <c r="K1691" s="4" t="s">
        <v>4930</v>
      </c>
    </row>
    <row r="1692" spans="1:11">
      <c r="A1692" s="4" t="s">
        <v>6827</v>
      </c>
      <c r="B1692" s="4" t="s">
        <v>2131</v>
      </c>
      <c r="C1692" s="4" t="s">
        <v>5145</v>
      </c>
      <c r="D1692" s="5">
        <v>45925</v>
      </c>
      <c r="E1692" s="4"/>
      <c r="F1692" s="4" t="s">
        <v>4824</v>
      </c>
      <c r="G1692" s="4" t="s">
        <v>5174</v>
      </c>
      <c r="H1692" s="4" t="s">
        <v>5017</v>
      </c>
      <c r="I1692" s="4">
        <v>806</v>
      </c>
      <c r="J1692" s="4" t="s">
        <v>5092</v>
      </c>
      <c r="K1692" s="4"/>
    </row>
    <row r="1693" spans="1:11">
      <c r="A1693" s="4" t="s">
        <v>6828</v>
      </c>
      <c r="B1693" s="4" t="s">
        <v>3302</v>
      </c>
      <c r="C1693" s="4" t="s">
        <v>5240</v>
      </c>
      <c r="D1693" s="5">
        <v>45849</v>
      </c>
      <c r="E1693" s="4" t="s">
        <v>4982</v>
      </c>
      <c r="F1693" s="4" t="s">
        <v>4898</v>
      </c>
      <c r="G1693" s="4" t="s">
        <v>5130</v>
      </c>
      <c r="H1693" s="4" t="s">
        <v>4994</v>
      </c>
      <c r="I1693" s="4">
        <v>142</v>
      </c>
      <c r="J1693" s="4" t="s">
        <v>4935</v>
      </c>
      <c r="K1693" s="4" t="s">
        <v>4947</v>
      </c>
    </row>
    <row r="1694" spans="1:11">
      <c r="A1694" s="4" t="s">
        <v>6829</v>
      </c>
      <c r="B1694" s="4" t="s">
        <v>424</v>
      </c>
      <c r="C1694" s="4" t="s">
        <v>5152</v>
      </c>
      <c r="D1694" s="5"/>
      <c r="E1694" s="4" t="s">
        <v>5038</v>
      </c>
      <c r="F1694" s="4" t="s">
        <v>4898</v>
      </c>
      <c r="G1694" s="4" t="s">
        <v>5069</v>
      </c>
      <c r="H1694" s="4" t="s">
        <v>133</v>
      </c>
      <c r="I1694" s="4">
        <v>884</v>
      </c>
      <c r="J1694" s="4" t="s">
        <v>5031</v>
      </c>
      <c r="K1694" s="4" t="s">
        <v>4930</v>
      </c>
    </row>
    <row r="1695" spans="1:11">
      <c r="A1695" s="4" t="s">
        <v>6830</v>
      </c>
      <c r="B1695" s="4" t="s">
        <v>4169</v>
      </c>
      <c r="C1695" s="4" t="s">
        <v>5160</v>
      </c>
      <c r="D1695" s="5">
        <v>45660</v>
      </c>
      <c r="E1695" s="4" t="s">
        <v>4943</v>
      </c>
      <c r="F1695" s="4" t="s">
        <v>4875</v>
      </c>
      <c r="G1695" s="4" t="s">
        <v>4927</v>
      </c>
      <c r="H1695" s="4" t="s">
        <v>133</v>
      </c>
      <c r="I1695" s="4">
        <v>1367</v>
      </c>
      <c r="J1695" s="4" t="s">
        <v>4984</v>
      </c>
      <c r="K1695" s="4"/>
    </row>
    <row r="1696" spans="1:11">
      <c r="A1696" s="4" t="s">
        <v>6831</v>
      </c>
      <c r="B1696" s="4" t="s">
        <v>3310</v>
      </c>
      <c r="C1696" s="4" t="s">
        <v>5042</v>
      </c>
      <c r="D1696" s="5">
        <v>45889</v>
      </c>
      <c r="E1696" s="4" t="s">
        <v>5022</v>
      </c>
      <c r="F1696" s="4"/>
      <c r="G1696" s="4" t="s">
        <v>5014</v>
      </c>
      <c r="H1696" s="4" t="s">
        <v>4988</v>
      </c>
      <c r="I1696" s="4">
        <v>439</v>
      </c>
      <c r="J1696" s="4"/>
      <c r="K1696" s="4"/>
    </row>
    <row r="1697" spans="1:11">
      <c r="A1697" s="4" t="s">
        <v>6832</v>
      </c>
      <c r="B1697" s="4" t="s">
        <v>4335</v>
      </c>
      <c r="C1697" s="4" t="s">
        <v>5147</v>
      </c>
      <c r="D1697" s="5">
        <v>45986</v>
      </c>
      <c r="E1697" s="4" t="s">
        <v>4966</v>
      </c>
      <c r="F1697" s="4"/>
      <c r="G1697" s="4" t="s">
        <v>4997</v>
      </c>
      <c r="H1697" s="4" t="s">
        <v>5017</v>
      </c>
      <c r="I1697" s="4">
        <v>1667</v>
      </c>
      <c r="J1697" s="4" t="s">
        <v>5082</v>
      </c>
      <c r="K1697" s="4" t="s">
        <v>4969</v>
      </c>
    </row>
    <row r="1698" spans="1:11">
      <c r="A1698" s="4" t="s">
        <v>6833</v>
      </c>
      <c r="B1698" s="4" t="s">
        <v>1994</v>
      </c>
      <c r="C1698" s="4" t="s">
        <v>5118</v>
      </c>
      <c r="D1698" s="5">
        <v>45690</v>
      </c>
      <c r="E1698" s="4" t="s">
        <v>20</v>
      </c>
      <c r="F1698" s="4" t="s">
        <v>4819</v>
      </c>
      <c r="G1698" s="4" t="s">
        <v>4944</v>
      </c>
      <c r="H1698" s="4" t="s">
        <v>4994</v>
      </c>
      <c r="I1698" s="4">
        <v>1623</v>
      </c>
      <c r="J1698" s="4" t="s">
        <v>5191</v>
      </c>
      <c r="K1698" s="4" t="s">
        <v>4999</v>
      </c>
    </row>
    <row r="1699" spans="1:11">
      <c r="A1699" s="4" t="s">
        <v>6834</v>
      </c>
      <c r="B1699" s="4" t="s">
        <v>2096</v>
      </c>
      <c r="C1699" s="4" t="s">
        <v>5202</v>
      </c>
      <c r="D1699" s="5">
        <v>45830</v>
      </c>
      <c r="E1699" s="4" t="s">
        <v>4943</v>
      </c>
      <c r="F1699" s="4" t="s">
        <v>4865</v>
      </c>
      <c r="G1699" s="4" t="s">
        <v>5130</v>
      </c>
      <c r="H1699" s="4" t="s">
        <v>316</v>
      </c>
      <c r="I1699" s="4">
        <v>2035</v>
      </c>
      <c r="J1699" s="4" t="s">
        <v>4929</v>
      </c>
      <c r="K1699" s="4" t="s">
        <v>4999</v>
      </c>
    </row>
    <row r="1700" spans="1:11">
      <c r="A1700" s="4" t="s">
        <v>6835</v>
      </c>
      <c r="B1700" s="4" t="s">
        <v>3251</v>
      </c>
      <c r="C1700" s="4" t="s">
        <v>5046</v>
      </c>
      <c r="D1700" s="5">
        <v>45932</v>
      </c>
      <c r="E1700" s="4" t="s">
        <v>4954</v>
      </c>
      <c r="F1700" s="4"/>
      <c r="G1700" s="4" t="s">
        <v>4927</v>
      </c>
      <c r="H1700" s="4" t="s">
        <v>5090</v>
      </c>
      <c r="I1700" s="4">
        <v>546</v>
      </c>
      <c r="J1700" s="4" t="s">
        <v>4946</v>
      </c>
      <c r="K1700" s="4"/>
    </row>
    <row r="1701" spans="1:11">
      <c r="A1701" s="4" t="s">
        <v>6836</v>
      </c>
      <c r="B1701" s="4" t="s">
        <v>2389</v>
      </c>
      <c r="C1701" s="4" t="s">
        <v>5325</v>
      </c>
      <c r="D1701" s="5">
        <v>45847</v>
      </c>
      <c r="E1701" s="4" t="s">
        <v>4960</v>
      </c>
      <c r="F1701" s="4" t="s">
        <v>4875</v>
      </c>
      <c r="G1701" s="4" t="s">
        <v>5039</v>
      </c>
      <c r="H1701" s="4" t="s">
        <v>5136</v>
      </c>
      <c r="I1701" s="4">
        <v>399</v>
      </c>
      <c r="J1701" s="4"/>
      <c r="K1701" s="4" t="s">
        <v>5035</v>
      </c>
    </row>
    <row r="1702" spans="1:11">
      <c r="A1702" s="4" t="s">
        <v>6837</v>
      </c>
      <c r="B1702" s="4" t="s">
        <v>2935</v>
      </c>
      <c r="C1702" s="4" t="s">
        <v>5009</v>
      </c>
      <c r="D1702" s="5">
        <v>45770</v>
      </c>
      <c r="E1702" s="4" t="s">
        <v>4943</v>
      </c>
      <c r="F1702" s="4" t="s">
        <v>4898</v>
      </c>
      <c r="G1702" s="4" t="s">
        <v>5074</v>
      </c>
      <c r="H1702" s="4" t="s">
        <v>133</v>
      </c>
      <c r="I1702" s="4">
        <v>849</v>
      </c>
      <c r="J1702" s="4" t="s">
        <v>4973</v>
      </c>
      <c r="K1702" s="4" t="s">
        <v>5003</v>
      </c>
    </row>
    <row r="1703" spans="1:11">
      <c r="A1703" s="4" t="s">
        <v>6838</v>
      </c>
      <c r="B1703" s="4" t="s">
        <v>712</v>
      </c>
      <c r="C1703" s="4" t="s">
        <v>4926</v>
      </c>
      <c r="D1703" s="5">
        <v>45968</v>
      </c>
      <c r="E1703" s="4" t="s">
        <v>5038</v>
      </c>
      <c r="F1703" s="4" t="s">
        <v>4819</v>
      </c>
      <c r="G1703" s="4" t="s">
        <v>4997</v>
      </c>
      <c r="H1703" s="4" t="s">
        <v>5063</v>
      </c>
      <c r="I1703" s="4"/>
      <c r="J1703" s="4" t="s">
        <v>4984</v>
      </c>
      <c r="K1703" s="4" t="s">
        <v>5023</v>
      </c>
    </row>
    <row r="1704" spans="1:11">
      <c r="A1704" s="4" t="s">
        <v>6839</v>
      </c>
      <c r="B1704" s="4" t="s">
        <v>2752</v>
      </c>
      <c r="C1704" s="4" t="s">
        <v>5202</v>
      </c>
      <c r="D1704" s="5">
        <v>45787</v>
      </c>
      <c r="E1704" s="4" t="s">
        <v>5079</v>
      </c>
      <c r="F1704" s="4" t="s">
        <v>4908</v>
      </c>
      <c r="G1704" s="4" t="s">
        <v>5059</v>
      </c>
      <c r="H1704" s="4" t="s">
        <v>4983</v>
      </c>
      <c r="I1704" s="4">
        <v>722</v>
      </c>
      <c r="J1704" s="4" t="s">
        <v>4946</v>
      </c>
      <c r="K1704" s="4" t="s">
        <v>4969</v>
      </c>
    </row>
    <row r="1705" spans="1:11">
      <c r="A1705" s="4" t="s">
        <v>6840</v>
      </c>
      <c r="B1705" s="4" t="s">
        <v>3796</v>
      </c>
      <c r="C1705" s="4" t="s">
        <v>5383</v>
      </c>
      <c r="D1705" s="5">
        <v>45841</v>
      </c>
      <c r="E1705" s="4" t="s">
        <v>5134</v>
      </c>
      <c r="F1705" s="4"/>
      <c r="G1705" s="4" t="s">
        <v>5010</v>
      </c>
      <c r="H1705" s="4" t="s">
        <v>5076</v>
      </c>
      <c r="I1705" s="4">
        <v>699</v>
      </c>
      <c r="J1705" s="4"/>
      <c r="K1705" s="4"/>
    </row>
    <row r="1706" spans="1:11">
      <c r="A1706" s="4" t="s">
        <v>6841</v>
      </c>
      <c r="B1706" s="4" t="s">
        <v>3443</v>
      </c>
      <c r="C1706" s="4" t="s">
        <v>5009</v>
      </c>
      <c r="D1706" s="5">
        <v>45799</v>
      </c>
      <c r="E1706" s="4" t="s">
        <v>369</v>
      </c>
      <c r="F1706" s="4" t="s">
        <v>4847</v>
      </c>
      <c r="G1706" s="4" t="s">
        <v>5174</v>
      </c>
      <c r="H1706" s="4" t="s">
        <v>4945</v>
      </c>
      <c r="I1706" s="4">
        <v>1289</v>
      </c>
      <c r="J1706" s="4" t="s">
        <v>4935</v>
      </c>
      <c r="K1706" s="4"/>
    </row>
    <row r="1707" spans="1:11">
      <c r="A1707" s="4" t="s">
        <v>6842</v>
      </c>
      <c r="B1707" s="4" t="s">
        <v>2845</v>
      </c>
      <c r="C1707" s="4" t="s">
        <v>5263</v>
      </c>
      <c r="D1707" s="5">
        <v>45778</v>
      </c>
      <c r="E1707" s="4" t="s">
        <v>5079</v>
      </c>
      <c r="F1707" s="4" t="s">
        <v>4865</v>
      </c>
      <c r="G1707" s="4" t="s">
        <v>4976</v>
      </c>
      <c r="H1707" s="4" t="s">
        <v>5060</v>
      </c>
      <c r="I1707" s="4">
        <v>1722</v>
      </c>
      <c r="J1707" s="4" t="s">
        <v>4977</v>
      </c>
      <c r="K1707" s="4"/>
    </row>
    <row r="1708" spans="1:11">
      <c r="A1708" s="4" t="s">
        <v>6843</v>
      </c>
      <c r="B1708" s="4" t="s">
        <v>1994</v>
      </c>
      <c r="C1708" s="4" t="s">
        <v>5263</v>
      </c>
      <c r="D1708" s="5">
        <v>45956</v>
      </c>
      <c r="E1708" s="4" t="s">
        <v>4896</v>
      </c>
      <c r="F1708" s="4" t="s">
        <v>4819</v>
      </c>
      <c r="G1708" s="4" t="s">
        <v>4997</v>
      </c>
      <c r="H1708" s="4" t="s">
        <v>5136</v>
      </c>
      <c r="I1708" s="4">
        <v>1187</v>
      </c>
      <c r="J1708" s="4" t="s">
        <v>5100</v>
      </c>
      <c r="K1708" s="4" t="s">
        <v>5026</v>
      </c>
    </row>
    <row r="1709" spans="1:11">
      <c r="A1709" s="4" t="s">
        <v>6844</v>
      </c>
      <c r="B1709" s="4" t="s">
        <v>737</v>
      </c>
      <c r="C1709" s="4" t="s">
        <v>5078</v>
      </c>
      <c r="D1709" s="5"/>
      <c r="E1709" s="4" t="s">
        <v>4943</v>
      </c>
      <c r="F1709" s="4" t="s">
        <v>4875</v>
      </c>
      <c r="G1709" s="4" t="s">
        <v>5120</v>
      </c>
      <c r="H1709" s="4" t="s">
        <v>5011</v>
      </c>
      <c r="I1709" s="4"/>
      <c r="J1709" s="4" t="s">
        <v>4935</v>
      </c>
      <c r="K1709" s="4" t="s">
        <v>5026</v>
      </c>
    </row>
    <row r="1710" spans="1:11">
      <c r="A1710" s="4" t="s">
        <v>6845</v>
      </c>
      <c r="B1710" s="4" t="s">
        <v>2127</v>
      </c>
      <c r="C1710" s="4" t="s">
        <v>5238</v>
      </c>
      <c r="D1710" s="5">
        <v>45846</v>
      </c>
      <c r="E1710" s="4" t="s">
        <v>21</v>
      </c>
      <c r="F1710" s="4" t="s">
        <v>4898</v>
      </c>
      <c r="G1710" s="4" t="s">
        <v>4950</v>
      </c>
      <c r="H1710" s="4" t="s">
        <v>4998</v>
      </c>
      <c r="I1710" s="4"/>
      <c r="J1710" s="4" t="s">
        <v>4929</v>
      </c>
      <c r="K1710" s="4" t="s">
        <v>5003</v>
      </c>
    </row>
    <row r="1711" spans="1:11">
      <c r="A1711" s="4" t="s">
        <v>6846</v>
      </c>
      <c r="B1711" s="4" t="s">
        <v>483</v>
      </c>
      <c r="C1711" s="4" t="s">
        <v>4953</v>
      </c>
      <c r="D1711" s="5">
        <v>45974</v>
      </c>
      <c r="E1711" s="4" t="s">
        <v>308</v>
      </c>
      <c r="F1711" s="4" t="s">
        <v>4908</v>
      </c>
      <c r="G1711" s="4" t="s">
        <v>4997</v>
      </c>
      <c r="H1711" s="4" t="s">
        <v>5017</v>
      </c>
      <c r="I1711" s="4">
        <v>872</v>
      </c>
      <c r="J1711" s="4" t="s">
        <v>4946</v>
      </c>
      <c r="K1711" s="4"/>
    </row>
    <row r="1712" spans="1:11">
      <c r="A1712" s="4" t="s">
        <v>6847</v>
      </c>
      <c r="B1712" s="4" t="s">
        <v>2032</v>
      </c>
      <c r="C1712" s="4" t="s">
        <v>5029</v>
      </c>
      <c r="D1712" s="5">
        <v>45715</v>
      </c>
      <c r="E1712" s="4" t="s">
        <v>5038</v>
      </c>
      <c r="F1712" s="4" t="s">
        <v>4819</v>
      </c>
      <c r="G1712" s="4" t="s">
        <v>5039</v>
      </c>
      <c r="H1712" s="4" t="s">
        <v>5090</v>
      </c>
      <c r="I1712" s="4">
        <v>450</v>
      </c>
      <c r="J1712" s="4" t="s">
        <v>5191</v>
      </c>
      <c r="K1712" s="4" t="s">
        <v>5047</v>
      </c>
    </row>
    <row r="1713" spans="1:12">
      <c r="A1713" s="4" t="s">
        <v>6848</v>
      </c>
      <c r="B1713" s="4" t="s">
        <v>2043</v>
      </c>
      <c r="C1713" s="4" t="s">
        <v>5046</v>
      </c>
      <c r="D1713" s="5">
        <v>45763</v>
      </c>
      <c r="E1713" s="4" t="s">
        <v>5094</v>
      </c>
      <c r="F1713" s="4" t="s">
        <v>4898</v>
      </c>
      <c r="G1713" s="4" t="s">
        <v>5014</v>
      </c>
      <c r="H1713" s="4" t="s">
        <v>4998</v>
      </c>
      <c r="I1713" s="4">
        <v>366</v>
      </c>
      <c r="J1713" s="4" t="s">
        <v>4973</v>
      </c>
      <c r="K1713" s="4" t="s">
        <v>5057</v>
      </c>
      <c r="L1713" s="4" t="s">
        <v>5066</v>
      </c>
    </row>
    <row r="1714" spans="1:12">
      <c r="A1714" s="4" t="s">
        <v>6849</v>
      </c>
      <c r="B1714" s="4" t="s">
        <v>2752</v>
      </c>
      <c r="C1714" s="4" t="s">
        <v>5109</v>
      </c>
      <c r="D1714" s="5"/>
      <c r="E1714" s="4" t="s">
        <v>20</v>
      </c>
      <c r="F1714" s="4" t="s">
        <v>4891</v>
      </c>
      <c r="G1714" s="4" t="s">
        <v>4997</v>
      </c>
      <c r="H1714" s="4" t="s">
        <v>4968</v>
      </c>
      <c r="I1714" s="4">
        <v>421</v>
      </c>
      <c r="J1714" s="4" t="s">
        <v>4935</v>
      </c>
      <c r="K1714" s="4" t="s">
        <v>5047</v>
      </c>
      <c r="L1714" s="4"/>
    </row>
    <row r="1715" spans="1:12">
      <c r="A1715" s="4" t="s">
        <v>6850</v>
      </c>
      <c r="B1715" s="4" t="s">
        <v>831</v>
      </c>
      <c r="C1715" s="4" t="s">
        <v>5170</v>
      </c>
      <c r="D1715" s="5">
        <v>45697</v>
      </c>
      <c r="E1715" s="4" t="s">
        <v>5043</v>
      </c>
      <c r="F1715" s="4"/>
      <c r="G1715" s="4" t="s">
        <v>5142</v>
      </c>
      <c r="H1715" s="4" t="s">
        <v>5011</v>
      </c>
      <c r="I1715" s="4">
        <v>778</v>
      </c>
      <c r="J1715" s="4" t="s">
        <v>5031</v>
      </c>
      <c r="K1715" s="4"/>
      <c r="L1715" s="4"/>
    </row>
    <row r="1716" spans="1:12">
      <c r="A1716" s="4" t="s">
        <v>6851</v>
      </c>
      <c r="B1716" s="4" t="s">
        <v>2192</v>
      </c>
      <c r="C1716" s="4" t="s">
        <v>5163</v>
      </c>
      <c r="D1716" s="5"/>
      <c r="E1716" s="4" t="s">
        <v>5079</v>
      </c>
      <c r="F1716" s="4" t="s">
        <v>4857</v>
      </c>
      <c r="G1716" s="4" t="s">
        <v>5130</v>
      </c>
      <c r="H1716" s="4" t="s">
        <v>4994</v>
      </c>
      <c r="I1716" s="4">
        <v>2122</v>
      </c>
      <c r="J1716" s="4" t="s">
        <v>4962</v>
      </c>
      <c r="K1716" s="4"/>
      <c r="L1716" s="4"/>
    </row>
    <row r="1717" spans="1:12">
      <c r="A1717" s="4" t="s">
        <v>6852</v>
      </c>
      <c r="B1717" s="4" t="s">
        <v>4440</v>
      </c>
      <c r="C1717" s="4" t="s">
        <v>5009</v>
      </c>
      <c r="D1717" s="5">
        <v>45701</v>
      </c>
      <c r="E1717" s="4" t="s">
        <v>5127</v>
      </c>
      <c r="F1717" s="4" t="s">
        <v>4875</v>
      </c>
      <c r="G1717" s="4"/>
      <c r="H1717" s="4" t="s">
        <v>5060</v>
      </c>
      <c r="I1717" s="4">
        <v>698</v>
      </c>
      <c r="J1717" s="4" t="s">
        <v>4973</v>
      </c>
      <c r="K1717" s="4" t="s">
        <v>5023</v>
      </c>
      <c r="L1717" s="4"/>
    </row>
    <row r="1718" spans="1:12">
      <c r="A1718" s="4" t="s">
        <v>6853</v>
      </c>
      <c r="B1718" s="4" t="s">
        <v>3180</v>
      </c>
      <c r="C1718" s="4" t="s">
        <v>5152</v>
      </c>
      <c r="D1718" s="5">
        <v>45683</v>
      </c>
      <c r="E1718" s="4" t="s">
        <v>21</v>
      </c>
      <c r="F1718" s="4"/>
      <c r="G1718" s="4" t="s">
        <v>5044</v>
      </c>
      <c r="H1718" s="4" t="s">
        <v>5090</v>
      </c>
      <c r="I1718" s="4">
        <v>16</v>
      </c>
      <c r="J1718" s="4" t="s">
        <v>4946</v>
      </c>
      <c r="K1718" s="4" t="s">
        <v>5023</v>
      </c>
      <c r="L1718" s="4"/>
    </row>
    <row r="1719" spans="1:12">
      <c r="A1719" s="4" t="s">
        <v>6854</v>
      </c>
      <c r="B1719" s="4" t="s">
        <v>2168</v>
      </c>
      <c r="C1719" s="4" t="s">
        <v>4942</v>
      </c>
      <c r="D1719" s="5"/>
      <c r="E1719" s="4" t="s">
        <v>5038</v>
      </c>
      <c r="F1719" s="4"/>
      <c r="G1719" s="4" t="s">
        <v>4997</v>
      </c>
      <c r="H1719" s="4" t="s">
        <v>133</v>
      </c>
      <c r="I1719" s="4">
        <v>197</v>
      </c>
      <c r="J1719" s="4" t="s">
        <v>5002</v>
      </c>
      <c r="K1719" s="4" t="s">
        <v>5003</v>
      </c>
      <c r="L1719" s="4"/>
    </row>
    <row r="1720" spans="1:12">
      <c r="A1720" s="4" t="s">
        <v>6855</v>
      </c>
      <c r="B1720" s="4" t="s">
        <v>2622</v>
      </c>
      <c r="C1720" s="4" t="s">
        <v>5213</v>
      </c>
      <c r="D1720" s="5">
        <v>45663</v>
      </c>
      <c r="E1720" s="4" t="s">
        <v>5034</v>
      </c>
      <c r="F1720" s="4"/>
      <c r="G1720" s="4" t="s">
        <v>5044</v>
      </c>
      <c r="H1720" s="4" t="s">
        <v>316</v>
      </c>
      <c r="I1720" s="4">
        <v>571</v>
      </c>
      <c r="J1720" s="4" t="s">
        <v>4984</v>
      </c>
      <c r="K1720" s="4" t="s">
        <v>5053</v>
      </c>
      <c r="L1720" s="4"/>
    </row>
    <row r="1721" spans="1:12">
      <c r="A1721" s="4" t="s">
        <v>6856</v>
      </c>
      <c r="B1721" s="4" t="s">
        <v>3943</v>
      </c>
      <c r="C1721" s="4" t="s">
        <v>5116</v>
      </c>
      <c r="D1721" s="5">
        <v>45858</v>
      </c>
      <c r="E1721" s="4" t="s">
        <v>4943</v>
      </c>
      <c r="F1721" s="4" t="s">
        <v>4824</v>
      </c>
      <c r="G1721" s="4" t="s">
        <v>4950</v>
      </c>
      <c r="H1721" s="4" t="s">
        <v>5063</v>
      </c>
      <c r="I1721" s="4">
        <v>1583</v>
      </c>
      <c r="J1721" s="4" t="s">
        <v>4962</v>
      </c>
      <c r="K1721" s="4" t="s">
        <v>4947</v>
      </c>
      <c r="L1721" s="4"/>
    </row>
    <row r="1722" spans="1:12">
      <c r="A1722" s="4" t="s">
        <v>6857</v>
      </c>
      <c r="B1722" s="4" t="s">
        <v>1626</v>
      </c>
      <c r="C1722" s="4" t="s">
        <v>4937</v>
      </c>
      <c r="D1722" s="5">
        <v>45758</v>
      </c>
      <c r="E1722" s="4" t="s">
        <v>5065</v>
      </c>
      <c r="F1722" s="4" t="s">
        <v>4857</v>
      </c>
      <c r="G1722" s="4" t="s">
        <v>5010</v>
      </c>
      <c r="H1722" s="4"/>
      <c r="I1722" s="4">
        <v>1502</v>
      </c>
      <c r="J1722" s="4" t="s">
        <v>5100</v>
      </c>
      <c r="K1722" s="4" t="s">
        <v>5012</v>
      </c>
      <c r="L1722" s="4"/>
    </row>
    <row r="1723" spans="1:12">
      <c r="A1723" s="4" t="s">
        <v>6858</v>
      </c>
      <c r="B1723" s="4" t="s">
        <v>4755</v>
      </c>
      <c r="C1723" s="4" t="s">
        <v>5176</v>
      </c>
      <c r="D1723" s="5">
        <v>45836</v>
      </c>
      <c r="E1723" s="4" t="s">
        <v>369</v>
      </c>
      <c r="F1723" s="4" t="s">
        <v>4908</v>
      </c>
      <c r="G1723" s="4" t="s">
        <v>5062</v>
      </c>
      <c r="H1723" s="4" t="s">
        <v>5052</v>
      </c>
      <c r="I1723" s="4">
        <v>1253</v>
      </c>
      <c r="J1723" s="4"/>
      <c r="K1723" s="4" t="s">
        <v>4930</v>
      </c>
      <c r="L1723" s="4"/>
    </row>
    <row r="1724" spans="1:12">
      <c r="A1724" s="4" t="s">
        <v>6859</v>
      </c>
      <c r="B1724" s="4" t="s">
        <v>3413</v>
      </c>
      <c r="C1724" s="4" t="s">
        <v>4932</v>
      </c>
      <c r="D1724" s="5">
        <v>45944</v>
      </c>
      <c r="E1724" s="4" t="s">
        <v>21</v>
      </c>
      <c r="F1724" s="4" t="s">
        <v>4857</v>
      </c>
      <c r="G1724" s="4" t="s">
        <v>5010</v>
      </c>
      <c r="H1724" s="4" t="s">
        <v>4934</v>
      </c>
      <c r="I1724" s="4">
        <v>256</v>
      </c>
      <c r="J1724" s="4" t="s">
        <v>5107</v>
      </c>
      <c r="K1724" s="4" t="s">
        <v>4969</v>
      </c>
      <c r="L1724" s="4"/>
    </row>
    <row r="1725" spans="1:12">
      <c r="A1725" s="4" t="s">
        <v>6860</v>
      </c>
      <c r="B1725" s="4" t="s">
        <v>3622</v>
      </c>
      <c r="C1725" s="4" t="s">
        <v>4937</v>
      </c>
      <c r="D1725" s="5">
        <v>45778</v>
      </c>
      <c r="E1725" s="4" t="s">
        <v>5022</v>
      </c>
      <c r="F1725" s="4" t="s">
        <v>4839</v>
      </c>
      <c r="G1725" s="4" t="s">
        <v>4987</v>
      </c>
      <c r="H1725" s="4" t="s">
        <v>5090</v>
      </c>
      <c r="I1725" s="4">
        <v>995</v>
      </c>
      <c r="J1725" s="4" t="s">
        <v>4977</v>
      </c>
      <c r="K1725" s="4" t="s">
        <v>5035</v>
      </c>
      <c r="L1725" s="4"/>
    </row>
    <row r="1726" spans="1:12">
      <c r="A1726" s="4" t="s">
        <v>6861</v>
      </c>
      <c r="B1726" s="4" t="s">
        <v>3986</v>
      </c>
      <c r="C1726" s="4" t="s">
        <v>5109</v>
      </c>
      <c r="D1726" s="5">
        <v>45711</v>
      </c>
      <c r="E1726" s="4" t="s">
        <v>369</v>
      </c>
      <c r="F1726" s="4" t="s">
        <v>4819</v>
      </c>
      <c r="G1726" s="4" t="s">
        <v>4944</v>
      </c>
      <c r="H1726" s="4" t="s">
        <v>4994</v>
      </c>
      <c r="I1726" s="4">
        <v>205</v>
      </c>
      <c r="J1726" s="4" t="s">
        <v>5018</v>
      </c>
      <c r="K1726" s="4" t="s">
        <v>5053</v>
      </c>
      <c r="L1726" s="4"/>
    </row>
    <row r="1727" spans="1:12">
      <c r="A1727" s="4" t="s">
        <v>6862</v>
      </c>
      <c r="B1727" s="4" t="s">
        <v>4569</v>
      </c>
      <c r="C1727" s="4" t="s">
        <v>5202</v>
      </c>
      <c r="D1727" s="5">
        <v>45730</v>
      </c>
      <c r="E1727" s="4" t="s">
        <v>4896</v>
      </c>
      <c r="F1727" s="4" t="s">
        <v>4824</v>
      </c>
      <c r="G1727" s="4" t="s">
        <v>5010</v>
      </c>
      <c r="H1727" s="4" t="s">
        <v>5060</v>
      </c>
      <c r="I1727" s="4">
        <v>2358</v>
      </c>
      <c r="J1727" s="4" t="s">
        <v>4935</v>
      </c>
      <c r="K1727" s="4" t="s">
        <v>5053</v>
      </c>
      <c r="L1727" s="4"/>
    </row>
    <row r="1728" spans="1:12">
      <c r="A1728" s="4" t="s">
        <v>6863</v>
      </c>
      <c r="B1728" s="4" t="s">
        <v>2816</v>
      </c>
      <c r="C1728" s="4" t="s">
        <v>5118</v>
      </c>
      <c r="D1728" s="5">
        <v>45889</v>
      </c>
      <c r="E1728" s="4" t="s">
        <v>5134</v>
      </c>
      <c r="F1728" s="4" t="s">
        <v>4865</v>
      </c>
      <c r="G1728" s="4"/>
      <c r="H1728" s="4" t="s">
        <v>4945</v>
      </c>
      <c r="I1728" s="4">
        <v>2350</v>
      </c>
      <c r="J1728" s="4"/>
      <c r="K1728" s="4" t="s">
        <v>4963</v>
      </c>
      <c r="L1728" s="4"/>
    </row>
    <row r="1729" spans="1:11">
      <c r="A1729" s="4" t="s">
        <v>6864</v>
      </c>
      <c r="B1729" s="4" t="s">
        <v>2993</v>
      </c>
      <c r="C1729" s="4" t="s">
        <v>5051</v>
      </c>
      <c r="D1729" s="5">
        <v>45811</v>
      </c>
      <c r="E1729" s="4" t="s">
        <v>4966</v>
      </c>
      <c r="F1729" s="4" t="s">
        <v>4891</v>
      </c>
      <c r="G1729" s="4" t="s">
        <v>5014</v>
      </c>
      <c r="H1729" s="4" t="s">
        <v>5072</v>
      </c>
      <c r="I1729" s="4">
        <v>723</v>
      </c>
      <c r="J1729" s="4" t="s">
        <v>5137</v>
      </c>
      <c r="K1729" s="4" t="s">
        <v>5057</v>
      </c>
    </row>
    <row r="1730" spans="1:11">
      <c r="A1730" s="4" t="s">
        <v>6865</v>
      </c>
      <c r="B1730" s="4" t="s">
        <v>2528</v>
      </c>
      <c r="C1730" s="4" t="s">
        <v>4932</v>
      </c>
      <c r="D1730" s="5">
        <v>45812</v>
      </c>
      <c r="E1730" s="4" t="s">
        <v>4954</v>
      </c>
      <c r="F1730" s="4" t="s">
        <v>4898</v>
      </c>
      <c r="G1730" s="4" t="s">
        <v>5135</v>
      </c>
      <c r="H1730" s="4" t="s">
        <v>133</v>
      </c>
      <c r="I1730" s="4">
        <v>1367</v>
      </c>
      <c r="J1730" s="4" t="s">
        <v>4929</v>
      </c>
      <c r="K1730" s="4" t="s">
        <v>4957</v>
      </c>
    </row>
    <row r="1731" spans="1:11">
      <c r="A1731" s="4" t="s">
        <v>6866</v>
      </c>
      <c r="B1731" s="4" t="s">
        <v>2389</v>
      </c>
      <c r="C1731" s="4" t="s">
        <v>5116</v>
      </c>
      <c r="D1731" s="5">
        <v>45833</v>
      </c>
      <c r="E1731" s="4" t="s">
        <v>5079</v>
      </c>
      <c r="F1731" s="4" t="s">
        <v>4824</v>
      </c>
      <c r="G1731" s="4" t="s">
        <v>5174</v>
      </c>
      <c r="H1731" s="4" t="s">
        <v>4939</v>
      </c>
      <c r="I1731" s="4">
        <v>323</v>
      </c>
      <c r="J1731" s="4" t="s">
        <v>5092</v>
      </c>
      <c r="K1731" s="4" t="s">
        <v>5026</v>
      </c>
    </row>
    <row r="1732" spans="1:11">
      <c r="A1732" s="4" t="s">
        <v>6867</v>
      </c>
      <c r="B1732" s="4" t="s">
        <v>1560</v>
      </c>
      <c r="C1732" s="4" t="s">
        <v>5213</v>
      </c>
      <c r="D1732" s="5">
        <v>46008</v>
      </c>
      <c r="E1732" s="4" t="s">
        <v>5034</v>
      </c>
      <c r="F1732" s="4" t="s">
        <v>4839</v>
      </c>
      <c r="G1732" s="4" t="s">
        <v>5174</v>
      </c>
      <c r="H1732" s="4" t="s">
        <v>4945</v>
      </c>
      <c r="I1732" s="4">
        <v>1075</v>
      </c>
      <c r="J1732" s="4" t="s">
        <v>5092</v>
      </c>
      <c r="K1732" s="4" t="s">
        <v>5003</v>
      </c>
    </row>
    <row r="1733" spans="1:11">
      <c r="A1733" s="4" t="s">
        <v>6868</v>
      </c>
      <c r="B1733" s="4" t="s">
        <v>3749</v>
      </c>
      <c r="C1733" s="4" t="s">
        <v>5078</v>
      </c>
      <c r="D1733" s="5">
        <v>45818</v>
      </c>
      <c r="E1733" s="4" t="s">
        <v>5113</v>
      </c>
      <c r="F1733" s="4"/>
      <c r="G1733" s="4" t="s">
        <v>5120</v>
      </c>
      <c r="H1733" s="4"/>
      <c r="I1733" s="4">
        <v>1184</v>
      </c>
      <c r="J1733" s="4" t="s">
        <v>4940</v>
      </c>
      <c r="K1733" s="4"/>
    </row>
    <row r="1734" spans="1:11">
      <c r="A1734" s="4" t="s">
        <v>6869</v>
      </c>
      <c r="B1734" s="4" t="s">
        <v>3281</v>
      </c>
      <c r="C1734" s="4" t="s">
        <v>5213</v>
      </c>
      <c r="D1734" s="5">
        <v>45907</v>
      </c>
      <c r="E1734" s="4" t="s">
        <v>5127</v>
      </c>
      <c r="F1734" s="4"/>
      <c r="G1734" s="4" t="s">
        <v>5172</v>
      </c>
      <c r="H1734" s="4" t="s">
        <v>5080</v>
      </c>
      <c r="I1734" s="4">
        <v>1175</v>
      </c>
      <c r="J1734" s="4" t="s">
        <v>4973</v>
      </c>
      <c r="K1734" s="4" t="s">
        <v>5122</v>
      </c>
    </row>
    <row r="1735" spans="1:11">
      <c r="A1735" s="4" t="s">
        <v>6870</v>
      </c>
      <c r="B1735" s="4" t="s">
        <v>1301</v>
      </c>
      <c r="C1735" s="4" t="s">
        <v>5229</v>
      </c>
      <c r="D1735" s="5">
        <v>45814</v>
      </c>
      <c r="E1735" s="4" t="s">
        <v>4894</v>
      </c>
      <c r="F1735" s="4" t="s">
        <v>4839</v>
      </c>
      <c r="G1735" s="4" t="s">
        <v>4961</v>
      </c>
      <c r="H1735" s="4" t="s">
        <v>222</v>
      </c>
      <c r="I1735" s="4">
        <v>1176</v>
      </c>
      <c r="J1735" s="4" t="s">
        <v>5191</v>
      </c>
      <c r="K1735" s="4" t="s">
        <v>4999</v>
      </c>
    </row>
    <row r="1736" spans="1:11">
      <c r="A1736" s="4" t="s">
        <v>6871</v>
      </c>
      <c r="B1736" s="4" t="s">
        <v>257</v>
      </c>
      <c r="C1736" s="4" t="s">
        <v>5176</v>
      </c>
      <c r="D1736" s="5">
        <v>45924</v>
      </c>
      <c r="E1736" s="4" t="s">
        <v>5043</v>
      </c>
      <c r="F1736" s="4"/>
      <c r="G1736" s="4" t="s">
        <v>5069</v>
      </c>
      <c r="H1736" s="4" t="s">
        <v>5006</v>
      </c>
      <c r="I1736" s="4">
        <v>624</v>
      </c>
      <c r="J1736" s="4" t="s">
        <v>5100</v>
      </c>
      <c r="K1736" s="4"/>
    </row>
    <row r="1737" spans="1:11">
      <c r="A1737" s="4" t="s">
        <v>6872</v>
      </c>
      <c r="B1737" s="4" t="s">
        <v>2077</v>
      </c>
      <c r="C1737" s="4" t="s">
        <v>4996</v>
      </c>
      <c r="D1737" s="5">
        <v>45842</v>
      </c>
      <c r="E1737" s="4" t="s">
        <v>20</v>
      </c>
      <c r="F1737" s="4" t="s">
        <v>4898</v>
      </c>
      <c r="G1737" s="4" t="s">
        <v>4933</v>
      </c>
      <c r="H1737" s="4" t="s">
        <v>133</v>
      </c>
      <c r="I1737" s="4">
        <v>162</v>
      </c>
      <c r="J1737" s="4" t="s">
        <v>4973</v>
      </c>
      <c r="K1737" s="4" t="s">
        <v>5023</v>
      </c>
    </row>
    <row r="1738" spans="1:11">
      <c r="A1738" s="4" t="s">
        <v>6873</v>
      </c>
      <c r="B1738" s="4" t="s">
        <v>4418</v>
      </c>
      <c r="C1738" s="4" t="s">
        <v>5126</v>
      </c>
      <c r="D1738" s="5">
        <v>45766</v>
      </c>
      <c r="E1738" s="4" t="s">
        <v>4943</v>
      </c>
      <c r="F1738" s="4" t="s">
        <v>4839</v>
      </c>
      <c r="G1738" s="4" t="s">
        <v>5039</v>
      </c>
      <c r="H1738" s="4" t="s">
        <v>4928</v>
      </c>
      <c r="I1738" s="4"/>
      <c r="J1738" s="4" t="s">
        <v>4929</v>
      </c>
      <c r="K1738" s="4" t="s">
        <v>4969</v>
      </c>
    </row>
    <row r="1739" spans="1:11">
      <c r="A1739" s="4" t="s">
        <v>6874</v>
      </c>
      <c r="B1739" s="4" t="s">
        <v>1019</v>
      </c>
      <c r="C1739" s="4" t="s">
        <v>5068</v>
      </c>
      <c r="D1739" s="5">
        <v>45817</v>
      </c>
      <c r="E1739" s="4" t="s">
        <v>5056</v>
      </c>
      <c r="F1739" s="4" t="s">
        <v>4875</v>
      </c>
      <c r="G1739" s="4" t="s">
        <v>5172</v>
      </c>
      <c r="H1739" s="4" t="s">
        <v>4928</v>
      </c>
      <c r="I1739" s="4">
        <v>947</v>
      </c>
      <c r="J1739" s="4" t="s">
        <v>5018</v>
      </c>
      <c r="K1739" s="4" t="s">
        <v>5026</v>
      </c>
    </row>
    <row r="1740" spans="1:11">
      <c r="A1740" s="4" t="s">
        <v>6875</v>
      </c>
      <c r="B1740" s="4" t="s">
        <v>3791</v>
      </c>
      <c r="C1740" s="4" t="s">
        <v>5238</v>
      </c>
      <c r="D1740" s="5">
        <v>45788</v>
      </c>
      <c r="E1740" s="4" t="s">
        <v>369</v>
      </c>
      <c r="F1740" s="4" t="s">
        <v>4891</v>
      </c>
      <c r="G1740" s="4" t="s">
        <v>5039</v>
      </c>
      <c r="H1740" s="4" t="s">
        <v>5011</v>
      </c>
      <c r="I1740" s="4">
        <v>1095</v>
      </c>
      <c r="J1740" s="4"/>
      <c r="K1740" s="4" t="s">
        <v>4930</v>
      </c>
    </row>
    <row r="1741" spans="1:11">
      <c r="A1741" s="4" t="s">
        <v>6876</v>
      </c>
      <c r="B1741" s="4" t="s">
        <v>2234</v>
      </c>
      <c r="C1741" s="4" t="s">
        <v>5116</v>
      </c>
      <c r="D1741" s="5">
        <v>45885</v>
      </c>
      <c r="E1741" s="4" t="s">
        <v>5127</v>
      </c>
      <c r="F1741" s="4" t="s">
        <v>4898</v>
      </c>
      <c r="G1741" s="4" t="s">
        <v>4933</v>
      </c>
      <c r="H1741" s="4"/>
      <c r="I1741" s="4">
        <v>324</v>
      </c>
      <c r="J1741" s="4" t="s">
        <v>4935</v>
      </c>
      <c r="K1741" s="4" t="s">
        <v>4930</v>
      </c>
    </row>
    <row r="1742" spans="1:11">
      <c r="A1742" s="4" t="s">
        <v>6877</v>
      </c>
      <c r="B1742" s="4" t="s">
        <v>3853</v>
      </c>
      <c r="C1742" s="4" t="s">
        <v>4981</v>
      </c>
      <c r="D1742" s="5">
        <v>45730</v>
      </c>
      <c r="E1742" s="4" t="s">
        <v>5127</v>
      </c>
      <c r="F1742" s="4" t="s">
        <v>4875</v>
      </c>
      <c r="G1742" s="4" t="s">
        <v>5030</v>
      </c>
      <c r="H1742" s="4" t="s">
        <v>4951</v>
      </c>
      <c r="I1742" s="4">
        <v>1613</v>
      </c>
      <c r="J1742" s="4" t="s">
        <v>4973</v>
      </c>
      <c r="K1742" s="4" t="s">
        <v>4947</v>
      </c>
    </row>
    <row r="1743" spans="1:11">
      <c r="A1743" s="4" t="s">
        <v>6878</v>
      </c>
      <c r="B1743" s="4" t="s">
        <v>1663</v>
      </c>
      <c r="C1743" s="4" t="s">
        <v>4990</v>
      </c>
      <c r="D1743" s="5">
        <v>45664</v>
      </c>
      <c r="E1743" s="4" t="s">
        <v>369</v>
      </c>
      <c r="F1743" s="4"/>
      <c r="G1743" s="4" t="s">
        <v>5044</v>
      </c>
      <c r="H1743" s="4" t="s">
        <v>5063</v>
      </c>
      <c r="I1743" s="4">
        <v>774</v>
      </c>
      <c r="J1743" s="4" t="s">
        <v>5082</v>
      </c>
      <c r="K1743" s="4" t="s">
        <v>5122</v>
      </c>
    </row>
    <row r="1744" spans="1:11">
      <c r="A1744" s="4" t="s">
        <v>6879</v>
      </c>
      <c r="B1744" s="4" t="s">
        <v>4255</v>
      </c>
      <c r="C1744" s="4" t="s">
        <v>5229</v>
      </c>
      <c r="D1744" s="5">
        <v>45945</v>
      </c>
      <c r="E1744" s="4" t="s">
        <v>251</v>
      </c>
      <c r="F1744" s="4" t="s">
        <v>4857</v>
      </c>
      <c r="G1744" s="4" t="s">
        <v>5059</v>
      </c>
      <c r="H1744" s="4"/>
      <c r="I1744" s="4">
        <v>1453</v>
      </c>
      <c r="J1744" s="4"/>
      <c r="K1744" s="4" t="s">
        <v>4947</v>
      </c>
    </row>
    <row r="1745" spans="1:12">
      <c r="A1745" s="4" t="s">
        <v>6880</v>
      </c>
      <c r="B1745" s="4" t="s">
        <v>2508</v>
      </c>
      <c r="C1745" s="4" t="s">
        <v>5163</v>
      </c>
      <c r="D1745" s="5">
        <v>45859</v>
      </c>
      <c r="E1745" s="4"/>
      <c r="F1745" s="4" t="s">
        <v>4857</v>
      </c>
      <c r="G1745" s="4" t="s">
        <v>5044</v>
      </c>
      <c r="H1745" s="4" t="s">
        <v>4998</v>
      </c>
      <c r="I1745" s="4">
        <v>884</v>
      </c>
      <c r="J1745" s="4"/>
      <c r="K1745" s="4" t="s">
        <v>4999</v>
      </c>
      <c r="L1745" s="4"/>
    </row>
    <row r="1746" spans="1:12">
      <c r="A1746" s="4" t="s">
        <v>6881</v>
      </c>
      <c r="B1746" s="4" t="s">
        <v>3485</v>
      </c>
      <c r="C1746" s="4" t="s">
        <v>5086</v>
      </c>
      <c r="D1746" s="5">
        <v>45950</v>
      </c>
      <c r="E1746" s="4"/>
      <c r="F1746" s="4" t="s">
        <v>4908</v>
      </c>
      <c r="G1746" s="4"/>
      <c r="H1746" s="4" t="s">
        <v>4994</v>
      </c>
      <c r="I1746" s="4">
        <v>323</v>
      </c>
      <c r="J1746" s="4" t="s">
        <v>5137</v>
      </c>
      <c r="K1746" s="4" t="s">
        <v>4963</v>
      </c>
      <c r="L1746" s="4" t="s">
        <v>5040</v>
      </c>
    </row>
    <row r="1747" spans="1:12">
      <c r="A1747" s="4" t="s">
        <v>6882</v>
      </c>
      <c r="B1747" s="4" t="s">
        <v>2988</v>
      </c>
      <c r="C1747" s="4" t="s">
        <v>5001</v>
      </c>
      <c r="D1747" s="5">
        <v>45943</v>
      </c>
      <c r="E1747" s="4" t="s">
        <v>5043</v>
      </c>
      <c r="F1747" s="4" t="s">
        <v>4908</v>
      </c>
      <c r="G1747" s="4" t="s">
        <v>5069</v>
      </c>
      <c r="H1747" s="4" t="s">
        <v>4951</v>
      </c>
      <c r="I1747" s="4">
        <v>446</v>
      </c>
      <c r="J1747" s="4" t="s">
        <v>4940</v>
      </c>
      <c r="K1747" s="4" t="s">
        <v>4930</v>
      </c>
      <c r="L1747" s="4"/>
    </row>
    <row r="1748" spans="1:12">
      <c r="A1748" s="4" t="s">
        <v>6883</v>
      </c>
      <c r="B1748" s="4" t="s">
        <v>3277</v>
      </c>
      <c r="C1748" s="4" t="s">
        <v>5051</v>
      </c>
      <c r="D1748" s="5">
        <v>45976</v>
      </c>
      <c r="E1748" s="4" t="s">
        <v>308</v>
      </c>
      <c r="F1748" s="4" t="s">
        <v>4819</v>
      </c>
      <c r="G1748" s="4" t="s">
        <v>4997</v>
      </c>
      <c r="H1748" s="4" t="s">
        <v>4928</v>
      </c>
      <c r="I1748" s="4">
        <v>344</v>
      </c>
      <c r="J1748" s="4" t="s">
        <v>5137</v>
      </c>
      <c r="K1748" s="4" t="s">
        <v>5023</v>
      </c>
      <c r="L1748" s="4" t="s">
        <v>5529</v>
      </c>
    </row>
    <row r="1749" spans="1:12">
      <c r="A1749" s="4" t="s">
        <v>6884</v>
      </c>
      <c r="B1749" s="4" t="s">
        <v>766</v>
      </c>
      <c r="C1749" s="4" t="s">
        <v>5160</v>
      </c>
      <c r="D1749" s="5">
        <v>45897</v>
      </c>
      <c r="E1749" s="4" t="s">
        <v>4943</v>
      </c>
      <c r="F1749" s="4" t="s">
        <v>4898</v>
      </c>
      <c r="G1749" s="4" t="s">
        <v>5130</v>
      </c>
      <c r="H1749" s="4" t="s">
        <v>5052</v>
      </c>
      <c r="I1749" s="4">
        <v>1858</v>
      </c>
      <c r="J1749" s="4" t="s">
        <v>4973</v>
      </c>
      <c r="K1749" s="4" t="s">
        <v>4947</v>
      </c>
      <c r="L1749" s="4"/>
    </row>
    <row r="1750" spans="1:12">
      <c r="A1750" s="4" t="s">
        <v>6885</v>
      </c>
      <c r="B1750" s="4" t="s">
        <v>1173</v>
      </c>
      <c r="C1750" s="4" t="s">
        <v>5046</v>
      </c>
      <c r="D1750" s="5">
        <v>45733</v>
      </c>
      <c r="E1750" s="4"/>
      <c r="F1750" s="4" t="s">
        <v>4908</v>
      </c>
      <c r="G1750" s="4" t="s">
        <v>5130</v>
      </c>
      <c r="H1750" s="4" t="s">
        <v>4994</v>
      </c>
      <c r="I1750" s="4">
        <v>2057</v>
      </c>
      <c r="J1750" s="4" t="s">
        <v>4929</v>
      </c>
      <c r="K1750" s="4"/>
      <c r="L1750" s="4"/>
    </row>
    <row r="1751" spans="1:12">
      <c r="A1751" s="4" t="s">
        <v>6886</v>
      </c>
      <c r="B1751" s="4" t="s">
        <v>2898</v>
      </c>
      <c r="C1751" s="4" t="s">
        <v>5029</v>
      </c>
      <c r="D1751" s="5">
        <v>45750</v>
      </c>
      <c r="E1751" s="4" t="s">
        <v>4894</v>
      </c>
      <c r="F1751" s="4" t="s">
        <v>4819</v>
      </c>
      <c r="G1751" s="4" t="s">
        <v>5156</v>
      </c>
      <c r="H1751" s="4" t="s">
        <v>4939</v>
      </c>
      <c r="I1751" s="4"/>
      <c r="J1751" s="4" t="s">
        <v>4935</v>
      </c>
      <c r="K1751" s="4" t="s">
        <v>5035</v>
      </c>
      <c r="L1751" s="4"/>
    </row>
    <row r="1752" spans="1:12">
      <c r="A1752" s="4" t="s">
        <v>6887</v>
      </c>
      <c r="B1752" s="4" t="s">
        <v>4236</v>
      </c>
      <c r="C1752" s="4" t="s">
        <v>4992</v>
      </c>
      <c r="D1752" s="5">
        <v>46011</v>
      </c>
      <c r="E1752" s="4" t="s">
        <v>308</v>
      </c>
      <c r="F1752" s="4" t="s">
        <v>4891</v>
      </c>
      <c r="G1752" s="4" t="s">
        <v>5174</v>
      </c>
      <c r="H1752" s="4" t="s">
        <v>5006</v>
      </c>
      <c r="I1752" s="4">
        <v>1651</v>
      </c>
      <c r="J1752" s="4"/>
      <c r="K1752" s="4" t="s">
        <v>5047</v>
      </c>
      <c r="L1752" s="4"/>
    </row>
    <row r="1753" spans="1:12">
      <c r="A1753" s="4" t="s">
        <v>6888</v>
      </c>
      <c r="B1753" s="4" t="s">
        <v>688</v>
      </c>
      <c r="C1753" s="4" t="s">
        <v>5186</v>
      </c>
      <c r="D1753" s="5">
        <v>45885</v>
      </c>
      <c r="E1753" s="4" t="s">
        <v>4894</v>
      </c>
      <c r="F1753" s="4"/>
      <c r="G1753" s="4" t="s">
        <v>4933</v>
      </c>
      <c r="H1753" s="4" t="s">
        <v>4951</v>
      </c>
      <c r="I1753" s="4">
        <v>592</v>
      </c>
      <c r="J1753" s="4" t="s">
        <v>4984</v>
      </c>
      <c r="K1753" s="4" t="s">
        <v>4947</v>
      </c>
      <c r="L1753" s="4"/>
    </row>
    <row r="1754" spans="1:12">
      <c r="A1754" s="4" t="s">
        <v>6889</v>
      </c>
      <c r="B1754" s="4" t="s">
        <v>432</v>
      </c>
      <c r="C1754" s="4" t="s">
        <v>5163</v>
      </c>
      <c r="D1754" s="5">
        <v>45919</v>
      </c>
      <c r="E1754" s="4"/>
      <c r="F1754" s="4" t="s">
        <v>4839</v>
      </c>
      <c r="G1754" s="4"/>
      <c r="H1754" s="4" t="s">
        <v>5084</v>
      </c>
      <c r="I1754" s="4">
        <v>777</v>
      </c>
      <c r="J1754" s="4"/>
      <c r="K1754" s="4"/>
      <c r="L1754" s="4"/>
    </row>
    <row r="1755" spans="1:12">
      <c r="A1755" s="4" t="s">
        <v>6890</v>
      </c>
      <c r="B1755" s="4" t="s">
        <v>1605</v>
      </c>
      <c r="C1755" s="4" t="s">
        <v>4953</v>
      </c>
      <c r="D1755" s="5">
        <v>45697</v>
      </c>
      <c r="E1755" s="4" t="s">
        <v>5043</v>
      </c>
      <c r="F1755" s="4" t="s">
        <v>4875</v>
      </c>
      <c r="G1755" s="4" t="s">
        <v>5120</v>
      </c>
      <c r="H1755" s="4" t="s">
        <v>4928</v>
      </c>
      <c r="I1755" s="4">
        <v>694</v>
      </c>
      <c r="J1755" s="4"/>
      <c r="K1755" s="4"/>
      <c r="L1755" s="4"/>
    </row>
    <row r="1756" spans="1:12">
      <c r="A1756" s="4" t="s">
        <v>6891</v>
      </c>
      <c r="B1756" s="4" t="s">
        <v>2372</v>
      </c>
      <c r="C1756" s="4" t="s">
        <v>5238</v>
      </c>
      <c r="D1756" s="5">
        <v>45682</v>
      </c>
      <c r="E1756" s="4" t="s">
        <v>5134</v>
      </c>
      <c r="F1756" s="4" t="s">
        <v>4898</v>
      </c>
      <c r="G1756" s="4" t="s">
        <v>5039</v>
      </c>
      <c r="H1756" s="4" t="s">
        <v>5076</v>
      </c>
      <c r="I1756" s="4"/>
      <c r="J1756" s="4" t="s">
        <v>5100</v>
      </c>
      <c r="K1756" s="4" t="s">
        <v>5122</v>
      </c>
      <c r="L1756" s="4"/>
    </row>
    <row r="1757" spans="1:12">
      <c r="A1757" s="4" t="s">
        <v>6892</v>
      </c>
      <c r="B1757" s="4" t="s">
        <v>4340</v>
      </c>
      <c r="C1757" s="4" t="s">
        <v>5005</v>
      </c>
      <c r="D1757" s="5">
        <v>46018</v>
      </c>
      <c r="E1757" s="4" t="s">
        <v>5134</v>
      </c>
      <c r="F1757" s="4" t="s">
        <v>4908</v>
      </c>
      <c r="G1757" s="4" t="s">
        <v>4997</v>
      </c>
      <c r="H1757" s="4" t="s">
        <v>5011</v>
      </c>
      <c r="I1757" s="4"/>
      <c r="J1757" s="4"/>
      <c r="K1757" s="4" t="s">
        <v>4930</v>
      </c>
      <c r="L1757" s="4"/>
    </row>
    <row r="1758" spans="1:12">
      <c r="A1758" s="4" t="s">
        <v>6893</v>
      </c>
      <c r="B1758" s="4" t="s">
        <v>2077</v>
      </c>
      <c r="C1758" s="4" t="s">
        <v>5176</v>
      </c>
      <c r="D1758" s="5"/>
      <c r="E1758" s="4" t="s">
        <v>5038</v>
      </c>
      <c r="F1758" s="4" t="s">
        <v>4824</v>
      </c>
      <c r="G1758" s="4" t="s">
        <v>4987</v>
      </c>
      <c r="H1758" s="4"/>
      <c r="I1758" s="4">
        <v>1093</v>
      </c>
      <c r="J1758" s="4" t="s">
        <v>5049</v>
      </c>
      <c r="K1758" s="4" t="s">
        <v>5057</v>
      </c>
      <c r="L1758" s="4"/>
    </row>
    <row r="1759" spans="1:12">
      <c r="A1759" s="4" t="s">
        <v>6894</v>
      </c>
      <c r="B1759" s="4" t="s">
        <v>4778</v>
      </c>
      <c r="C1759" s="4" t="s">
        <v>4981</v>
      </c>
      <c r="D1759" s="5">
        <v>45773</v>
      </c>
      <c r="E1759" s="4" t="s">
        <v>5094</v>
      </c>
      <c r="F1759" s="4" t="s">
        <v>4875</v>
      </c>
      <c r="G1759" s="4" t="s">
        <v>4961</v>
      </c>
      <c r="H1759" s="4" t="s">
        <v>5052</v>
      </c>
      <c r="I1759" s="4">
        <v>1690</v>
      </c>
      <c r="J1759" s="4"/>
      <c r="K1759" s="4"/>
      <c r="L1759" s="4"/>
    </row>
    <row r="1760" spans="1:12">
      <c r="A1760" s="4" t="s">
        <v>6895</v>
      </c>
      <c r="B1760" s="4" t="s">
        <v>3556</v>
      </c>
      <c r="C1760" s="4" t="s">
        <v>5140</v>
      </c>
      <c r="D1760" s="5">
        <v>46010</v>
      </c>
      <c r="E1760" s="4"/>
      <c r="F1760" s="4" t="s">
        <v>4857</v>
      </c>
      <c r="G1760" s="4" t="s">
        <v>4967</v>
      </c>
      <c r="H1760" s="4" t="s">
        <v>5011</v>
      </c>
      <c r="I1760" s="4">
        <v>1632</v>
      </c>
      <c r="J1760" s="4" t="s">
        <v>5107</v>
      </c>
      <c r="K1760" s="4" t="s">
        <v>5047</v>
      </c>
      <c r="L1760" s="4"/>
    </row>
    <row r="1761" spans="1:12">
      <c r="A1761" s="4" t="s">
        <v>6896</v>
      </c>
      <c r="B1761" s="4" t="s">
        <v>303</v>
      </c>
      <c r="C1761" s="4" t="s">
        <v>5020</v>
      </c>
      <c r="D1761" s="5">
        <v>45879</v>
      </c>
      <c r="E1761" s="4" t="s">
        <v>5022</v>
      </c>
      <c r="F1761" s="4"/>
      <c r="G1761" s="4" t="s">
        <v>5014</v>
      </c>
      <c r="H1761" s="4" t="s">
        <v>5060</v>
      </c>
      <c r="I1761" s="4">
        <v>974</v>
      </c>
      <c r="J1761" s="4" t="s">
        <v>4940</v>
      </c>
      <c r="K1761" s="4" t="s">
        <v>5035</v>
      </c>
      <c r="L1761" s="4"/>
    </row>
    <row r="1762" spans="1:12">
      <c r="A1762" s="4" t="s">
        <v>6897</v>
      </c>
      <c r="B1762" s="4" t="s">
        <v>1974</v>
      </c>
      <c r="C1762" s="4" t="s">
        <v>4992</v>
      </c>
      <c r="D1762" s="5">
        <v>45895</v>
      </c>
      <c r="E1762" s="4" t="s">
        <v>5094</v>
      </c>
      <c r="F1762" s="4" t="s">
        <v>4898</v>
      </c>
      <c r="G1762" s="4" t="s">
        <v>5030</v>
      </c>
      <c r="H1762" s="4" t="s">
        <v>4998</v>
      </c>
      <c r="I1762" s="4">
        <v>2247</v>
      </c>
      <c r="J1762" s="4" t="s">
        <v>5018</v>
      </c>
      <c r="K1762" s="4"/>
      <c r="L1762" s="4"/>
    </row>
    <row r="1763" spans="1:12">
      <c r="A1763" s="4" t="s">
        <v>6898</v>
      </c>
      <c r="B1763" s="4" t="s">
        <v>1105</v>
      </c>
      <c r="C1763" s="4" t="s">
        <v>5170</v>
      </c>
      <c r="D1763" s="5">
        <v>45851</v>
      </c>
      <c r="E1763" s="4" t="s">
        <v>5056</v>
      </c>
      <c r="F1763" s="4" t="s">
        <v>4875</v>
      </c>
      <c r="G1763" s="4" t="s">
        <v>5156</v>
      </c>
      <c r="H1763" s="4"/>
      <c r="I1763" s="4">
        <v>163</v>
      </c>
      <c r="J1763" s="4" t="s">
        <v>5137</v>
      </c>
      <c r="K1763" s="4"/>
      <c r="L1763" s="4" t="s">
        <v>5219</v>
      </c>
    </row>
    <row r="1764" spans="1:12">
      <c r="A1764" s="4" t="s">
        <v>6899</v>
      </c>
      <c r="B1764" s="4" t="s">
        <v>3198</v>
      </c>
      <c r="C1764" s="4" t="s">
        <v>4992</v>
      </c>
      <c r="D1764" s="5">
        <v>45953</v>
      </c>
      <c r="E1764" s="4" t="s">
        <v>20</v>
      </c>
      <c r="F1764" s="4" t="s">
        <v>4908</v>
      </c>
      <c r="G1764" s="4" t="s">
        <v>4972</v>
      </c>
      <c r="H1764" s="4" t="s">
        <v>133</v>
      </c>
      <c r="I1764" s="4">
        <v>418</v>
      </c>
      <c r="J1764" s="4" t="s">
        <v>4935</v>
      </c>
      <c r="K1764" s="4" t="s">
        <v>4947</v>
      </c>
      <c r="L1764" s="4"/>
    </row>
    <row r="1765" spans="1:12">
      <c r="A1765" s="4" t="s">
        <v>6900</v>
      </c>
      <c r="B1765" s="4" t="s">
        <v>665</v>
      </c>
      <c r="C1765" s="4" t="s">
        <v>4996</v>
      </c>
      <c r="D1765" s="5">
        <v>45755</v>
      </c>
      <c r="E1765" s="4" t="s">
        <v>5056</v>
      </c>
      <c r="F1765" s="4" t="s">
        <v>4891</v>
      </c>
      <c r="G1765" s="4" t="s">
        <v>5074</v>
      </c>
      <c r="H1765" s="4" t="s">
        <v>5060</v>
      </c>
      <c r="I1765" s="4">
        <v>1437</v>
      </c>
      <c r="J1765" s="4" t="s">
        <v>4973</v>
      </c>
      <c r="K1765" s="4" t="s">
        <v>4978</v>
      </c>
      <c r="L1765" s="4"/>
    </row>
    <row r="1766" spans="1:12">
      <c r="A1766" s="4" t="s">
        <v>6901</v>
      </c>
      <c r="B1766" s="4" t="s">
        <v>2598</v>
      </c>
      <c r="C1766" s="4" t="s">
        <v>4959</v>
      </c>
      <c r="D1766" s="5">
        <v>45667</v>
      </c>
      <c r="E1766" s="4" t="s">
        <v>4966</v>
      </c>
      <c r="F1766" s="4" t="s">
        <v>4865</v>
      </c>
      <c r="G1766" s="4" t="s">
        <v>5062</v>
      </c>
      <c r="H1766" s="4"/>
      <c r="I1766" s="4">
        <v>1418</v>
      </c>
      <c r="J1766" s="4" t="s">
        <v>5031</v>
      </c>
      <c r="K1766" s="4"/>
      <c r="L1766" s="4"/>
    </row>
    <row r="1767" spans="1:12">
      <c r="A1767" s="4" t="s">
        <v>6902</v>
      </c>
      <c r="B1767" s="4" t="s">
        <v>2122</v>
      </c>
      <c r="C1767" s="4" t="s">
        <v>5068</v>
      </c>
      <c r="D1767" s="5">
        <v>45874</v>
      </c>
      <c r="E1767" s="4" t="s">
        <v>4896</v>
      </c>
      <c r="F1767" s="4"/>
      <c r="G1767" s="4" t="s">
        <v>4997</v>
      </c>
      <c r="H1767" s="4" t="s">
        <v>5011</v>
      </c>
      <c r="I1767" s="4">
        <v>933</v>
      </c>
      <c r="J1767" s="4" t="s">
        <v>5107</v>
      </c>
      <c r="K1767" s="4" t="s">
        <v>5023</v>
      </c>
      <c r="L1767" s="4"/>
    </row>
    <row r="1768" spans="1:12">
      <c r="A1768" s="4" t="s">
        <v>6903</v>
      </c>
      <c r="B1768" s="4" t="s">
        <v>4322</v>
      </c>
      <c r="C1768" s="4" t="s">
        <v>5325</v>
      </c>
      <c r="D1768" s="5">
        <v>45857</v>
      </c>
      <c r="E1768" s="4"/>
      <c r="F1768" s="4" t="s">
        <v>4819</v>
      </c>
      <c r="G1768" s="4" t="s">
        <v>5014</v>
      </c>
      <c r="H1768" s="4" t="s">
        <v>4983</v>
      </c>
      <c r="I1768" s="4">
        <v>278</v>
      </c>
      <c r="J1768" s="4" t="s">
        <v>4973</v>
      </c>
      <c r="K1768" s="4" t="s">
        <v>4978</v>
      </c>
      <c r="L1768" s="4" t="s">
        <v>6225</v>
      </c>
    </row>
    <row r="1769" spans="1:12">
      <c r="A1769" s="4" t="s">
        <v>6904</v>
      </c>
      <c r="B1769" s="4" t="s">
        <v>2072</v>
      </c>
      <c r="C1769" s="4" t="s">
        <v>4965</v>
      </c>
      <c r="D1769" s="5">
        <v>45908</v>
      </c>
      <c r="E1769" s="4" t="s">
        <v>5134</v>
      </c>
      <c r="F1769" s="4" t="s">
        <v>4875</v>
      </c>
      <c r="G1769" s="4"/>
      <c r="H1769" s="4"/>
      <c r="I1769" s="4">
        <v>1236</v>
      </c>
      <c r="J1769" s="4" t="s">
        <v>5092</v>
      </c>
      <c r="K1769" s="4" t="s">
        <v>5026</v>
      </c>
      <c r="L1769" s="4"/>
    </row>
    <row r="1770" spans="1:12">
      <c r="A1770" s="4" t="s">
        <v>6905</v>
      </c>
      <c r="B1770" s="4" t="s">
        <v>2407</v>
      </c>
      <c r="C1770" s="4" t="s">
        <v>5068</v>
      </c>
      <c r="D1770" s="5">
        <v>45784</v>
      </c>
      <c r="E1770" s="4" t="s">
        <v>20</v>
      </c>
      <c r="F1770" s="4" t="s">
        <v>4908</v>
      </c>
      <c r="G1770" s="4" t="s">
        <v>5132</v>
      </c>
      <c r="H1770" s="4" t="s">
        <v>4951</v>
      </c>
      <c r="I1770" s="4">
        <v>1277</v>
      </c>
      <c r="J1770" s="4" t="s">
        <v>4940</v>
      </c>
      <c r="K1770" s="4" t="s">
        <v>4930</v>
      </c>
      <c r="L1770" s="4"/>
    </row>
    <row r="1771" spans="1:12">
      <c r="A1771" s="4" t="s">
        <v>6906</v>
      </c>
      <c r="B1771" s="4" t="s">
        <v>2068</v>
      </c>
      <c r="C1771" s="4" t="s">
        <v>4975</v>
      </c>
      <c r="D1771" s="5">
        <v>45815</v>
      </c>
      <c r="E1771" s="4" t="s">
        <v>5022</v>
      </c>
      <c r="F1771" s="4" t="s">
        <v>4819</v>
      </c>
      <c r="G1771" s="4" t="s">
        <v>4972</v>
      </c>
      <c r="H1771" s="4" t="s">
        <v>222</v>
      </c>
      <c r="I1771" s="4"/>
      <c r="J1771" s="4" t="s">
        <v>5191</v>
      </c>
      <c r="K1771" s="4" t="s">
        <v>5047</v>
      </c>
      <c r="L1771" s="4"/>
    </row>
    <row r="1772" spans="1:12">
      <c r="A1772" s="4" t="s">
        <v>6907</v>
      </c>
      <c r="B1772" s="4" t="s">
        <v>4490</v>
      </c>
      <c r="C1772" s="4" t="s">
        <v>5348</v>
      </c>
      <c r="D1772" s="5">
        <v>45712</v>
      </c>
      <c r="E1772" s="4" t="s">
        <v>21</v>
      </c>
      <c r="F1772" s="4" t="s">
        <v>4839</v>
      </c>
      <c r="G1772" s="4" t="s">
        <v>5156</v>
      </c>
      <c r="H1772" s="4" t="s">
        <v>4928</v>
      </c>
      <c r="I1772" s="4">
        <v>558</v>
      </c>
      <c r="J1772" s="4" t="s">
        <v>4973</v>
      </c>
      <c r="K1772" s="4" t="s">
        <v>5026</v>
      </c>
      <c r="L1772" s="4"/>
    </row>
    <row r="1773" spans="1:12">
      <c r="A1773" s="4" t="s">
        <v>6908</v>
      </c>
      <c r="B1773" s="4" t="s">
        <v>3534</v>
      </c>
      <c r="C1773" s="4" t="s">
        <v>5111</v>
      </c>
      <c r="D1773" s="5">
        <v>45922</v>
      </c>
      <c r="E1773" s="4" t="s">
        <v>4943</v>
      </c>
      <c r="F1773" s="4"/>
      <c r="G1773" s="4" t="s">
        <v>5030</v>
      </c>
      <c r="H1773" s="4" t="s">
        <v>5063</v>
      </c>
      <c r="I1773" s="4">
        <v>1833</v>
      </c>
      <c r="J1773" s="4" t="s">
        <v>5137</v>
      </c>
      <c r="K1773" s="4" t="s">
        <v>5012</v>
      </c>
      <c r="L1773" s="4"/>
    </row>
    <row r="1774" spans="1:12">
      <c r="A1774" s="4" t="s">
        <v>6909</v>
      </c>
      <c r="B1774" s="4" t="s">
        <v>1605</v>
      </c>
      <c r="C1774" s="4" t="s">
        <v>4981</v>
      </c>
      <c r="D1774" s="5">
        <v>45823</v>
      </c>
      <c r="E1774" s="4" t="s">
        <v>5079</v>
      </c>
      <c r="F1774" s="4" t="s">
        <v>4839</v>
      </c>
      <c r="G1774" s="4"/>
      <c r="H1774" s="4" t="s">
        <v>316</v>
      </c>
      <c r="I1774" s="4">
        <v>909</v>
      </c>
      <c r="J1774" s="4"/>
      <c r="K1774" s="4" t="s">
        <v>5053</v>
      </c>
      <c r="L1774" s="4"/>
    </row>
    <row r="1775" spans="1:12">
      <c r="A1775" s="4" t="s">
        <v>6910</v>
      </c>
      <c r="B1775" s="4" t="s">
        <v>3198</v>
      </c>
      <c r="C1775" s="4" t="s">
        <v>5116</v>
      </c>
      <c r="D1775" s="5"/>
      <c r="E1775" s="4" t="s">
        <v>5113</v>
      </c>
      <c r="F1775" s="4" t="s">
        <v>4819</v>
      </c>
      <c r="G1775" s="4" t="s">
        <v>4967</v>
      </c>
      <c r="H1775" s="4" t="s">
        <v>4998</v>
      </c>
      <c r="I1775" s="4">
        <v>1184</v>
      </c>
      <c r="J1775" s="4" t="s">
        <v>5082</v>
      </c>
      <c r="K1775" s="4" t="s">
        <v>5026</v>
      </c>
      <c r="L1775" s="4"/>
    </row>
    <row r="1776" spans="1:12">
      <c r="A1776" s="4" t="s">
        <v>6911</v>
      </c>
      <c r="B1776" s="4" t="s">
        <v>3556</v>
      </c>
      <c r="C1776" s="4" t="s">
        <v>5176</v>
      </c>
      <c r="D1776" s="5">
        <v>45699</v>
      </c>
      <c r="E1776" s="4" t="s">
        <v>308</v>
      </c>
      <c r="F1776" s="4" t="s">
        <v>4824</v>
      </c>
      <c r="G1776" s="4" t="s">
        <v>4993</v>
      </c>
      <c r="H1776" s="4" t="s">
        <v>5017</v>
      </c>
      <c r="I1776" s="4">
        <v>1888</v>
      </c>
      <c r="J1776" s="4" t="s">
        <v>5002</v>
      </c>
      <c r="K1776" s="4" t="s">
        <v>4957</v>
      </c>
      <c r="L1776" s="4" t="s">
        <v>5302</v>
      </c>
    </row>
    <row r="1777" spans="1:12">
      <c r="A1777" s="4" t="s">
        <v>6912</v>
      </c>
      <c r="B1777" s="4" t="s">
        <v>4418</v>
      </c>
      <c r="C1777" s="4" t="s">
        <v>5229</v>
      </c>
      <c r="D1777" s="5"/>
      <c r="E1777" s="4" t="s">
        <v>4982</v>
      </c>
      <c r="F1777" s="4" t="s">
        <v>4865</v>
      </c>
      <c r="G1777" s="4" t="s">
        <v>4993</v>
      </c>
      <c r="H1777" s="4" t="s">
        <v>222</v>
      </c>
      <c r="I1777" s="4">
        <v>779</v>
      </c>
      <c r="J1777" s="4" t="s">
        <v>5018</v>
      </c>
      <c r="K1777" s="4" t="s">
        <v>5057</v>
      </c>
      <c r="L1777" s="4"/>
    </row>
    <row r="1778" spans="1:12">
      <c r="A1778" s="4" t="s">
        <v>6913</v>
      </c>
      <c r="B1778" s="4" t="s">
        <v>1591</v>
      </c>
      <c r="C1778" s="4" t="s">
        <v>5126</v>
      </c>
      <c r="D1778" s="5">
        <v>45973</v>
      </c>
      <c r="E1778" s="4" t="s">
        <v>5065</v>
      </c>
      <c r="F1778" s="4" t="s">
        <v>4819</v>
      </c>
      <c r="G1778" s="4" t="s">
        <v>5130</v>
      </c>
      <c r="H1778" s="4" t="s">
        <v>4951</v>
      </c>
      <c r="I1778" s="4">
        <v>1696</v>
      </c>
      <c r="J1778" s="4"/>
      <c r="K1778" s="4" t="s">
        <v>5053</v>
      </c>
      <c r="L1778" s="4"/>
    </row>
    <row r="1779" spans="1:12">
      <c r="A1779" s="4" t="s">
        <v>6914</v>
      </c>
      <c r="B1779" s="4" t="s">
        <v>1105</v>
      </c>
      <c r="C1779" s="4" t="s">
        <v>5226</v>
      </c>
      <c r="D1779" s="5">
        <v>45847</v>
      </c>
      <c r="E1779" s="4" t="s">
        <v>5113</v>
      </c>
      <c r="F1779" s="4" t="s">
        <v>4839</v>
      </c>
      <c r="G1779" s="4" t="s">
        <v>4967</v>
      </c>
      <c r="H1779" s="4" t="s">
        <v>4951</v>
      </c>
      <c r="I1779" s="4">
        <v>1715</v>
      </c>
      <c r="J1779" s="4" t="s">
        <v>5002</v>
      </c>
      <c r="K1779" s="4"/>
      <c r="L1779" s="4"/>
    </row>
    <row r="1780" spans="1:12">
      <c r="A1780" s="4" t="s">
        <v>6915</v>
      </c>
      <c r="B1780" s="4" t="s">
        <v>2411</v>
      </c>
      <c r="C1780" s="4" t="s">
        <v>4996</v>
      </c>
      <c r="D1780" s="5">
        <v>45854</v>
      </c>
      <c r="E1780" s="4" t="s">
        <v>4966</v>
      </c>
      <c r="F1780" s="4" t="s">
        <v>4857</v>
      </c>
      <c r="G1780" s="4" t="s">
        <v>5044</v>
      </c>
      <c r="H1780" s="4" t="s">
        <v>4988</v>
      </c>
      <c r="I1780" s="4">
        <v>799</v>
      </c>
      <c r="J1780" s="4" t="s">
        <v>5107</v>
      </c>
      <c r="K1780" s="4" t="s">
        <v>5003</v>
      </c>
      <c r="L1780" s="4"/>
    </row>
    <row r="1781" spans="1:12">
      <c r="A1781" s="4" t="s">
        <v>6916</v>
      </c>
      <c r="B1781" s="4" t="s">
        <v>1375</v>
      </c>
      <c r="C1781" s="4" t="s">
        <v>5213</v>
      </c>
      <c r="D1781" s="5">
        <v>45955</v>
      </c>
      <c r="E1781" s="4" t="s">
        <v>5127</v>
      </c>
      <c r="F1781" s="4"/>
      <c r="G1781" s="4"/>
      <c r="H1781" s="4" t="s">
        <v>5060</v>
      </c>
      <c r="I1781" s="4">
        <v>1855</v>
      </c>
      <c r="J1781" s="4" t="s">
        <v>5107</v>
      </c>
      <c r="K1781" s="4" t="s">
        <v>5053</v>
      </c>
      <c r="L1781" s="4"/>
    </row>
    <row r="1782" spans="1:12">
      <c r="A1782" s="4" t="s">
        <v>6917</v>
      </c>
      <c r="B1782" s="4" t="s">
        <v>2343</v>
      </c>
      <c r="C1782" s="4" t="s">
        <v>4942</v>
      </c>
      <c r="D1782" s="5">
        <v>45708</v>
      </c>
      <c r="E1782" s="4" t="s">
        <v>5043</v>
      </c>
      <c r="F1782" s="4" t="s">
        <v>4819</v>
      </c>
      <c r="G1782" s="4" t="s">
        <v>4961</v>
      </c>
      <c r="H1782" s="4" t="s">
        <v>5017</v>
      </c>
      <c r="I1782" s="4">
        <v>1162</v>
      </c>
      <c r="J1782" s="4" t="s">
        <v>5137</v>
      </c>
      <c r="K1782" s="4" t="s">
        <v>4930</v>
      </c>
      <c r="L1782" s="4"/>
    </row>
    <row r="1783" spans="1:12">
      <c r="A1783" s="4" t="s">
        <v>6918</v>
      </c>
      <c r="B1783" s="4" t="s">
        <v>2047</v>
      </c>
      <c r="C1783" s="4" t="s">
        <v>5383</v>
      </c>
      <c r="D1783" s="5">
        <v>45881</v>
      </c>
      <c r="E1783" s="4" t="s">
        <v>5094</v>
      </c>
      <c r="F1783" s="4" t="s">
        <v>4847</v>
      </c>
      <c r="G1783" s="4" t="s">
        <v>5010</v>
      </c>
      <c r="H1783" s="4"/>
      <c r="I1783" s="4"/>
      <c r="J1783" s="4" t="s">
        <v>4973</v>
      </c>
      <c r="K1783" s="4"/>
      <c r="L1783" s="4"/>
    </row>
    <row r="1784" spans="1:12">
      <c r="A1784" s="4" t="s">
        <v>6919</v>
      </c>
      <c r="B1784" s="4" t="s">
        <v>4682</v>
      </c>
      <c r="C1784" s="4" t="s">
        <v>4949</v>
      </c>
      <c r="D1784" s="5">
        <v>45729</v>
      </c>
      <c r="E1784" s="4" t="s">
        <v>20</v>
      </c>
      <c r="F1784" s="4" t="s">
        <v>4819</v>
      </c>
      <c r="G1784" s="4" t="s">
        <v>5135</v>
      </c>
      <c r="H1784" s="4" t="s">
        <v>5052</v>
      </c>
      <c r="I1784" s="4">
        <v>648</v>
      </c>
      <c r="J1784" s="4" t="s">
        <v>5002</v>
      </c>
      <c r="K1784" s="4"/>
      <c r="L1784" s="4"/>
    </row>
    <row r="1785" spans="1:12">
      <c r="A1785" s="4" t="s">
        <v>6920</v>
      </c>
      <c r="B1785" s="4" t="s">
        <v>3639</v>
      </c>
      <c r="C1785" s="4" t="s">
        <v>5293</v>
      </c>
      <c r="D1785" s="5">
        <v>45713</v>
      </c>
      <c r="E1785" s="4" t="s">
        <v>20</v>
      </c>
      <c r="F1785" s="4" t="s">
        <v>4908</v>
      </c>
      <c r="G1785" s="4" t="s">
        <v>5044</v>
      </c>
      <c r="H1785" s="4" t="s">
        <v>5084</v>
      </c>
      <c r="I1785" s="4"/>
      <c r="J1785" s="4"/>
      <c r="K1785" s="4" t="s">
        <v>4969</v>
      </c>
      <c r="L1785" s="4"/>
    </row>
    <row r="1786" spans="1:12">
      <c r="A1786" s="4" t="s">
        <v>6921</v>
      </c>
      <c r="B1786" s="4" t="s">
        <v>4376</v>
      </c>
      <c r="C1786" s="4" t="s">
        <v>5068</v>
      </c>
      <c r="D1786" s="5">
        <v>45823</v>
      </c>
      <c r="E1786" s="4" t="s">
        <v>4960</v>
      </c>
      <c r="F1786" s="4" t="s">
        <v>4908</v>
      </c>
      <c r="G1786" s="4" t="s">
        <v>4933</v>
      </c>
      <c r="H1786" s="4" t="s">
        <v>5076</v>
      </c>
      <c r="I1786" s="4">
        <v>180</v>
      </c>
      <c r="J1786" s="4" t="s">
        <v>4929</v>
      </c>
      <c r="K1786" s="4" t="s">
        <v>5012</v>
      </c>
      <c r="L1786" s="4" t="s">
        <v>5281</v>
      </c>
    </row>
    <row r="1787" spans="1:12">
      <c r="A1787" s="4" t="s">
        <v>6922</v>
      </c>
      <c r="B1787" s="4" t="s">
        <v>4085</v>
      </c>
      <c r="C1787" s="4" t="s">
        <v>5348</v>
      </c>
      <c r="D1787" s="5">
        <v>45757</v>
      </c>
      <c r="E1787" s="4"/>
      <c r="F1787" s="4"/>
      <c r="G1787" s="4" t="s">
        <v>4976</v>
      </c>
      <c r="H1787" s="4"/>
      <c r="I1787" s="4">
        <v>294</v>
      </c>
      <c r="J1787" s="4" t="s">
        <v>5082</v>
      </c>
      <c r="K1787" s="4" t="s">
        <v>5053</v>
      </c>
      <c r="L1787" s="4" t="s">
        <v>5750</v>
      </c>
    </row>
    <row r="1788" spans="1:12">
      <c r="A1788" s="4" t="s">
        <v>6923</v>
      </c>
      <c r="B1788" s="4" t="s">
        <v>1404</v>
      </c>
      <c r="C1788" s="4" t="s">
        <v>5186</v>
      </c>
      <c r="D1788" s="5">
        <v>45966</v>
      </c>
      <c r="E1788" s="4" t="s">
        <v>251</v>
      </c>
      <c r="F1788" s="4" t="s">
        <v>4898</v>
      </c>
      <c r="G1788" s="4" t="s">
        <v>4944</v>
      </c>
      <c r="H1788" s="4" t="s">
        <v>4945</v>
      </c>
      <c r="I1788" s="4">
        <v>1356</v>
      </c>
      <c r="J1788" s="4" t="s">
        <v>4977</v>
      </c>
      <c r="K1788" s="4" t="s">
        <v>5026</v>
      </c>
      <c r="L1788" s="4"/>
    </row>
    <row r="1789" spans="1:12">
      <c r="A1789" s="4" t="s">
        <v>6924</v>
      </c>
      <c r="B1789" s="4" t="s">
        <v>1110</v>
      </c>
      <c r="C1789" s="4" t="s">
        <v>5152</v>
      </c>
      <c r="D1789" s="5">
        <v>45723</v>
      </c>
      <c r="E1789" s="4" t="s">
        <v>4896</v>
      </c>
      <c r="F1789" s="4"/>
      <c r="G1789" s="4" t="s">
        <v>5174</v>
      </c>
      <c r="H1789" s="4" t="s">
        <v>316</v>
      </c>
      <c r="I1789" s="4">
        <v>2269</v>
      </c>
      <c r="J1789" s="4" t="s">
        <v>4956</v>
      </c>
      <c r="K1789" s="4" t="s">
        <v>4978</v>
      </c>
      <c r="L1789" s="4"/>
    </row>
    <row r="1790" spans="1:12">
      <c r="A1790" s="4" t="s">
        <v>6925</v>
      </c>
      <c r="B1790" s="4" t="s">
        <v>2902</v>
      </c>
      <c r="C1790" s="4" t="s">
        <v>5260</v>
      </c>
      <c r="D1790" s="5">
        <v>45692</v>
      </c>
      <c r="E1790" s="4" t="s">
        <v>5022</v>
      </c>
      <c r="F1790" s="4" t="s">
        <v>4847</v>
      </c>
      <c r="G1790" s="4" t="s">
        <v>5071</v>
      </c>
      <c r="H1790" s="4" t="s">
        <v>4945</v>
      </c>
      <c r="I1790" s="4">
        <v>2389</v>
      </c>
      <c r="J1790" s="4" t="s">
        <v>5049</v>
      </c>
      <c r="K1790" s="4"/>
      <c r="L1790" s="4"/>
    </row>
    <row r="1791" spans="1:12">
      <c r="A1791" s="4" t="s">
        <v>6926</v>
      </c>
      <c r="B1791" s="4" t="s">
        <v>1553</v>
      </c>
      <c r="C1791" s="4" t="s">
        <v>5020</v>
      </c>
      <c r="D1791" s="5">
        <v>45889</v>
      </c>
      <c r="E1791" s="4" t="s">
        <v>4954</v>
      </c>
      <c r="F1791" s="4" t="s">
        <v>4891</v>
      </c>
      <c r="G1791" s="4"/>
      <c r="H1791" s="4" t="s">
        <v>4983</v>
      </c>
      <c r="I1791" s="4">
        <v>1795</v>
      </c>
      <c r="J1791" s="4" t="s">
        <v>5031</v>
      </c>
      <c r="K1791" s="4" t="s">
        <v>5053</v>
      </c>
      <c r="L1791" s="4"/>
    </row>
    <row r="1792" spans="1:12">
      <c r="A1792" s="4" t="s">
        <v>6927</v>
      </c>
      <c r="B1792" s="4" t="s">
        <v>116</v>
      </c>
      <c r="C1792" s="4" t="s">
        <v>4926</v>
      </c>
      <c r="D1792" s="5">
        <v>45783</v>
      </c>
      <c r="E1792" s="4" t="s">
        <v>5065</v>
      </c>
      <c r="F1792" s="4" t="s">
        <v>4908</v>
      </c>
      <c r="G1792" s="4" t="s">
        <v>5044</v>
      </c>
      <c r="H1792" s="4" t="s">
        <v>5006</v>
      </c>
      <c r="I1792" s="4">
        <v>1674</v>
      </c>
      <c r="J1792" s="4"/>
      <c r="K1792" s="4" t="s">
        <v>4930</v>
      </c>
      <c r="L1792" s="4"/>
    </row>
    <row r="1793" spans="1:12">
      <c r="A1793" s="4" t="s">
        <v>6928</v>
      </c>
      <c r="B1793" s="4" t="s">
        <v>3529</v>
      </c>
      <c r="C1793" s="4" t="s">
        <v>5118</v>
      </c>
      <c r="D1793" s="5">
        <v>45849</v>
      </c>
      <c r="E1793" s="4" t="s">
        <v>5079</v>
      </c>
      <c r="F1793" s="4" t="s">
        <v>4875</v>
      </c>
      <c r="G1793" s="4" t="s">
        <v>5059</v>
      </c>
      <c r="H1793" s="4" t="s">
        <v>4998</v>
      </c>
      <c r="I1793" s="4">
        <v>638</v>
      </c>
      <c r="J1793" s="4" t="s">
        <v>5107</v>
      </c>
      <c r="K1793" s="4" t="s">
        <v>5035</v>
      </c>
      <c r="L1793" s="4"/>
    </row>
    <row r="1794" spans="1:12">
      <c r="A1794" s="4" t="s">
        <v>6929</v>
      </c>
      <c r="B1794" s="4" t="s">
        <v>1842</v>
      </c>
      <c r="C1794" s="4" t="s">
        <v>5016</v>
      </c>
      <c r="D1794" s="5">
        <v>45921</v>
      </c>
      <c r="E1794" s="4" t="s">
        <v>21</v>
      </c>
      <c r="F1794" s="4"/>
      <c r="G1794" s="4" t="s">
        <v>5069</v>
      </c>
      <c r="H1794" s="4" t="s">
        <v>4988</v>
      </c>
      <c r="I1794" s="4">
        <v>2074</v>
      </c>
      <c r="J1794" s="4" t="s">
        <v>4984</v>
      </c>
      <c r="K1794" s="4" t="s">
        <v>5026</v>
      </c>
      <c r="L1794" s="4" t="s">
        <v>5416</v>
      </c>
    </row>
    <row r="1795" spans="1:12">
      <c r="A1795" s="4" t="s">
        <v>6930</v>
      </c>
      <c r="B1795" s="4" t="s">
        <v>2786</v>
      </c>
      <c r="C1795" s="4" t="s">
        <v>4965</v>
      </c>
      <c r="D1795" s="5">
        <v>45682</v>
      </c>
      <c r="E1795" s="4" t="s">
        <v>20</v>
      </c>
      <c r="F1795" s="4" t="s">
        <v>4898</v>
      </c>
      <c r="G1795" s="4" t="s">
        <v>5014</v>
      </c>
      <c r="H1795" s="4" t="s">
        <v>316</v>
      </c>
      <c r="I1795" s="4">
        <v>897</v>
      </c>
      <c r="J1795" s="4" t="s">
        <v>4940</v>
      </c>
      <c r="K1795" s="4" t="s">
        <v>4930</v>
      </c>
      <c r="L1795" s="4"/>
    </row>
    <row r="1796" spans="1:12">
      <c r="A1796" s="4" t="s">
        <v>6931</v>
      </c>
      <c r="B1796" s="4" t="s">
        <v>4451</v>
      </c>
      <c r="C1796" s="4" t="s">
        <v>4965</v>
      </c>
      <c r="D1796" s="5">
        <v>45904</v>
      </c>
      <c r="E1796" s="4"/>
      <c r="F1796" s="4" t="s">
        <v>4847</v>
      </c>
      <c r="G1796" s="4" t="s">
        <v>5025</v>
      </c>
      <c r="H1796" s="4" t="s">
        <v>4968</v>
      </c>
      <c r="I1796" s="4">
        <v>801</v>
      </c>
      <c r="J1796" s="4" t="s">
        <v>5107</v>
      </c>
      <c r="K1796" s="4" t="s">
        <v>4947</v>
      </c>
      <c r="L1796" s="4"/>
    </row>
    <row r="1797" spans="1:12">
      <c r="A1797" s="4" t="s">
        <v>6932</v>
      </c>
      <c r="B1797" s="4" t="s">
        <v>2512</v>
      </c>
      <c r="C1797" s="4" t="s">
        <v>4992</v>
      </c>
      <c r="D1797" s="5">
        <v>45941</v>
      </c>
      <c r="E1797" s="4" t="s">
        <v>4896</v>
      </c>
      <c r="F1797" s="4" t="s">
        <v>4875</v>
      </c>
      <c r="G1797" s="4" t="s">
        <v>4967</v>
      </c>
      <c r="H1797" s="4" t="s">
        <v>316</v>
      </c>
      <c r="I1797" s="4">
        <v>702</v>
      </c>
      <c r="J1797" s="4" t="s">
        <v>4984</v>
      </c>
      <c r="K1797" s="4" t="s">
        <v>4930</v>
      </c>
      <c r="L1797" s="4"/>
    </row>
    <row r="1798" spans="1:12">
      <c r="A1798" s="4" t="s">
        <v>6933</v>
      </c>
      <c r="B1798" s="4" t="s">
        <v>3119</v>
      </c>
      <c r="C1798" s="4" t="s">
        <v>5145</v>
      </c>
      <c r="D1798" s="5">
        <v>45962</v>
      </c>
      <c r="E1798" s="4" t="s">
        <v>5065</v>
      </c>
      <c r="F1798" s="4"/>
      <c r="G1798" s="4"/>
      <c r="H1798" s="4" t="s">
        <v>5090</v>
      </c>
      <c r="I1798" s="4">
        <v>1083</v>
      </c>
      <c r="J1798" s="4" t="s">
        <v>4977</v>
      </c>
      <c r="K1798" s="4" t="s">
        <v>4999</v>
      </c>
      <c r="L1798" s="4" t="s">
        <v>5865</v>
      </c>
    </row>
    <row r="1799" spans="1:12">
      <c r="A1799" s="4" t="s">
        <v>6934</v>
      </c>
      <c r="B1799" s="4" t="s">
        <v>3127</v>
      </c>
      <c r="C1799" s="4" t="s">
        <v>5111</v>
      </c>
      <c r="D1799" s="5">
        <v>45864</v>
      </c>
      <c r="E1799" s="4" t="s">
        <v>4954</v>
      </c>
      <c r="F1799" s="4" t="s">
        <v>4875</v>
      </c>
      <c r="G1799" s="4" t="s">
        <v>5074</v>
      </c>
      <c r="H1799" s="4" t="s">
        <v>5136</v>
      </c>
      <c r="I1799" s="4">
        <v>1356</v>
      </c>
      <c r="J1799" s="4" t="s">
        <v>4977</v>
      </c>
      <c r="K1799" s="4" t="s">
        <v>4999</v>
      </c>
      <c r="L1799" s="4"/>
    </row>
    <row r="1800" spans="1:12">
      <c r="A1800" s="4" t="s">
        <v>6935</v>
      </c>
      <c r="B1800" s="4" t="s">
        <v>1541</v>
      </c>
      <c r="C1800" s="4" t="s">
        <v>5078</v>
      </c>
      <c r="D1800" s="5">
        <v>45870</v>
      </c>
      <c r="E1800" s="4"/>
      <c r="F1800" s="4" t="s">
        <v>4839</v>
      </c>
      <c r="G1800" s="4" t="s">
        <v>4976</v>
      </c>
      <c r="H1800" s="4"/>
      <c r="I1800" s="4">
        <v>316</v>
      </c>
      <c r="J1800" s="4" t="s">
        <v>4962</v>
      </c>
      <c r="K1800" s="4" t="s">
        <v>4978</v>
      </c>
      <c r="L1800" s="4"/>
    </row>
    <row r="1801" spans="1:12">
      <c r="A1801" s="4" t="s">
        <v>6936</v>
      </c>
      <c r="B1801" s="4" t="s">
        <v>4582</v>
      </c>
      <c r="C1801" s="4" t="s">
        <v>5145</v>
      </c>
      <c r="D1801" s="5">
        <v>46002</v>
      </c>
      <c r="E1801" s="4" t="s">
        <v>5134</v>
      </c>
      <c r="F1801" s="4" t="s">
        <v>4875</v>
      </c>
      <c r="G1801" s="4" t="s">
        <v>4997</v>
      </c>
      <c r="H1801" s="4"/>
      <c r="I1801" s="4">
        <v>1478</v>
      </c>
      <c r="J1801" s="4" t="s">
        <v>5031</v>
      </c>
      <c r="K1801" s="4" t="s">
        <v>4957</v>
      </c>
      <c r="L1801" s="4"/>
    </row>
    <row r="1802" spans="1:12">
      <c r="A1802" s="4" t="s">
        <v>6937</v>
      </c>
      <c r="B1802" s="4" t="s">
        <v>719</v>
      </c>
      <c r="C1802" s="4" t="s">
        <v>5147</v>
      </c>
      <c r="D1802" s="5">
        <v>45824</v>
      </c>
      <c r="E1802" s="4" t="s">
        <v>4960</v>
      </c>
      <c r="F1802" s="4" t="s">
        <v>4847</v>
      </c>
      <c r="G1802" s="4" t="s">
        <v>4997</v>
      </c>
      <c r="H1802" s="4" t="s">
        <v>4994</v>
      </c>
      <c r="I1802" s="4">
        <v>1141</v>
      </c>
      <c r="J1802" s="4" t="s">
        <v>4929</v>
      </c>
      <c r="K1802" s="4" t="s">
        <v>4999</v>
      </c>
      <c r="L1802" s="4"/>
    </row>
    <row r="1803" spans="1:12">
      <c r="A1803" s="4" t="s">
        <v>6938</v>
      </c>
      <c r="B1803" s="4" t="s">
        <v>1693</v>
      </c>
      <c r="C1803" s="4" t="s">
        <v>5147</v>
      </c>
      <c r="D1803" s="5">
        <v>45753</v>
      </c>
      <c r="E1803" s="4" t="s">
        <v>5113</v>
      </c>
      <c r="F1803" s="4" t="s">
        <v>4908</v>
      </c>
      <c r="G1803" s="4" t="s">
        <v>5074</v>
      </c>
      <c r="H1803" s="4" t="s">
        <v>5006</v>
      </c>
      <c r="I1803" s="4">
        <v>244</v>
      </c>
      <c r="J1803" s="4" t="s">
        <v>5092</v>
      </c>
      <c r="K1803" s="4" t="s">
        <v>4969</v>
      </c>
      <c r="L1803" s="4"/>
    </row>
    <row r="1804" spans="1:12">
      <c r="A1804" s="4" t="s">
        <v>6939</v>
      </c>
      <c r="B1804" s="4" t="s">
        <v>4641</v>
      </c>
      <c r="C1804" s="4" t="s">
        <v>5229</v>
      </c>
      <c r="D1804" s="5">
        <v>45989</v>
      </c>
      <c r="E1804" s="4" t="s">
        <v>4943</v>
      </c>
      <c r="F1804" s="4"/>
      <c r="G1804" s="4" t="s">
        <v>4997</v>
      </c>
      <c r="H1804" s="4" t="s">
        <v>5063</v>
      </c>
      <c r="I1804" s="4"/>
      <c r="J1804" s="4"/>
      <c r="K1804" s="4"/>
      <c r="L1804" s="4" t="s">
        <v>5603</v>
      </c>
    </row>
    <row r="1805" spans="1:12">
      <c r="A1805" s="4" t="s">
        <v>6940</v>
      </c>
      <c r="B1805" s="4" t="s">
        <v>4141</v>
      </c>
      <c r="C1805" s="4" t="s">
        <v>5042</v>
      </c>
      <c r="D1805" s="5">
        <v>45840</v>
      </c>
      <c r="E1805" s="4" t="s">
        <v>5065</v>
      </c>
      <c r="F1805" s="4" t="s">
        <v>4865</v>
      </c>
      <c r="G1805" s="4" t="s">
        <v>4944</v>
      </c>
      <c r="H1805" s="4" t="s">
        <v>316</v>
      </c>
      <c r="I1805" s="4">
        <v>1629</v>
      </c>
      <c r="J1805" s="4" t="s">
        <v>5002</v>
      </c>
      <c r="K1805" s="4" t="s">
        <v>5053</v>
      </c>
      <c r="L1805" s="4"/>
    </row>
    <row r="1806" spans="1:12">
      <c r="A1806" s="4" t="s">
        <v>6941</v>
      </c>
      <c r="B1806" s="4" t="s">
        <v>195</v>
      </c>
      <c r="C1806" s="4" t="s">
        <v>5126</v>
      </c>
      <c r="D1806" s="5">
        <v>45675</v>
      </c>
      <c r="E1806" s="4" t="s">
        <v>5056</v>
      </c>
      <c r="F1806" s="4" t="s">
        <v>4857</v>
      </c>
      <c r="G1806" s="4" t="s">
        <v>5071</v>
      </c>
      <c r="H1806" s="4" t="s">
        <v>5011</v>
      </c>
      <c r="I1806" s="4">
        <v>337</v>
      </c>
      <c r="J1806" s="4" t="s">
        <v>5191</v>
      </c>
      <c r="K1806" s="4"/>
      <c r="L1806" s="4"/>
    </row>
    <row r="1807" spans="1:12">
      <c r="A1807" s="4" t="s">
        <v>6942</v>
      </c>
      <c r="B1807" s="4" t="s">
        <v>2244</v>
      </c>
      <c r="C1807" s="4" t="s">
        <v>5042</v>
      </c>
      <c r="D1807" s="5">
        <v>45701</v>
      </c>
      <c r="E1807" s="4" t="s">
        <v>5127</v>
      </c>
      <c r="F1807" s="4" t="s">
        <v>4908</v>
      </c>
      <c r="G1807" s="4" t="s">
        <v>5030</v>
      </c>
      <c r="H1807" s="4" t="s">
        <v>4983</v>
      </c>
      <c r="I1807" s="4">
        <v>2275</v>
      </c>
      <c r="J1807" s="4" t="s">
        <v>5031</v>
      </c>
      <c r="K1807" s="4" t="s">
        <v>5057</v>
      </c>
      <c r="L1807" s="4"/>
    </row>
    <row r="1808" spans="1:12">
      <c r="A1808" s="4" t="s">
        <v>6943</v>
      </c>
      <c r="B1808" s="4" t="s">
        <v>2777</v>
      </c>
      <c r="C1808" s="4" t="s">
        <v>5210</v>
      </c>
      <c r="D1808" s="5">
        <v>45872</v>
      </c>
      <c r="E1808" s="4" t="s">
        <v>5127</v>
      </c>
      <c r="F1808" s="4" t="s">
        <v>4847</v>
      </c>
      <c r="G1808" s="4" t="s">
        <v>5059</v>
      </c>
      <c r="H1808" s="4" t="s">
        <v>5072</v>
      </c>
      <c r="I1808" s="4">
        <v>943</v>
      </c>
      <c r="J1808" s="4"/>
      <c r="K1808" s="4"/>
      <c r="L1808" s="4"/>
    </row>
    <row r="1809" spans="1:12">
      <c r="A1809" s="4" t="s">
        <v>6944</v>
      </c>
      <c r="B1809" s="4" t="s">
        <v>2460</v>
      </c>
      <c r="C1809" s="4" t="s">
        <v>5106</v>
      </c>
      <c r="D1809" s="5"/>
      <c r="E1809" s="4" t="s">
        <v>4894</v>
      </c>
      <c r="F1809" s="4" t="s">
        <v>4824</v>
      </c>
      <c r="G1809" s="4" t="s">
        <v>4950</v>
      </c>
      <c r="H1809" s="4" t="s">
        <v>222</v>
      </c>
      <c r="I1809" s="4">
        <v>9</v>
      </c>
      <c r="J1809" s="4" t="s">
        <v>5018</v>
      </c>
      <c r="K1809" s="4"/>
      <c r="L1809" s="4" t="s">
        <v>5697</v>
      </c>
    </row>
    <row r="1810" spans="1:12">
      <c r="A1810" s="4" t="s">
        <v>6945</v>
      </c>
      <c r="B1810" s="4" t="s">
        <v>1167</v>
      </c>
      <c r="C1810" s="4" t="s">
        <v>5126</v>
      </c>
      <c r="D1810" s="5">
        <v>45994</v>
      </c>
      <c r="E1810" s="4" t="s">
        <v>5022</v>
      </c>
      <c r="F1810" s="4" t="s">
        <v>4875</v>
      </c>
      <c r="G1810" s="4" t="s">
        <v>5135</v>
      </c>
      <c r="H1810" s="4" t="s">
        <v>4928</v>
      </c>
      <c r="I1810" s="4">
        <v>381</v>
      </c>
      <c r="J1810" s="4"/>
      <c r="K1810" s="4" t="s">
        <v>4978</v>
      </c>
      <c r="L1810" s="4" t="s">
        <v>5529</v>
      </c>
    </row>
    <row r="1811" spans="1:12">
      <c r="A1811" s="4" t="s">
        <v>6946</v>
      </c>
      <c r="B1811" s="4" t="s">
        <v>1842</v>
      </c>
      <c r="C1811" s="4" t="s">
        <v>5037</v>
      </c>
      <c r="D1811" s="5">
        <v>45921</v>
      </c>
      <c r="E1811" s="4" t="s">
        <v>5043</v>
      </c>
      <c r="F1811" s="4" t="s">
        <v>4875</v>
      </c>
      <c r="G1811" s="4" t="s">
        <v>4993</v>
      </c>
      <c r="H1811" s="4" t="s">
        <v>5006</v>
      </c>
      <c r="I1811" s="4">
        <v>1693</v>
      </c>
      <c r="J1811" s="4" t="s">
        <v>4946</v>
      </c>
      <c r="K1811" s="4" t="s">
        <v>5047</v>
      </c>
      <c r="L1811" s="4"/>
    </row>
    <row r="1812" spans="1:12">
      <c r="A1812" s="4" t="s">
        <v>6947</v>
      </c>
      <c r="B1812" s="4" t="s">
        <v>4187</v>
      </c>
      <c r="C1812" s="4" t="s">
        <v>4992</v>
      </c>
      <c r="D1812" s="5"/>
      <c r="E1812" s="4" t="s">
        <v>20</v>
      </c>
      <c r="F1812" s="4" t="s">
        <v>4847</v>
      </c>
      <c r="G1812" s="4" t="s">
        <v>4955</v>
      </c>
      <c r="H1812" s="4" t="s">
        <v>4983</v>
      </c>
      <c r="I1812" s="4">
        <v>929</v>
      </c>
      <c r="J1812" s="4" t="s">
        <v>4946</v>
      </c>
      <c r="K1812" s="4" t="s">
        <v>5057</v>
      </c>
      <c r="L1812" s="4"/>
    </row>
    <row r="1813" spans="1:12">
      <c r="A1813" s="4" t="s">
        <v>6948</v>
      </c>
      <c r="B1813" s="4" t="s">
        <v>571</v>
      </c>
      <c r="C1813" s="4" t="s">
        <v>5118</v>
      </c>
      <c r="D1813" s="5">
        <v>45811</v>
      </c>
      <c r="E1813" s="4" t="s">
        <v>5113</v>
      </c>
      <c r="F1813" s="4" t="s">
        <v>4847</v>
      </c>
      <c r="G1813" s="4" t="s">
        <v>5059</v>
      </c>
      <c r="H1813" s="4" t="s">
        <v>4945</v>
      </c>
      <c r="I1813" s="4"/>
      <c r="J1813" s="4" t="s">
        <v>5107</v>
      </c>
      <c r="K1813" s="4"/>
      <c r="L1813" s="4"/>
    </row>
    <row r="1814" spans="1:12">
      <c r="A1814" s="4" t="s">
        <v>6949</v>
      </c>
      <c r="B1814" s="4" t="s">
        <v>4279</v>
      </c>
      <c r="C1814" s="4" t="s">
        <v>5037</v>
      </c>
      <c r="D1814" s="5">
        <v>45670</v>
      </c>
      <c r="E1814" s="4" t="s">
        <v>5022</v>
      </c>
      <c r="F1814" s="4" t="s">
        <v>4847</v>
      </c>
      <c r="G1814" s="4" t="s">
        <v>5044</v>
      </c>
      <c r="H1814" s="4" t="s">
        <v>133</v>
      </c>
      <c r="I1814" s="4">
        <v>2281</v>
      </c>
      <c r="J1814" s="4" t="s">
        <v>5100</v>
      </c>
      <c r="K1814" s="4" t="s">
        <v>4999</v>
      </c>
      <c r="L1814" s="4"/>
    </row>
    <row r="1815" spans="1:12">
      <c r="A1815" s="4" t="s">
        <v>6950</v>
      </c>
      <c r="B1815" s="4" t="s">
        <v>3547</v>
      </c>
      <c r="C1815" s="4" t="s">
        <v>5020</v>
      </c>
      <c r="D1815" s="5">
        <v>45742</v>
      </c>
      <c r="E1815" s="4" t="s">
        <v>4966</v>
      </c>
      <c r="F1815" s="4" t="s">
        <v>4824</v>
      </c>
      <c r="G1815" s="4"/>
      <c r="H1815" s="4" t="s">
        <v>222</v>
      </c>
      <c r="I1815" s="4"/>
      <c r="J1815" s="4"/>
      <c r="K1815" s="4"/>
      <c r="L1815" s="4"/>
    </row>
    <row r="1816" spans="1:12">
      <c r="A1816" s="4" t="s">
        <v>6951</v>
      </c>
      <c r="B1816" s="4" t="s">
        <v>4399</v>
      </c>
      <c r="C1816" s="4" t="s">
        <v>5109</v>
      </c>
      <c r="D1816" s="5">
        <v>45913</v>
      </c>
      <c r="E1816" s="4" t="s">
        <v>5043</v>
      </c>
      <c r="F1816" s="4" t="s">
        <v>4819</v>
      </c>
      <c r="G1816" s="4" t="s">
        <v>5172</v>
      </c>
      <c r="H1816" s="4" t="s">
        <v>316</v>
      </c>
      <c r="I1816" s="4">
        <v>1045</v>
      </c>
      <c r="J1816" s="4" t="s">
        <v>5100</v>
      </c>
      <c r="K1816" s="4" t="s">
        <v>5122</v>
      </c>
      <c r="L1816" s="4"/>
    </row>
    <row r="1817" spans="1:12">
      <c r="A1817" s="4" t="s">
        <v>6952</v>
      </c>
      <c r="B1817" s="4" t="s">
        <v>2442</v>
      </c>
      <c r="C1817" s="4" t="s">
        <v>5240</v>
      </c>
      <c r="D1817" s="5">
        <v>45793</v>
      </c>
      <c r="E1817" s="4"/>
      <c r="F1817" s="4" t="s">
        <v>4891</v>
      </c>
      <c r="G1817" s="4" t="s">
        <v>5156</v>
      </c>
      <c r="H1817" s="4" t="s">
        <v>4939</v>
      </c>
      <c r="I1817" s="4">
        <v>2340</v>
      </c>
      <c r="J1817" s="4" t="s">
        <v>4929</v>
      </c>
      <c r="K1817" s="4" t="s">
        <v>4957</v>
      </c>
      <c r="L1817" s="4"/>
    </row>
    <row r="1818" spans="1:12">
      <c r="A1818" s="4" t="s">
        <v>6953</v>
      </c>
      <c r="B1818" s="4" t="s">
        <v>2283</v>
      </c>
      <c r="C1818" s="4" t="s">
        <v>5240</v>
      </c>
      <c r="D1818" s="5"/>
      <c r="E1818" s="4" t="s">
        <v>5043</v>
      </c>
      <c r="F1818" s="4" t="s">
        <v>4847</v>
      </c>
      <c r="G1818" s="4" t="s">
        <v>5010</v>
      </c>
      <c r="H1818" s="4" t="s">
        <v>4998</v>
      </c>
      <c r="I1818" s="4">
        <v>1119</v>
      </c>
      <c r="J1818" s="4" t="s">
        <v>4940</v>
      </c>
      <c r="K1818" s="4" t="s">
        <v>5047</v>
      </c>
      <c r="L1818" s="4"/>
    </row>
    <row r="1819" spans="1:12">
      <c r="A1819" s="4" t="s">
        <v>6954</v>
      </c>
      <c r="B1819" s="4" t="s">
        <v>2613</v>
      </c>
      <c r="C1819" s="4" t="s">
        <v>5106</v>
      </c>
      <c r="D1819" s="5">
        <v>45750</v>
      </c>
      <c r="E1819" s="4" t="s">
        <v>5134</v>
      </c>
      <c r="F1819" s="4" t="s">
        <v>4824</v>
      </c>
      <c r="G1819" s="4" t="s">
        <v>4961</v>
      </c>
      <c r="H1819" s="4" t="s">
        <v>4983</v>
      </c>
      <c r="I1819" s="4"/>
      <c r="J1819" s="4" t="s">
        <v>5191</v>
      </c>
      <c r="K1819" s="4" t="s">
        <v>4999</v>
      </c>
      <c r="L1819" s="4"/>
    </row>
    <row r="1820" spans="1:12">
      <c r="A1820" s="4" t="s">
        <v>6955</v>
      </c>
      <c r="B1820" s="4" t="s">
        <v>2841</v>
      </c>
      <c r="C1820" s="4" t="s">
        <v>5033</v>
      </c>
      <c r="D1820" s="5">
        <v>45874</v>
      </c>
      <c r="E1820" s="4" t="s">
        <v>5056</v>
      </c>
      <c r="F1820" s="4"/>
      <c r="G1820" s="4"/>
      <c r="H1820" s="4" t="s">
        <v>5006</v>
      </c>
      <c r="I1820" s="4">
        <v>2275</v>
      </c>
      <c r="J1820" s="4" t="s">
        <v>4940</v>
      </c>
      <c r="K1820" s="4" t="s">
        <v>4957</v>
      </c>
      <c r="L1820" s="4"/>
    </row>
    <row r="1821" spans="1:12">
      <c r="A1821" s="4" t="s">
        <v>6956</v>
      </c>
      <c r="B1821" s="4" t="s">
        <v>2782</v>
      </c>
      <c r="C1821" s="4" t="s">
        <v>5118</v>
      </c>
      <c r="D1821" s="5">
        <v>45963</v>
      </c>
      <c r="E1821" s="4"/>
      <c r="F1821" s="4"/>
      <c r="G1821" s="4" t="s">
        <v>5189</v>
      </c>
      <c r="H1821" s="4" t="s">
        <v>222</v>
      </c>
      <c r="I1821" s="4"/>
      <c r="J1821" s="4"/>
      <c r="K1821" s="4"/>
      <c r="L1821" s="4" t="s">
        <v>5245</v>
      </c>
    </row>
    <row r="1822" spans="1:12">
      <c r="A1822" s="4" t="s">
        <v>6957</v>
      </c>
      <c r="B1822" s="4" t="s">
        <v>4164</v>
      </c>
      <c r="C1822" s="4" t="s">
        <v>4990</v>
      </c>
      <c r="D1822" s="5">
        <v>45821</v>
      </c>
      <c r="E1822" s="4" t="s">
        <v>5022</v>
      </c>
      <c r="F1822" s="4" t="s">
        <v>4875</v>
      </c>
      <c r="G1822" s="4" t="s">
        <v>5039</v>
      </c>
      <c r="H1822" s="4" t="s">
        <v>133</v>
      </c>
      <c r="I1822" s="4">
        <v>1621</v>
      </c>
      <c r="J1822" s="4" t="s">
        <v>5191</v>
      </c>
      <c r="K1822" s="4" t="s">
        <v>4999</v>
      </c>
      <c r="L1822" s="4"/>
    </row>
    <row r="1823" spans="1:12">
      <c r="A1823" s="4" t="s">
        <v>6958</v>
      </c>
      <c r="B1823" s="4" t="s">
        <v>1963</v>
      </c>
      <c r="C1823" s="4" t="s">
        <v>4937</v>
      </c>
      <c r="D1823" s="5">
        <v>45691</v>
      </c>
      <c r="E1823" s="4" t="s">
        <v>5056</v>
      </c>
      <c r="F1823" s="4" t="s">
        <v>4857</v>
      </c>
      <c r="G1823" s="4" t="s">
        <v>4933</v>
      </c>
      <c r="H1823" s="4" t="s">
        <v>222</v>
      </c>
      <c r="I1823" s="4"/>
      <c r="J1823" s="4" t="s">
        <v>5002</v>
      </c>
      <c r="K1823" s="4" t="s">
        <v>5023</v>
      </c>
      <c r="L1823" s="4"/>
    </row>
    <row r="1824" spans="1:12">
      <c r="A1824" s="4" t="s">
        <v>6959</v>
      </c>
      <c r="B1824" s="4" t="s">
        <v>3274</v>
      </c>
      <c r="C1824" s="4" t="s">
        <v>5009</v>
      </c>
      <c r="D1824" s="5">
        <v>45772</v>
      </c>
      <c r="E1824" s="4" t="s">
        <v>5038</v>
      </c>
      <c r="F1824" s="4" t="s">
        <v>4908</v>
      </c>
      <c r="G1824" s="4" t="s">
        <v>4972</v>
      </c>
      <c r="H1824" s="4" t="s">
        <v>222</v>
      </c>
      <c r="I1824" s="4">
        <v>763</v>
      </c>
      <c r="J1824" s="4" t="s">
        <v>4929</v>
      </c>
      <c r="K1824" s="4" t="s">
        <v>5053</v>
      </c>
      <c r="L1824" s="4"/>
    </row>
    <row r="1825" spans="1:12">
      <c r="A1825" s="4" t="s">
        <v>6960</v>
      </c>
      <c r="B1825" s="4" t="s">
        <v>4335</v>
      </c>
      <c r="C1825" s="4" t="s">
        <v>5229</v>
      </c>
      <c r="D1825" s="5">
        <v>45883</v>
      </c>
      <c r="E1825" s="4" t="s">
        <v>4894</v>
      </c>
      <c r="F1825" s="4" t="s">
        <v>4839</v>
      </c>
      <c r="G1825" s="4" t="s">
        <v>5132</v>
      </c>
      <c r="H1825" s="4"/>
      <c r="I1825" s="4">
        <v>976</v>
      </c>
      <c r="J1825" s="4" t="s">
        <v>4973</v>
      </c>
      <c r="K1825" s="4" t="s">
        <v>4963</v>
      </c>
      <c r="L1825" s="4"/>
    </row>
    <row r="1826" spans="1:12">
      <c r="A1826" s="4" t="s">
        <v>6961</v>
      </c>
      <c r="B1826" s="4" t="s">
        <v>3194</v>
      </c>
      <c r="C1826" s="4" t="s">
        <v>5147</v>
      </c>
      <c r="D1826" s="5">
        <v>45970</v>
      </c>
      <c r="E1826" s="4" t="s">
        <v>5127</v>
      </c>
      <c r="F1826" s="4" t="s">
        <v>4824</v>
      </c>
      <c r="G1826" s="4"/>
      <c r="H1826" s="4" t="s">
        <v>4994</v>
      </c>
      <c r="I1826" s="4"/>
      <c r="J1826" s="4" t="s">
        <v>4929</v>
      </c>
      <c r="K1826" s="4"/>
      <c r="L1826" s="4"/>
    </row>
    <row r="1827" spans="1:12">
      <c r="A1827" s="4" t="s">
        <v>6962</v>
      </c>
      <c r="B1827" s="4" t="s">
        <v>1296</v>
      </c>
      <c r="C1827" s="4" t="s">
        <v>4992</v>
      </c>
      <c r="D1827" s="5"/>
      <c r="E1827" s="4" t="s">
        <v>308</v>
      </c>
      <c r="F1827" s="4" t="s">
        <v>4865</v>
      </c>
      <c r="G1827" s="4" t="s">
        <v>5014</v>
      </c>
      <c r="H1827" s="4" t="s">
        <v>5060</v>
      </c>
      <c r="I1827" s="4">
        <v>2034</v>
      </c>
      <c r="J1827" s="4" t="s">
        <v>5031</v>
      </c>
      <c r="K1827" s="4" t="s">
        <v>4963</v>
      </c>
      <c r="L1827" s="4"/>
    </row>
    <row r="1828" spans="1:12">
      <c r="A1828" s="4" t="s">
        <v>6963</v>
      </c>
      <c r="B1828" s="4" t="s">
        <v>4141</v>
      </c>
      <c r="C1828" s="4" t="s">
        <v>5005</v>
      </c>
      <c r="D1828" s="5">
        <v>45992</v>
      </c>
      <c r="E1828" s="4" t="s">
        <v>4894</v>
      </c>
      <c r="F1828" s="4"/>
      <c r="G1828" s="4" t="s">
        <v>5071</v>
      </c>
      <c r="H1828" s="4" t="s">
        <v>316</v>
      </c>
      <c r="I1828" s="4">
        <v>2231</v>
      </c>
      <c r="J1828" s="4" t="s">
        <v>4940</v>
      </c>
      <c r="K1828" s="4" t="s">
        <v>4957</v>
      </c>
      <c r="L1828" s="4" t="s">
        <v>5219</v>
      </c>
    </row>
    <row r="1829" spans="1:12">
      <c r="A1829" s="4" t="s">
        <v>6964</v>
      </c>
      <c r="B1829" s="4" t="s">
        <v>1720</v>
      </c>
      <c r="C1829" s="4" t="s">
        <v>4959</v>
      </c>
      <c r="D1829" s="5"/>
      <c r="E1829" s="4" t="s">
        <v>5034</v>
      </c>
      <c r="F1829" s="4" t="s">
        <v>4819</v>
      </c>
      <c r="G1829" s="4" t="s">
        <v>5142</v>
      </c>
      <c r="H1829" s="4" t="s">
        <v>5076</v>
      </c>
      <c r="I1829" s="4">
        <v>2326</v>
      </c>
      <c r="J1829" s="4" t="s">
        <v>4935</v>
      </c>
      <c r="K1829" s="4" t="s">
        <v>5023</v>
      </c>
      <c r="L1829" s="4"/>
    </row>
    <row r="1830" spans="1:12">
      <c r="A1830" s="4" t="s">
        <v>6965</v>
      </c>
      <c r="B1830" s="4" t="s">
        <v>1820</v>
      </c>
      <c r="C1830" s="4" t="s">
        <v>5152</v>
      </c>
      <c r="D1830" s="5">
        <v>45849</v>
      </c>
      <c r="E1830" s="4"/>
      <c r="F1830" s="4" t="s">
        <v>4824</v>
      </c>
      <c r="G1830" s="4" t="s">
        <v>4993</v>
      </c>
      <c r="H1830" s="4" t="s">
        <v>5063</v>
      </c>
      <c r="I1830" s="4">
        <v>2248</v>
      </c>
      <c r="J1830" s="4" t="s">
        <v>5049</v>
      </c>
      <c r="K1830" s="4" t="s">
        <v>5122</v>
      </c>
      <c r="L1830" s="4"/>
    </row>
    <row r="1831" spans="1:12">
      <c r="A1831" s="4" t="s">
        <v>6966</v>
      </c>
      <c r="B1831" s="4" t="s">
        <v>4097</v>
      </c>
      <c r="C1831" s="4" t="s">
        <v>5147</v>
      </c>
      <c r="D1831" s="5">
        <v>45941</v>
      </c>
      <c r="E1831" s="4" t="s">
        <v>5134</v>
      </c>
      <c r="F1831" s="4" t="s">
        <v>4824</v>
      </c>
      <c r="G1831" s="4" t="s">
        <v>4993</v>
      </c>
      <c r="H1831" s="4" t="s">
        <v>133</v>
      </c>
      <c r="I1831" s="4">
        <v>2311</v>
      </c>
      <c r="J1831" s="4" t="s">
        <v>5107</v>
      </c>
      <c r="K1831" s="4" t="s">
        <v>5057</v>
      </c>
      <c r="L1831" s="4"/>
    </row>
    <row r="1832" spans="1:12">
      <c r="A1832" s="4" t="s">
        <v>6967</v>
      </c>
      <c r="B1832" s="4" t="s">
        <v>2244</v>
      </c>
      <c r="C1832" s="4" t="s">
        <v>4981</v>
      </c>
      <c r="D1832" s="5">
        <v>45955</v>
      </c>
      <c r="E1832" s="4" t="s">
        <v>5043</v>
      </c>
      <c r="F1832" s="4" t="s">
        <v>4847</v>
      </c>
      <c r="G1832" s="4"/>
      <c r="H1832" s="4"/>
      <c r="I1832" s="4">
        <v>2139</v>
      </c>
      <c r="J1832" s="4" t="s">
        <v>4929</v>
      </c>
      <c r="K1832" s="4" t="s">
        <v>5057</v>
      </c>
      <c r="L1832" s="4"/>
    </row>
    <row r="1833" spans="1:12">
      <c r="A1833" s="4" t="s">
        <v>6968</v>
      </c>
      <c r="B1833" s="4" t="s">
        <v>2902</v>
      </c>
      <c r="C1833" s="4" t="s">
        <v>5068</v>
      </c>
      <c r="D1833" s="5">
        <v>45857</v>
      </c>
      <c r="E1833" s="4" t="s">
        <v>5094</v>
      </c>
      <c r="F1833" s="4" t="s">
        <v>4847</v>
      </c>
      <c r="G1833" s="4" t="s">
        <v>5010</v>
      </c>
      <c r="H1833" s="4"/>
      <c r="I1833" s="4">
        <v>1826</v>
      </c>
      <c r="J1833" s="4" t="s">
        <v>4935</v>
      </c>
      <c r="K1833" s="4"/>
      <c r="L1833" s="4"/>
    </row>
    <row r="1834" spans="1:12">
      <c r="A1834" s="4" t="s">
        <v>6969</v>
      </c>
      <c r="B1834" s="4" t="s">
        <v>2517</v>
      </c>
      <c r="C1834" s="4" t="s">
        <v>5033</v>
      </c>
      <c r="D1834" s="5">
        <v>45814</v>
      </c>
      <c r="E1834" s="4" t="s">
        <v>5134</v>
      </c>
      <c r="F1834" s="4" t="s">
        <v>4819</v>
      </c>
      <c r="G1834" s="4" t="s">
        <v>5069</v>
      </c>
      <c r="H1834" s="4"/>
      <c r="I1834" s="4">
        <v>739</v>
      </c>
      <c r="J1834" s="4" t="s">
        <v>5191</v>
      </c>
      <c r="K1834" s="4" t="s">
        <v>4969</v>
      </c>
      <c r="L1834" s="4" t="s">
        <v>5993</v>
      </c>
    </row>
    <row r="1835" spans="1:12">
      <c r="A1835" s="4" t="s">
        <v>6970</v>
      </c>
      <c r="B1835" s="4" t="s">
        <v>3626</v>
      </c>
      <c r="C1835" s="4" t="s">
        <v>5020</v>
      </c>
      <c r="D1835" s="5">
        <v>45887</v>
      </c>
      <c r="E1835" s="4" t="s">
        <v>5127</v>
      </c>
      <c r="F1835" s="4"/>
      <c r="G1835" s="4" t="s">
        <v>4987</v>
      </c>
      <c r="H1835" s="4" t="s">
        <v>133</v>
      </c>
      <c r="I1835" s="4">
        <v>397</v>
      </c>
      <c r="J1835" s="4" t="s">
        <v>4956</v>
      </c>
      <c r="K1835" s="4" t="s">
        <v>5057</v>
      </c>
      <c r="L1835" s="4"/>
    </row>
    <row r="1836" spans="1:12">
      <c r="A1836" s="4" t="s">
        <v>6971</v>
      </c>
      <c r="B1836" s="4" t="s">
        <v>1161</v>
      </c>
      <c r="C1836" s="4" t="s">
        <v>5176</v>
      </c>
      <c r="D1836" s="5">
        <v>45871</v>
      </c>
      <c r="E1836" s="4" t="s">
        <v>5038</v>
      </c>
      <c r="F1836" s="4" t="s">
        <v>4824</v>
      </c>
      <c r="G1836" s="4"/>
      <c r="H1836" s="4" t="s">
        <v>5006</v>
      </c>
      <c r="I1836" s="4">
        <v>1386</v>
      </c>
      <c r="J1836" s="4"/>
      <c r="K1836" s="4" t="s">
        <v>5122</v>
      </c>
      <c r="L1836" s="4"/>
    </row>
    <row r="1837" spans="1:12">
      <c r="A1837" s="4" t="s">
        <v>6972</v>
      </c>
      <c r="B1837" s="4" t="s">
        <v>1156</v>
      </c>
      <c r="C1837" s="4" t="s">
        <v>5118</v>
      </c>
      <c r="D1837" s="5">
        <v>45903</v>
      </c>
      <c r="E1837" s="4" t="s">
        <v>5127</v>
      </c>
      <c r="F1837" s="4"/>
      <c r="G1837" s="4"/>
      <c r="H1837" s="4" t="s">
        <v>5076</v>
      </c>
      <c r="I1837" s="4">
        <v>1581</v>
      </c>
      <c r="J1837" s="4" t="s">
        <v>4984</v>
      </c>
      <c r="K1837" s="4"/>
      <c r="L1837" s="4"/>
    </row>
    <row r="1838" spans="1:12">
      <c r="A1838" s="4" t="s">
        <v>6973</v>
      </c>
      <c r="B1838" s="4" t="s">
        <v>3657</v>
      </c>
      <c r="C1838" s="4" t="s">
        <v>5160</v>
      </c>
      <c r="D1838" s="5">
        <v>45696</v>
      </c>
      <c r="E1838" s="4" t="s">
        <v>5043</v>
      </c>
      <c r="F1838" s="4" t="s">
        <v>4847</v>
      </c>
      <c r="G1838" s="4" t="s">
        <v>5069</v>
      </c>
      <c r="H1838" s="4" t="s">
        <v>4951</v>
      </c>
      <c r="I1838" s="4">
        <v>257</v>
      </c>
      <c r="J1838" s="4" t="s">
        <v>4984</v>
      </c>
      <c r="K1838" s="4" t="s">
        <v>5057</v>
      </c>
      <c r="L1838" s="4"/>
    </row>
    <row r="1839" spans="1:12">
      <c r="A1839" s="4" t="s">
        <v>6974</v>
      </c>
      <c r="B1839" s="4" t="s">
        <v>699</v>
      </c>
      <c r="C1839" s="4" t="s">
        <v>5170</v>
      </c>
      <c r="D1839" s="5">
        <v>45661</v>
      </c>
      <c r="E1839" s="4" t="s">
        <v>251</v>
      </c>
      <c r="F1839" s="4" t="s">
        <v>4875</v>
      </c>
      <c r="G1839" s="4"/>
      <c r="H1839" s="4" t="s">
        <v>5072</v>
      </c>
      <c r="I1839" s="4">
        <v>2264</v>
      </c>
      <c r="J1839" s="4" t="s">
        <v>5092</v>
      </c>
      <c r="K1839" s="4"/>
      <c r="L1839" s="4"/>
    </row>
    <row r="1840" spans="1:12">
      <c r="A1840" s="4" t="s">
        <v>6975</v>
      </c>
      <c r="B1840" s="4" t="s">
        <v>4592</v>
      </c>
      <c r="C1840" s="4" t="s">
        <v>5109</v>
      </c>
      <c r="D1840" s="5">
        <v>45778</v>
      </c>
      <c r="E1840" s="4" t="s">
        <v>21</v>
      </c>
      <c r="F1840" s="4" t="s">
        <v>4819</v>
      </c>
      <c r="G1840" s="4" t="s">
        <v>5030</v>
      </c>
      <c r="H1840" s="4" t="s">
        <v>5017</v>
      </c>
      <c r="I1840" s="4">
        <v>1794</v>
      </c>
      <c r="J1840" s="4" t="s">
        <v>4935</v>
      </c>
      <c r="K1840" s="4" t="s">
        <v>4957</v>
      </c>
      <c r="L1840" s="4"/>
    </row>
    <row r="1841" spans="1:12">
      <c r="A1841" s="4" t="s">
        <v>6976</v>
      </c>
      <c r="B1841" s="4" t="s">
        <v>4203</v>
      </c>
      <c r="C1841" s="4" t="s">
        <v>5263</v>
      </c>
      <c r="D1841" s="5">
        <v>45723</v>
      </c>
      <c r="E1841" s="4" t="s">
        <v>5094</v>
      </c>
      <c r="F1841" s="4"/>
      <c r="G1841" s="4" t="s">
        <v>5156</v>
      </c>
      <c r="H1841" s="4" t="s">
        <v>222</v>
      </c>
      <c r="I1841" s="4">
        <v>955</v>
      </c>
      <c r="J1841" s="4" t="s">
        <v>4962</v>
      </c>
      <c r="K1841" s="4"/>
      <c r="L1841" s="4"/>
    </row>
    <row r="1842" spans="1:12">
      <c r="A1842" s="4" t="s">
        <v>6977</v>
      </c>
      <c r="B1842" s="4" t="s">
        <v>155</v>
      </c>
      <c r="C1842" s="4" t="s">
        <v>4986</v>
      </c>
      <c r="D1842" s="5">
        <v>45787</v>
      </c>
      <c r="E1842" s="4" t="s">
        <v>4982</v>
      </c>
      <c r="F1842" s="4"/>
      <c r="G1842" s="4" t="s">
        <v>5135</v>
      </c>
      <c r="H1842" s="4" t="s">
        <v>5017</v>
      </c>
      <c r="I1842" s="4">
        <v>1022</v>
      </c>
      <c r="J1842" s="4" t="s">
        <v>5092</v>
      </c>
      <c r="K1842" s="4" t="s">
        <v>5003</v>
      </c>
      <c r="L1842" s="4"/>
    </row>
    <row r="1843" spans="1:12">
      <c r="A1843" s="4" t="s">
        <v>6978</v>
      </c>
      <c r="B1843" s="4" t="s">
        <v>4650</v>
      </c>
      <c r="C1843" s="4" t="s">
        <v>5152</v>
      </c>
      <c r="D1843" s="5">
        <v>45941</v>
      </c>
      <c r="E1843" s="4" t="s">
        <v>21</v>
      </c>
      <c r="F1843" s="4" t="s">
        <v>4908</v>
      </c>
      <c r="G1843" s="4" t="s">
        <v>5044</v>
      </c>
      <c r="H1843" s="4" t="s">
        <v>5076</v>
      </c>
      <c r="I1843" s="4">
        <v>1998</v>
      </c>
      <c r="J1843" s="4" t="s">
        <v>4984</v>
      </c>
      <c r="K1843" s="4" t="s">
        <v>4957</v>
      </c>
      <c r="L1843" s="4" t="s">
        <v>5750</v>
      </c>
    </row>
    <row r="1844" spans="1:12">
      <c r="A1844" s="4" t="s">
        <v>6979</v>
      </c>
      <c r="B1844" s="4" t="s">
        <v>3008</v>
      </c>
      <c r="C1844" s="4" t="s">
        <v>4959</v>
      </c>
      <c r="D1844" s="5">
        <v>45711</v>
      </c>
      <c r="E1844" s="4"/>
      <c r="F1844" s="4" t="s">
        <v>4908</v>
      </c>
      <c r="G1844" s="4" t="s">
        <v>5135</v>
      </c>
      <c r="H1844" s="4" t="s">
        <v>5072</v>
      </c>
      <c r="I1844" s="4">
        <v>1145</v>
      </c>
      <c r="J1844" s="4" t="s">
        <v>5191</v>
      </c>
      <c r="K1844" s="4"/>
      <c r="L1844" s="4"/>
    </row>
    <row r="1845" spans="1:12">
      <c r="A1845" s="4" t="s">
        <v>6980</v>
      </c>
      <c r="B1845" s="4" t="s">
        <v>2559</v>
      </c>
      <c r="C1845" s="4" t="s">
        <v>5186</v>
      </c>
      <c r="D1845" s="5">
        <v>45812</v>
      </c>
      <c r="E1845" s="4" t="s">
        <v>4894</v>
      </c>
      <c r="F1845" s="4"/>
      <c r="G1845" s="4" t="s">
        <v>4933</v>
      </c>
      <c r="H1845" s="4" t="s">
        <v>4951</v>
      </c>
      <c r="I1845" s="4">
        <v>1441</v>
      </c>
      <c r="J1845" s="4" t="s">
        <v>5191</v>
      </c>
      <c r="K1845" s="4" t="s">
        <v>5053</v>
      </c>
      <c r="L1845" s="4"/>
    </row>
    <row r="1846" spans="1:12">
      <c r="A1846" s="4" t="s">
        <v>6981</v>
      </c>
      <c r="B1846" s="4" t="s">
        <v>3561</v>
      </c>
      <c r="C1846" s="4" t="s">
        <v>5293</v>
      </c>
      <c r="D1846" s="5">
        <v>45681</v>
      </c>
      <c r="E1846" s="4" t="s">
        <v>4966</v>
      </c>
      <c r="F1846" s="4" t="s">
        <v>4908</v>
      </c>
      <c r="G1846" s="4" t="s">
        <v>4933</v>
      </c>
      <c r="H1846" s="4" t="s">
        <v>5060</v>
      </c>
      <c r="I1846" s="4">
        <v>1422</v>
      </c>
      <c r="J1846" s="4" t="s">
        <v>4984</v>
      </c>
      <c r="K1846" s="4" t="s">
        <v>5012</v>
      </c>
      <c r="L1846" s="4"/>
    </row>
    <row r="1847" spans="1:12">
      <c r="A1847" s="4" t="s">
        <v>6982</v>
      </c>
      <c r="B1847" s="4" t="s">
        <v>2004</v>
      </c>
      <c r="C1847" s="4" t="s">
        <v>5160</v>
      </c>
      <c r="D1847" s="5"/>
      <c r="E1847" s="4"/>
      <c r="F1847" s="4" t="s">
        <v>4824</v>
      </c>
      <c r="G1847" s="4" t="s">
        <v>4950</v>
      </c>
      <c r="H1847" s="4" t="s">
        <v>5017</v>
      </c>
      <c r="I1847" s="4">
        <v>1413</v>
      </c>
      <c r="J1847" s="4" t="s">
        <v>4929</v>
      </c>
      <c r="K1847" s="4" t="s">
        <v>5035</v>
      </c>
      <c r="L1847" s="4"/>
    </row>
    <row r="1848" spans="1:12">
      <c r="A1848" s="4" t="s">
        <v>6983</v>
      </c>
      <c r="B1848" s="4" t="s">
        <v>432</v>
      </c>
      <c r="C1848" s="4" t="s">
        <v>5033</v>
      </c>
      <c r="D1848" s="5">
        <v>45875</v>
      </c>
      <c r="E1848" s="4" t="s">
        <v>5034</v>
      </c>
      <c r="F1848" s="4" t="s">
        <v>4839</v>
      </c>
      <c r="G1848" s="4" t="s">
        <v>4972</v>
      </c>
      <c r="H1848" s="4" t="s">
        <v>5060</v>
      </c>
      <c r="I1848" s="4">
        <v>770</v>
      </c>
      <c r="J1848" s="4" t="s">
        <v>5107</v>
      </c>
      <c r="K1848" s="4" t="s">
        <v>5053</v>
      </c>
      <c r="L1848" s="4"/>
    </row>
    <row r="1849" spans="1:12">
      <c r="A1849" s="4" t="s">
        <v>6984</v>
      </c>
      <c r="B1849" s="4" t="s">
        <v>1888</v>
      </c>
      <c r="C1849" s="4" t="s">
        <v>5020</v>
      </c>
      <c r="D1849" s="5">
        <v>45907</v>
      </c>
      <c r="E1849" s="4" t="s">
        <v>5043</v>
      </c>
      <c r="F1849" s="4"/>
      <c r="G1849" s="4" t="s">
        <v>5132</v>
      </c>
      <c r="H1849" s="4" t="s">
        <v>5011</v>
      </c>
      <c r="I1849" s="4">
        <v>122</v>
      </c>
      <c r="J1849" s="4" t="s">
        <v>4977</v>
      </c>
      <c r="K1849" s="4" t="s">
        <v>4978</v>
      </c>
      <c r="L1849" s="4"/>
    </row>
    <row r="1850" spans="1:12">
      <c r="A1850" s="4" t="s">
        <v>6985</v>
      </c>
      <c r="B1850" s="4" t="s">
        <v>3631</v>
      </c>
      <c r="C1850" s="4" t="s">
        <v>5293</v>
      </c>
      <c r="D1850" s="5">
        <v>45679</v>
      </c>
      <c r="E1850" s="4" t="s">
        <v>5079</v>
      </c>
      <c r="F1850" s="4" t="s">
        <v>4857</v>
      </c>
      <c r="G1850" s="4" t="s">
        <v>5095</v>
      </c>
      <c r="H1850" s="4" t="s">
        <v>133</v>
      </c>
      <c r="I1850" s="4">
        <v>628</v>
      </c>
      <c r="J1850" s="4" t="s">
        <v>5100</v>
      </c>
      <c r="K1850" s="4"/>
      <c r="L1850" s="4"/>
    </row>
    <row r="1851" spans="1:12">
      <c r="A1851" s="4" t="s">
        <v>6986</v>
      </c>
      <c r="B1851" s="4" t="s">
        <v>1305</v>
      </c>
      <c r="C1851" s="4" t="s">
        <v>5029</v>
      </c>
      <c r="D1851" s="5">
        <v>45768</v>
      </c>
      <c r="E1851" s="4" t="s">
        <v>5079</v>
      </c>
      <c r="F1851" s="4" t="s">
        <v>4891</v>
      </c>
      <c r="G1851" s="4" t="s">
        <v>4944</v>
      </c>
      <c r="H1851" s="4" t="s">
        <v>4994</v>
      </c>
      <c r="I1851" s="4">
        <v>1112</v>
      </c>
      <c r="J1851" s="4" t="s">
        <v>5191</v>
      </c>
      <c r="K1851" s="4" t="s">
        <v>5035</v>
      </c>
      <c r="L1851" s="4"/>
    </row>
    <row r="1852" spans="1:12">
      <c r="A1852" s="4" t="s">
        <v>6987</v>
      </c>
      <c r="B1852" s="4" t="s">
        <v>1913</v>
      </c>
      <c r="C1852" s="4" t="s">
        <v>5111</v>
      </c>
      <c r="D1852" s="5">
        <v>45781</v>
      </c>
      <c r="E1852" s="4"/>
      <c r="F1852" s="4" t="s">
        <v>4875</v>
      </c>
      <c r="G1852" s="4" t="s">
        <v>5135</v>
      </c>
      <c r="H1852" s="4" t="s">
        <v>5017</v>
      </c>
      <c r="I1852" s="4">
        <v>2303</v>
      </c>
      <c r="J1852" s="4" t="s">
        <v>5137</v>
      </c>
      <c r="K1852" s="4"/>
      <c r="L1852" s="4"/>
    </row>
    <row r="1853" spans="1:12">
      <c r="A1853" s="4" t="s">
        <v>6988</v>
      </c>
      <c r="B1853" s="4" t="s">
        <v>3708</v>
      </c>
      <c r="C1853" s="4" t="s">
        <v>5152</v>
      </c>
      <c r="D1853" s="5">
        <v>45881</v>
      </c>
      <c r="E1853" s="4" t="s">
        <v>5034</v>
      </c>
      <c r="F1853" s="4"/>
      <c r="G1853" s="4" t="s">
        <v>4967</v>
      </c>
      <c r="H1853" s="4" t="s">
        <v>4994</v>
      </c>
      <c r="I1853" s="4">
        <v>2172</v>
      </c>
      <c r="J1853" s="4"/>
      <c r="K1853" s="4"/>
      <c r="L1853" s="4"/>
    </row>
    <row r="1854" spans="1:12">
      <c r="A1854" s="4" t="s">
        <v>6989</v>
      </c>
      <c r="B1854" s="4" t="s">
        <v>2239</v>
      </c>
      <c r="C1854" s="4" t="s">
        <v>4975</v>
      </c>
      <c r="D1854" s="5">
        <v>45713</v>
      </c>
      <c r="E1854" s="4" t="s">
        <v>5022</v>
      </c>
      <c r="F1854" s="4" t="s">
        <v>4908</v>
      </c>
      <c r="G1854" s="4" t="s">
        <v>5030</v>
      </c>
      <c r="H1854" s="4" t="s">
        <v>5090</v>
      </c>
      <c r="I1854" s="4"/>
      <c r="J1854" s="4" t="s">
        <v>4940</v>
      </c>
      <c r="K1854" s="4" t="s">
        <v>4978</v>
      </c>
      <c r="L1854" s="4"/>
    </row>
    <row r="1855" spans="1:12">
      <c r="A1855" s="4" t="s">
        <v>6990</v>
      </c>
      <c r="B1855" s="4" t="s">
        <v>2894</v>
      </c>
      <c r="C1855" s="4" t="s">
        <v>5016</v>
      </c>
      <c r="D1855" s="5">
        <v>45981</v>
      </c>
      <c r="E1855" s="4" t="s">
        <v>5113</v>
      </c>
      <c r="F1855" s="4" t="s">
        <v>4898</v>
      </c>
      <c r="G1855" s="4" t="s">
        <v>4944</v>
      </c>
      <c r="H1855" s="4" t="s">
        <v>4939</v>
      </c>
      <c r="I1855" s="4">
        <v>594</v>
      </c>
      <c r="J1855" s="4" t="s">
        <v>5092</v>
      </c>
      <c r="K1855" s="4"/>
      <c r="L1855" s="4"/>
    </row>
    <row r="1856" spans="1:12">
      <c r="A1856" s="4" t="s">
        <v>6991</v>
      </c>
      <c r="B1856" s="4" t="s">
        <v>4399</v>
      </c>
      <c r="C1856" s="4" t="s">
        <v>5111</v>
      </c>
      <c r="D1856" s="5">
        <v>45706</v>
      </c>
      <c r="E1856" s="4" t="s">
        <v>5079</v>
      </c>
      <c r="F1856" s="4" t="s">
        <v>4891</v>
      </c>
      <c r="G1856" s="4"/>
      <c r="H1856" s="4" t="s">
        <v>5084</v>
      </c>
      <c r="I1856" s="4">
        <v>281</v>
      </c>
      <c r="J1856" s="4" t="s">
        <v>5100</v>
      </c>
      <c r="K1856" s="4" t="s">
        <v>5047</v>
      </c>
      <c r="L1856" s="4"/>
    </row>
    <row r="1857" spans="1:12">
      <c r="A1857" s="4" t="s">
        <v>6992</v>
      </c>
      <c r="B1857" s="4" t="s">
        <v>2618</v>
      </c>
      <c r="C1857" s="4" t="s">
        <v>4942</v>
      </c>
      <c r="D1857" s="5">
        <v>45792</v>
      </c>
      <c r="E1857" s="4" t="s">
        <v>5094</v>
      </c>
      <c r="F1857" s="4"/>
      <c r="G1857" s="4" t="s">
        <v>5059</v>
      </c>
      <c r="H1857" s="4" t="s">
        <v>4968</v>
      </c>
      <c r="I1857" s="4">
        <v>319</v>
      </c>
      <c r="J1857" s="4" t="s">
        <v>5107</v>
      </c>
      <c r="K1857" s="4" t="s">
        <v>4957</v>
      </c>
      <c r="L1857" s="4" t="s">
        <v>5180</v>
      </c>
    </row>
    <row r="1858" spans="1:12">
      <c r="A1858" s="4" t="s">
        <v>6993</v>
      </c>
      <c r="B1858" s="4" t="s">
        <v>2438</v>
      </c>
      <c r="C1858" s="4" t="s">
        <v>4971</v>
      </c>
      <c r="D1858" s="5">
        <v>45732</v>
      </c>
      <c r="E1858" s="4" t="s">
        <v>5034</v>
      </c>
      <c r="F1858" s="4" t="s">
        <v>4908</v>
      </c>
      <c r="G1858" s="4" t="s">
        <v>5010</v>
      </c>
      <c r="H1858" s="4" t="s">
        <v>4934</v>
      </c>
      <c r="I1858" s="4">
        <v>2212</v>
      </c>
      <c r="J1858" s="4" t="s">
        <v>5002</v>
      </c>
      <c r="K1858" s="4"/>
      <c r="L1858" s="4"/>
    </row>
    <row r="1859" spans="1:12">
      <c r="A1859" s="4" t="s">
        <v>6994</v>
      </c>
      <c r="B1859" s="4" t="s">
        <v>2433</v>
      </c>
      <c r="C1859" s="4" t="s">
        <v>4942</v>
      </c>
      <c r="D1859" s="5">
        <v>45801</v>
      </c>
      <c r="E1859" s="4" t="s">
        <v>4954</v>
      </c>
      <c r="F1859" s="4" t="s">
        <v>4824</v>
      </c>
      <c r="G1859" s="4" t="s">
        <v>5120</v>
      </c>
      <c r="H1859" s="4" t="s">
        <v>133</v>
      </c>
      <c r="I1859" s="4">
        <v>1331</v>
      </c>
      <c r="J1859" s="4" t="s">
        <v>5049</v>
      </c>
      <c r="K1859" s="4"/>
      <c r="L1859" s="4"/>
    </row>
    <row r="1860" spans="1:12">
      <c r="A1860" s="4" t="s">
        <v>6995</v>
      </c>
      <c r="B1860" s="4" t="s">
        <v>2283</v>
      </c>
      <c r="C1860" s="4" t="s">
        <v>5325</v>
      </c>
      <c r="D1860" s="5">
        <v>45701</v>
      </c>
      <c r="E1860" s="4" t="s">
        <v>369</v>
      </c>
      <c r="F1860" s="4" t="s">
        <v>4875</v>
      </c>
      <c r="G1860" s="4" t="s">
        <v>5010</v>
      </c>
      <c r="H1860" s="4" t="s">
        <v>5011</v>
      </c>
      <c r="I1860" s="4"/>
      <c r="J1860" s="4" t="s">
        <v>5191</v>
      </c>
      <c r="K1860" s="4" t="s">
        <v>4947</v>
      </c>
      <c r="L1860" s="4"/>
    </row>
    <row r="1861" spans="1:12">
      <c r="A1861" s="4" t="s">
        <v>6996</v>
      </c>
      <c r="B1861" s="4" t="s">
        <v>2018</v>
      </c>
      <c r="C1861" s="4" t="s">
        <v>5213</v>
      </c>
      <c r="D1861" s="5">
        <v>45698</v>
      </c>
      <c r="E1861" s="4" t="s">
        <v>4894</v>
      </c>
      <c r="F1861" s="4"/>
      <c r="G1861" s="4" t="s">
        <v>4927</v>
      </c>
      <c r="H1861" s="4"/>
      <c r="I1861" s="4">
        <v>2058</v>
      </c>
      <c r="J1861" s="4" t="s">
        <v>5018</v>
      </c>
      <c r="K1861" s="4"/>
      <c r="L1861" s="4"/>
    </row>
    <row r="1862" spans="1:12">
      <c r="A1862" s="4" t="s">
        <v>6997</v>
      </c>
      <c r="B1862" s="4" t="s">
        <v>2862</v>
      </c>
      <c r="C1862" s="4" t="s">
        <v>5106</v>
      </c>
      <c r="D1862" s="5">
        <v>45860</v>
      </c>
      <c r="E1862" s="4" t="s">
        <v>4960</v>
      </c>
      <c r="F1862" s="4" t="s">
        <v>4819</v>
      </c>
      <c r="G1862" s="4" t="s">
        <v>4938</v>
      </c>
      <c r="H1862" s="4" t="s">
        <v>5006</v>
      </c>
      <c r="I1862" s="4"/>
      <c r="J1862" s="4" t="s">
        <v>5018</v>
      </c>
      <c r="K1862" s="4" t="s">
        <v>5057</v>
      </c>
      <c r="L1862" s="4"/>
    </row>
    <row r="1863" spans="1:12">
      <c r="A1863" s="4" t="s">
        <v>6998</v>
      </c>
      <c r="B1863" s="4" t="s">
        <v>2311</v>
      </c>
      <c r="C1863" s="4" t="s">
        <v>5147</v>
      </c>
      <c r="D1863" s="5"/>
      <c r="E1863" s="4"/>
      <c r="F1863" s="4" t="s">
        <v>4847</v>
      </c>
      <c r="G1863" s="4" t="s">
        <v>5089</v>
      </c>
      <c r="H1863" s="4" t="s">
        <v>4998</v>
      </c>
      <c r="I1863" s="4">
        <v>1436</v>
      </c>
      <c r="J1863" s="4" t="s">
        <v>4940</v>
      </c>
      <c r="K1863" s="4" t="s">
        <v>4978</v>
      </c>
      <c r="L1863" s="4"/>
    </row>
    <row r="1864" spans="1:12">
      <c r="A1864" s="4" t="s">
        <v>6999</v>
      </c>
      <c r="B1864" s="4" t="s">
        <v>2550</v>
      </c>
      <c r="C1864" s="4" t="s">
        <v>5152</v>
      </c>
      <c r="D1864" s="5">
        <v>46002</v>
      </c>
      <c r="E1864" s="4" t="s">
        <v>5038</v>
      </c>
      <c r="F1864" s="4"/>
      <c r="G1864" s="4" t="s">
        <v>5156</v>
      </c>
      <c r="H1864" s="4" t="s">
        <v>4928</v>
      </c>
      <c r="I1864" s="4">
        <v>321</v>
      </c>
      <c r="J1864" s="4" t="s">
        <v>4956</v>
      </c>
      <c r="K1864" s="4" t="s">
        <v>5057</v>
      </c>
      <c r="L1864" s="4"/>
    </row>
    <row r="1865" spans="1:12">
      <c r="A1865" s="4" t="s">
        <v>7000</v>
      </c>
      <c r="B1865" s="4" t="s">
        <v>4717</v>
      </c>
      <c r="C1865" s="4" t="s">
        <v>4953</v>
      </c>
      <c r="D1865" s="5">
        <v>45739</v>
      </c>
      <c r="E1865" s="4" t="s">
        <v>5113</v>
      </c>
      <c r="F1865" s="4"/>
      <c r="G1865" s="4" t="s">
        <v>4944</v>
      </c>
      <c r="H1865" s="4"/>
      <c r="I1865" s="4">
        <v>1855</v>
      </c>
      <c r="J1865" s="4" t="s">
        <v>4973</v>
      </c>
      <c r="K1865" s="4" t="s">
        <v>4947</v>
      </c>
      <c r="L1865" s="4"/>
    </row>
    <row r="1866" spans="1:12">
      <c r="A1866" s="4" t="s">
        <v>7001</v>
      </c>
      <c r="B1866" s="4" t="s">
        <v>2912</v>
      </c>
      <c r="C1866" s="4" t="s">
        <v>4986</v>
      </c>
      <c r="D1866" s="5">
        <v>45722</v>
      </c>
      <c r="E1866" s="4"/>
      <c r="F1866" s="4" t="s">
        <v>4891</v>
      </c>
      <c r="G1866" s="4" t="s">
        <v>4997</v>
      </c>
      <c r="H1866" s="4" t="s">
        <v>4939</v>
      </c>
      <c r="I1866" s="4">
        <v>333</v>
      </c>
      <c r="J1866" s="4" t="s">
        <v>5002</v>
      </c>
      <c r="K1866" s="4" t="s">
        <v>5122</v>
      </c>
      <c r="L1866" s="4" t="s">
        <v>5298</v>
      </c>
    </row>
    <row r="1867" spans="1:12">
      <c r="A1867" s="4" t="s">
        <v>7002</v>
      </c>
      <c r="B1867" s="4" t="s">
        <v>3791</v>
      </c>
      <c r="C1867" s="4" t="s">
        <v>5140</v>
      </c>
      <c r="D1867" s="5">
        <v>45659</v>
      </c>
      <c r="E1867" s="4"/>
      <c r="F1867" s="4"/>
      <c r="G1867" s="4"/>
      <c r="H1867" s="4" t="s">
        <v>5090</v>
      </c>
      <c r="I1867" s="4">
        <v>1293</v>
      </c>
      <c r="J1867" s="4"/>
      <c r="K1867" s="4" t="s">
        <v>4963</v>
      </c>
      <c r="L1867" s="4"/>
    </row>
    <row r="1868" spans="1:12">
      <c r="A1868" s="4" t="s">
        <v>7003</v>
      </c>
      <c r="B1868" s="4" t="s">
        <v>2656</v>
      </c>
      <c r="C1868" s="4" t="s">
        <v>4986</v>
      </c>
      <c r="D1868" s="5">
        <v>45968</v>
      </c>
      <c r="E1868" s="4" t="s">
        <v>5065</v>
      </c>
      <c r="F1868" s="4" t="s">
        <v>4898</v>
      </c>
      <c r="G1868" s="4" t="s">
        <v>5030</v>
      </c>
      <c r="H1868" s="4" t="s">
        <v>316</v>
      </c>
      <c r="I1868" s="4">
        <v>282</v>
      </c>
      <c r="J1868" s="4" t="s">
        <v>4973</v>
      </c>
      <c r="K1868" s="4" t="s">
        <v>5026</v>
      </c>
      <c r="L1868" s="4"/>
    </row>
    <row r="1869" spans="1:12">
      <c r="A1869" s="4" t="s">
        <v>7004</v>
      </c>
      <c r="B1869" s="4" t="s">
        <v>3622</v>
      </c>
      <c r="C1869" s="4" t="s">
        <v>5109</v>
      </c>
      <c r="D1869" s="5">
        <v>45969</v>
      </c>
      <c r="E1869" s="4" t="s">
        <v>5094</v>
      </c>
      <c r="F1869" s="4" t="s">
        <v>4819</v>
      </c>
      <c r="G1869" s="4" t="s">
        <v>4955</v>
      </c>
      <c r="H1869" s="4" t="s">
        <v>5006</v>
      </c>
      <c r="I1869" s="4">
        <v>1078</v>
      </c>
      <c r="J1869" s="4" t="s">
        <v>5137</v>
      </c>
      <c r="K1869" s="4"/>
      <c r="L1869" s="4"/>
    </row>
    <row r="1870" spans="1:12">
      <c r="A1870" s="4" t="s">
        <v>7005</v>
      </c>
      <c r="B1870" s="4" t="s">
        <v>3106</v>
      </c>
      <c r="C1870" s="4" t="s">
        <v>5078</v>
      </c>
      <c r="D1870" s="5">
        <v>45909</v>
      </c>
      <c r="E1870" s="4" t="s">
        <v>4982</v>
      </c>
      <c r="F1870" s="4" t="s">
        <v>4908</v>
      </c>
      <c r="G1870" s="4"/>
      <c r="H1870" s="4" t="s">
        <v>5063</v>
      </c>
      <c r="I1870" s="4">
        <v>848</v>
      </c>
      <c r="J1870" s="4" t="s">
        <v>4956</v>
      </c>
      <c r="K1870" s="4" t="s">
        <v>5012</v>
      </c>
      <c r="L1870" s="4"/>
    </row>
    <row r="1871" spans="1:12">
      <c r="A1871" s="4" t="s">
        <v>7006</v>
      </c>
      <c r="B1871" s="4" t="s">
        <v>2508</v>
      </c>
      <c r="C1871" s="4" t="s">
        <v>4953</v>
      </c>
      <c r="D1871" s="5">
        <v>45802</v>
      </c>
      <c r="E1871" s="4" t="s">
        <v>4943</v>
      </c>
      <c r="F1871" s="4" t="s">
        <v>4819</v>
      </c>
      <c r="G1871" s="4" t="s">
        <v>4993</v>
      </c>
      <c r="H1871" s="4" t="s">
        <v>222</v>
      </c>
      <c r="I1871" s="4"/>
      <c r="J1871" s="4" t="s">
        <v>5018</v>
      </c>
      <c r="K1871" s="4" t="s">
        <v>4957</v>
      </c>
      <c r="L1871" s="4"/>
    </row>
    <row r="1872" spans="1:12">
      <c r="A1872" s="4" t="s">
        <v>7007</v>
      </c>
      <c r="B1872" s="4" t="s">
        <v>3270</v>
      </c>
      <c r="C1872" s="4" t="s">
        <v>5240</v>
      </c>
      <c r="D1872" s="5">
        <v>45790</v>
      </c>
      <c r="E1872" s="4" t="s">
        <v>5134</v>
      </c>
      <c r="F1872" s="4" t="s">
        <v>4898</v>
      </c>
      <c r="G1872" s="4" t="s">
        <v>5014</v>
      </c>
      <c r="H1872" s="4" t="s">
        <v>5080</v>
      </c>
      <c r="I1872" s="4">
        <v>122</v>
      </c>
      <c r="J1872" s="4" t="s">
        <v>5137</v>
      </c>
      <c r="K1872" s="4" t="s">
        <v>5122</v>
      </c>
      <c r="L1872" s="4"/>
    </row>
    <row r="1873" spans="1:12">
      <c r="A1873" s="4" t="s">
        <v>7008</v>
      </c>
      <c r="B1873" s="4" t="s">
        <v>4597</v>
      </c>
      <c r="C1873" s="4" t="s">
        <v>4975</v>
      </c>
      <c r="D1873" s="5"/>
      <c r="E1873" s="4" t="s">
        <v>21</v>
      </c>
      <c r="F1873" s="4" t="s">
        <v>4891</v>
      </c>
      <c r="G1873" s="4"/>
      <c r="H1873" s="4" t="s">
        <v>4951</v>
      </c>
      <c r="I1873" s="4">
        <v>1709</v>
      </c>
      <c r="J1873" s="4" t="s">
        <v>4956</v>
      </c>
      <c r="K1873" s="4" t="s">
        <v>4999</v>
      </c>
      <c r="L1873" s="4"/>
    </row>
    <row r="1874" spans="1:12">
      <c r="A1874" s="4" t="s">
        <v>7009</v>
      </c>
      <c r="B1874" s="4" t="s">
        <v>3677</v>
      </c>
      <c r="C1874" s="4" t="s">
        <v>5229</v>
      </c>
      <c r="D1874" s="5">
        <v>45919</v>
      </c>
      <c r="E1874" s="4" t="s">
        <v>5043</v>
      </c>
      <c r="F1874" s="4" t="s">
        <v>4898</v>
      </c>
      <c r="G1874" s="4" t="s">
        <v>5089</v>
      </c>
      <c r="H1874" s="4" t="s">
        <v>4928</v>
      </c>
      <c r="I1874" s="4">
        <v>1100</v>
      </c>
      <c r="J1874" s="4"/>
      <c r="K1874" s="4" t="s">
        <v>5035</v>
      </c>
      <c r="L1874" s="4"/>
    </row>
    <row r="1875" spans="1:12">
      <c r="A1875" s="4" t="s">
        <v>7010</v>
      </c>
      <c r="B1875" s="4" t="s">
        <v>4778</v>
      </c>
      <c r="C1875" s="4" t="s">
        <v>4986</v>
      </c>
      <c r="D1875" s="5">
        <v>46008</v>
      </c>
      <c r="E1875" s="4" t="s">
        <v>5113</v>
      </c>
      <c r="F1875" s="4" t="s">
        <v>4875</v>
      </c>
      <c r="G1875" s="4" t="s">
        <v>5172</v>
      </c>
      <c r="H1875" s="4" t="s">
        <v>133</v>
      </c>
      <c r="I1875" s="4">
        <v>2375</v>
      </c>
      <c r="J1875" s="4" t="s">
        <v>5092</v>
      </c>
      <c r="K1875" s="4"/>
      <c r="L1875" s="4"/>
    </row>
    <row r="1876" spans="1:12">
      <c r="A1876" s="4" t="s">
        <v>7011</v>
      </c>
      <c r="B1876" s="4" t="s">
        <v>1560</v>
      </c>
      <c r="C1876" s="4" t="s">
        <v>5016</v>
      </c>
      <c r="D1876" s="5">
        <v>45676</v>
      </c>
      <c r="E1876" s="4" t="s">
        <v>4960</v>
      </c>
      <c r="F1876" s="4" t="s">
        <v>4847</v>
      </c>
      <c r="G1876" s="4" t="s">
        <v>4987</v>
      </c>
      <c r="H1876" s="4" t="s">
        <v>5060</v>
      </c>
      <c r="I1876" s="4"/>
      <c r="J1876" s="4" t="s">
        <v>5092</v>
      </c>
      <c r="K1876" s="4" t="s">
        <v>5003</v>
      </c>
      <c r="L1876" s="4"/>
    </row>
    <row r="1877" spans="1:12">
      <c r="A1877" s="4" t="s">
        <v>7012</v>
      </c>
      <c r="B1877" s="4" t="s">
        <v>795</v>
      </c>
      <c r="C1877" s="4" t="s">
        <v>5238</v>
      </c>
      <c r="D1877" s="5">
        <v>45912</v>
      </c>
      <c r="E1877" s="4" t="s">
        <v>4894</v>
      </c>
      <c r="F1877" s="4" t="s">
        <v>4865</v>
      </c>
      <c r="G1877" s="4" t="s">
        <v>5044</v>
      </c>
      <c r="H1877" s="4" t="s">
        <v>5136</v>
      </c>
      <c r="I1877" s="4">
        <v>1332</v>
      </c>
      <c r="J1877" s="4"/>
      <c r="K1877" s="4" t="s">
        <v>4930</v>
      </c>
      <c r="L1877" s="4"/>
    </row>
    <row r="1878" spans="1:12">
      <c r="A1878" s="4" t="s">
        <v>7013</v>
      </c>
      <c r="B1878" s="4" t="s">
        <v>3456</v>
      </c>
      <c r="C1878" s="4" t="s">
        <v>5229</v>
      </c>
      <c r="D1878" s="5">
        <v>45763</v>
      </c>
      <c r="E1878" s="4" t="s">
        <v>20</v>
      </c>
      <c r="F1878" s="4" t="s">
        <v>4824</v>
      </c>
      <c r="G1878" s="4"/>
      <c r="H1878" s="4" t="s">
        <v>5072</v>
      </c>
      <c r="I1878" s="4">
        <v>2043</v>
      </c>
      <c r="J1878" s="4" t="s">
        <v>5049</v>
      </c>
      <c r="K1878" s="4" t="s">
        <v>4963</v>
      </c>
      <c r="L1878" s="4" t="s">
        <v>5281</v>
      </c>
    </row>
    <row r="1879" spans="1:12">
      <c r="A1879" s="4" t="s">
        <v>7014</v>
      </c>
      <c r="B1879" s="4" t="s">
        <v>3806</v>
      </c>
      <c r="C1879" s="4" t="s">
        <v>5152</v>
      </c>
      <c r="D1879" s="5">
        <v>45740</v>
      </c>
      <c r="E1879" s="4" t="s">
        <v>5094</v>
      </c>
      <c r="F1879" s="4" t="s">
        <v>4824</v>
      </c>
      <c r="G1879" s="4" t="s">
        <v>4976</v>
      </c>
      <c r="H1879" s="4" t="s">
        <v>316</v>
      </c>
      <c r="I1879" s="4">
        <v>1904</v>
      </c>
      <c r="J1879" s="4" t="s">
        <v>5002</v>
      </c>
      <c r="K1879" s="4" t="s">
        <v>5047</v>
      </c>
      <c r="L1879" s="4"/>
    </row>
    <row r="1880" spans="1:12">
      <c r="A1880" s="4" t="s">
        <v>7015</v>
      </c>
      <c r="B1880" s="4" t="s">
        <v>2382</v>
      </c>
      <c r="C1880" s="4" t="s">
        <v>4937</v>
      </c>
      <c r="D1880" s="5">
        <v>45910</v>
      </c>
      <c r="E1880" s="4" t="s">
        <v>5094</v>
      </c>
      <c r="F1880" s="4" t="s">
        <v>4875</v>
      </c>
      <c r="G1880" s="4" t="s">
        <v>4927</v>
      </c>
      <c r="H1880" s="4" t="s">
        <v>4939</v>
      </c>
      <c r="I1880" s="4">
        <v>858</v>
      </c>
      <c r="J1880" s="4" t="s">
        <v>4956</v>
      </c>
      <c r="K1880" s="4" t="s">
        <v>4957</v>
      </c>
      <c r="L1880" s="4"/>
    </row>
    <row r="1881" spans="1:12">
      <c r="A1881" s="4" t="s">
        <v>7016</v>
      </c>
      <c r="B1881" s="4" t="s">
        <v>2917</v>
      </c>
      <c r="C1881" s="4" t="s">
        <v>4942</v>
      </c>
      <c r="D1881" s="5">
        <v>45785</v>
      </c>
      <c r="E1881" s="4" t="s">
        <v>5079</v>
      </c>
      <c r="F1881" s="4"/>
      <c r="G1881" s="4" t="s">
        <v>4972</v>
      </c>
      <c r="H1881" s="4" t="s">
        <v>5052</v>
      </c>
      <c r="I1881" s="4">
        <v>228</v>
      </c>
      <c r="J1881" s="4"/>
      <c r="K1881" s="4"/>
      <c r="L1881" s="4"/>
    </row>
    <row r="1882" spans="1:12">
      <c r="A1882" s="4" t="s">
        <v>7017</v>
      </c>
      <c r="B1882" s="4" t="s">
        <v>1222</v>
      </c>
      <c r="C1882" s="4" t="s">
        <v>5109</v>
      </c>
      <c r="D1882" s="5">
        <v>46000</v>
      </c>
      <c r="E1882" s="4"/>
      <c r="F1882" s="4" t="s">
        <v>4839</v>
      </c>
      <c r="G1882" s="4" t="s">
        <v>5010</v>
      </c>
      <c r="H1882" s="4" t="s">
        <v>5076</v>
      </c>
      <c r="I1882" s="4"/>
      <c r="J1882" s="4" t="s">
        <v>5100</v>
      </c>
      <c r="K1882" s="4" t="s">
        <v>4957</v>
      </c>
      <c r="L1882" s="4" t="s">
        <v>5250</v>
      </c>
    </row>
    <row r="1883" spans="1:12">
      <c r="A1883" s="4" t="s">
        <v>7018</v>
      </c>
      <c r="B1883" s="4" t="s">
        <v>3501</v>
      </c>
      <c r="C1883" s="4" t="s">
        <v>4942</v>
      </c>
      <c r="D1883" s="5">
        <v>45728</v>
      </c>
      <c r="E1883" s="4" t="s">
        <v>5038</v>
      </c>
      <c r="F1883" s="4" t="s">
        <v>4898</v>
      </c>
      <c r="G1883" s="4" t="s">
        <v>5135</v>
      </c>
      <c r="H1883" s="4" t="s">
        <v>4988</v>
      </c>
      <c r="I1883" s="4">
        <v>692</v>
      </c>
      <c r="J1883" s="4" t="s">
        <v>4973</v>
      </c>
      <c r="K1883" s="4" t="s">
        <v>5023</v>
      </c>
      <c r="L1883" s="4"/>
    </row>
    <row r="1884" spans="1:12">
      <c r="A1884" s="4" t="s">
        <v>7019</v>
      </c>
      <c r="B1884" s="4" t="s">
        <v>926</v>
      </c>
      <c r="C1884" s="4" t="s">
        <v>5140</v>
      </c>
      <c r="D1884" s="5">
        <v>45823</v>
      </c>
      <c r="E1884" s="4" t="s">
        <v>20</v>
      </c>
      <c r="F1884" s="4"/>
      <c r="G1884" s="4" t="s">
        <v>5010</v>
      </c>
      <c r="H1884" s="4" t="s">
        <v>4983</v>
      </c>
      <c r="I1884" s="4">
        <v>1875</v>
      </c>
      <c r="J1884" s="4" t="s">
        <v>5049</v>
      </c>
      <c r="K1884" s="4" t="s">
        <v>4969</v>
      </c>
      <c r="L1884" s="4"/>
    </row>
    <row r="1885" spans="1:12">
      <c r="A1885" s="4" t="s">
        <v>7020</v>
      </c>
      <c r="B1885" s="4" t="s">
        <v>3721</v>
      </c>
      <c r="C1885" s="4" t="s">
        <v>5226</v>
      </c>
      <c r="D1885" s="5">
        <v>45967</v>
      </c>
      <c r="E1885" s="4" t="s">
        <v>21</v>
      </c>
      <c r="F1885" s="4" t="s">
        <v>4875</v>
      </c>
      <c r="G1885" s="4" t="s">
        <v>5120</v>
      </c>
      <c r="H1885" s="4" t="s">
        <v>5017</v>
      </c>
      <c r="I1885" s="4">
        <v>1923</v>
      </c>
      <c r="J1885" s="4"/>
      <c r="K1885" s="4" t="s">
        <v>4969</v>
      </c>
      <c r="L1885" s="4"/>
    </row>
    <row r="1886" spans="1:12">
      <c r="A1886" s="4" t="s">
        <v>7021</v>
      </c>
      <c r="B1886" s="4" t="s">
        <v>633</v>
      </c>
      <c r="C1886" s="4" t="s">
        <v>5126</v>
      </c>
      <c r="D1886" s="5">
        <v>45700</v>
      </c>
      <c r="E1886" s="4"/>
      <c r="F1886" s="4"/>
      <c r="G1886" s="4" t="s">
        <v>5010</v>
      </c>
      <c r="H1886" s="4" t="s">
        <v>5006</v>
      </c>
      <c r="I1886" s="4">
        <v>1995</v>
      </c>
      <c r="J1886" s="4" t="s">
        <v>4973</v>
      </c>
      <c r="K1886" s="4" t="s">
        <v>4930</v>
      </c>
      <c r="L1886" s="4"/>
    </row>
    <row r="1887" spans="1:12">
      <c r="A1887" s="4" t="s">
        <v>7022</v>
      </c>
      <c r="B1887" s="4" t="s">
        <v>988</v>
      </c>
      <c r="C1887" s="4" t="s">
        <v>5170</v>
      </c>
      <c r="D1887" s="5">
        <v>45788</v>
      </c>
      <c r="E1887" s="4" t="s">
        <v>5134</v>
      </c>
      <c r="F1887" s="4"/>
      <c r="G1887" s="4" t="s">
        <v>4972</v>
      </c>
      <c r="H1887" s="4" t="s">
        <v>5052</v>
      </c>
      <c r="I1887" s="4">
        <v>1148</v>
      </c>
      <c r="J1887" s="4" t="s">
        <v>4929</v>
      </c>
      <c r="K1887" s="4"/>
      <c r="L1887" s="4"/>
    </row>
    <row r="1888" spans="1:12">
      <c r="A1888" s="4" t="s">
        <v>7023</v>
      </c>
      <c r="B1888" s="4" t="s">
        <v>2782</v>
      </c>
      <c r="C1888" s="4" t="s">
        <v>5111</v>
      </c>
      <c r="D1888" s="5">
        <v>45683</v>
      </c>
      <c r="E1888" s="4" t="s">
        <v>5043</v>
      </c>
      <c r="F1888" s="4" t="s">
        <v>4824</v>
      </c>
      <c r="G1888" s="4" t="s">
        <v>5059</v>
      </c>
      <c r="H1888" s="4" t="s">
        <v>5072</v>
      </c>
      <c r="I1888" s="4">
        <v>1415</v>
      </c>
      <c r="J1888" s="4" t="s">
        <v>5002</v>
      </c>
      <c r="K1888" s="4"/>
      <c r="L1888" s="4"/>
    </row>
    <row r="1889" spans="1:12">
      <c r="A1889" s="4" t="s">
        <v>7024</v>
      </c>
      <c r="B1889" s="4" t="s">
        <v>1292</v>
      </c>
      <c r="C1889" s="4" t="s">
        <v>5016</v>
      </c>
      <c r="D1889" s="5">
        <v>45881</v>
      </c>
      <c r="E1889" s="4" t="s">
        <v>4896</v>
      </c>
      <c r="F1889" s="4" t="s">
        <v>4857</v>
      </c>
      <c r="G1889" s="4" t="s">
        <v>5089</v>
      </c>
      <c r="H1889" s="4" t="s">
        <v>4945</v>
      </c>
      <c r="I1889" s="4"/>
      <c r="J1889" s="4" t="s">
        <v>4956</v>
      </c>
      <c r="K1889" s="4" t="s">
        <v>5035</v>
      </c>
      <c r="L1889" s="4"/>
    </row>
    <row r="1890" spans="1:12">
      <c r="A1890" s="4" t="s">
        <v>7025</v>
      </c>
      <c r="B1890" s="4" t="s">
        <v>880</v>
      </c>
      <c r="C1890" s="4" t="s">
        <v>5106</v>
      </c>
      <c r="D1890" s="5"/>
      <c r="E1890" s="4" t="s">
        <v>251</v>
      </c>
      <c r="F1890" s="4" t="s">
        <v>4898</v>
      </c>
      <c r="G1890" s="4" t="s">
        <v>5025</v>
      </c>
      <c r="H1890" s="4" t="s">
        <v>5063</v>
      </c>
      <c r="I1890" s="4">
        <v>2117</v>
      </c>
      <c r="J1890" s="4" t="s">
        <v>5031</v>
      </c>
      <c r="K1890" s="4" t="s">
        <v>5023</v>
      </c>
      <c r="L1890" s="4"/>
    </row>
    <row r="1891" spans="1:12">
      <c r="A1891" s="4" t="s">
        <v>7026</v>
      </c>
      <c r="B1891" s="4" t="s">
        <v>2421</v>
      </c>
      <c r="C1891" s="4" t="s">
        <v>4990</v>
      </c>
      <c r="D1891" s="5">
        <v>46012</v>
      </c>
      <c r="E1891" s="4" t="s">
        <v>21</v>
      </c>
      <c r="F1891" s="4" t="s">
        <v>4908</v>
      </c>
      <c r="G1891" s="4" t="s">
        <v>5089</v>
      </c>
      <c r="H1891" s="4" t="s">
        <v>4934</v>
      </c>
      <c r="I1891" s="4">
        <v>1284</v>
      </c>
      <c r="J1891" s="4" t="s">
        <v>4940</v>
      </c>
      <c r="K1891" s="4" t="s">
        <v>4969</v>
      </c>
      <c r="L1891" s="4" t="s">
        <v>5221</v>
      </c>
    </row>
    <row r="1892" spans="1:12">
      <c r="A1892" s="4" t="s">
        <v>7027</v>
      </c>
      <c r="B1892" s="4" t="s">
        <v>3289</v>
      </c>
      <c r="C1892" s="4" t="s">
        <v>5383</v>
      </c>
      <c r="D1892" s="5">
        <v>45860</v>
      </c>
      <c r="E1892" s="4" t="s">
        <v>4966</v>
      </c>
      <c r="F1892" s="4" t="s">
        <v>4875</v>
      </c>
      <c r="G1892" s="4" t="s">
        <v>4927</v>
      </c>
      <c r="H1892" s="4"/>
      <c r="I1892" s="4">
        <v>984</v>
      </c>
      <c r="J1892" s="4"/>
      <c r="K1892" s="4" t="s">
        <v>4999</v>
      </c>
      <c r="L1892" s="4"/>
    </row>
    <row r="1893" spans="1:12">
      <c r="A1893" s="4" t="s">
        <v>7028</v>
      </c>
      <c r="B1893" s="4" t="s">
        <v>3079</v>
      </c>
      <c r="C1893" s="4" t="s">
        <v>5229</v>
      </c>
      <c r="D1893" s="5">
        <v>45719</v>
      </c>
      <c r="E1893" s="4" t="s">
        <v>4894</v>
      </c>
      <c r="F1893" s="4" t="s">
        <v>4847</v>
      </c>
      <c r="G1893" s="4" t="s">
        <v>5135</v>
      </c>
      <c r="H1893" s="4" t="s">
        <v>222</v>
      </c>
      <c r="I1893" s="4"/>
      <c r="J1893" s="4" t="s">
        <v>4962</v>
      </c>
      <c r="K1893" s="4" t="s">
        <v>5023</v>
      </c>
      <c r="L1893" s="4" t="s">
        <v>5250</v>
      </c>
    </row>
    <row r="1894" spans="1:12">
      <c r="A1894" s="4" t="s">
        <v>7029</v>
      </c>
      <c r="B1894" s="4" t="s">
        <v>1244</v>
      </c>
      <c r="C1894" s="4" t="s">
        <v>5238</v>
      </c>
      <c r="D1894" s="5">
        <v>45816</v>
      </c>
      <c r="E1894" s="4" t="s">
        <v>5065</v>
      </c>
      <c r="F1894" s="4"/>
      <c r="G1894" s="4" t="s">
        <v>5156</v>
      </c>
      <c r="H1894" s="4" t="s">
        <v>4934</v>
      </c>
      <c r="I1894" s="4">
        <v>965</v>
      </c>
      <c r="J1894" s="4" t="s">
        <v>4940</v>
      </c>
      <c r="K1894" s="4" t="s">
        <v>4963</v>
      </c>
      <c r="L1894" s="4"/>
    </row>
    <row r="1895" spans="1:12">
      <c r="A1895" s="4" t="s">
        <v>7030</v>
      </c>
      <c r="B1895" s="4" t="s">
        <v>3872</v>
      </c>
      <c r="C1895" s="4" t="s">
        <v>5042</v>
      </c>
      <c r="D1895" s="5">
        <v>45901</v>
      </c>
      <c r="E1895" s="4" t="s">
        <v>21</v>
      </c>
      <c r="F1895" s="4" t="s">
        <v>4819</v>
      </c>
      <c r="G1895" s="4" t="s">
        <v>5044</v>
      </c>
      <c r="H1895" s="4" t="s">
        <v>4939</v>
      </c>
      <c r="I1895" s="4">
        <v>480</v>
      </c>
      <c r="J1895" s="4" t="s">
        <v>5107</v>
      </c>
      <c r="K1895" s="4" t="s">
        <v>5003</v>
      </c>
      <c r="L1895" s="4"/>
    </row>
    <row r="1896" spans="1:12">
      <c r="A1896" s="4" t="s">
        <v>7031</v>
      </c>
      <c r="B1896" s="4" t="s">
        <v>4301</v>
      </c>
      <c r="C1896" s="4" t="s">
        <v>5020</v>
      </c>
      <c r="D1896" s="5">
        <v>45896</v>
      </c>
      <c r="E1896" s="4" t="s">
        <v>5038</v>
      </c>
      <c r="F1896" s="4" t="s">
        <v>4908</v>
      </c>
      <c r="G1896" s="4" t="s">
        <v>5039</v>
      </c>
      <c r="H1896" s="4"/>
      <c r="I1896" s="4"/>
      <c r="J1896" s="4" t="s">
        <v>5049</v>
      </c>
      <c r="K1896" s="4" t="s">
        <v>4957</v>
      </c>
      <c r="L1896" s="4"/>
    </row>
    <row r="1897" spans="1:12">
      <c r="A1897" s="4" t="s">
        <v>7032</v>
      </c>
      <c r="B1897" s="4" t="s">
        <v>3983</v>
      </c>
      <c r="C1897" s="4" t="s">
        <v>5293</v>
      </c>
      <c r="D1897" s="5">
        <v>45681</v>
      </c>
      <c r="E1897" s="4" t="s">
        <v>4982</v>
      </c>
      <c r="F1897" s="4" t="s">
        <v>4898</v>
      </c>
      <c r="G1897" s="4"/>
      <c r="H1897" s="4" t="s">
        <v>4945</v>
      </c>
      <c r="I1897" s="4">
        <v>1498</v>
      </c>
      <c r="J1897" s="4" t="s">
        <v>4984</v>
      </c>
      <c r="K1897" s="4" t="s">
        <v>4999</v>
      </c>
      <c r="L1897" s="4"/>
    </row>
    <row r="1898" spans="1:12">
      <c r="A1898" s="4" t="s">
        <v>7033</v>
      </c>
      <c r="B1898" s="4" t="s">
        <v>1262</v>
      </c>
      <c r="C1898" s="4" t="s">
        <v>4937</v>
      </c>
      <c r="D1898" s="5">
        <v>45751</v>
      </c>
      <c r="E1898" s="4" t="s">
        <v>5094</v>
      </c>
      <c r="F1898" s="4" t="s">
        <v>4824</v>
      </c>
      <c r="G1898" s="4" t="s">
        <v>5071</v>
      </c>
      <c r="H1898" s="4" t="s">
        <v>5063</v>
      </c>
      <c r="I1898" s="4">
        <v>220</v>
      </c>
      <c r="J1898" s="4" t="s">
        <v>4956</v>
      </c>
      <c r="K1898" s="4" t="s">
        <v>5047</v>
      </c>
      <c r="L1898" s="4"/>
    </row>
    <row r="1899" spans="1:12">
      <c r="A1899" s="4" t="s">
        <v>7034</v>
      </c>
      <c r="B1899" s="4" t="s">
        <v>1989</v>
      </c>
      <c r="C1899" s="4" t="s">
        <v>4959</v>
      </c>
      <c r="D1899" s="5">
        <v>45752</v>
      </c>
      <c r="E1899" s="4"/>
      <c r="F1899" s="4" t="s">
        <v>4891</v>
      </c>
      <c r="G1899" s="4" t="s">
        <v>5074</v>
      </c>
      <c r="H1899" s="4"/>
      <c r="I1899" s="4">
        <v>1434</v>
      </c>
      <c r="J1899" s="4" t="s">
        <v>4956</v>
      </c>
      <c r="K1899" s="4" t="s">
        <v>5057</v>
      </c>
      <c r="L1899" s="4"/>
    </row>
    <row r="1900" spans="1:12">
      <c r="A1900" s="4" t="s">
        <v>7035</v>
      </c>
      <c r="B1900" s="4" t="s">
        <v>3420</v>
      </c>
      <c r="C1900" s="4" t="s">
        <v>5001</v>
      </c>
      <c r="D1900" s="5">
        <v>45802</v>
      </c>
      <c r="E1900" s="4"/>
      <c r="F1900" s="4"/>
      <c r="G1900" s="4" t="s">
        <v>4938</v>
      </c>
      <c r="H1900" s="4" t="s">
        <v>4994</v>
      </c>
      <c r="I1900" s="4">
        <v>1565</v>
      </c>
      <c r="J1900" s="4" t="s">
        <v>5031</v>
      </c>
      <c r="K1900" s="4" t="s">
        <v>4999</v>
      </c>
      <c r="L1900" s="4"/>
    </row>
    <row r="1901" spans="1:12">
      <c r="A1901" s="4" t="s">
        <v>7036</v>
      </c>
      <c r="B1901" s="4" t="s">
        <v>2251</v>
      </c>
      <c r="C1901" s="4" t="s">
        <v>5210</v>
      </c>
      <c r="D1901" s="5">
        <v>45985</v>
      </c>
      <c r="E1901" s="4" t="s">
        <v>5022</v>
      </c>
      <c r="F1901" s="4" t="s">
        <v>4875</v>
      </c>
      <c r="G1901" s="4" t="s">
        <v>5010</v>
      </c>
      <c r="H1901" s="4" t="s">
        <v>4988</v>
      </c>
      <c r="I1901" s="4">
        <v>494</v>
      </c>
      <c r="J1901" s="4" t="s">
        <v>5100</v>
      </c>
      <c r="K1901" s="4" t="s">
        <v>5053</v>
      </c>
      <c r="L1901" s="4"/>
    </row>
    <row r="1902" spans="1:12">
      <c r="A1902" s="4" t="s">
        <v>7037</v>
      </c>
      <c r="B1902" s="4" t="s">
        <v>1824</v>
      </c>
      <c r="C1902" s="4" t="s">
        <v>4959</v>
      </c>
      <c r="D1902" s="5"/>
      <c r="E1902" s="4" t="s">
        <v>20</v>
      </c>
      <c r="F1902" s="4"/>
      <c r="G1902" s="4" t="s">
        <v>4997</v>
      </c>
      <c r="H1902" s="4" t="s">
        <v>4951</v>
      </c>
      <c r="I1902" s="4">
        <v>1819</v>
      </c>
      <c r="J1902" s="4" t="s">
        <v>5100</v>
      </c>
      <c r="K1902" s="4" t="s">
        <v>4957</v>
      </c>
      <c r="L1902" s="4"/>
    </row>
    <row r="1903" spans="1:12">
      <c r="A1903" s="4" t="s">
        <v>7038</v>
      </c>
      <c r="B1903" s="4" t="s">
        <v>1673</v>
      </c>
      <c r="C1903" s="4" t="s">
        <v>5116</v>
      </c>
      <c r="D1903" s="5">
        <v>45682</v>
      </c>
      <c r="E1903" s="4" t="s">
        <v>5034</v>
      </c>
      <c r="F1903" s="4" t="s">
        <v>4865</v>
      </c>
      <c r="G1903" s="4" t="s">
        <v>5135</v>
      </c>
      <c r="H1903" s="4" t="s">
        <v>5006</v>
      </c>
      <c r="I1903" s="4">
        <v>742</v>
      </c>
      <c r="J1903" s="4" t="s">
        <v>4956</v>
      </c>
      <c r="K1903" s="4" t="s">
        <v>4947</v>
      </c>
      <c r="L1903" s="4"/>
    </row>
    <row r="1904" spans="1:12">
      <c r="A1904" s="4" t="s">
        <v>7039</v>
      </c>
      <c r="B1904" s="4" t="s">
        <v>4650</v>
      </c>
      <c r="C1904" s="4" t="s">
        <v>4942</v>
      </c>
      <c r="D1904" s="5">
        <v>45999</v>
      </c>
      <c r="E1904" s="4" t="s">
        <v>251</v>
      </c>
      <c r="F1904" s="4" t="s">
        <v>4891</v>
      </c>
      <c r="G1904" s="4" t="s">
        <v>4972</v>
      </c>
      <c r="H1904" s="4"/>
      <c r="I1904" s="4">
        <v>676</v>
      </c>
      <c r="J1904" s="4" t="s">
        <v>5018</v>
      </c>
      <c r="K1904" s="4" t="s">
        <v>5026</v>
      </c>
      <c r="L1904" s="4"/>
    </row>
    <row r="1905" spans="1:12">
      <c r="A1905" s="4" t="s">
        <v>7040</v>
      </c>
      <c r="B1905" s="4" t="s">
        <v>1389</v>
      </c>
      <c r="C1905" s="4" t="s">
        <v>5226</v>
      </c>
      <c r="D1905" s="5">
        <v>45810</v>
      </c>
      <c r="E1905" s="4" t="s">
        <v>5056</v>
      </c>
      <c r="F1905" s="4" t="s">
        <v>4839</v>
      </c>
      <c r="G1905" s="4" t="s">
        <v>5014</v>
      </c>
      <c r="H1905" s="4" t="s">
        <v>489</v>
      </c>
      <c r="I1905" s="4">
        <v>1661</v>
      </c>
      <c r="J1905" s="4"/>
      <c r="K1905" s="4"/>
      <c r="L1905" s="4"/>
    </row>
    <row r="1906" spans="1:12">
      <c r="A1906" s="4" t="s">
        <v>7041</v>
      </c>
      <c r="B1906" s="4" t="s">
        <v>2360</v>
      </c>
      <c r="C1906" s="4" t="s">
        <v>4975</v>
      </c>
      <c r="D1906" s="5">
        <v>45680</v>
      </c>
      <c r="E1906" s="4" t="s">
        <v>4966</v>
      </c>
      <c r="F1906" s="4" t="s">
        <v>4824</v>
      </c>
      <c r="G1906" s="4" t="s">
        <v>4933</v>
      </c>
      <c r="H1906" s="4" t="s">
        <v>4998</v>
      </c>
      <c r="I1906" s="4">
        <v>356</v>
      </c>
      <c r="J1906" s="4" t="s">
        <v>4977</v>
      </c>
      <c r="K1906" s="4"/>
      <c r="L1906" s="4"/>
    </row>
    <row r="1907" spans="1:12">
      <c r="A1907" s="4" t="s">
        <v>7042</v>
      </c>
      <c r="B1907" s="4" t="s">
        <v>1156</v>
      </c>
      <c r="C1907" s="4" t="s">
        <v>5097</v>
      </c>
      <c r="D1907" s="5">
        <v>45889</v>
      </c>
      <c r="E1907" s="4"/>
      <c r="F1907" s="4" t="s">
        <v>4865</v>
      </c>
      <c r="G1907" s="4" t="s">
        <v>5174</v>
      </c>
      <c r="H1907" s="4" t="s">
        <v>4945</v>
      </c>
      <c r="I1907" s="4">
        <v>1237</v>
      </c>
      <c r="J1907" s="4" t="s">
        <v>5002</v>
      </c>
      <c r="K1907" s="4" t="s">
        <v>5012</v>
      </c>
      <c r="L1907" s="4" t="s">
        <v>5281</v>
      </c>
    </row>
    <row r="1908" spans="1:12">
      <c r="A1908" s="4" t="s">
        <v>7043</v>
      </c>
      <c r="B1908" s="4" t="s">
        <v>978</v>
      </c>
      <c r="C1908" s="4" t="s">
        <v>5293</v>
      </c>
      <c r="D1908" s="5">
        <v>45983</v>
      </c>
      <c r="E1908" s="4" t="s">
        <v>4982</v>
      </c>
      <c r="F1908" s="4" t="s">
        <v>4865</v>
      </c>
      <c r="G1908" s="4" t="s">
        <v>4987</v>
      </c>
      <c r="H1908" s="4" t="s">
        <v>5011</v>
      </c>
      <c r="I1908" s="4">
        <v>1426</v>
      </c>
      <c r="J1908" s="4" t="s">
        <v>5018</v>
      </c>
      <c r="K1908" s="4" t="s">
        <v>4963</v>
      </c>
      <c r="L1908" s="4"/>
    </row>
    <row r="1909" spans="1:12">
      <c r="A1909" s="4" t="s">
        <v>7044</v>
      </c>
      <c r="B1909" s="4" t="s">
        <v>476</v>
      </c>
      <c r="C1909" s="4" t="s">
        <v>5097</v>
      </c>
      <c r="D1909" s="5"/>
      <c r="E1909" s="4" t="s">
        <v>5034</v>
      </c>
      <c r="F1909" s="4" t="s">
        <v>4839</v>
      </c>
      <c r="G1909" s="4" t="s">
        <v>5089</v>
      </c>
      <c r="H1909" s="4"/>
      <c r="I1909" s="4">
        <v>1348</v>
      </c>
      <c r="J1909" s="4" t="s">
        <v>4977</v>
      </c>
      <c r="K1909" s="4" t="s">
        <v>4957</v>
      </c>
      <c r="L1909" s="4"/>
    </row>
    <row r="1910" spans="1:12">
      <c r="A1910" s="4" t="s">
        <v>7045</v>
      </c>
      <c r="B1910" s="4" t="s">
        <v>4592</v>
      </c>
      <c r="C1910" s="4" t="s">
        <v>4992</v>
      </c>
      <c r="D1910" s="5">
        <v>46009</v>
      </c>
      <c r="E1910" s="4" t="s">
        <v>5065</v>
      </c>
      <c r="F1910" s="4" t="s">
        <v>4865</v>
      </c>
      <c r="G1910" s="4" t="s">
        <v>5089</v>
      </c>
      <c r="H1910" s="4" t="s">
        <v>4934</v>
      </c>
      <c r="I1910" s="4">
        <v>2204</v>
      </c>
      <c r="J1910" s="4" t="s">
        <v>5100</v>
      </c>
      <c r="K1910" s="4" t="s">
        <v>5057</v>
      </c>
      <c r="L1910" s="4"/>
    </row>
    <row r="1911" spans="1:12">
      <c r="A1911" s="4" t="s">
        <v>7046</v>
      </c>
      <c r="B1911" s="4" t="s">
        <v>2880</v>
      </c>
      <c r="C1911" s="4" t="s">
        <v>4926</v>
      </c>
      <c r="D1911" s="5">
        <v>45710</v>
      </c>
      <c r="E1911" s="4" t="s">
        <v>369</v>
      </c>
      <c r="F1911" s="4"/>
      <c r="G1911" s="4"/>
      <c r="H1911" s="4" t="s">
        <v>4939</v>
      </c>
      <c r="I1911" s="4">
        <v>1505</v>
      </c>
      <c r="J1911" s="4" t="s">
        <v>4935</v>
      </c>
      <c r="K1911" s="4" t="s">
        <v>5047</v>
      </c>
      <c r="L1911" s="4"/>
    </row>
    <row r="1912" spans="1:12">
      <c r="A1912" s="4" t="s">
        <v>7047</v>
      </c>
      <c r="B1912" s="4" t="s">
        <v>2937</v>
      </c>
      <c r="C1912" s="4" t="s">
        <v>5170</v>
      </c>
      <c r="D1912" s="5">
        <v>45753</v>
      </c>
      <c r="E1912" s="4" t="s">
        <v>4982</v>
      </c>
      <c r="F1912" s="4"/>
      <c r="G1912" s="4" t="s">
        <v>5014</v>
      </c>
      <c r="H1912" s="4" t="s">
        <v>5011</v>
      </c>
      <c r="I1912" s="4">
        <v>272</v>
      </c>
      <c r="J1912" s="4" t="s">
        <v>5049</v>
      </c>
      <c r="K1912" s="4"/>
      <c r="L1912" s="4"/>
    </row>
    <row r="1913" spans="1:12">
      <c r="A1913" s="4" t="s">
        <v>7048</v>
      </c>
      <c r="B1913" s="4" t="s">
        <v>4207</v>
      </c>
      <c r="C1913" s="4" t="s">
        <v>5005</v>
      </c>
      <c r="D1913" s="5">
        <v>45660</v>
      </c>
      <c r="E1913" s="4" t="s">
        <v>4896</v>
      </c>
      <c r="F1913" s="4" t="s">
        <v>4819</v>
      </c>
      <c r="G1913" s="4" t="s">
        <v>4944</v>
      </c>
      <c r="H1913" s="4" t="s">
        <v>4951</v>
      </c>
      <c r="I1913" s="4">
        <v>1420</v>
      </c>
      <c r="J1913" s="4"/>
      <c r="K1913" s="4" t="s">
        <v>5012</v>
      </c>
      <c r="L1913" s="4"/>
    </row>
    <row r="1914" spans="1:12">
      <c r="A1914" s="4" t="s">
        <v>7049</v>
      </c>
      <c r="B1914" s="4" t="s">
        <v>1267</v>
      </c>
      <c r="C1914" s="4" t="s">
        <v>4996</v>
      </c>
      <c r="D1914" s="5">
        <v>45709</v>
      </c>
      <c r="E1914" s="4" t="s">
        <v>4896</v>
      </c>
      <c r="F1914" s="4" t="s">
        <v>4898</v>
      </c>
      <c r="G1914" s="4" t="s">
        <v>4993</v>
      </c>
      <c r="H1914" s="4" t="s">
        <v>5052</v>
      </c>
      <c r="I1914" s="4">
        <v>1971</v>
      </c>
      <c r="J1914" s="4" t="s">
        <v>4984</v>
      </c>
      <c r="K1914" s="4" t="s">
        <v>4947</v>
      </c>
      <c r="L1914" s="4"/>
    </row>
    <row r="1915" spans="1:12">
      <c r="A1915" s="4" t="s">
        <v>7050</v>
      </c>
      <c r="B1915" s="4" t="s">
        <v>3912</v>
      </c>
      <c r="C1915" s="4" t="s">
        <v>5226</v>
      </c>
      <c r="D1915" s="5">
        <v>46011</v>
      </c>
      <c r="E1915" s="4"/>
      <c r="F1915" s="4" t="s">
        <v>4824</v>
      </c>
      <c r="G1915" s="4" t="s">
        <v>4972</v>
      </c>
      <c r="H1915" s="4"/>
      <c r="I1915" s="4"/>
      <c r="J1915" s="4" t="s">
        <v>4977</v>
      </c>
      <c r="K1915" s="4"/>
      <c r="L1915" s="4"/>
    </row>
    <row r="1916" spans="1:12">
      <c r="A1916" s="4" t="s">
        <v>7051</v>
      </c>
      <c r="B1916" s="4" t="s">
        <v>4115</v>
      </c>
      <c r="C1916" s="4" t="s">
        <v>5037</v>
      </c>
      <c r="D1916" s="5"/>
      <c r="E1916" s="4" t="s">
        <v>5038</v>
      </c>
      <c r="F1916" s="4" t="s">
        <v>4819</v>
      </c>
      <c r="G1916" s="4" t="s">
        <v>5130</v>
      </c>
      <c r="H1916" s="4" t="s">
        <v>5072</v>
      </c>
      <c r="I1916" s="4">
        <v>350</v>
      </c>
      <c r="J1916" s="4" t="s">
        <v>5031</v>
      </c>
      <c r="K1916" s="4" t="s">
        <v>5053</v>
      </c>
      <c r="L1916" s="4"/>
    </row>
    <row r="1917" spans="1:12">
      <c r="A1917" s="4" t="s">
        <v>7052</v>
      </c>
      <c r="B1917" s="4" t="s">
        <v>984</v>
      </c>
      <c r="C1917" s="4" t="s">
        <v>5005</v>
      </c>
      <c r="D1917" s="5">
        <v>45673</v>
      </c>
      <c r="E1917" s="4" t="s">
        <v>4943</v>
      </c>
      <c r="F1917" s="4" t="s">
        <v>4898</v>
      </c>
      <c r="G1917" s="4" t="s">
        <v>4972</v>
      </c>
      <c r="H1917" s="4" t="s">
        <v>5017</v>
      </c>
      <c r="I1917" s="4">
        <v>2305</v>
      </c>
      <c r="J1917" s="4" t="s">
        <v>4946</v>
      </c>
      <c r="K1917" s="4" t="s">
        <v>5023</v>
      </c>
      <c r="L1917" s="4"/>
    </row>
    <row r="1918" spans="1:12">
      <c r="A1918" s="4" t="s">
        <v>7053</v>
      </c>
      <c r="B1918" s="4" t="s">
        <v>1900</v>
      </c>
      <c r="C1918" s="4" t="s">
        <v>5213</v>
      </c>
      <c r="D1918" s="5">
        <v>46004</v>
      </c>
      <c r="E1918" s="4" t="s">
        <v>369</v>
      </c>
      <c r="F1918" s="4" t="s">
        <v>4847</v>
      </c>
      <c r="G1918" s="4" t="s">
        <v>4950</v>
      </c>
      <c r="H1918" s="4" t="s">
        <v>4968</v>
      </c>
      <c r="I1918" s="4">
        <v>554</v>
      </c>
      <c r="J1918" s="4" t="s">
        <v>5002</v>
      </c>
      <c r="K1918" s="4" t="s">
        <v>5012</v>
      </c>
      <c r="L1918" s="4"/>
    </row>
    <row r="1919" spans="1:12">
      <c r="A1919" s="4" t="s">
        <v>7054</v>
      </c>
      <c r="B1919" s="4" t="s">
        <v>3066</v>
      </c>
      <c r="C1919" s="4" t="s">
        <v>5126</v>
      </c>
      <c r="D1919" s="5">
        <v>45842</v>
      </c>
      <c r="E1919" s="4" t="s">
        <v>5113</v>
      </c>
      <c r="F1919" s="4" t="s">
        <v>4891</v>
      </c>
      <c r="G1919" s="4" t="s">
        <v>4938</v>
      </c>
      <c r="H1919" s="4" t="s">
        <v>4945</v>
      </c>
      <c r="I1919" s="4">
        <v>1772</v>
      </c>
      <c r="J1919" s="4" t="s">
        <v>4973</v>
      </c>
      <c r="K1919" s="4" t="s">
        <v>5057</v>
      </c>
      <c r="L1919" s="4"/>
    </row>
    <row r="1920" spans="1:12">
      <c r="A1920" s="4" t="s">
        <v>7055</v>
      </c>
      <c r="B1920" s="4" t="s">
        <v>3416</v>
      </c>
      <c r="C1920" s="4" t="s">
        <v>5140</v>
      </c>
      <c r="D1920" s="5">
        <v>45847</v>
      </c>
      <c r="E1920" s="4" t="s">
        <v>5113</v>
      </c>
      <c r="F1920" s="4"/>
      <c r="G1920" s="4" t="s">
        <v>5156</v>
      </c>
      <c r="H1920" s="4" t="s">
        <v>4928</v>
      </c>
      <c r="I1920" s="4"/>
      <c r="J1920" s="4" t="s">
        <v>4940</v>
      </c>
      <c r="K1920" s="4" t="s">
        <v>5012</v>
      </c>
      <c r="L1920" s="4"/>
    </row>
    <row r="1921" spans="1:12">
      <c r="A1921" s="4" t="s">
        <v>7056</v>
      </c>
      <c r="B1921" s="4" t="s">
        <v>1978</v>
      </c>
      <c r="C1921" s="4" t="s">
        <v>5210</v>
      </c>
      <c r="D1921" s="5">
        <v>45749</v>
      </c>
      <c r="E1921" s="4" t="s">
        <v>20</v>
      </c>
      <c r="F1921" s="4" t="s">
        <v>4865</v>
      </c>
      <c r="G1921" s="4" t="s">
        <v>5142</v>
      </c>
      <c r="H1921" s="4" t="s">
        <v>5076</v>
      </c>
      <c r="I1921" s="4"/>
      <c r="J1921" s="4" t="s">
        <v>5031</v>
      </c>
      <c r="K1921" s="4"/>
      <c r="L1921" s="4"/>
    </row>
    <row r="1922" spans="1:12">
      <c r="A1922" s="4" t="s">
        <v>7057</v>
      </c>
      <c r="B1922" s="4" t="s">
        <v>3274</v>
      </c>
      <c r="C1922" s="4" t="s">
        <v>4986</v>
      </c>
      <c r="D1922" s="5">
        <v>45797</v>
      </c>
      <c r="E1922" s="4" t="s">
        <v>5056</v>
      </c>
      <c r="F1922" s="4"/>
      <c r="G1922" s="4" t="s">
        <v>4933</v>
      </c>
      <c r="H1922" s="4" t="s">
        <v>5136</v>
      </c>
      <c r="I1922" s="4">
        <v>955</v>
      </c>
      <c r="J1922" s="4"/>
      <c r="K1922" s="4"/>
      <c r="L1922" s="4"/>
    </row>
    <row r="1923" spans="1:12">
      <c r="A1923" s="4" t="s">
        <v>7058</v>
      </c>
      <c r="B1923" s="4" t="s">
        <v>1536</v>
      </c>
      <c r="C1923" s="4" t="s">
        <v>5033</v>
      </c>
      <c r="D1923" s="5">
        <v>45957</v>
      </c>
      <c r="E1923" s="4"/>
      <c r="F1923" s="4" t="s">
        <v>4857</v>
      </c>
      <c r="G1923" s="4" t="s">
        <v>5025</v>
      </c>
      <c r="H1923" s="4"/>
      <c r="I1923" s="4">
        <v>1857</v>
      </c>
      <c r="J1923" s="4" t="s">
        <v>4984</v>
      </c>
      <c r="K1923" s="4"/>
      <c r="L1923" s="4"/>
    </row>
    <row r="1924" spans="1:12">
      <c r="A1924" s="4" t="s">
        <v>7059</v>
      </c>
      <c r="B1924" s="4" t="s">
        <v>1751</v>
      </c>
      <c r="C1924" s="4" t="s">
        <v>5042</v>
      </c>
      <c r="D1924" s="5">
        <v>45982</v>
      </c>
      <c r="E1924" s="4"/>
      <c r="F1924" s="4" t="s">
        <v>4865</v>
      </c>
      <c r="G1924" s="4" t="s">
        <v>5172</v>
      </c>
      <c r="H1924" s="4" t="s">
        <v>5136</v>
      </c>
      <c r="I1924" s="4"/>
      <c r="J1924" s="4" t="s">
        <v>5031</v>
      </c>
      <c r="K1924" s="4" t="s">
        <v>5003</v>
      </c>
      <c r="L1924" s="4"/>
    </row>
    <row r="1925" spans="1:12">
      <c r="A1925" s="4" t="s">
        <v>7060</v>
      </c>
      <c r="B1925" s="4" t="s">
        <v>2598</v>
      </c>
      <c r="C1925" s="4" t="s">
        <v>4965</v>
      </c>
      <c r="D1925" s="5">
        <v>45884</v>
      </c>
      <c r="E1925" s="4" t="s">
        <v>5113</v>
      </c>
      <c r="F1925" s="4" t="s">
        <v>4847</v>
      </c>
      <c r="G1925" s="4" t="s">
        <v>4997</v>
      </c>
      <c r="H1925" s="4" t="s">
        <v>4998</v>
      </c>
      <c r="I1925" s="4">
        <v>181</v>
      </c>
      <c r="J1925" s="4" t="s">
        <v>5092</v>
      </c>
      <c r="K1925" s="4" t="s">
        <v>5122</v>
      </c>
      <c r="L1925" s="4"/>
    </row>
    <row r="1926" spans="1:12">
      <c r="A1926" s="4" t="s">
        <v>7061</v>
      </c>
      <c r="B1926" s="4" t="s">
        <v>2683</v>
      </c>
      <c r="C1926" s="4" t="s">
        <v>5005</v>
      </c>
      <c r="D1926" s="5">
        <v>45704</v>
      </c>
      <c r="E1926" s="4" t="s">
        <v>21</v>
      </c>
      <c r="F1926" s="4" t="s">
        <v>4839</v>
      </c>
      <c r="G1926" s="4" t="s">
        <v>5062</v>
      </c>
      <c r="H1926" s="4"/>
      <c r="I1926" s="4">
        <v>435</v>
      </c>
      <c r="J1926" s="4" t="s">
        <v>5049</v>
      </c>
      <c r="K1926" s="4" t="s">
        <v>4969</v>
      </c>
      <c r="L1926" s="4" t="s">
        <v>5993</v>
      </c>
    </row>
    <row r="1927" spans="1:12">
      <c r="A1927" s="4" t="s">
        <v>7062</v>
      </c>
      <c r="B1927" s="4" t="s">
        <v>3327</v>
      </c>
      <c r="C1927" s="4" t="s">
        <v>5009</v>
      </c>
      <c r="D1927" s="5"/>
      <c r="E1927" s="4"/>
      <c r="F1927" s="4" t="s">
        <v>4824</v>
      </c>
      <c r="G1927" s="4" t="s">
        <v>5132</v>
      </c>
      <c r="H1927" s="4"/>
      <c r="I1927" s="4"/>
      <c r="J1927" s="4" t="s">
        <v>5082</v>
      </c>
      <c r="K1927" s="4" t="s">
        <v>4978</v>
      </c>
      <c r="L1927" s="4"/>
    </row>
    <row r="1928" spans="1:12">
      <c r="A1928" s="4" t="s">
        <v>7063</v>
      </c>
      <c r="B1928" s="4" t="s">
        <v>4174</v>
      </c>
      <c r="C1928" s="4" t="s">
        <v>5029</v>
      </c>
      <c r="D1928" s="5">
        <v>45740</v>
      </c>
      <c r="E1928" s="4" t="s">
        <v>5056</v>
      </c>
      <c r="F1928" s="4" t="s">
        <v>4875</v>
      </c>
      <c r="G1928" s="4"/>
      <c r="H1928" s="4" t="s">
        <v>4968</v>
      </c>
      <c r="I1928" s="4"/>
      <c r="J1928" s="4" t="s">
        <v>5107</v>
      </c>
      <c r="K1928" s="4" t="s">
        <v>5003</v>
      </c>
      <c r="L1928" s="4" t="s">
        <v>5770</v>
      </c>
    </row>
    <row r="1929" spans="1:12">
      <c r="A1929" s="4" t="s">
        <v>7064</v>
      </c>
      <c r="B1929" s="4" t="s">
        <v>4179</v>
      </c>
      <c r="C1929" s="4" t="s">
        <v>5176</v>
      </c>
      <c r="D1929" s="5">
        <v>45936</v>
      </c>
      <c r="E1929" s="4" t="s">
        <v>5056</v>
      </c>
      <c r="F1929" s="4" t="s">
        <v>4839</v>
      </c>
      <c r="G1929" s="4"/>
      <c r="H1929" s="4" t="s">
        <v>5072</v>
      </c>
      <c r="I1929" s="4">
        <v>322</v>
      </c>
      <c r="J1929" s="4" t="s">
        <v>4940</v>
      </c>
      <c r="K1929" s="4" t="s">
        <v>5026</v>
      </c>
      <c r="L1929" s="4"/>
    </row>
    <row r="1930" spans="1:12">
      <c r="A1930" s="4" t="s">
        <v>7065</v>
      </c>
      <c r="B1930" s="4" t="s">
        <v>2683</v>
      </c>
      <c r="C1930" s="4" t="s">
        <v>5240</v>
      </c>
      <c r="D1930" s="5">
        <v>45768</v>
      </c>
      <c r="E1930" s="4" t="s">
        <v>5079</v>
      </c>
      <c r="F1930" s="4"/>
      <c r="G1930" s="4" t="s">
        <v>5010</v>
      </c>
      <c r="H1930" s="4" t="s">
        <v>5017</v>
      </c>
      <c r="I1930" s="4">
        <v>312</v>
      </c>
      <c r="J1930" s="4" t="s">
        <v>5002</v>
      </c>
      <c r="K1930" s="4" t="s">
        <v>5047</v>
      </c>
      <c r="L1930" s="4"/>
    </row>
    <row r="1931" spans="1:12">
      <c r="A1931" s="4" t="s">
        <v>7066</v>
      </c>
      <c r="B1931" s="4" t="s">
        <v>3044</v>
      </c>
      <c r="C1931" s="4" t="s">
        <v>5046</v>
      </c>
      <c r="D1931" s="5">
        <v>46012</v>
      </c>
      <c r="E1931" s="4" t="s">
        <v>5127</v>
      </c>
      <c r="F1931" s="4"/>
      <c r="G1931" s="4" t="s">
        <v>5059</v>
      </c>
      <c r="H1931" s="4" t="s">
        <v>4951</v>
      </c>
      <c r="I1931" s="4">
        <v>1347</v>
      </c>
      <c r="J1931" s="4" t="s">
        <v>5137</v>
      </c>
      <c r="K1931" s="4"/>
      <c r="L1931" s="4"/>
    </row>
    <row r="1932" spans="1:12">
      <c r="A1932" s="4" t="s">
        <v>7067</v>
      </c>
      <c r="B1932" s="4" t="s">
        <v>4395</v>
      </c>
      <c r="C1932" s="4" t="s">
        <v>5152</v>
      </c>
      <c r="D1932" s="5">
        <v>45980</v>
      </c>
      <c r="E1932" s="4" t="s">
        <v>5056</v>
      </c>
      <c r="F1932" s="4" t="s">
        <v>4875</v>
      </c>
      <c r="G1932" s="4" t="s">
        <v>5135</v>
      </c>
      <c r="H1932" s="4" t="s">
        <v>4983</v>
      </c>
      <c r="I1932" s="4">
        <v>489</v>
      </c>
      <c r="J1932" s="4" t="s">
        <v>5137</v>
      </c>
      <c r="K1932" s="4" t="s">
        <v>5053</v>
      </c>
      <c r="L1932" s="4"/>
    </row>
    <row r="1933" spans="1:12">
      <c r="A1933" s="4" t="s">
        <v>7068</v>
      </c>
      <c r="B1933" s="4" t="s">
        <v>3202</v>
      </c>
      <c r="C1933" s="4" t="s">
        <v>4992</v>
      </c>
      <c r="D1933" s="5"/>
      <c r="E1933" s="4" t="s">
        <v>4960</v>
      </c>
      <c r="F1933" s="4"/>
      <c r="G1933" s="4" t="s">
        <v>4927</v>
      </c>
      <c r="H1933" s="4" t="s">
        <v>316</v>
      </c>
      <c r="I1933" s="4">
        <v>540</v>
      </c>
      <c r="J1933" s="4" t="s">
        <v>5191</v>
      </c>
      <c r="K1933" s="4" t="s">
        <v>4963</v>
      </c>
      <c r="L1933" s="4"/>
    </row>
    <row r="1934" spans="1:12">
      <c r="A1934" s="4" t="s">
        <v>7069</v>
      </c>
      <c r="B1934" s="4" t="s">
        <v>3013</v>
      </c>
      <c r="C1934" s="4" t="s">
        <v>4996</v>
      </c>
      <c r="D1934" s="5">
        <v>45943</v>
      </c>
      <c r="E1934" s="4" t="s">
        <v>5127</v>
      </c>
      <c r="F1934" s="4" t="s">
        <v>4847</v>
      </c>
      <c r="G1934" s="4" t="s">
        <v>5172</v>
      </c>
      <c r="H1934" s="4" t="s">
        <v>5084</v>
      </c>
      <c r="I1934" s="4">
        <v>2379</v>
      </c>
      <c r="J1934" s="4" t="s">
        <v>4977</v>
      </c>
      <c r="K1934" s="4" t="s">
        <v>5035</v>
      </c>
      <c r="L1934" s="4"/>
    </row>
    <row r="1935" spans="1:12">
      <c r="A1935" s="4" t="s">
        <v>7070</v>
      </c>
      <c r="B1935" s="4" t="s">
        <v>3044</v>
      </c>
      <c r="C1935" s="4" t="s">
        <v>4971</v>
      </c>
      <c r="D1935" s="5">
        <v>45740</v>
      </c>
      <c r="E1935" s="4" t="s">
        <v>5022</v>
      </c>
      <c r="F1935" s="4" t="s">
        <v>4891</v>
      </c>
      <c r="G1935" s="4" t="s">
        <v>5025</v>
      </c>
      <c r="H1935" s="4" t="s">
        <v>133</v>
      </c>
      <c r="I1935" s="4"/>
      <c r="J1935" s="4" t="s">
        <v>5002</v>
      </c>
      <c r="K1935" s="4" t="s">
        <v>4999</v>
      </c>
      <c r="L1935" s="4"/>
    </row>
    <row r="1936" spans="1:12">
      <c r="A1936" s="4" t="s">
        <v>7071</v>
      </c>
      <c r="B1936" s="4" t="s">
        <v>2163</v>
      </c>
      <c r="C1936" s="4" t="s">
        <v>4932</v>
      </c>
      <c r="D1936" s="5">
        <v>45795</v>
      </c>
      <c r="E1936" s="4"/>
      <c r="F1936" s="4" t="s">
        <v>4819</v>
      </c>
      <c r="G1936" s="4" t="s">
        <v>4944</v>
      </c>
      <c r="H1936" s="4" t="s">
        <v>5063</v>
      </c>
      <c r="I1936" s="4">
        <v>1814</v>
      </c>
      <c r="J1936" s="4" t="s">
        <v>4935</v>
      </c>
      <c r="K1936" s="4" t="s">
        <v>4947</v>
      </c>
      <c r="L1936" s="4"/>
    </row>
    <row r="1937" spans="1:12">
      <c r="A1937" s="4" t="s">
        <v>7072</v>
      </c>
      <c r="B1937" s="4" t="s">
        <v>4504</v>
      </c>
      <c r="C1937" s="4" t="s">
        <v>4937</v>
      </c>
      <c r="D1937" s="5">
        <v>45876</v>
      </c>
      <c r="E1937" s="4" t="s">
        <v>5022</v>
      </c>
      <c r="F1937" s="4"/>
      <c r="G1937" s="4" t="s">
        <v>5135</v>
      </c>
      <c r="H1937" s="4" t="s">
        <v>4998</v>
      </c>
      <c r="I1937" s="4"/>
      <c r="J1937" s="4" t="s">
        <v>4984</v>
      </c>
      <c r="K1937" s="4" t="s">
        <v>4947</v>
      </c>
      <c r="L1937" s="4" t="s">
        <v>5168</v>
      </c>
    </row>
    <row r="1938" spans="1:12">
      <c r="A1938" s="4" t="s">
        <v>7073</v>
      </c>
      <c r="B1938" s="4" t="s">
        <v>2834</v>
      </c>
      <c r="C1938" s="4" t="s">
        <v>5238</v>
      </c>
      <c r="D1938" s="5">
        <v>45999</v>
      </c>
      <c r="E1938" s="4"/>
      <c r="F1938" s="4" t="s">
        <v>4891</v>
      </c>
      <c r="G1938" s="4" t="s">
        <v>5071</v>
      </c>
      <c r="H1938" s="4" t="s">
        <v>5063</v>
      </c>
      <c r="I1938" s="4">
        <v>2321</v>
      </c>
      <c r="J1938" s="4" t="s">
        <v>4946</v>
      </c>
      <c r="K1938" s="4" t="s">
        <v>5057</v>
      </c>
      <c r="L1938" s="4"/>
    </row>
    <row r="1939" spans="1:12">
      <c r="A1939" s="4" t="s">
        <v>7074</v>
      </c>
      <c r="B1939" s="4" t="s">
        <v>1728</v>
      </c>
      <c r="C1939" s="4" t="s">
        <v>5206</v>
      </c>
      <c r="D1939" s="5">
        <v>45985</v>
      </c>
      <c r="E1939" s="4" t="s">
        <v>4954</v>
      </c>
      <c r="F1939" s="4" t="s">
        <v>4819</v>
      </c>
      <c r="G1939" s="4" t="s">
        <v>5089</v>
      </c>
      <c r="H1939" s="4" t="s">
        <v>5076</v>
      </c>
      <c r="I1939" s="4">
        <v>1386</v>
      </c>
      <c r="J1939" s="4" t="s">
        <v>4984</v>
      </c>
      <c r="K1939" s="4" t="s">
        <v>5122</v>
      </c>
      <c r="L1939" s="4"/>
    </row>
    <row r="1940" spans="1:12">
      <c r="A1940" s="4" t="s">
        <v>7075</v>
      </c>
      <c r="B1940" s="4" t="s">
        <v>3353</v>
      </c>
      <c r="C1940" s="4" t="s">
        <v>4975</v>
      </c>
      <c r="D1940" s="5">
        <v>45817</v>
      </c>
      <c r="E1940" s="4" t="s">
        <v>4982</v>
      </c>
      <c r="F1940" s="4" t="s">
        <v>4824</v>
      </c>
      <c r="G1940" s="4" t="s">
        <v>4944</v>
      </c>
      <c r="H1940" s="4" t="s">
        <v>5060</v>
      </c>
      <c r="I1940" s="4"/>
      <c r="J1940" s="4" t="s">
        <v>4984</v>
      </c>
      <c r="K1940" s="4" t="s">
        <v>4957</v>
      </c>
      <c r="L1940" s="4"/>
    </row>
    <row r="1941" spans="1:12">
      <c r="A1941" s="4" t="s">
        <v>7076</v>
      </c>
      <c r="B1941" s="4" t="s">
        <v>1574</v>
      </c>
      <c r="C1941" s="4" t="s">
        <v>5111</v>
      </c>
      <c r="D1941" s="5"/>
      <c r="E1941" s="4" t="s">
        <v>4943</v>
      </c>
      <c r="F1941" s="4" t="s">
        <v>4898</v>
      </c>
      <c r="G1941" s="4" t="s">
        <v>5025</v>
      </c>
      <c r="H1941" s="4" t="s">
        <v>133</v>
      </c>
      <c r="I1941" s="4">
        <v>688</v>
      </c>
      <c r="J1941" s="4" t="s">
        <v>5018</v>
      </c>
      <c r="K1941" s="4"/>
      <c r="L1941" s="4"/>
    </row>
    <row r="1942" spans="1:12">
      <c r="A1942" s="4" t="s">
        <v>7077</v>
      </c>
      <c r="B1942" s="4" t="s">
        <v>195</v>
      </c>
      <c r="C1942" s="4" t="s">
        <v>5145</v>
      </c>
      <c r="D1942" s="5">
        <v>45967</v>
      </c>
      <c r="E1942" s="4" t="s">
        <v>5043</v>
      </c>
      <c r="F1942" s="4"/>
      <c r="G1942" s="4" t="s">
        <v>5142</v>
      </c>
      <c r="H1942" s="4" t="s">
        <v>5011</v>
      </c>
      <c r="I1942" s="4">
        <v>2050</v>
      </c>
      <c r="J1942" s="4" t="s">
        <v>5191</v>
      </c>
      <c r="K1942" s="4" t="s">
        <v>4969</v>
      </c>
      <c r="L1942" s="4"/>
    </row>
    <row r="1943" spans="1:12">
      <c r="A1943" s="4" t="s">
        <v>7078</v>
      </c>
      <c r="B1943" s="4" t="s">
        <v>534</v>
      </c>
      <c r="C1943" s="4" t="s">
        <v>5078</v>
      </c>
      <c r="D1943" s="5">
        <v>45763</v>
      </c>
      <c r="E1943" s="4" t="s">
        <v>5113</v>
      </c>
      <c r="F1943" s="4" t="s">
        <v>4824</v>
      </c>
      <c r="G1943" s="4" t="s">
        <v>5025</v>
      </c>
      <c r="H1943" s="4" t="s">
        <v>4988</v>
      </c>
      <c r="I1943" s="4">
        <v>283</v>
      </c>
      <c r="J1943" s="4" t="s">
        <v>4935</v>
      </c>
      <c r="K1943" s="4" t="s">
        <v>4969</v>
      </c>
      <c r="L1943" s="4"/>
    </row>
    <row r="1944" spans="1:12">
      <c r="A1944" s="4" t="s">
        <v>7079</v>
      </c>
      <c r="B1944" s="4" t="s">
        <v>147</v>
      </c>
      <c r="C1944" s="4" t="s">
        <v>4990</v>
      </c>
      <c r="D1944" s="5">
        <v>45983</v>
      </c>
      <c r="E1944" s="4" t="s">
        <v>4966</v>
      </c>
      <c r="F1944" s="4" t="s">
        <v>4847</v>
      </c>
      <c r="G1944" s="4" t="s">
        <v>5142</v>
      </c>
      <c r="H1944" s="4"/>
      <c r="I1944" s="4">
        <v>1258</v>
      </c>
      <c r="J1944" s="4"/>
      <c r="K1944" s="4" t="s">
        <v>4969</v>
      </c>
      <c r="L1944" s="4" t="s">
        <v>5066</v>
      </c>
    </row>
    <row r="1945" spans="1:12">
      <c r="A1945" s="4" t="s">
        <v>7080</v>
      </c>
      <c r="B1945" s="4" t="s">
        <v>1847</v>
      </c>
      <c r="C1945" s="4" t="s">
        <v>4953</v>
      </c>
      <c r="D1945" s="5">
        <v>45678</v>
      </c>
      <c r="E1945" s="4" t="s">
        <v>5127</v>
      </c>
      <c r="F1945" s="4" t="s">
        <v>4875</v>
      </c>
      <c r="G1945" s="4"/>
      <c r="H1945" s="4"/>
      <c r="I1945" s="4">
        <v>511</v>
      </c>
      <c r="J1945" s="4" t="s">
        <v>4977</v>
      </c>
      <c r="K1945" s="4"/>
      <c r="L1945" s="4"/>
    </row>
    <row r="1946" spans="1:12">
      <c r="A1946" s="4" t="s">
        <v>7081</v>
      </c>
      <c r="B1946" s="4" t="s">
        <v>1132</v>
      </c>
      <c r="C1946" s="4" t="s">
        <v>5202</v>
      </c>
      <c r="D1946" s="5">
        <v>45972</v>
      </c>
      <c r="E1946" s="4" t="s">
        <v>5043</v>
      </c>
      <c r="F1946" s="4" t="s">
        <v>4819</v>
      </c>
      <c r="G1946" s="4" t="s">
        <v>5071</v>
      </c>
      <c r="H1946" s="4" t="s">
        <v>5090</v>
      </c>
      <c r="I1946" s="4">
        <v>1533</v>
      </c>
      <c r="J1946" s="4" t="s">
        <v>4962</v>
      </c>
      <c r="K1946" s="4" t="s">
        <v>4969</v>
      </c>
      <c r="L1946" s="4"/>
    </row>
    <row r="1947" spans="1:12">
      <c r="A1947" s="4" t="s">
        <v>7082</v>
      </c>
      <c r="B1947" s="4" t="s">
        <v>2343</v>
      </c>
      <c r="C1947" s="4" t="s">
        <v>5240</v>
      </c>
      <c r="D1947" s="5">
        <v>46016</v>
      </c>
      <c r="E1947" s="4" t="s">
        <v>4982</v>
      </c>
      <c r="F1947" s="4" t="s">
        <v>4891</v>
      </c>
      <c r="G1947" s="4" t="s">
        <v>5030</v>
      </c>
      <c r="H1947" s="4" t="s">
        <v>5090</v>
      </c>
      <c r="I1947" s="4"/>
      <c r="J1947" s="4" t="s">
        <v>5137</v>
      </c>
      <c r="K1947" s="4" t="s">
        <v>5035</v>
      </c>
      <c r="L1947" s="4"/>
    </row>
    <row r="1948" spans="1:12">
      <c r="A1948" s="4" t="s">
        <v>7083</v>
      </c>
      <c r="B1948" s="4" t="s">
        <v>3434</v>
      </c>
      <c r="C1948" s="4" t="s">
        <v>5116</v>
      </c>
      <c r="D1948" s="5"/>
      <c r="E1948" s="4" t="s">
        <v>5022</v>
      </c>
      <c r="F1948" s="4" t="s">
        <v>4865</v>
      </c>
      <c r="G1948" s="4" t="s">
        <v>4993</v>
      </c>
      <c r="H1948" s="4" t="s">
        <v>5072</v>
      </c>
      <c r="I1948" s="4"/>
      <c r="J1948" s="4" t="s">
        <v>5191</v>
      </c>
      <c r="K1948" s="4" t="s">
        <v>4999</v>
      </c>
      <c r="L1948" s="4"/>
    </row>
    <row r="1949" spans="1:12">
      <c r="A1949" s="4" t="s">
        <v>7084</v>
      </c>
      <c r="B1949" s="4" t="s">
        <v>583</v>
      </c>
      <c r="C1949" s="4" t="s">
        <v>5016</v>
      </c>
      <c r="D1949" s="5">
        <v>45705</v>
      </c>
      <c r="E1949" s="4" t="s">
        <v>5079</v>
      </c>
      <c r="F1949" s="4" t="s">
        <v>4847</v>
      </c>
      <c r="G1949" s="4" t="s">
        <v>5062</v>
      </c>
      <c r="H1949" s="4" t="s">
        <v>489</v>
      </c>
      <c r="I1949" s="4"/>
      <c r="J1949" s="4"/>
      <c r="K1949" s="4" t="s">
        <v>4969</v>
      </c>
      <c r="L1949" s="4"/>
    </row>
    <row r="1950" spans="1:12">
      <c r="A1950" s="4" t="s">
        <v>7085</v>
      </c>
      <c r="B1950" s="4" t="s">
        <v>3152</v>
      </c>
      <c r="C1950" s="4" t="s">
        <v>5145</v>
      </c>
      <c r="D1950" s="5">
        <v>45673</v>
      </c>
      <c r="E1950" s="4"/>
      <c r="F1950" s="4" t="s">
        <v>4847</v>
      </c>
      <c r="G1950" s="4"/>
      <c r="H1950" s="4" t="s">
        <v>5072</v>
      </c>
      <c r="I1950" s="4">
        <v>94</v>
      </c>
      <c r="J1950" s="4" t="s">
        <v>4956</v>
      </c>
      <c r="K1950" s="4" t="s">
        <v>5053</v>
      </c>
      <c r="L1950" s="4" t="s">
        <v>6225</v>
      </c>
    </row>
    <row r="1951" spans="1:12">
      <c r="A1951" s="4" t="s">
        <v>7086</v>
      </c>
      <c r="B1951" s="4" t="s">
        <v>2964</v>
      </c>
      <c r="C1951" s="4" t="s">
        <v>5086</v>
      </c>
      <c r="D1951" s="5">
        <v>45668</v>
      </c>
      <c r="E1951" s="4" t="s">
        <v>4896</v>
      </c>
      <c r="F1951" s="4" t="s">
        <v>4865</v>
      </c>
      <c r="G1951" s="4" t="s">
        <v>5189</v>
      </c>
      <c r="H1951" s="4" t="s">
        <v>5084</v>
      </c>
      <c r="I1951" s="4"/>
      <c r="J1951" s="4" t="s">
        <v>5018</v>
      </c>
      <c r="K1951" s="4" t="s">
        <v>5003</v>
      </c>
      <c r="L1951" s="4"/>
    </row>
    <row r="1952" spans="1:12">
      <c r="A1952" s="4" t="s">
        <v>7087</v>
      </c>
      <c r="B1952" s="4" t="s">
        <v>1780</v>
      </c>
      <c r="C1952" s="4" t="s">
        <v>4965</v>
      </c>
      <c r="D1952" s="5">
        <v>45892</v>
      </c>
      <c r="E1952" s="4" t="s">
        <v>308</v>
      </c>
      <c r="F1952" s="4" t="s">
        <v>4847</v>
      </c>
      <c r="G1952" s="4" t="s">
        <v>5014</v>
      </c>
      <c r="H1952" s="4" t="s">
        <v>4994</v>
      </c>
      <c r="I1952" s="4">
        <v>1417</v>
      </c>
      <c r="J1952" s="4"/>
      <c r="K1952" s="4" t="s">
        <v>5047</v>
      </c>
      <c r="L1952" s="4"/>
    </row>
    <row r="1953" spans="1:11">
      <c r="A1953" s="4" t="s">
        <v>7088</v>
      </c>
      <c r="B1953" s="4" t="s">
        <v>4053</v>
      </c>
      <c r="C1953" s="4" t="s">
        <v>5325</v>
      </c>
      <c r="D1953" s="5">
        <v>45758</v>
      </c>
      <c r="E1953" s="4" t="s">
        <v>5038</v>
      </c>
      <c r="F1953" s="4" t="s">
        <v>4908</v>
      </c>
      <c r="G1953" s="4" t="s">
        <v>4961</v>
      </c>
      <c r="H1953" s="4" t="s">
        <v>4994</v>
      </c>
      <c r="I1953" s="4">
        <v>1238</v>
      </c>
      <c r="J1953" s="4" t="s">
        <v>5137</v>
      </c>
      <c r="K1953" s="4" t="s">
        <v>5003</v>
      </c>
    </row>
    <row r="1954" spans="1:11">
      <c r="A1954" s="4" t="s">
        <v>7089</v>
      </c>
      <c r="B1954" s="4" t="s">
        <v>2315</v>
      </c>
      <c r="C1954" s="4" t="s">
        <v>5293</v>
      </c>
      <c r="D1954" s="5">
        <v>45998</v>
      </c>
      <c r="E1954" s="4" t="s">
        <v>4982</v>
      </c>
      <c r="F1954" s="4" t="s">
        <v>4865</v>
      </c>
      <c r="G1954" s="4" t="s">
        <v>4927</v>
      </c>
      <c r="H1954" s="4" t="s">
        <v>5136</v>
      </c>
      <c r="I1954" s="4">
        <v>1263</v>
      </c>
      <c r="J1954" s="4" t="s">
        <v>5002</v>
      </c>
      <c r="K1954" s="4" t="s">
        <v>5035</v>
      </c>
    </row>
    <row r="1955" spans="1:11">
      <c r="A1955" s="4" t="s">
        <v>7090</v>
      </c>
      <c r="B1955" s="4" t="s">
        <v>527</v>
      </c>
      <c r="C1955" s="4" t="s">
        <v>5263</v>
      </c>
      <c r="D1955" s="5">
        <v>45784</v>
      </c>
      <c r="E1955" s="4" t="s">
        <v>4943</v>
      </c>
      <c r="F1955" s="4" t="s">
        <v>4857</v>
      </c>
      <c r="G1955" s="4" t="s">
        <v>4938</v>
      </c>
      <c r="H1955" s="4" t="s">
        <v>5072</v>
      </c>
      <c r="I1955" s="4">
        <v>266</v>
      </c>
      <c r="J1955" s="4" t="s">
        <v>4940</v>
      </c>
      <c r="K1955" s="4" t="s">
        <v>5003</v>
      </c>
    </row>
    <row r="1956" spans="1:11">
      <c r="A1956" s="4" t="s">
        <v>7091</v>
      </c>
      <c r="B1956" s="4" t="s">
        <v>1494</v>
      </c>
      <c r="C1956" s="4" t="s">
        <v>5293</v>
      </c>
      <c r="D1956" s="5">
        <v>45683</v>
      </c>
      <c r="E1956" s="4" t="s">
        <v>4982</v>
      </c>
      <c r="F1956" s="4"/>
      <c r="G1956" s="4" t="s">
        <v>4972</v>
      </c>
      <c r="H1956" s="4" t="s">
        <v>4988</v>
      </c>
      <c r="I1956" s="4">
        <v>1968</v>
      </c>
      <c r="J1956" s="4" t="s">
        <v>5049</v>
      </c>
      <c r="K1956" s="4"/>
    </row>
    <row r="1957" spans="1:11">
      <c r="A1957" s="4" t="s">
        <v>7092</v>
      </c>
      <c r="B1957" s="4" t="s">
        <v>4120</v>
      </c>
      <c r="C1957" s="4" t="s">
        <v>4971</v>
      </c>
      <c r="D1957" s="5">
        <v>45698</v>
      </c>
      <c r="E1957" s="4"/>
      <c r="F1957" s="4" t="s">
        <v>4839</v>
      </c>
      <c r="G1957" s="4" t="s">
        <v>4993</v>
      </c>
      <c r="H1957" s="4" t="s">
        <v>5090</v>
      </c>
      <c r="I1957" s="4">
        <v>1131</v>
      </c>
      <c r="J1957" s="4" t="s">
        <v>5031</v>
      </c>
      <c r="K1957" s="4" t="s">
        <v>4999</v>
      </c>
    </row>
    <row r="1958" spans="1:11">
      <c r="A1958" s="4" t="s">
        <v>7093</v>
      </c>
      <c r="B1958" s="4" t="s">
        <v>3088</v>
      </c>
      <c r="C1958" s="4" t="s">
        <v>5109</v>
      </c>
      <c r="D1958" s="5">
        <v>45815</v>
      </c>
      <c r="E1958" s="4" t="s">
        <v>5038</v>
      </c>
      <c r="F1958" s="4" t="s">
        <v>4824</v>
      </c>
      <c r="G1958" s="4" t="s">
        <v>5069</v>
      </c>
      <c r="H1958" s="4" t="s">
        <v>4998</v>
      </c>
      <c r="I1958" s="4">
        <v>807</v>
      </c>
      <c r="J1958" s="4"/>
      <c r="K1958" s="4" t="s">
        <v>5003</v>
      </c>
    </row>
    <row r="1959" spans="1:11">
      <c r="A1959" s="4" t="s">
        <v>7094</v>
      </c>
      <c r="B1959" s="4" t="s">
        <v>1703</v>
      </c>
      <c r="C1959" s="4" t="s">
        <v>5152</v>
      </c>
      <c r="D1959" s="5">
        <v>45845</v>
      </c>
      <c r="E1959" s="4" t="s">
        <v>5134</v>
      </c>
      <c r="F1959" s="4" t="s">
        <v>4857</v>
      </c>
      <c r="G1959" s="4" t="s">
        <v>4950</v>
      </c>
      <c r="H1959" s="4" t="s">
        <v>4945</v>
      </c>
      <c r="I1959" s="4">
        <v>1493</v>
      </c>
      <c r="J1959" s="4" t="s">
        <v>4977</v>
      </c>
      <c r="K1959" s="4" t="s">
        <v>4957</v>
      </c>
    </row>
    <row r="1960" spans="1:11">
      <c r="A1960" s="4" t="s">
        <v>7095</v>
      </c>
      <c r="B1960" s="4" t="s">
        <v>2517</v>
      </c>
      <c r="C1960" s="4" t="s">
        <v>4965</v>
      </c>
      <c r="D1960" s="5"/>
      <c r="E1960" s="4" t="s">
        <v>21</v>
      </c>
      <c r="F1960" s="4" t="s">
        <v>4908</v>
      </c>
      <c r="G1960" s="4" t="s">
        <v>4955</v>
      </c>
      <c r="H1960" s="4" t="s">
        <v>489</v>
      </c>
      <c r="I1960" s="4">
        <v>1761</v>
      </c>
      <c r="J1960" s="4" t="s">
        <v>5100</v>
      </c>
      <c r="K1960" s="4" t="s">
        <v>4978</v>
      </c>
    </row>
    <row r="1961" spans="1:11">
      <c r="A1961" s="4" t="s">
        <v>7096</v>
      </c>
      <c r="B1961" s="4" t="s">
        <v>1646</v>
      </c>
      <c r="C1961" s="4" t="s">
        <v>4992</v>
      </c>
      <c r="D1961" s="5">
        <v>45681</v>
      </c>
      <c r="E1961" s="4" t="s">
        <v>5134</v>
      </c>
      <c r="F1961" s="4" t="s">
        <v>4898</v>
      </c>
      <c r="G1961" s="4" t="s">
        <v>5039</v>
      </c>
      <c r="H1961" s="4" t="s">
        <v>4968</v>
      </c>
      <c r="I1961" s="4">
        <v>73</v>
      </c>
      <c r="J1961" s="4"/>
      <c r="K1961" s="4" t="s">
        <v>5122</v>
      </c>
    </row>
    <row r="1962" spans="1:11">
      <c r="A1962" s="4" t="s">
        <v>7097</v>
      </c>
      <c r="B1962" s="4" t="s">
        <v>788</v>
      </c>
      <c r="C1962" s="4" t="s">
        <v>5037</v>
      </c>
      <c r="D1962" s="5">
        <v>45766</v>
      </c>
      <c r="E1962" s="4" t="s">
        <v>5113</v>
      </c>
      <c r="F1962" s="4"/>
      <c r="G1962" s="4" t="s">
        <v>4993</v>
      </c>
      <c r="H1962" s="4" t="s">
        <v>133</v>
      </c>
      <c r="I1962" s="4">
        <v>1604</v>
      </c>
      <c r="J1962" s="4" t="s">
        <v>4956</v>
      </c>
      <c r="K1962" s="4" t="s">
        <v>4947</v>
      </c>
    </row>
    <row r="1963" spans="1:11">
      <c r="A1963" s="4" t="s">
        <v>7098</v>
      </c>
      <c r="B1963" s="4" t="s">
        <v>1440</v>
      </c>
      <c r="C1963" s="4" t="s">
        <v>5238</v>
      </c>
      <c r="D1963" s="5">
        <v>45850</v>
      </c>
      <c r="E1963" s="4" t="s">
        <v>5034</v>
      </c>
      <c r="F1963" s="4"/>
      <c r="G1963" s="4" t="s">
        <v>4997</v>
      </c>
      <c r="H1963" s="4" t="s">
        <v>489</v>
      </c>
      <c r="I1963" s="4">
        <v>694</v>
      </c>
      <c r="J1963" s="4"/>
      <c r="K1963" s="4" t="s">
        <v>5012</v>
      </c>
    </row>
    <row r="1964" spans="1:11">
      <c r="A1964" s="4" t="s">
        <v>7099</v>
      </c>
      <c r="B1964" s="4" t="s">
        <v>1037</v>
      </c>
      <c r="C1964" s="4" t="s">
        <v>5078</v>
      </c>
      <c r="D1964" s="5">
        <v>45748</v>
      </c>
      <c r="E1964" s="4" t="s">
        <v>20</v>
      </c>
      <c r="F1964" s="4" t="s">
        <v>4819</v>
      </c>
      <c r="G1964" s="4" t="s">
        <v>5030</v>
      </c>
      <c r="H1964" s="4" t="s">
        <v>5072</v>
      </c>
      <c r="I1964" s="4">
        <v>2182</v>
      </c>
      <c r="J1964" s="4" t="s">
        <v>4977</v>
      </c>
      <c r="K1964" s="4"/>
    </row>
    <row r="1965" spans="1:11">
      <c r="A1965" s="4" t="s">
        <v>7100</v>
      </c>
      <c r="B1965" s="4" t="s">
        <v>4564</v>
      </c>
      <c r="C1965" s="4" t="s">
        <v>5097</v>
      </c>
      <c r="D1965" s="5">
        <v>45789</v>
      </c>
      <c r="E1965" s="4" t="s">
        <v>5056</v>
      </c>
      <c r="F1965" s="4" t="s">
        <v>4819</v>
      </c>
      <c r="G1965" s="4" t="s">
        <v>5089</v>
      </c>
      <c r="H1965" s="4" t="s">
        <v>4968</v>
      </c>
      <c r="I1965" s="4"/>
      <c r="J1965" s="4" t="s">
        <v>4984</v>
      </c>
      <c r="K1965" s="4" t="s">
        <v>5035</v>
      </c>
    </row>
    <row r="1966" spans="1:11">
      <c r="A1966" s="4" t="s">
        <v>7101</v>
      </c>
      <c r="B1966" s="4" t="s">
        <v>3657</v>
      </c>
      <c r="C1966" s="4" t="s">
        <v>5051</v>
      </c>
      <c r="D1966" s="5">
        <v>45889</v>
      </c>
      <c r="E1966" s="4"/>
      <c r="F1966" s="4" t="s">
        <v>4847</v>
      </c>
      <c r="G1966" s="4" t="s">
        <v>5039</v>
      </c>
      <c r="H1966" s="4" t="s">
        <v>222</v>
      </c>
      <c r="I1966" s="4"/>
      <c r="J1966" s="4" t="s">
        <v>4956</v>
      </c>
      <c r="K1966" s="4" t="s">
        <v>4978</v>
      </c>
    </row>
    <row r="1967" spans="1:11">
      <c r="A1967" s="4" t="s">
        <v>7102</v>
      </c>
      <c r="B1967" s="4" t="s">
        <v>3610</v>
      </c>
      <c r="C1967" s="4" t="s">
        <v>4949</v>
      </c>
      <c r="D1967" s="5">
        <v>45771</v>
      </c>
      <c r="E1967" s="4" t="s">
        <v>369</v>
      </c>
      <c r="F1967" s="4" t="s">
        <v>4839</v>
      </c>
      <c r="G1967" s="4" t="s">
        <v>5174</v>
      </c>
      <c r="H1967" s="4" t="s">
        <v>4939</v>
      </c>
      <c r="I1967" s="4">
        <v>1015</v>
      </c>
      <c r="J1967" s="4"/>
      <c r="K1967" s="4" t="s">
        <v>4999</v>
      </c>
    </row>
    <row r="1968" spans="1:11">
      <c r="A1968" s="4" t="s">
        <v>7103</v>
      </c>
      <c r="B1968" s="4" t="s">
        <v>3825</v>
      </c>
      <c r="C1968" s="4" t="s">
        <v>5020</v>
      </c>
      <c r="D1968" s="5">
        <v>45996</v>
      </c>
      <c r="E1968" s="4" t="s">
        <v>5022</v>
      </c>
      <c r="F1968" s="4" t="s">
        <v>4875</v>
      </c>
      <c r="G1968" s="4" t="s">
        <v>5142</v>
      </c>
      <c r="H1968" s="4"/>
      <c r="I1968" s="4">
        <v>93</v>
      </c>
      <c r="J1968" s="4" t="s">
        <v>5100</v>
      </c>
      <c r="K1968" s="4" t="s">
        <v>5023</v>
      </c>
    </row>
    <row r="1969" spans="1:11">
      <c r="A1969" s="4" t="s">
        <v>7104</v>
      </c>
      <c r="B1969" s="4" t="s">
        <v>842</v>
      </c>
      <c r="C1969" s="4" t="s">
        <v>5140</v>
      </c>
      <c r="D1969" s="5">
        <v>45977</v>
      </c>
      <c r="E1969" s="4" t="s">
        <v>4894</v>
      </c>
      <c r="F1969" s="4"/>
      <c r="G1969" s="4" t="s">
        <v>4972</v>
      </c>
      <c r="H1969" s="4" t="s">
        <v>5076</v>
      </c>
      <c r="I1969" s="4">
        <v>2207</v>
      </c>
      <c r="J1969" s="4" t="s">
        <v>5092</v>
      </c>
      <c r="K1969" s="4" t="s">
        <v>5003</v>
      </c>
    </row>
    <row r="1970" spans="1:11">
      <c r="A1970" s="4" t="s">
        <v>7105</v>
      </c>
      <c r="B1970" s="4" t="s">
        <v>978</v>
      </c>
      <c r="C1970" s="4" t="s">
        <v>5202</v>
      </c>
      <c r="D1970" s="5">
        <v>45906</v>
      </c>
      <c r="E1970" s="4" t="s">
        <v>5056</v>
      </c>
      <c r="F1970" s="4" t="s">
        <v>4819</v>
      </c>
      <c r="G1970" s="4" t="s">
        <v>5059</v>
      </c>
      <c r="H1970" s="4" t="s">
        <v>5084</v>
      </c>
      <c r="I1970" s="4"/>
      <c r="J1970" s="4" t="s">
        <v>5049</v>
      </c>
      <c r="K1970" s="4" t="s">
        <v>5023</v>
      </c>
    </row>
    <row r="1971" spans="1:11">
      <c r="A1971" s="4" t="s">
        <v>7106</v>
      </c>
      <c r="B1971" s="4" t="s">
        <v>2402</v>
      </c>
      <c r="C1971" s="4" t="s">
        <v>4971</v>
      </c>
      <c r="D1971" s="5">
        <v>45989</v>
      </c>
      <c r="E1971" s="4" t="s">
        <v>5022</v>
      </c>
      <c r="F1971" s="4"/>
      <c r="G1971" s="4" t="s">
        <v>5025</v>
      </c>
      <c r="H1971" s="4" t="s">
        <v>5052</v>
      </c>
      <c r="I1971" s="4">
        <v>668</v>
      </c>
      <c r="J1971" s="4" t="s">
        <v>4973</v>
      </c>
      <c r="K1971" s="4" t="s">
        <v>5026</v>
      </c>
    </row>
    <row r="1972" spans="1:11">
      <c r="A1972" s="4" t="s">
        <v>7107</v>
      </c>
      <c r="B1972" s="4" t="s">
        <v>1591</v>
      </c>
      <c r="C1972" s="4" t="s">
        <v>5145</v>
      </c>
      <c r="D1972" s="5">
        <v>45762</v>
      </c>
      <c r="E1972" s="4" t="s">
        <v>5127</v>
      </c>
      <c r="F1972" s="4"/>
      <c r="G1972" s="4" t="s">
        <v>5174</v>
      </c>
      <c r="H1972" s="4" t="s">
        <v>5084</v>
      </c>
      <c r="I1972" s="4">
        <v>324</v>
      </c>
      <c r="J1972" s="4" t="s">
        <v>5092</v>
      </c>
      <c r="K1972" s="4" t="s">
        <v>4947</v>
      </c>
    </row>
    <row r="1973" spans="1:11">
      <c r="A1973" s="4" t="s">
        <v>7108</v>
      </c>
      <c r="B1973" s="4" t="s">
        <v>1772</v>
      </c>
      <c r="C1973" s="4" t="s">
        <v>5229</v>
      </c>
      <c r="D1973" s="5">
        <v>45925</v>
      </c>
      <c r="E1973" s="4" t="s">
        <v>5034</v>
      </c>
      <c r="F1973" s="4" t="s">
        <v>4898</v>
      </c>
      <c r="G1973" s="4" t="s">
        <v>5014</v>
      </c>
      <c r="H1973" s="4" t="s">
        <v>222</v>
      </c>
      <c r="I1973" s="4">
        <v>33</v>
      </c>
      <c r="J1973" s="4" t="s">
        <v>5100</v>
      </c>
      <c r="K1973" s="4" t="s">
        <v>5057</v>
      </c>
    </row>
    <row r="1974" spans="1:11">
      <c r="A1974" s="4" t="s">
        <v>7109</v>
      </c>
      <c r="B1974" s="4" t="s">
        <v>3578</v>
      </c>
      <c r="C1974" s="4" t="s">
        <v>4965</v>
      </c>
      <c r="D1974" s="5">
        <v>45784</v>
      </c>
      <c r="E1974" s="4" t="s">
        <v>308</v>
      </c>
      <c r="F1974" s="4" t="s">
        <v>4875</v>
      </c>
      <c r="G1974" s="4" t="s">
        <v>4961</v>
      </c>
      <c r="H1974" s="4" t="s">
        <v>4998</v>
      </c>
      <c r="I1974" s="4">
        <v>1229</v>
      </c>
      <c r="J1974" s="4" t="s">
        <v>4935</v>
      </c>
      <c r="K1974" s="4" t="s">
        <v>5122</v>
      </c>
    </row>
    <row r="1975" spans="1:11">
      <c r="A1975" s="4" t="s">
        <v>7110</v>
      </c>
      <c r="B1975" s="4" t="s">
        <v>1900</v>
      </c>
      <c r="C1975" s="4" t="s">
        <v>5325</v>
      </c>
      <c r="D1975" s="5">
        <v>45753</v>
      </c>
      <c r="E1975" s="4" t="s">
        <v>5043</v>
      </c>
      <c r="F1975" s="4" t="s">
        <v>4865</v>
      </c>
      <c r="G1975" s="4" t="s">
        <v>5172</v>
      </c>
      <c r="H1975" s="4" t="s">
        <v>5090</v>
      </c>
      <c r="I1975" s="4">
        <v>1103</v>
      </c>
      <c r="J1975" s="4" t="s">
        <v>4935</v>
      </c>
      <c r="K1975" s="4"/>
    </row>
    <row r="1976" spans="1:11">
      <c r="A1976" s="4" t="s">
        <v>7111</v>
      </c>
      <c r="B1976" s="4" t="s">
        <v>1707</v>
      </c>
      <c r="C1976" s="4" t="s">
        <v>5226</v>
      </c>
      <c r="D1976" s="5">
        <v>45949</v>
      </c>
      <c r="E1976" s="4" t="s">
        <v>5038</v>
      </c>
      <c r="F1976" s="4" t="s">
        <v>4839</v>
      </c>
      <c r="G1976" s="4" t="s">
        <v>5095</v>
      </c>
      <c r="H1976" s="4"/>
      <c r="I1976" s="4">
        <v>1844</v>
      </c>
      <c r="J1976" s="4" t="s">
        <v>5049</v>
      </c>
      <c r="K1976" s="4" t="s">
        <v>4947</v>
      </c>
    </row>
    <row r="1977" spans="1:11">
      <c r="A1977" s="4" t="s">
        <v>7112</v>
      </c>
      <c r="B1977" s="4" t="s">
        <v>1641</v>
      </c>
      <c r="C1977" s="4" t="s">
        <v>5116</v>
      </c>
      <c r="D1977" s="5">
        <v>45926</v>
      </c>
      <c r="E1977" s="4" t="s">
        <v>5056</v>
      </c>
      <c r="F1977" s="4"/>
      <c r="G1977" s="4" t="s">
        <v>4938</v>
      </c>
      <c r="H1977" s="4" t="s">
        <v>133</v>
      </c>
      <c r="I1977" s="4">
        <v>1755</v>
      </c>
      <c r="J1977" s="4" t="s">
        <v>4929</v>
      </c>
      <c r="K1977" s="4" t="s">
        <v>5053</v>
      </c>
    </row>
    <row r="1978" spans="1:11">
      <c r="A1978" s="4" t="s">
        <v>7113</v>
      </c>
      <c r="B1978" s="4" t="s">
        <v>3649</v>
      </c>
      <c r="C1978" s="4" t="s">
        <v>4959</v>
      </c>
      <c r="D1978" s="5">
        <v>45844</v>
      </c>
      <c r="E1978" s="4" t="s">
        <v>4954</v>
      </c>
      <c r="F1978" s="4" t="s">
        <v>4824</v>
      </c>
      <c r="G1978" s="4" t="s">
        <v>5189</v>
      </c>
      <c r="H1978" s="4" t="s">
        <v>4951</v>
      </c>
      <c r="I1978" s="4">
        <v>1840</v>
      </c>
      <c r="J1978" s="4" t="s">
        <v>4984</v>
      </c>
      <c r="K1978" s="4" t="s">
        <v>4930</v>
      </c>
    </row>
    <row r="1979" spans="1:11">
      <c r="A1979" s="4" t="s">
        <v>7114</v>
      </c>
      <c r="B1979" s="4" t="s">
        <v>4309</v>
      </c>
      <c r="C1979" s="4" t="s">
        <v>5202</v>
      </c>
      <c r="D1979" s="5">
        <v>45875</v>
      </c>
      <c r="E1979" s="4" t="s">
        <v>21</v>
      </c>
      <c r="F1979" s="4" t="s">
        <v>4898</v>
      </c>
      <c r="G1979" s="4" t="s">
        <v>4950</v>
      </c>
      <c r="H1979" s="4" t="s">
        <v>4968</v>
      </c>
      <c r="I1979" s="4">
        <v>1762</v>
      </c>
      <c r="J1979" s="4" t="s">
        <v>4977</v>
      </c>
      <c r="K1979" s="4" t="s">
        <v>4963</v>
      </c>
    </row>
    <row r="1980" spans="1:11">
      <c r="A1980" s="4" t="s">
        <v>7115</v>
      </c>
      <c r="B1980" s="4" t="s">
        <v>2809</v>
      </c>
      <c r="C1980" s="4" t="s">
        <v>5005</v>
      </c>
      <c r="D1980" s="5">
        <v>45969</v>
      </c>
      <c r="E1980" s="4" t="s">
        <v>20</v>
      </c>
      <c r="F1980" s="4" t="s">
        <v>4839</v>
      </c>
      <c r="G1980" s="4" t="s">
        <v>4972</v>
      </c>
      <c r="H1980" s="4" t="s">
        <v>5076</v>
      </c>
      <c r="I1980" s="4"/>
      <c r="J1980" s="4" t="s">
        <v>4962</v>
      </c>
      <c r="K1980" s="4"/>
    </row>
    <row r="1981" spans="1:11">
      <c r="A1981" s="4" t="s">
        <v>7116</v>
      </c>
      <c r="B1981" s="4" t="s">
        <v>2760</v>
      </c>
      <c r="C1981" s="4" t="s">
        <v>5325</v>
      </c>
      <c r="D1981" s="5"/>
      <c r="E1981" s="4" t="s">
        <v>5034</v>
      </c>
      <c r="F1981" s="4"/>
      <c r="G1981" s="4" t="s">
        <v>5135</v>
      </c>
      <c r="H1981" s="4" t="s">
        <v>5072</v>
      </c>
      <c r="I1981" s="4"/>
      <c r="J1981" s="4" t="s">
        <v>5002</v>
      </c>
      <c r="K1981" s="4"/>
    </row>
    <row r="1982" spans="1:11">
      <c r="A1982" s="4" t="s">
        <v>7117</v>
      </c>
      <c r="B1982" s="4" t="s">
        <v>1206</v>
      </c>
      <c r="C1982" s="4" t="s">
        <v>5152</v>
      </c>
      <c r="D1982" s="5">
        <v>45728</v>
      </c>
      <c r="E1982" s="4" t="s">
        <v>4954</v>
      </c>
      <c r="F1982" s="4"/>
      <c r="G1982" s="4" t="s">
        <v>4997</v>
      </c>
      <c r="H1982" s="4" t="s">
        <v>4998</v>
      </c>
      <c r="I1982" s="4">
        <v>1124</v>
      </c>
      <c r="J1982" s="4" t="s">
        <v>4956</v>
      </c>
      <c r="K1982" s="4" t="s">
        <v>4957</v>
      </c>
    </row>
    <row r="1983" spans="1:11">
      <c r="A1983" s="4" t="s">
        <v>7118</v>
      </c>
      <c r="B1983" s="4" t="s">
        <v>3496</v>
      </c>
      <c r="C1983" s="4" t="s">
        <v>5118</v>
      </c>
      <c r="D1983" s="5">
        <v>45695</v>
      </c>
      <c r="E1983" s="4" t="s">
        <v>4896</v>
      </c>
      <c r="F1983" s="4"/>
      <c r="G1983" s="4" t="s">
        <v>5156</v>
      </c>
      <c r="H1983" s="4" t="s">
        <v>222</v>
      </c>
      <c r="I1983" s="4">
        <v>2382</v>
      </c>
      <c r="J1983" s="4" t="s">
        <v>4956</v>
      </c>
      <c r="K1983" s="4" t="s">
        <v>5012</v>
      </c>
    </row>
    <row r="1984" spans="1:11">
      <c r="A1984" s="4" t="s">
        <v>7119</v>
      </c>
      <c r="B1984" s="4" t="s">
        <v>3075</v>
      </c>
      <c r="C1984" s="4" t="s">
        <v>4959</v>
      </c>
      <c r="D1984" s="5">
        <v>45689</v>
      </c>
      <c r="E1984" s="4" t="s">
        <v>20</v>
      </c>
      <c r="F1984" s="4"/>
      <c r="G1984" s="4" t="s">
        <v>5156</v>
      </c>
      <c r="H1984" s="4" t="s">
        <v>4928</v>
      </c>
      <c r="I1984" s="4">
        <v>2302</v>
      </c>
      <c r="J1984" s="4" t="s">
        <v>4956</v>
      </c>
      <c r="K1984" s="4" t="s">
        <v>4963</v>
      </c>
    </row>
    <row r="1985" spans="1:12">
      <c r="A1985" s="4" t="s">
        <v>7120</v>
      </c>
      <c r="B1985" s="4" t="s">
        <v>3034</v>
      </c>
      <c r="C1985" s="4" t="s">
        <v>5176</v>
      </c>
      <c r="D1985" s="5">
        <v>45917</v>
      </c>
      <c r="E1985" s="4" t="s">
        <v>251</v>
      </c>
      <c r="F1985" s="4" t="s">
        <v>4839</v>
      </c>
      <c r="G1985" s="4" t="s">
        <v>4950</v>
      </c>
      <c r="H1985" s="4" t="s">
        <v>4951</v>
      </c>
      <c r="I1985" s="4">
        <v>142</v>
      </c>
      <c r="J1985" s="4" t="s">
        <v>4946</v>
      </c>
      <c r="K1985" s="4" t="s">
        <v>5053</v>
      </c>
      <c r="L1985" s="4"/>
    </row>
    <row r="1986" spans="1:12">
      <c r="A1986" s="4" t="s">
        <v>7121</v>
      </c>
      <c r="B1986" s="4" t="s">
        <v>1798</v>
      </c>
      <c r="C1986" s="4" t="s">
        <v>5042</v>
      </c>
      <c r="D1986" s="5">
        <v>45976</v>
      </c>
      <c r="E1986" s="4" t="s">
        <v>5034</v>
      </c>
      <c r="F1986" s="4"/>
      <c r="G1986" s="4" t="s">
        <v>4933</v>
      </c>
      <c r="H1986" s="4" t="s">
        <v>4998</v>
      </c>
      <c r="I1986" s="4">
        <v>2190</v>
      </c>
      <c r="J1986" s="4" t="s">
        <v>4977</v>
      </c>
      <c r="K1986" s="4"/>
      <c r="L1986" s="4"/>
    </row>
    <row r="1987" spans="1:12">
      <c r="A1987" s="4" t="s">
        <v>7122</v>
      </c>
      <c r="B1987" s="4" t="s">
        <v>2023</v>
      </c>
      <c r="C1987" s="4" t="s">
        <v>5042</v>
      </c>
      <c r="D1987" s="5">
        <v>45911</v>
      </c>
      <c r="E1987" s="4" t="s">
        <v>5065</v>
      </c>
      <c r="F1987" s="4" t="s">
        <v>4875</v>
      </c>
      <c r="G1987" s="4" t="s">
        <v>5044</v>
      </c>
      <c r="H1987" s="4" t="s">
        <v>4998</v>
      </c>
      <c r="I1987" s="4">
        <v>2305</v>
      </c>
      <c r="J1987" s="4" t="s">
        <v>4940</v>
      </c>
      <c r="K1987" s="4" t="s">
        <v>4963</v>
      </c>
      <c r="L1987" s="4"/>
    </row>
    <row r="1988" spans="1:12">
      <c r="A1988" s="4" t="s">
        <v>7123</v>
      </c>
      <c r="B1988" s="4" t="s">
        <v>1150</v>
      </c>
      <c r="C1988" s="4" t="s">
        <v>5016</v>
      </c>
      <c r="D1988" s="5"/>
      <c r="E1988" s="4" t="s">
        <v>4943</v>
      </c>
      <c r="F1988" s="4" t="s">
        <v>4847</v>
      </c>
      <c r="G1988" s="4" t="s">
        <v>5142</v>
      </c>
      <c r="H1988" s="4" t="s">
        <v>4939</v>
      </c>
      <c r="I1988" s="4">
        <v>577</v>
      </c>
      <c r="J1988" s="4" t="s">
        <v>5018</v>
      </c>
      <c r="K1988" s="4"/>
      <c r="L1988" s="4"/>
    </row>
    <row r="1989" spans="1:12">
      <c r="A1989" s="4" t="s">
        <v>7124</v>
      </c>
      <c r="B1989" s="4" t="s">
        <v>2192</v>
      </c>
      <c r="C1989" s="4" t="s">
        <v>5152</v>
      </c>
      <c r="D1989" s="5"/>
      <c r="E1989" s="4" t="s">
        <v>5043</v>
      </c>
      <c r="F1989" s="4" t="s">
        <v>4908</v>
      </c>
      <c r="G1989" s="4" t="s">
        <v>5062</v>
      </c>
      <c r="H1989" s="4"/>
      <c r="I1989" s="4">
        <v>1152</v>
      </c>
      <c r="J1989" s="4" t="s">
        <v>4977</v>
      </c>
      <c r="K1989" s="4" t="s">
        <v>4930</v>
      </c>
      <c r="L1989" s="4"/>
    </row>
    <row r="1990" spans="1:12">
      <c r="A1990" s="4" t="s">
        <v>7125</v>
      </c>
      <c r="B1990" s="4" t="s">
        <v>873</v>
      </c>
      <c r="C1990" s="4" t="s">
        <v>5160</v>
      </c>
      <c r="D1990" s="5">
        <v>45665</v>
      </c>
      <c r="E1990" s="4" t="s">
        <v>4982</v>
      </c>
      <c r="F1990" s="4" t="s">
        <v>4875</v>
      </c>
      <c r="G1990" s="4" t="s">
        <v>5135</v>
      </c>
      <c r="H1990" s="4"/>
      <c r="I1990" s="4">
        <v>1933</v>
      </c>
      <c r="J1990" s="4" t="s">
        <v>4956</v>
      </c>
      <c r="K1990" s="4" t="s">
        <v>4963</v>
      </c>
      <c r="L1990" s="4"/>
    </row>
    <row r="1991" spans="1:12">
      <c r="A1991" s="4" t="s">
        <v>7126</v>
      </c>
      <c r="B1991" s="4" t="s">
        <v>4032</v>
      </c>
      <c r="C1991" s="4" t="s">
        <v>4942</v>
      </c>
      <c r="D1991" s="5">
        <v>45693</v>
      </c>
      <c r="E1991" s="4" t="s">
        <v>4943</v>
      </c>
      <c r="F1991" s="4" t="s">
        <v>4908</v>
      </c>
      <c r="G1991" s="4" t="s">
        <v>5069</v>
      </c>
      <c r="H1991" s="4" t="s">
        <v>4994</v>
      </c>
      <c r="I1991" s="4">
        <v>2137</v>
      </c>
      <c r="J1991" s="4" t="s">
        <v>4973</v>
      </c>
      <c r="K1991" s="4" t="s">
        <v>5057</v>
      </c>
      <c r="L1991" s="4"/>
    </row>
    <row r="1992" spans="1:12">
      <c r="A1992" s="4" t="s">
        <v>7127</v>
      </c>
      <c r="B1992" s="4" t="s">
        <v>3588</v>
      </c>
      <c r="C1992" s="4" t="s">
        <v>5238</v>
      </c>
      <c r="D1992" s="5">
        <v>45984</v>
      </c>
      <c r="E1992" s="4" t="s">
        <v>5079</v>
      </c>
      <c r="F1992" s="4" t="s">
        <v>4898</v>
      </c>
      <c r="G1992" s="4" t="s">
        <v>4972</v>
      </c>
      <c r="H1992" s="4" t="s">
        <v>4945</v>
      </c>
      <c r="I1992" s="4">
        <v>1376</v>
      </c>
      <c r="J1992" s="4"/>
      <c r="K1992" s="4" t="s">
        <v>5053</v>
      </c>
      <c r="L1992" s="4"/>
    </row>
    <row r="1993" spans="1:12">
      <c r="A1993" s="4" t="s">
        <v>7128</v>
      </c>
      <c r="B1993" s="4" t="s">
        <v>3726</v>
      </c>
      <c r="C1993" s="4" t="s">
        <v>4975</v>
      </c>
      <c r="D1993" s="5">
        <v>45830</v>
      </c>
      <c r="E1993" s="4" t="s">
        <v>5134</v>
      </c>
      <c r="F1993" s="4" t="s">
        <v>4908</v>
      </c>
      <c r="G1993" s="4" t="s">
        <v>4938</v>
      </c>
      <c r="H1993" s="4" t="s">
        <v>5006</v>
      </c>
      <c r="I1993" s="4">
        <v>2384</v>
      </c>
      <c r="J1993" s="4"/>
      <c r="K1993" s="4"/>
      <c r="L1993" s="4"/>
    </row>
    <row r="1994" spans="1:12">
      <c r="A1994" s="4" t="s">
        <v>7129</v>
      </c>
      <c r="B1994" s="4" t="s">
        <v>3396</v>
      </c>
      <c r="C1994" s="4" t="s">
        <v>5116</v>
      </c>
      <c r="D1994" s="5"/>
      <c r="E1994" s="4" t="s">
        <v>5079</v>
      </c>
      <c r="F1994" s="4" t="s">
        <v>4847</v>
      </c>
      <c r="G1994" s="4" t="s">
        <v>4987</v>
      </c>
      <c r="H1994" s="4"/>
      <c r="I1994" s="4">
        <v>195</v>
      </c>
      <c r="J1994" s="4" t="s">
        <v>4946</v>
      </c>
      <c r="K1994" s="4" t="s">
        <v>4963</v>
      </c>
      <c r="L1994" s="4"/>
    </row>
    <row r="1995" spans="1:12">
      <c r="A1995" s="4" t="s">
        <v>7130</v>
      </c>
      <c r="B1995" s="4" t="s">
        <v>2272</v>
      </c>
      <c r="C1995" s="4" t="s">
        <v>4975</v>
      </c>
      <c r="D1995" s="5">
        <v>45828</v>
      </c>
      <c r="E1995" s="4" t="s">
        <v>5065</v>
      </c>
      <c r="F1995" s="4" t="s">
        <v>4847</v>
      </c>
      <c r="G1995" s="4" t="s">
        <v>4976</v>
      </c>
      <c r="H1995" s="4" t="s">
        <v>4928</v>
      </c>
      <c r="I1995" s="4">
        <v>48</v>
      </c>
      <c r="J1995" s="4"/>
      <c r="K1995" s="4" t="s">
        <v>5003</v>
      </c>
      <c r="L1995" s="4"/>
    </row>
    <row r="1996" spans="1:12">
      <c r="A1996" s="4" t="s">
        <v>7131</v>
      </c>
      <c r="B1996" s="4" t="s">
        <v>2867</v>
      </c>
      <c r="C1996" s="4" t="s">
        <v>5226</v>
      </c>
      <c r="D1996" s="5">
        <v>45975</v>
      </c>
      <c r="E1996" s="4" t="s">
        <v>5094</v>
      </c>
      <c r="F1996" s="4" t="s">
        <v>4865</v>
      </c>
      <c r="G1996" s="4" t="s">
        <v>4997</v>
      </c>
      <c r="H1996" s="4" t="s">
        <v>133</v>
      </c>
      <c r="I1996" s="4">
        <v>909</v>
      </c>
      <c r="J1996" s="4" t="s">
        <v>5031</v>
      </c>
      <c r="K1996" s="4"/>
      <c r="L1996" s="4" t="s">
        <v>5603</v>
      </c>
    </row>
    <row r="1997" spans="1:12">
      <c r="A1997" s="4" t="s">
        <v>7132</v>
      </c>
      <c r="B1997" s="4" t="s">
        <v>590</v>
      </c>
      <c r="C1997" s="4" t="s">
        <v>5229</v>
      </c>
      <c r="D1997" s="5">
        <v>45692</v>
      </c>
      <c r="E1997" s="4" t="s">
        <v>5022</v>
      </c>
      <c r="F1997" s="4" t="s">
        <v>4898</v>
      </c>
      <c r="G1997" s="4" t="s">
        <v>5135</v>
      </c>
      <c r="H1997" s="4" t="s">
        <v>4988</v>
      </c>
      <c r="I1997" s="4">
        <v>1054</v>
      </c>
      <c r="J1997" s="4" t="s">
        <v>5137</v>
      </c>
      <c r="K1997" s="4" t="s">
        <v>4930</v>
      </c>
      <c r="L1997" s="4"/>
    </row>
    <row r="1998" spans="1:12">
      <c r="A1998" s="4" t="s">
        <v>7133</v>
      </c>
      <c r="B1998" s="4" t="s">
        <v>3696</v>
      </c>
      <c r="C1998" s="4" t="s">
        <v>5348</v>
      </c>
      <c r="D1998" s="5">
        <v>45980</v>
      </c>
      <c r="E1998" s="4" t="s">
        <v>4943</v>
      </c>
      <c r="F1998" s="4" t="s">
        <v>4847</v>
      </c>
      <c r="G1998" s="4" t="s">
        <v>4976</v>
      </c>
      <c r="H1998" s="4" t="s">
        <v>4951</v>
      </c>
      <c r="I1998" s="4">
        <v>1600</v>
      </c>
      <c r="J1998" s="4" t="s">
        <v>4929</v>
      </c>
      <c r="K1998" s="4" t="s">
        <v>5047</v>
      </c>
      <c r="L1998" s="4"/>
    </row>
    <row r="1999" spans="1:12">
      <c r="A1999" s="4" t="s">
        <v>7134</v>
      </c>
      <c r="B1999" s="4" t="s">
        <v>1712</v>
      </c>
      <c r="C1999" s="4" t="s">
        <v>5213</v>
      </c>
      <c r="D1999" s="5">
        <v>45878</v>
      </c>
      <c r="E1999" s="4" t="s">
        <v>20</v>
      </c>
      <c r="F1999" s="4"/>
      <c r="G1999" s="4" t="s">
        <v>5095</v>
      </c>
      <c r="H1999" s="4"/>
      <c r="I1999" s="4"/>
      <c r="J1999" s="4" t="s">
        <v>5031</v>
      </c>
      <c r="K1999" s="4" t="s">
        <v>5122</v>
      </c>
      <c r="L1999" s="4"/>
    </row>
    <row r="2000" spans="1:12">
      <c r="A2000" s="4" t="s">
        <v>7135</v>
      </c>
      <c r="B2000" s="4" t="s">
        <v>4136</v>
      </c>
      <c r="C2000" s="4" t="s">
        <v>5126</v>
      </c>
      <c r="D2000" s="5"/>
      <c r="E2000" s="4" t="s">
        <v>5094</v>
      </c>
      <c r="F2000" s="4" t="s">
        <v>4865</v>
      </c>
      <c r="G2000" s="4"/>
      <c r="H2000" s="4" t="s">
        <v>4928</v>
      </c>
      <c r="I2000" s="4">
        <v>1114</v>
      </c>
      <c r="J2000" s="4" t="s">
        <v>4946</v>
      </c>
      <c r="K2000" s="4" t="s">
        <v>5053</v>
      </c>
      <c r="L2000" s="4"/>
    </row>
    <row r="2001" spans="1:12">
      <c r="A2001" s="4" t="s">
        <v>7136</v>
      </c>
      <c r="B2001" s="4" t="s">
        <v>3905</v>
      </c>
      <c r="C2001" s="4" t="s">
        <v>5118</v>
      </c>
      <c r="D2001" s="5">
        <v>45957</v>
      </c>
      <c r="E2001" s="4"/>
      <c r="F2001" s="4" t="s">
        <v>4839</v>
      </c>
      <c r="G2001" s="4" t="s">
        <v>4987</v>
      </c>
      <c r="H2001" s="4" t="s">
        <v>133</v>
      </c>
      <c r="I2001" s="4">
        <v>2055</v>
      </c>
      <c r="J2001" s="4" t="s">
        <v>4977</v>
      </c>
      <c r="K2001" s="4" t="s">
        <v>5012</v>
      </c>
      <c r="L2001" s="4"/>
    </row>
    <row r="2002" spans="1:12">
      <c r="A2002" s="4" t="s">
        <v>7137</v>
      </c>
      <c r="B2002" s="4" t="s">
        <v>3391</v>
      </c>
      <c r="C2002" s="4" t="s">
        <v>4942</v>
      </c>
      <c r="D2002" s="5">
        <v>45811</v>
      </c>
      <c r="E2002" s="4" t="s">
        <v>5079</v>
      </c>
      <c r="F2002" s="4" t="s">
        <v>4908</v>
      </c>
      <c r="G2002" s="4" t="s">
        <v>4997</v>
      </c>
      <c r="H2002" s="4" t="s">
        <v>5080</v>
      </c>
      <c r="I2002" s="4">
        <v>979</v>
      </c>
      <c r="J2002" s="4" t="s">
        <v>5191</v>
      </c>
      <c r="K2002" s="4" t="s">
        <v>5012</v>
      </c>
      <c r="L2002" s="4"/>
    </row>
    <row r="2003" spans="1:12">
      <c r="A2003" s="4" t="s">
        <v>7138</v>
      </c>
      <c r="B2003" s="4" t="s">
        <v>3983</v>
      </c>
      <c r="C2003" s="4" t="s">
        <v>5152</v>
      </c>
      <c r="D2003" s="5">
        <v>45756</v>
      </c>
      <c r="E2003" s="4" t="s">
        <v>5038</v>
      </c>
      <c r="F2003" s="4" t="s">
        <v>4908</v>
      </c>
      <c r="G2003" s="4" t="s">
        <v>4950</v>
      </c>
      <c r="H2003" s="4" t="s">
        <v>5076</v>
      </c>
      <c r="I2003" s="4">
        <v>842</v>
      </c>
      <c r="J2003" s="4" t="s">
        <v>5107</v>
      </c>
      <c r="K2003" s="4" t="s">
        <v>5047</v>
      </c>
      <c r="L2003" s="4"/>
    </row>
    <row r="2004" spans="1:12">
      <c r="A2004" s="4" t="s">
        <v>7139</v>
      </c>
      <c r="B2004" s="4" t="s">
        <v>493</v>
      </c>
      <c r="C2004" s="4" t="s">
        <v>5009</v>
      </c>
      <c r="D2004" s="5"/>
      <c r="E2004" s="4" t="s">
        <v>4894</v>
      </c>
      <c r="F2004" s="4" t="s">
        <v>4824</v>
      </c>
      <c r="G2004" s="4" t="s">
        <v>5095</v>
      </c>
      <c r="H2004" s="4" t="s">
        <v>4994</v>
      </c>
      <c r="I2004" s="4">
        <v>1644</v>
      </c>
      <c r="J2004" s="4" t="s">
        <v>5137</v>
      </c>
      <c r="K2004" s="4"/>
      <c r="L2004" s="4" t="s">
        <v>5180</v>
      </c>
    </row>
    <row r="2005" spans="1:12">
      <c r="A2005" s="4" t="s">
        <v>7140</v>
      </c>
      <c r="B2005" s="4" t="s">
        <v>3601</v>
      </c>
      <c r="C2005" s="4" t="s">
        <v>5111</v>
      </c>
      <c r="D2005" s="5">
        <v>45750</v>
      </c>
      <c r="E2005" s="4" t="s">
        <v>4982</v>
      </c>
      <c r="F2005" s="4" t="s">
        <v>4891</v>
      </c>
      <c r="G2005" s="4" t="s">
        <v>4955</v>
      </c>
      <c r="H2005" s="4"/>
      <c r="I2005" s="4">
        <v>1579</v>
      </c>
      <c r="J2005" s="4"/>
      <c r="K2005" s="4" t="s">
        <v>5023</v>
      </c>
      <c r="L2005" s="4"/>
    </row>
    <row r="2006" spans="1:12">
      <c r="A2006" s="4" t="s">
        <v>7141</v>
      </c>
      <c r="B2006" s="4" t="s">
        <v>4187</v>
      </c>
      <c r="C2006" s="4" t="s">
        <v>5206</v>
      </c>
      <c r="D2006" s="5">
        <v>45672</v>
      </c>
      <c r="E2006" s="4" t="s">
        <v>5038</v>
      </c>
      <c r="F2006" s="4" t="s">
        <v>4824</v>
      </c>
      <c r="G2006" s="4" t="s">
        <v>5120</v>
      </c>
      <c r="H2006" s="4" t="s">
        <v>4968</v>
      </c>
      <c r="I2006" s="4">
        <v>2324</v>
      </c>
      <c r="J2006" s="4" t="s">
        <v>5107</v>
      </c>
      <c r="K2006" s="4" t="s">
        <v>4999</v>
      </c>
      <c r="L2006" s="4"/>
    </row>
    <row r="2007" spans="1:12">
      <c r="A2007" s="4" t="s">
        <v>7142</v>
      </c>
      <c r="B2007" s="4" t="s">
        <v>2795</v>
      </c>
      <c r="C2007" s="4" t="s">
        <v>5383</v>
      </c>
      <c r="D2007" s="5">
        <v>45873</v>
      </c>
      <c r="E2007" s="4" t="s">
        <v>4896</v>
      </c>
      <c r="F2007" s="4" t="s">
        <v>4908</v>
      </c>
      <c r="G2007" s="4" t="s">
        <v>5039</v>
      </c>
      <c r="H2007" s="4" t="s">
        <v>4983</v>
      </c>
      <c r="I2007" s="4">
        <v>1516</v>
      </c>
      <c r="J2007" s="4" t="s">
        <v>4977</v>
      </c>
      <c r="K2007" s="4" t="s">
        <v>5023</v>
      </c>
      <c r="L2007" s="4"/>
    </row>
    <row r="2008" spans="1:12">
      <c r="A2008" s="4" t="s">
        <v>7143</v>
      </c>
      <c r="B2008" s="4" t="s">
        <v>1917</v>
      </c>
      <c r="C2008" s="4" t="s">
        <v>4981</v>
      </c>
      <c r="D2008" s="5">
        <v>45675</v>
      </c>
      <c r="E2008" s="4" t="s">
        <v>4982</v>
      </c>
      <c r="F2008" s="4" t="s">
        <v>4839</v>
      </c>
      <c r="G2008" s="4" t="s">
        <v>5174</v>
      </c>
      <c r="H2008" s="4"/>
      <c r="I2008" s="4">
        <v>2375</v>
      </c>
      <c r="J2008" s="4" t="s">
        <v>5100</v>
      </c>
      <c r="K2008" s="4" t="s">
        <v>4963</v>
      </c>
      <c r="L2008" s="4"/>
    </row>
    <row r="2009" spans="1:12">
      <c r="A2009" s="4" t="s">
        <v>7144</v>
      </c>
      <c r="B2009" s="4" t="s">
        <v>3646</v>
      </c>
      <c r="C2009" s="4" t="s">
        <v>5020</v>
      </c>
      <c r="D2009" s="5">
        <v>45750</v>
      </c>
      <c r="E2009" s="4" t="s">
        <v>4960</v>
      </c>
      <c r="F2009" s="4" t="s">
        <v>4839</v>
      </c>
      <c r="G2009" s="4" t="s">
        <v>4972</v>
      </c>
      <c r="H2009" s="4" t="s">
        <v>5084</v>
      </c>
      <c r="I2009" s="4">
        <v>1363</v>
      </c>
      <c r="J2009" s="4" t="s">
        <v>5100</v>
      </c>
      <c r="K2009" s="4" t="s">
        <v>5012</v>
      </c>
      <c r="L2009" s="4"/>
    </row>
    <row r="2010" spans="1:12">
      <c r="A2010" s="4" t="s">
        <v>7145</v>
      </c>
      <c r="B2010" s="4" t="s">
        <v>1605</v>
      </c>
      <c r="C2010" s="4" t="s">
        <v>5033</v>
      </c>
      <c r="D2010" s="5">
        <v>45904</v>
      </c>
      <c r="E2010" s="4"/>
      <c r="F2010" s="4" t="s">
        <v>4857</v>
      </c>
      <c r="G2010" s="4" t="s">
        <v>5010</v>
      </c>
      <c r="H2010" s="4" t="s">
        <v>5136</v>
      </c>
      <c r="I2010" s="4">
        <v>511</v>
      </c>
      <c r="J2010" s="4" t="s">
        <v>5107</v>
      </c>
      <c r="K2010" s="4"/>
      <c r="L2010" s="4"/>
    </row>
    <row r="2011" spans="1:12">
      <c r="A2011" s="4" t="s">
        <v>7146</v>
      </c>
      <c r="B2011" s="4" t="s">
        <v>4014</v>
      </c>
      <c r="C2011" s="4" t="s">
        <v>4926</v>
      </c>
      <c r="D2011" s="5">
        <v>45861</v>
      </c>
      <c r="E2011" s="4" t="s">
        <v>4966</v>
      </c>
      <c r="F2011" s="4"/>
      <c r="G2011" s="4" t="s">
        <v>5071</v>
      </c>
      <c r="H2011" s="4" t="s">
        <v>4928</v>
      </c>
      <c r="I2011" s="4"/>
      <c r="J2011" s="4" t="s">
        <v>5137</v>
      </c>
      <c r="K2011" s="4"/>
      <c r="L2011" s="4" t="s">
        <v>5150</v>
      </c>
    </row>
    <row r="2012" spans="1:12">
      <c r="A2012" s="4" t="s">
        <v>7147</v>
      </c>
      <c r="B2012" s="4" t="s">
        <v>276</v>
      </c>
      <c r="C2012" s="4" t="s">
        <v>5116</v>
      </c>
      <c r="D2012" s="5">
        <v>45904</v>
      </c>
      <c r="E2012" s="4" t="s">
        <v>5079</v>
      </c>
      <c r="F2012" s="4"/>
      <c r="G2012" s="4" t="s">
        <v>4972</v>
      </c>
      <c r="H2012" s="4" t="s">
        <v>5060</v>
      </c>
      <c r="I2012" s="4">
        <v>710</v>
      </c>
      <c r="J2012" s="4"/>
      <c r="K2012" s="4" t="s">
        <v>4947</v>
      </c>
      <c r="L2012" s="4"/>
    </row>
    <row r="2013" spans="1:12">
      <c r="A2013" s="4" t="s">
        <v>7148</v>
      </c>
      <c r="B2013" s="4" t="s">
        <v>2917</v>
      </c>
      <c r="C2013" s="4" t="s">
        <v>5383</v>
      </c>
      <c r="D2013" s="5">
        <v>46014</v>
      </c>
      <c r="E2013" s="4" t="s">
        <v>5134</v>
      </c>
      <c r="F2013" s="4"/>
      <c r="G2013" s="4" t="s">
        <v>4997</v>
      </c>
      <c r="H2013" s="4" t="s">
        <v>4928</v>
      </c>
      <c r="I2013" s="4">
        <v>1900</v>
      </c>
      <c r="J2013" s="4" t="s">
        <v>4929</v>
      </c>
      <c r="K2013" s="4" t="s">
        <v>4930</v>
      </c>
      <c r="L2013" s="4"/>
    </row>
    <row r="2014" spans="1:12">
      <c r="A2014" s="4" t="s">
        <v>7149</v>
      </c>
      <c r="B2014" s="4" t="s">
        <v>4248</v>
      </c>
      <c r="C2014" s="4" t="s">
        <v>5126</v>
      </c>
      <c r="D2014" s="5">
        <v>45886</v>
      </c>
      <c r="E2014" s="4" t="s">
        <v>308</v>
      </c>
      <c r="F2014" s="4" t="s">
        <v>4875</v>
      </c>
      <c r="G2014" s="4" t="s">
        <v>5172</v>
      </c>
      <c r="H2014" s="4" t="s">
        <v>5090</v>
      </c>
      <c r="I2014" s="4">
        <v>1783</v>
      </c>
      <c r="J2014" s="4" t="s">
        <v>5107</v>
      </c>
      <c r="K2014" s="4" t="s">
        <v>5122</v>
      </c>
      <c r="L2014" s="4"/>
    </row>
    <row r="2015" spans="1:12">
      <c r="A2015" s="4" t="s">
        <v>7150</v>
      </c>
      <c r="B2015" s="4" t="s">
        <v>3413</v>
      </c>
      <c r="C2015" s="4" t="s">
        <v>5238</v>
      </c>
      <c r="D2015" s="5">
        <v>45828</v>
      </c>
      <c r="E2015" s="4" t="s">
        <v>5079</v>
      </c>
      <c r="F2015" s="4" t="s">
        <v>4819</v>
      </c>
      <c r="G2015" s="4" t="s">
        <v>4938</v>
      </c>
      <c r="H2015" s="4" t="s">
        <v>222</v>
      </c>
      <c r="I2015" s="4"/>
      <c r="J2015" s="4"/>
      <c r="K2015" s="4" t="s">
        <v>5057</v>
      </c>
      <c r="L2015" s="4"/>
    </row>
    <row r="2016" spans="1:12">
      <c r="A2016" s="4" t="s">
        <v>7151</v>
      </c>
      <c r="B2016" s="4" t="s">
        <v>2037</v>
      </c>
      <c r="C2016" s="4" t="s">
        <v>5020</v>
      </c>
      <c r="D2016" s="5">
        <v>45888</v>
      </c>
      <c r="E2016" s="4" t="s">
        <v>5113</v>
      </c>
      <c r="F2016" s="4"/>
      <c r="G2016" s="4" t="s">
        <v>5142</v>
      </c>
      <c r="H2016" s="4" t="s">
        <v>4939</v>
      </c>
      <c r="I2016" s="4">
        <v>264</v>
      </c>
      <c r="J2016" s="4" t="s">
        <v>5100</v>
      </c>
      <c r="K2016" s="4" t="s">
        <v>5012</v>
      </c>
      <c r="L2016" s="4"/>
    </row>
    <row r="2017" spans="1:11">
      <c r="A2017" s="4" t="s">
        <v>7152</v>
      </c>
      <c r="B2017" s="4" t="s">
        <v>3229</v>
      </c>
      <c r="C2017" s="4" t="s">
        <v>5186</v>
      </c>
      <c r="D2017" s="5">
        <v>45715</v>
      </c>
      <c r="E2017" s="4" t="s">
        <v>5113</v>
      </c>
      <c r="F2017" s="4"/>
      <c r="G2017" s="4" t="s">
        <v>4950</v>
      </c>
      <c r="H2017" s="4" t="s">
        <v>4998</v>
      </c>
      <c r="I2017" s="4">
        <v>90</v>
      </c>
      <c r="J2017" s="4"/>
      <c r="K2017" s="4" t="s">
        <v>5047</v>
      </c>
    </row>
    <row r="2018" spans="1:11">
      <c r="A2018" s="4" t="s">
        <v>7153</v>
      </c>
      <c r="B2018" s="4" t="s">
        <v>1803</v>
      </c>
      <c r="C2018" s="4" t="s">
        <v>5170</v>
      </c>
      <c r="D2018" s="5">
        <v>45844</v>
      </c>
      <c r="E2018" s="4" t="s">
        <v>4966</v>
      </c>
      <c r="F2018" s="4"/>
      <c r="G2018" s="4" t="s">
        <v>4944</v>
      </c>
      <c r="H2018" s="4" t="s">
        <v>5060</v>
      </c>
      <c r="I2018" s="4">
        <v>1727</v>
      </c>
      <c r="J2018" s="4"/>
      <c r="K2018" s="4" t="s">
        <v>4978</v>
      </c>
    </row>
    <row r="2019" spans="1:11">
      <c r="A2019" s="4" t="s">
        <v>7154</v>
      </c>
      <c r="B2019" s="4" t="s">
        <v>4132</v>
      </c>
      <c r="C2019" s="4" t="s">
        <v>5260</v>
      </c>
      <c r="D2019" s="5">
        <v>45998</v>
      </c>
      <c r="E2019" s="4"/>
      <c r="F2019" s="4" t="s">
        <v>4908</v>
      </c>
      <c r="G2019" s="4" t="s">
        <v>5074</v>
      </c>
      <c r="H2019" s="4" t="s">
        <v>4983</v>
      </c>
      <c r="I2019" s="4">
        <v>1601</v>
      </c>
      <c r="J2019" s="4" t="s">
        <v>5191</v>
      </c>
      <c r="K2019" s="4"/>
    </row>
    <row r="2020" spans="1:11">
      <c r="A2020" s="4" t="s">
        <v>7155</v>
      </c>
      <c r="B2020" s="4" t="s">
        <v>1099</v>
      </c>
      <c r="C2020" s="4" t="s">
        <v>4971</v>
      </c>
      <c r="D2020" s="5">
        <v>45783</v>
      </c>
      <c r="E2020" s="4" t="s">
        <v>20</v>
      </c>
      <c r="F2020" s="4" t="s">
        <v>4865</v>
      </c>
      <c r="G2020" s="4" t="s">
        <v>5039</v>
      </c>
      <c r="H2020" s="4" t="s">
        <v>5063</v>
      </c>
      <c r="I2020" s="4">
        <v>1316</v>
      </c>
      <c r="J2020" s="4" t="s">
        <v>5049</v>
      </c>
      <c r="K2020" s="4" t="s">
        <v>5012</v>
      </c>
    </row>
    <row r="2021" spans="1:11">
      <c r="A2021" s="4" t="s">
        <v>7156</v>
      </c>
      <c r="B2021" s="4" t="s">
        <v>135</v>
      </c>
      <c r="C2021" s="4" t="s">
        <v>5293</v>
      </c>
      <c r="D2021" s="5">
        <v>45834</v>
      </c>
      <c r="E2021" s="4" t="s">
        <v>5127</v>
      </c>
      <c r="F2021" s="4" t="s">
        <v>4847</v>
      </c>
      <c r="G2021" s="4" t="s">
        <v>5039</v>
      </c>
      <c r="H2021" s="4" t="s">
        <v>5060</v>
      </c>
      <c r="I2021" s="4">
        <v>242</v>
      </c>
      <c r="J2021" s="4" t="s">
        <v>5049</v>
      </c>
      <c r="K2021" s="4"/>
    </row>
    <row r="2022" spans="1:11">
      <c r="A2022" s="4" t="s">
        <v>7157</v>
      </c>
      <c r="B2022" s="4" t="s">
        <v>2425</v>
      </c>
      <c r="C2022" s="4" t="s">
        <v>5213</v>
      </c>
      <c r="D2022" s="5">
        <v>45987</v>
      </c>
      <c r="E2022" s="4" t="s">
        <v>5134</v>
      </c>
      <c r="F2022" s="4" t="s">
        <v>4819</v>
      </c>
      <c r="G2022" s="4" t="s">
        <v>5135</v>
      </c>
      <c r="H2022" s="4" t="s">
        <v>4934</v>
      </c>
      <c r="I2022" s="4">
        <v>2332</v>
      </c>
      <c r="J2022" s="4" t="s">
        <v>4956</v>
      </c>
      <c r="K2022" s="4" t="s">
        <v>5026</v>
      </c>
    </row>
    <row r="2023" spans="1:11">
      <c r="A2023" s="4" t="s">
        <v>7158</v>
      </c>
      <c r="B2023" s="4" t="s">
        <v>3866</v>
      </c>
      <c r="C2023" s="4" t="s">
        <v>5210</v>
      </c>
      <c r="D2023" s="5">
        <v>45723</v>
      </c>
      <c r="E2023" s="4" t="s">
        <v>5134</v>
      </c>
      <c r="F2023" s="4"/>
      <c r="G2023" s="4" t="s">
        <v>4927</v>
      </c>
      <c r="H2023" s="4" t="s">
        <v>5080</v>
      </c>
      <c r="I2023" s="4">
        <v>1721</v>
      </c>
      <c r="J2023" s="4" t="s">
        <v>5107</v>
      </c>
      <c r="K2023" s="4" t="s">
        <v>5003</v>
      </c>
    </row>
    <row r="2024" spans="1:11">
      <c r="A2024" s="4" t="s">
        <v>7159</v>
      </c>
      <c r="B2024" s="4" t="s">
        <v>3284</v>
      </c>
      <c r="C2024" s="4" t="s">
        <v>5263</v>
      </c>
      <c r="D2024" s="5">
        <v>45849</v>
      </c>
      <c r="E2024" s="4" t="s">
        <v>4943</v>
      </c>
      <c r="F2024" s="4" t="s">
        <v>4898</v>
      </c>
      <c r="G2024" s="4" t="s">
        <v>4961</v>
      </c>
      <c r="H2024" s="4" t="s">
        <v>5063</v>
      </c>
      <c r="I2024" s="4">
        <v>523</v>
      </c>
      <c r="J2024" s="4" t="s">
        <v>4929</v>
      </c>
      <c r="K2024" s="4" t="s">
        <v>4930</v>
      </c>
    </row>
    <row r="2025" spans="1:11">
      <c r="A2025" s="4" t="s">
        <v>7160</v>
      </c>
      <c r="B2025" s="4" t="s">
        <v>3399</v>
      </c>
      <c r="C2025" s="4" t="s">
        <v>5176</v>
      </c>
      <c r="D2025" s="5">
        <v>45743</v>
      </c>
      <c r="E2025" s="4" t="s">
        <v>5079</v>
      </c>
      <c r="F2025" s="4" t="s">
        <v>4824</v>
      </c>
      <c r="G2025" s="4" t="s">
        <v>4987</v>
      </c>
      <c r="H2025" s="4" t="s">
        <v>133</v>
      </c>
      <c r="I2025" s="4">
        <v>2259</v>
      </c>
      <c r="J2025" s="4" t="s">
        <v>4956</v>
      </c>
      <c r="K2025" s="4" t="s">
        <v>4957</v>
      </c>
    </row>
    <row r="2026" spans="1:11">
      <c r="A2026" s="4" t="s">
        <v>7161</v>
      </c>
      <c r="B2026" s="4" t="s">
        <v>3912</v>
      </c>
      <c r="C2026" s="4" t="s">
        <v>4971</v>
      </c>
      <c r="D2026" s="5">
        <v>45963</v>
      </c>
      <c r="E2026" s="4" t="s">
        <v>4896</v>
      </c>
      <c r="F2026" s="4" t="s">
        <v>4857</v>
      </c>
      <c r="G2026" s="4" t="s">
        <v>4938</v>
      </c>
      <c r="H2026" s="4" t="s">
        <v>5072</v>
      </c>
      <c r="I2026" s="4">
        <v>915</v>
      </c>
      <c r="J2026" s="4" t="s">
        <v>4962</v>
      </c>
      <c r="K2026" s="4" t="s">
        <v>5057</v>
      </c>
    </row>
    <row r="2027" spans="1:11">
      <c r="A2027" s="4" t="s">
        <v>7162</v>
      </c>
      <c r="B2027" s="4" t="s">
        <v>4326</v>
      </c>
      <c r="C2027" s="4" t="s">
        <v>5226</v>
      </c>
      <c r="D2027" s="5">
        <v>46001</v>
      </c>
      <c r="E2027" s="4" t="s">
        <v>20</v>
      </c>
      <c r="F2027" s="4"/>
      <c r="G2027" s="4" t="s">
        <v>5062</v>
      </c>
      <c r="H2027" s="4" t="s">
        <v>489</v>
      </c>
      <c r="I2027" s="4">
        <v>1527</v>
      </c>
      <c r="J2027" s="4" t="s">
        <v>4946</v>
      </c>
      <c r="K2027" s="4" t="s">
        <v>4978</v>
      </c>
    </row>
    <row r="2028" spans="1:11">
      <c r="A2028" s="4" t="s">
        <v>7163</v>
      </c>
      <c r="B2028" s="4" t="s">
        <v>681</v>
      </c>
      <c r="C2028" s="4" t="s">
        <v>5229</v>
      </c>
      <c r="D2028" s="5">
        <v>46008</v>
      </c>
      <c r="E2028" s="4" t="s">
        <v>251</v>
      </c>
      <c r="F2028" s="4" t="s">
        <v>4839</v>
      </c>
      <c r="G2028" s="4" t="s">
        <v>5010</v>
      </c>
      <c r="H2028" s="4" t="s">
        <v>4928</v>
      </c>
      <c r="I2028" s="4">
        <v>2278</v>
      </c>
      <c r="J2028" s="4" t="s">
        <v>4984</v>
      </c>
      <c r="K2028" s="4" t="s">
        <v>4947</v>
      </c>
    </row>
    <row r="2029" spans="1:11">
      <c r="A2029" s="4" t="s">
        <v>7164</v>
      </c>
      <c r="B2029" s="4" t="s">
        <v>859</v>
      </c>
      <c r="C2029" s="4" t="s">
        <v>5210</v>
      </c>
      <c r="D2029" s="5">
        <v>45928</v>
      </c>
      <c r="E2029" s="4" t="s">
        <v>251</v>
      </c>
      <c r="F2029" s="4" t="s">
        <v>4865</v>
      </c>
      <c r="G2029" s="4" t="s">
        <v>5044</v>
      </c>
      <c r="H2029" s="4" t="s">
        <v>5017</v>
      </c>
      <c r="I2029" s="4">
        <v>456</v>
      </c>
      <c r="J2029" s="4"/>
      <c r="K2029" s="4" t="s">
        <v>5026</v>
      </c>
    </row>
    <row r="2030" spans="1:11">
      <c r="A2030" s="4" t="s">
        <v>7165</v>
      </c>
      <c r="B2030" s="4" t="s">
        <v>4330</v>
      </c>
      <c r="C2030" s="4" t="s">
        <v>5086</v>
      </c>
      <c r="D2030" s="5">
        <v>45825</v>
      </c>
      <c r="E2030" s="4" t="s">
        <v>5079</v>
      </c>
      <c r="F2030" s="4"/>
      <c r="G2030" s="4" t="s">
        <v>4961</v>
      </c>
      <c r="H2030" s="4" t="s">
        <v>5084</v>
      </c>
      <c r="I2030" s="4">
        <v>860</v>
      </c>
      <c r="J2030" s="4" t="s">
        <v>4962</v>
      </c>
      <c r="K2030" s="4" t="s">
        <v>4957</v>
      </c>
    </row>
    <row r="2031" spans="1:11">
      <c r="A2031" s="4" t="s">
        <v>7166</v>
      </c>
      <c r="B2031" s="4" t="s">
        <v>1143</v>
      </c>
      <c r="C2031" s="4" t="s">
        <v>5126</v>
      </c>
      <c r="D2031" s="5">
        <v>45923</v>
      </c>
      <c r="E2031" s="4"/>
      <c r="F2031" s="4" t="s">
        <v>4898</v>
      </c>
      <c r="G2031" s="4" t="s">
        <v>4933</v>
      </c>
      <c r="H2031" s="4" t="s">
        <v>4983</v>
      </c>
      <c r="I2031" s="4"/>
      <c r="J2031" s="4" t="s">
        <v>5002</v>
      </c>
      <c r="K2031" s="4" t="s">
        <v>5026</v>
      </c>
    </row>
    <row r="2032" spans="1:11">
      <c r="A2032" s="4" t="s">
        <v>7167</v>
      </c>
      <c r="B2032" s="4" t="s">
        <v>719</v>
      </c>
      <c r="C2032" s="4" t="s">
        <v>5029</v>
      </c>
      <c r="D2032" s="5">
        <v>45819</v>
      </c>
      <c r="E2032" s="4" t="s">
        <v>5034</v>
      </c>
      <c r="F2032" s="4" t="s">
        <v>4875</v>
      </c>
      <c r="G2032" s="4" t="s">
        <v>4987</v>
      </c>
      <c r="H2032" s="4" t="s">
        <v>5052</v>
      </c>
      <c r="I2032" s="4"/>
      <c r="J2032" s="4"/>
      <c r="K2032" s="4" t="s">
        <v>4930</v>
      </c>
    </row>
    <row r="2033" spans="1:12">
      <c r="A2033" s="4" t="s">
        <v>7168</v>
      </c>
      <c r="B2033" s="4" t="s">
        <v>2917</v>
      </c>
      <c r="C2033" s="4" t="s">
        <v>5020</v>
      </c>
      <c r="D2033" s="5">
        <v>45998</v>
      </c>
      <c r="E2033" s="4" t="s">
        <v>21</v>
      </c>
      <c r="F2033" s="4" t="s">
        <v>4824</v>
      </c>
      <c r="G2033" s="4" t="s">
        <v>4961</v>
      </c>
      <c r="H2033" s="4" t="s">
        <v>222</v>
      </c>
      <c r="I2033" s="4">
        <v>299</v>
      </c>
      <c r="J2033" s="4" t="s">
        <v>4940</v>
      </c>
      <c r="K2033" s="4" t="s">
        <v>5047</v>
      </c>
      <c r="L2033" s="4"/>
    </row>
    <row r="2034" spans="1:12">
      <c r="A2034" s="4" t="s">
        <v>7169</v>
      </c>
      <c r="B2034" s="4" t="s">
        <v>3583</v>
      </c>
      <c r="C2034" s="4" t="s">
        <v>5348</v>
      </c>
      <c r="D2034" s="5">
        <v>45824</v>
      </c>
      <c r="E2034" s="4" t="s">
        <v>5094</v>
      </c>
      <c r="F2034" s="4"/>
      <c r="G2034" s="4" t="s">
        <v>5044</v>
      </c>
      <c r="H2034" s="4" t="s">
        <v>4968</v>
      </c>
      <c r="I2034" s="4">
        <v>1546</v>
      </c>
      <c r="J2034" s="4" t="s">
        <v>4956</v>
      </c>
      <c r="K2034" s="4" t="s">
        <v>4963</v>
      </c>
      <c r="L2034" s="4"/>
    </row>
    <row r="2035" spans="1:12">
      <c r="A2035" s="4" t="s">
        <v>7170</v>
      </c>
      <c r="B2035" s="4" t="s">
        <v>2497</v>
      </c>
      <c r="C2035" s="4" t="s">
        <v>5029</v>
      </c>
      <c r="D2035" s="5">
        <v>45873</v>
      </c>
      <c r="E2035" s="4"/>
      <c r="F2035" s="4" t="s">
        <v>4857</v>
      </c>
      <c r="G2035" s="4" t="s">
        <v>4933</v>
      </c>
      <c r="H2035" s="4" t="s">
        <v>316</v>
      </c>
      <c r="I2035" s="4">
        <v>1505</v>
      </c>
      <c r="J2035" s="4" t="s">
        <v>5049</v>
      </c>
      <c r="K2035" s="4" t="s">
        <v>5057</v>
      </c>
      <c r="L2035" s="4"/>
    </row>
    <row r="2036" spans="1:12">
      <c r="A2036" s="4" t="s">
        <v>7171</v>
      </c>
      <c r="B2036" s="4" t="s">
        <v>4770</v>
      </c>
      <c r="C2036" s="4" t="s">
        <v>5263</v>
      </c>
      <c r="D2036" s="5">
        <v>45836</v>
      </c>
      <c r="E2036" s="4"/>
      <c r="F2036" s="4" t="s">
        <v>4908</v>
      </c>
      <c r="G2036" s="4" t="s">
        <v>5030</v>
      </c>
      <c r="H2036" s="4" t="s">
        <v>4951</v>
      </c>
      <c r="I2036" s="4">
        <v>196</v>
      </c>
      <c r="J2036" s="4" t="s">
        <v>4956</v>
      </c>
      <c r="K2036" s="4" t="s">
        <v>5053</v>
      </c>
      <c r="L2036" s="4"/>
    </row>
    <row r="2037" spans="1:12">
      <c r="A2037" s="4" t="s">
        <v>7172</v>
      </c>
      <c r="B2037" s="4" t="s">
        <v>1241</v>
      </c>
      <c r="C2037" s="4" t="s">
        <v>5238</v>
      </c>
      <c r="D2037" s="5">
        <v>45872</v>
      </c>
      <c r="E2037" s="4" t="s">
        <v>4982</v>
      </c>
      <c r="F2037" s="4" t="s">
        <v>4819</v>
      </c>
      <c r="G2037" s="4" t="s">
        <v>5189</v>
      </c>
      <c r="H2037" s="4" t="s">
        <v>316</v>
      </c>
      <c r="I2037" s="4">
        <v>791</v>
      </c>
      <c r="J2037" s="4"/>
      <c r="K2037" s="4" t="s">
        <v>5003</v>
      </c>
      <c r="L2037" s="4"/>
    </row>
    <row r="2038" spans="1:12">
      <c r="A2038" s="4" t="s">
        <v>7173</v>
      </c>
      <c r="B2038" s="4" t="s">
        <v>3261</v>
      </c>
      <c r="C2038" s="4" t="s">
        <v>5260</v>
      </c>
      <c r="D2038" s="5">
        <v>45997</v>
      </c>
      <c r="E2038" s="4" t="s">
        <v>4894</v>
      </c>
      <c r="F2038" s="4" t="s">
        <v>4847</v>
      </c>
      <c r="G2038" s="4" t="s">
        <v>4961</v>
      </c>
      <c r="H2038" s="4" t="s">
        <v>5011</v>
      </c>
      <c r="I2038" s="4"/>
      <c r="J2038" s="4" t="s">
        <v>5137</v>
      </c>
      <c r="K2038" s="4" t="s">
        <v>5053</v>
      </c>
      <c r="L2038" s="4"/>
    </row>
    <row r="2039" spans="1:12">
      <c r="A2039" s="4" t="s">
        <v>7174</v>
      </c>
      <c r="B2039" s="4" t="s">
        <v>4220</v>
      </c>
      <c r="C2039" s="4" t="s">
        <v>4959</v>
      </c>
      <c r="D2039" s="5">
        <v>45952</v>
      </c>
      <c r="E2039" s="4" t="s">
        <v>5043</v>
      </c>
      <c r="F2039" s="4" t="s">
        <v>4865</v>
      </c>
      <c r="G2039" s="4" t="s">
        <v>5074</v>
      </c>
      <c r="H2039" s="4" t="s">
        <v>4994</v>
      </c>
      <c r="I2039" s="4">
        <v>1760</v>
      </c>
      <c r="J2039" s="4" t="s">
        <v>5018</v>
      </c>
      <c r="K2039" s="4" t="s">
        <v>5057</v>
      </c>
      <c r="L2039" s="4"/>
    </row>
    <row r="2040" spans="1:12">
      <c r="A2040" s="4" t="s">
        <v>7175</v>
      </c>
      <c r="B2040" s="4" t="s">
        <v>3306</v>
      </c>
      <c r="C2040" s="4" t="s">
        <v>5348</v>
      </c>
      <c r="D2040" s="5">
        <v>45712</v>
      </c>
      <c r="E2040" s="4"/>
      <c r="F2040" s="4" t="s">
        <v>4847</v>
      </c>
      <c r="G2040" s="4" t="s">
        <v>5089</v>
      </c>
      <c r="H2040" s="4"/>
      <c r="I2040" s="4">
        <v>1008</v>
      </c>
      <c r="J2040" s="4" t="s">
        <v>5082</v>
      </c>
      <c r="K2040" s="4" t="s">
        <v>5122</v>
      </c>
      <c r="L2040" s="4" t="s">
        <v>5158</v>
      </c>
    </row>
    <row r="2041" spans="1:12">
      <c r="A2041" s="4" t="s">
        <v>7176</v>
      </c>
      <c r="B2041" s="4" t="s">
        <v>4322</v>
      </c>
      <c r="C2041" s="4" t="s">
        <v>5383</v>
      </c>
      <c r="D2041" s="5"/>
      <c r="E2041" s="4" t="s">
        <v>5113</v>
      </c>
      <c r="F2041" s="4"/>
      <c r="G2041" s="4" t="s">
        <v>4950</v>
      </c>
      <c r="H2041" s="4" t="s">
        <v>5084</v>
      </c>
      <c r="I2041" s="4"/>
      <c r="J2041" s="4"/>
      <c r="K2041" s="4" t="s">
        <v>5053</v>
      </c>
      <c r="L2041" s="4"/>
    </row>
    <row r="2042" spans="1:12">
      <c r="A2042" s="4" t="s">
        <v>7177</v>
      </c>
      <c r="B2042" s="4" t="s">
        <v>472</v>
      </c>
      <c r="C2042" s="4" t="s">
        <v>5170</v>
      </c>
      <c r="D2042" s="5">
        <v>45852</v>
      </c>
      <c r="E2042" s="4" t="s">
        <v>5127</v>
      </c>
      <c r="F2042" s="4"/>
      <c r="G2042" s="4" t="s">
        <v>5130</v>
      </c>
      <c r="H2042" s="4"/>
      <c r="I2042" s="4">
        <v>88</v>
      </c>
      <c r="J2042" s="4" t="s">
        <v>4973</v>
      </c>
      <c r="K2042" s="4"/>
      <c r="L2042" s="4"/>
    </row>
    <row r="2043" spans="1:12">
      <c r="A2043" s="4" t="s">
        <v>7178</v>
      </c>
      <c r="B2043" s="4" t="s">
        <v>2077</v>
      </c>
      <c r="C2043" s="4" t="s">
        <v>5111</v>
      </c>
      <c r="D2043" s="5">
        <v>45967</v>
      </c>
      <c r="E2043" s="4" t="s">
        <v>5065</v>
      </c>
      <c r="F2043" s="4" t="s">
        <v>4891</v>
      </c>
      <c r="G2043" s="4"/>
      <c r="H2043" s="4" t="s">
        <v>316</v>
      </c>
      <c r="I2043" s="4">
        <v>751</v>
      </c>
      <c r="J2043" s="4" t="s">
        <v>5137</v>
      </c>
      <c r="K2043" s="4" t="s">
        <v>5023</v>
      </c>
      <c r="L2043" s="4"/>
    </row>
    <row r="2044" spans="1:12">
      <c r="A2044" s="4" t="s">
        <v>7179</v>
      </c>
      <c r="B2044" s="4" t="s">
        <v>3978</v>
      </c>
      <c r="C2044" s="4" t="s">
        <v>5111</v>
      </c>
      <c r="D2044" s="5">
        <v>45794</v>
      </c>
      <c r="E2044" s="4" t="s">
        <v>5127</v>
      </c>
      <c r="F2044" s="4" t="s">
        <v>4898</v>
      </c>
      <c r="G2044" s="4" t="s">
        <v>5132</v>
      </c>
      <c r="H2044" s="4" t="s">
        <v>222</v>
      </c>
      <c r="I2044" s="4">
        <v>1679</v>
      </c>
      <c r="J2044" s="4" t="s">
        <v>5137</v>
      </c>
      <c r="K2044" s="4" t="s">
        <v>4999</v>
      </c>
      <c r="L2044" s="4"/>
    </row>
    <row r="2045" spans="1:12">
      <c r="A2045" s="4" t="s">
        <v>7180</v>
      </c>
      <c r="B2045" s="4" t="s">
        <v>2594</v>
      </c>
      <c r="C2045" s="4" t="s">
        <v>5176</v>
      </c>
      <c r="D2045" s="5">
        <v>45784</v>
      </c>
      <c r="E2045" s="4" t="s">
        <v>5043</v>
      </c>
      <c r="F2045" s="4" t="s">
        <v>4839</v>
      </c>
      <c r="G2045" s="4" t="s">
        <v>5156</v>
      </c>
      <c r="H2045" s="4" t="s">
        <v>5076</v>
      </c>
      <c r="I2045" s="4">
        <v>1052</v>
      </c>
      <c r="J2045" s="4" t="s">
        <v>4929</v>
      </c>
      <c r="K2045" s="4" t="s">
        <v>4978</v>
      </c>
      <c r="L2045" s="4"/>
    </row>
    <row r="2046" spans="1:12">
      <c r="A2046" s="4" t="s">
        <v>7181</v>
      </c>
      <c r="B2046" s="4" t="s">
        <v>1178</v>
      </c>
      <c r="C2046" s="4" t="s">
        <v>5005</v>
      </c>
      <c r="D2046" s="5">
        <v>45788</v>
      </c>
      <c r="E2046" s="4" t="s">
        <v>5113</v>
      </c>
      <c r="F2046" s="4" t="s">
        <v>4865</v>
      </c>
      <c r="G2046" s="4" t="s">
        <v>4950</v>
      </c>
      <c r="H2046" s="4" t="s">
        <v>4983</v>
      </c>
      <c r="I2046" s="4">
        <v>272</v>
      </c>
      <c r="J2046" s="4" t="s">
        <v>5082</v>
      </c>
      <c r="K2046" s="4" t="s">
        <v>5035</v>
      </c>
      <c r="L2046" s="4" t="s">
        <v>5927</v>
      </c>
    </row>
    <row r="2047" spans="1:12">
      <c r="A2047" s="4" t="s">
        <v>7182</v>
      </c>
      <c r="B2047" s="4" t="s">
        <v>1646</v>
      </c>
      <c r="C2047" s="4" t="s">
        <v>5016</v>
      </c>
      <c r="D2047" s="5">
        <v>45922</v>
      </c>
      <c r="E2047" s="4" t="s">
        <v>5056</v>
      </c>
      <c r="F2047" s="4" t="s">
        <v>4898</v>
      </c>
      <c r="G2047" s="4" t="s">
        <v>5156</v>
      </c>
      <c r="H2047" s="4" t="s">
        <v>5060</v>
      </c>
      <c r="I2047" s="4">
        <v>1094</v>
      </c>
      <c r="J2047" s="4" t="s">
        <v>4935</v>
      </c>
      <c r="K2047" s="4" t="s">
        <v>5057</v>
      </c>
      <c r="L2047" s="4"/>
    </row>
    <row r="2048" spans="1:12">
      <c r="A2048" s="4" t="s">
        <v>7183</v>
      </c>
      <c r="B2048" s="4" t="s">
        <v>4019</v>
      </c>
      <c r="C2048" s="4" t="s">
        <v>5202</v>
      </c>
      <c r="D2048" s="5">
        <v>45987</v>
      </c>
      <c r="E2048" s="4" t="s">
        <v>21</v>
      </c>
      <c r="F2048" s="4" t="s">
        <v>4898</v>
      </c>
      <c r="G2048" s="4" t="s">
        <v>5189</v>
      </c>
      <c r="H2048" s="4" t="s">
        <v>5136</v>
      </c>
      <c r="I2048" s="4">
        <v>1621</v>
      </c>
      <c r="J2048" s="4" t="s">
        <v>5137</v>
      </c>
      <c r="K2048" s="4" t="s">
        <v>5047</v>
      </c>
      <c r="L2048" s="4"/>
    </row>
    <row r="2049" spans="1:11">
      <c r="A2049" s="4" t="s">
        <v>7184</v>
      </c>
      <c r="B2049" s="4" t="s">
        <v>1931</v>
      </c>
      <c r="C2049" s="4" t="s">
        <v>4965</v>
      </c>
      <c r="D2049" s="5">
        <v>45720</v>
      </c>
      <c r="E2049" s="4" t="s">
        <v>4966</v>
      </c>
      <c r="F2049" s="4" t="s">
        <v>4839</v>
      </c>
      <c r="G2049" s="4" t="s">
        <v>5062</v>
      </c>
      <c r="H2049" s="4" t="s">
        <v>5060</v>
      </c>
      <c r="I2049" s="4">
        <v>384</v>
      </c>
      <c r="J2049" s="4" t="s">
        <v>5100</v>
      </c>
      <c r="K2049" s="4" t="s">
        <v>5026</v>
      </c>
    </row>
    <row r="2050" spans="1:11">
      <c r="A2050" s="4" t="s">
        <v>7185</v>
      </c>
      <c r="B2050" s="4" t="s">
        <v>534</v>
      </c>
      <c r="C2050" s="4" t="s">
        <v>4996</v>
      </c>
      <c r="D2050" s="5">
        <v>45773</v>
      </c>
      <c r="E2050" s="4" t="s">
        <v>5043</v>
      </c>
      <c r="F2050" s="4" t="s">
        <v>4847</v>
      </c>
      <c r="G2050" s="4" t="s">
        <v>5014</v>
      </c>
      <c r="H2050" s="4" t="s">
        <v>316</v>
      </c>
      <c r="I2050" s="4">
        <v>534</v>
      </c>
      <c r="J2050" s="4" t="s">
        <v>4984</v>
      </c>
      <c r="K2050" s="4" t="s">
        <v>5035</v>
      </c>
    </row>
    <row r="2051" spans="1:11">
      <c r="A2051" s="4" t="s">
        <v>7186</v>
      </c>
      <c r="B2051" s="4" t="s">
        <v>3431</v>
      </c>
      <c r="C2051" s="4" t="s">
        <v>5293</v>
      </c>
      <c r="D2051" s="5">
        <v>45723</v>
      </c>
      <c r="E2051" s="4"/>
      <c r="F2051" s="4" t="s">
        <v>4908</v>
      </c>
      <c r="G2051" s="4" t="s">
        <v>5142</v>
      </c>
      <c r="H2051" s="4" t="s">
        <v>5011</v>
      </c>
      <c r="I2051" s="4">
        <v>606</v>
      </c>
      <c r="J2051" s="4"/>
      <c r="K2051" s="4" t="s">
        <v>5012</v>
      </c>
    </row>
    <row r="2052" spans="1:11">
      <c r="A2052" s="4" t="s">
        <v>7187</v>
      </c>
      <c r="B2052" s="4" t="s">
        <v>4187</v>
      </c>
      <c r="C2052" s="4" t="s">
        <v>5111</v>
      </c>
      <c r="D2052" s="5">
        <v>45684</v>
      </c>
      <c r="E2052" s="4" t="s">
        <v>5094</v>
      </c>
      <c r="F2052" s="4"/>
      <c r="G2052" s="4" t="s">
        <v>5062</v>
      </c>
      <c r="H2052" s="4" t="s">
        <v>4983</v>
      </c>
      <c r="I2052" s="4">
        <v>894</v>
      </c>
      <c r="J2052" s="4" t="s">
        <v>4962</v>
      </c>
      <c r="K2052" s="4" t="s">
        <v>4969</v>
      </c>
    </row>
    <row r="2053" spans="1:11">
      <c r="A2053" s="4" t="s">
        <v>7188</v>
      </c>
      <c r="B2053" s="4" t="s">
        <v>2535</v>
      </c>
      <c r="C2053" s="4" t="s">
        <v>5163</v>
      </c>
      <c r="D2053" s="5"/>
      <c r="E2053" s="4" t="s">
        <v>5134</v>
      </c>
      <c r="F2053" s="4" t="s">
        <v>4908</v>
      </c>
      <c r="G2053" s="4" t="s">
        <v>5174</v>
      </c>
      <c r="H2053" s="4" t="s">
        <v>5090</v>
      </c>
      <c r="I2053" s="4">
        <v>1621</v>
      </c>
      <c r="J2053" s="4" t="s">
        <v>5092</v>
      </c>
      <c r="K2053" s="4" t="s">
        <v>5122</v>
      </c>
    </row>
    <row r="2054" spans="1:11">
      <c r="A2054" s="4" t="s">
        <v>7189</v>
      </c>
      <c r="B2054" s="4" t="s">
        <v>2004</v>
      </c>
      <c r="C2054" s="4" t="s">
        <v>5111</v>
      </c>
      <c r="D2054" s="5">
        <v>45933</v>
      </c>
      <c r="E2054" s="4"/>
      <c r="F2054" s="4"/>
      <c r="G2054" s="4" t="s">
        <v>4955</v>
      </c>
      <c r="H2054" s="4" t="s">
        <v>4951</v>
      </c>
      <c r="I2054" s="4">
        <v>650</v>
      </c>
      <c r="J2054" s="4" t="s">
        <v>5002</v>
      </c>
      <c r="K2054" s="4" t="s">
        <v>5012</v>
      </c>
    </row>
    <row r="2055" spans="1:11">
      <c r="A2055" s="4" t="s">
        <v>7190</v>
      </c>
      <c r="B2055" s="4" t="s">
        <v>2767</v>
      </c>
      <c r="C2055" s="4" t="s">
        <v>5029</v>
      </c>
      <c r="D2055" s="5">
        <v>46002</v>
      </c>
      <c r="E2055" s="4" t="s">
        <v>20</v>
      </c>
      <c r="F2055" s="4" t="s">
        <v>4891</v>
      </c>
      <c r="G2055" s="4" t="s">
        <v>5071</v>
      </c>
      <c r="H2055" s="4" t="s">
        <v>4988</v>
      </c>
      <c r="I2055" s="4">
        <v>2182</v>
      </c>
      <c r="J2055" s="4" t="s">
        <v>5018</v>
      </c>
      <c r="K2055" s="4" t="s">
        <v>4947</v>
      </c>
    </row>
    <row r="2056" spans="1:11">
      <c r="A2056" s="4" t="s">
        <v>7191</v>
      </c>
      <c r="B2056" s="4" t="s">
        <v>2100</v>
      </c>
      <c r="C2056" s="4" t="s">
        <v>5152</v>
      </c>
      <c r="D2056" s="5">
        <v>45700</v>
      </c>
      <c r="E2056" s="4" t="s">
        <v>5056</v>
      </c>
      <c r="F2056" s="4"/>
      <c r="G2056" s="4" t="s">
        <v>4987</v>
      </c>
      <c r="H2056" s="4" t="s">
        <v>5090</v>
      </c>
      <c r="I2056" s="4">
        <v>1889</v>
      </c>
      <c r="J2056" s="4" t="s">
        <v>5002</v>
      </c>
      <c r="K2056" s="4" t="s">
        <v>4947</v>
      </c>
    </row>
    <row r="2057" spans="1:11">
      <c r="A2057" s="4" t="s">
        <v>7192</v>
      </c>
      <c r="B2057" s="4" t="s">
        <v>3306</v>
      </c>
      <c r="C2057" s="4" t="s">
        <v>4990</v>
      </c>
      <c r="D2057" s="5">
        <v>45892</v>
      </c>
      <c r="E2057" s="4"/>
      <c r="F2057" s="4" t="s">
        <v>4819</v>
      </c>
      <c r="G2057" s="4" t="s">
        <v>5156</v>
      </c>
      <c r="H2057" s="4" t="s">
        <v>133</v>
      </c>
      <c r="I2057" s="4">
        <v>728</v>
      </c>
      <c r="J2057" s="4"/>
      <c r="K2057" s="4" t="s">
        <v>4978</v>
      </c>
    </row>
    <row r="2058" spans="1:11">
      <c r="A2058" s="4" t="s">
        <v>7193</v>
      </c>
      <c r="B2058" s="4" t="s">
        <v>4150</v>
      </c>
      <c r="C2058" s="4" t="s">
        <v>5383</v>
      </c>
      <c r="D2058" s="5">
        <v>45786</v>
      </c>
      <c r="E2058" s="4" t="s">
        <v>5038</v>
      </c>
      <c r="F2058" s="4" t="s">
        <v>4819</v>
      </c>
      <c r="G2058" s="4" t="s">
        <v>5142</v>
      </c>
      <c r="H2058" s="4" t="s">
        <v>4939</v>
      </c>
      <c r="I2058" s="4">
        <v>1102</v>
      </c>
      <c r="J2058" s="4" t="s">
        <v>4940</v>
      </c>
      <c r="K2058" s="4" t="s">
        <v>4969</v>
      </c>
    </row>
    <row r="2059" spans="1:11">
      <c r="A2059" s="4" t="s">
        <v>7194</v>
      </c>
      <c r="B2059" s="4" t="s">
        <v>1359</v>
      </c>
      <c r="C2059" s="4" t="s">
        <v>5097</v>
      </c>
      <c r="D2059" s="5"/>
      <c r="E2059" s="4" t="s">
        <v>21</v>
      </c>
      <c r="F2059" s="4" t="s">
        <v>4875</v>
      </c>
      <c r="G2059" s="4" t="s">
        <v>5044</v>
      </c>
      <c r="H2059" s="4"/>
      <c r="I2059" s="4">
        <v>2231</v>
      </c>
      <c r="J2059" s="4" t="s">
        <v>5100</v>
      </c>
      <c r="K2059" s="4" t="s">
        <v>4947</v>
      </c>
    </row>
    <row r="2060" spans="1:11">
      <c r="A2060" s="4" t="s">
        <v>7195</v>
      </c>
      <c r="B2060" s="4" t="s">
        <v>1952</v>
      </c>
      <c r="C2060" s="4" t="s">
        <v>5147</v>
      </c>
      <c r="D2060" s="5"/>
      <c r="E2060" s="4" t="s">
        <v>5065</v>
      </c>
      <c r="F2060" s="4"/>
      <c r="G2060" s="4" t="s">
        <v>4993</v>
      </c>
      <c r="H2060" s="4" t="s">
        <v>5060</v>
      </c>
      <c r="I2060" s="4"/>
      <c r="J2060" s="4" t="s">
        <v>5137</v>
      </c>
      <c r="K2060" s="4"/>
    </row>
    <row r="2061" spans="1:11">
      <c r="A2061" s="4" t="s">
        <v>7196</v>
      </c>
      <c r="B2061" s="4" t="s">
        <v>2735</v>
      </c>
      <c r="C2061" s="4" t="s">
        <v>5170</v>
      </c>
      <c r="D2061" s="5">
        <v>45750</v>
      </c>
      <c r="E2061" s="4" t="s">
        <v>5065</v>
      </c>
      <c r="F2061" s="4" t="s">
        <v>4824</v>
      </c>
      <c r="G2061" s="4" t="s">
        <v>5142</v>
      </c>
      <c r="H2061" s="4" t="s">
        <v>5052</v>
      </c>
      <c r="I2061" s="4">
        <v>232</v>
      </c>
      <c r="J2061" s="4" t="s">
        <v>5031</v>
      </c>
      <c r="K2061" s="4" t="s">
        <v>5012</v>
      </c>
    </row>
    <row r="2062" spans="1:11">
      <c r="A2062" s="4" t="s">
        <v>7197</v>
      </c>
      <c r="B2062" s="4" t="s">
        <v>3646</v>
      </c>
      <c r="C2062" s="4" t="s">
        <v>5213</v>
      </c>
      <c r="D2062" s="5"/>
      <c r="E2062" s="4" t="s">
        <v>5043</v>
      </c>
      <c r="F2062" s="4"/>
      <c r="G2062" s="4" t="s">
        <v>4993</v>
      </c>
      <c r="H2062" s="4" t="s">
        <v>4945</v>
      </c>
      <c r="I2062" s="4">
        <v>623</v>
      </c>
      <c r="J2062" s="4" t="s">
        <v>4962</v>
      </c>
      <c r="K2062" s="4" t="s">
        <v>5053</v>
      </c>
    </row>
    <row r="2063" spans="1:11">
      <c r="A2063" s="4" t="s">
        <v>7198</v>
      </c>
      <c r="B2063" s="4" t="s">
        <v>4559</v>
      </c>
      <c r="C2063" s="4" t="s">
        <v>5170</v>
      </c>
      <c r="D2063" s="5">
        <v>45883</v>
      </c>
      <c r="E2063" s="4" t="s">
        <v>5094</v>
      </c>
      <c r="F2063" s="4"/>
      <c r="G2063" s="4" t="s">
        <v>4955</v>
      </c>
      <c r="H2063" s="4" t="s">
        <v>4983</v>
      </c>
      <c r="I2063" s="4"/>
      <c r="J2063" s="4" t="s">
        <v>4935</v>
      </c>
      <c r="K2063" s="4" t="s">
        <v>5035</v>
      </c>
    </row>
    <row r="2064" spans="1:11">
      <c r="A2064" s="4" t="s">
        <v>7199</v>
      </c>
      <c r="B2064" s="4" t="s">
        <v>1350</v>
      </c>
      <c r="C2064" s="4" t="s">
        <v>5206</v>
      </c>
      <c r="D2064" s="5">
        <v>45906</v>
      </c>
      <c r="E2064" s="4" t="s">
        <v>4982</v>
      </c>
      <c r="F2064" s="4"/>
      <c r="G2064" s="4" t="s">
        <v>5010</v>
      </c>
      <c r="H2064" s="4" t="s">
        <v>4983</v>
      </c>
      <c r="I2064" s="4">
        <v>78</v>
      </c>
      <c r="J2064" s="4" t="s">
        <v>4935</v>
      </c>
      <c r="K2064" s="4" t="s">
        <v>5023</v>
      </c>
    </row>
    <row r="2065" spans="1:11">
      <c r="A2065" s="4" t="s">
        <v>7200</v>
      </c>
      <c r="B2065" s="4" t="s">
        <v>3431</v>
      </c>
      <c r="C2065" s="4" t="s">
        <v>4996</v>
      </c>
      <c r="D2065" s="5">
        <v>45831</v>
      </c>
      <c r="E2065" s="4" t="s">
        <v>21</v>
      </c>
      <c r="F2065" s="4" t="s">
        <v>4908</v>
      </c>
      <c r="G2065" s="4" t="s">
        <v>5010</v>
      </c>
      <c r="H2065" s="4" t="s">
        <v>4928</v>
      </c>
      <c r="I2065" s="4">
        <v>1436</v>
      </c>
      <c r="J2065" s="4" t="s">
        <v>4940</v>
      </c>
      <c r="K2065" s="4" t="s">
        <v>5023</v>
      </c>
    </row>
    <row r="2066" spans="1:11">
      <c r="A2066" s="4" t="s">
        <v>7201</v>
      </c>
      <c r="B2066" s="4" t="s">
        <v>1043</v>
      </c>
      <c r="C2066" s="4" t="s">
        <v>4965</v>
      </c>
      <c r="D2066" s="5">
        <v>45815</v>
      </c>
      <c r="E2066" s="4" t="s">
        <v>4896</v>
      </c>
      <c r="F2066" s="4" t="s">
        <v>4847</v>
      </c>
      <c r="G2066" s="4" t="s">
        <v>5156</v>
      </c>
      <c r="H2066" s="4" t="s">
        <v>5011</v>
      </c>
      <c r="I2066" s="4">
        <v>816</v>
      </c>
      <c r="J2066" s="4" t="s">
        <v>4929</v>
      </c>
      <c r="K2066" s="4" t="s">
        <v>5057</v>
      </c>
    </row>
    <row r="2067" spans="1:11">
      <c r="A2067" s="4" t="s">
        <v>7202</v>
      </c>
      <c r="B2067" s="4" t="s">
        <v>3079</v>
      </c>
      <c r="C2067" s="4" t="s">
        <v>5213</v>
      </c>
      <c r="D2067" s="5">
        <v>45854</v>
      </c>
      <c r="E2067" s="4" t="s">
        <v>4966</v>
      </c>
      <c r="F2067" s="4" t="s">
        <v>4839</v>
      </c>
      <c r="G2067" s="4" t="s">
        <v>4972</v>
      </c>
      <c r="H2067" s="4" t="s">
        <v>5017</v>
      </c>
      <c r="I2067" s="4">
        <v>865</v>
      </c>
      <c r="J2067" s="4" t="s">
        <v>5018</v>
      </c>
      <c r="K2067" s="4" t="s">
        <v>5003</v>
      </c>
    </row>
    <row r="2068" spans="1:11">
      <c r="A2068" s="4" t="s">
        <v>7203</v>
      </c>
      <c r="B2068" s="4" t="s">
        <v>1226</v>
      </c>
      <c r="C2068" s="4" t="s">
        <v>5325</v>
      </c>
      <c r="D2068" s="5">
        <v>45954</v>
      </c>
      <c r="E2068" s="4" t="s">
        <v>308</v>
      </c>
      <c r="F2068" s="4"/>
      <c r="G2068" s="4" t="s">
        <v>5120</v>
      </c>
      <c r="H2068" s="4"/>
      <c r="I2068" s="4">
        <v>742</v>
      </c>
      <c r="J2068" s="4" t="s">
        <v>5107</v>
      </c>
      <c r="K2068" s="4" t="s">
        <v>4963</v>
      </c>
    </row>
    <row r="2069" spans="1:11">
      <c r="A2069" s="4" t="s">
        <v>7204</v>
      </c>
      <c r="B2069" s="4" t="s">
        <v>1475</v>
      </c>
      <c r="C2069" s="4" t="s">
        <v>5145</v>
      </c>
      <c r="D2069" s="5">
        <v>46015</v>
      </c>
      <c r="E2069" s="4" t="s">
        <v>4966</v>
      </c>
      <c r="F2069" s="4"/>
      <c r="G2069" s="4"/>
      <c r="H2069" s="4" t="s">
        <v>5063</v>
      </c>
      <c r="I2069" s="4">
        <v>1443</v>
      </c>
      <c r="J2069" s="4"/>
      <c r="K2069" s="4" t="s">
        <v>5023</v>
      </c>
    </row>
    <row r="2070" spans="1:11">
      <c r="A2070" s="4" t="s">
        <v>7205</v>
      </c>
      <c r="B2070" s="4" t="s">
        <v>4128</v>
      </c>
      <c r="C2070" s="4" t="s">
        <v>4981</v>
      </c>
      <c r="D2070" s="5">
        <v>45809</v>
      </c>
      <c r="E2070" s="4" t="s">
        <v>5038</v>
      </c>
      <c r="F2070" s="4" t="s">
        <v>4898</v>
      </c>
      <c r="G2070" s="4" t="s">
        <v>5174</v>
      </c>
      <c r="H2070" s="4"/>
      <c r="I2070" s="4">
        <v>1897</v>
      </c>
      <c r="J2070" s="4" t="s">
        <v>5092</v>
      </c>
      <c r="K2070" s="4" t="s">
        <v>5026</v>
      </c>
    </row>
    <row r="2071" spans="1:11">
      <c r="A2071" s="4" t="s">
        <v>7206</v>
      </c>
      <c r="B2071" s="4" t="s">
        <v>2735</v>
      </c>
      <c r="C2071" s="4" t="s">
        <v>5202</v>
      </c>
      <c r="D2071" s="5">
        <v>45937</v>
      </c>
      <c r="E2071" s="4" t="s">
        <v>5043</v>
      </c>
      <c r="F2071" s="4" t="s">
        <v>4857</v>
      </c>
      <c r="G2071" s="4"/>
      <c r="H2071" s="4" t="s">
        <v>4945</v>
      </c>
      <c r="I2071" s="4">
        <v>1667</v>
      </c>
      <c r="J2071" s="4" t="s">
        <v>5191</v>
      </c>
      <c r="K2071" s="4"/>
    </row>
    <row r="2072" spans="1:11">
      <c r="A2072" s="4" t="s">
        <v>7207</v>
      </c>
      <c r="B2072" s="4" t="s">
        <v>187</v>
      </c>
      <c r="C2072" s="4" t="s">
        <v>5126</v>
      </c>
      <c r="D2072" s="5"/>
      <c r="E2072" s="4" t="s">
        <v>4966</v>
      </c>
      <c r="F2072" s="4"/>
      <c r="G2072" s="4" t="s">
        <v>5120</v>
      </c>
      <c r="H2072" s="4"/>
      <c r="I2072" s="4">
        <v>740</v>
      </c>
      <c r="J2072" s="4" t="s">
        <v>5002</v>
      </c>
      <c r="K2072" s="4" t="s">
        <v>4963</v>
      </c>
    </row>
    <row r="2073" spans="1:11">
      <c r="A2073" s="4" t="s">
        <v>7208</v>
      </c>
      <c r="B2073" s="4" t="s">
        <v>1856</v>
      </c>
      <c r="C2073" s="4" t="s">
        <v>5226</v>
      </c>
      <c r="D2073" s="5">
        <v>45814</v>
      </c>
      <c r="E2073" s="4" t="s">
        <v>5113</v>
      </c>
      <c r="F2073" s="4" t="s">
        <v>4865</v>
      </c>
      <c r="G2073" s="4" t="s">
        <v>4972</v>
      </c>
      <c r="H2073" s="4" t="s">
        <v>489</v>
      </c>
      <c r="I2073" s="4">
        <v>394</v>
      </c>
      <c r="J2073" s="4" t="s">
        <v>4929</v>
      </c>
      <c r="K2073" s="4" t="s">
        <v>4978</v>
      </c>
    </row>
    <row r="2074" spans="1:11">
      <c r="A2074" s="4" t="s">
        <v>7209</v>
      </c>
      <c r="B2074" s="4" t="s">
        <v>225</v>
      </c>
      <c r="C2074" s="4" t="s">
        <v>4937</v>
      </c>
      <c r="D2074" s="5">
        <v>45878</v>
      </c>
      <c r="E2074" s="4" t="s">
        <v>5022</v>
      </c>
      <c r="F2074" s="4" t="s">
        <v>4857</v>
      </c>
      <c r="G2074" s="4" t="s">
        <v>5132</v>
      </c>
      <c r="H2074" s="4" t="s">
        <v>4934</v>
      </c>
      <c r="I2074" s="4">
        <v>1434</v>
      </c>
      <c r="J2074" s="4" t="s">
        <v>4962</v>
      </c>
      <c r="K2074" s="4" t="s">
        <v>5053</v>
      </c>
    </row>
    <row r="2075" spans="1:11">
      <c r="A2075" s="4" t="s">
        <v>7210</v>
      </c>
      <c r="B2075" s="4" t="s">
        <v>1772</v>
      </c>
      <c r="C2075" s="4" t="s">
        <v>5147</v>
      </c>
      <c r="D2075" s="5">
        <v>45888</v>
      </c>
      <c r="E2075" s="4" t="s">
        <v>5134</v>
      </c>
      <c r="F2075" s="4" t="s">
        <v>4865</v>
      </c>
      <c r="G2075" s="4" t="s">
        <v>5025</v>
      </c>
      <c r="H2075" s="4" t="s">
        <v>222</v>
      </c>
      <c r="I2075" s="4">
        <v>2102</v>
      </c>
      <c r="J2075" s="4" t="s">
        <v>5082</v>
      </c>
      <c r="K2075" s="4" t="s">
        <v>5122</v>
      </c>
    </row>
    <row r="2076" spans="1:11">
      <c r="A2076" s="4" t="s">
        <v>7211</v>
      </c>
      <c r="B2076" s="4" t="s">
        <v>2760</v>
      </c>
      <c r="C2076" s="4" t="s">
        <v>5160</v>
      </c>
      <c r="D2076" s="5">
        <v>45833</v>
      </c>
      <c r="E2076" s="4" t="s">
        <v>5134</v>
      </c>
      <c r="F2076" s="4" t="s">
        <v>4824</v>
      </c>
      <c r="G2076" s="4" t="s">
        <v>5142</v>
      </c>
      <c r="H2076" s="4" t="s">
        <v>5072</v>
      </c>
      <c r="I2076" s="4">
        <v>1215</v>
      </c>
      <c r="J2076" s="4" t="s">
        <v>5031</v>
      </c>
      <c r="K2076" s="4"/>
    </row>
    <row r="2077" spans="1:11">
      <c r="A2077" s="4" t="s">
        <v>7212</v>
      </c>
      <c r="B2077" s="4" t="s">
        <v>3302</v>
      </c>
      <c r="C2077" s="4" t="s">
        <v>5152</v>
      </c>
      <c r="D2077" s="5">
        <v>45793</v>
      </c>
      <c r="E2077" s="4" t="s">
        <v>5056</v>
      </c>
      <c r="F2077" s="4" t="s">
        <v>4875</v>
      </c>
      <c r="G2077" s="4" t="s">
        <v>5095</v>
      </c>
      <c r="H2077" s="4" t="s">
        <v>133</v>
      </c>
      <c r="I2077" s="4">
        <v>2125</v>
      </c>
      <c r="J2077" s="4" t="s">
        <v>4984</v>
      </c>
      <c r="K2077" s="4"/>
    </row>
    <row r="2078" spans="1:11">
      <c r="A2078" s="4" t="s">
        <v>7213</v>
      </c>
      <c r="B2078" s="4" t="s">
        <v>3844</v>
      </c>
      <c r="C2078" s="4" t="s">
        <v>4932</v>
      </c>
      <c r="D2078" s="5">
        <v>45699</v>
      </c>
      <c r="E2078" s="4" t="s">
        <v>5022</v>
      </c>
      <c r="F2078" s="4" t="s">
        <v>4819</v>
      </c>
      <c r="G2078" s="4" t="s">
        <v>4955</v>
      </c>
      <c r="H2078" s="4" t="s">
        <v>5063</v>
      </c>
      <c r="I2078" s="4">
        <v>472</v>
      </c>
      <c r="J2078" s="4" t="s">
        <v>5018</v>
      </c>
      <c r="K2078" s="4" t="s">
        <v>4957</v>
      </c>
    </row>
    <row r="2079" spans="1:11">
      <c r="A2079" s="4" t="s">
        <v>7214</v>
      </c>
      <c r="B2079" s="4" t="s">
        <v>3882</v>
      </c>
      <c r="C2079" s="4" t="s">
        <v>5086</v>
      </c>
      <c r="D2079" s="5"/>
      <c r="E2079" s="4" t="s">
        <v>4894</v>
      </c>
      <c r="F2079" s="4" t="s">
        <v>4819</v>
      </c>
      <c r="G2079" s="4"/>
      <c r="H2079" s="4" t="s">
        <v>5136</v>
      </c>
      <c r="I2079" s="4">
        <v>59</v>
      </c>
      <c r="J2079" s="4"/>
      <c r="K2079" s="4"/>
    </row>
    <row r="2080" spans="1:11">
      <c r="A2080" s="4" t="s">
        <v>7215</v>
      </c>
      <c r="B2080" s="4" t="s">
        <v>3547</v>
      </c>
      <c r="C2080" s="4" t="s">
        <v>4986</v>
      </c>
      <c r="D2080" s="5">
        <v>45953</v>
      </c>
      <c r="E2080" s="4" t="s">
        <v>5043</v>
      </c>
      <c r="F2080" s="4" t="s">
        <v>4875</v>
      </c>
      <c r="G2080" s="4" t="s">
        <v>4976</v>
      </c>
      <c r="H2080" s="4"/>
      <c r="I2080" s="4">
        <v>412</v>
      </c>
      <c r="J2080" s="4"/>
      <c r="K2080" s="4" t="s">
        <v>4930</v>
      </c>
    </row>
    <row r="2081" spans="1:12">
      <c r="A2081" s="4" t="s">
        <v>7216</v>
      </c>
      <c r="B2081" s="4" t="s">
        <v>3396</v>
      </c>
      <c r="C2081" s="4" t="s">
        <v>5147</v>
      </c>
      <c r="D2081" s="5">
        <v>45910</v>
      </c>
      <c r="E2081" s="4" t="s">
        <v>5065</v>
      </c>
      <c r="F2081" s="4" t="s">
        <v>4891</v>
      </c>
      <c r="G2081" s="4" t="s">
        <v>5044</v>
      </c>
      <c r="H2081" s="4" t="s">
        <v>222</v>
      </c>
      <c r="I2081" s="4">
        <v>1873</v>
      </c>
      <c r="J2081" s="4" t="s">
        <v>5100</v>
      </c>
      <c r="K2081" s="4" t="s">
        <v>4930</v>
      </c>
      <c r="L2081" s="4"/>
    </row>
    <row r="2082" spans="1:12">
      <c r="A2082" s="4" t="s">
        <v>7217</v>
      </c>
      <c r="B2082" s="4" t="s">
        <v>1546</v>
      </c>
      <c r="C2082" s="4" t="s">
        <v>5210</v>
      </c>
      <c r="D2082" s="5">
        <v>45862</v>
      </c>
      <c r="E2082" s="4" t="s">
        <v>4982</v>
      </c>
      <c r="F2082" s="4"/>
      <c r="G2082" s="4" t="s">
        <v>5025</v>
      </c>
      <c r="H2082" s="4" t="s">
        <v>5076</v>
      </c>
      <c r="I2082" s="4">
        <v>1719</v>
      </c>
      <c r="J2082" s="4" t="s">
        <v>4973</v>
      </c>
      <c r="K2082" s="4"/>
      <c r="L2082" s="4"/>
    </row>
    <row r="2083" spans="1:12">
      <c r="A2083" s="4" t="s">
        <v>7218</v>
      </c>
      <c r="B2083" s="4" t="s">
        <v>1784</v>
      </c>
      <c r="C2083" s="4" t="s">
        <v>4986</v>
      </c>
      <c r="D2083" s="5">
        <v>45984</v>
      </c>
      <c r="E2083" s="4" t="s">
        <v>5056</v>
      </c>
      <c r="F2083" s="4" t="s">
        <v>4847</v>
      </c>
      <c r="G2083" s="4" t="s">
        <v>5130</v>
      </c>
      <c r="H2083" s="4" t="s">
        <v>5006</v>
      </c>
      <c r="I2083" s="4">
        <v>1524</v>
      </c>
      <c r="J2083" s="4" t="s">
        <v>4956</v>
      </c>
      <c r="K2083" s="4" t="s">
        <v>5047</v>
      </c>
      <c r="L2083" s="4" t="s">
        <v>5066</v>
      </c>
    </row>
    <row r="2084" spans="1:12">
      <c r="A2084" s="4" t="s">
        <v>7219</v>
      </c>
      <c r="B2084" s="4" t="s">
        <v>917</v>
      </c>
      <c r="C2084" s="4" t="s">
        <v>5001</v>
      </c>
      <c r="D2084" s="5">
        <v>45793</v>
      </c>
      <c r="E2084" s="4" t="s">
        <v>5127</v>
      </c>
      <c r="F2084" s="4" t="s">
        <v>4857</v>
      </c>
      <c r="G2084" s="4" t="s">
        <v>4938</v>
      </c>
      <c r="H2084" s="4" t="s">
        <v>4994</v>
      </c>
      <c r="I2084" s="4">
        <v>1120</v>
      </c>
      <c r="J2084" s="4" t="s">
        <v>4973</v>
      </c>
      <c r="K2084" s="4" t="s">
        <v>5053</v>
      </c>
      <c r="L2084" s="4"/>
    </row>
    <row r="2085" spans="1:12">
      <c r="A2085" s="4" t="s">
        <v>7220</v>
      </c>
      <c r="B2085" s="4" t="s">
        <v>147</v>
      </c>
      <c r="C2085" s="4" t="s">
        <v>5383</v>
      </c>
      <c r="D2085" s="5">
        <v>45663</v>
      </c>
      <c r="E2085" s="4" t="s">
        <v>5113</v>
      </c>
      <c r="F2085" s="4"/>
      <c r="G2085" s="4"/>
      <c r="H2085" s="4" t="s">
        <v>5136</v>
      </c>
      <c r="I2085" s="4">
        <v>483</v>
      </c>
      <c r="J2085" s="4" t="s">
        <v>5100</v>
      </c>
      <c r="K2085" s="4" t="s">
        <v>5012</v>
      </c>
      <c r="L2085" s="4"/>
    </row>
    <row r="2086" spans="1:12">
      <c r="A2086" s="4" t="s">
        <v>7221</v>
      </c>
      <c r="B2086" s="4" t="s">
        <v>618</v>
      </c>
      <c r="C2086" s="4" t="s">
        <v>5140</v>
      </c>
      <c r="D2086" s="5">
        <v>45691</v>
      </c>
      <c r="E2086" s="4"/>
      <c r="F2086" s="4" t="s">
        <v>4857</v>
      </c>
      <c r="G2086" s="4" t="s">
        <v>4933</v>
      </c>
      <c r="H2086" s="4" t="s">
        <v>5006</v>
      </c>
      <c r="I2086" s="4"/>
      <c r="J2086" s="4" t="s">
        <v>4984</v>
      </c>
      <c r="K2086" s="4" t="s">
        <v>5047</v>
      </c>
      <c r="L2086" s="4"/>
    </row>
    <row r="2087" spans="1:12">
      <c r="A2087" s="4" t="s">
        <v>7222</v>
      </c>
      <c r="B2087" s="4" t="s">
        <v>3597</v>
      </c>
      <c r="C2087" s="4" t="s">
        <v>5163</v>
      </c>
      <c r="D2087" s="5">
        <v>45830</v>
      </c>
      <c r="E2087" s="4" t="s">
        <v>5034</v>
      </c>
      <c r="F2087" s="4" t="s">
        <v>4908</v>
      </c>
      <c r="G2087" s="4" t="s">
        <v>4972</v>
      </c>
      <c r="H2087" s="4" t="s">
        <v>489</v>
      </c>
      <c r="I2087" s="4">
        <v>1125</v>
      </c>
      <c r="J2087" s="4" t="s">
        <v>4956</v>
      </c>
      <c r="K2087" s="4" t="s">
        <v>4957</v>
      </c>
      <c r="L2087" s="4"/>
    </row>
    <row r="2088" spans="1:12">
      <c r="A2088" s="4" t="s">
        <v>7223</v>
      </c>
      <c r="B2088" s="4" t="s">
        <v>540</v>
      </c>
      <c r="C2088" s="4" t="s">
        <v>5325</v>
      </c>
      <c r="D2088" s="5">
        <v>45725</v>
      </c>
      <c r="E2088" s="4" t="s">
        <v>4943</v>
      </c>
      <c r="F2088" s="4"/>
      <c r="G2088" s="4"/>
      <c r="H2088" s="4" t="s">
        <v>5060</v>
      </c>
      <c r="I2088" s="4">
        <v>1960</v>
      </c>
      <c r="J2088" s="4" t="s">
        <v>5107</v>
      </c>
      <c r="K2088" s="4"/>
      <c r="L2088" s="4"/>
    </row>
    <row r="2089" spans="1:12">
      <c r="A2089" s="4" t="s">
        <v>7224</v>
      </c>
      <c r="B2089" s="4" t="s">
        <v>3802</v>
      </c>
      <c r="C2089" s="4" t="s">
        <v>5116</v>
      </c>
      <c r="D2089" s="5"/>
      <c r="E2089" s="4" t="s">
        <v>4954</v>
      </c>
      <c r="F2089" s="4" t="s">
        <v>4891</v>
      </c>
      <c r="G2089" s="4"/>
      <c r="H2089" s="4" t="s">
        <v>4945</v>
      </c>
      <c r="I2089" s="4">
        <v>1840</v>
      </c>
      <c r="J2089" s="4" t="s">
        <v>5100</v>
      </c>
      <c r="K2089" s="4" t="s">
        <v>4957</v>
      </c>
      <c r="L2089" s="4"/>
    </row>
    <row r="2090" spans="1:12">
      <c r="A2090" s="4" t="s">
        <v>7225</v>
      </c>
      <c r="B2090" s="4" t="s">
        <v>1751</v>
      </c>
      <c r="C2090" s="4" t="s">
        <v>5145</v>
      </c>
      <c r="D2090" s="5">
        <v>45738</v>
      </c>
      <c r="E2090" s="4" t="s">
        <v>21</v>
      </c>
      <c r="F2090" s="4"/>
      <c r="G2090" s="4" t="s">
        <v>5062</v>
      </c>
      <c r="H2090" s="4" t="s">
        <v>4934</v>
      </c>
      <c r="I2090" s="4">
        <v>1584</v>
      </c>
      <c r="J2090" s="4" t="s">
        <v>5137</v>
      </c>
      <c r="K2090" s="4" t="s">
        <v>4930</v>
      </c>
      <c r="L2090" s="4"/>
    </row>
    <row r="2091" spans="1:12">
      <c r="A2091" s="4" t="s">
        <v>7226</v>
      </c>
      <c r="B2091" s="4" t="s">
        <v>4128</v>
      </c>
      <c r="C2091" s="4" t="s">
        <v>5176</v>
      </c>
      <c r="D2091" s="5">
        <v>45851</v>
      </c>
      <c r="E2091" s="4" t="s">
        <v>5094</v>
      </c>
      <c r="F2091" s="4" t="s">
        <v>4908</v>
      </c>
      <c r="G2091" s="4" t="s">
        <v>5172</v>
      </c>
      <c r="H2091" s="4" t="s">
        <v>5072</v>
      </c>
      <c r="I2091" s="4"/>
      <c r="J2091" s="4" t="s">
        <v>5092</v>
      </c>
      <c r="K2091" s="4" t="s">
        <v>5012</v>
      </c>
      <c r="L2091" s="4"/>
    </row>
    <row r="2092" spans="1:12">
      <c r="A2092" s="4" t="s">
        <v>7227</v>
      </c>
      <c r="B2092" s="4" t="s">
        <v>994</v>
      </c>
      <c r="C2092" s="4" t="s">
        <v>5176</v>
      </c>
      <c r="D2092" s="5">
        <v>45770</v>
      </c>
      <c r="E2092" s="4" t="s">
        <v>5056</v>
      </c>
      <c r="F2092" s="4"/>
      <c r="G2092" s="4"/>
      <c r="H2092" s="4" t="s">
        <v>4945</v>
      </c>
      <c r="I2092" s="4">
        <v>107</v>
      </c>
      <c r="J2092" s="4" t="s">
        <v>5002</v>
      </c>
      <c r="K2092" s="4" t="s">
        <v>4999</v>
      </c>
      <c r="L2092" s="4"/>
    </row>
    <row r="2093" spans="1:12">
      <c r="A2093" s="4" t="s">
        <v>7228</v>
      </c>
      <c r="B2093" s="4" t="s">
        <v>1541</v>
      </c>
      <c r="C2093" s="4" t="s">
        <v>5111</v>
      </c>
      <c r="D2093" s="5">
        <v>45802</v>
      </c>
      <c r="E2093" s="4"/>
      <c r="F2093" s="4" t="s">
        <v>4875</v>
      </c>
      <c r="G2093" s="4" t="s">
        <v>5142</v>
      </c>
      <c r="H2093" s="4" t="s">
        <v>316</v>
      </c>
      <c r="I2093" s="4">
        <v>1477</v>
      </c>
      <c r="J2093" s="4" t="s">
        <v>4962</v>
      </c>
      <c r="K2093" s="4"/>
      <c r="L2093" s="4"/>
    </row>
    <row r="2094" spans="1:12">
      <c r="A2094" s="4" t="s">
        <v>7229</v>
      </c>
      <c r="B2094" s="4" t="s">
        <v>4435</v>
      </c>
      <c r="C2094" s="4" t="s">
        <v>5097</v>
      </c>
      <c r="D2094" s="5"/>
      <c r="E2094" s="4" t="s">
        <v>369</v>
      </c>
      <c r="F2094" s="4" t="s">
        <v>4898</v>
      </c>
      <c r="G2094" s="4" t="s">
        <v>4938</v>
      </c>
      <c r="H2094" s="4" t="s">
        <v>5084</v>
      </c>
      <c r="I2094" s="4">
        <v>2057</v>
      </c>
      <c r="J2094" s="4" t="s">
        <v>4962</v>
      </c>
      <c r="K2094" s="4" t="s">
        <v>5026</v>
      </c>
      <c r="L2094" s="4"/>
    </row>
    <row r="2095" spans="1:12">
      <c r="A2095" s="4" t="s">
        <v>7230</v>
      </c>
      <c r="B2095" s="4" t="s">
        <v>1712</v>
      </c>
      <c r="C2095" s="4" t="s">
        <v>4959</v>
      </c>
      <c r="D2095" s="5">
        <v>45731</v>
      </c>
      <c r="E2095" s="4" t="s">
        <v>4960</v>
      </c>
      <c r="F2095" s="4" t="s">
        <v>4865</v>
      </c>
      <c r="G2095" s="4" t="s">
        <v>5010</v>
      </c>
      <c r="H2095" s="4"/>
      <c r="I2095" s="4"/>
      <c r="J2095" s="4" t="s">
        <v>5191</v>
      </c>
      <c r="K2095" s="4"/>
      <c r="L2095" s="4"/>
    </row>
    <row r="2096" spans="1:12">
      <c r="A2096" s="4" t="s">
        <v>7231</v>
      </c>
      <c r="B2096" s="4" t="s">
        <v>3666</v>
      </c>
      <c r="C2096" s="4" t="s">
        <v>5033</v>
      </c>
      <c r="D2096" s="5">
        <v>45781</v>
      </c>
      <c r="E2096" s="4" t="s">
        <v>5113</v>
      </c>
      <c r="F2096" s="4"/>
      <c r="G2096" s="4" t="s">
        <v>4967</v>
      </c>
      <c r="H2096" s="4" t="s">
        <v>5006</v>
      </c>
      <c r="I2096" s="4">
        <v>229</v>
      </c>
      <c r="J2096" s="4" t="s">
        <v>5100</v>
      </c>
      <c r="K2096" s="4" t="s">
        <v>5047</v>
      </c>
      <c r="L2096" s="4"/>
    </row>
    <row r="2097" spans="1:11">
      <c r="A2097" s="4" t="s">
        <v>7232</v>
      </c>
      <c r="B2097" s="4" t="s">
        <v>705</v>
      </c>
      <c r="C2097" s="4" t="s">
        <v>4932</v>
      </c>
      <c r="D2097" s="5">
        <v>45890</v>
      </c>
      <c r="E2097" s="4" t="s">
        <v>5134</v>
      </c>
      <c r="F2097" s="4" t="s">
        <v>4857</v>
      </c>
      <c r="G2097" s="4" t="s">
        <v>5130</v>
      </c>
      <c r="H2097" s="4" t="s">
        <v>5052</v>
      </c>
      <c r="I2097" s="4">
        <v>1769</v>
      </c>
      <c r="J2097" s="4" t="s">
        <v>5107</v>
      </c>
      <c r="K2097" s="4"/>
    </row>
    <row r="2098" spans="1:11">
      <c r="A2098" s="4" t="s">
        <v>7233</v>
      </c>
      <c r="B2098" s="4" t="s">
        <v>4301</v>
      </c>
      <c r="C2098" s="4" t="s">
        <v>5238</v>
      </c>
      <c r="D2098" s="5">
        <v>45905</v>
      </c>
      <c r="E2098" s="4" t="s">
        <v>20</v>
      </c>
      <c r="F2098" s="4"/>
      <c r="G2098" s="4" t="s">
        <v>5132</v>
      </c>
      <c r="H2098" s="4" t="s">
        <v>4998</v>
      </c>
      <c r="I2098" s="4">
        <v>708</v>
      </c>
      <c r="J2098" s="4" t="s">
        <v>5137</v>
      </c>
      <c r="K2098" s="4"/>
    </row>
    <row r="2099" spans="1:11">
      <c r="A2099" s="4" t="s">
        <v>7234</v>
      </c>
      <c r="B2099" s="4" t="s">
        <v>2360</v>
      </c>
      <c r="C2099" s="4" t="s">
        <v>4926</v>
      </c>
      <c r="D2099" s="5">
        <v>45905</v>
      </c>
      <c r="E2099" s="4" t="s">
        <v>4966</v>
      </c>
      <c r="F2099" s="4" t="s">
        <v>4875</v>
      </c>
      <c r="G2099" s="4" t="s">
        <v>4972</v>
      </c>
      <c r="H2099" s="4" t="s">
        <v>5011</v>
      </c>
      <c r="I2099" s="4">
        <v>832</v>
      </c>
      <c r="J2099" s="4" t="s">
        <v>5107</v>
      </c>
      <c r="K2099" s="4" t="s">
        <v>4969</v>
      </c>
    </row>
    <row r="2100" spans="1:11">
      <c r="A2100" s="4" t="s">
        <v>7235</v>
      </c>
      <c r="B2100" s="4" t="s">
        <v>1252</v>
      </c>
      <c r="C2100" s="4" t="s">
        <v>5145</v>
      </c>
      <c r="D2100" s="5">
        <v>45918</v>
      </c>
      <c r="E2100" s="4" t="s">
        <v>5056</v>
      </c>
      <c r="F2100" s="4" t="s">
        <v>4819</v>
      </c>
      <c r="G2100" s="4" t="s">
        <v>5132</v>
      </c>
      <c r="H2100" s="4" t="s">
        <v>4951</v>
      </c>
      <c r="I2100" s="4">
        <v>1314</v>
      </c>
      <c r="J2100" s="4" t="s">
        <v>5031</v>
      </c>
      <c r="K2100" s="4" t="s">
        <v>4957</v>
      </c>
    </row>
    <row r="2101" spans="1:11">
      <c r="A2101" s="4" t="s">
        <v>7236</v>
      </c>
      <c r="B2101" s="4" t="s">
        <v>4481</v>
      </c>
      <c r="C2101" s="4" t="s">
        <v>5325</v>
      </c>
      <c r="D2101" s="5">
        <v>45724</v>
      </c>
      <c r="E2101" s="4" t="s">
        <v>4954</v>
      </c>
      <c r="F2101" s="4" t="s">
        <v>4891</v>
      </c>
      <c r="G2101" s="4" t="s">
        <v>4993</v>
      </c>
      <c r="H2101" s="4" t="s">
        <v>316</v>
      </c>
      <c r="I2101" s="4">
        <v>569</v>
      </c>
      <c r="J2101" s="4" t="s">
        <v>5100</v>
      </c>
      <c r="K2101" s="4" t="s">
        <v>5003</v>
      </c>
    </row>
    <row r="2102" spans="1:11">
      <c r="A2102" s="4" t="s">
        <v>7237</v>
      </c>
      <c r="B2102" s="4" t="s">
        <v>4381</v>
      </c>
      <c r="C2102" s="4" t="s">
        <v>5293</v>
      </c>
      <c r="D2102" s="5">
        <v>45907</v>
      </c>
      <c r="E2102" s="4" t="s">
        <v>5127</v>
      </c>
      <c r="F2102" s="4" t="s">
        <v>4898</v>
      </c>
      <c r="G2102" s="4" t="s">
        <v>4987</v>
      </c>
      <c r="H2102" s="4" t="s">
        <v>5090</v>
      </c>
      <c r="I2102" s="4">
        <v>2395</v>
      </c>
      <c r="J2102" s="4" t="s">
        <v>5018</v>
      </c>
      <c r="K2102" s="4" t="s">
        <v>4969</v>
      </c>
    </row>
    <row r="2103" spans="1:11">
      <c r="A2103" s="4" t="s">
        <v>7238</v>
      </c>
      <c r="B2103" s="4" t="s">
        <v>4634</v>
      </c>
      <c r="C2103" s="4" t="s">
        <v>4942</v>
      </c>
      <c r="D2103" s="5">
        <v>45967</v>
      </c>
      <c r="E2103" s="4" t="s">
        <v>369</v>
      </c>
      <c r="F2103" s="4"/>
      <c r="G2103" s="4" t="s">
        <v>5059</v>
      </c>
      <c r="H2103" s="4" t="s">
        <v>5060</v>
      </c>
      <c r="I2103" s="4">
        <v>1236</v>
      </c>
      <c r="J2103" s="4" t="s">
        <v>4929</v>
      </c>
      <c r="K2103" s="4" t="s">
        <v>5035</v>
      </c>
    </row>
    <row r="2104" spans="1:11">
      <c r="A2104" s="4" t="s">
        <v>7239</v>
      </c>
      <c r="B2104" s="4" t="s">
        <v>3088</v>
      </c>
      <c r="C2104" s="4" t="s">
        <v>5051</v>
      </c>
      <c r="D2104" s="5">
        <v>45674</v>
      </c>
      <c r="E2104" s="4" t="s">
        <v>5022</v>
      </c>
      <c r="F2104" s="4" t="s">
        <v>4847</v>
      </c>
      <c r="G2104" s="4" t="s">
        <v>5135</v>
      </c>
      <c r="H2104" s="4" t="s">
        <v>5084</v>
      </c>
      <c r="I2104" s="4">
        <v>457</v>
      </c>
      <c r="J2104" s="4" t="s">
        <v>4946</v>
      </c>
      <c r="K2104" s="4" t="s">
        <v>4978</v>
      </c>
    </row>
    <row r="2105" spans="1:11">
      <c r="A2105" s="4" t="s">
        <v>7240</v>
      </c>
      <c r="B2105" s="4" t="s">
        <v>3816</v>
      </c>
      <c r="C2105" s="4" t="s">
        <v>5206</v>
      </c>
      <c r="D2105" s="5">
        <v>45989</v>
      </c>
      <c r="E2105" s="4" t="s">
        <v>4954</v>
      </c>
      <c r="F2105" s="4" t="s">
        <v>4847</v>
      </c>
      <c r="G2105" s="4" t="s">
        <v>4950</v>
      </c>
      <c r="H2105" s="4" t="s">
        <v>5080</v>
      </c>
      <c r="I2105" s="4">
        <v>1239</v>
      </c>
      <c r="J2105" s="4" t="s">
        <v>5100</v>
      </c>
      <c r="K2105" s="4"/>
    </row>
    <row r="2106" spans="1:11">
      <c r="A2106" s="4" t="s">
        <v>7241</v>
      </c>
      <c r="B2106" s="4" t="s">
        <v>2618</v>
      </c>
      <c r="C2106" s="4" t="s">
        <v>5186</v>
      </c>
      <c r="D2106" s="5">
        <v>45794</v>
      </c>
      <c r="E2106" s="4" t="s">
        <v>5134</v>
      </c>
      <c r="F2106" s="4"/>
      <c r="G2106" s="4" t="s">
        <v>5089</v>
      </c>
      <c r="H2106" s="4" t="s">
        <v>5006</v>
      </c>
      <c r="I2106" s="4">
        <v>1044</v>
      </c>
      <c r="J2106" s="4" t="s">
        <v>5092</v>
      </c>
      <c r="K2106" s="4" t="s">
        <v>5053</v>
      </c>
    </row>
    <row r="2107" spans="1:11">
      <c r="A2107" s="4" t="s">
        <v>7242</v>
      </c>
      <c r="B2107" s="4" t="s">
        <v>3220</v>
      </c>
      <c r="C2107" s="4" t="s">
        <v>5016</v>
      </c>
      <c r="D2107" s="5">
        <v>45749</v>
      </c>
      <c r="E2107" s="4" t="s">
        <v>369</v>
      </c>
      <c r="F2107" s="4" t="s">
        <v>4891</v>
      </c>
      <c r="G2107" s="4" t="s">
        <v>4950</v>
      </c>
      <c r="H2107" s="4" t="s">
        <v>5136</v>
      </c>
      <c r="I2107" s="4">
        <v>1496</v>
      </c>
      <c r="J2107" s="4" t="s">
        <v>5018</v>
      </c>
      <c r="K2107" s="4" t="s">
        <v>5122</v>
      </c>
    </row>
    <row r="2108" spans="1:11">
      <c r="A2108" s="4" t="s">
        <v>7243</v>
      </c>
      <c r="B2108" s="4" t="s">
        <v>3950</v>
      </c>
      <c r="C2108" s="4" t="s">
        <v>5263</v>
      </c>
      <c r="D2108" s="5">
        <v>45752</v>
      </c>
      <c r="E2108" s="4"/>
      <c r="F2108" s="4" t="s">
        <v>4824</v>
      </c>
      <c r="G2108" s="4" t="s">
        <v>5074</v>
      </c>
      <c r="H2108" s="4" t="s">
        <v>5084</v>
      </c>
      <c r="I2108" s="4">
        <v>2258</v>
      </c>
      <c r="J2108" s="4" t="s">
        <v>4946</v>
      </c>
      <c r="K2108" s="4" t="s">
        <v>5023</v>
      </c>
    </row>
    <row r="2109" spans="1:11">
      <c r="A2109" s="4" t="s">
        <v>7244</v>
      </c>
      <c r="B2109" s="4" t="s">
        <v>2512</v>
      </c>
      <c r="C2109" s="4" t="s">
        <v>5116</v>
      </c>
      <c r="D2109" s="5">
        <v>45862</v>
      </c>
      <c r="E2109" s="4" t="s">
        <v>5113</v>
      </c>
      <c r="F2109" s="4" t="s">
        <v>4819</v>
      </c>
      <c r="G2109" s="4" t="s">
        <v>4976</v>
      </c>
      <c r="H2109" s="4"/>
      <c r="I2109" s="4">
        <v>2082</v>
      </c>
      <c r="J2109" s="4"/>
      <c r="K2109" s="4" t="s">
        <v>5012</v>
      </c>
    </row>
    <row r="2110" spans="1:11">
      <c r="A2110" s="4" t="s">
        <v>7245</v>
      </c>
      <c r="B2110" s="4" t="s">
        <v>4481</v>
      </c>
      <c r="C2110" s="4" t="s">
        <v>5116</v>
      </c>
      <c r="D2110" s="5">
        <v>46015</v>
      </c>
      <c r="E2110" s="4"/>
      <c r="F2110" s="4" t="s">
        <v>4839</v>
      </c>
      <c r="G2110" s="4" t="s">
        <v>5062</v>
      </c>
      <c r="H2110" s="4" t="s">
        <v>5063</v>
      </c>
      <c r="I2110" s="4">
        <v>955</v>
      </c>
      <c r="J2110" s="4"/>
      <c r="K2110" s="4" t="s">
        <v>4978</v>
      </c>
    </row>
    <row r="2111" spans="1:11">
      <c r="A2111" s="4" t="s">
        <v>7246</v>
      </c>
      <c r="B2111" s="4" t="s">
        <v>2717</v>
      </c>
      <c r="C2111" s="4" t="s">
        <v>5210</v>
      </c>
      <c r="D2111" s="5">
        <v>45663</v>
      </c>
      <c r="E2111" s="4" t="s">
        <v>251</v>
      </c>
      <c r="F2111" s="4" t="s">
        <v>4898</v>
      </c>
      <c r="G2111" s="4" t="s">
        <v>4955</v>
      </c>
      <c r="H2111" s="4" t="s">
        <v>5017</v>
      </c>
      <c r="I2111" s="4">
        <v>232</v>
      </c>
      <c r="J2111" s="4"/>
      <c r="K2111" s="4" t="s">
        <v>4999</v>
      </c>
    </row>
    <row r="2112" spans="1:11">
      <c r="A2112" s="4" t="s">
        <v>7247</v>
      </c>
      <c r="B2112" s="4" t="s">
        <v>1755</v>
      </c>
      <c r="C2112" s="4" t="s">
        <v>5016</v>
      </c>
      <c r="D2112" s="5">
        <v>45863</v>
      </c>
      <c r="E2112" s="4" t="s">
        <v>5056</v>
      </c>
      <c r="F2112" s="4" t="s">
        <v>4908</v>
      </c>
      <c r="G2112" s="4" t="s">
        <v>5156</v>
      </c>
      <c r="H2112" s="4" t="s">
        <v>4983</v>
      </c>
      <c r="I2112" s="4">
        <v>2151</v>
      </c>
      <c r="J2112" s="4" t="s">
        <v>4977</v>
      </c>
      <c r="K2112" s="4" t="s">
        <v>5026</v>
      </c>
    </row>
    <row r="2113" spans="1:12">
      <c r="A2113" s="4" t="s">
        <v>7248</v>
      </c>
      <c r="B2113" s="4" t="s">
        <v>4466</v>
      </c>
      <c r="C2113" s="4" t="s">
        <v>5152</v>
      </c>
      <c r="D2113" s="5">
        <v>45974</v>
      </c>
      <c r="E2113" s="4" t="s">
        <v>5065</v>
      </c>
      <c r="F2113" s="4" t="s">
        <v>4875</v>
      </c>
      <c r="G2113" s="4"/>
      <c r="H2113" s="4" t="s">
        <v>4934</v>
      </c>
      <c r="I2113" s="4">
        <v>1449</v>
      </c>
      <c r="J2113" s="4" t="s">
        <v>5092</v>
      </c>
      <c r="K2113" s="4" t="s">
        <v>5053</v>
      </c>
      <c r="L2113" s="4"/>
    </row>
    <row r="2114" spans="1:12">
      <c r="A2114" s="4" t="s">
        <v>7249</v>
      </c>
      <c r="B2114" s="4" t="s">
        <v>1004</v>
      </c>
      <c r="C2114" s="4" t="s">
        <v>4992</v>
      </c>
      <c r="D2114" s="5">
        <v>45842</v>
      </c>
      <c r="E2114" s="4" t="s">
        <v>5079</v>
      </c>
      <c r="F2114" s="4"/>
      <c r="G2114" s="4" t="s">
        <v>5071</v>
      </c>
      <c r="H2114" s="4" t="s">
        <v>5052</v>
      </c>
      <c r="I2114" s="4">
        <v>622</v>
      </c>
      <c r="J2114" s="4" t="s">
        <v>4962</v>
      </c>
      <c r="K2114" s="4" t="s">
        <v>5003</v>
      </c>
      <c r="L2114" s="4"/>
    </row>
    <row r="2115" spans="1:12">
      <c r="A2115" s="4" t="s">
        <v>7250</v>
      </c>
      <c r="B2115" s="4" t="s">
        <v>3705</v>
      </c>
      <c r="C2115" s="4" t="s">
        <v>5206</v>
      </c>
      <c r="D2115" s="5">
        <v>45660</v>
      </c>
      <c r="E2115" s="4" t="s">
        <v>5056</v>
      </c>
      <c r="F2115" s="4" t="s">
        <v>4891</v>
      </c>
      <c r="G2115" s="4" t="s">
        <v>4938</v>
      </c>
      <c r="H2115" s="4" t="s">
        <v>4945</v>
      </c>
      <c r="I2115" s="4">
        <v>1606</v>
      </c>
      <c r="J2115" s="4" t="s">
        <v>4984</v>
      </c>
      <c r="K2115" s="4"/>
      <c r="L2115" s="4"/>
    </row>
    <row r="2116" spans="1:12">
      <c r="A2116" s="4" t="s">
        <v>7251</v>
      </c>
      <c r="B2116" s="4" t="s">
        <v>2627</v>
      </c>
      <c r="C2116" s="4" t="s">
        <v>4986</v>
      </c>
      <c r="D2116" s="5">
        <v>45671</v>
      </c>
      <c r="E2116" s="4" t="s">
        <v>5079</v>
      </c>
      <c r="F2116" s="4"/>
      <c r="G2116" s="4" t="s">
        <v>5189</v>
      </c>
      <c r="H2116" s="4" t="s">
        <v>5072</v>
      </c>
      <c r="I2116" s="4">
        <v>2084</v>
      </c>
      <c r="J2116" s="4" t="s">
        <v>4940</v>
      </c>
      <c r="K2116" s="4" t="s">
        <v>5122</v>
      </c>
      <c r="L2116" s="4"/>
    </row>
    <row r="2117" spans="1:12">
      <c r="A2117" s="4" t="s">
        <v>7252</v>
      </c>
      <c r="B2117" s="4" t="s">
        <v>2678</v>
      </c>
      <c r="C2117" s="4" t="s">
        <v>5383</v>
      </c>
      <c r="D2117" s="5">
        <v>45890</v>
      </c>
      <c r="E2117" s="4" t="s">
        <v>5034</v>
      </c>
      <c r="F2117" s="4" t="s">
        <v>4898</v>
      </c>
      <c r="G2117" s="4" t="s">
        <v>5135</v>
      </c>
      <c r="H2117" s="4" t="s">
        <v>4934</v>
      </c>
      <c r="I2117" s="4">
        <v>681</v>
      </c>
      <c r="J2117" s="4"/>
      <c r="K2117" s="4" t="s">
        <v>5012</v>
      </c>
      <c r="L2117" s="4"/>
    </row>
    <row r="2118" spans="1:12">
      <c r="A2118" s="4" t="s">
        <v>7253</v>
      </c>
      <c r="B2118" s="4" t="s">
        <v>1434</v>
      </c>
      <c r="C2118" s="4" t="s">
        <v>5016</v>
      </c>
      <c r="D2118" s="5">
        <v>45658</v>
      </c>
      <c r="E2118" s="4" t="s">
        <v>5127</v>
      </c>
      <c r="F2118" s="4" t="s">
        <v>4865</v>
      </c>
      <c r="G2118" s="4" t="s">
        <v>4927</v>
      </c>
      <c r="H2118" s="4" t="s">
        <v>5017</v>
      </c>
      <c r="I2118" s="4"/>
      <c r="J2118" s="4" t="s">
        <v>5031</v>
      </c>
      <c r="K2118" s="4"/>
      <c r="L2118" s="4"/>
    </row>
    <row r="2119" spans="1:12">
      <c r="A2119" s="4" t="s">
        <v>7254</v>
      </c>
      <c r="B2119" s="4" t="s">
        <v>932</v>
      </c>
      <c r="C2119" s="4" t="s">
        <v>5210</v>
      </c>
      <c r="D2119" s="5">
        <v>45834</v>
      </c>
      <c r="E2119" s="4" t="s">
        <v>5113</v>
      </c>
      <c r="F2119" s="4" t="s">
        <v>4824</v>
      </c>
      <c r="G2119" s="4" t="s">
        <v>5059</v>
      </c>
      <c r="H2119" s="4" t="s">
        <v>4988</v>
      </c>
      <c r="I2119" s="4">
        <v>227</v>
      </c>
      <c r="J2119" s="4" t="s">
        <v>4946</v>
      </c>
      <c r="K2119" s="4"/>
      <c r="L2119" s="4"/>
    </row>
    <row r="2120" spans="1:12">
      <c r="A2120" s="4" t="s">
        <v>7255</v>
      </c>
      <c r="B2120" s="4" t="s">
        <v>4625</v>
      </c>
      <c r="C2120" s="4" t="s">
        <v>4959</v>
      </c>
      <c r="D2120" s="5">
        <v>45817</v>
      </c>
      <c r="E2120" s="4" t="s">
        <v>369</v>
      </c>
      <c r="F2120" s="4" t="s">
        <v>4847</v>
      </c>
      <c r="G2120" s="4" t="s">
        <v>5071</v>
      </c>
      <c r="H2120" s="4" t="s">
        <v>4983</v>
      </c>
      <c r="I2120" s="4">
        <v>450</v>
      </c>
      <c r="J2120" s="4" t="s">
        <v>4956</v>
      </c>
      <c r="K2120" s="4" t="s">
        <v>5012</v>
      </c>
      <c r="L2120" s="4"/>
    </row>
    <row r="2121" spans="1:12">
      <c r="A2121" s="4" t="s">
        <v>7256</v>
      </c>
      <c r="B2121" s="4" t="s">
        <v>3568</v>
      </c>
      <c r="C2121" s="4" t="s">
        <v>5186</v>
      </c>
      <c r="D2121" s="5">
        <v>45795</v>
      </c>
      <c r="E2121" s="4" t="s">
        <v>4960</v>
      </c>
      <c r="F2121" s="4"/>
      <c r="G2121" s="4"/>
      <c r="H2121" s="4" t="s">
        <v>489</v>
      </c>
      <c r="I2121" s="4">
        <v>2219</v>
      </c>
      <c r="J2121" s="4" t="s">
        <v>5049</v>
      </c>
      <c r="K2121" s="4" t="s">
        <v>4963</v>
      </c>
      <c r="L2121" s="4"/>
    </row>
    <row r="2122" spans="1:12">
      <c r="A2122" s="4" t="s">
        <v>7257</v>
      </c>
      <c r="B2122" s="4" t="s">
        <v>3008</v>
      </c>
      <c r="C2122" s="4" t="s">
        <v>4937</v>
      </c>
      <c r="D2122" s="5">
        <v>45997</v>
      </c>
      <c r="E2122" s="4" t="s">
        <v>4966</v>
      </c>
      <c r="F2122" s="4" t="s">
        <v>4908</v>
      </c>
      <c r="G2122" s="4" t="s">
        <v>5172</v>
      </c>
      <c r="H2122" s="4" t="s">
        <v>5072</v>
      </c>
      <c r="I2122" s="4">
        <v>2154</v>
      </c>
      <c r="J2122" s="4" t="s">
        <v>4962</v>
      </c>
      <c r="K2122" s="4" t="s">
        <v>4969</v>
      </c>
      <c r="L2122" s="4"/>
    </row>
    <row r="2123" spans="1:12">
      <c r="A2123" s="4" t="s">
        <v>7258</v>
      </c>
      <c r="B2123" s="4" t="s">
        <v>4490</v>
      </c>
      <c r="C2123" s="4" t="s">
        <v>5009</v>
      </c>
      <c r="D2123" s="5">
        <v>46013</v>
      </c>
      <c r="E2123" s="4" t="s">
        <v>5043</v>
      </c>
      <c r="F2123" s="4" t="s">
        <v>4898</v>
      </c>
      <c r="G2123" s="4" t="s">
        <v>5130</v>
      </c>
      <c r="H2123" s="4" t="s">
        <v>4951</v>
      </c>
      <c r="I2123" s="4">
        <v>388</v>
      </c>
      <c r="J2123" s="4" t="s">
        <v>5018</v>
      </c>
      <c r="K2123" s="4" t="s">
        <v>5122</v>
      </c>
      <c r="L2123" s="4"/>
    </row>
    <row r="2124" spans="1:12">
      <c r="A2124" s="4" t="s">
        <v>7259</v>
      </c>
      <c r="B2124" s="4" t="s">
        <v>344</v>
      </c>
      <c r="C2124" s="4" t="s">
        <v>5140</v>
      </c>
      <c r="D2124" s="5">
        <v>45887</v>
      </c>
      <c r="E2124" s="4" t="s">
        <v>5094</v>
      </c>
      <c r="F2124" s="4" t="s">
        <v>4865</v>
      </c>
      <c r="G2124" s="4" t="s">
        <v>4933</v>
      </c>
      <c r="H2124" s="4"/>
      <c r="I2124" s="4">
        <v>263</v>
      </c>
      <c r="J2124" s="4" t="s">
        <v>5191</v>
      </c>
      <c r="K2124" s="4" t="s">
        <v>5012</v>
      </c>
      <c r="L2124" s="4" t="s">
        <v>5370</v>
      </c>
    </row>
    <row r="2125" spans="1:12">
      <c r="A2125" s="4" t="s">
        <v>7260</v>
      </c>
      <c r="B2125" s="4" t="s">
        <v>3825</v>
      </c>
      <c r="C2125" s="4" t="s">
        <v>5118</v>
      </c>
      <c r="D2125" s="5">
        <v>45871</v>
      </c>
      <c r="E2125" s="4" t="s">
        <v>5079</v>
      </c>
      <c r="F2125" s="4"/>
      <c r="G2125" s="4" t="s">
        <v>5044</v>
      </c>
      <c r="H2125" s="4"/>
      <c r="I2125" s="4">
        <v>2205</v>
      </c>
      <c r="J2125" s="4" t="s">
        <v>4929</v>
      </c>
      <c r="K2125" s="4" t="s">
        <v>5057</v>
      </c>
      <c r="L2125" s="4"/>
    </row>
    <row r="2126" spans="1:12">
      <c r="A2126" s="4" t="s">
        <v>7261</v>
      </c>
      <c r="B2126" s="4" t="s">
        <v>1688</v>
      </c>
      <c r="C2126" s="4" t="s">
        <v>5086</v>
      </c>
      <c r="D2126" s="5">
        <v>45912</v>
      </c>
      <c r="E2126" s="4" t="s">
        <v>4894</v>
      </c>
      <c r="F2126" s="4" t="s">
        <v>4824</v>
      </c>
      <c r="G2126" s="4" t="s">
        <v>5039</v>
      </c>
      <c r="H2126" s="4" t="s">
        <v>5011</v>
      </c>
      <c r="I2126" s="4">
        <v>684</v>
      </c>
      <c r="J2126" s="4" t="s">
        <v>4984</v>
      </c>
      <c r="K2126" s="4" t="s">
        <v>5053</v>
      </c>
      <c r="L2126" s="4"/>
    </row>
    <row r="2127" spans="1:12">
      <c r="A2127" s="4" t="s">
        <v>7262</v>
      </c>
      <c r="B2127" s="4" t="s">
        <v>4411</v>
      </c>
      <c r="C2127" s="4" t="s">
        <v>4937</v>
      </c>
      <c r="D2127" s="5">
        <v>45995</v>
      </c>
      <c r="E2127" s="4" t="s">
        <v>4960</v>
      </c>
      <c r="F2127" s="4"/>
      <c r="G2127" s="4" t="s">
        <v>4933</v>
      </c>
      <c r="H2127" s="4" t="s">
        <v>5136</v>
      </c>
      <c r="I2127" s="4">
        <v>1385</v>
      </c>
      <c r="J2127" s="4" t="s">
        <v>5002</v>
      </c>
      <c r="K2127" s="4" t="s">
        <v>5047</v>
      </c>
      <c r="L2127" s="4"/>
    </row>
    <row r="2128" spans="1:12">
      <c r="A2128" s="4" t="s">
        <v>7263</v>
      </c>
      <c r="B2128" s="4" t="s">
        <v>1460</v>
      </c>
      <c r="C2128" s="4" t="s">
        <v>5186</v>
      </c>
      <c r="D2128" s="5">
        <v>45985</v>
      </c>
      <c r="E2128" s="4" t="s">
        <v>5034</v>
      </c>
      <c r="F2128" s="4"/>
      <c r="G2128" s="4" t="s">
        <v>5030</v>
      </c>
      <c r="H2128" s="4" t="s">
        <v>222</v>
      </c>
      <c r="I2128" s="4">
        <v>1528</v>
      </c>
      <c r="J2128" s="4" t="s">
        <v>5092</v>
      </c>
      <c r="K2128" s="4" t="s">
        <v>4930</v>
      </c>
      <c r="L2128" s="4"/>
    </row>
    <row r="2129" spans="1:12">
      <c r="A2129" s="4" t="s">
        <v>7264</v>
      </c>
      <c r="B2129" s="4" t="s">
        <v>4211</v>
      </c>
      <c r="C2129" s="4" t="s">
        <v>5145</v>
      </c>
      <c r="D2129" s="5">
        <v>46013</v>
      </c>
      <c r="E2129" s="4" t="s">
        <v>5065</v>
      </c>
      <c r="F2129" s="4" t="s">
        <v>4865</v>
      </c>
      <c r="G2129" s="4" t="s">
        <v>4961</v>
      </c>
      <c r="H2129" s="4" t="s">
        <v>5072</v>
      </c>
      <c r="I2129" s="4"/>
      <c r="J2129" s="4" t="s">
        <v>5100</v>
      </c>
      <c r="K2129" s="4" t="s">
        <v>4978</v>
      </c>
      <c r="L2129" s="4"/>
    </row>
    <row r="2130" spans="1:12">
      <c r="A2130" s="4" t="s">
        <v>7265</v>
      </c>
      <c r="B2130" s="4" t="s">
        <v>3708</v>
      </c>
      <c r="C2130" s="4" t="s">
        <v>5037</v>
      </c>
      <c r="D2130" s="5">
        <v>45765</v>
      </c>
      <c r="E2130" s="4" t="s">
        <v>4954</v>
      </c>
      <c r="F2130" s="4" t="s">
        <v>4819</v>
      </c>
      <c r="G2130" s="4" t="s">
        <v>5062</v>
      </c>
      <c r="H2130" s="4" t="s">
        <v>4983</v>
      </c>
      <c r="I2130" s="4">
        <v>2389</v>
      </c>
      <c r="J2130" s="4" t="s">
        <v>4984</v>
      </c>
      <c r="K2130" s="4" t="s">
        <v>5026</v>
      </c>
      <c r="L2130" s="4"/>
    </row>
    <row r="2131" spans="1:12">
      <c r="A2131" s="4" t="s">
        <v>7266</v>
      </c>
      <c r="B2131" s="4" t="s">
        <v>2563</v>
      </c>
      <c r="C2131" s="4" t="s">
        <v>5383</v>
      </c>
      <c r="D2131" s="5">
        <v>45923</v>
      </c>
      <c r="E2131" s="4" t="s">
        <v>308</v>
      </c>
      <c r="F2131" s="4" t="s">
        <v>4819</v>
      </c>
      <c r="G2131" s="4" t="s">
        <v>5132</v>
      </c>
      <c r="H2131" s="4" t="s">
        <v>5080</v>
      </c>
      <c r="I2131" s="4">
        <v>1236</v>
      </c>
      <c r="J2131" s="4" t="s">
        <v>5191</v>
      </c>
      <c r="K2131" s="4" t="s">
        <v>4947</v>
      </c>
      <c r="L2131" s="4"/>
    </row>
    <row r="2132" spans="1:12">
      <c r="A2132" s="4" t="s">
        <v>7267</v>
      </c>
      <c r="B2132" s="4" t="s">
        <v>2442</v>
      </c>
      <c r="C2132" s="4" t="s">
        <v>5202</v>
      </c>
      <c r="D2132" s="5">
        <v>45677</v>
      </c>
      <c r="E2132" s="4" t="s">
        <v>4982</v>
      </c>
      <c r="F2132" s="4"/>
      <c r="G2132" s="4"/>
      <c r="H2132" s="4" t="s">
        <v>316</v>
      </c>
      <c r="I2132" s="4">
        <v>2190</v>
      </c>
      <c r="J2132" s="4" t="s">
        <v>4929</v>
      </c>
      <c r="K2132" s="4" t="s">
        <v>4969</v>
      </c>
      <c r="L2132" s="4"/>
    </row>
    <row r="2133" spans="1:12">
      <c r="A2133" s="4" t="s">
        <v>7268</v>
      </c>
      <c r="B2133" s="4" t="s">
        <v>782</v>
      </c>
      <c r="C2133" s="4" t="s">
        <v>5001</v>
      </c>
      <c r="D2133" s="5">
        <v>45864</v>
      </c>
      <c r="E2133" s="4" t="s">
        <v>4954</v>
      </c>
      <c r="F2133" s="4" t="s">
        <v>4908</v>
      </c>
      <c r="G2133" s="4" t="s">
        <v>5172</v>
      </c>
      <c r="H2133" s="4" t="s">
        <v>4968</v>
      </c>
      <c r="I2133" s="4"/>
      <c r="J2133" s="4" t="s">
        <v>5049</v>
      </c>
      <c r="K2133" s="4"/>
      <c r="L2133" s="4"/>
    </row>
    <row r="2134" spans="1:12">
      <c r="A2134" s="4" t="s">
        <v>7269</v>
      </c>
      <c r="B2134" s="4" t="s">
        <v>2215</v>
      </c>
      <c r="C2134" s="4" t="s">
        <v>5210</v>
      </c>
      <c r="D2134" s="5"/>
      <c r="E2134" s="4" t="s">
        <v>251</v>
      </c>
      <c r="F2134" s="4"/>
      <c r="G2134" s="4" t="s">
        <v>5095</v>
      </c>
      <c r="H2134" s="4" t="s">
        <v>5076</v>
      </c>
      <c r="I2134" s="4">
        <v>352</v>
      </c>
      <c r="J2134" s="4" t="s">
        <v>5107</v>
      </c>
      <c r="K2134" s="4" t="s">
        <v>5023</v>
      </c>
      <c r="L2134" s="4" t="s">
        <v>5040</v>
      </c>
    </row>
    <row r="2135" spans="1:12">
      <c r="A2135" s="4" t="s">
        <v>7270</v>
      </c>
      <c r="B2135" s="4" t="s">
        <v>2586</v>
      </c>
      <c r="C2135" s="4" t="s">
        <v>5020</v>
      </c>
      <c r="D2135" s="5">
        <v>45715</v>
      </c>
      <c r="E2135" s="4" t="s">
        <v>4960</v>
      </c>
      <c r="F2135" s="4" t="s">
        <v>4857</v>
      </c>
      <c r="G2135" s="4" t="s">
        <v>5010</v>
      </c>
      <c r="H2135" s="4" t="s">
        <v>4951</v>
      </c>
      <c r="I2135" s="4">
        <v>1027</v>
      </c>
      <c r="J2135" s="4" t="s">
        <v>5082</v>
      </c>
      <c r="K2135" s="4" t="s">
        <v>5012</v>
      </c>
      <c r="L2135" s="4"/>
    </row>
    <row r="2136" spans="1:12">
      <c r="A2136" s="4" t="s">
        <v>7271</v>
      </c>
      <c r="B2136" s="4" t="s">
        <v>3496</v>
      </c>
      <c r="C2136" s="4" t="s">
        <v>5106</v>
      </c>
      <c r="D2136" s="5"/>
      <c r="E2136" s="4" t="s">
        <v>4954</v>
      </c>
      <c r="F2136" s="4" t="s">
        <v>4857</v>
      </c>
      <c r="G2136" s="4" t="s">
        <v>4938</v>
      </c>
      <c r="H2136" s="4" t="s">
        <v>4934</v>
      </c>
      <c r="I2136" s="4">
        <v>365</v>
      </c>
      <c r="J2136" s="4" t="s">
        <v>5137</v>
      </c>
      <c r="K2136" s="4" t="s">
        <v>4957</v>
      </c>
      <c r="L2136" s="4"/>
    </row>
    <row r="2137" spans="1:12">
      <c r="A2137" s="4" t="s">
        <v>7272</v>
      </c>
      <c r="B2137" s="4" t="s">
        <v>3477</v>
      </c>
      <c r="C2137" s="4" t="s">
        <v>5240</v>
      </c>
      <c r="D2137" s="5">
        <v>45798</v>
      </c>
      <c r="E2137" s="4" t="s">
        <v>21</v>
      </c>
      <c r="F2137" s="4" t="s">
        <v>4839</v>
      </c>
      <c r="G2137" s="4" t="s">
        <v>4950</v>
      </c>
      <c r="H2137" s="4" t="s">
        <v>133</v>
      </c>
      <c r="I2137" s="4">
        <v>1164</v>
      </c>
      <c r="J2137" s="4"/>
      <c r="K2137" s="4"/>
      <c r="L2137" s="4"/>
    </row>
    <row r="2138" spans="1:12">
      <c r="A2138" s="4" t="s">
        <v>7273</v>
      </c>
      <c r="B2138" s="4" t="s">
        <v>2460</v>
      </c>
      <c r="C2138" s="4" t="s">
        <v>5009</v>
      </c>
      <c r="D2138" s="5">
        <v>46011</v>
      </c>
      <c r="E2138" s="4" t="s">
        <v>4954</v>
      </c>
      <c r="F2138" s="4" t="s">
        <v>4875</v>
      </c>
      <c r="G2138" s="4" t="s">
        <v>4967</v>
      </c>
      <c r="H2138" s="4" t="s">
        <v>5006</v>
      </c>
      <c r="I2138" s="4">
        <v>1885</v>
      </c>
      <c r="J2138" s="4" t="s">
        <v>5082</v>
      </c>
      <c r="K2138" s="4"/>
      <c r="L2138" s="4"/>
    </row>
    <row r="2139" spans="1:12">
      <c r="A2139" s="4" t="s">
        <v>7274</v>
      </c>
      <c r="B2139" s="4" t="s">
        <v>2300</v>
      </c>
      <c r="C2139" s="4" t="s">
        <v>5293</v>
      </c>
      <c r="D2139" s="5">
        <v>45888</v>
      </c>
      <c r="E2139" s="4"/>
      <c r="F2139" s="4" t="s">
        <v>4908</v>
      </c>
      <c r="G2139" s="4" t="s">
        <v>4950</v>
      </c>
      <c r="H2139" s="4" t="s">
        <v>5060</v>
      </c>
      <c r="I2139" s="4">
        <v>1542</v>
      </c>
      <c r="J2139" s="4" t="s">
        <v>4977</v>
      </c>
      <c r="K2139" s="4" t="s">
        <v>4957</v>
      </c>
      <c r="L2139" s="4"/>
    </row>
    <row r="2140" spans="1:12">
      <c r="A2140" s="4" t="s">
        <v>7275</v>
      </c>
      <c r="B2140" s="4" t="s">
        <v>3202</v>
      </c>
      <c r="C2140" s="4" t="s">
        <v>5020</v>
      </c>
      <c r="D2140" s="5">
        <v>45762</v>
      </c>
      <c r="E2140" s="4" t="s">
        <v>4982</v>
      </c>
      <c r="F2140" s="4" t="s">
        <v>4847</v>
      </c>
      <c r="G2140" s="4"/>
      <c r="H2140" s="4" t="s">
        <v>5060</v>
      </c>
      <c r="I2140" s="4">
        <v>839</v>
      </c>
      <c r="J2140" s="4" t="s">
        <v>5107</v>
      </c>
      <c r="K2140" s="4"/>
      <c r="L2140" s="4"/>
    </row>
    <row r="2141" spans="1:12">
      <c r="A2141" s="4" t="s">
        <v>7276</v>
      </c>
      <c r="B2141" s="4" t="s">
        <v>4283</v>
      </c>
      <c r="C2141" s="4" t="s">
        <v>5210</v>
      </c>
      <c r="D2141" s="5">
        <v>45677</v>
      </c>
      <c r="E2141" s="4" t="s">
        <v>4894</v>
      </c>
      <c r="F2141" s="4" t="s">
        <v>4857</v>
      </c>
      <c r="G2141" s="4" t="s">
        <v>5135</v>
      </c>
      <c r="H2141" s="4" t="s">
        <v>4939</v>
      </c>
      <c r="I2141" s="4">
        <v>340</v>
      </c>
      <c r="J2141" s="4" t="s">
        <v>5092</v>
      </c>
      <c r="K2141" s="4" t="s">
        <v>5035</v>
      </c>
      <c r="L2141" s="4"/>
    </row>
    <row r="2142" spans="1:12">
      <c r="A2142" s="4" t="s">
        <v>7277</v>
      </c>
      <c r="B2142" s="4" t="s">
        <v>4019</v>
      </c>
      <c r="C2142" s="4" t="s">
        <v>5033</v>
      </c>
      <c r="D2142" s="5">
        <v>45904</v>
      </c>
      <c r="E2142" s="4" t="s">
        <v>5038</v>
      </c>
      <c r="F2142" s="4" t="s">
        <v>4819</v>
      </c>
      <c r="G2142" s="4" t="s">
        <v>4976</v>
      </c>
      <c r="H2142" s="4" t="s">
        <v>4939</v>
      </c>
      <c r="I2142" s="4"/>
      <c r="J2142" s="4" t="s">
        <v>5191</v>
      </c>
      <c r="K2142" s="4" t="s">
        <v>5053</v>
      </c>
      <c r="L2142" s="4"/>
    </row>
    <row r="2143" spans="1:12">
      <c r="A2143" s="4" t="s">
        <v>7278</v>
      </c>
      <c r="B2143" s="4" t="s">
        <v>1913</v>
      </c>
      <c r="C2143" s="4" t="s">
        <v>4992</v>
      </c>
      <c r="D2143" s="5">
        <v>45708</v>
      </c>
      <c r="E2143" s="4" t="s">
        <v>369</v>
      </c>
      <c r="F2143" s="4" t="s">
        <v>4865</v>
      </c>
      <c r="G2143" s="4" t="s">
        <v>4938</v>
      </c>
      <c r="H2143" s="4" t="s">
        <v>4994</v>
      </c>
      <c r="I2143" s="4"/>
      <c r="J2143" s="4" t="s">
        <v>5002</v>
      </c>
      <c r="K2143" s="4" t="s">
        <v>5047</v>
      </c>
      <c r="L2143" s="4"/>
    </row>
    <row r="2144" spans="1:12">
      <c r="A2144" s="4" t="s">
        <v>7279</v>
      </c>
      <c r="B2144" s="4" t="s">
        <v>2659</v>
      </c>
      <c r="C2144" s="4" t="s">
        <v>5016</v>
      </c>
      <c r="D2144" s="5">
        <v>45906</v>
      </c>
      <c r="E2144" s="4" t="s">
        <v>4960</v>
      </c>
      <c r="F2144" s="4" t="s">
        <v>4875</v>
      </c>
      <c r="G2144" s="4" t="s">
        <v>5132</v>
      </c>
      <c r="H2144" s="4"/>
      <c r="I2144" s="4">
        <v>690</v>
      </c>
      <c r="J2144" s="4"/>
      <c r="K2144" s="4" t="s">
        <v>5026</v>
      </c>
      <c r="L2144" s="4" t="s">
        <v>5165</v>
      </c>
    </row>
    <row r="2145" spans="1:12">
      <c r="A2145" s="4" t="s">
        <v>7280</v>
      </c>
      <c r="B2145" s="4" t="s">
        <v>1560</v>
      </c>
      <c r="C2145" s="4" t="s">
        <v>5325</v>
      </c>
      <c r="D2145" s="5"/>
      <c r="E2145" s="4" t="s">
        <v>4894</v>
      </c>
      <c r="F2145" s="4" t="s">
        <v>4898</v>
      </c>
      <c r="G2145" s="4" t="s">
        <v>5156</v>
      </c>
      <c r="H2145" s="4" t="s">
        <v>5136</v>
      </c>
      <c r="I2145" s="4">
        <v>485</v>
      </c>
      <c r="J2145" s="4" t="s">
        <v>4956</v>
      </c>
      <c r="K2145" s="4" t="s">
        <v>5047</v>
      </c>
      <c r="L2145" s="4"/>
    </row>
    <row r="2146" spans="1:12">
      <c r="A2146" s="4" t="s">
        <v>7281</v>
      </c>
      <c r="B2146" s="4" t="s">
        <v>3237</v>
      </c>
      <c r="C2146" s="4" t="s">
        <v>5293</v>
      </c>
      <c r="D2146" s="5">
        <v>45864</v>
      </c>
      <c r="E2146" s="4" t="s">
        <v>5113</v>
      </c>
      <c r="F2146" s="4" t="s">
        <v>4891</v>
      </c>
      <c r="G2146" s="4" t="s">
        <v>5135</v>
      </c>
      <c r="H2146" s="4" t="s">
        <v>4951</v>
      </c>
      <c r="I2146" s="4"/>
      <c r="J2146" s="4" t="s">
        <v>4977</v>
      </c>
      <c r="K2146" s="4"/>
      <c r="L2146" s="4"/>
    </row>
    <row r="2147" spans="1:12">
      <c r="A2147" s="4" t="s">
        <v>7282</v>
      </c>
      <c r="B2147" s="4" t="s">
        <v>3786</v>
      </c>
      <c r="C2147" s="4" t="s">
        <v>5140</v>
      </c>
      <c r="D2147" s="5"/>
      <c r="E2147" s="4" t="s">
        <v>5134</v>
      </c>
      <c r="F2147" s="4" t="s">
        <v>4865</v>
      </c>
      <c r="G2147" s="4" t="s">
        <v>4976</v>
      </c>
      <c r="H2147" s="4" t="s">
        <v>5080</v>
      </c>
      <c r="I2147" s="4"/>
      <c r="J2147" s="4" t="s">
        <v>5049</v>
      </c>
      <c r="K2147" s="4" t="s">
        <v>4999</v>
      </c>
      <c r="L2147" s="4"/>
    </row>
    <row r="2148" spans="1:12">
      <c r="A2148" s="4" t="s">
        <v>7283</v>
      </c>
      <c r="B2148" s="4" t="s">
        <v>3510</v>
      </c>
      <c r="C2148" s="4" t="s">
        <v>5020</v>
      </c>
      <c r="D2148" s="5">
        <v>45794</v>
      </c>
      <c r="E2148" s="4" t="s">
        <v>5056</v>
      </c>
      <c r="F2148" s="4" t="s">
        <v>4875</v>
      </c>
      <c r="G2148" s="4" t="s">
        <v>5039</v>
      </c>
      <c r="H2148" s="4"/>
      <c r="I2148" s="4">
        <v>1562</v>
      </c>
      <c r="J2148" s="4" t="s">
        <v>5049</v>
      </c>
      <c r="K2148" s="4" t="s">
        <v>5012</v>
      </c>
      <c r="L2148" s="4"/>
    </row>
    <row r="2149" spans="1:12">
      <c r="A2149" s="4" t="s">
        <v>7284</v>
      </c>
      <c r="B2149" s="4" t="s">
        <v>4778</v>
      </c>
      <c r="C2149" s="4" t="s">
        <v>5126</v>
      </c>
      <c r="D2149" s="5">
        <v>45811</v>
      </c>
      <c r="E2149" s="4" t="s">
        <v>5134</v>
      </c>
      <c r="F2149" s="4" t="s">
        <v>4857</v>
      </c>
      <c r="G2149" s="4" t="s">
        <v>5095</v>
      </c>
      <c r="H2149" s="4" t="s">
        <v>5136</v>
      </c>
      <c r="I2149" s="4">
        <v>1116</v>
      </c>
      <c r="J2149" s="4" t="s">
        <v>5137</v>
      </c>
      <c r="K2149" s="4" t="s">
        <v>4999</v>
      </c>
      <c r="L2149" s="4"/>
    </row>
    <row r="2150" spans="1:12">
      <c r="A2150" s="4" t="s">
        <v>7285</v>
      </c>
      <c r="B2150" s="4" t="s">
        <v>3978</v>
      </c>
      <c r="C2150" s="4" t="s">
        <v>5078</v>
      </c>
      <c r="D2150" s="5">
        <v>45939</v>
      </c>
      <c r="E2150" s="4" t="s">
        <v>4896</v>
      </c>
      <c r="F2150" s="4" t="s">
        <v>4839</v>
      </c>
      <c r="G2150" s="4" t="s">
        <v>5130</v>
      </c>
      <c r="H2150" s="4" t="s">
        <v>5076</v>
      </c>
      <c r="I2150" s="4">
        <v>1424</v>
      </c>
      <c r="J2150" s="4" t="s">
        <v>5018</v>
      </c>
      <c r="K2150" s="4" t="s">
        <v>5012</v>
      </c>
      <c r="L2150" s="4"/>
    </row>
    <row r="2151" spans="1:12">
      <c r="A2151" s="4" t="s">
        <v>7286</v>
      </c>
      <c r="B2151" s="4" t="s">
        <v>3564</v>
      </c>
      <c r="C2151" s="4" t="s">
        <v>5118</v>
      </c>
      <c r="D2151" s="5"/>
      <c r="E2151" s="4" t="s">
        <v>5056</v>
      </c>
      <c r="F2151" s="4" t="s">
        <v>4824</v>
      </c>
      <c r="G2151" s="4" t="s">
        <v>5062</v>
      </c>
      <c r="H2151" s="4" t="s">
        <v>5080</v>
      </c>
      <c r="I2151" s="4">
        <v>2250</v>
      </c>
      <c r="J2151" s="4" t="s">
        <v>4984</v>
      </c>
      <c r="K2151" s="4" t="s">
        <v>4969</v>
      </c>
      <c r="L2151" s="4"/>
    </row>
    <row r="2152" spans="1:12">
      <c r="A2152" s="4" t="s">
        <v>7287</v>
      </c>
      <c r="B2152" s="4" t="s">
        <v>1167</v>
      </c>
      <c r="C2152" s="4" t="s">
        <v>5238</v>
      </c>
      <c r="D2152" s="5">
        <v>45824</v>
      </c>
      <c r="E2152" s="4"/>
      <c r="F2152" s="4"/>
      <c r="G2152" s="4" t="s">
        <v>4938</v>
      </c>
      <c r="H2152" s="4" t="s">
        <v>4934</v>
      </c>
      <c r="I2152" s="4"/>
      <c r="J2152" s="4" t="s">
        <v>5092</v>
      </c>
      <c r="K2152" s="4" t="s">
        <v>4947</v>
      </c>
      <c r="L2152" s="4"/>
    </row>
    <row r="2153" spans="1:12">
      <c r="A2153" s="4" t="s">
        <v>7288</v>
      </c>
      <c r="B2153" s="4" t="s">
        <v>4435</v>
      </c>
      <c r="C2153" s="4" t="s">
        <v>5348</v>
      </c>
      <c r="D2153" s="5">
        <v>45967</v>
      </c>
      <c r="E2153" s="4"/>
      <c r="F2153" s="4" t="s">
        <v>4857</v>
      </c>
      <c r="G2153" s="4" t="s">
        <v>4976</v>
      </c>
      <c r="H2153" s="4" t="s">
        <v>4928</v>
      </c>
      <c r="I2153" s="4">
        <v>1172</v>
      </c>
      <c r="J2153" s="4" t="s">
        <v>4935</v>
      </c>
      <c r="K2153" s="4" t="s">
        <v>5012</v>
      </c>
      <c r="L2153" s="4"/>
    </row>
    <row r="2154" spans="1:12">
      <c r="A2154" s="4" t="s">
        <v>7289</v>
      </c>
      <c r="B2154" s="4" t="s">
        <v>4592</v>
      </c>
      <c r="C2154" s="4" t="s">
        <v>4949</v>
      </c>
      <c r="D2154" s="5">
        <v>45769</v>
      </c>
      <c r="E2154" s="4" t="s">
        <v>20</v>
      </c>
      <c r="F2154" s="4" t="s">
        <v>4891</v>
      </c>
      <c r="G2154" s="4" t="s">
        <v>5069</v>
      </c>
      <c r="H2154" s="4" t="s">
        <v>5011</v>
      </c>
      <c r="I2154" s="4">
        <v>1355</v>
      </c>
      <c r="J2154" s="4" t="s">
        <v>5100</v>
      </c>
      <c r="K2154" s="4" t="s">
        <v>4999</v>
      </c>
      <c r="L2154" s="4"/>
    </row>
    <row r="2155" spans="1:12">
      <c r="A2155" s="4" t="s">
        <v>7290</v>
      </c>
      <c r="B2155" s="4" t="s">
        <v>2442</v>
      </c>
      <c r="C2155" s="4" t="s">
        <v>5240</v>
      </c>
      <c r="D2155" s="5">
        <v>45853</v>
      </c>
      <c r="E2155" s="4" t="s">
        <v>5113</v>
      </c>
      <c r="F2155" s="4" t="s">
        <v>4891</v>
      </c>
      <c r="G2155" s="4"/>
      <c r="H2155" s="4" t="s">
        <v>4951</v>
      </c>
      <c r="I2155" s="4">
        <v>1820</v>
      </c>
      <c r="J2155" s="4"/>
      <c r="K2155" s="4" t="s">
        <v>5003</v>
      </c>
      <c r="L2155" s="4"/>
    </row>
    <row r="2156" spans="1:12">
      <c r="A2156" s="4" t="s">
        <v>7291</v>
      </c>
      <c r="B2156" s="4" t="s">
        <v>2912</v>
      </c>
      <c r="C2156" s="4" t="s">
        <v>4959</v>
      </c>
      <c r="D2156" s="5">
        <v>45729</v>
      </c>
      <c r="E2156" s="4"/>
      <c r="F2156" s="4" t="s">
        <v>4891</v>
      </c>
      <c r="G2156" s="4" t="s">
        <v>5189</v>
      </c>
      <c r="H2156" s="4" t="s">
        <v>4998</v>
      </c>
      <c r="I2156" s="4">
        <v>2371</v>
      </c>
      <c r="J2156" s="4" t="s">
        <v>4962</v>
      </c>
      <c r="K2156" s="4"/>
      <c r="L2156" s="4"/>
    </row>
    <row r="2157" spans="1:12">
      <c r="A2157" s="4" t="s">
        <v>7292</v>
      </c>
      <c r="B2157" s="4" t="s">
        <v>3677</v>
      </c>
      <c r="C2157" s="4" t="s">
        <v>5238</v>
      </c>
      <c r="D2157" s="5">
        <v>45995</v>
      </c>
      <c r="E2157" s="4" t="s">
        <v>5034</v>
      </c>
      <c r="F2157" s="4" t="s">
        <v>4819</v>
      </c>
      <c r="G2157" s="4" t="s">
        <v>5014</v>
      </c>
      <c r="H2157" s="4" t="s">
        <v>5076</v>
      </c>
      <c r="I2157" s="4"/>
      <c r="J2157" s="4" t="s">
        <v>5191</v>
      </c>
      <c r="K2157" s="4" t="s">
        <v>5003</v>
      </c>
      <c r="L2157" s="4"/>
    </row>
    <row r="2158" spans="1:12">
      <c r="A2158" s="4" t="s">
        <v>7293</v>
      </c>
      <c r="B2158" s="4" t="s">
        <v>3448</v>
      </c>
      <c r="C2158" s="4" t="s">
        <v>5210</v>
      </c>
      <c r="D2158" s="5">
        <v>45778</v>
      </c>
      <c r="E2158" s="4" t="s">
        <v>5113</v>
      </c>
      <c r="F2158" s="4"/>
      <c r="G2158" s="4" t="s">
        <v>5030</v>
      </c>
      <c r="H2158" s="4" t="s">
        <v>4988</v>
      </c>
      <c r="I2158" s="4"/>
      <c r="J2158" s="4" t="s">
        <v>5137</v>
      </c>
      <c r="K2158" s="4" t="s">
        <v>4963</v>
      </c>
      <c r="L2158" s="4"/>
    </row>
    <row r="2159" spans="1:12">
      <c r="A2159" s="4" t="s">
        <v>7294</v>
      </c>
      <c r="B2159" s="4" t="s">
        <v>235</v>
      </c>
      <c r="C2159" s="4" t="s">
        <v>4942</v>
      </c>
      <c r="D2159" s="5">
        <v>46008</v>
      </c>
      <c r="E2159" s="4" t="s">
        <v>308</v>
      </c>
      <c r="F2159" s="4" t="s">
        <v>4898</v>
      </c>
      <c r="G2159" s="4" t="s">
        <v>5189</v>
      </c>
      <c r="H2159" s="4" t="s">
        <v>4939</v>
      </c>
      <c r="I2159" s="4">
        <v>1114</v>
      </c>
      <c r="J2159" s="4" t="s">
        <v>4940</v>
      </c>
      <c r="K2159" s="4" t="s">
        <v>5053</v>
      </c>
      <c r="L2159" s="4"/>
    </row>
    <row r="2160" spans="1:12">
      <c r="A2160" s="4" t="s">
        <v>7295</v>
      </c>
      <c r="B2160" s="4" t="s">
        <v>2889</v>
      </c>
      <c r="C2160" s="4" t="s">
        <v>5213</v>
      </c>
      <c r="D2160" s="5">
        <v>46004</v>
      </c>
      <c r="E2160" s="4" t="s">
        <v>4896</v>
      </c>
      <c r="F2160" s="4"/>
      <c r="G2160" s="4" t="s">
        <v>5172</v>
      </c>
      <c r="H2160" s="4" t="s">
        <v>5060</v>
      </c>
      <c r="I2160" s="4">
        <v>961</v>
      </c>
      <c r="J2160" s="4"/>
      <c r="K2160" s="4" t="s">
        <v>5003</v>
      </c>
      <c r="L2160" s="4" t="s">
        <v>5066</v>
      </c>
    </row>
    <row r="2161" spans="1:12">
      <c r="A2161" s="4" t="s">
        <v>7296</v>
      </c>
      <c r="B2161" s="4" t="s">
        <v>3905</v>
      </c>
      <c r="C2161" s="4" t="s">
        <v>5170</v>
      </c>
      <c r="D2161" s="5">
        <v>45921</v>
      </c>
      <c r="E2161" s="4" t="s">
        <v>4982</v>
      </c>
      <c r="F2161" s="4" t="s">
        <v>4865</v>
      </c>
      <c r="G2161" s="4" t="s">
        <v>5010</v>
      </c>
      <c r="H2161" s="4" t="s">
        <v>4988</v>
      </c>
      <c r="I2161" s="4">
        <v>2216</v>
      </c>
      <c r="J2161" s="4" t="s">
        <v>4962</v>
      </c>
      <c r="K2161" s="4" t="s">
        <v>4963</v>
      </c>
      <c r="L2161" s="4"/>
    </row>
    <row r="2162" spans="1:12">
      <c r="A2162" s="4" t="s">
        <v>7297</v>
      </c>
      <c r="B2162" s="4" t="s">
        <v>2228</v>
      </c>
      <c r="C2162" s="4" t="s">
        <v>5152</v>
      </c>
      <c r="D2162" s="5">
        <v>45987</v>
      </c>
      <c r="E2162" s="4" t="s">
        <v>308</v>
      </c>
      <c r="F2162" s="4" t="s">
        <v>4865</v>
      </c>
      <c r="G2162" s="4" t="s">
        <v>5120</v>
      </c>
      <c r="H2162" s="4" t="s">
        <v>133</v>
      </c>
      <c r="I2162" s="4">
        <v>1997</v>
      </c>
      <c r="J2162" s="4"/>
      <c r="K2162" s="4" t="s">
        <v>4969</v>
      </c>
      <c r="L2162" s="4"/>
    </row>
    <row r="2163" spans="1:12">
      <c r="A2163" s="4" t="s">
        <v>7298</v>
      </c>
      <c r="B2163" s="4" t="s">
        <v>2433</v>
      </c>
      <c r="C2163" s="4" t="s">
        <v>5145</v>
      </c>
      <c r="D2163" s="5">
        <v>45690</v>
      </c>
      <c r="E2163" s="4" t="s">
        <v>5127</v>
      </c>
      <c r="F2163" s="4"/>
      <c r="G2163" s="4" t="s">
        <v>4950</v>
      </c>
      <c r="H2163" s="4" t="s">
        <v>5011</v>
      </c>
      <c r="I2163" s="4">
        <v>315</v>
      </c>
      <c r="J2163" s="4" t="s">
        <v>5100</v>
      </c>
      <c r="K2163" s="4"/>
      <c r="L2163" s="4"/>
    </row>
    <row r="2164" spans="1:12">
      <c r="A2164" s="4" t="s">
        <v>7299</v>
      </c>
      <c r="B2164" s="4" t="s">
        <v>4792</v>
      </c>
      <c r="C2164" s="4" t="s">
        <v>5293</v>
      </c>
      <c r="D2164" s="5">
        <v>45730</v>
      </c>
      <c r="E2164" s="4" t="s">
        <v>4943</v>
      </c>
      <c r="F2164" s="4" t="s">
        <v>4824</v>
      </c>
      <c r="G2164" s="4"/>
      <c r="H2164" s="4" t="s">
        <v>5076</v>
      </c>
      <c r="I2164" s="4">
        <v>1995</v>
      </c>
      <c r="J2164" s="4"/>
      <c r="K2164" s="4" t="s">
        <v>4947</v>
      </c>
      <c r="L2164" s="4"/>
    </row>
    <row r="2165" spans="1:12">
      <c r="A2165" s="4" t="s">
        <v>7300</v>
      </c>
      <c r="B2165" s="4" t="s">
        <v>1892</v>
      </c>
      <c r="C2165" s="4" t="s">
        <v>5068</v>
      </c>
      <c r="D2165" s="5">
        <v>45950</v>
      </c>
      <c r="E2165" s="4" t="s">
        <v>5113</v>
      </c>
      <c r="F2165" s="4" t="s">
        <v>4891</v>
      </c>
      <c r="G2165" s="4"/>
      <c r="H2165" s="4" t="s">
        <v>5136</v>
      </c>
      <c r="I2165" s="4">
        <v>1747</v>
      </c>
      <c r="J2165" s="4" t="s">
        <v>4929</v>
      </c>
      <c r="K2165" s="4"/>
      <c r="L2165" s="4"/>
    </row>
    <row r="2166" spans="1:12">
      <c r="A2166" s="4" t="s">
        <v>7301</v>
      </c>
      <c r="B2166" s="4" t="s">
        <v>3263</v>
      </c>
      <c r="C2166" s="4" t="s">
        <v>5293</v>
      </c>
      <c r="D2166" s="5">
        <v>45707</v>
      </c>
      <c r="E2166" s="4" t="s">
        <v>5127</v>
      </c>
      <c r="F2166" s="4"/>
      <c r="G2166" s="4" t="s">
        <v>5135</v>
      </c>
      <c r="H2166" s="4" t="s">
        <v>5076</v>
      </c>
      <c r="I2166" s="4">
        <v>1243</v>
      </c>
      <c r="J2166" s="4" t="s">
        <v>5049</v>
      </c>
      <c r="K2166" s="4" t="s">
        <v>4957</v>
      </c>
      <c r="L2166" s="4"/>
    </row>
    <row r="2167" spans="1:12">
      <c r="A2167" s="4" t="s">
        <v>7302</v>
      </c>
      <c r="B2167" s="4" t="s">
        <v>719</v>
      </c>
      <c r="C2167" s="4" t="s">
        <v>4996</v>
      </c>
      <c r="D2167" s="5">
        <v>45925</v>
      </c>
      <c r="E2167" s="4" t="s">
        <v>4943</v>
      </c>
      <c r="F2167" s="4" t="s">
        <v>4875</v>
      </c>
      <c r="G2167" s="4" t="s">
        <v>4938</v>
      </c>
      <c r="H2167" s="4" t="s">
        <v>4983</v>
      </c>
      <c r="I2167" s="4">
        <v>1956</v>
      </c>
      <c r="J2167" s="4" t="s">
        <v>4935</v>
      </c>
      <c r="K2167" s="4"/>
      <c r="L2167" s="4" t="s">
        <v>5480</v>
      </c>
    </row>
    <row r="2168" spans="1:12">
      <c r="A2168" s="4" t="s">
        <v>7303</v>
      </c>
      <c r="B2168" s="4" t="s">
        <v>2816</v>
      </c>
      <c r="C2168" s="4" t="s">
        <v>5210</v>
      </c>
      <c r="D2168" s="5">
        <v>45832</v>
      </c>
      <c r="E2168" s="4" t="s">
        <v>4943</v>
      </c>
      <c r="F2168" s="4" t="s">
        <v>4898</v>
      </c>
      <c r="G2168" s="4" t="s">
        <v>5135</v>
      </c>
      <c r="H2168" s="4" t="s">
        <v>133</v>
      </c>
      <c r="I2168" s="4">
        <v>2216</v>
      </c>
      <c r="J2168" s="4"/>
      <c r="K2168" s="4" t="s">
        <v>4999</v>
      </c>
      <c r="L2168" s="4"/>
    </row>
    <row r="2169" spans="1:12">
      <c r="A2169" s="4" t="s">
        <v>7304</v>
      </c>
      <c r="B2169" s="4" t="s">
        <v>4659</v>
      </c>
      <c r="C2169" s="4" t="s">
        <v>5226</v>
      </c>
      <c r="D2169" s="5">
        <v>45744</v>
      </c>
      <c r="E2169" s="4" t="s">
        <v>5079</v>
      </c>
      <c r="F2169" s="4"/>
      <c r="G2169" s="4" t="s">
        <v>4944</v>
      </c>
      <c r="H2169" s="4" t="s">
        <v>5017</v>
      </c>
      <c r="I2169" s="4"/>
      <c r="J2169" s="4" t="s">
        <v>5082</v>
      </c>
      <c r="K2169" s="4" t="s">
        <v>4947</v>
      </c>
      <c r="L2169" s="4"/>
    </row>
    <row r="2170" spans="1:12">
      <c r="A2170" s="4" t="s">
        <v>7305</v>
      </c>
      <c r="B2170" s="4" t="s">
        <v>1091</v>
      </c>
      <c r="C2170" s="4" t="s">
        <v>4996</v>
      </c>
      <c r="D2170" s="5">
        <v>45709</v>
      </c>
      <c r="E2170" s="4" t="s">
        <v>5038</v>
      </c>
      <c r="F2170" s="4" t="s">
        <v>4819</v>
      </c>
      <c r="G2170" s="4" t="s">
        <v>5156</v>
      </c>
      <c r="H2170" s="4" t="s">
        <v>5084</v>
      </c>
      <c r="I2170" s="4">
        <v>2315</v>
      </c>
      <c r="J2170" s="4" t="s">
        <v>5031</v>
      </c>
      <c r="K2170" s="4" t="s">
        <v>5003</v>
      </c>
      <c r="L2170" s="4"/>
    </row>
    <row r="2171" spans="1:12">
      <c r="A2171" s="4" t="s">
        <v>7306</v>
      </c>
      <c r="B2171" s="4" t="s">
        <v>4120</v>
      </c>
      <c r="C2171" s="4" t="s">
        <v>5160</v>
      </c>
      <c r="D2171" s="5">
        <v>45935</v>
      </c>
      <c r="E2171" s="4" t="s">
        <v>20</v>
      </c>
      <c r="F2171" s="4" t="s">
        <v>4824</v>
      </c>
      <c r="G2171" s="4"/>
      <c r="H2171" s="4" t="s">
        <v>5011</v>
      </c>
      <c r="I2171" s="4">
        <v>978</v>
      </c>
      <c r="J2171" s="4" t="s">
        <v>4977</v>
      </c>
      <c r="K2171" s="4" t="s">
        <v>4999</v>
      </c>
      <c r="L2171" s="4"/>
    </row>
    <row r="2172" spans="1:12">
      <c r="A2172" s="4" t="s">
        <v>7307</v>
      </c>
      <c r="B2172" s="4" t="s">
        <v>3890</v>
      </c>
      <c r="C2172" s="4" t="s">
        <v>5140</v>
      </c>
      <c r="D2172" s="5">
        <v>45840</v>
      </c>
      <c r="E2172" s="4" t="s">
        <v>4982</v>
      </c>
      <c r="F2172" s="4"/>
      <c r="G2172" s="4" t="s">
        <v>5130</v>
      </c>
      <c r="H2172" s="4" t="s">
        <v>4945</v>
      </c>
      <c r="I2172" s="4">
        <v>826</v>
      </c>
      <c r="J2172" s="4" t="s">
        <v>5092</v>
      </c>
      <c r="K2172" s="4" t="s">
        <v>4978</v>
      </c>
      <c r="L2172" s="4"/>
    </row>
    <row r="2173" spans="1:12">
      <c r="A2173" s="4" t="s">
        <v>7308</v>
      </c>
      <c r="B2173" s="4" t="s">
        <v>1931</v>
      </c>
      <c r="C2173" s="4" t="s">
        <v>5206</v>
      </c>
      <c r="D2173" s="5">
        <v>45764</v>
      </c>
      <c r="E2173" s="4" t="s">
        <v>4960</v>
      </c>
      <c r="F2173" s="4" t="s">
        <v>4865</v>
      </c>
      <c r="G2173" s="4" t="s">
        <v>4927</v>
      </c>
      <c r="H2173" s="4" t="s">
        <v>316</v>
      </c>
      <c r="I2173" s="4">
        <v>1081</v>
      </c>
      <c r="J2173" s="4" t="s">
        <v>4940</v>
      </c>
      <c r="K2173" s="4" t="s">
        <v>4978</v>
      </c>
      <c r="L2173" s="4"/>
    </row>
    <row r="2174" spans="1:12">
      <c r="A2174" s="4" t="s">
        <v>7309</v>
      </c>
      <c r="B2174" s="4" t="s">
        <v>2077</v>
      </c>
      <c r="C2174" s="4" t="s">
        <v>4971</v>
      </c>
      <c r="D2174" s="5">
        <v>45827</v>
      </c>
      <c r="E2174" s="4" t="s">
        <v>5113</v>
      </c>
      <c r="F2174" s="4" t="s">
        <v>4857</v>
      </c>
      <c r="G2174" s="4" t="s">
        <v>5135</v>
      </c>
      <c r="H2174" s="4" t="s">
        <v>5006</v>
      </c>
      <c r="I2174" s="4">
        <v>715</v>
      </c>
      <c r="J2174" s="4" t="s">
        <v>5107</v>
      </c>
      <c r="K2174" s="4" t="s">
        <v>5035</v>
      </c>
      <c r="L2174" s="4"/>
    </row>
    <row r="2175" spans="1:12">
      <c r="A2175" s="4" t="s">
        <v>7310</v>
      </c>
      <c r="B2175" s="4" t="s">
        <v>1900</v>
      </c>
      <c r="C2175" s="4" t="s">
        <v>5111</v>
      </c>
      <c r="D2175" s="5">
        <v>45945</v>
      </c>
      <c r="E2175" s="4" t="s">
        <v>5022</v>
      </c>
      <c r="F2175" s="4"/>
      <c r="G2175" s="4" t="s">
        <v>4987</v>
      </c>
      <c r="H2175" s="4" t="s">
        <v>4934</v>
      </c>
      <c r="I2175" s="4">
        <v>90</v>
      </c>
      <c r="J2175" s="4" t="s">
        <v>4956</v>
      </c>
      <c r="K2175" s="4"/>
      <c r="L2175" s="4"/>
    </row>
    <row r="2176" spans="1:12">
      <c r="A2176" s="4" t="s">
        <v>7311</v>
      </c>
      <c r="B2176" s="4" t="s">
        <v>33</v>
      </c>
      <c r="C2176" s="4" t="s">
        <v>5152</v>
      </c>
      <c r="D2176" s="5"/>
      <c r="E2176" s="4" t="s">
        <v>4954</v>
      </c>
      <c r="F2176" s="4"/>
      <c r="G2176" s="4" t="s">
        <v>5010</v>
      </c>
      <c r="H2176" s="4" t="s">
        <v>5084</v>
      </c>
      <c r="I2176" s="4">
        <v>371</v>
      </c>
      <c r="J2176" s="4" t="s">
        <v>4984</v>
      </c>
      <c r="K2176" s="4"/>
      <c r="L2176" s="4" t="s">
        <v>5927</v>
      </c>
    </row>
    <row r="2177" spans="1:12">
      <c r="A2177" s="4" t="s">
        <v>7312</v>
      </c>
      <c r="B2177" s="4" t="s">
        <v>4132</v>
      </c>
      <c r="C2177" s="4" t="s">
        <v>5293</v>
      </c>
      <c r="D2177" s="5">
        <v>45800</v>
      </c>
      <c r="E2177" s="4" t="s">
        <v>5134</v>
      </c>
      <c r="F2177" s="4"/>
      <c r="G2177" s="4" t="s">
        <v>4955</v>
      </c>
      <c r="H2177" s="4" t="s">
        <v>5052</v>
      </c>
      <c r="I2177" s="4"/>
      <c r="J2177" s="4" t="s">
        <v>4956</v>
      </c>
      <c r="K2177" s="4"/>
      <c r="L2177" s="4"/>
    </row>
    <row r="2178" spans="1:12">
      <c r="A2178" s="4" t="s">
        <v>7313</v>
      </c>
      <c r="B2178" s="4" t="s">
        <v>3924</v>
      </c>
      <c r="C2178" s="4" t="s">
        <v>4990</v>
      </c>
      <c r="D2178" s="5">
        <v>45744</v>
      </c>
      <c r="E2178" s="4"/>
      <c r="F2178" s="4" t="s">
        <v>4908</v>
      </c>
      <c r="G2178" s="4" t="s">
        <v>4967</v>
      </c>
      <c r="H2178" s="4"/>
      <c r="I2178" s="4">
        <v>258</v>
      </c>
      <c r="J2178" s="4" t="s">
        <v>5082</v>
      </c>
      <c r="K2178" s="4" t="s">
        <v>5026</v>
      </c>
      <c r="L2178" s="4"/>
    </row>
    <row r="2179" spans="1:12">
      <c r="A2179" s="4" t="s">
        <v>7314</v>
      </c>
      <c r="B2179" s="4" t="s">
        <v>4359</v>
      </c>
      <c r="C2179" s="4" t="s">
        <v>5051</v>
      </c>
      <c r="D2179" s="5">
        <v>45759</v>
      </c>
      <c r="E2179" s="4" t="s">
        <v>369</v>
      </c>
      <c r="F2179" s="4" t="s">
        <v>4891</v>
      </c>
      <c r="G2179" s="4" t="s">
        <v>4938</v>
      </c>
      <c r="H2179" s="4" t="s">
        <v>4968</v>
      </c>
      <c r="I2179" s="4">
        <v>643</v>
      </c>
      <c r="J2179" s="4" t="s">
        <v>5049</v>
      </c>
      <c r="K2179" s="4" t="s">
        <v>5003</v>
      </c>
      <c r="L2179" s="4"/>
    </row>
    <row r="2180" spans="1:12">
      <c r="A2180" s="4" t="s">
        <v>7315</v>
      </c>
      <c r="B2180" s="4" t="s">
        <v>2555</v>
      </c>
      <c r="C2180" s="4" t="s">
        <v>5005</v>
      </c>
      <c r="D2180" s="5">
        <v>45842</v>
      </c>
      <c r="E2180" s="4" t="s">
        <v>4982</v>
      </c>
      <c r="F2180" s="4" t="s">
        <v>4857</v>
      </c>
      <c r="G2180" s="4" t="s">
        <v>4967</v>
      </c>
      <c r="H2180" s="4" t="s">
        <v>5060</v>
      </c>
      <c r="I2180" s="4">
        <v>780</v>
      </c>
      <c r="J2180" s="4" t="s">
        <v>4973</v>
      </c>
      <c r="K2180" s="4"/>
      <c r="L2180" s="4" t="s">
        <v>5831</v>
      </c>
    </row>
    <row r="2181" spans="1:12">
      <c r="A2181" s="4" t="s">
        <v>7316</v>
      </c>
      <c r="B2181" s="4" t="s">
        <v>483</v>
      </c>
      <c r="C2181" s="4" t="s">
        <v>4992</v>
      </c>
      <c r="D2181" s="5">
        <v>45963</v>
      </c>
      <c r="E2181" s="4" t="s">
        <v>5056</v>
      </c>
      <c r="F2181" s="4" t="s">
        <v>4891</v>
      </c>
      <c r="G2181" s="4" t="s">
        <v>5062</v>
      </c>
      <c r="H2181" s="4"/>
      <c r="I2181" s="4">
        <v>1205</v>
      </c>
      <c r="J2181" s="4"/>
      <c r="K2181" s="4" t="s">
        <v>5035</v>
      </c>
      <c r="L2181" s="4" t="s">
        <v>5709</v>
      </c>
    </row>
    <row r="2182" spans="1:12">
      <c r="A2182" s="4" t="s">
        <v>7317</v>
      </c>
      <c r="B2182" s="4" t="s">
        <v>1784</v>
      </c>
      <c r="C2182" s="4" t="s">
        <v>5163</v>
      </c>
      <c r="D2182" s="5">
        <v>45796</v>
      </c>
      <c r="E2182" s="4" t="s">
        <v>5056</v>
      </c>
      <c r="F2182" s="4" t="s">
        <v>4891</v>
      </c>
      <c r="G2182" s="4" t="s">
        <v>4938</v>
      </c>
      <c r="H2182" s="4" t="s">
        <v>4998</v>
      </c>
      <c r="I2182" s="4">
        <v>831</v>
      </c>
      <c r="J2182" s="4" t="s">
        <v>4977</v>
      </c>
      <c r="K2182" s="4" t="s">
        <v>5026</v>
      </c>
      <c r="L2182" s="4"/>
    </row>
    <row r="2183" spans="1:12">
      <c r="A2183" s="4" t="s">
        <v>7318</v>
      </c>
      <c r="B2183" s="4" t="s">
        <v>1450</v>
      </c>
      <c r="C2183" s="4" t="s">
        <v>5383</v>
      </c>
      <c r="D2183" s="5">
        <v>45969</v>
      </c>
      <c r="E2183" s="4" t="s">
        <v>308</v>
      </c>
      <c r="F2183" s="4" t="s">
        <v>4908</v>
      </c>
      <c r="G2183" s="4" t="s">
        <v>5089</v>
      </c>
      <c r="H2183" s="4" t="s">
        <v>5084</v>
      </c>
      <c r="I2183" s="4">
        <v>2010</v>
      </c>
      <c r="J2183" s="4"/>
      <c r="K2183" s="4" t="s">
        <v>5003</v>
      </c>
      <c r="L2183" s="4"/>
    </row>
    <row r="2184" spans="1:12">
      <c r="A2184" s="4" t="s">
        <v>7319</v>
      </c>
      <c r="B2184" s="4" t="s">
        <v>4199</v>
      </c>
      <c r="C2184" s="4" t="s">
        <v>4992</v>
      </c>
      <c r="D2184" s="5">
        <v>45762</v>
      </c>
      <c r="E2184" s="4" t="s">
        <v>5038</v>
      </c>
      <c r="F2184" s="4" t="s">
        <v>4847</v>
      </c>
      <c r="G2184" s="4" t="s">
        <v>5189</v>
      </c>
      <c r="H2184" s="4" t="s">
        <v>489</v>
      </c>
      <c r="I2184" s="4">
        <v>2301</v>
      </c>
      <c r="J2184" s="4" t="s">
        <v>4929</v>
      </c>
      <c r="K2184" s="4" t="s">
        <v>5035</v>
      </c>
      <c r="L2184" s="4"/>
    </row>
    <row r="2185" spans="1:12">
      <c r="A2185" s="4" t="s">
        <v>7320</v>
      </c>
      <c r="B2185" s="4" t="s">
        <v>3061</v>
      </c>
      <c r="C2185" s="4" t="s">
        <v>5163</v>
      </c>
      <c r="D2185" s="5">
        <v>45767</v>
      </c>
      <c r="E2185" s="4" t="s">
        <v>5022</v>
      </c>
      <c r="F2185" s="4" t="s">
        <v>4891</v>
      </c>
      <c r="G2185" s="4" t="s">
        <v>5059</v>
      </c>
      <c r="H2185" s="4" t="s">
        <v>4945</v>
      </c>
      <c r="I2185" s="4"/>
      <c r="J2185" s="4" t="s">
        <v>5002</v>
      </c>
      <c r="K2185" s="4" t="s">
        <v>5035</v>
      </c>
      <c r="L2185" s="4" t="s">
        <v>5697</v>
      </c>
    </row>
    <row r="2186" spans="1:12">
      <c r="A2186" s="4" t="s">
        <v>7321</v>
      </c>
      <c r="B2186" s="4" t="s">
        <v>1755</v>
      </c>
      <c r="C2186" s="4" t="s">
        <v>5206</v>
      </c>
      <c r="D2186" s="5">
        <v>45845</v>
      </c>
      <c r="E2186" s="4" t="s">
        <v>5038</v>
      </c>
      <c r="F2186" s="4" t="s">
        <v>4839</v>
      </c>
      <c r="G2186" s="4" t="s">
        <v>5142</v>
      </c>
      <c r="H2186" s="4" t="s">
        <v>4945</v>
      </c>
      <c r="I2186" s="4">
        <v>71</v>
      </c>
      <c r="J2186" s="4" t="s">
        <v>5082</v>
      </c>
      <c r="K2186" s="4" t="s">
        <v>5026</v>
      </c>
      <c r="L2186" s="4" t="s">
        <v>5364</v>
      </c>
    </row>
    <row r="2187" spans="1:12">
      <c r="A2187" s="4" t="s">
        <v>7322</v>
      </c>
      <c r="B2187" s="4" t="s">
        <v>3461</v>
      </c>
      <c r="C2187" s="4" t="s">
        <v>5147</v>
      </c>
      <c r="D2187" s="5">
        <v>45697</v>
      </c>
      <c r="E2187" s="4" t="s">
        <v>5113</v>
      </c>
      <c r="F2187" s="4" t="s">
        <v>4908</v>
      </c>
      <c r="G2187" s="4" t="s">
        <v>4955</v>
      </c>
      <c r="H2187" s="4" t="s">
        <v>5080</v>
      </c>
      <c r="I2187" s="4"/>
      <c r="J2187" s="4" t="s">
        <v>4973</v>
      </c>
      <c r="K2187" s="4" t="s">
        <v>4947</v>
      </c>
      <c r="L2187" s="4"/>
    </row>
    <row r="2188" spans="1:12">
      <c r="A2188" s="4" t="s">
        <v>7323</v>
      </c>
      <c r="B2188" s="4" t="s">
        <v>1523</v>
      </c>
      <c r="C2188" s="4" t="s">
        <v>4959</v>
      </c>
      <c r="D2188" s="5">
        <v>45943</v>
      </c>
      <c r="E2188" s="4" t="s">
        <v>5038</v>
      </c>
      <c r="F2188" s="4" t="s">
        <v>4875</v>
      </c>
      <c r="G2188" s="4" t="s">
        <v>5069</v>
      </c>
      <c r="H2188" s="4"/>
      <c r="I2188" s="4">
        <v>1382</v>
      </c>
      <c r="J2188" s="4" t="s">
        <v>5137</v>
      </c>
      <c r="K2188" s="4" t="s">
        <v>5047</v>
      </c>
      <c r="L2188" s="4"/>
    </row>
    <row r="2189" spans="1:12">
      <c r="A2189" s="4" t="s">
        <v>7324</v>
      </c>
      <c r="B2189" s="4" t="s">
        <v>2091</v>
      </c>
      <c r="C2189" s="4" t="s">
        <v>5016</v>
      </c>
      <c r="D2189" s="5">
        <v>45934</v>
      </c>
      <c r="E2189" s="4" t="s">
        <v>308</v>
      </c>
      <c r="F2189" s="4" t="s">
        <v>4839</v>
      </c>
      <c r="G2189" s="4" t="s">
        <v>4993</v>
      </c>
      <c r="H2189" s="4"/>
      <c r="I2189" s="4">
        <v>21</v>
      </c>
      <c r="J2189" s="4" t="s">
        <v>4956</v>
      </c>
      <c r="K2189" s="4" t="s">
        <v>5122</v>
      </c>
      <c r="L2189" s="4"/>
    </row>
    <row r="2190" spans="1:12">
      <c r="A2190" s="4" t="s">
        <v>7325</v>
      </c>
      <c r="B2190" s="4" t="s">
        <v>1363</v>
      </c>
      <c r="C2190" s="4" t="s">
        <v>5078</v>
      </c>
      <c r="D2190" s="5">
        <v>45870</v>
      </c>
      <c r="E2190" s="4" t="s">
        <v>4966</v>
      </c>
      <c r="F2190" s="4" t="s">
        <v>4891</v>
      </c>
      <c r="G2190" s="4" t="s">
        <v>4961</v>
      </c>
      <c r="H2190" s="4" t="s">
        <v>316</v>
      </c>
      <c r="I2190" s="4">
        <v>1762</v>
      </c>
      <c r="J2190" s="4" t="s">
        <v>5107</v>
      </c>
      <c r="K2190" s="4" t="s">
        <v>5047</v>
      </c>
      <c r="L2190" s="4"/>
    </row>
    <row r="2191" spans="1:12">
      <c r="A2191" s="4" t="s">
        <v>7326</v>
      </c>
      <c r="B2191" s="4" t="s">
        <v>610</v>
      </c>
      <c r="C2191" s="4" t="s">
        <v>5240</v>
      </c>
      <c r="D2191" s="5">
        <v>45714</v>
      </c>
      <c r="E2191" s="4" t="s">
        <v>20</v>
      </c>
      <c r="F2191" s="4" t="s">
        <v>4824</v>
      </c>
      <c r="G2191" s="4" t="s">
        <v>4967</v>
      </c>
      <c r="H2191" s="4" t="s">
        <v>4994</v>
      </c>
      <c r="I2191" s="4">
        <v>1934</v>
      </c>
      <c r="J2191" s="4"/>
      <c r="K2191" s="4" t="s">
        <v>5026</v>
      </c>
      <c r="L2191" s="4" t="s">
        <v>5281</v>
      </c>
    </row>
    <row r="2192" spans="1:12">
      <c r="A2192" s="4" t="s">
        <v>7327</v>
      </c>
      <c r="B2192" s="4" t="s">
        <v>2838</v>
      </c>
      <c r="C2192" s="4" t="s">
        <v>5202</v>
      </c>
      <c r="D2192" s="5">
        <v>45818</v>
      </c>
      <c r="E2192" s="4" t="s">
        <v>4954</v>
      </c>
      <c r="F2192" s="4" t="s">
        <v>4839</v>
      </c>
      <c r="G2192" s="4" t="s">
        <v>5120</v>
      </c>
      <c r="H2192" s="4"/>
      <c r="I2192" s="4">
        <v>2121</v>
      </c>
      <c r="J2192" s="4" t="s">
        <v>5191</v>
      </c>
      <c r="K2192" s="4" t="s">
        <v>5026</v>
      </c>
      <c r="L2192" s="4"/>
    </row>
    <row r="2193" spans="1:12">
      <c r="A2193" s="4" t="s">
        <v>7328</v>
      </c>
      <c r="B2193" s="4" t="s">
        <v>3237</v>
      </c>
      <c r="C2193" s="4" t="s">
        <v>5042</v>
      </c>
      <c r="D2193" s="5">
        <v>45972</v>
      </c>
      <c r="E2193" s="4"/>
      <c r="F2193" s="4" t="s">
        <v>4875</v>
      </c>
      <c r="G2193" s="4" t="s">
        <v>4967</v>
      </c>
      <c r="H2193" s="4" t="s">
        <v>5006</v>
      </c>
      <c r="I2193" s="4"/>
      <c r="J2193" s="4" t="s">
        <v>5082</v>
      </c>
      <c r="K2193" s="4" t="s">
        <v>5023</v>
      </c>
      <c r="L2193" s="4"/>
    </row>
    <row r="2194" spans="1:12">
      <c r="A2194" s="4" t="s">
        <v>7329</v>
      </c>
      <c r="B2194" s="4" t="s">
        <v>4292</v>
      </c>
      <c r="C2194" s="4" t="s">
        <v>5037</v>
      </c>
      <c r="D2194" s="5">
        <v>45954</v>
      </c>
      <c r="E2194" s="4" t="s">
        <v>5065</v>
      </c>
      <c r="F2194" s="4" t="s">
        <v>4908</v>
      </c>
      <c r="G2194" s="4" t="s">
        <v>5174</v>
      </c>
      <c r="H2194" s="4"/>
      <c r="I2194" s="4">
        <v>1688</v>
      </c>
      <c r="J2194" s="4" t="s">
        <v>4940</v>
      </c>
      <c r="K2194" s="4" t="s">
        <v>5122</v>
      </c>
      <c r="L2194" s="4"/>
    </row>
    <row r="2195" spans="1:12">
      <c r="A2195" s="4" t="s">
        <v>7330</v>
      </c>
      <c r="B2195" s="4" t="s">
        <v>135</v>
      </c>
      <c r="C2195" s="4" t="s">
        <v>5029</v>
      </c>
      <c r="D2195" s="5">
        <v>45978</v>
      </c>
      <c r="E2195" s="4" t="s">
        <v>4966</v>
      </c>
      <c r="F2195" s="4" t="s">
        <v>4891</v>
      </c>
      <c r="G2195" s="4" t="s">
        <v>4993</v>
      </c>
      <c r="H2195" s="4"/>
      <c r="I2195" s="4">
        <v>2151</v>
      </c>
      <c r="J2195" s="4" t="s">
        <v>4973</v>
      </c>
      <c r="K2195" s="4"/>
      <c r="L2195" s="4"/>
    </row>
    <row r="2196" spans="1:12">
      <c r="A2196" s="4" t="s">
        <v>7331</v>
      </c>
      <c r="B2196" s="4" t="s">
        <v>3053</v>
      </c>
      <c r="C2196" s="4" t="s">
        <v>4942</v>
      </c>
      <c r="D2196" s="5">
        <v>45811</v>
      </c>
      <c r="E2196" s="4" t="s">
        <v>5079</v>
      </c>
      <c r="F2196" s="4" t="s">
        <v>4839</v>
      </c>
      <c r="G2196" s="4" t="s">
        <v>5172</v>
      </c>
      <c r="H2196" s="4" t="s">
        <v>4934</v>
      </c>
      <c r="I2196" s="4">
        <v>1981</v>
      </c>
      <c r="J2196" s="4" t="s">
        <v>5107</v>
      </c>
      <c r="K2196" s="4" t="s">
        <v>5122</v>
      </c>
      <c r="L2196" s="4"/>
    </row>
    <row r="2197" spans="1:12">
      <c r="A2197" s="4" t="s">
        <v>7332</v>
      </c>
      <c r="B2197" s="4" t="s">
        <v>1321</v>
      </c>
      <c r="C2197" s="4" t="s">
        <v>5206</v>
      </c>
      <c r="D2197" s="5"/>
      <c r="E2197" s="4" t="s">
        <v>5079</v>
      </c>
      <c r="F2197" s="4" t="s">
        <v>4819</v>
      </c>
      <c r="G2197" s="4" t="s">
        <v>5172</v>
      </c>
      <c r="H2197" s="4" t="s">
        <v>4983</v>
      </c>
      <c r="I2197" s="4">
        <v>699</v>
      </c>
      <c r="J2197" s="4"/>
      <c r="K2197" s="4" t="s">
        <v>4947</v>
      </c>
      <c r="L2197" s="4"/>
    </row>
    <row r="2198" spans="1:12">
      <c r="A2198" s="4" t="s">
        <v>7333</v>
      </c>
      <c r="B2198" s="4" t="s">
        <v>1127</v>
      </c>
      <c r="C2198" s="4" t="s">
        <v>4937</v>
      </c>
      <c r="D2198" s="5">
        <v>45784</v>
      </c>
      <c r="E2198" s="4" t="s">
        <v>5127</v>
      </c>
      <c r="F2198" s="4" t="s">
        <v>4865</v>
      </c>
      <c r="G2198" s="4" t="s">
        <v>4993</v>
      </c>
      <c r="H2198" s="4"/>
      <c r="I2198" s="4">
        <v>663</v>
      </c>
      <c r="J2198" s="4" t="s">
        <v>4956</v>
      </c>
      <c r="K2198" s="4" t="s">
        <v>4947</v>
      </c>
      <c r="L2198" s="4" t="s">
        <v>5150</v>
      </c>
    </row>
    <row r="2199" spans="1:12">
      <c r="A2199" s="4" t="s">
        <v>7334</v>
      </c>
      <c r="B2199" s="4" t="s">
        <v>1820</v>
      </c>
      <c r="C2199" s="4" t="s">
        <v>5009</v>
      </c>
      <c r="D2199" s="5">
        <v>45771</v>
      </c>
      <c r="E2199" s="4" t="s">
        <v>5113</v>
      </c>
      <c r="F2199" s="4"/>
      <c r="G2199" s="4" t="s">
        <v>5172</v>
      </c>
      <c r="H2199" s="4" t="s">
        <v>5052</v>
      </c>
      <c r="I2199" s="4">
        <v>14</v>
      </c>
      <c r="J2199" s="4" t="s">
        <v>5082</v>
      </c>
      <c r="K2199" s="4" t="s">
        <v>5057</v>
      </c>
      <c r="L2199" s="4"/>
    </row>
    <row r="2200" spans="1:12">
      <c r="A2200" s="4" t="s">
        <v>7335</v>
      </c>
      <c r="B2200" s="4" t="s">
        <v>2315</v>
      </c>
      <c r="C2200" s="4" t="s">
        <v>5118</v>
      </c>
      <c r="D2200" s="5">
        <v>45833</v>
      </c>
      <c r="E2200" s="4" t="s">
        <v>20</v>
      </c>
      <c r="F2200" s="4" t="s">
        <v>4865</v>
      </c>
      <c r="G2200" s="4"/>
      <c r="H2200" s="4" t="s">
        <v>4934</v>
      </c>
      <c r="I2200" s="4">
        <v>1341</v>
      </c>
      <c r="J2200" s="4"/>
      <c r="K2200" s="4" t="s">
        <v>5003</v>
      </c>
      <c r="L2200" s="4"/>
    </row>
    <row r="2201" spans="1:12">
      <c r="A2201" s="4" t="s">
        <v>7336</v>
      </c>
      <c r="B2201" s="4" t="s">
        <v>3568</v>
      </c>
      <c r="C2201" s="4" t="s">
        <v>5145</v>
      </c>
      <c r="D2201" s="5">
        <v>45946</v>
      </c>
      <c r="E2201" s="4" t="s">
        <v>5056</v>
      </c>
      <c r="F2201" s="4" t="s">
        <v>4824</v>
      </c>
      <c r="G2201" s="4" t="s">
        <v>4997</v>
      </c>
      <c r="H2201" s="4"/>
      <c r="I2201" s="4">
        <v>1134</v>
      </c>
      <c r="J2201" s="4" t="s">
        <v>5100</v>
      </c>
      <c r="K2201" s="4" t="s">
        <v>4957</v>
      </c>
      <c r="L2201" s="4"/>
    </row>
    <row r="2202" spans="1:12">
      <c r="A2202" s="4" t="s">
        <v>7337</v>
      </c>
      <c r="B2202" s="4" t="s">
        <v>2105</v>
      </c>
      <c r="C2202" s="4" t="s">
        <v>4992</v>
      </c>
      <c r="D2202" s="5"/>
      <c r="E2202" s="4" t="s">
        <v>5127</v>
      </c>
      <c r="F2202" s="4" t="s">
        <v>4824</v>
      </c>
      <c r="G2202" s="4" t="s">
        <v>4955</v>
      </c>
      <c r="H2202" s="4" t="s">
        <v>4968</v>
      </c>
      <c r="I2202" s="4">
        <v>991</v>
      </c>
      <c r="J2202" s="4" t="s">
        <v>5100</v>
      </c>
      <c r="K2202" s="4" t="s">
        <v>5122</v>
      </c>
      <c r="L2202" s="4"/>
    </row>
    <row r="2203" spans="1:12">
      <c r="A2203" s="4" t="s">
        <v>7338</v>
      </c>
      <c r="B2203" s="4" t="s">
        <v>4194</v>
      </c>
      <c r="C2203" s="4" t="s">
        <v>4990</v>
      </c>
      <c r="D2203" s="5">
        <v>45681</v>
      </c>
      <c r="E2203" s="4" t="s">
        <v>4960</v>
      </c>
      <c r="F2203" s="4" t="s">
        <v>4891</v>
      </c>
      <c r="G2203" s="4" t="s">
        <v>5130</v>
      </c>
      <c r="H2203" s="4" t="s">
        <v>5136</v>
      </c>
      <c r="I2203" s="4">
        <v>2160</v>
      </c>
      <c r="J2203" s="4" t="s">
        <v>5191</v>
      </c>
      <c r="K2203" s="4" t="s">
        <v>4963</v>
      </c>
      <c r="L2203" s="4"/>
    </row>
    <row r="2204" spans="1:12">
      <c r="A2204" s="4" t="s">
        <v>7339</v>
      </c>
      <c r="B2204" s="4" t="s">
        <v>3461</v>
      </c>
      <c r="C2204" s="4" t="s">
        <v>5170</v>
      </c>
      <c r="D2204" s="5">
        <v>45814</v>
      </c>
      <c r="E2204" s="4" t="s">
        <v>5079</v>
      </c>
      <c r="F2204" s="4" t="s">
        <v>4891</v>
      </c>
      <c r="G2204" s="4" t="s">
        <v>5044</v>
      </c>
      <c r="H2204" s="4" t="s">
        <v>5136</v>
      </c>
      <c r="I2204" s="4">
        <v>1377</v>
      </c>
      <c r="J2204" s="4"/>
      <c r="K2204" s="4" t="s">
        <v>4999</v>
      </c>
      <c r="L2204" s="4"/>
    </row>
    <row r="2205" spans="1:12">
      <c r="A2205" s="4" t="s">
        <v>7340</v>
      </c>
      <c r="B2205" s="4" t="s">
        <v>4403</v>
      </c>
      <c r="C2205" s="4" t="s">
        <v>5202</v>
      </c>
      <c r="D2205" s="5">
        <v>45735</v>
      </c>
      <c r="E2205" s="4" t="s">
        <v>4954</v>
      </c>
      <c r="F2205" s="4" t="s">
        <v>4891</v>
      </c>
      <c r="G2205" s="4" t="s">
        <v>5089</v>
      </c>
      <c r="H2205" s="4" t="s">
        <v>5011</v>
      </c>
      <c r="I2205" s="4"/>
      <c r="J2205" s="4" t="s">
        <v>5137</v>
      </c>
      <c r="K2205" s="4" t="s">
        <v>4957</v>
      </c>
      <c r="L2205" s="4"/>
    </row>
    <row r="2206" spans="1:12">
      <c r="A2206" s="4" t="s">
        <v>7341</v>
      </c>
      <c r="B2206" s="4" t="s">
        <v>2087</v>
      </c>
      <c r="C2206" s="4" t="s">
        <v>5238</v>
      </c>
      <c r="D2206" s="5">
        <v>45879</v>
      </c>
      <c r="E2206" s="4" t="s">
        <v>5134</v>
      </c>
      <c r="F2206" s="4" t="s">
        <v>4875</v>
      </c>
      <c r="G2206" s="4" t="s">
        <v>5172</v>
      </c>
      <c r="H2206" s="4" t="s">
        <v>5072</v>
      </c>
      <c r="I2206" s="4">
        <v>711</v>
      </c>
      <c r="J2206" s="4" t="s">
        <v>5082</v>
      </c>
      <c r="K2206" s="4" t="s">
        <v>4999</v>
      </c>
      <c r="L2206" s="4"/>
    </row>
    <row r="2207" spans="1:12">
      <c r="A2207" s="4" t="s">
        <v>7342</v>
      </c>
      <c r="B2207" s="4" t="s">
        <v>3216</v>
      </c>
      <c r="C2207" s="4" t="s">
        <v>4953</v>
      </c>
      <c r="D2207" s="5">
        <v>45764</v>
      </c>
      <c r="E2207" s="4"/>
      <c r="F2207" s="4" t="s">
        <v>4847</v>
      </c>
      <c r="G2207" s="4" t="s">
        <v>5014</v>
      </c>
      <c r="H2207" s="4" t="s">
        <v>4988</v>
      </c>
      <c r="I2207" s="4">
        <v>313</v>
      </c>
      <c r="J2207" s="4"/>
      <c r="K2207" s="4" t="s">
        <v>5053</v>
      </c>
      <c r="L2207" s="4"/>
    </row>
    <row r="2208" spans="1:12">
      <c r="A2208" s="4" t="s">
        <v>7343</v>
      </c>
      <c r="B2208" s="4" t="s">
        <v>3721</v>
      </c>
      <c r="C2208" s="4" t="s">
        <v>5033</v>
      </c>
      <c r="D2208" s="5">
        <v>45972</v>
      </c>
      <c r="E2208" s="4" t="s">
        <v>5079</v>
      </c>
      <c r="F2208" s="4" t="s">
        <v>4891</v>
      </c>
      <c r="G2208" s="4" t="s">
        <v>5025</v>
      </c>
      <c r="H2208" s="4" t="s">
        <v>4988</v>
      </c>
      <c r="I2208" s="4">
        <v>727</v>
      </c>
      <c r="J2208" s="4" t="s">
        <v>5100</v>
      </c>
      <c r="K2208" s="4" t="s">
        <v>5122</v>
      </c>
      <c r="L2208" s="4"/>
    </row>
    <row r="2209" spans="1:11">
      <c r="A2209" s="4" t="s">
        <v>7344</v>
      </c>
      <c r="B2209" s="4" t="s">
        <v>1560</v>
      </c>
      <c r="C2209" s="4" t="s">
        <v>5009</v>
      </c>
      <c r="D2209" s="5">
        <v>45760</v>
      </c>
      <c r="E2209" s="4" t="s">
        <v>5065</v>
      </c>
      <c r="F2209" s="4"/>
      <c r="G2209" s="4" t="s">
        <v>4927</v>
      </c>
      <c r="H2209" s="4" t="s">
        <v>4939</v>
      </c>
      <c r="I2209" s="4">
        <v>1387</v>
      </c>
      <c r="J2209" s="4" t="s">
        <v>5018</v>
      </c>
      <c r="K2209" s="4" t="s">
        <v>4963</v>
      </c>
    </row>
    <row r="2210" spans="1:11">
      <c r="A2210" s="4" t="s">
        <v>7345</v>
      </c>
      <c r="B2210" s="4" t="s">
        <v>3721</v>
      </c>
      <c r="C2210" s="4" t="s">
        <v>4937</v>
      </c>
      <c r="D2210" s="5">
        <v>45793</v>
      </c>
      <c r="E2210" s="4" t="s">
        <v>5079</v>
      </c>
      <c r="F2210" s="4"/>
      <c r="G2210" s="4" t="s">
        <v>4972</v>
      </c>
      <c r="H2210" s="4" t="s">
        <v>4951</v>
      </c>
      <c r="I2210" s="4"/>
      <c r="J2210" s="4" t="s">
        <v>4929</v>
      </c>
      <c r="K2210" s="4" t="s">
        <v>4947</v>
      </c>
    </row>
    <row r="2211" spans="1:11">
      <c r="A2211" s="4" t="s">
        <v>7346</v>
      </c>
      <c r="B2211" s="4" t="s">
        <v>2068</v>
      </c>
      <c r="C2211" s="4" t="s">
        <v>5078</v>
      </c>
      <c r="D2211" s="5">
        <v>45850</v>
      </c>
      <c r="E2211" s="4" t="s">
        <v>21</v>
      </c>
      <c r="F2211" s="4"/>
      <c r="G2211" s="4" t="s">
        <v>5044</v>
      </c>
      <c r="H2211" s="4" t="s">
        <v>5072</v>
      </c>
      <c r="I2211" s="4">
        <v>280</v>
      </c>
      <c r="J2211" s="4"/>
      <c r="K2211" s="4"/>
    </row>
    <row r="2212" spans="1:11">
      <c r="A2212" s="4" t="s">
        <v>7347</v>
      </c>
      <c r="B2212" s="4" t="s">
        <v>1434</v>
      </c>
      <c r="C2212" s="4" t="s">
        <v>4926</v>
      </c>
      <c r="D2212" s="5"/>
      <c r="E2212" s="4" t="s">
        <v>251</v>
      </c>
      <c r="F2212" s="4"/>
      <c r="G2212" s="4" t="s">
        <v>5089</v>
      </c>
      <c r="H2212" s="4"/>
      <c r="I2212" s="4">
        <v>1316</v>
      </c>
      <c r="J2212" s="4" t="s">
        <v>5002</v>
      </c>
      <c r="K2212" s="4" t="s">
        <v>4930</v>
      </c>
    </row>
    <row r="2213" spans="1:11">
      <c r="A2213" s="4" t="s">
        <v>7348</v>
      </c>
      <c r="B2213" s="4" t="s">
        <v>3456</v>
      </c>
      <c r="C2213" s="4" t="s">
        <v>5210</v>
      </c>
      <c r="D2213" s="5">
        <v>45971</v>
      </c>
      <c r="E2213" s="4" t="s">
        <v>4966</v>
      </c>
      <c r="F2213" s="4" t="s">
        <v>4857</v>
      </c>
      <c r="G2213" s="4" t="s">
        <v>5069</v>
      </c>
      <c r="H2213" s="4" t="s">
        <v>5136</v>
      </c>
      <c r="I2213" s="4">
        <v>819</v>
      </c>
      <c r="J2213" s="4" t="s">
        <v>4929</v>
      </c>
      <c r="K2213" s="4"/>
    </row>
    <row r="2214" spans="1:11">
      <c r="A2214" s="4" t="s">
        <v>7349</v>
      </c>
      <c r="B2214" s="4" t="s">
        <v>904</v>
      </c>
      <c r="C2214" s="4" t="s">
        <v>5260</v>
      </c>
      <c r="D2214" s="5"/>
      <c r="E2214" s="4" t="s">
        <v>4943</v>
      </c>
      <c r="F2214" s="4" t="s">
        <v>4824</v>
      </c>
      <c r="G2214" s="4" t="s">
        <v>4938</v>
      </c>
      <c r="H2214" s="4" t="s">
        <v>5084</v>
      </c>
      <c r="I2214" s="4"/>
      <c r="J2214" s="4"/>
      <c r="K2214" s="4" t="s">
        <v>4963</v>
      </c>
    </row>
    <row r="2215" spans="1:11">
      <c r="A2215" s="4" t="s">
        <v>7350</v>
      </c>
      <c r="B2215" s="4" t="s">
        <v>802</v>
      </c>
      <c r="C2215" s="4" t="s">
        <v>5152</v>
      </c>
      <c r="D2215" s="5">
        <v>45803</v>
      </c>
      <c r="E2215" s="4" t="s">
        <v>5134</v>
      </c>
      <c r="F2215" s="4"/>
      <c r="G2215" s="4"/>
      <c r="H2215" s="4" t="s">
        <v>489</v>
      </c>
      <c r="I2215" s="4">
        <v>1647</v>
      </c>
      <c r="J2215" s="4" t="s">
        <v>5137</v>
      </c>
      <c r="K2215" s="4" t="s">
        <v>5035</v>
      </c>
    </row>
    <row r="2216" spans="1:11">
      <c r="A2216" s="4" t="s">
        <v>7351</v>
      </c>
      <c r="B2216" s="4" t="s">
        <v>737</v>
      </c>
      <c r="C2216" s="4" t="s">
        <v>5160</v>
      </c>
      <c r="D2216" s="5">
        <v>45931</v>
      </c>
      <c r="E2216" s="4" t="s">
        <v>4894</v>
      </c>
      <c r="F2216" s="4" t="s">
        <v>4891</v>
      </c>
      <c r="G2216" s="4" t="s">
        <v>4961</v>
      </c>
      <c r="H2216" s="4"/>
      <c r="I2216" s="4">
        <v>519</v>
      </c>
      <c r="J2216" s="4" t="s">
        <v>4940</v>
      </c>
      <c r="K2216" s="4"/>
    </row>
    <row r="2217" spans="1:11">
      <c r="A2217" s="4" t="s">
        <v>7352</v>
      </c>
      <c r="B2217" s="4" t="s">
        <v>4128</v>
      </c>
      <c r="C2217" s="4" t="s">
        <v>4965</v>
      </c>
      <c r="D2217" s="5">
        <v>45855</v>
      </c>
      <c r="E2217" s="4" t="s">
        <v>369</v>
      </c>
      <c r="F2217" s="4"/>
      <c r="G2217" s="4" t="s">
        <v>4997</v>
      </c>
      <c r="H2217" s="4" t="s">
        <v>5080</v>
      </c>
      <c r="I2217" s="4">
        <v>693</v>
      </c>
      <c r="J2217" s="4" t="s">
        <v>5018</v>
      </c>
      <c r="K2217" s="4" t="s">
        <v>5057</v>
      </c>
    </row>
    <row r="2218" spans="1:11">
      <c r="A2218" s="4" t="s">
        <v>7353</v>
      </c>
      <c r="B2218" s="4" t="s">
        <v>2219</v>
      </c>
      <c r="C2218" s="4" t="s">
        <v>5042</v>
      </c>
      <c r="D2218" s="5">
        <v>45713</v>
      </c>
      <c r="E2218" s="4" t="s">
        <v>5056</v>
      </c>
      <c r="F2218" s="4" t="s">
        <v>4819</v>
      </c>
      <c r="G2218" s="4" t="s">
        <v>4976</v>
      </c>
      <c r="H2218" s="4" t="s">
        <v>4994</v>
      </c>
      <c r="I2218" s="4">
        <v>1409</v>
      </c>
      <c r="J2218" s="4" t="s">
        <v>5100</v>
      </c>
      <c r="K2218" s="4" t="s">
        <v>4978</v>
      </c>
    </row>
    <row r="2219" spans="1:11">
      <c r="A2219" s="4" t="s">
        <v>7354</v>
      </c>
      <c r="B2219" s="4" t="s">
        <v>1099</v>
      </c>
      <c r="C2219" s="4" t="s">
        <v>4971</v>
      </c>
      <c r="D2219" s="5">
        <v>45926</v>
      </c>
      <c r="E2219" s="4" t="s">
        <v>5065</v>
      </c>
      <c r="F2219" s="4"/>
      <c r="G2219" s="4" t="s">
        <v>4961</v>
      </c>
      <c r="H2219" s="4" t="s">
        <v>4988</v>
      </c>
      <c r="I2219" s="4">
        <v>1221</v>
      </c>
      <c r="J2219" s="4" t="s">
        <v>4984</v>
      </c>
      <c r="K2219" s="4" t="s">
        <v>5003</v>
      </c>
    </row>
    <row r="2220" spans="1:11">
      <c r="A2220" s="4" t="s">
        <v>7355</v>
      </c>
      <c r="B2220" s="4" t="s">
        <v>45</v>
      </c>
      <c r="C2220" s="4" t="s">
        <v>5206</v>
      </c>
      <c r="D2220" s="5">
        <v>45753</v>
      </c>
      <c r="E2220" s="4" t="s">
        <v>5034</v>
      </c>
      <c r="F2220" s="4"/>
      <c r="G2220" s="4" t="s">
        <v>5039</v>
      </c>
      <c r="H2220" s="4" t="s">
        <v>4934</v>
      </c>
      <c r="I2220" s="4">
        <v>1943</v>
      </c>
      <c r="J2220" s="4" t="s">
        <v>4946</v>
      </c>
      <c r="K2220" s="4" t="s">
        <v>5026</v>
      </c>
    </row>
    <row r="2221" spans="1:11">
      <c r="A2221" s="4" t="s">
        <v>7356</v>
      </c>
      <c r="B2221" s="4" t="s">
        <v>2497</v>
      </c>
      <c r="C2221" s="4" t="s">
        <v>5160</v>
      </c>
      <c r="D2221" s="5">
        <v>45720</v>
      </c>
      <c r="E2221" s="4" t="s">
        <v>4954</v>
      </c>
      <c r="F2221" s="4" t="s">
        <v>4865</v>
      </c>
      <c r="G2221" s="4" t="s">
        <v>4933</v>
      </c>
      <c r="H2221" s="4" t="s">
        <v>5006</v>
      </c>
      <c r="I2221" s="4">
        <v>1228</v>
      </c>
      <c r="J2221" s="4" t="s">
        <v>5002</v>
      </c>
      <c r="K2221" s="4" t="s">
        <v>4969</v>
      </c>
    </row>
    <row r="2222" spans="1:11">
      <c r="A2222" s="4" t="s">
        <v>7357</v>
      </c>
      <c r="B2222" s="4" t="s">
        <v>4128</v>
      </c>
      <c r="C2222" s="4" t="s">
        <v>4926</v>
      </c>
      <c r="D2222" s="5">
        <v>45861</v>
      </c>
      <c r="E2222" s="4" t="s">
        <v>308</v>
      </c>
      <c r="F2222" s="4"/>
      <c r="G2222" s="4" t="s">
        <v>5174</v>
      </c>
      <c r="H2222" s="4" t="s">
        <v>5052</v>
      </c>
      <c r="I2222" s="4"/>
      <c r="J2222" s="4" t="s">
        <v>4956</v>
      </c>
      <c r="K2222" s="4" t="s">
        <v>5003</v>
      </c>
    </row>
    <row r="2223" spans="1:11">
      <c r="A2223" s="4" t="s">
        <v>7358</v>
      </c>
      <c r="B2223" s="4" t="s">
        <v>3358</v>
      </c>
      <c r="C2223" s="4" t="s">
        <v>5097</v>
      </c>
      <c r="D2223" s="5">
        <v>45845</v>
      </c>
      <c r="E2223" s="4"/>
      <c r="F2223" s="4" t="s">
        <v>4847</v>
      </c>
      <c r="G2223" s="4" t="s">
        <v>4961</v>
      </c>
      <c r="H2223" s="4" t="s">
        <v>5136</v>
      </c>
      <c r="I2223" s="4">
        <v>1866</v>
      </c>
      <c r="J2223" s="4" t="s">
        <v>5107</v>
      </c>
      <c r="K2223" s="4" t="s">
        <v>5003</v>
      </c>
    </row>
    <row r="2224" spans="1:11">
      <c r="A2224" s="4" t="s">
        <v>7359</v>
      </c>
      <c r="B2224" s="4" t="s">
        <v>2697</v>
      </c>
      <c r="C2224" s="4" t="s">
        <v>5020</v>
      </c>
      <c r="D2224" s="5">
        <v>45759</v>
      </c>
      <c r="E2224" s="4" t="s">
        <v>20</v>
      </c>
      <c r="F2224" s="4"/>
      <c r="G2224" s="4" t="s">
        <v>4938</v>
      </c>
      <c r="H2224" s="4" t="s">
        <v>5017</v>
      </c>
      <c r="I2224" s="4">
        <v>1484</v>
      </c>
      <c r="J2224" s="4" t="s">
        <v>5137</v>
      </c>
      <c r="K2224" s="4" t="s">
        <v>4957</v>
      </c>
    </row>
    <row r="2225" spans="1:12">
      <c r="A2225" s="4" t="s">
        <v>7360</v>
      </c>
      <c r="B2225" s="4" t="s">
        <v>859</v>
      </c>
      <c r="C2225" s="4" t="s">
        <v>5213</v>
      </c>
      <c r="D2225" s="5">
        <v>45728</v>
      </c>
      <c r="E2225" s="4" t="s">
        <v>21</v>
      </c>
      <c r="F2225" s="4" t="s">
        <v>4891</v>
      </c>
      <c r="G2225" s="4" t="s">
        <v>5095</v>
      </c>
      <c r="H2225" s="4" t="s">
        <v>4968</v>
      </c>
      <c r="I2225" s="4">
        <v>793</v>
      </c>
      <c r="J2225" s="4" t="s">
        <v>5100</v>
      </c>
      <c r="K2225" s="4" t="s">
        <v>4930</v>
      </c>
      <c r="L2225" s="4"/>
    </row>
    <row r="2226" spans="1:12">
      <c r="A2226" s="4" t="s">
        <v>7361</v>
      </c>
      <c r="B2226" s="4" t="s">
        <v>3382</v>
      </c>
      <c r="C2226" s="4" t="s">
        <v>4971</v>
      </c>
      <c r="D2226" s="5">
        <v>45817</v>
      </c>
      <c r="E2226" s="4" t="s">
        <v>5022</v>
      </c>
      <c r="F2226" s="4" t="s">
        <v>4824</v>
      </c>
      <c r="G2226" s="4" t="s">
        <v>5025</v>
      </c>
      <c r="H2226" s="4" t="s">
        <v>5052</v>
      </c>
      <c r="I2226" s="4">
        <v>1044</v>
      </c>
      <c r="J2226" s="4" t="s">
        <v>5049</v>
      </c>
      <c r="K2226" s="4" t="s">
        <v>4930</v>
      </c>
      <c r="L2226" s="4"/>
    </row>
    <row r="2227" spans="1:12">
      <c r="A2227" s="4" t="s">
        <v>7362</v>
      </c>
      <c r="B2227" s="4" t="s">
        <v>4187</v>
      </c>
      <c r="C2227" s="4" t="s">
        <v>5016</v>
      </c>
      <c r="D2227" s="5">
        <v>45737</v>
      </c>
      <c r="E2227" s="4" t="s">
        <v>5043</v>
      </c>
      <c r="F2227" s="4" t="s">
        <v>4875</v>
      </c>
      <c r="G2227" s="4" t="s">
        <v>5059</v>
      </c>
      <c r="H2227" s="4" t="s">
        <v>4994</v>
      </c>
      <c r="I2227" s="4">
        <v>456</v>
      </c>
      <c r="J2227" s="4" t="s">
        <v>4973</v>
      </c>
      <c r="K2227" s="4" t="s">
        <v>5003</v>
      </c>
      <c r="L2227" s="4"/>
    </row>
    <row r="2228" spans="1:12">
      <c r="A2228" s="4" t="s">
        <v>7363</v>
      </c>
      <c r="B2228" s="4" t="s">
        <v>1952</v>
      </c>
      <c r="C2228" s="4" t="s">
        <v>4953</v>
      </c>
      <c r="D2228" s="5">
        <v>45772</v>
      </c>
      <c r="E2228" s="4" t="s">
        <v>5134</v>
      </c>
      <c r="F2228" s="4" t="s">
        <v>4875</v>
      </c>
      <c r="G2228" s="4"/>
      <c r="H2228" s="4" t="s">
        <v>4945</v>
      </c>
      <c r="I2228" s="4"/>
      <c r="J2228" s="4" t="s">
        <v>4984</v>
      </c>
      <c r="K2228" s="4" t="s">
        <v>5026</v>
      </c>
      <c r="L2228" s="4"/>
    </row>
    <row r="2229" spans="1:12">
      <c r="A2229" s="4" t="s">
        <v>7364</v>
      </c>
      <c r="B2229" s="4" t="s">
        <v>4105</v>
      </c>
      <c r="C2229" s="4" t="s">
        <v>4975</v>
      </c>
      <c r="D2229" s="5">
        <v>45928</v>
      </c>
      <c r="E2229" s="4" t="s">
        <v>308</v>
      </c>
      <c r="F2229" s="4"/>
      <c r="G2229" s="4" t="s">
        <v>5142</v>
      </c>
      <c r="H2229" s="4" t="s">
        <v>133</v>
      </c>
      <c r="I2229" s="4">
        <v>1137</v>
      </c>
      <c r="J2229" s="4"/>
      <c r="K2229" s="4"/>
      <c r="L2229" s="4"/>
    </row>
    <row r="2230" spans="1:12">
      <c r="A2230" s="4" t="s">
        <v>7365</v>
      </c>
      <c r="B2230" s="4" t="s">
        <v>1235</v>
      </c>
      <c r="C2230" s="4" t="s">
        <v>5238</v>
      </c>
      <c r="D2230" s="5">
        <v>46007</v>
      </c>
      <c r="E2230" s="4" t="s">
        <v>4982</v>
      </c>
      <c r="F2230" s="4"/>
      <c r="G2230" s="4" t="s">
        <v>5095</v>
      </c>
      <c r="H2230" s="4" t="s">
        <v>5060</v>
      </c>
      <c r="I2230" s="4"/>
      <c r="J2230" s="4" t="s">
        <v>4962</v>
      </c>
      <c r="K2230" s="4" t="s">
        <v>4999</v>
      </c>
      <c r="L2230" s="4"/>
    </row>
    <row r="2231" spans="1:12">
      <c r="A2231" s="4" t="s">
        <v>7366</v>
      </c>
      <c r="B2231" s="4" t="s">
        <v>4350</v>
      </c>
      <c r="C2231" s="4" t="s">
        <v>5116</v>
      </c>
      <c r="D2231" s="5">
        <v>45731</v>
      </c>
      <c r="E2231" s="4" t="s">
        <v>5043</v>
      </c>
      <c r="F2231" s="4" t="s">
        <v>4865</v>
      </c>
      <c r="G2231" s="4" t="s">
        <v>4967</v>
      </c>
      <c r="H2231" s="4" t="s">
        <v>5090</v>
      </c>
      <c r="I2231" s="4">
        <v>1440</v>
      </c>
      <c r="J2231" s="4" t="s">
        <v>4977</v>
      </c>
      <c r="K2231" s="4" t="s">
        <v>5012</v>
      </c>
      <c r="L2231" s="4" t="s">
        <v>5302</v>
      </c>
    </row>
    <row r="2232" spans="1:12">
      <c r="A2232" s="4" t="s">
        <v>7367</v>
      </c>
      <c r="B2232" s="4" t="s">
        <v>2669</v>
      </c>
      <c r="C2232" s="4" t="s">
        <v>5170</v>
      </c>
      <c r="D2232" s="5">
        <v>45712</v>
      </c>
      <c r="E2232" s="4" t="s">
        <v>20</v>
      </c>
      <c r="F2232" s="4"/>
      <c r="G2232" s="4"/>
      <c r="H2232" s="4" t="s">
        <v>4951</v>
      </c>
      <c r="I2232" s="4"/>
      <c r="J2232" s="4" t="s">
        <v>4973</v>
      </c>
      <c r="K2232" s="4" t="s">
        <v>5057</v>
      </c>
      <c r="L2232" s="4"/>
    </row>
    <row r="2233" spans="1:12">
      <c r="A2233" s="4" t="s">
        <v>7368</v>
      </c>
      <c r="B2233" s="4" t="s">
        <v>4179</v>
      </c>
      <c r="C2233" s="4" t="s">
        <v>5226</v>
      </c>
      <c r="D2233" s="5">
        <v>45679</v>
      </c>
      <c r="E2233" s="4" t="s">
        <v>5113</v>
      </c>
      <c r="F2233" s="4" t="s">
        <v>4898</v>
      </c>
      <c r="G2233" s="4" t="s">
        <v>4950</v>
      </c>
      <c r="H2233" s="4" t="s">
        <v>4928</v>
      </c>
      <c r="I2233" s="4">
        <v>1419</v>
      </c>
      <c r="J2233" s="4" t="s">
        <v>5100</v>
      </c>
      <c r="K2233" s="4" t="s">
        <v>5053</v>
      </c>
      <c r="L2233" s="4"/>
    </row>
    <row r="2234" spans="1:12">
      <c r="A2234" s="4" t="s">
        <v>7369</v>
      </c>
      <c r="B2234" s="4" t="s">
        <v>2535</v>
      </c>
      <c r="C2234" s="4" t="s">
        <v>4986</v>
      </c>
      <c r="D2234" s="5">
        <v>46000</v>
      </c>
      <c r="E2234" s="4" t="s">
        <v>5043</v>
      </c>
      <c r="F2234" s="4" t="s">
        <v>4891</v>
      </c>
      <c r="G2234" s="4" t="s">
        <v>5172</v>
      </c>
      <c r="H2234" s="4" t="s">
        <v>5017</v>
      </c>
      <c r="I2234" s="4">
        <v>1720</v>
      </c>
      <c r="J2234" s="4" t="s">
        <v>5002</v>
      </c>
      <c r="K2234" s="4" t="s">
        <v>4969</v>
      </c>
      <c r="L2234" s="4"/>
    </row>
    <row r="2235" spans="1:12">
      <c r="A2235" s="4" t="s">
        <v>7370</v>
      </c>
      <c r="B2235" s="4" t="s">
        <v>4199</v>
      </c>
      <c r="C2235" s="4" t="s">
        <v>5097</v>
      </c>
      <c r="D2235" s="5">
        <v>45753</v>
      </c>
      <c r="E2235" s="4" t="s">
        <v>4954</v>
      </c>
      <c r="F2235" s="4" t="s">
        <v>4839</v>
      </c>
      <c r="G2235" s="4" t="s">
        <v>4927</v>
      </c>
      <c r="H2235" s="4" t="s">
        <v>5011</v>
      </c>
      <c r="I2235" s="4"/>
      <c r="J2235" s="4" t="s">
        <v>5092</v>
      </c>
      <c r="K2235" s="4"/>
      <c r="L2235" s="4"/>
    </row>
    <row r="2236" spans="1:12">
      <c r="A2236" s="4" t="s">
        <v>7371</v>
      </c>
      <c r="B2236" s="4" t="s">
        <v>1630</v>
      </c>
      <c r="C2236" s="4" t="s">
        <v>5097</v>
      </c>
      <c r="D2236" s="5">
        <v>45931</v>
      </c>
      <c r="E2236" s="4" t="s">
        <v>369</v>
      </c>
      <c r="F2236" s="4" t="s">
        <v>4865</v>
      </c>
      <c r="G2236" s="4"/>
      <c r="H2236" s="4" t="s">
        <v>5090</v>
      </c>
      <c r="I2236" s="4">
        <v>456</v>
      </c>
      <c r="J2236" s="4" t="s">
        <v>4946</v>
      </c>
      <c r="K2236" s="4"/>
      <c r="L2236" s="4"/>
    </row>
    <row r="2237" spans="1:12">
      <c r="A2237" s="4" t="s">
        <v>7372</v>
      </c>
      <c r="B2237" s="4" t="s">
        <v>1984</v>
      </c>
      <c r="C2237" s="4" t="s">
        <v>5009</v>
      </c>
      <c r="D2237" s="5">
        <v>45984</v>
      </c>
      <c r="E2237" s="4" t="s">
        <v>5034</v>
      </c>
      <c r="F2237" s="4"/>
      <c r="G2237" s="4" t="s">
        <v>5120</v>
      </c>
      <c r="H2237" s="4" t="s">
        <v>5060</v>
      </c>
      <c r="I2237" s="4">
        <v>340</v>
      </c>
      <c r="J2237" s="4" t="s">
        <v>4935</v>
      </c>
      <c r="K2237" s="4" t="s">
        <v>5053</v>
      </c>
      <c r="L2237" s="4"/>
    </row>
    <row r="2238" spans="1:12">
      <c r="A2238" s="4" t="s">
        <v>7373</v>
      </c>
      <c r="B2238" s="4" t="s">
        <v>4495</v>
      </c>
      <c r="C2238" s="4" t="s">
        <v>5152</v>
      </c>
      <c r="D2238" s="5"/>
      <c r="E2238" s="4" t="s">
        <v>21</v>
      </c>
      <c r="F2238" s="4" t="s">
        <v>4824</v>
      </c>
      <c r="G2238" s="4" t="s">
        <v>4993</v>
      </c>
      <c r="H2238" s="4" t="s">
        <v>4951</v>
      </c>
      <c r="I2238" s="4">
        <v>1154</v>
      </c>
      <c r="J2238" s="4" t="s">
        <v>4956</v>
      </c>
      <c r="K2238" s="4" t="s">
        <v>5122</v>
      </c>
      <c r="L2238" s="4"/>
    </row>
    <row r="2239" spans="1:12">
      <c r="A2239" s="4" t="s">
        <v>7374</v>
      </c>
      <c r="B2239" s="4" t="s">
        <v>3493</v>
      </c>
      <c r="C2239" s="4" t="s">
        <v>4975</v>
      </c>
      <c r="D2239" s="5">
        <v>45968</v>
      </c>
      <c r="E2239" s="4" t="s">
        <v>5127</v>
      </c>
      <c r="F2239" s="4" t="s">
        <v>4875</v>
      </c>
      <c r="G2239" s="4" t="s">
        <v>4944</v>
      </c>
      <c r="H2239" s="4"/>
      <c r="I2239" s="4">
        <v>1473</v>
      </c>
      <c r="J2239" s="4" t="s">
        <v>4962</v>
      </c>
      <c r="K2239" s="4" t="s">
        <v>5122</v>
      </c>
      <c r="L2239" s="4"/>
    </row>
    <row r="2240" spans="1:12">
      <c r="A2240" s="4" t="s">
        <v>7375</v>
      </c>
      <c r="B2240" s="4" t="s">
        <v>1864</v>
      </c>
      <c r="C2240" s="4" t="s">
        <v>4942</v>
      </c>
      <c r="D2240" s="5">
        <v>45765</v>
      </c>
      <c r="E2240" s="4" t="s">
        <v>369</v>
      </c>
      <c r="F2240" s="4" t="s">
        <v>4819</v>
      </c>
      <c r="G2240" s="4" t="s">
        <v>5044</v>
      </c>
      <c r="H2240" s="4" t="s">
        <v>4994</v>
      </c>
      <c r="I2240" s="4">
        <v>776</v>
      </c>
      <c r="J2240" s="4" t="s">
        <v>4929</v>
      </c>
      <c r="K2240" s="4" t="s">
        <v>4947</v>
      </c>
      <c r="L2240" s="4"/>
    </row>
    <row r="2241" spans="1:12">
      <c r="A2241" s="4" t="s">
        <v>7376</v>
      </c>
      <c r="B2241" s="4" t="s">
        <v>3721</v>
      </c>
      <c r="C2241" s="4" t="s">
        <v>5260</v>
      </c>
      <c r="D2241" s="5">
        <v>45933</v>
      </c>
      <c r="E2241" s="4" t="s">
        <v>5134</v>
      </c>
      <c r="F2241" s="4" t="s">
        <v>4908</v>
      </c>
      <c r="G2241" s="4" t="s">
        <v>4976</v>
      </c>
      <c r="H2241" s="4" t="s">
        <v>5076</v>
      </c>
      <c r="I2241" s="4">
        <v>1318</v>
      </c>
      <c r="J2241" s="4" t="s">
        <v>4977</v>
      </c>
      <c r="K2241" s="4" t="s">
        <v>4978</v>
      </c>
      <c r="L2241" s="4"/>
    </row>
    <row r="2242" spans="1:12">
      <c r="A2242" s="4" t="s">
        <v>7377</v>
      </c>
      <c r="B2242" s="4" t="s">
        <v>4444</v>
      </c>
      <c r="C2242" s="4" t="s">
        <v>5170</v>
      </c>
      <c r="D2242" s="5">
        <v>45832</v>
      </c>
      <c r="E2242" s="4" t="s">
        <v>4943</v>
      </c>
      <c r="F2242" s="4" t="s">
        <v>4865</v>
      </c>
      <c r="G2242" s="4" t="s">
        <v>5156</v>
      </c>
      <c r="H2242" s="4" t="s">
        <v>4988</v>
      </c>
      <c r="I2242" s="4">
        <v>2040</v>
      </c>
      <c r="J2242" s="4" t="s">
        <v>4973</v>
      </c>
      <c r="K2242" s="4"/>
      <c r="L2242" s="4"/>
    </row>
    <row r="2243" spans="1:12">
      <c r="A2243" s="4" t="s">
        <v>7378</v>
      </c>
      <c r="B2243" s="4" t="s">
        <v>3079</v>
      </c>
      <c r="C2243" s="4" t="s">
        <v>5170</v>
      </c>
      <c r="D2243" s="5">
        <v>45734</v>
      </c>
      <c r="E2243" s="4" t="s">
        <v>369</v>
      </c>
      <c r="F2243" s="4" t="s">
        <v>4847</v>
      </c>
      <c r="G2243" s="4" t="s">
        <v>5135</v>
      </c>
      <c r="H2243" s="4" t="s">
        <v>4945</v>
      </c>
      <c r="I2243" s="4">
        <v>1616</v>
      </c>
      <c r="J2243" s="4" t="s">
        <v>4977</v>
      </c>
      <c r="K2243" s="4" t="s">
        <v>5035</v>
      </c>
      <c r="L2243" s="4"/>
    </row>
    <row r="2244" spans="1:12">
      <c r="A2244" s="4" t="s">
        <v>7379</v>
      </c>
      <c r="B2244" s="4" t="s">
        <v>2262</v>
      </c>
      <c r="C2244" s="4" t="s">
        <v>5213</v>
      </c>
      <c r="D2244" s="5">
        <v>45783</v>
      </c>
      <c r="E2244" s="4"/>
      <c r="F2244" s="4" t="s">
        <v>4898</v>
      </c>
      <c r="G2244" s="4" t="s">
        <v>4933</v>
      </c>
      <c r="H2244" s="4" t="s">
        <v>4988</v>
      </c>
      <c r="I2244" s="4"/>
      <c r="J2244" s="4"/>
      <c r="K2244" s="4" t="s">
        <v>5057</v>
      </c>
      <c r="L2244" s="4"/>
    </row>
    <row r="2245" spans="1:12">
      <c r="A2245" s="4" t="s">
        <v>7380</v>
      </c>
      <c r="B2245" s="4" t="s">
        <v>2178</v>
      </c>
      <c r="C2245" s="4" t="s">
        <v>5078</v>
      </c>
      <c r="D2245" s="5">
        <v>45956</v>
      </c>
      <c r="E2245" s="4" t="s">
        <v>5079</v>
      </c>
      <c r="F2245" s="4" t="s">
        <v>4891</v>
      </c>
      <c r="G2245" s="4" t="s">
        <v>5095</v>
      </c>
      <c r="H2245" s="4"/>
      <c r="I2245" s="4">
        <v>1064</v>
      </c>
      <c r="J2245" s="4" t="s">
        <v>4935</v>
      </c>
      <c r="K2245" s="4" t="s">
        <v>5012</v>
      </c>
      <c r="L2245" s="4"/>
    </row>
    <row r="2246" spans="1:12">
      <c r="A2246" s="4" t="s">
        <v>7381</v>
      </c>
      <c r="B2246" s="4" t="s">
        <v>4569</v>
      </c>
      <c r="C2246" s="4" t="s">
        <v>5016</v>
      </c>
      <c r="D2246" s="5">
        <v>45779</v>
      </c>
      <c r="E2246" s="4" t="s">
        <v>5094</v>
      </c>
      <c r="F2246" s="4" t="s">
        <v>4839</v>
      </c>
      <c r="G2246" s="4" t="s">
        <v>5014</v>
      </c>
      <c r="H2246" s="4" t="s">
        <v>222</v>
      </c>
      <c r="I2246" s="4">
        <v>394</v>
      </c>
      <c r="J2246" s="4" t="s">
        <v>5092</v>
      </c>
      <c r="K2246" s="4" t="s">
        <v>4999</v>
      </c>
      <c r="L2246" s="4"/>
    </row>
    <row r="2247" spans="1:12">
      <c r="A2247" s="4" t="s">
        <v>7382</v>
      </c>
      <c r="B2247" s="4" t="s">
        <v>3332</v>
      </c>
      <c r="C2247" s="4" t="s">
        <v>5147</v>
      </c>
      <c r="D2247" s="5">
        <v>45797</v>
      </c>
      <c r="E2247" s="4" t="s">
        <v>20</v>
      </c>
      <c r="F2247" s="4" t="s">
        <v>4891</v>
      </c>
      <c r="G2247" s="4" t="s">
        <v>5142</v>
      </c>
      <c r="H2247" s="4" t="s">
        <v>5006</v>
      </c>
      <c r="I2247" s="4">
        <v>418</v>
      </c>
      <c r="J2247" s="4" t="s">
        <v>4973</v>
      </c>
      <c r="K2247" s="4"/>
      <c r="L2247" s="4"/>
    </row>
    <row r="2248" spans="1:12">
      <c r="A2248" s="4" t="s">
        <v>7383</v>
      </c>
      <c r="B2248" s="4" t="s">
        <v>4625</v>
      </c>
      <c r="C2248" s="4" t="s">
        <v>5160</v>
      </c>
      <c r="D2248" s="5">
        <v>45937</v>
      </c>
      <c r="E2248" s="4" t="s">
        <v>251</v>
      </c>
      <c r="F2248" s="4" t="s">
        <v>4875</v>
      </c>
      <c r="G2248" s="4" t="s">
        <v>4938</v>
      </c>
      <c r="H2248" s="4" t="s">
        <v>4994</v>
      </c>
      <c r="I2248" s="4">
        <v>447</v>
      </c>
      <c r="J2248" s="4"/>
      <c r="K2248" s="4"/>
      <c r="L2248" s="4"/>
    </row>
    <row r="2249" spans="1:12">
      <c r="A2249" s="4" t="s">
        <v>7384</v>
      </c>
      <c r="B2249" s="4" t="s">
        <v>3614</v>
      </c>
      <c r="C2249" s="4" t="s">
        <v>5046</v>
      </c>
      <c r="D2249" s="5">
        <v>45677</v>
      </c>
      <c r="E2249" s="4" t="s">
        <v>21</v>
      </c>
      <c r="F2249" s="4" t="s">
        <v>4891</v>
      </c>
      <c r="G2249" s="4" t="s">
        <v>5130</v>
      </c>
      <c r="H2249" s="4" t="s">
        <v>4934</v>
      </c>
      <c r="I2249" s="4">
        <v>1751</v>
      </c>
      <c r="J2249" s="4" t="s">
        <v>4984</v>
      </c>
      <c r="K2249" s="4" t="s">
        <v>4999</v>
      </c>
      <c r="L2249" s="4"/>
    </row>
    <row r="2250" spans="1:12">
      <c r="A2250" s="4" t="s">
        <v>7385</v>
      </c>
      <c r="B2250" s="4" t="s">
        <v>4105</v>
      </c>
      <c r="C2250" s="4" t="s">
        <v>5160</v>
      </c>
      <c r="D2250" s="5">
        <v>45841</v>
      </c>
      <c r="E2250" s="4" t="s">
        <v>4954</v>
      </c>
      <c r="F2250" s="4" t="s">
        <v>4875</v>
      </c>
      <c r="G2250" s="4" t="s">
        <v>5069</v>
      </c>
      <c r="H2250" s="4" t="s">
        <v>5076</v>
      </c>
      <c r="I2250" s="4">
        <v>945</v>
      </c>
      <c r="J2250" s="4"/>
      <c r="K2250" s="4" t="s">
        <v>5057</v>
      </c>
      <c r="L2250" s="4" t="s">
        <v>5865</v>
      </c>
    </row>
    <row r="2251" spans="1:12">
      <c r="A2251" s="4" t="s">
        <v>7386</v>
      </c>
      <c r="B2251" s="4" t="s">
        <v>2656</v>
      </c>
      <c r="C2251" s="4" t="s">
        <v>5147</v>
      </c>
      <c r="D2251" s="5">
        <v>45857</v>
      </c>
      <c r="E2251" s="4"/>
      <c r="F2251" s="4"/>
      <c r="G2251" s="4" t="s">
        <v>5174</v>
      </c>
      <c r="H2251" s="4" t="s">
        <v>5136</v>
      </c>
      <c r="I2251" s="4">
        <v>1525</v>
      </c>
      <c r="J2251" s="4" t="s">
        <v>4935</v>
      </c>
      <c r="K2251" s="4" t="s">
        <v>5053</v>
      </c>
      <c r="L2251" s="4"/>
    </row>
    <row r="2252" spans="1:12">
      <c r="A2252" s="4" t="s">
        <v>7387</v>
      </c>
      <c r="B2252" s="4" t="s">
        <v>824</v>
      </c>
      <c r="C2252" s="4" t="s">
        <v>5147</v>
      </c>
      <c r="D2252" s="5">
        <v>45938</v>
      </c>
      <c r="E2252" s="4" t="s">
        <v>5034</v>
      </c>
      <c r="F2252" s="4" t="s">
        <v>4865</v>
      </c>
      <c r="G2252" s="4" t="s">
        <v>5120</v>
      </c>
      <c r="H2252" s="4" t="s">
        <v>4945</v>
      </c>
      <c r="I2252" s="4">
        <v>656</v>
      </c>
      <c r="J2252" s="4" t="s">
        <v>5137</v>
      </c>
      <c r="K2252" s="4" t="s">
        <v>5122</v>
      </c>
      <c r="L2252" s="4"/>
    </row>
    <row r="2253" spans="1:12">
      <c r="A2253" s="4" t="s">
        <v>7388</v>
      </c>
      <c r="B2253" s="4" t="s">
        <v>1465</v>
      </c>
      <c r="C2253" s="4" t="s">
        <v>4965</v>
      </c>
      <c r="D2253" s="5">
        <v>45711</v>
      </c>
      <c r="E2253" s="4" t="s">
        <v>4982</v>
      </c>
      <c r="F2253" s="4"/>
      <c r="G2253" s="4" t="s">
        <v>5135</v>
      </c>
      <c r="H2253" s="4" t="s">
        <v>4994</v>
      </c>
      <c r="I2253" s="4">
        <v>1084</v>
      </c>
      <c r="J2253" s="4" t="s">
        <v>5100</v>
      </c>
      <c r="K2253" s="4"/>
      <c r="L2253" s="4"/>
    </row>
    <row r="2254" spans="1:12">
      <c r="A2254" s="4" t="s">
        <v>7389</v>
      </c>
      <c r="B2254" s="4" t="s">
        <v>2429</v>
      </c>
      <c r="C2254" s="4" t="s">
        <v>5029</v>
      </c>
      <c r="D2254" s="5">
        <v>45876</v>
      </c>
      <c r="E2254" s="4" t="s">
        <v>5065</v>
      </c>
      <c r="F2254" s="4" t="s">
        <v>4824</v>
      </c>
      <c r="G2254" s="4" t="s">
        <v>5062</v>
      </c>
      <c r="H2254" s="4" t="s">
        <v>4939</v>
      </c>
      <c r="I2254" s="4">
        <v>400</v>
      </c>
      <c r="J2254" s="4" t="s">
        <v>5191</v>
      </c>
      <c r="K2254" s="4" t="s">
        <v>4969</v>
      </c>
      <c r="L2254" s="4"/>
    </row>
    <row r="2255" spans="1:12">
      <c r="A2255" s="4" t="s">
        <v>7390</v>
      </c>
      <c r="B2255" s="4" t="s">
        <v>4190</v>
      </c>
      <c r="C2255" s="4" t="s">
        <v>5383</v>
      </c>
      <c r="D2255" s="5">
        <v>45729</v>
      </c>
      <c r="E2255" s="4"/>
      <c r="F2255" s="4" t="s">
        <v>4908</v>
      </c>
      <c r="G2255" s="4" t="s">
        <v>5089</v>
      </c>
      <c r="H2255" s="4" t="s">
        <v>133</v>
      </c>
      <c r="I2255" s="4"/>
      <c r="J2255" s="4" t="s">
        <v>4984</v>
      </c>
      <c r="K2255" s="4" t="s">
        <v>5122</v>
      </c>
      <c r="L2255" s="4"/>
    </row>
    <row r="2256" spans="1:12">
      <c r="A2256" s="4" t="s">
        <v>7391</v>
      </c>
      <c r="B2256" s="4" t="s">
        <v>2004</v>
      </c>
      <c r="C2256" s="4" t="s">
        <v>5213</v>
      </c>
      <c r="D2256" s="5">
        <v>45922</v>
      </c>
      <c r="E2256" s="4" t="s">
        <v>5079</v>
      </c>
      <c r="F2256" s="4" t="s">
        <v>4875</v>
      </c>
      <c r="G2256" s="4" t="s">
        <v>5132</v>
      </c>
      <c r="H2256" s="4" t="s">
        <v>5080</v>
      </c>
      <c r="I2256" s="4">
        <v>319</v>
      </c>
      <c r="J2256" s="4" t="s">
        <v>4940</v>
      </c>
      <c r="K2256" s="4" t="s">
        <v>5003</v>
      </c>
      <c r="L2256" s="4"/>
    </row>
    <row r="2257" spans="1:12">
      <c r="A2257" s="4" t="s">
        <v>7392</v>
      </c>
      <c r="B2257" s="4" t="s">
        <v>4267</v>
      </c>
      <c r="C2257" s="4" t="s">
        <v>4992</v>
      </c>
      <c r="D2257" s="5">
        <v>45800</v>
      </c>
      <c r="E2257" s="4" t="s">
        <v>5022</v>
      </c>
      <c r="F2257" s="4" t="s">
        <v>4908</v>
      </c>
      <c r="G2257" s="4"/>
      <c r="H2257" s="4" t="s">
        <v>4945</v>
      </c>
      <c r="I2257" s="4">
        <v>500</v>
      </c>
      <c r="J2257" s="4" t="s">
        <v>4977</v>
      </c>
      <c r="K2257" s="4"/>
      <c r="L2257" s="4"/>
    </row>
    <row r="2258" spans="1:12">
      <c r="A2258" s="4" t="s">
        <v>7393</v>
      </c>
      <c r="B2258" s="4" t="s">
        <v>2219</v>
      </c>
      <c r="C2258" s="4" t="s">
        <v>4965</v>
      </c>
      <c r="D2258" s="5">
        <v>45731</v>
      </c>
      <c r="E2258" s="4" t="s">
        <v>21</v>
      </c>
      <c r="F2258" s="4" t="s">
        <v>4824</v>
      </c>
      <c r="G2258" s="4" t="s">
        <v>4967</v>
      </c>
      <c r="H2258" s="4" t="s">
        <v>5080</v>
      </c>
      <c r="I2258" s="4"/>
      <c r="J2258" s="4" t="s">
        <v>5092</v>
      </c>
      <c r="K2258" s="4" t="s">
        <v>5053</v>
      </c>
      <c r="L2258" s="4"/>
    </row>
    <row r="2259" spans="1:12">
      <c r="A2259" s="4" t="s">
        <v>7394</v>
      </c>
      <c r="B2259" s="4" t="s">
        <v>1931</v>
      </c>
      <c r="C2259" s="4" t="s">
        <v>4971</v>
      </c>
      <c r="D2259" s="5">
        <v>45919</v>
      </c>
      <c r="E2259" s="4" t="s">
        <v>4966</v>
      </c>
      <c r="F2259" s="4"/>
      <c r="G2259" s="4" t="s">
        <v>5174</v>
      </c>
      <c r="H2259" s="4" t="s">
        <v>4945</v>
      </c>
      <c r="I2259" s="4">
        <v>2295</v>
      </c>
      <c r="J2259" s="4" t="s">
        <v>4977</v>
      </c>
      <c r="K2259" s="4" t="s">
        <v>5122</v>
      </c>
      <c r="L2259" s="4"/>
    </row>
    <row r="2260" spans="1:12">
      <c r="A2260" s="4" t="s">
        <v>7395</v>
      </c>
      <c r="B2260" s="4" t="s">
        <v>2013</v>
      </c>
      <c r="C2260" s="4" t="s">
        <v>5263</v>
      </c>
      <c r="D2260" s="5">
        <v>45750</v>
      </c>
      <c r="E2260" s="4" t="s">
        <v>5127</v>
      </c>
      <c r="F2260" s="4" t="s">
        <v>4908</v>
      </c>
      <c r="G2260" s="4" t="s">
        <v>4997</v>
      </c>
      <c r="H2260" s="4" t="s">
        <v>4934</v>
      </c>
      <c r="I2260" s="4"/>
      <c r="J2260" s="4" t="s">
        <v>5018</v>
      </c>
      <c r="K2260" s="4" t="s">
        <v>5012</v>
      </c>
      <c r="L2260" s="4"/>
    </row>
    <row r="2261" spans="1:12">
      <c r="A2261" s="4" t="s">
        <v>7396</v>
      </c>
      <c r="B2261" s="4" t="s">
        <v>1605</v>
      </c>
      <c r="C2261" s="4" t="s">
        <v>5293</v>
      </c>
      <c r="D2261" s="5"/>
      <c r="E2261" s="4"/>
      <c r="F2261" s="4" t="s">
        <v>4847</v>
      </c>
      <c r="G2261" s="4" t="s">
        <v>4993</v>
      </c>
      <c r="H2261" s="4" t="s">
        <v>5076</v>
      </c>
      <c r="I2261" s="4">
        <v>1066</v>
      </c>
      <c r="J2261" s="4" t="s">
        <v>4935</v>
      </c>
      <c r="K2261" s="4" t="s">
        <v>5012</v>
      </c>
      <c r="L2261" s="4"/>
    </row>
    <row r="2262" spans="1:12">
      <c r="A2262" s="4" t="s">
        <v>7397</v>
      </c>
      <c r="B2262" s="4" t="s">
        <v>4014</v>
      </c>
      <c r="C2262" s="4" t="s">
        <v>4926</v>
      </c>
      <c r="D2262" s="5">
        <v>45729</v>
      </c>
      <c r="E2262" s="4"/>
      <c r="F2262" s="4" t="s">
        <v>4865</v>
      </c>
      <c r="G2262" s="4" t="s">
        <v>5039</v>
      </c>
      <c r="H2262" s="4" t="s">
        <v>4945</v>
      </c>
      <c r="I2262" s="4">
        <v>2100</v>
      </c>
      <c r="J2262" s="4" t="s">
        <v>5082</v>
      </c>
      <c r="K2262" s="4" t="s">
        <v>5023</v>
      </c>
      <c r="L2262" s="4"/>
    </row>
    <row r="2263" spans="1:12">
      <c r="A2263" s="4" t="s">
        <v>7398</v>
      </c>
      <c r="B2263" s="4" t="s">
        <v>2429</v>
      </c>
      <c r="C2263" s="4" t="s">
        <v>5263</v>
      </c>
      <c r="D2263" s="5">
        <v>45799</v>
      </c>
      <c r="E2263" s="4"/>
      <c r="F2263" s="4" t="s">
        <v>4857</v>
      </c>
      <c r="G2263" s="4" t="s">
        <v>4955</v>
      </c>
      <c r="H2263" s="4" t="s">
        <v>5080</v>
      </c>
      <c r="I2263" s="4">
        <v>1841</v>
      </c>
      <c r="J2263" s="4" t="s">
        <v>5137</v>
      </c>
      <c r="K2263" s="4" t="s">
        <v>5023</v>
      </c>
      <c r="L2263" s="4"/>
    </row>
    <row r="2264" spans="1:12">
      <c r="A2264" s="4" t="s">
        <v>7399</v>
      </c>
      <c r="B2264" s="4" t="s">
        <v>1900</v>
      </c>
      <c r="C2264" s="4" t="s">
        <v>5140</v>
      </c>
      <c r="D2264" s="5">
        <v>45847</v>
      </c>
      <c r="E2264" s="4" t="s">
        <v>5065</v>
      </c>
      <c r="F2264" s="4"/>
      <c r="G2264" s="4"/>
      <c r="H2264" s="4" t="s">
        <v>4928</v>
      </c>
      <c r="I2264" s="4">
        <v>1477</v>
      </c>
      <c r="J2264" s="4" t="s">
        <v>4940</v>
      </c>
      <c r="K2264" s="4"/>
      <c r="L2264" s="4"/>
    </row>
    <row r="2265" spans="1:12">
      <c r="A2265" s="4" t="s">
        <v>7400</v>
      </c>
      <c r="B2265" s="4" t="s">
        <v>2867</v>
      </c>
      <c r="C2265" s="4" t="s">
        <v>5078</v>
      </c>
      <c r="D2265" s="5">
        <v>45858</v>
      </c>
      <c r="E2265" s="4" t="s">
        <v>5113</v>
      </c>
      <c r="F2265" s="4" t="s">
        <v>4847</v>
      </c>
      <c r="G2265" s="4"/>
      <c r="H2265" s="4"/>
      <c r="I2265" s="4">
        <v>1160</v>
      </c>
      <c r="J2265" s="4" t="s">
        <v>5002</v>
      </c>
      <c r="K2265" s="4" t="s">
        <v>5047</v>
      </c>
      <c r="L2265" s="4" t="s">
        <v>6108</v>
      </c>
    </row>
    <row r="2266" spans="1:12">
      <c r="A2266" s="4" t="s">
        <v>7401</v>
      </c>
      <c r="B2266" s="4" t="s">
        <v>699</v>
      </c>
      <c r="C2266" s="4" t="s">
        <v>5240</v>
      </c>
      <c r="D2266" s="5">
        <v>45943</v>
      </c>
      <c r="E2266" s="4" t="s">
        <v>4896</v>
      </c>
      <c r="F2266" s="4" t="s">
        <v>4839</v>
      </c>
      <c r="G2266" s="4" t="s">
        <v>5174</v>
      </c>
      <c r="H2266" s="4"/>
      <c r="I2266" s="4">
        <v>1608</v>
      </c>
      <c r="J2266" s="4" t="s">
        <v>4956</v>
      </c>
      <c r="K2266" s="4"/>
      <c r="L2266" s="4"/>
    </row>
    <row r="2267" spans="1:12">
      <c r="A2267" s="4" t="s">
        <v>7402</v>
      </c>
      <c r="B2267" s="4" t="s">
        <v>1958</v>
      </c>
      <c r="C2267" s="4" t="s">
        <v>5238</v>
      </c>
      <c r="D2267" s="5">
        <v>46017</v>
      </c>
      <c r="E2267" s="4" t="s">
        <v>369</v>
      </c>
      <c r="F2267" s="4" t="s">
        <v>4819</v>
      </c>
      <c r="G2267" s="4" t="s">
        <v>4987</v>
      </c>
      <c r="H2267" s="4" t="s">
        <v>489</v>
      </c>
      <c r="I2267" s="4">
        <v>2125</v>
      </c>
      <c r="J2267" s="4" t="s">
        <v>5031</v>
      </c>
      <c r="K2267" s="4"/>
      <c r="L2267" s="4" t="s">
        <v>5549</v>
      </c>
    </row>
    <row r="2268" spans="1:12">
      <c r="A2268" s="4" t="s">
        <v>7403</v>
      </c>
      <c r="B2268" s="4" t="s">
        <v>2576</v>
      </c>
      <c r="C2268" s="4" t="s">
        <v>5126</v>
      </c>
      <c r="D2268" s="5">
        <v>45844</v>
      </c>
      <c r="E2268" s="4" t="s">
        <v>5134</v>
      </c>
      <c r="F2268" s="4" t="s">
        <v>4898</v>
      </c>
      <c r="G2268" s="4" t="s">
        <v>5014</v>
      </c>
      <c r="H2268" s="4" t="s">
        <v>222</v>
      </c>
      <c r="I2268" s="4">
        <v>1241</v>
      </c>
      <c r="J2268" s="4" t="s">
        <v>5002</v>
      </c>
      <c r="K2268" s="4"/>
      <c r="L2268" s="4"/>
    </row>
    <row r="2269" spans="1:12">
      <c r="A2269" s="4" t="s">
        <v>7404</v>
      </c>
      <c r="B2269" s="4" t="s">
        <v>3757</v>
      </c>
      <c r="C2269" s="4" t="s">
        <v>5147</v>
      </c>
      <c r="D2269" s="5"/>
      <c r="E2269" s="4" t="s">
        <v>5094</v>
      </c>
      <c r="F2269" s="4" t="s">
        <v>4875</v>
      </c>
      <c r="G2269" s="4" t="s">
        <v>5010</v>
      </c>
      <c r="H2269" s="4" t="s">
        <v>489</v>
      </c>
      <c r="I2269" s="4">
        <v>2351</v>
      </c>
      <c r="J2269" s="4" t="s">
        <v>5137</v>
      </c>
      <c r="K2269" s="4" t="s">
        <v>5057</v>
      </c>
      <c r="L2269" s="4"/>
    </row>
    <row r="2270" spans="1:12">
      <c r="A2270" s="4" t="s">
        <v>7405</v>
      </c>
      <c r="B2270" s="4" t="s">
        <v>4049</v>
      </c>
      <c r="C2270" s="4" t="s">
        <v>5176</v>
      </c>
      <c r="D2270" s="5">
        <v>45973</v>
      </c>
      <c r="E2270" s="4" t="s">
        <v>4982</v>
      </c>
      <c r="F2270" s="4"/>
      <c r="G2270" s="4" t="s">
        <v>4933</v>
      </c>
      <c r="H2270" s="4" t="s">
        <v>489</v>
      </c>
      <c r="I2270" s="4">
        <v>1734</v>
      </c>
      <c r="J2270" s="4" t="s">
        <v>5002</v>
      </c>
      <c r="K2270" s="4" t="s">
        <v>4947</v>
      </c>
      <c r="L2270" s="4"/>
    </row>
    <row r="2271" spans="1:12">
      <c r="A2271" s="4" t="s">
        <v>7406</v>
      </c>
      <c r="B2271" s="4" t="s">
        <v>3853</v>
      </c>
      <c r="C2271" s="4" t="s">
        <v>4990</v>
      </c>
      <c r="D2271" s="5">
        <v>45886</v>
      </c>
      <c r="E2271" s="4" t="s">
        <v>5134</v>
      </c>
      <c r="F2271" s="4" t="s">
        <v>4839</v>
      </c>
      <c r="G2271" s="4" t="s">
        <v>4927</v>
      </c>
      <c r="H2271" s="4"/>
      <c r="I2271" s="4"/>
      <c r="J2271" s="4" t="s">
        <v>5137</v>
      </c>
      <c r="K2271" s="4"/>
      <c r="L2271" s="4"/>
    </row>
    <row r="2272" spans="1:12">
      <c r="A2272" s="4" t="s">
        <v>7407</v>
      </c>
      <c r="B2272" s="4" t="s">
        <v>4023</v>
      </c>
      <c r="C2272" s="4" t="s">
        <v>5111</v>
      </c>
      <c r="D2272" s="5">
        <v>45665</v>
      </c>
      <c r="E2272" s="4" t="s">
        <v>4966</v>
      </c>
      <c r="F2272" s="4" t="s">
        <v>4819</v>
      </c>
      <c r="G2272" s="4" t="s">
        <v>4961</v>
      </c>
      <c r="H2272" s="4" t="s">
        <v>5072</v>
      </c>
      <c r="I2272" s="4">
        <v>2309</v>
      </c>
      <c r="J2272" s="4" t="s">
        <v>4973</v>
      </c>
      <c r="K2272" s="4" t="s">
        <v>5026</v>
      </c>
      <c r="L2272" s="4"/>
    </row>
    <row r="2273" spans="1:12">
      <c r="A2273" s="4" t="s">
        <v>7408</v>
      </c>
      <c r="B2273" s="4" t="s">
        <v>267</v>
      </c>
      <c r="C2273" s="4" t="s">
        <v>4986</v>
      </c>
      <c r="D2273" s="5">
        <v>46015</v>
      </c>
      <c r="E2273" s="4" t="s">
        <v>4982</v>
      </c>
      <c r="F2273" s="4" t="s">
        <v>4847</v>
      </c>
      <c r="G2273" s="4" t="s">
        <v>4944</v>
      </c>
      <c r="H2273" s="4"/>
      <c r="I2273" s="4">
        <v>1171</v>
      </c>
      <c r="J2273" s="4" t="s">
        <v>4956</v>
      </c>
      <c r="K2273" s="4" t="s">
        <v>4957</v>
      </c>
      <c r="L2273" s="4"/>
    </row>
    <row r="2274" spans="1:12">
      <c r="A2274" s="4" t="s">
        <v>7409</v>
      </c>
      <c r="B2274" s="4" t="s">
        <v>2877</v>
      </c>
      <c r="C2274" s="4" t="s">
        <v>5068</v>
      </c>
      <c r="D2274" s="5">
        <v>45901</v>
      </c>
      <c r="E2274" s="4" t="s">
        <v>5113</v>
      </c>
      <c r="F2274" s="4" t="s">
        <v>4865</v>
      </c>
      <c r="G2274" s="4" t="s">
        <v>5025</v>
      </c>
      <c r="H2274" s="4" t="s">
        <v>4939</v>
      </c>
      <c r="I2274" s="4">
        <v>2255</v>
      </c>
      <c r="J2274" s="4" t="s">
        <v>4929</v>
      </c>
      <c r="K2274" s="4" t="s">
        <v>4947</v>
      </c>
      <c r="L2274" s="4"/>
    </row>
    <row r="2275" spans="1:12">
      <c r="A2275" s="4" t="s">
        <v>7410</v>
      </c>
      <c r="B2275" s="4" t="s">
        <v>2917</v>
      </c>
      <c r="C2275" s="4" t="s">
        <v>5186</v>
      </c>
      <c r="D2275" s="5">
        <v>45864</v>
      </c>
      <c r="E2275" s="4" t="s">
        <v>5056</v>
      </c>
      <c r="F2275" s="4"/>
      <c r="G2275" s="4" t="s">
        <v>4993</v>
      </c>
      <c r="H2275" s="4" t="s">
        <v>4934</v>
      </c>
      <c r="I2275" s="4">
        <v>1697</v>
      </c>
      <c r="J2275" s="4"/>
      <c r="K2275" s="4" t="s">
        <v>5047</v>
      </c>
      <c r="L2275" s="4"/>
    </row>
    <row r="2276" spans="1:12">
      <c r="A2276" s="4" t="s">
        <v>7411</v>
      </c>
      <c r="B2276" s="4" t="s">
        <v>1884</v>
      </c>
      <c r="C2276" s="4" t="s">
        <v>5001</v>
      </c>
      <c r="D2276" s="5">
        <v>46004</v>
      </c>
      <c r="E2276" s="4"/>
      <c r="F2276" s="4"/>
      <c r="G2276" s="4" t="s">
        <v>5174</v>
      </c>
      <c r="H2276" s="4" t="s">
        <v>5084</v>
      </c>
      <c r="I2276" s="4">
        <v>2263</v>
      </c>
      <c r="J2276" s="4" t="s">
        <v>4935</v>
      </c>
      <c r="K2276" s="4" t="s">
        <v>4930</v>
      </c>
      <c r="L2276" s="4"/>
    </row>
    <row r="2277" spans="1:12">
      <c r="A2277" s="4" t="s">
        <v>7412</v>
      </c>
      <c r="B2277" s="4" t="s">
        <v>3242</v>
      </c>
      <c r="C2277" s="4" t="s">
        <v>5240</v>
      </c>
      <c r="D2277" s="5">
        <v>45722</v>
      </c>
      <c r="E2277" s="4" t="s">
        <v>369</v>
      </c>
      <c r="F2277" s="4" t="s">
        <v>4824</v>
      </c>
      <c r="G2277" s="4" t="s">
        <v>4967</v>
      </c>
      <c r="H2277" s="4"/>
      <c r="I2277" s="4">
        <v>235</v>
      </c>
      <c r="J2277" s="4" t="s">
        <v>4946</v>
      </c>
      <c r="K2277" s="4"/>
      <c r="L2277" s="4"/>
    </row>
    <row r="2278" spans="1:12">
      <c r="A2278" s="4" t="s">
        <v>7413</v>
      </c>
      <c r="B2278" s="4" t="s">
        <v>4787</v>
      </c>
      <c r="C2278" s="4" t="s">
        <v>5051</v>
      </c>
      <c r="D2278" s="5">
        <v>45717</v>
      </c>
      <c r="E2278" s="4" t="s">
        <v>21</v>
      </c>
      <c r="F2278" s="4"/>
      <c r="G2278" s="4"/>
      <c r="H2278" s="4" t="s">
        <v>4983</v>
      </c>
      <c r="I2278" s="4">
        <v>883</v>
      </c>
      <c r="J2278" s="4" t="s">
        <v>5049</v>
      </c>
      <c r="K2278" s="4" t="s">
        <v>5122</v>
      </c>
      <c r="L2278" s="4"/>
    </row>
    <row r="2279" spans="1:12">
      <c r="A2279" s="4" t="s">
        <v>7414</v>
      </c>
      <c r="B2279" s="4" t="s">
        <v>772</v>
      </c>
      <c r="C2279" s="4" t="s">
        <v>5325</v>
      </c>
      <c r="D2279" s="5">
        <v>45833</v>
      </c>
      <c r="E2279" s="4" t="s">
        <v>5079</v>
      </c>
      <c r="F2279" s="4"/>
      <c r="G2279" s="4" t="s">
        <v>5069</v>
      </c>
      <c r="H2279" s="4" t="s">
        <v>5006</v>
      </c>
      <c r="I2279" s="4">
        <v>894</v>
      </c>
      <c r="J2279" s="4" t="s">
        <v>5049</v>
      </c>
      <c r="K2279" s="4"/>
      <c r="L2279" s="4"/>
    </row>
    <row r="2280" spans="1:12">
      <c r="A2280" s="4" t="s">
        <v>7415</v>
      </c>
      <c r="B2280" s="4" t="s">
        <v>2023</v>
      </c>
      <c r="C2280" s="4" t="s">
        <v>4981</v>
      </c>
      <c r="D2280" s="5"/>
      <c r="E2280" s="4" t="s">
        <v>4954</v>
      </c>
      <c r="F2280" s="4" t="s">
        <v>4908</v>
      </c>
      <c r="G2280" s="4" t="s">
        <v>5172</v>
      </c>
      <c r="H2280" s="4" t="s">
        <v>4968</v>
      </c>
      <c r="I2280" s="4">
        <v>534</v>
      </c>
      <c r="J2280" s="4" t="s">
        <v>5137</v>
      </c>
      <c r="K2280" s="4" t="s">
        <v>5026</v>
      </c>
      <c r="L2280" s="4"/>
    </row>
    <row r="2281" spans="1:12">
      <c r="A2281" s="4" t="s">
        <v>7416</v>
      </c>
      <c r="B2281" s="4" t="s">
        <v>618</v>
      </c>
      <c r="C2281" s="4" t="s">
        <v>5213</v>
      </c>
      <c r="D2281" s="5">
        <v>45681</v>
      </c>
      <c r="E2281" s="4" t="s">
        <v>21</v>
      </c>
      <c r="F2281" s="4" t="s">
        <v>4839</v>
      </c>
      <c r="G2281" s="4" t="s">
        <v>4976</v>
      </c>
      <c r="H2281" s="4" t="s">
        <v>5052</v>
      </c>
      <c r="I2281" s="4">
        <v>31</v>
      </c>
      <c r="J2281" s="4" t="s">
        <v>4935</v>
      </c>
      <c r="K2281" s="4"/>
      <c r="L2281" s="4"/>
    </row>
    <row r="2282" spans="1:12">
      <c r="A2282" s="4" t="s">
        <v>7417</v>
      </c>
      <c r="B2282" s="4" t="s">
        <v>493</v>
      </c>
      <c r="C2282" s="4" t="s">
        <v>5226</v>
      </c>
      <c r="D2282" s="5">
        <v>46001</v>
      </c>
      <c r="E2282" s="4" t="s">
        <v>5134</v>
      </c>
      <c r="F2282" s="4"/>
      <c r="G2282" s="4" t="s">
        <v>4987</v>
      </c>
      <c r="H2282" s="4" t="s">
        <v>4939</v>
      </c>
      <c r="I2282" s="4">
        <v>639</v>
      </c>
      <c r="J2282" s="4" t="s">
        <v>5031</v>
      </c>
      <c r="K2282" s="4" t="s">
        <v>5026</v>
      </c>
      <c r="L2282" s="4"/>
    </row>
    <row r="2283" spans="1:12">
      <c r="A2283" s="4" t="s">
        <v>7418</v>
      </c>
      <c r="B2283" s="4" t="s">
        <v>2318</v>
      </c>
      <c r="C2283" s="4" t="s">
        <v>5086</v>
      </c>
      <c r="D2283" s="5">
        <v>45797</v>
      </c>
      <c r="E2283" s="4" t="s">
        <v>251</v>
      </c>
      <c r="F2283" s="4" t="s">
        <v>4898</v>
      </c>
      <c r="G2283" s="4" t="s">
        <v>4993</v>
      </c>
      <c r="H2283" s="4"/>
      <c r="I2283" s="4">
        <v>921</v>
      </c>
      <c r="J2283" s="4" t="s">
        <v>5082</v>
      </c>
      <c r="K2283" s="4" t="s">
        <v>4978</v>
      </c>
      <c r="L2283" s="4"/>
    </row>
    <row r="2284" spans="1:12">
      <c r="A2284" s="4" t="s">
        <v>7419</v>
      </c>
      <c r="B2284" s="4" t="s">
        <v>3538</v>
      </c>
      <c r="C2284" s="4" t="s">
        <v>5186</v>
      </c>
      <c r="D2284" s="5">
        <v>45755</v>
      </c>
      <c r="E2284" s="4" t="s">
        <v>5127</v>
      </c>
      <c r="F2284" s="4" t="s">
        <v>4865</v>
      </c>
      <c r="G2284" s="4" t="s">
        <v>5071</v>
      </c>
      <c r="H2284" s="4" t="s">
        <v>4994</v>
      </c>
      <c r="I2284" s="4">
        <v>816</v>
      </c>
      <c r="J2284" s="4" t="s">
        <v>5191</v>
      </c>
      <c r="K2284" s="4" t="s">
        <v>5003</v>
      </c>
      <c r="L2284" s="4"/>
    </row>
    <row r="2285" spans="1:12">
      <c r="A2285" s="4" t="s">
        <v>7420</v>
      </c>
      <c r="B2285" s="4" t="s">
        <v>4650</v>
      </c>
      <c r="C2285" s="4" t="s">
        <v>5042</v>
      </c>
      <c r="D2285" s="5">
        <v>45975</v>
      </c>
      <c r="E2285" s="4" t="s">
        <v>4894</v>
      </c>
      <c r="F2285" s="4" t="s">
        <v>4908</v>
      </c>
      <c r="G2285" s="4" t="s">
        <v>4967</v>
      </c>
      <c r="H2285" s="4" t="s">
        <v>5052</v>
      </c>
      <c r="I2285" s="4">
        <v>1725</v>
      </c>
      <c r="J2285" s="4" t="s">
        <v>5082</v>
      </c>
      <c r="K2285" s="4" t="s">
        <v>4947</v>
      </c>
      <c r="L2285" s="4"/>
    </row>
    <row r="2286" spans="1:12">
      <c r="A2286" s="4" t="s">
        <v>7421</v>
      </c>
      <c r="B2286" s="4" t="s">
        <v>2748</v>
      </c>
      <c r="C2286" s="4" t="s">
        <v>5383</v>
      </c>
      <c r="D2286" s="5">
        <v>45670</v>
      </c>
      <c r="E2286" s="4" t="s">
        <v>5022</v>
      </c>
      <c r="F2286" s="4" t="s">
        <v>4908</v>
      </c>
      <c r="G2286" s="4" t="s">
        <v>4967</v>
      </c>
      <c r="H2286" s="4" t="s">
        <v>133</v>
      </c>
      <c r="I2286" s="4">
        <v>2372</v>
      </c>
      <c r="J2286" s="4" t="s">
        <v>5092</v>
      </c>
      <c r="K2286" s="4" t="s">
        <v>5053</v>
      </c>
      <c r="L2286" s="4"/>
    </row>
    <row r="2287" spans="1:12">
      <c r="A2287" s="4" t="s">
        <v>7422</v>
      </c>
      <c r="B2287" s="4" t="s">
        <v>590</v>
      </c>
      <c r="C2287" s="4" t="s">
        <v>5106</v>
      </c>
      <c r="D2287" s="5">
        <v>46008</v>
      </c>
      <c r="E2287" s="4" t="s">
        <v>5043</v>
      </c>
      <c r="F2287" s="4"/>
      <c r="G2287" s="4" t="s">
        <v>5120</v>
      </c>
      <c r="H2287" s="4"/>
      <c r="I2287" s="4">
        <v>2382</v>
      </c>
      <c r="J2287" s="4" t="s">
        <v>4973</v>
      </c>
      <c r="K2287" s="4" t="s">
        <v>5026</v>
      </c>
      <c r="L2287" s="4" t="s">
        <v>5480</v>
      </c>
    </row>
    <row r="2288" spans="1:12">
      <c r="A2288" s="4" t="s">
        <v>7423</v>
      </c>
      <c r="B2288" s="4" t="s">
        <v>3501</v>
      </c>
      <c r="C2288" s="4" t="s">
        <v>5163</v>
      </c>
      <c r="D2288" s="5">
        <v>45923</v>
      </c>
      <c r="E2288" s="4" t="s">
        <v>4894</v>
      </c>
      <c r="F2288" s="4" t="s">
        <v>4824</v>
      </c>
      <c r="G2288" s="4" t="s">
        <v>4976</v>
      </c>
      <c r="H2288" s="4" t="s">
        <v>4928</v>
      </c>
      <c r="I2288" s="4">
        <v>583</v>
      </c>
      <c r="J2288" s="4" t="s">
        <v>5018</v>
      </c>
      <c r="K2288" s="4"/>
      <c r="L2288" s="4"/>
    </row>
    <row r="2289" spans="1:12">
      <c r="A2289" s="4" t="s">
        <v>7424</v>
      </c>
      <c r="B2289" s="4" t="s">
        <v>3766</v>
      </c>
      <c r="C2289" s="4" t="s">
        <v>5263</v>
      </c>
      <c r="D2289" s="5">
        <v>45660</v>
      </c>
      <c r="E2289" s="4" t="s">
        <v>5134</v>
      </c>
      <c r="F2289" s="4"/>
      <c r="G2289" s="4" t="s">
        <v>5189</v>
      </c>
      <c r="H2289" s="4" t="s">
        <v>5090</v>
      </c>
      <c r="I2289" s="4"/>
      <c r="J2289" s="4" t="s">
        <v>5002</v>
      </c>
      <c r="K2289" s="4"/>
      <c r="L2289" s="4"/>
    </row>
    <row r="2290" spans="1:12">
      <c r="A2290" s="4" t="s">
        <v>7425</v>
      </c>
      <c r="B2290" s="4" t="s">
        <v>3853</v>
      </c>
      <c r="C2290" s="4" t="s">
        <v>5140</v>
      </c>
      <c r="D2290" s="5">
        <v>45816</v>
      </c>
      <c r="E2290" s="4" t="s">
        <v>5034</v>
      </c>
      <c r="F2290" s="4" t="s">
        <v>4875</v>
      </c>
      <c r="G2290" s="4" t="s">
        <v>5172</v>
      </c>
      <c r="H2290" s="4" t="s">
        <v>5090</v>
      </c>
      <c r="I2290" s="4">
        <v>1232</v>
      </c>
      <c r="J2290" s="4" t="s">
        <v>5082</v>
      </c>
      <c r="K2290" s="4"/>
      <c r="L2290" s="4"/>
    </row>
    <row r="2291" spans="1:12">
      <c r="A2291" s="4" t="s">
        <v>7426</v>
      </c>
      <c r="B2291" s="4" t="s">
        <v>2937</v>
      </c>
      <c r="C2291" s="4" t="s">
        <v>5118</v>
      </c>
      <c r="D2291" s="5">
        <v>45871</v>
      </c>
      <c r="E2291" s="4" t="s">
        <v>5065</v>
      </c>
      <c r="F2291" s="4" t="s">
        <v>4865</v>
      </c>
      <c r="G2291" s="4" t="s">
        <v>4955</v>
      </c>
      <c r="H2291" s="4" t="s">
        <v>5060</v>
      </c>
      <c r="I2291" s="4">
        <v>780</v>
      </c>
      <c r="J2291" s="4" t="s">
        <v>5082</v>
      </c>
      <c r="K2291" s="4" t="s">
        <v>5122</v>
      </c>
      <c r="L2291" s="4"/>
    </row>
    <row r="2292" spans="1:12">
      <c r="A2292" s="4" t="s">
        <v>7427</v>
      </c>
      <c r="B2292" s="4" t="s">
        <v>2155</v>
      </c>
      <c r="C2292" s="4" t="s">
        <v>5263</v>
      </c>
      <c r="D2292" s="5">
        <v>45958</v>
      </c>
      <c r="E2292" s="4" t="s">
        <v>4894</v>
      </c>
      <c r="F2292" s="4" t="s">
        <v>4824</v>
      </c>
      <c r="G2292" s="4" t="s">
        <v>4967</v>
      </c>
      <c r="H2292" s="4" t="s">
        <v>4945</v>
      </c>
      <c r="I2292" s="4">
        <v>1824</v>
      </c>
      <c r="J2292" s="4" t="s">
        <v>4940</v>
      </c>
      <c r="K2292" s="4" t="s">
        <v>5053</v>
      </c>
      <c r="L2292" s="4"/>
    </row>
    <row r="2293" spans="1:12">
      <c r="A2293" s="4" t="s">
        <v>7428</v>
      </c>
      <c r="B2293" s="4" t="s">
        <v>1536</v>
      </c>
      <c r="C2293" s="4" t="s">
        <v>5170</v>
      </c>
      <c r="D2293" s="5">
        <v>45679</v>
      </c>
      <c r="E2293" s="4"/>
      <c r="F2293" s="4" t="s">
        <v>4857</v>
      </c>
      <c r="G2293" s="4" t="s">
        <v>5189</v>
      </c>
      <c r="H2293" s="4" t="s">
        <v>5060</v>
      </c>
      <c r="I2293" s="4">
        <v>1322</v>
      </c>
      <c r="J2293" s="4" t="s">
        <v>5137</v>
      </c>
      <c r="K2293" s="4" t="s">
        <v>5035</v>
      </c>
      <c r="L2293" s="4"/>
    </row>
    <row r="2294" spans="1:12">
      <c r="A2294" s="4" t="s">
        <v>7429</v>
      </c>
      <c r="B2294" s="4" t="s">
        <v>540</v>
      </c>
      <c r="C2294" s="4" t="s">
        <v>5033</v>
      </c>
      <c r="D2294" s="5">
        <v>45730</v>
      </c>
      <c r="E2294" s="4" t="s">
        <v>5127</v>
      </c>
      <c r="F2294" s="4" t="s">
        <v>4875</v>
      </c>
      <c r="G2294" s="4" t="s">
        <v>4967</v>
      </c>
      <c r="H2294" s="4" t="s">
        <v>5052</v>
      </c>
      <c r="I2294" s="4"/>
      <c r="J2294" s="4" t="s">
        <v>5031</v>
      </c>
      <c r="K2294" s="4"/>
      <c r="L2294" s="4"/>
    </row>
    <row r="2295" spans="1:12">
      <c r="A2295" s="4" t="s">
        <v>7430</v>
      </c>
      <c r="B2295" s="4" t="s">
        <v>2572</v>
      </c>
      <c r="C2295" s="4" t="s">
        <v>5176</v>
      </c>
      <c r="D2295" s="5">
        <v>45979</v>
      </c>
      <c r="E2295" s="4" t="s">
        <v>5134</v>
      </c>
      <c r="F2295" s="4" t="s">
        <v>4819</v>
      </c>
      <c r="G2295" s="4" t="s">
        <v>4987</v>
      </c>
      <c r="H2295" s="4"/>
      <c r="I2295" s="4">
        <v>1754</v>
      </c>
      <c r="J2295" s="4" t="s">
        <v>5018</v>
      </c>
      <c r="K2295" s="4"/>
      <c r="L2295" s="4"/>
    </row>
    <row r="2296" spans="1:12">
      <c r="A2296" s="4" t="s">
        <v>7431</v>
      </c>
      <c r="B2296" s="4" t="s">
        <v>1280</v>
      </c>
      <c r="C2296" s="4" t="s">
        <v>5051</v>
      </c>
      <c r="D2296" s="5">
        <v>45740</v>
      </c>
      <c r="E2296" s="4" t="s">
        <v>20</v>
      </c>
      <c r="F2296" s="4" t="s">
        <v>4875</v>
      </c>
      <c r="G2296" s="4" t="s">
        <v>5156</v>
      </c>
      <c r="H2296" s="4"/>
      <c r="I2296" s="4">
        <v>1506</v>
      </c>
      <c r="J2296" s="4" t="s">
        <v>5031</v>
      </c>
      <c r="K2296" s="4" t="s">
        <v>5003</v>
      </c>
      <c r="L2296" s="4" t="s">
        <v>5298</v>
      </c>
    </row>
    <row r="2297" spans="1:12">
      <c r="A2297" s="4" t="s">
        <v>7432</v>
      </c>
      <c r="B2297" s="4" t="s">
        <v>3542</v>
      </c>
      <c r="C2297" s="4" t="s">
        <v>4953</v>
      </c>
      <c r="D2297" s="5">
        <v>45681</v>
      </c>
      <c r="E2297" s="4" t="s">
        <v>20</v>
      </c>
      <c r="F2297" s="4" t="s">
        <v>4898</v>
      </c>
      <c r="G2297" s="4" t="s">
        <v>4993</v>
      </c>
      <c r="H2297" s="4" t="s">
        <v>5080</v>
      </c>
      <c r="I2297" s="4">
        <v>736</v>
      </c>
      <c r="J2297" s="4" t="s">
        <v>4973</v>
      </c>
      <c r="K2297" s="4" t="s">
        <v>5122</v>
      </c>
      <c r="L2297" s="4"/>
    </row>
    <row r="2298" spans="1:12">
      <c r="A2298" s="4" t="s">
        <v>7433</v>
      </c>
      <c r="B2298" s="4" t="s">
        <v>802</v>
      </c>
      <c r="C2298" s="4" t="s">
        <v>5383</v>
      </c>
      <c r="D2298" s="5">
        <v>45906</v>
      </c>
      <c r="E2298" s="4" t="s">
        <v>4943</v>
      </c>
      <c r="F2298" s="4" t="s">
        <v>4847</v>
      </c>
      <c r="G2298" s="4" t="s">
        <v>4938</v>
      </c>
      <c r="H2298" s="4" t="s">
        <v>5052</v>
      </c>
      <c r="I2298" s="4">
        <v>2071</v>
      </c>
      <c r="J2298" s="4" t="s">
        <v>5002</v>
      </c>
      <c r="K2298" s="4" t="s">
        <v>5023</v>
      </c>
      <c r="L2298" s="4"/>
    </row>
    <row r="2299" spans="1:12">
      <c r="A2299" s="4" t="s">
        <v>7434</v>
      </c>
      <c r="B2299" s="4" t="s">
        <v>1847</v>
      </c>
      <c r="C2299" s="4" t="s">
        <v>4981</v>
      </c>
      <c r="D2299" s="5">
        <v>45684</v>
      </c>
      <c r="E2299" s="4" t="s">
        <v>5038</v>
      </c>
      <c r="F2299" s="4" t="s">
        <v>4875</v>
      </c>
      <c r="G2299" s="4" t="s">
        <v>5010</v>
      </c>
      <c r="H2299" s="4" t="s">
        <v>4968</v>
      </c>
      <c r="I2299" s="4"/>
      <c r="J2299" s="4" t="s">
        <v>4962</v>
      </c>
      <c r="K2299" s="4"/>
      <c r="L2299" s="4"/>
    </row>
    <row r="2300" spans="1:12">
      <c r="A2300" s="4" t="s">
        <v>7435</v>
      </c>
      <c r="B2300" s="4" t="s">
        <v>3348</v>
      </c>
      <c r="C2300" s="4" t="s">
        <v>5086</v>
      </c>
      <c r="D2300" s="5">
        <v>45964</v>
      </c>
      <c r="E2300" s="4" t="s">
        <v>5034</v>
      </c>
      <c r="F2300" s="4"/>
      <c r="G2300" s="4" t="s">
        <v>5095</v>
      </c>
      <c r="H2300" s="4" t="s">
        <v>5090</v>
      </c>
      <c r="I2300" s="4"/>
      <c r="J2300" s="4" t="s">
        <v>4962</v>
      </c>
      <c r="K2300" s="4" t="s">
        <v>5047</v>
      </c>
      <c r="L2300" s="4"/>
    </row>
    <row r="2301" spans="1:12">
      <c r="A2301" s="4" t="s">
        <v>7436</v>
      </c>
      <c r="B2301" s="4" t="s">
        <v>4199</v>
      </c>
      <c r="C2301" s="4" t="s">
        <v>5186</v>
      </c>
      <c r="D2301" s="5">
        <v>45887</v>
      </c>
      <c r="E2301" s="4" t="s">
        <v>5127</v>
      </c>
      <c r="F2301" s="4" t="s">
        <v>4891</v>
      </c>
      <c r="G2301" s="4" t="s">
        <v>5120</v>
      </c>
      <c r="H2301" s="4" t="s">
        <v>5060</v>
      </c>
      <c r="I2301" s="4">
        <v>662</v>
      </c>
      <c r="J2301" s="4" t="s">
        <v>5092</v>
      </c>
      <c r="K2301" s="4"/>
      <c r="L2301" s="4"/>
    </row>
    <row r="2302" spans="1:12">
      <c r="A2302" s="4" t="s">
        <v>7437</v>
      </c>
      <c r="B2302" s="4" t="s">
        <v>1780</v>
      </c>
      <c r="C2302" s="4" t="s">
        <v>5383</v>
      </c>
      <c r="D2302" s="5">
        <v>45968</v>
      </c>
      <c r="E2302" s="4" t="s">
        <v>4943</v>
      </c>
      <c r="F2302" s="4" t="s">
        <v>4898</v>
      </c>
      <c r="G2302" s="4" t="s">
        <v>5074</v>
      </c>
      <c r="H2302" s="4" t="s">
        <v>5072</v>
      </c>
      <c r="I2302" s="4">
        <v>305</v>
      </c>
      <c r="J2302" s="4" t="s">
        <v>4962</v>
      </c>
      <c r="K2302" s="4" t="s">
        <v>4957</v>
      </c>
      <c r="L2302" s="4"/>
    </row>
    <row r="2303" spans="1:12">
      <c r="A2303" s="4" t="s">
        <v>7438</v>
      </c>
      <c r="B2303" s="4" t="s">
        <v>2613</v>
      </c>
      <c r="C2303" s="4" t="s">
        <v>4959</v>
      </c>
      <c r="D2303" s="5"/>
      <c r="E2303" s="4" t="s">
        <v>251</v>
      </c>
      <c r="F2303" s="4" t="s">
        <v>4865</v>
      </c>
      <c r="G2303" s="4" t="s">
        <v>4938</v>
      </c>
      <c r="H2303" s="4" t="s">
        <v>5076</v>
      </c>
      <c r="I2303" s="4"/>
      <c r="J2303" s="4"/>
      <c r="K2303" s="4" t="s">
        <v>5023</v>
      </c>
      <c r="L2303" s="4"/>
    </row>
    <row r="2304" spans="1:12">
      <c r="A2304" s="4" t="s">
        <v>7439</v>
      </c>
      <c r="B2304" s="4" t="s">
        <v>2572</v>
      </c>
      <c r="C2304" s="4" t="s">
        <v>5170</v>
      </c>
      <c r="D2304" s="5">
        <v>46017</v>
      </c>
      <c r="E2304" s="4"/>
      <c r="F2304" s="4" t="s">
        <v>4839</v>
      </c>
      <c r="G2304" s="4" t="s">
        <v>4976</v>
      </c>
      <c r="H2304" s="4" t="s">
        <v>5052</v>
      </c>
      <c r="I2304" s="4"/>
      <c r="J2304" s="4" t="s">
        <v>5002</v>
      </c>
      <c r="K2304" s="4"/>
      <c r="L2304" s="4"/>
    </row>
    <row r="2305" spans="1:11">
      <c r="A2305" s="4" t="s">
        <v>7440</v>
      </c>
      <c r="B2305" s="4" t="s">
        <v>2756</v>
      </c>
      <c r="C2305" s="4" t="s">
        <v>5293</v>
      </c>
      <c r="D2305" s="5">
        <v>45781</v>
      </c>
      <c r="E2305" s="4" t="s">
        <v>4982</v>
      </c>
      <c r="F2305" s="4" t="s">
        <v>4847</v>
      </c>
      <c r="G2305" s="4" t="s">
        <v>5189</v>
      </c>
      <c r="H2305" s="4" t="s">
        <v>316</v>
      </c>
      <c r="I2305" s="4">
        <v>1148</v>
      </c>
      <c r="J2305" s="4" t="s">
        <v>4946</v>
      </c>
      <c r="K2305" s="4" t="s">
        <v>5047</v>
      </c>
    </row>
    <row r="2306" spans="1:11">
      <c r="A2306" s="4" t="s">
        <v>7441</v>
      </c>
      <c r="B2306" s="4" t="s">
        <v>885</v>
      </c>
      <c r="C2306" s="4" t="s">
        <v>5348</v>
      </c>
      <c r="D2306" s="5">
        <v>46008</v>
      </c>
      <c r="E2306" s="4" t="s">
        <v>5043</v>
      </c>
      <c r="F2306" s="4" t="s">
        <v>4857</v>
      </c>
      <c r="G2306" s="4" t="s">
        <v>5189</v>
      </c>
      <c r="H2306" s="4" t="s">
        <v>5063</v>
      </c>
      <c r="I2306" s="4">
        <v>1294</v>
      </c>
      <c r="J2306" s="4" t="s">
        <v>4984</v>
      </c>
      <c r="K2306" s="4" t="s">
        <v>5047</v>
      </c>
    </row>
    <row r="2307" spans="1:11">
      <c r="A2307" s="4" t="s">
        <v>7442</v>
      </c>
      <c r="B2307" s="4" t="s">
        <v>3274</v>
      </c>
      <c r="C2307" s="4" t="s">
        <v>5202</v>
      </c>
      <c r="D2307" s="5">
        <v>45755</v>
      </c>
      <c r="E2307" s="4" t="s">
        <v>4896</v>
      </c>
      <c r="F2307" s="4" t="s">
        <v>4875</v>
      </c>
      <c r="G2307" s="4" t="s">
        <v>5132</v>
      </c>
      <c r="H2307" s="4" t="s">
        <v>4951</v>
      </c>
      <c r="I2307" s="4">
        <v>183</v>
      </c>
      <c r="J2307" s="4" t="s">
        <v>4935</v>
      </c>
      <c r="K2307" s="4" t="s">
        <v>4947</v>
      </c>
    </row>
    <row r="2308" spans="1:11">
      <c r="A2308" s="4" t="s">
        <v>7443</v>
      </c>
      <c r="B2308" s="4" t="s">
        <v>705</v>
      </c>
      <c r="C2308" s="4" t="s">
        <v>5078</v>
      </c>
      <c r="D2308" s="5">
        <v>45978</v>
      </c>
      <c r="E2308" s="4" t="s">
        <v>5038</v>
      </c>
      <c r="F2308" s="4" t="s">
        <v>4865</v>
      </c>
      <c r="G2308" s="4" t="s">
        <v>5120</v>
      </c>
      <c r="H2308" s="4" t="s">
        <v>4998</v>
      </c>
      <c r="I2308" s="4">
        <v>1763</v>
      </c>
      <c r="J2308" s="4" t="s">
        <v>4956</v>
      </c>
      <c r="K2308" s="4" t="s">
        <v>4969</v>
      </c>
    </row>
    <row r="2309" spans="1:11">
      <c r="A2309" s="4" t="s">
        <v>7444</v>
      </c>
      <c r="B2309" s="4" t="s">
        <v>4692</v>
      </c>
      <c r="C2309" s="4" t="s">
        <v>5029</v>
      </c>
      <c r="D2309" s="5">
        <v>45681</v>
      </c>
      <c r="E2309" s="4"/>
      <c r="F2309" s="4" t="s">
        <v>4908</v>
      </c>
      <c r="G2309" s="4" t="s">
        <v>5014</v>
      </c>
      <c r="H2309" s="4" t="s">
        <v>4988</v>
      </c>
      <c r="I2309" s="4"/>
      <c r="J2309" s="4" t="s">
        <v>4940</v>
      </c>
      <c r="K2309" s="4" t="s">
        <v>5057</v>
      </c>
    </row>
    <row r="2310" spans="1:11">
      <c r="A2310" s="4" t="s">
        <v>7445</v>
      </c>
      <c r="B2310" s="4" t="s">
        <v>2455</v>
      </c>
      <c r="C2310" s="4" t="s">
        <v>5068</v>
      </c>
      <c r="D2310" s="5">
        <v>45694</v>
      </c>
      <c r="E2310" s="4" t="s">
        <v>5134</v>
      </c>
      <c r="F2310" s="4" t="s">
        <v>4865</v>
      </c>
      <c r="G2310" s="4"/>
      <c r="H2310" s="4" t="s">
        <v>5084</v>
      </c>
      <c r="I2310" s="4">
        <v>1448</v>
      </c>
      <c r="J2310" s="4"/>
      <c r="K2310" s="4" t="s">
        <v>5035</v>
      </c>
    </row>
    <row r="2311" spans="1:11">
      <c r="A2311" s="4" t="s">
        <v>7446</v>
      </c>
      <c r="B2311" s="4" t="s">
        <v>1994</v>
      </c>
      <c r="C2311" s="4" t="s">
        <v>5005</v>
      </c>
      <c r="D2311" s="5">
        <v>45721</v>
      </c>
      <c r="E2311" s="4" t="s">
        <v>20</v>
      </c>
      <c r="F2311" s="4"/>
      <c r="G2311" s="4"/>
      <c r="H2311" s="4" t="s">
        <v>4998</v>
      </c>
      <c r="I2311" s="4">
        <v>2231</v>
      </c>
      <c r="J2311" s="4"/>
      <c r="K2311" s="4"/>
    </row>
    <row r="2312" spans="1:11">
      <c r="A2312" s="4" t="s">
        <v>7447</v>
      </c>
      <c r="B2312" s="4" t="s">
        <v>3477</v>
      </c>
      <c r="C2312" s="4" t="s">
        <v>5016</v>
      </c>
      <c r="D2312" s="5">
        <v>45996</v>
      </c>
      <c r="E2312" s="4" t="s">
        <v>5079</v>
      </c>
      <c r="F2312" s="4" t="s">
        <v>4908</v>
      </c>
      <c r="G2312" s="4" t="s">
        <v>4944</v>
      </c>
      <c r="H2312" s="4" t="s">
        <v>4939</v>
      </c>
      <c r="I2312" s="4">
        <v>757</v>
      </c>
      <c r="J2312" s="4" t="s">
        <v>5100</v>
      </c>
      <c r="K2312" s="4" t="s">
        <v>5035</v>
      </c>
    </row>
    <row r="2313" spans="1:11">
      <c r="A2313" s="4" t="s">
        <v>7448</v>
      </c>
      <c r="B2313" s="4" t="s">
        <v>2926</v>
      </c>
      <c r="C2313" s="4" t="s">
        <v>5068</v>
      </c>
      <c r="D2313" s="5">
        <v>45934</v>
      </c>
      <c r="E2313" s="4" t="s">
        <v>308</v>
      </c>
      <c r="F2313" s="4" t="s">
        <v>4819</v>
      </c>
      <c r="G2313" s="4" t="s">
        <v>4997</v>
      </c>
      <c r="H2313" s="4" t="s">
        <v>4945</v>
      </c>
      <c r="I2313" s="4">
        <v>471</v>
      </c>
      <c r="J2313" s="4" t="s">
        <v>5100</v>
      </c>
      <c r="K2313" s="4" t="s">
        <v>5122</v>
      </c>
    </row>
    <row r="2314" spans="1:11">
      <c r="A2314" s="4" t="s">
        <v>7449</v>
      </c>
      <c r="B2314" s="4" t="s">
        <v>3115</v>
      </c>
      <c r="C2314" s="4" t="s">
        <v>4953</v>
      </c>
      <c r="D2314" s="5">
        <v>45756</v>
      </c>
      <c r="E2314" s="4" t="s">
        <v>20</v>
      </c>
      <c r="F2314" s="4" t="s">
        <v>4824</v>
      </c>
      <c r="G2314" s="4" t="s">
        <v>5025</v>
      </c>
      <c r="H2314" s="4" t="s">
        <v>5063</v>
      </c>
      <c r="I2314" s="4">
        <v>312</v>
      </c>
      <c r="J2314" s="4" t="s">
        <v>4935</v>
      </c>
      <c r="K2314" s="4" t="s">
        <v>4999</v>
      </c>
    </row>
    <row r="2315" spans="1:11">
      <c r="A2315" s="4" t="s">
        <v>7450</v>
      </c>
      <c r="B2315" s="4" t="s">
        <v>819</v>
      </c>
      <c r="C2315" s="4" t="s">
        <v>5106</v>
      </c>
      <c r="D2315" s="5"/>
      <c r="E2315" s="4"/>
      <c r="F2315" s="4"/>
      <c r="G2315" s="4" t="s">
        <v>4927</v>
      </c>
      <c r="H2315" s="4"/>
      <c r="I2315" s="4"/>
      <c r="J2315" s="4" t="s">
        <v>4984</v>
      </c>
      <c r="K2315" s="4" t="s">
        <v>4978</v>
      </c>
    </row>
    <row r="2316" spans="1:11">
      <c r="A2316" s="4" t="s">
        <v>7451</v>
      </c>
      <c r="B2316" s="4" t="s">
        <v>3194</v>
      </c>
      <c r="C2316" s="4" t="s">
        <v>5226</v>
      </c>
      <c r="D2316" s="5">
        <v>45753</v>
      </c>
      <c r="E2316" s="4" t="s">
        <v>5056</v>
      </c>
      <c r="F2316" s="4" t="s">
        <v>4839</v>
      </c>
      <c r="G2316" s="4" t="s">
        <v>4944</v>
      </c>
      <c r="H2316" s="4" t="s">
        <v>316</v>
      </c>
      <c r="I2316" s="4">
        <v>990</v>
      </c>
      <c r="J2316" s="4" t="s">
        <v>5137</v>
      </c>
      <c r="K2316" s="4"/>
    </row>
    <row r="2317" spans="1:11">
      <c r="A2317" s="4" t="s">
        <v>7452</v>
      </c>
      <c r="B2317" s="4" t="s">
        <v>1895</v>
      </c>
      <c r="C2317" s="4" t="s">
        <v>5068</v>
      </c>
      <c r="D2317" s="5">
        <v>45813</v>
      </c>
      <c r="E2317" s="4" t="s">
        <v>5127</v>
      </c>
      <c r="F2317" s="4" t="s">
        <v>4819</v>
      </c>
      <c r="G2317" s="4" t="s">
        <v>5039</v>
      </c>
      <c r="H2317" s="4" t="s">
        <v>5006</v>
      </c>
      <c r="I2317" s="4">
        <v>652</v>
      </c>
      <c r="J2317" s="4" t="s">
        <v>5100</v>
      </c>
      <c r="K2317" s="4" t="s">
        <v>5023</v>
      </c>
    </row>
    <row r="2318" spans="1:11">
      <c r="A2318" s="4" t="s">
        <v>7453</v>
      </c>
      <c r="B2318" s="4" t="s">
        <v>3336</v>
      </c>
      <c r="C2318" s="4" t="s">
        <v>4942</v>
      </c>
      <c r="D2318" s="5"/>
      <c r="E2318" s="4" t="s">
        <v>5065</v>
      </c>
      <c r="F2318" s="4" t="s">
        <v>4839</v>
      </c>
      <c r="G2318" s="4" t="s">
        <v>5069</v>
      </c>
      <c r="H2318" s="4" t="s">
        <v>4951</v>
      </c>
      <c r="I2318" s="4">
        <v>1371</v>
      </c>
      <c r="J2318" s="4" t="s">
        <v>5031</v>
      </c>
      <c r="K2318" s="4" t="s">
        <v>5003</v>
      </c>
    </row>
    <row r="2319" spans="1:11">
      <c r="A2319" s="4" t="s">
        <v>7454</v>
      </c>
      <c r="B2319" s="4" t="s">
        <v>2004</v>
      </c>
      <c r="C2319" s="4" t="s">
        <v>5152</v>
      </c>
      <c r="D2319" s="5">
        <v>45721</v>
      </c>
      <c r="E2319" s="4" t="s">
        <v>5127</v>
      </c>
      <c r="F2319" s="4" t="s">
        <v>4891</v>
      </c>
      <c r="G2319" s="4" t="s">
        <v>5014</v>
      </c>
      <c r="H2319" s="4" t="s">
        <v>4998</v>
      </c>
      <c r="I2319" s="4">
        <v>2176</v>
      </c>
      <c r="J2319" s="4" t="s">
        <v>4940</v>
      </c>
      <c r="K2319" s="4"/>
    </row>
    <row r="2320" spans="1:11">
      <c r="A2320" s="4" t="s">
        <v>7455</v>
      </c>
      <c r="B2320" s="4" t="s">
        <v>3353</v>
      </c>
      <c r="C2320" s="4" t="s">
        <v>5116</v>
      </c>
      <c r="D2320" s="5">
        <v>45924</v>
      </c>
      <c r="E2320" s="4" t="s">
        <v>308</v>
      </c>
      <c r="F2320" s="4" t="s">
        <v>4857</v>
      </c>
      <c r="G2320" s="4" t="s">
        <v>4927</v>
      </c>
      <c r="H2320" s="4" t="s">
        <v>5080</v>
      </c>
      <c r="I2320" s="4"/>
      <c r="J2320" s="4" t="s">
        <v>5031</v>
      </c>
      <c r="K2320" s="4" t="s">
        <v>5122</v>
      </c>
    </row>
    <row r="2321" spans="1:12">
      <c r="A2321" s="4" t="s">
        <v>7456</v>
      </c>
      <c r="B2321" s="4" t="s">
        <v>1138</v>
      </c>
      <c r="C2321" s="4" t="s">
        <v>5147</v>
      </c>
      <c r="D2321" s="5">
        <v>45720</v>
      </c>
      <c r="E2321" s="4" t="s">
        <v>4966</v>
      </c>
      <c r="F2321" s="4" t="s">
        <v>4875</v>
      </c>
      <c r="G2321" s="4" t="s">
        <v>4955</v>
      </c>
      <c r="H2321" s="4" t="s">
        <v>5060</v>
      </c>
      <c r="I2321" s="4">
        <v>2094</v>
      </c>
      <c r="J2321" s="4"/>
      <c r="K2321" s="4" t="s">
        <v>5003</v>
      </c>
      <c r="L2321" s="4"/>
    </row>
    <row r="2322" spans="1:12">
      <c r="A2322" s="4" t="s">
        <v>7457</v>
      </c>
      <c r="B2322" s="4" t="s">
        <v>1503</v>
      </c>
      <c r="C2322" s="4" t="s">
        <v>4953</v>
      </c>
      <c r="D2322" s="5">
        <v>45793</v>
      </c>
      <c r="E2322" s="4" t="s">
        <v>5079</v>
      </c>
      <c r="F2322" s="4"/>
      <c r="G2322" s="4" t="s">
        <v>4955</v>
      </c>
      <c r="H2322" s="4" t="s">
        <v>4928</v>
      </c>
      <c r="I2322" s="4">
        <v>1707</v>
      </c>
      <c r="J2322" s="4" t="s">
        <v>5137</v>
      </c>
      <c r="K2322" s="4" t="s">
        <v>4957</v>
      </c>
      <c r="L2322" s="4"/>
    </row>
    <row r="2323" spans="1:12">
      <c r="A2323" s="4" t="s">
        <v>7458</v>
      </c>
      <c r="B2323" s="4" t="s">
        <v>4279</v>
      </c>
      <c r="C2323" s="4" t="s">
        <v>4975</v>
      </c>
      <c r="D2323" s="5">
        <v>45820</v>
      </c>
      <c r="E2323" s="4" t="s">
        <v>4894</v>
      </c>
      <c r="F2323" s="4"/>
      <c r="G2323" s="4" t="s">
        <v>4944</v>
      </c>
      <c r="H2323" s="4"/>
      <c r="I2323" s="4">
        <v>25</v>
      </c>
      <c r="J2323" s="4" t="s">
        <v>5100</v>
      </c>
      <c r="K2323" s="4" t="s">
        <v>4963</v>
      </c>
      <c r="L2323" s="4"/>
    </row>
    <row r="2324" spans="1:12">
      <c r="A2324" s="4" t="s">
        <v>7459</v>
      </c>
      <c r="B2324" s="4" t="s">
        <v>1289</v>
      </c>
      <c r="C2324" s="4" t="s">
        <v>5106</v>
      </c>
      <c r="D2324" s="5">
        <v>45667</v>
      </c>
      <c r="E2324" s="4" t="s">
        <v>251</v>
      </c>
      <c r="F2324" s="4" t="s">
        <v>4875</v>
      </c>
      <c r="G2324" s="4" t="s">
        <v>5014</v>
      </c>
      <c r="H2324" s="4" t="s">
        <v>5076</v>
      </c>
      <c r="I2324" s="4"/>
      <c r="J2324" s="4" t="s">
        <v>4940</v>
      </c>
      <c r="K2324" s="4"/>
      <c r="L2324" s="4"/>
    </row>
    <row r="2325" spans="1:12">
      <c r="A2325" s="4" t="s">
        <v>7460</v>
      </c>
      <c r="B2325" s="4" t="s">
        <v>4155</v>
      </c>
      <c r="C2325" s="4" t="s">
        <v>5240</v>
      </c>
      <c r="D2325" s="5">
        <v>45916</v>
      </c>
      <c r="E2325" s="4" t="s">
        <v>21</v>
      </c>
      <c r="F2325" s="4" t="s">
        <v>4875</v>
      </c>
      <c r="G2325" s="4" t="s">
        <v>4927</v>
      </c>
      <c r="H2325" s="4" t="s">
        <v>316</v>
      </c>
      <c r="I2325" s="4">
        <v>847</v>
      </c>
      <c r="J2325" s="4" t="s">
        <v>4977</v>
      </c>
      <c r="K2325" s="4" t="s">
        <v>5057</v>
      </c>
      <c r="L2325" s="4"/>
    </row>
    <row r="2326" spans="1:12">
      <c r="A2326" s="4" t="s">
        <v>7461</v>
      </c>
      <c r="B2326" s="4" t="s">
        <v>155</v>
      </c>
      <c r="C2326" s="4" t="s">
        <v>5240</v>
      </c>
      <c r="D2326" s="5">
        <v>45748</v>
      </c>
      <c r="E2326" s="4" t="s">
        <v>4896</v>
      </c>
      <c r="F2326" s="4" t="s">
        <v>4898</v>
      </c>
      <c r="G2326" s="4" t="s">
        <v>5039</v>
      </c>
      <c r="H2326" s="4" t="s">
        <v>5006</v>
      </c>
      <c r="I2326" s="4">
        <v>33</v>
      </c>
      <c r="J2326" s="4" t="s">
        <v>4946</v>
      </c>
      <c r="K2326" s="4" t="s">
        <v>4969</v>
      </c>
      <c r="L2326" s="4" t="s">
        <v>5603</v>
      </c>
    </row>
    <row r="2327" spans="1:12">
      <c r="A2327" s="4" t="s">
        <v>7462</v>
      </c>
      <c r="B2327" s="4" t="s">
        <v>3344</v>
      </c>
      <c r="C2327" s="4" t="s">
        <v>5170</v>
      </c>
      <c r="D2327" s="5"/>
      <c r="E2327" s="4" t="s">
        <v>5038</v>
      </c>
      <c r="F2327" s="4" t="s">
        <v>4839</v>
      </c>
      <c r="G2327" s="4" t="s">
        <v>5069</v>
      </c>
      <c r="H2327" s="4" t="s">
        <v>4983</v>
      </c>
      <c r="I2327" s="4">
        <v>1792</v>
      </c>
      <c r="J2327" s="4" t="s">
        <v>5092</v>
      </c>
      <c r="K2327" s="4" t="s">
        <v>5003</v>
      </c>
      <c r="L2327" s="4"/>
    </row>
    <row r="2328" spans="1:12">
      <c r="A2328" s="4" t="s">
        <v>7463</v>
      </c>
      <c r="B2328" s="4" t="s">
        <v>4490</v>
      </c>
      <c r="C2328" s="4" t="s">
        <v>5111</v>
      </c>
      <c r="D2328" s="5">
        <v>45801</v>
      </c>
      <c r="E2328" s="4"/>
      <c r="F2328" s="4" t="s">
        <v>4875</v>
      </c>
      <c r="G2328" s="4" t="s">
        <v>4927</v>
      </c>
      <c r="H2328" s="4" t="s">
        <v>4934</v>
      </c>
      <c r="I2328" s="4">
        <v>1236</v>
      </c>
      <c r="J2328" s="4" t="s">
        <v>5100</v>
      </c>
      <c r="K2328" s="4"/>
      <c r="L2328" s="4"/>
    </row>
    <row r="2329" spans="1:12">
      <c r="A2329" s="4" t="s">
        <v>7464</v>
      </c>
      <c r="B2329" s="4" t="s">
        <v>4426</v>
      </c>
      <c r="C2329" s="4" t="s">
        <v>4932</v>
      </c>
      <c r="D2329" s="5"/>
      <c r="E2329" s="4" t="s">
        <v>4960</v>
      </c>
      <c r="F2329" s="4" t="s">
        <v>4857</v>
      </c>
      <c r="G2329" s="4" t="s">
        <v>4927</v>
      </c>
      <c r="H2329" s="4" t="s">
        <v>5076</v>
      </c>
      <c r="I2329" s="4"/>
      <c r="J2329" s="4" t="s">
        <v>5018</v>
      </c>
      <c r="K2329" s="4"/>
      <c r="L2329" s="4"/>
    </row>
    <row r="2330" spans="1:12">
      <c r="A2330" s="4" t="s">
        <v>7465</v>
      </c>
      <c r="B2330" s="4" t="s">
        <v>4569</v>
      </c>
      <c r="C2330" s="4" t="s">
        <v>5293</v>
      </c>
      <c r="D2330" s="5">
        <v>45890</v>
      </c>
      <c r="E2330" s="4" t="s">
        <v>4894</v>
      </c>
      <c r="F2330" s="4" t="s">
        <v>4908</v>
      </c>
      <c r="G2330" s="4" t="s">
        <v>4938</v>
      </c>
      <c r="H2330" s="4" t="s">
        <v>133</v>
      </c>
      <c r="I2330" s="4">
        <v>121</v>
      </c>
      <c r="J2330" s="4" t="s">
        <v>5049</v>
      </c>
      <c r="K2330" s="4" t="s">
        <v>4978</v>
      </c>
      <c r="L2330" s="4"/>
    </row>
    <row r="2331" spans="1:12">
      <c r="A2331" s="4" t="s">
        <v>7466</v>
      </c>
      <c r="B2331" s="4" t="s">
        <v>4105</v>
      </c>
      <c r="C2331" s="4" t="s">
        <v>5240</v>
      </c>
      <c r="D2331" s="5">
        <v>45698</v>
      </c>
      <c r="E2331" s="4" t="s">
        <v>4982</v>
      </c>
      <c r="F2331" s="4" t="s">
        <v>4865</v>
      </c>
      <c r="G2331" s="4" t="s">
        <v>5142</v>
      </c>
      <c r="H2331" s="4" t="s">
        <v>5011</v>
      </c>
      <c r="I2331" s="4">
        <v>2190</v>
      </c>
      <c r="J2331" s="4"/>
      <c r="K2331" s="4" t="s">
        <v>4999</v>
      </c>
      <c r="L2331" s="4"/>
    </row>
    <row r="2332" spans="1:12">
      <c r="A2332" s="4" t="s">
        <v>7467</v>
      </c>
      <c r="B2332" s="4" t="s">
        <v>4097</v>
      </c>
      <c r="C2332" s="4" t="s">
        <v>4990</v>
      </c>
      <c r="D2332" s="5">
        <v>45984</v>
      </c>
      <c r="E2332" s="4"/>
      <c r="F2332" s="4" t="s">
        <v>4898</v>
      </c>
      <c r="G2332" s="4" t="s">
        <v>5025</v>
      </c>
      <c r="H2332" s="4" t="s">
        <v>4928</v>
      </c>
      <c r="I2332" s="4"/>
      <c r="J2332" s="4" t="s">
        <v>5092</v>
      </c>
      <c r="K2332" s="4" t="s">
        <v>4957</v>
      </c>
      <c r="L2332" s="4"/>
    </row>
    <row r="2333" spans="1:12">
      <c r="A2333" s="4" t="s">
        <v>7468</v>
      </c>
      <c r="B2333" s="4" t="s">
        <v>3866</v>
      </c>
      <c r="C2333" s="4" t="s">
        <v>5240</v>
      </c>
      <c r="D2333" s="5">
        <v>45871</v>
      </c>
      <c r="E2333" s="4" t="s">
        <v>21</v>
      </c>
      <c r="F2333" s="4" t="s">
        <v>4908</v>
      </c>
      <c r="G2333" s="4" t="s">
        <v>4950</v>
      </c>
      <c r="H2333" s="4" t="s">
        <v>316</v>
      </c>
      <c r="I2333" s="4">
        <v>578</v>
      </c>
      <c r="J2333" s="4" t="s">
        <v>5049</v>
      </c>
      <c r="K2333" s="4" t="s">
        <v>5047</v>
      </c>
      <c r="L2333" s="4" t="s">
        <v>5865</v>
      </c>
    </row>
    <row r="2334" spans="1:12">
      <c r="A2334" s="4" t="s">
        <v>7469</v>
      </c>
      <c r="B2334" s="4" t="s">
        <v>2051</v>
      </c>
      <c r="C2334" s="4" t="s">
        <v>5229</v>
      </c>
      <c r="D2334" s="5">
        <v>45936</v>
      </c>
      <c r="E2334" s="4" t="s">
        <v>308</v>
      </c>
      <c r="F2334" s="4" t="s">
        <v>4839</v>
      </c>
      <c r="G2334" s="4"/>
      <c r="H2334" s="4" t="s">
        <v>4934</v>
      </c>
      <c r="I2334" s="4">
        <v>1018</v>
      </c>
      <c r="J2334" s="4" t="s">
        <v>4977</v>
      </c>
      <c r="K2334" s="4" t="s">
        <v>5023</v>
      </c>
      <c r="L2334" s="4"/>
    </row>
    <row r="2335" spans="1:12">
      <c r="A2335" s="4" t="s">
        <v>7470</v>
      </c>
      <c r="B2335" s="4" t="s">
        <v>2744</v>
      </c>
      <c r="C2335" s="4" t="s">
        <v>4932</v>
      </c>
      <c r="D2335" s="5">
        <v>46009</v>
      </c>
      <c r="E2335" s="4"/>
      <c r="F2335" s="4" t="s">
        <v>4824</v>
      </c>
      <c r="G2335" s="4" t="s">
        <v>4938</v>
      </c>
      <c r="H2335" s="4"/>
      <c r="I2335" s="4">
        <v>383</v>
      </c>
      <c r="J2335" s="4" t="s">
        <v>5100</v>
      </c>
      <c r="K2335" s="4" t="s">
        <v>4978</v>
      </c>
      <c r="L2335" s="4"/>
    </row>
    <row r="2336" spans="1:12">
      <c r="A2336" s="4" t="s">
        <v>7471</v>
      </c>
      <c r="B2336" s="4" t="s">
        <v>2821</v>
      </c>
      <c r="C2336" s="4" t="s">
        <v>5348</v>
      </c>
      <c r="D2336" s="5">
        <v>45763</v>
      </c>
      <c r="E2336" s="4" t="s">
        <v>4966</v>
      </c>
      <c r="F2336" s="4"/>
      <c r="G2336" s="4" t="s">
        <v>5014</v>
      </c>
      <c r="H2336" s="4" t="s">
        <v>5052</v>
      </c>
      <c r="I2336" s="4">
        <v>2350</v>
      </c>
      <c r="J2336" s="4" t="s">
        <v>5100</v>
      </c>
      <c r="K2336" s="4" t="s">
        <v>5057</v>
      </c>
      <c r="L2336" s="4"/>
    </row>
    <row r="2337" spans="1:11">
      <c r="A2337" s="4" t="s">
        <v>7472</v>
      </c>
      <c r="B2337" s="4" t="s">
        <v>766</v>
      </c>
      <c r="C2337" s="4" t="s">
        <v>5020</v>
      </c>
      <c r="D2337" s="5">
        <v>45986</v>
      </c>
      <c r="E2337" s="4" t="s">
        <v>4894</v>
      </c>
      <c r="F2337" s="4"/>
      <c r="G2337" s="4" t="s">
        <v>5059</v>
      </c>
      <c r="H2337" s="4" t="s">
        <v>5063</v>
      </c>
      <c r="I2337" s="4">
        <v>1216</v>
      </c>
      <c r="J2337" s="4" t="s">
        <v>4962</v>
      </c>
      <c r="K2337" s="4" t="s">
        <v>4999</v>
      </c>
    </row>
    <row r="2338" spans="1:11">
      <c r="A2338" s="4" t="s">
        <v>7473</v>
      </c>
      <c r="B2338" s="4" t="s">
        <v>646</v>
      </c>
      <c r="C2338" s="4" t="s">
        <v>5226</v>
      </c>
      <c r="D2338" s="5">
        <v>45842</v>
      </c>
      <c r="E2338" s="4" t="s">
        <v>251</v>
      </c>
      <c r="F2338" s="4" t="s">
        <v>4865</v>
      </c>
      <c r="G2338" s="4" t="s">
        <v>5142</v>
      </c>
      <c r="H2338" s="4" t="s">
        <v>5090</v>
      </c>
      <c r="I2338" s="4">
        <v>1015</v>
      </c>
      <c r="J2338" s="4" t="s">
        <v>5049</v>
      </c>
      <c r="K2338" s="4" t="s">
        <v>5122</v>
      </c>
    </row>
    <row r="2339" spans="1:11">
      <c r="A2339" s="4" t="s">
        <v>7474</v>
      </c>
      <c r="B2339" s="4" t="s">
        <v>3882</v>
      </c>
      <c r="C2339" s="4" t="s">
        <v>4949</v>
      </c>
      <c r="D2339" s="5">
        <v>46004</v>
      </c>
      <c r="E2339" s="4" t="s">
        <v>369</v>
      </c>
      <c r="F2339" s="4" t="s">
        <v>4875</v>
      </c>
      <c r="G2339" s="4"/>
      <c r="H2339" s="4" t="s">
        <v>489</v>
      </c>
      <c r="I2339" s="4">
        <v>472</v>
      </c>
      <c r="J2339" s="4" t="s">
        <v>5018</v>
      </c>
      <c r="K2339" s="4" t="s">
        <v>4963</v>
      </c>
    </row>
    <row r="2340" spans="1:11">
      <c r="A2340" s="4" t="s">
        <v>7475</v>
      </c>
      <c r="B2340" s="4" t="s">
        <v>2512</v>
      </c>
      <c r="C2340" s="4" t="s">
        <v>4942</v>
      </c>
      <c r="D2340" s="5">
        <v>45902</v>
      </c>
      <c r="E2340" s="4"/>
      <c r="F2340" s="4" t="s">
        <v>4891</v>
      </c>
      <c r="G2340" s="4" t="s">
        <v>4950</v>
      </c>
      <c r="H2340" s="4" t="s">
        <v>4968</v>
      </c>
      <c r="I2340" s="4"/>
      <c r="J2340" s="4" t="s">
        <v>4935</v>
      </c>
      <c r="K2340" s="4" t="s">
        <v>4957</v>
      </c>
    </row>
    <row r="2341" spans="1:11">
      <c r="A2341" s="4" t="s">
        <v>7476</v>
      </c>
      <c r="B2341" s="4" t="s">
        <v>2393</v>
      </c>
      <c r="C2341" s="4" t="s">
        <v>4990</v>
      </c>
      <c r="D2341" s="5">
        <v>45921</v>
      </c>
      <c r="E2341" s="4" t="s">
        <v>5038</v>
      </c>
      <c r="F2341" s="4"/>
      <c r="G2341" s="4" t="s">
        <v>5039</v>
      </c>
      <c r="H2341" s="4" t="s">
        <v>4945</v>
      </c>
      <c r="I2341" s="4">
        <v>3</v>
      </c>
      <c r="J2341" s="4" t="s">
        <v>5002</v>
      </c>
      <c r="K2341" s="4" t="s">
        <v>5053</v>
      </c>
    </row>
    <row r="2342" spans="1:11">
      <c r="A2342" s="4" t="s">
        <v>7477</v>
      </c>
      <c r="B2342" s="4" t="s">
        <v>2479</v>
      </c>
      <c r="C2342" s="4" t="s">
        <v>5140</v>
      </c>
      <c r="D2342" s="5">
        <v>45878</v>
      </c>
      <c r="E2342" s="4" t="s">
        <v>5038</v>
      </c>
      <c r="F2342" s="4" t="s">
        <v>4819</v>
      </c>
      <c r="G2342" s="4" t="s">
        <v>5142</v>
      </c>
      <c r="H2342" s="4" t="s">
        <v>5072</v>
      </c>
      <c r="I2342" s="4">
        <v>618</v>
      </c>
      <c r="J2342" s="4"/>
      <c r="K2342" s="4" t="s">
        <v>5023</v>
      </c>
    </row>
    <row r="2343" spans="1:11">
      <c r="A2343" s="4" t="s">
        <v>7478</v>
      </c>
      <c r="B2343" s="4" t="s">
        <v>4330</v>
      </c>
      <c r="C2343" s="4" t="s">
        <v>5068</v>
      </c>
      <c r="D2343" s="5">
        <v>45896</v>
      </c>
      <c r="E2343" s="4" t="s">
        <v>5022</v>
      </c>
      <c r="F2343" s="4"/>
      <c r="G2343" s="4" t="s">
        <v>4927</v>
      </c>
      <c r="H2343" s="4" t="s">
        <v>4994</v>
      </c>
      <c r="I2343" s="4">
        <v>827</v>
      </c>
      <c r="J2343" s="4"/>
      <c r="K2343" s="4" t="s">
        <v>4978</v>
      </c>
    </row>
    <row r="2344" spans="1:11">
      <c r="A2344" s="4" t="s">
        <v>7479</v>
      </c>
      <c r="B2344" s="4" t="s">
        <v>1252</v>
      </c>
      <c r="C2344" s="4" t="s">
        <v>5126</v>
      </c>
      <c r="D2344" s="5">
        <v>45749</v>
      </c>
      <c r="E2344" s="4" t="s">
        <v>5034</v>
      </c>
      <c r="F2344" s="4" t="s">
        <v>4824</v>
      </c>
      <c r="G2344" s="4" t="s">
        <v>5074</v>
      </c>
      <c r="H2344" s="4" t="s">
        <v>4988</v>
      </c>
      <c r="I2344" s="4">
        <v>2175</v>
      </c>
      <c r="J2344" s="4" t="s">
        <v>4973</v>
      </c>
      <c r="K2344" s="4" t="s">
        <v>5023</v>
      </c>
    </row>
    <row r="2345" spans="1:11">
      <c r="A2345" s="4" t="s">
        <v>7480</v>
      </c>
      <c r="B2345" s="4" t="s">
        <v>3895</v>
      </c>
      <c r="C2345" s="4" t="s">
        <v>4992</v>
      </c>
      <c r="D2345" s="5">
        <v>45845</v>
      </c>
      <c r="E2345" s="4" t="s">
        <v>5065</v>
      </c>
      <c r="F2345" s="4" t="s">
        <v>4865</v>
      </c>
      <c r="G2345" s="4" t="s">
        <v>4961</v>
      </c>
      <c r="H2345" s="4" t="s">
        <v>4934</v>
      </c>
      <c r="I2345" s="4">
        <v>1473</v>
      </c>
      <c r="J2345" s="4"/>
      <c r="K2345" s="4"/>
    </row>
    <row r="2346" spans="1:11">
      <c r="A2346" s="4" t="s">
        <v>7481</v>
      </c>
      <c r="B2346" s="4" t="s">
        <v>1641</v>
      </c>
      <c r="C2346" s="4" t="s">
        <v>5016</v>
      </c>
      <c r="D2346" s="5">
        <v>45760</v>
      </c>
      <c r="E2346" s="4" t="s">
        <v>4982</v>
      </c>
      <c r="F2346" s="4" t="s">
        <v>4891</v>
      </c>
      <c r="G2346" s="4" t="s">
        <v>4927</v>
      </c>
      <c r="H2346" s="4" t="s">
        <v>5011</v>
      </c>
      <c r="I2346" s="4">
        <v>410</v>
      </c>
      <c r="J2346" s="4" t="s">
        <v>5191</v>
      </c>
      <c r="K2346" s="4" t="s">
        <v>5023</v>
      </c>
    </row>
    <row r="2347" spans="1:11">
      <c r="A2347" s="4" t="s">
        <v>7482</v>
      </c>
      <c r="B2347" s="4" t="s">
        <v>1794</v>
      </c>
      <c r="C2347" s="4" t="s">
        <v>5152</v>
      </c>
      <c r="D2347" s="5">
        <v>45919</v>
      </c>
      <c r="E2347" s="4" t="s">
        <v>5079</v>
      </c>
      <c r="F2347" s="4"/>
      <c r="G2347" s="4" t="s">
        <v>5014</v>
      </c>
      <c r="H2347" s="4"/>
      <c r="I2347" s="4"/>
      <c r="J2347" s="4" t="s">
        <v>4973</v>
      </c>
      <c r="K2347" s="4" t="s">
        <v>5012</v>
      </c>
    </row>
    <row r="2348" spans="1:11">
      <c r="A2348" s="4" t="s">
        <v>7483</v>
      </c>
      <c r="B2348" s="4" t="s">
        <v>4504</v>
      </c>
      <c r="C2348" s="4" t="s">
        <v>5260</v>
      </c>
      <c r="D2348" s="5">
        <v>46004</v>
      </c>
      <c r="E2348" s="4" t="s">
        <v>308</v>
      </c>
      <c r="F2348" s="4" t="s">
        <v>4891</v>
      </c>
      <c r="G2348" s="4" t="s">
        <v>5059</v>
      </c>
      <c r="H2348" s="4" t="s">
        <v>5080</v>
      </c>
      <c r="I2348" s="4">
        <v>1379</v>
      </c>
      <c r="J2348" s="4" t="s">
        <v>5191</v>
      </c>
      <c r="K2348" s="4" t="s">
        <v>5053</v>
      </c>
    </row>
    <row r="2349" spans="1:11">
      <c r="A2349" s="4" t="s">
        <v>7484</v>
      </c>
      <c r="B2349" s="4" t="s">
        <v>3770</v>
      </c>
      <c r="C2349" s="4" t="s">
        <v>4949</v>
      </c>
      <c r="D2349" s="5">
        <v>46017</v>
      </c>
      <c r="E2349" s="4" t="s">
        <v>5094</v>
      </c>
      <c r="F2349" s="4" t="s">
        <v>4857</v>
      </c>
      <c r="G2349" s="4" t="s">
        <v>5010</v>
      </c>
      <c r="H2349" s="4" t="s">
        <v>4983</v>
      </c>
      <c r="I2349" s="4">
        <v>2155</v>
      </c>
      <c r="J2349" s="4" t="s">
        <v>5031</v>
      </c>
      <c r="K2349" s="4" t="s">
        <v>4969</v>
      </c>
    </row>
    <row r="2350" spans="1:11">
      <c r="A2350" s="4" t="s">
        <v>7485</v>
      </c>
      <c r="B2350" s="4" t="s">
        <v>4426</v>
      </c>
      <c r="C2350" s="4" t="s">
        <v>5145</v>
      </c>
      <c r="D2350" s="5">
        <v>46007</v>
      </c>
      <c r="E2350" s="4" t="s">
        <v>4896</v>
      </c>
      <c r="F2350" s="4" t="s">
        <v>4847</v>
      </c>
      <c r="G2350" s="4" t="s">
        <v>5174</v>
      </c>
      <c r="H2350" s="4" t="s">
        <v>4994</v>
      </c>
      <c r="I2350" s="4"/>
      <c r="J2350" s="4" t="s">
        <v>5082</v>
      </c>
      <c r="K2350" s="4" t="s">
        <v>4999</v>
      </c>
    </row>
    <row r="2351" spans="1:11">
      <c r="A2351" s="4" t="s">
        <v>7486</v>
      </c>
      <c r="B2351" s="4" t="s">
        <v>1434</v>
      </c>
      <c r="C2351" s="4" t="s">
        <v>5325</v>
      </c>
      <c r="D2351" s="5">
        <v>45711</v>
      </c>
      <c r="E2351" s="4"/>
      <c r="F2351" s="4"/>
      <c r="G2351" s="4" t="s">
        <v>5062</v>
      </c>
      <c r="H2351" s="4" t="s">
        <v>4945</v>
      </c>
      <c r="I2351" s="4">
        <v>1837</v>
      </c>
      <c r="J2351" s="4"/>
      <c r="K2351" s="4" t="s">
        <v>5012</v>
      </c>
    </row>
    <row r="2352" spans="1:11">
      <c r="A2352" s="4" t="s">
        <v>7487</v>
      </c>
      <c r="B2352" s="4" t="s">
        <v>610</v>
      </c>
      <c r="C2352" s="4" t="s">
        <v>5170</v>
      </c>
      <c r="D2352" s="5">
        <v>45893</v>
      </c>
      <c r="E2352" s="4" t="s">
        <v>4954</v>
      </c>
      <c r="F2352" s="4" t="s">
        <v>4824</v>
      </c>
      <c r="G2352" s="4" t="s">
        <v>5014</v>
      </c>
      <c r="H2352" s="4" t="s">
        <v>5011</v>
      </c>
      <c r="I2352" s="4">
        <v>919</v>
      </c>
      <c r="J2352" s="4" t="s">
        <v>4984</v>
      </c>
      <c r="K2352" s="4" t="s">
        <v>5035</v>
      </c>
    </row>
    <row r="2353" spans="1:12">
      <c r="A2353" s="4" t="s">
        <v>7488</v>
      </c>
      <c r="B2353" s="4" t="s">
        <v>4677</v>
      </c>
      <c r="C2353" s="4" t="s">
        <v>4937</v>
      </c>
      <c r="D2353" s="5">
        <v>46005</v>
      </c>
      <c r="E2353" s="4" t="s">
        <v>5065</v>
      </c>
      <c r="F2353" s="4" t="s">
        <v>4891</v>
      </c>
      <c r="G2353" s="4" t="s">
        <v>5130</v>
      </c>
      <c r="H2353" s="4" t="s">
        <v>5060</v>
      </c>
      <c r="I2353" s="4">
        <v>1122</v>
      </c>
      <c r="J2353" s="4" t="s">
        <v>4946</v>
      </c>
      <c r="K2353" s="4" t="s">
        <v>5012</v>
      </c>
      <c r="L2353" s="4"/>
    </row>
    <row r="2354" spans="1:12">
      <c r="A2354" s="4" t="s">
        <v>7489</v>
      </c>
      <c r="B2354" s="4" t="s">
        <v>4485</v>
      </c>
      <c r="C2354" s="4" t="s">
        <v>5042</v>
      </c>
      <c r="D2354" s="5">
        <v>45749</v>
      </c>
      <c r="E2354" s="4" t="s">
        <v>4896</v>
      </c>
      <c r="F2354" s="4" t="s">
        <v>4891</v>
      </c>
      <c r="G2354" s="4" t="s">
        <v>4955</v>
      </c>
      <c r="H2354" s="4" t="s">
        <v>5136</v>
      </c>
      <c r="I2354" s="4">
        <v>711</v>
      </c>
      <c r="J2354" s="4" t="s">
        <v>4973</v>
      </c>
      <c r="K2354" s="4" t="s">
        <v>4957</v>
      </c>
      <c r="L2354" s="4"/>
    </row>
    <row r="2355" spans="1:12">
      <c r="A2355" s="4" t="s">
        <v>7490</v>
      </c>
      <c r="B2355" s="4" t="s">
        <v>4128</v>
      </c>
      <c r="C2355" s="4" t="s">
        <v>5226</v>
      </c>
      <c r="D2355" s="5">
        <v>45704</v>
      </c>
      <c r="E2355" s="4" t="s">
        <v>4960</v>
      </c>
      <c r="F2355" s="4" t="s">
        <v>4891</v>
      </c>
      <c r="G2355" s="4" t="s">
        <v>5174</v>
      </c>
      <c r="H2355" s="4" t="s">
        <v>133</v>
      </c>
      <c r="I2355" s="4">
        <v>1718</v>
      </c>
      <c r="J2355" s="4" t="s">
        <v>4946</v>
      </c>
      <c r="K2355" s="4" t="s">
        <v>4969</v>
      </c>
      <c r="L2355" s="4"/>
    </row>
    <row r="2356" spans="1:12">
      <c r="A2356" s="4" t="s">
        <v>7491</v>
      </c>
      <c r="B2356" s="4" t="s">
        <v>866</v>
      </c>
      <c r="C2356" s="4" t="s">
        <v>5078</v>
      </c>
      <c r="D2356" s="5">
        <v>45925</v>
      </c>
      <c r="E2356" s="4" t="s">
        <v>5056</v>
      </c>
      <c r="F2356" s="4"/>
      <c r="G2356" s="4" t="s">
        <v>5044</v>
      </c>
      <c r="H2356" s="4" t="s">
        <v>5060</v>
      </c>
      <c r="I2356" s="4">
        <v>2352</v>
      </c>
      <c r="J2356" s="4" t="s">
        <v>5002</v>
      </c>
      <c r="K2356" s="4"/>
      <c r="L2356" s="4"/>
    </row>
    <row r="2357" spans="1:12">
      <c r="A2357" s="4" t="s">
        <v>7492</v>
      </c>
      <c r="B2357" s="4" t="s">
        <v>1931</v>
      </c>
      <c r="C2357" s="4" t="s">
        <v>5106</v>
      </c>
      <c r="D2357" s="5">
        <v>45669</v>
      </c>
      <c r="E2357" s="4" t="s">
        <v>5113</v>
      </c>
      <c r="F2357" s="4"/>
      <c r="G2357" s="4" t="s">
        <v>5062</v>
      </c>
      <c r="H2357" s="4" t="s">
        <v>4951</v>
      </c>
      <c r="I2357" s="4">
        <v>1690</v>
      </c>
      <c r="J2357" s="4" t="s">
        <v>5002</v>
      </c>
      <c r="K2357" s="4" t="s">
        <v>4947</v>
      </c>
      <c r="L2357" s="4"/>
    </row>
    <row r="2358" spans="1:12">
      <c r="A2358" s="4" t="s">
        <v>7493</v>
      </c>
      <c r="B2358" s="4" t="s">
        <v>57</v>
      </c>
      <c r="C2358" s="4" t="s">
        <v>5152</v>
      </c>
      <c r="D2358" s="5">
        <v>45889</v>
      </c>
      <c r="E2358" s="4" t="s">
        <v>5113</v>
      </c>
      <c r="F2358" s="4" t="s">
        <v>4875</v>
      </c>
      <c r="G2358" s="4" t="s">
        <v>5062</v>
      </c>
      <c r="H2358" s="4"/>
      <c r="I2358" s="4">
        <v>673</v>
      </c>
      <c r="J2358" s="4" t="s">
        <v>4940</v>
      </c>
      <c r="K2358" s="4" t="s">
        <v>4978</v>
      </c>
      <c r="L2358" s="4"/>
    </row>
    <row r="2359" spans="1:12">
      <c r="A2359" s="4" t="s">
        <v>7494</v>
      </c>
      <c r="B2359" s="4" t="s">
        <v>2258</v>
      </c>
      <c r="C2359" s="4" t="s">
        <v>5210</v>
      </c>
      <c r="D2359" s="5">
        <v>45965</v>
      </c>
      <c r="E2359" s="4" t="s">
        <v>4982</v>
      </c>
      <c r="F2359" s="4" t="s">
        <v>4819</v>
      </c>
      <c r="G2359" s="4" t="s">
        <v>4993</v>
      </c>
      <c r="H2359" s="4"/>
      <c r="I2359" s="4">
        <v>169</v>
      </c>
      <c r="J2359" s="4" t="s">
        <v>5031</v>
      </c>
      <c r="K2359" s="4"/>
      <c r="L2359" s="4"/>
    </row>
    <row r="2360" spans="1:12">
      <c r="A2360" s="4" t="s">
        <v>7495</v>
      </c>
      <c r="B2360" s="4" t="s">
        <v>4372</v>
      </c>
      <c r="C2360" s="4" t="s">
        <v>5238</v>
      </c>
      <c r="D2360" s="5">
        <v>45913</v>
      </c>
      <c r="E2360" s="4" t="s">
        <v>251</v>
      </c>
      <c r="F2360" s="4"/>
      <c r="G2360" s="4" t="s">
        <v>4972</v>
      </c>
      <c r="H2360" s="4"/>
      <c r="I2360" s="4">
        <v>1858</v>
      </c>
      <c r="J2360" s="4" t="s">
        <v>4929</v>
      </c>
      <c r="K2360" s="4" t="s">
        <v>4978</v>
      </c>
      <c r="L2360" s="4"/>
    </row>
    <row r="2361" spans="1:12">
      <c r="A2361" s="4" t="s">
        <v>7496</v>
      </c>
      <c r="B2361" s="4" t="s">
        <v>2199</v>
      </c>
      <c r="C2361" s="4" t="s">
        <v>5213</v>
      </c>
      <c r="D2361" s="5">
        <v>45732</v>
      </c>
      <c r="E2361" s="4" t="s">
        <v>251</v>
      </c>
      <c r="F2361" s="4" t="s">
        <v>4819</v>
      </c>
      <c r="G2361" s="4" t="s">
        <v>5095</v>
      </c>
      <c r="H2361" s="4" t="s">
        <v>4998</v>
      </c>
      <c r="I2361" s="4">
        <v>1857</v>
      </c>
      <c r="J2361" s="4"/>
      <c r="K2361" s="4" t="s">
        <v>4963</v>
      </c>
      <c r="L2361" s="4" t="s">
        <v>5219</v>
      </c>
    </row>
    <row r="2362" spans="1:12">
      <c r="A2362" s="4" t="s">
        <v>7497</v>
      </c>
      <c r="B2362" s="4" t="s">
        <v>3382</v>
      </c>
      <c r="C2362" s="4" t="s">
        <v>5163</v>
      </c>
      <c r="D2362" s="5">
        <v>45998</v>
      </c>
      <c r="E2362" s="4" t="s">
        <v>4960</v>
      </c>
      <c r="F2362" s="4" t="s">
        <v>4865</v>
      </c>
      <c r="G2362" s="4" t="s">
        <v>5135</v>
      </c>
      <c r="H2362" s="4" t="s">
        <v>4968</v>
      </c>
      <c r="I2362" s="4"/>
      <c r="J2362" s="4" t="s">
        <v>5082</v>
      </c>
      <c r="K2362" s="4"/>
      <c r="L2362" s="4"/>
    </row>
    <row r="2363" spans="1:12">
      <c r="A2363" s="4" t="s">
        <v>7498</v>
      </c>
      <c r="B2363" s="4" t="s">
        <v>1086</v>
      </c>
      <c r="C2363" s="4" t="s">
        <v>5176</v>
      </c>
      <c r="D2363" s="5">
        <v>45717</v>
      </c>
      <c r="E2363" s="4"/>
      <c r="F2363" s="4"/>
      <c r="G2363" s="4" t="s">
        <v>4976</v>
      </c>
      <c r="H2363" s="4" t="s">
        <v>4988</v>
      </c>
      <c r="I2363" s="4"/>
      <c r="J2363" s="4" t="s">
        <v>5049</v>
      </c>
      <c r="K2363" s="4"/>
      <c r="L2363" s="4"/>
    </row>
    <row r="2364" spans="1:12">
      <c r="A2364" s="4" t="s">
        <v>7499</v>
      </c>
      <c r="B2364" s="4" t="s">
        <v>4550</v>
      </c>
      <c r="C2364" s="4" t="s">
        <v>5086</v>
      </c>
      <c r="D2364" s="5">
        <v>46015</v>
      </c>
      <c r="E2364" s="4" t="s">
        <v>5127</v>
      </c>
      <c r="F2364" s="4"/>
      <c r="G2364" s="4" t="s">
        <v>5130</v>
      </c>
      <c r="H2364" s="4" t="s">
        <v>489</v>
      </c>
      <c r="I2364" s="4">
        <v>716</v>
      </c>
      <c r="J2364" s="4"/>
      <c r="K2364" s="4" t="s">
        <v>4999</v>
      </c>
      <c r="L2364" s="4"/>
    </row>
    <row r="2365" spans="1:12">
      <c r="A2365" s="4" t="s">
        <v>7500</v>
      </c>
      <c r="B2365" s="4" t="s">
        <v>2331</v>
      </c>
      <c r="C2365" s="4" t="s">
        <v>5001</v>
      </c>
      <c r="D2365" s="5">
        <v>45734</v>
      </c>
      <c r="E2365" s="4" t="s">
        <v>4966</v>
      </c>
      <c r="F2365" s="4" t="s">
        <v>4824</v>
      </c>
      <c r="G2365" s="4" t="s">
        <v>5172</v>
      </c>
      <c r="H2365" s="4" t="s">
        <v>5052</v>
      </c>
      <c r="I2365" s="4">
        <v>110</v>
      </c>
      <c r="J2365" s="4" t="s">
        <v>4956</v>
      </c>
      <c r="K2365" s="4" t="s">
        <v>5053</v>
      </c>
      <c r="L2365" s="4"/>
    </row>
    <row r="2366" spans="1:12">
      <c r="A2366" s="4" t="s">
        <v>7501</v>
      </c>
      <c r="B2366" s="4" t="s">
        <v>1244</v>
      </c>
      <c r="C2366" s="4" t="s">
        <v>5016</v>
      </c>
      <c r="D2366" s="5">
        <v>45852</v>
      </c>
      <c r="E2366" s="4" t="s">
        <v>4894</v>
      </c>
      <c r="F2366" s="4"/>
      <c r="G2366" s="4" t="s">
        <v>5010</v>
      </c>
      <c r="H2366" s="4" t="s">
        <v>5011</v>
      </c>
      <c r="I2366" s="4"/>
      <c r="J2366" s="4"/>
      <c r="K2366" s="4"/>
      <c r="L2366" s="4"/>
    </row>
    <row r="2367" spans="1:12">
      <c r="A2367" s="4" t="s">
        <v>7502</v>
      </c>
      <c r="B2367" s="4" t="s">
        <v>2311</v>
      </c>
      <c r="C2367" s="4" t="s">
        <v>5325</v>
      </c>
      <c r="D2367" s="5">
        <v>45824</v>
      </c>
      <c r="E2367" s="4" t="s">
        <v>4896</v>
      </c>
      <c r="F2367" s="4" t="s">
        <v>4875</v>
      </c>
      <c r="G2367" s="4" t="s">
        <v>5174</v>
      </c>
      <c r="H2367" s="4" t="s">
        <v>5076</v>
      </c>
      <c r="I2367" s="4">
        <v>826</v>
      </c>
      <c r="J2367" s="4" t="s">
        <v>4973</v>
      </c>
      <c r="K2367" s="4" t="s">
        <v>5012</v>
      </c>
      <c r="L2367" s="4"/>
    </row>
    <row r="2368" spans="1:12">
      <c r="A2368" s="4" t="s">
        <v>7503</v>
      </c>
      <c r="B2368" s="4" t="s">
        <v>4774</v>
      </c>
      <c r="C2368" s="4" t="s">
        <v>5016</v>
      </c>
      <c r="D2368" s="5">
        <v>45778</v>
      </c>
      <c r="E2368" s="4" t="s">
        <v>5134</v>
      </c>
      <c r="F2368" s="4" t="s">
        <v>4908</v>
      </c>
      <c r="G2368" s="4" t="s">
        <v>4997</v>
      </c>
      <c r="H2368" s="4" t="s">
        <v>4928</v>
      </c>
      <c r="I2368" s="4">
        <v>321</v>
      </c>
      <c r="J2368" s="4" t="s">
        <v>4984</v>
      </c>
      <c r="K2368" s="4" t="s">
        <v>5035</v>
      </c>
      <c r="L2368" s="4"/>
    </row>
    <row r="2369" spans="1:11">
      <c r="A2369" s="4" t="s">
        <v>7504</v>
      </c>
      <c r="B2369" s="4" t="s">
        <v>3053</v>
      </c>
      <c r="C2369" s="4" t="s">
        <v>5163</v>
      </c>
      <c r="D2369" s="5">
        <v>45879</v>
      </c>
      <c r="E2369" s="4" t="s">
        <v>4954</v>
      </c>
      <c r="F2369" s="4" t="s">
        <v>4891</v>
      </c>
      <c r="G2369" s="4" t="s">
        <v>5174</v>
      </c>
      <c r="H2369" s="4" t="s">
        <v>5063</v>
      </c>
      <c r="I2369" s="4">
        <v>2267</v>
      </c>
      <c r="J2369" s="4" t="s">
        <v>5100</v>
      </c>
      <c r="K2369" s="4" t="s">
        <v>5122</v>
      </c>
    </row>
    <row r="2370" spans="1:11">
      <c r="A2370" s="4" t="s">
        <v>7505</v>
      </c>
      <c r="B2370" s="4" t="s">
        <v>3501</v>
      </c>
      <c r="C2370" s="4" t="s">
        <v>5046</v>
      </c>
      <c r="D2370" s="5">
        <v>45681</v>
      </c>
      <c r="E2370" s="4" t="s">
        <v>4943</v>
      </c>
      <c r="F2370" s="4" t="s">
        <v>4875</v>
      </c>
      <c r="G2370" s="4" t="s">
        <v>5062</v>
      </c>
      <c r="H2370" s="4" t="s">
        <v>5060</v>
      </c>
      <c r="I2370" s="4"/>
      <c r="J2370" s="4" t="s">
        <v>5137</v>
      </c>
      <c r="K2370" s="4" t="s">
        <v>5026</v>
      </c>
    </row>
    <row r="2371" spans="1:11">
      <c r="A2371" s="4" t="s">
        <v>7506</v>
      </c>
      <c r="B2371" s="4" t="s">
        <v>4236</v>
      </c>
      <c r="C2371" s="4" t="s">
        <v>5005</v>
      </c>
      <c r="D2371" s="5">
        <v>45834</v>
      </c>
      <c r="E2371" s="4" t="s">
        <v>5065</v>
      </c>
      <c r="F2371" s="4" t="s">
        <v>4908</v>
      </c>
      <c r="G2371" s="4" t="s">
        <v>5010</v>
      </c>
      <c r="H2371" s="4" t="s">
        <v>4983</v>
      </c>
      <c r="I2371" s="4">
        <v>1031</v>
      </c>
      <c r="J2371" s="4" t="s">
        <v>5049</v>
      </c>
      <c r="K2371" s="4" t="s">
        <v>4930</v>
      </c>
    </row>
    <row r="2372" spans="1:11">
      <c r="A2372" s="4" t="s">
        <v>7507</v>
      </c>
      <c r="B2372" s="4" t="s">
        <v>4207</v>
      </c>
      <c r="C2372" s="4" t="s">
        <v>5109</v>
      </c>
      <c r="D2372" s="5">
        <v>45856</v>
      </c>
      <c r="E2372" s="4" t="s">
        <v>4896</v>
      </c>
      <c r="F2372" s="4" t="s">
        <v>4891</v>
      </c>
      <c r="G2372" s="4" t="s">
        <v>4927</v>
      </c>
      <c r="H2372" s="4" t="s">
        <v>5052</v>
      </c>
      <c r="I2372" s="4">
        <v>191</v>
      </c>
      <c r="J2372" s="4" t="s">
        <v>5107</v>
      </c>
      <c r="K2372" s="4" t="s">
        <v>5003</v>
      </c>
    </row>
    <row r="2373" spans="1:11">
      <c r="A2373" s="4" t="s">
        <v>7508</v>
      </c>
      <c r="B2373" s="4" t="s">
        <v>3022</v>
      </c>
      <c r="C2373" s="4" t="s">
        <v>4996</v>
      </c>
      <c r="D2373" s="5">
        <v>45860</v>
      </c>
      <c r="E2373" s="4" t="s">
        <v>4896</v>
      </c>
      <c r="F2373" s="4" t="s">
        <v>4824</v>
      </c>
      <c r="G2373" s="4" t="s">
        <v>5030</v>
      </c>
      <c r="H2373" s="4" t="s">
        <v>4928</v>
      </c>
      <c r="I2373" s="4"/>
      <c r="J2373" s="4" t="s">
        <v>5018</v>
      </c>
      <c r="K2373" s="4" t="s">
        <v>4978</v>
      </c>
    </row>
    <row r="2374" spans="1:11">
      <c r="A2374" s="4" t="s">
        <v>7509</v>
      </c>
      <c r="B2374" s="4" t="s">
        <v>2398</v>
      </c>
      <c r="C2374" s="4" t="s">
        <v>5170</v>
      </c>
      <c r="D2374" s="5">
        <v>45764</v>
      </c>
      <c r="E2374" s="4" t="s">
        <v>4954</v>
      </c>
      <c r="F2374" s="4" t="s">
        <v>4857</v>
      </c>
      <c r="G2374" s="4" t="s">
        <v>5071</v>
      </c>
      <c r="H2374" s="4" t="s">
        <v>5011</v>
      </c>
      <c r="I2374" s="4">
        <v>580</v>
      </c>
      <c r="J2374" s="4" t="s">
        <v>5107</v>
      </c>
      <c r="K2374" s="4" t="s">
        <v>4969</v>
      </c>
    </row>
    <row r="2375" spans="1:11">
      <c r="A2375" s="4" t="s">
        <v>7510</v>
      </c>
      <c r="B2375" s="4" t="s">
        <v>1173</v>
      </c>
      <c r="C2375" s="4" t="s">
        <v>5118</v>
      </c>
      <c r="D2375" s="5">
        <v>45984</v>
      </c>
      <c r="E2375" s="4" t="s">
        <v>4982</v>
      </c>
      <c r="F2375" s="4" t="s">
        <v>4857</v>
      </c>
      <c r="G2375" s="4" t="s">
        <v>5039</v>
      </c>
      <c r="H2375" s="4" t="s">
        <v>5060</v>
      </c>
      <c r="I2375" s="4">
        <v>97</v>
      </c>
      <c r="J2375" s="4" t="s">
        <v>5092</v>
      </c>
      <c r="K2375" s="4" t="s">
        <v>4963</v>
      </c>
    </row>
    <row r="2376" spans="1:11">
      <c r="A2376" s="4" t="s">
        <v>7511</v>
      </c>
      <c r="B2376" s="4" t="s">
        <v>4080</v>
      </c>
      <c r="C2376" s="4" t="s">
        <v>5097</v>
      </c>
      <c r="D2376" s="5">
        <v>45939</v>
      </c>
      <c r="E2376" s="4" t="s">
        <v>5056</v>
      </c>
      <c r="F2376" s="4" t="s">
        <v>4847</v>
      </c>
      <c r="G2376" s="4" t="s">
        <v>5059</v>
      </c>
      <c r="H2376" s="4" t="s">
        <v>4968</v>
      </c>
      <c r="I2376" s="4">
        <v>1368</v>
      </c>
      <c r="J2376" s="4" t="s">
        <v>5100</v>
      </c>
      <c r="K2376" s="4" t="s">
        <v>4963</v>
      </c>
    </row>
    <row r="2377" spans="1:11">
      <c r="A2377" s="4" t="s">
        <v>7512</v>
      </c>
      <c r="B2377" s="4" t="s">
        <v>3568</v>
      </c>
      <c r="C2377" s="4" t="s">
        <v>4949</v>
      </c>
      <c r="D2377" s="5">
        <v>45849</v>
      </c>
      <c r="E2377" s="4" t="s">
        <v>5094</v>
      </c>
      <c r="F2377" s="4"/>
      <c r="G2377" s="4"/>
      <c r="H2377" s="4" t="s">
        <v>316</v>
      </c>
      <c r="I2377" s="4">
        <v>1328</v>
      </c>
      <c r="J2377" s="4" t="s">
        <v>5107</v>
      </c>
      <c r="K2377" s="4" t="s">
        <v>4969</v>
      </c>
    </row>
    <row r="2378" spans="1:11">
      <c r="A2378" s="4" t="s">
        <v>7513</v>
      </c>
      <c r="B2378" s="4" t="s">
        <v>1231</v>
      </c>
      <c r="C2378" s="4" t="s">
        <v>4990</v>
      </c>
      <c r="D2378" s="5">
        <v>45956</v>
      </c>
      <c r="E2378" s="4" t="s">
        <v>5034</v>
      </c>
      <c r="F2378" s="4" t="s">
        <v>4839</v>
      </c>
      <c r="G2378" s="4" t="s">
        <v>5089</v>
      </c>
      <c r="H2378" s="4" t="s">
        <v>5060</v>
      </c>
      <c r="I2378" s="4"/>
      <c r="J2378" s="4" t="s">
        <v>4935</v>
      </c>
      <c r="K2378" s="4" t="s">
        <v>4957</v>
      </c>
    </row>
    <row r="2379" spans="1:11">
      <c r="A2379" s="4" t="s">
        <v>7514</v>
      </c>
      <c r="B2379" s="4" t="s">
        <v>813</v>
      </c>
      <c r="C2379" s="4" t="s">
        <v>5202</v>
      </c>
      <c r="D2379" s="5">
        <v>45670</v>
      </c>
      <c r="E2379" s="4" t="s">
        <v>5056</v>
      </c>
      <c r="F2379" s="4" t="s">
        <v>4875</v>
      </c>
      <c r="G2379" s="4" t="s">
        <v>5071</v>
      </c>
      <c r="H2379" s="4" t="s">
        <v>5006</v>
      </c>
      <c r="I2379" s="4">
        <v>2052</v>
      </c>
      <c r="J2379" s="4"/>
      <c r="K2379" s="4"/>
    </row>
    <row r="2380" spans="1:11">
      <c r="A2380" s="4" t="s">
        <v>7515</v>
      </c>
      <c r="B2380" s="4" t="s">
        <v>1755</v>
      </c>
      <c r="C2380" s="4" t="s">
        <v>5263</v>
      </c>
      <c r="D2380" s="5"/>
      <c r="E2380" s="4" t="s">
        <v>5113</v>
      </c>
      <c r="F2380" s="4" t="s">
        <v>4908</v>
      </c>
      <c r="G2380" s="4" t="s">
        <v>5132</v>
      </c>
      <c r="H2380" s="4" t="s">
        <v>4994</v>
      </c>
      <c r="I2380" s="4">
        <v>2244</v>
      </c>
      <c r="J2380" s="4" t="s">
        <v>4977</v>
      </c>
      <c r="K2380" s="4"/>
    </row>
    <row r="2381" spans="1:11">
      <c r="A2381" s="4" t="s">
        <v>7516</v>
      </c>
      <c r="B2381" s="4" t="s">
        <v>1455</v>
      </c>
      <c r="C2381" s="4" t="s">
        <v>5176</v>
      </c>
      <c r="D2381" s="5">
        <v>45690</v>
      </c>
      <c r="E2381" s="4" t="s">
        <v>308</v>
      </c>
      <c r="F2381" s="4" t="s">
        <v>4875</v>
      </c>
      <c r="G2381" s="4" t="s">
        <v>4955</v>
      </c>
      <c r="H2381" s="4" t="s">
        <v>4934</v>
      </c>
      <c r="I2381" s="4">
        <v>431</v>
      </c>
      <c r="J2381" s="4" t="s">
        <v>4946</v>
      </c>
      <c r="K2381" s="4" t="s">
        <v>4999</v>
      </c>
    </row>
    <row r="2382" spans="1:11">
      <c r="A2382" s="4" t="s">
        <v>7517</v>
      </c>
      <c r="B2382" s="4" t="s">
        <v>2902</v>
      </c>
      <c r="C2382" s="4" t="s">
        <v>5260</v>
      </c>
      <c r="D2382" s="5"/>
      <c r="E2382" s="4" t="s">
        <v>4982</v>
      </c>
      <c r="F2382" s="4"/>
      <c r="G2382" s="4"/>
      <c r="H2382" s="4" t="s">
        <v>5052</v>
      </c>
      <c r="I2382" s="4">
        <v>2111</v>
      </c>
      <c r="J2382" s="4"/>
      <c r="K2382" s="4"/>
    </row>
    <row r="2383" spans="1:11">
      <c r="A2383" s="4" t="s">
        <v>7518</v>
      </c>
      <c r="B2383" s="4" t="s">
        <v>1289</v>
      </c>
      <c r="C2383" s="4" t="s">
        <v>4981</v>
      </c>
      <c r="D2383" s="5">
        <v>45987</v>
      </c>
      <c r="E2383" s="4" t="s">
        <v>5079</v>
      </c>
      <c r="F2383" s="4"/>
      <c r="G2383" s="4" t="s">
        <v>4976</v>
      </c>
      <c r="H2383" s="4" t="s">
        <v>4988</v>
      </c>
      <c r="I2383" s="4">
        <v>1380</v>
      </c>
      <c r="J2383" s="4" t="s">
        <v>4973</v>
      </c>
      <c r="K2383" s="4"/>
    </row>
    <row r="2384" spans="1:11">
      <c r="A2384" s="4" t="s">
        <v>7519</v>
      </c>
      <c r="B2384" s="4" t="s">
        <v>1948</v>
      </c>
      <c r="C2384" s="4" t="s">
        <v>5109</v>
      </c>
      <c r="D2384" s="5">
        <v>45923</v>
      </c>
      <c r="E2384" s="4" t="s">
        <v>5134</v>
      </c>
      <c r="F2384" s="4" t="s">
        <v>4839</v>
      </c>
      <c r="G2384" s="4" t="s">
        <v>5174</v>
      </c>
      <c r="H2384" s="4"/>
      <c r="I2384" s="4">
        <v>742</v>
      </c>
      <c r="J2384" s="4" t="s">
        <v>4940</v>
      </c>
      <c r="K2384" s="4"/>
    </row>
    <row r="2385" spans="1:11">
      <c r="A2385" s="4" t="s">
        <v>7520</v>
      </c>
      <c r="B2385" s="4" t="s">
        <v>527</v>
      </c>
      <c r="C2385" s="4" t="s">
        <v>5213</v>
      </c>
      <c r="D2385" s="5">
        <v>45893</v>
      </c>
      <c r="E2385" s="4"/>
      <c r="F2385" s="4"/>
      <c r="G2385" s="4" t="s">
        <v>5089</v>
      </c>
      <c r="H2385" s="4" t="s">
        <v>4951</v>
      </c>
      <c r="I2385" s="4">
        <v>2107</v>
      </c>
      <c r="J2385" s="4" t="s">
        <v>5107</v>
      </c>
      <c r="K2385" s="4" t="s">
        <v>5023</v>
      </c>
    </row>
    <row r="2386" spans="1:11">
      <c r="A2386" s="4" t="s">
        <v>7521</v>
      </c>
      <c r="B2386" s="4" t="s">
        <v>759</v>
      </c>
      <c r="C2386" s="4" t="s">
        <v>5118</v>
      </c>
      <c r="D2386" s="5">
        <v>45753</v>
      </c>
      <c r="E2386" s="4" t="s">
        <v>4966</v>
      </c>
      <c r="F2386" s="4"/>
      <c r="G2386" s="4" t="s">
        <v>5010</v>
      </c>
      <c r="H2386" s="4"/>
      <c r="I2386" s="4">
        <v>1282</v>
      </c>
      <c r="J2386" s="4" t="s">
        <v>5018</v>
      </c>
      <c r="K2386" s="4" t="s">
        <v>5047</v>
      </c>
    </row>
    <row r="2387" spans="1:11">
      <c r="A2387" s="4" t="s">
        <v>7522</v>
      </c>
      <c r="B2387" s="4" t="s">
        <v>126</v>
      </c>
      <c r="C2387" s="4" t="s">
        <v>4975</v>
      </c>
      <c r="D2387" s="5">
        <v>45723</v>
      </c>
      <c r="E2387" s="4" t="s">
        <v>5065</v>
      </c>
      <c r="F2387" s="4" t="s">
        <v>4824</v>
      </c>
      <c r="G2387" s="4" t="s">
        <v>4933</v>
      </c>
      <c r="H2387" s="4" t="s">
        <v>5052</v>
      </c>
      <c r="I2387" s="4">
        <v>2262</v>
      </c>
      <c r="J2387" s="4" t="s">
        <v>5191</v>
      </c>
      <c r="K2387" s="4" t="s">
        <v>4963</v>
      </c>
    </row>
    <row r="2388" spans="1:11">
      <c r="A2388" s="4" t="s">
        <v>7523</v>
      </c>
      <c r="B2388" s="4" t="s">
        <v>1222</v>
      </c>
      <c r="C2388" s="4" t="s">
        <v>5206</v>
      </c>
      <c r="D2388" s="5">
        <v>45755</v>
      </c>
      <c r="E2388" s="4" t="s">
        <v>308</v>
      </c>
      <c r="F2388" s="4" t="s">
        <v>4898</v>
      </c>
      <c r="G2388" s="4" t="s">
        <v>5089</v>
      </c>
      <c r="H2388" s="4" t="s">
        <v>5136</v>
      </c>
      <c r="I2388" s="4"/>
      <c r="J2388" s="4" t="s">
        <v>4946</v>
      </c>
      <c r="K2388" s="4" t="s">
        <v>5047</v>
      </c>
    </row>
    <row r="2389" spans="1:11">
      <c r="A2389" s="4" t="s">
        <v>7524</v>
      </c>
      <c r="B2389" s="4" t="s">
        <v>4447</v>
      </c>
      <c r="C2389" s="4" t="s">
        <v>4965</v>
      </c>
      <c r="D2389" s="5">
        <v>45792</v>
      </c>
      <c r="E2389" s="4" t="s">
        <v>4966</v>
      </c>
      <c r="F2389" s="4" t="s">
        <v>4875</v>
      </c>
      <c r="G2389" s="4" t="s">
        <v>5130</v>
      </c>
      <c r="H2389" s="4" t="s">
        <v>4983</v>
      </c>
      <c r="I2389" s="4">
        <v>1995</v>
      </c>
      <c r="J2389" s="4" t="s">
        <v>4946</v>
      </c>
      <c r="K2389" s="4" t="s">
        <v>5053</v>
      </c>
    </row>
    <row r="2390" spans="1:11">
      <c r="A2390" s="4" t="s">
        <v>7525</v>
      </c>
      <c r="B2390" s="4" t="s">
        <v>726</v>
      </c>
      <c r="C2390" s="4" t="s">
        <v>5348</v>
      </c>
      <c r="D2390" s="5">
        <v>45699</v>
      </c>
      <c r="E2390" s="4" t="s">
        <v>5094</v>
      </c>
      <c r="F2390" s="4" t="s">
        <v>4847</v>
      </c>
      <c r="G2390" s="4" t="s">
        <v>5062</v>
      </c>
      <c r="H2390" s="4" t="s">
        <v>4951</v>
      </c>
      <c r="I2390" s="4">
        <v>730</v>
      </c>
      <c r="J2390" s="4" t="s">
        <v>5100</v>
      </c>
      <c r="K2390" s="4" t="s">
        <v>4978</v>
      </c>
    </row>
    <row r="2391" spans="1:11">
      <c r="A2391" s="4" t="s">
        <v>7526</v>
      </c>
      <c r="B2391" s="4" t="s">
        <v>3712</v>
      </c>
      <c r="C2391" s="4" t="s">
        <v>5086</v>
      </c>
      <c r="D2391" s="5">
        <v>45725</v>
      </c>
      <c r="E2391" s="4" t="s">
        <v>5034</v>
      </c>
      <c r="F2391" s="4"/>
      <c r="G2391" s="4" t="s">
        <v>5130</v>
      </c>
      <c r="H2391" s="4" t="s">
        <v>489</v>
      </c>
      <c r="I2391" s="4">
        <v>201</v>
      </c>
      <c r="J2391" s="4" t="s">
        <v>4946</v>
      </c>
      <c r="K2391" s="4" t="s">
        <v>4947</v>
      </c>
    </row>
    <row r="2392" spans="1:11">
      <c r="A2392" s="4" t="s">
        <v>7527</v>
      </c>
      <c r="B2392" s="4" t="s">
        <v>1363</v>
      </c>
      <c r="C2392" s="4" t="s">
        <v>5348</v>
      </c>
      <c r="D2392" s="5"/>
      <c r="E2392" s="4"/>
      <c r="F2392" s="4" t="s">
        <v>4839</v>
      </c>
      <c r="G2392" s="4" t="s">
        <v>5044</v>
      </c>
      <c r="H2392" s="4" t="s">
        <v>5136</v>
      </c>
      <c r="I2392" s="4">
        <v>510</v>
      </c>
      <c r="J2392" s="4" t="s">
        <v>4984</v>
      </c>
      <c r="K2392" s="4" t="s">
        <v>5026</v>
      </c>
    </row>
    <row r="2393" spans="1:11">
      <c r="A2393" s="4" t="s">
        <v>7528</v>
      </c>
      <c r="B2393" s="4" t="s">
        <v>1673</v>
      </c>
      <c r="C2393" s="4" t="s">
        <v>5042</v>
      </c>
      <c r="D2393" s="5">
        <v>45895</v>
      </c>
      <c r="E2393" s="4" t="s">
        <v>4943</v>
      </c>
      <c r="F2393" s="4" t="s">
        <v>4875</v>
      </c>
      <c r="G2393" s="4" t="s">
        <v>4997</v>
      </c>
      <c r="H2393" s="4" t="s">
        <v>316</v>
      </c>
      <c r="I2393" s="4">
        <v>748</v>
      </c>
      <c r="J2393" s="4" t="s">
        <v>5191</v>
      </c>
      <c r="K2393" s="4" t="s">
        <v>4957</v>
      </c>
    </row>
    <row r="2394" spans="1:11">
      <c r="A2394" s="4" t="s">
        <v>7529</v>
      </c>
      <c r="B2394" s="4" t="s">
        <v>95</v>
      </c>
      <c r="C2394" s="4" t="s">
        <v>5033</v>
      </c>
      <c r="D2394" s="5">
        <v>45965</v>
      </c>
      <c r="E2394" s="4"/>
      <c r="F2394" s="4"/>
      <c r="G2394" s="4" t="s">
        <v>4938</v>
      </c>
      <c r="H2394" s="4" t="s">
        <v>4934</v>
      </c>
      <c r="I2394" s="4">
        <v>2261</v>
      </c>
      <c r="J2394" s="4" t="s">
        <v>5018</v>
      </c>
      <c r="K2394" s="4" t="s">
        <v>5012</v>
      </c>
    </row>
    <row r="2395" spans="1:11">
      <c r="A2395" s="4" t="s">
        <v>7530</v>
      </c>
      <c r="B2395" s="4" t="s">
        <v>3220</v>
      </c>
      <c r="C2395" s="4" t="s">
        <v>5078</v>
      </c>
      <c r="D2395" s="5">
        <v>45935</v>
      </c>
      <c r="E2395" s="4" t="s">
        <v>5065</v>
      </c>
      <c r="F2395" s="4" t="s">
        <v>4847</v>
      </c>
      <c r="G2395" s="4" t="s">
        <v>4927</v>
      </c>
      <c r="H2395" s="4" t="s">
        <v>4951</v>
      </c>
      <c r="I2395" s="4">
        <v>128</v>
      </c>
      <c r="J2395" s="4" t="s">
        <v>5100</v>
      </c>
      <c r="K2395" s="4" t="s">
        <v>4947</v>
      </c>
    </row>
    <row r="2396" spans="1:11">
      <c r="A2396" s="4" t="s">
        <v>7531</v>
      </c>
      <c r="B2396" s="4" t="s">
        <v>432</v>
      </c>
      <c r="C2396" s="4" t="s">
        <v>5111</v>
      </c>
      <c r="D2396" s="5">
        <v>45914</v>
      </c>
      <c r="E2396" s="4" t="s">
        <v>20</v>
      </c>
      <c r="F2396" s="4" t="s">
        <v>4891</v>
      </c>
      <c r="G2396" s="4" t="s">
        <v>5156</v>
      </c>
      <c r="H2396" s="4" t="s">
        <v>4988</v>
      </c>
      <c r="I2396" s="4">
        <v>145</v>
      </c>
      <c r="J2396" s="4" t="s">
        <v>4929</v>
      </c>
      <c r="K2396" s="4" t="s">
        <v>5026</v>
      </c>
    </row>
    <row r="2397" spans="1:11">
      <c r="A2397" s="4" t="s">
        <v>7532</v>
      </c>
      <c r="B2397" s="4" t="s">
        <v>1284</v>
      </c>
      <c r="C2397" s="4" t="s">
        <v>5210</v>
      </c>
      <c r="D2397" s="5">
        <v>45693</v>
      </c>
      <c r="E2397" s="4" t="s">
        <v>5043</v>
      </c>
      <c r="F2397" s="4" t="s">
        <v>4839</v>
      </c>
      <c r="G2397" s="4" t="s">
        <v>4997</v>
      </c>
      <c r="H2397" s="4" t="s">
        <v>4988</v>
      </c>
      <c r="I2397" s="4">
        <v>600</v>
      </c>
      <c r="J2397" s="4" t="s">
        <v>5031</v>
      </c>
      <c r="K2397" s="4" t="s">
        <v>4947</v>
      </c>
    </row>
    <row r="2398" spans="1:11">
      <c r="A2398" s="4" t="s">
        <v>7533</v>
      </c>
      <c r="B2398" s="4" t="s">
        <v>2192</v>
      </c>
      <c r="C2398" s="4" t="s">
        <v>5116</v>
      </c>
      <c r="D2398" s="5">
        <v>45751</v>
      </c>
      <c r="E2398" s="4" t="s">
        <v>4982</v>
      </c>
      <c r="F2398" s="4" t="s">
        <v>4824</v>
      </c>
      <c r="G2398" s="4" t="s">
        <v>4993</v>
      </c>
      <c r="H2398" s="4" t="s">
        <v>222</v>
      </c>
      <c r="I2398" s="4">
        <v>806</v>
      </c>
      <c r="J2398" s="4"/>
      <c r="K2398" s="4"/>
    </row>
    <row r="2399" spans="1:11">
      <c r="A2399" s="4" t="s">
        <v>7534</v>
      </c>
      <c r="B2399" s="4" t="s">
        <v>4089</v>
      </c>
      <c r="C2399" s="4" t="s">
        <v>4990</v>
      </c>
      <c r="D2399" s="5">
        <v>45832</v>
      </c>
      <c r="E2399" s="4" t="s">
        <v>4982</v>
      </c>
      <c r="F2399" s="4"/>
      <c r="G2399" s="4" t="s">
        <v>5039</v>
      </c>
      <c r="H2399" s="4" t="s">
        <v>5060</v>
      </c>
      <c r="I2399" s="4">
        <v>229</v>
      </c>
      <c r="J2399" s="4" t="s">
        <v>4929</v>
      </c>
      <c r="K2399" s="4" t="s">
        <v>4969</v>
      </c>
    </row>
    <row r="2400" spans="1:11">
      <c r="A2400" s="4" t="s">
        <v>7535</v>
      </c>
      <c r="B2400" s="4" t="s">
        <v>2028</v>
      </c>
      <c r="C2400" s="4" t="s">
        <v>4949</v>
      </c>
      <c r="D2400" s="5">
        <v>45720</v>
      </c>
      <c r="E2400" s="4" t="s">
        <v>5056</v>
      </c>
      <c r="F2400" s="4" t="s">
        <v>4824</v>
      </c>
      <c r="G2400" s="4" t="s">
        <v>5120</v>
      </c>
      <c r="H2400" s="4" t="s">
        <v>4951</v>
      </c>
      <c r="I2400" s="4"/>
      <c r="J2400" s="4" t="s">
        <v>4977</v>
      </c>
      <c r="K2400" s="4" t="s">
        <v>4947</v>
      </c>
    </row>
    <row r="2401" spans="1:12">
      <c r="A2401" s="4" t="s">
        <v>7536</v>
      </c>
      <c r="B2401" s="4" t="s">
        <v>2223</v>
      </c>
      <c r="C2401" s="4" t="s">
        <v>4996</v>
      </c>
      <c r="D2401" s="5">
        <v>45972</v>
      </c>
      <c r="E2401" s="4" t="s">
        <v>5134</v>
      </c>
      <c r="F2401" s="4" t="s">
        <v>4891</v>
      </c>
      <c r="G2401" s="4" t="s">
        <v>5039</v>
      </c>
      <c r="H2401" s="4" t="s">
        <v>4951</v>
      </c>
      <c r="I2401" s="4">
        <v>467</v>
      </c>
      <c r="J2401" s="4" t="s">
        <v>4956</v>
      </c>
      <c r="K2401" s="4" t="s">
        <v>4969</v>
      </c>
      <c r="L2401" s="4"/>
    </row>
    <row r="2402" spans="1:12">
      <c r="A2402" s="4" t="s">
        <v>7537</v>
      </c>
      <c r="B2402" s="4" t="s">
        <v>2885</v>
      </c>
      <c r="C2402" s="4" t="s">
        <v>5016</v>
      </c>
      <c r="D2402" s="5">
        <v>45689</v>
      </c>
      <c r="E2402" s="4" t="s">
        <v>308</v>
      </c>
      <c r="F2402" s="4" t="s">
        <v>4857</v>
      </c>
      <c r="G2402" s="4" t="s">
        <v>5174</v>
      </c>
      <c r="H2402" s="4" t="s">
        <v>5076</v>
      </c>
      <c r="I2402" s="4">
        <v>1332</v>
      </c>
      <c r="J2402" s="4" t="s">
        <v>5018</v>
      </c>
      <c r="K2402" s="4" t="s">
        <v>5053</v>
      </c>
      <c r="L2402" s="4"/>
    </row>
    <row r="2403" spans="1:12">
      <c r="A2403" s="4" t="s">
        <v>7538</v>
      </c>
      <c r="B2403" s="4" t="s">
        <v>3247</v>
      </c>
      <c r="C2403" s="4" t="s">
        <v>5293</v>
      </c>
      <c r="D2403" s="5">
        <v>45818</v>
      </c>
      <c r="E2403" s="4" t="s">
        <v>5038</v>
      </c>
      <c r="F2403" s="4" t="s">
        <v>4824</v>
      </c>
      <c r="G2403" s="4" t="s">
        <v>5135</v>
      </c>
      <c r="H2403" s="4" t="s">
        <v>5011</v>
      </c>
      <c r="I2403" s="4">
        <v>2217</v>
      </c>
      <c r="J2403" s="4" t="s">
        <v>5002</v>
      </c>
      <c r="K2403" s="4" t="s">
        <v>4947</v>
      </c>
      <c r="L2403" s="4"/>
    </row>
    <row r="2404" spans="1:12">
      <c r="A2404" s="4" t="s">
        <v>7539</v>
      </c>
      <c r="B2404" s="4" t="s">
        <v>4267</v>
      </c>
      <c r="C2404" s="4" t="s">
        <v>4975</v>
      </c>
      <c r="D2404" s="5">
        <v>45986</v>
      </c>
      <c r="E2404" s="4" t="s">
        <v>5022</v>
      </c>
      <c r="F2404" s="4" t="s">
        <v>4824</v>
      </c>
      <c r="G2404" s="4" t="s">
        <v>5044</v>
      </c>
      <c r="H2404" s="4" t="s">
        <v>4968</v>
      </c>
      <c r="I2404" s="4"/>
      <c r="J2404" s="4" t="s">
        <v>4946</v>
      </c>
      <c r="K2404" s="4" t="s">
        <v>5012</v>
      </c>
      <c r="L2404" s="4"/>
    </row>
    <row r="2405" spans="1:12">
      <c r="A2405" s="4" t="s">
        <v>7540</v>
      </c>
      <c r="B2405" s="4" t="s">
        <v>2604</v>
      </c>
      <c r="C2405" s="4" t="s">
        <v>5078</v>
      </c>
      <c r="D2405" s="5">
        <v>45949</v>
      </c>
      <c r="E2405" s="4" t="s">
        <v>5043</v>
      </c>
      <c r="F2405" s="4" t="s">
        <v>4875</v>
      </c>
      <c r="G2405" s="4"/>
      <c r="H2405" s="4" t="s">
        <v>5072</v>
      </c>
      <c r="I2405" s="4">
        <v>1149</v>
      </c>
      <c r="J2405" s="4" t="s">
        <v>5107</v>
      </c>
      <c r="K2405" s="4" t="s">
        <v>5035</v>
      </c>
      <c r="L2405" s="4" t="s">
        <v>5865</v>
      </c>
    </row>
    <row r="2406" spans="1:12">
      <c r="A2406" s="4" t="s">
        <v>7541</v>
      </c>
      <c r="B2406" s="4" t="s">
        <v>3070</v>
      </c>
      <c r="C2406" s="4" t="s">
        <v>4992</v>
      </c>
      <c r="D2406" s="5">
        <v>45951</v>
      </c>
      <c r="E2406" s="4" t="s">
        <v>5038</v>
      </c>
      <c r="F2406" s="4" t="s">
        <v>4908</v>
      </c>
      <c r="G2406" s="4" t="s">
        <v>5189</v>
      </c>
      <c r="H2406" s="4" t="s">
        <v>4934</v>
      </c>
      <c r="I2406" s="4">
        <v>546</v>
      </c>
      <c r="J2406" s="4" t="s">
        <v>4977</v>
      </c>
      <c r="K2406" s="4" t="s">
        <v>5012</v>
      </c>
      <c r="L2406" s="4"/>
    </row>
    <row r="2407" spans="1:12">
      <c r="A2407" s="4" t="s">
        <v>7542</v>
      </c>
      <c r="B2407" s="4" t="s">
        <v>3237</v>
      </c>
      <c r="C2407" s="4" t="s">
        <v>5186</v>
      </c>
      <c r="D2407" s="5">
        <v>45683</v>
      </c>
      <c r="E2407" s="4"/>
      <c r="F2407" s="4" t="s">
        <v>4891</v>
      </c>
      <c r="G2407" s="4" t="s">
        <v>5062</v>
      </c>
      <c r="H2407" s="4" t="s">
        <v>222</v>
      </c>
      <c r="I2407" s="4">
        <v>2186</v>
      </c>
      <c r="J2407" s="4" t="s">
        <v>5002</v>
      </c>
      <c r="K2407" s="4" t="s">
        <v>5003</v>
      </c>
      <c r="L2407" s="4"/>
    </row>
    <row r="2408" spans="1:12">
      <c r="A2408" s="4" t="s">
        <v>7543</v>
      </c>
      <c r="B2408" s="4" t="s">
        <v>246</v>
      </c>
      <c r="C2408" s="4" t="s">
        <v>5145</v>
      </c>
      <c r="D2408" s="5">
        <v>45754</v>
      </c>
      <c r="E2408" s="4" t="s">
        <v>369</v>
      </c>
      <c r="F2408" s="4" t="s">
        <v>4819</v>
      </c>
      <c r="G2408" s="4" t="s">
        <v>5062</v>
      </c>
      <c r="H2408" s="4" t="s">
        <v>4983</v>
      </c>
      <c r="I2408" s="4"/>
      <c r="J2408" s="4" t="s">
        <v>4956</v>
      </c>
      <c r="K2408" s="4" t="s">
        <v>5012</v>
      </c>
      <c r="L2408" s="4"/>
    </row>
    <row r="2409" spans="1:12">
      <c r="A2409" s="4" t="s">
        <v>7544</v>
      </c>
      <c r="B2409" s="4" t="s">
        <v>1019</v>
      </c>
      <c r="C2409" s="4" t="s">
        <v>4932</v>
      </c>
      <c r="D2409" s="5">
        <v>45781</v>
      </c>
      <c r="E2409" s="4" t="s">
        <v>5022</v>
      </c>
      <c r="F2409" s="4"/>
      <c r="G2409" s="4" t="s">
        <v>4993</v>
      </c>
      <c r="H2409" s="4" t="s">
        <v>5063</v>
      </c>
      <c r="I2409" s="4">
        <v>428</v>
      </c>
      <c r="J2409" s="4" t="s">
        <v>4946</v>
      </c>
      <c r="K2409" s="4" t="s">
        <v>5026</v>
      </c>
      <c r="L2409" s="4"/>
    </row>
    <row r="2410" spans="1:12">
      <c r="A2410" s="4" t="s">
        <v>7545</v>
      </c>
      <c r="B2410" s="4" t="s">
        <v>4554</v>
      </c>
      <c r="C2410" s="4" t="s">
        <v>4986</v>
      </c>
      <c r="D2410" s="5">
        <v>45825</v>
      </c>
      <c r="E2410" s="4"/>
      <c r="F2410" s="4" t="s">
        <v>4898</v>
      </c>
      <c r="G2410" s="4" t="s">
        <v>5135</v>
      </c>
      <c r="H2410" s="4" t="s">
        <v>5006</v>
      </c>
      <c r="I2410" s="4">
        <v>74</v>
      </c>
      <c r="J2410" s="4"/>
      <c r="K2410" s="4" t="s">
        <v>5003</v>
      </c>
      <c r="L2410" s="4"/>
    </row>
    <row r="2411" spans="1:12">
      <c r="A2411" s="4" t="s">
        <v>7546</v>
      </c>
      <c r="B2411" s="4" t="s">
        <v>2656</v>
      </c>
      <c r="C2411" s="4" t="s">
        <v>5140</v>
      </c>
      <c r="D2411" s="5">
        <v>45693</v>
      </c>
      <c r="E2411" s="4" t="s">
        <v>5113</v>
      </c>
      <c r="F2411" s="4" t="s">
        <v>4847</v>
      </c>
      <c r="G2411" s="4" t="s">
        <v>4987</v>
      </c>
      <c r="H2411" s="4"/>
      <c r="I2411" s="4">
        <v>1338</v>
      </c>
      <c r="J2411" s="4"/>
      <c r="K2411" s="4" t="s">
        <v>5057</v>
      </c>
      <c r="L2411" s="4"/>
    </row>
    <row r="2412" spans="1:12">
      <c r="A2412" s="4" t="s">
        <v>7547</v>
      </c>
      <c r="B2412" s="4" t="s">
        <v>4550</v>
      </c>
      <c r="C2412" s="4" t="s">
        <v>5078</v>
      </c>
      <c r="D2412" s="5">
        <v>45662</v>
      </c>
      <c r="E2412" s="4" t="s">
        <v>5113</v>
      </c>
      <c r="F2412" s="4" t="s">
        <v>4875</v>
      </c>
      <c r="G2412" s="4" t="s">
        <v>5010</v>
      </c>
      <c r="H2412" s="4"/>
      <c r="I2412" s="4"/>
      <c r="J2412" s="4" t="s">
        <v>4935</v>
      </c>
      <c r="K2412" s="4" t="s">
        <v>5003</v>
      </c>
      <c r="L2412" s="4"/>
    </row>
    <row r="2413" spans="1:12">
      <c r="A2413" s="4" t="s">
        <v>7548</v>
      </c>
      <c r="B2413" s="4" t="s">
        <v>2872</v>
      </c>
      <c r="C2413" s="4" t="s">
        <v>4965</v>
      </c>
      <c r="D2413" s="5">
        <v>45873</v>
      </c>
      <c r="E2413" s="4" t="s">
        <v>251</v>
      </c>
      <c r="F2413" s="4" t="s">
        <v>4891</v>
      </c>
      <c r="G2413" s="4" t="s">
        <v>5089</v>
      </c>
      <c r="H2413" s="4" t="s">
        <v>133</v>
      </c>
      <c r="I2413" s="4">
        <v>2008</v>
      </c>
      <c r="J2413" s="4" t="s">
        <v>4946</v>
      </c>
      <c r="K2413" s="4" t="s">
        <v>5023</v>
      </c>
      <c r="L2413" s="4"/>
    </row>
    <row r="2414" spans="1:12">
      <c r="A2414" s="4" t="s">
        <v>7549</v>
      </c>
      <c r="B2414" s="4" t="s">
        <v>3306</v>
      </c>
      <c r="C2414" s="4" t="s">
        <v>4926</v>
      </c>
      <c r="D2414" s="5">
        <v>45711</v>
      </c>
      <c r="E2414" s="4" t="s">
        <v>21</v>
      </c>
      <c r="F2414" s="4"/>
      <c r="G2414" s="4" t="s">
        <v>5130</v>
      </c>
      <c r="H2414" s="4" t="s">
        <v>4998</v>
      </c>
      <c r="I2414" s="4">
        <v>2024</v>
      </c>
      <c r="J2414" s="4" t="s">
        <v>5092</v>
      </c>
      <c r="K2414" s="4" t="s">
        <v>5122</v>
      </c>
      <c r="L2414" s="4"/>
    </row>
    <row r="2415" spans="1:12">
      <c r="A2415" s="4" t="s">
        <v>7550</v>
      </c>
      <c r="B2415" s="4" t="s">
        <v>1553</v>
      </c>
      <c r="C2415" s="4" t="s">
        <v>4926</v>
      </c>
      <c r="D2415" s="5">
        <v>45987</v>
      </c>
      <c r="E2415" s="4" t="s">
        <v>21</v>
      </c>
      <c r="F2415" s="4" t="s">
        <v>4824</v>
      </c>
      <c r="G2415" s="4" t="s">
        <v>4967</v>
      </c>
      <c r="H2415" s="4" t="s">
        <v>5017</v>
      </c>
      <c r="I2415" s="4">
        <v>423</v>
      </c>
      <c r="J2415" s="4" t="s">
        <v>5092</v>
      </c>
      <c r="K2415" s="4" t="s">
        <v>5003</v>
      </c>
      <c r="L2415" s="4"/>
    </row>
    <row r="2416" spans="1:12">
      <c r="A2416" s="4" t="s">
        <v>7551</v>
      </c>
      <c r="B2416" s="4" t="s">
        <v>1999</v>
      </c>
      <c r="C2416" s="4" t="s">
        <v>5001</v>
      </c>
      <c r="D2416" s="5">
        <v>45989</v>
      </c>
      <c r="E2416" s="4" t="s">
        <v>369</v>
      </c>
      <c r="F2416" s="4"/>
      <c r="G2416" s="4" t="s">
        <v>5189</v>
      </c>
      <c r="H2416" s="4" t="s">
        <v>4951</v>
      </c>
      <c r="I2416" s="4">
        <v>1124</v>
      </c>
      <c r="J2416" s="4"/>
      <c r="K2416" s="4" t="s">
        <v>4963</v>
      </c>
      <c r="L2416" s="4"/>
    </row>
    <row r="2417" spans="1:12">
      <c r="A2417" s="4" t="s">
        <v>7552</v>
      </c>
      <c r="B2417" s="4" t="s">
        <v>726</v>
      </c>
      <c r="C2417" s="4" t="s">
        <v>5145</v>
      </c>
      <c r="D2417" s="5">
        <v>45785</v>
      </c>
      <c r="E2417" s="4" t="s">
        <v>4894</v>
      </c>
      <c r="F2417" s="4" t="s">
        <v>4857</v>
      </c>
      <c r="G2417" s="4"/>
      <c r="H2417" s="4" t="s">
        <v>4994</v>
      </c>
      <c r="I2417" s="4">
        <v>1743</v>
      </c>
      <c r="J2417" s="4" t="s">
        <v>4929</v>
      </c>
      <c r="K2417" s="4"/>
      <c r="L2417" s="4"/>
    </row>
    <row r="2418" spans="1:12">
      <c r="A2418" s="4" t="s">
        <v>7553</v>
      </c>
      <c r="B2418" s="4" t="s">
        <v>2192</v>
      </c>
      <c r="C2418" s="4" t="s">
        <v>5202</v>
      </c>
      <c r="D2418" s="5">
        <v>45956</v>
      </c>
      <c r="E2418" s="4" t="s">
        <v>4960</v>
      </c>
      <c r="F2418" s="4"/>
      <c r="G2418" s="4" t="s">
        <v>5059</v>
      </c>
      <c r="H2418" s="4" t="s">
        <v>5084</v>
      </c>
      <c r="I2418" s="4">
        <v>620</v>
      </c>
      <c r="J2418" s="4" t="s">
        <v>4962</v>
      </c>
      <c r="K2418" s="4" t="s">
        <v>5012</v>
      </c>
      <c r="L2418" s="4"/>
    </row>
    <row r="2419" spans="1:12">
      <c r="A2419" s="4" t="s">
        <v>7554</v>
      </c>
      <c r="B2419" s="4" t="s">
        <v>3777</v>
      </c>
      <c r="C2419" s="4" t="s">
        <v>5126</v>
      </c>
      <c r="D2419" s="5">
        <v>45815</v>
      </c>
      <c r="E2419" s="4" t="s">
        <v>4894</v>
      </c>
      <c r="F2419" s="4" t="s">
        <v>4908</v>
      </c>
      <c r="G2419" s="4" t="s">
        <v>4955</v>
      </c>
      <c r="H2419" s="4" t="s">
        <v>133</v>
      </c>
      <c r="I2419" s="4">
        <v>2153</v>
      </c>
      <c r="J2419" s="4" t="s">
        <v>5049</v>
      </c>
      <c r="K2419" s="4" t="s">
        <v>5122</v>
      </c>
      <c r="L2419" s="4" t="s">
        <v>5464</v>
      </c>
    </row>
    <row r="2420" spans="1:12">
      <c r="A2420" s="4" t="s">
        <v>7555</v>
      </c>
      <c r="B2420" s="4" t="s">
        <v>2181</v>
      </c>
      <c r="C2420" s="4" t="s">
        <v>5383</v>
      </c>
      <c r="D2420" s="5">
        <v>45871</v>
      </c>
      <c r="E2420" s="4"/>
      <c r="F2420" s="4"/>
      <c r="G2420" s="4" t="s">
        <v>5156</v>
      </c>
      <c r="H2420" s="4" t="s">
        <v>222</v>
      </c>
      <c r="I2420" s="4">
        <v>938</v>
      </c>
      <c r="J2420" s="4" t="s">
        <v>5137</v>
      </c>
      <c r="K2420" s="4" t="s">
        <v>5026</v>
      </c>
      <c r="L2420" s="4"/>
    </row>
    <row r="2421" spans="1:12">
      <c r="A2421" s="4" t="s">
        <v>7556</v>
      </c>
      <c r="B2421" s="4" t="s">
        <v>2219</v>
      </c>
      <c r="C2421" s="4" t="s">
        <v>4937</v>
      </c>
      <c r="D2421" s="5">
        <v>45750</v>
      </c>
      <c r="E2421" s="4" t="s">
        <v>21</v>
      </c>
      <c r="F2421" s="4"/>
      <c r="G2421" s="4" t="s">
        <v>5044</v>
      </c>
      <c r="H2421" s="4" t="s">
        <v>5090</v>
      </c>
      <c r="I2421" s="4">
        <v>121</v>
      </c>
      <c r="J2421" s="4" t="s">
        <v>5002</v>
      </c>
      <c r="K2421" s="4"/>
      <c r="L2421" s="4"/>
    </row>
    <row r="2422" spans="1:12">
      <c r="A2422" s="4" t="s">
        <v>7557</v>
      </c>
      <c r="B2422" s="4" t="s">
        <v>1528</v>
      </c>
      <c r="C2422" s="4" t="s">
        <v>5240</v>
      </c>
      <c r="D2422" s="5">
        <v>45968</v>
      </c>
      <c r="E2422" s="4" t="s">
        <v>5134</v>
      </c>
      <c r="F2422" s="4" t="s">
        <v>4819</v>
      </c>
      <c r="G2422" s="4" t="s">
        <v>5069</v>
      </c>
      <c r="H2422" s="4" t="s">
        <v>4994</v>
      </c>
      <c r="I2422" s="4">
        <v>1252</v>
      </c>
      <c r="J2422" s="4" t="s">
        <v>4935</v>
      </c>
      <c r="K2422" s="4"/>
      <c r="L2422" s="4"/>
    </row>
    <row r="2423" spans="1:12">
      <c r="A2423" s="4" t="s">
        <v>7558</v>
      </c>
      <c r="B2423" s="4" t="s">
        <v>2678</v>
      </c>
      <c r="C2423" s="4" t="s">
        <v>5111</v>
      </c>
      <c r="D2423" s="5">
        <v>45763</v>
      </c>
      <c r="E2423" s="4" t="s">
        <v>4954</v>
      </c>
      <c r="F2423" s="4" t="s">
        <v>4875</v>
      </c>
      <c r="G2423" s="4" t="s">
        <v>4955</v>
      </c>
      <c r="H2423" s="4"/>
      <c r="I2423" s="4">
        <v>681</v>
      </c>
      <c r="J2423" s="4" t="s">
        <v>5018</v>
      </c>
      <c r="K2423" s="4" t="s">
        <v>5003</v>
      </c>
      <c r="L2423" s="4"/>
    </row>
    <row r="2424" spans="1:12">
      <c r="A2424" s="4" t="s">
        <v>7559</v>
      </c>
      <c r="B2424" s="4" t="s">
        <v>1029</v>
      </c>
      <c r="C2424" s="4" t="s">
        <v>5170</v>
      </c>
      <c r="D2424" s="5">
        <v>45841</v>
      </c>
      <c r="E2424" s="4" t="s">
        <v>4960</v>
      </c>
      <c r="F2424" s="4" t="s">
        <v>4819</v>
      </c>
      <c r="G2424" s="4" t="s">
        <v>4967</v>
      </c>
      <c r="H2424" s="4" t="s">
        <v>5084</v>
      </c>
      <c r="I2424" s="4"/>
      <c r="J2424" s="4" t="s">
        <v>5191</v>
      </c>
      <c r="K2424" s="4" t="s">
        <v>5012</v>
      </c>
      <c r="L2424" s="4"/>
    </row>
    <row r="2425" spans="1:12">
      <c r="A2425" s="4" t="s">
        <v>7560</v>
      </c>
      <c r="B2425" s="4" t="s">
        <v>1091</v>
      </c>
      <c r="C2425" s="4" t="s">
        <v>5033</v>
      </c>
      <c r="D2425" s="5">
        <v>45809</v>
      </c>
      <c r="E2425" s="4" t="s">
        <v>5038</v>
      </c>
      <c r="F2425" s="4"/>
      <c r="G2425" s="4" t="s">
        <v>5010</v>
      </c>
      <c r="H2425" s="4" t="s">
        <v>4988</v>
      </c>
      <c r="I2425" s="4">
        <v>2148</v>
      </c>
      <c r="J2425" s="4" t="s">
        <v>5092</v>
      </c>
      <c r="K2425" s="4" t="s">
        <v>5035</v>
      </c>
      <c r="L2425" s="4" t="s">
        <v>5341</v>
      </c>
    </row>
    <row r="2426" spans="1:12">
      <c r="A2426" s="4" t="s">
        <v>7561</v>
      </c>
      <c r="B2426" s="4" t="s">
        <v>3749</v>
      </c>
      <c r="C2426" s="4" t="s">
        <v>5086</v>
      </c>
      <c r="D2426" s="5">
        <v>45785</v>
      </c>
      <c r="E2426" s="4" t="s">
        <v>4966</v>
      </c>
      <c r="F2426" s="4"/>
      <c r="G2426" s="4"/>
      <c r="H2426" s="4" t="s">
        <v>133</v>
      </c>
      <c r="I2426" s="4">
        <v>642</v>
      </c>
      <c r="J2426" s="4"/>
      <c r="K2426" s="4"/>
      <c r="L2426" s="4"/>
    </row>
    <row r="2427" spans="1:12">
      <c r="A2427" s="4" t="s">
        <v>7562</v>
      </c>
      <c r="B2427" s="4" t="s">
        <v>1271</v>
      </c>
      <c r="C2427" s="4" t="s">
        <v>4949</v>
      </c>
      <c r="D2427" s="5">
        <v>45719</v>
      </c>
      <c r="E2427" s="4" t="s">
        <v>5134</v>
      </c>
      <c r="F2427" s="4" t="s">
        <v>4891</v>
      </c>
      <c r="G2427" s="4" t="s">
        <v>5014</v>
      </c>
      <c r="H2427" s="4" t="s">
        <v>222</v>
      </c>
      <c r="I2427" s="4">
        <v>1230</v>
      </c>
      <c r="J2427" s="4"/>
      <c r="K2427" s="4" t="s">
        <v>5122</v>
      </c>
      <c r="L2427" s="4"/>
    </row>
    <row r="2428" spans="1:12">
      <c r="A2428" s="4" t="s">
        <v>7563</v>
      </c>
      <c r="B2428" s="4" t="s">
        <v>1651</v>
      </c>
      <c r="C2428" s="4" t="s">
        <v>5126</v>
      </c>
      <c r="D2428" s="5">
        <v>46013</v>
      </c>
      <c r="E2428" s="4" t="s">
        <v>5094</v>
      </c>
      <c r="F2428" s="4" t="s">
        <v>4839</v>
      </c>
      <c r="G2428" s="4" t="s">
        <v>5044</v>
      </c>
      <c r="H2428" s="4" t="s">
        <v>5060</v>
      </c>
      <c r="I2428" s="4">
        <v>1621</v>
      </c>
      <c r="J2428" s="4" t="s">
        <v>4962</v>
      </c>
      <c r="K2428" s="4" t="s">
        <v>5057</v>
      </c>
      <c r="L2428" s="4"/>
    </row>
    <row r="2429" spans="1:12">
      <c r="A2429" s="4" t="s">
        <v>7564</v>
      </c>
      <c r="B2429" s="4" t="s">
        <v>1564</v>
      </c>
      <c r="C2429" s="4" t="s">
        <v>5186</v>
      </c>
      <c r="D2429" s="5">
        <v>45672</v>
      </c>
      <c r="E2429" s="4" t="s">
        <v>4954</v>
      </c>
      <c r="F2429" s="4" t="s">
        <v>4875</v>
      </c>
      <c r="G2429" s="4" t="s">
        <v>5062</v>
      </c>
      <c r="H2429" s="4" t="s">
        <v>5052</v>
      </c>
      <c r="I2429" s="4">
        <v>1588</v>
      </c>
      <c r="J2429" s="4" t="s">
        <v>5107</v>
      </c>
      <c r="K2429" s="4" t="s">
        <v>4963</v>
      </c>
      <c r="L2429" s="4"/>
    </row>
    <row r="2430" spans="1:12">
      <c r="A2430" s="4" t="s">
        <v>7565</v>
      </c>
      <c r="B2430" s="4" t="s">
        <v>1430</v>
      </c>
      <c r="C2430" s="4" t="s">
        <v>5109</v>
      </c>
      <c r="D2430" s="5">
        <v>45953</v>
      </c>
      <c r="E2430" s="4" t="s">
        <v>5034</v>
      </c>
      <c r="F2430" s="4"/>
      <c r="G2430" s="4"/>
      <c r="H2430" s="4" t="s">
        <v>4951</v>
      </c>
      <c r="I2430" s="4">
        <v>1959</v>
      </c>
      <c r="J2430" s="4" t="s">
        <v>5191</v>
      </c>
      <c r="K2430" s="4" t="s">
        <v>5035</v>
      </c>
      <c r="L2430" s="4"/>
    </row>
    <row r="2431" spans="1:12">
      <c r="A2431" s="4" t="s">
        <v>7566</v>
      </c>
      <c r="B2431" s="4" t="s">
        <v>3176</v>
      </c>
      <c r="C2431" s="4" t="s">
        <v>5176</v>
      </c>
      <c r="D2431" s="5">
        <v>45893</v>
      </c>
      <c r="E2431" s="4" t="s">
        <v>5034</v>
      </c>
      <c r="F2431" s="4"/>
      <c r="G2431" s="4" t="s">
        <v>5030</v>
      </c>
      <c r="H2431" s="4" t="s">
        <v>5017</v>
      </c>
      <c r="I2431" s="4">
        <v>724</v>
      </c>
      <c r="J2431" s="4" t="s">
        <v>5100</v>
      </c>
      <c r="K2431" s="4" t="s">
        <v>5053</v>
      </c>
      <c r="L2431" s="4"/>
    </row>
    <row r="2432" spans="1:12">
      <c r="A2432" s="4" t="s">
        <v>7567</v>
      </c>
      <c r="B2432" s="4" t="s">
        <v>1856</v>
      </c>
      <c r="C2432" s="4" t="s">
        <v>5176</v>
      </c>
      <c r="D2432" s="5">
        <v>45744</v>
      </c>
      <c r="E2432" s="4" t="s">
        <v>5127</v>
      </c>
      <c r="F2432" s="4"/>
      <c r="G2432" s="4" t="s">
        <v>5089</v>
      </c>
      <c r="H2432" s="4" t="s">
        <v>4945</v>
      </c>
      <c r="I2432" s="4">
        <v>437</v>
      </c>
      <c r="J2432" s="4" t="s">
        <v>4956</v>
      </c>
      <c r="K2432" s="4"/>
      <c r="L2432" s="4"/>
    </row>
    <row r="2433" spans="1:12">
      <c r="A2433" s="4" t="s">
        <v>7568</v>
      </c>
      <c r="B2433" s="4" t="s">
        <v>4800</v>
      </c>
      <c r="C2433" s="4" t="s">
        <v>5126</v>
      </c>
      <c r="D2433" s="5">
        <v>46010</v>
      </c>
      <c r="E2433" s="4" t="s">
        <v>5134</v>
      </c>
      <c r="F2433" s="4" t="s">
        <v>4898</v>
      </c>
      <c r="G2433" s="4" t="s">
        <v>5062</v>
      </c>
      <c r="H2433" s="4" t="s">
        <v>4983</v>
      </c>
      <c r="I2433" s="4">
        <v>1176</v>
      </c>
      <c r="J2433" s="4" t="s">
        <v>4935</v>
      </c>
      <c r="K2433" s="4"/>
      <c r="L2433" s="4" t="s">
        <v>5464</v>
      </c>
    </row>
    <row r="2434" spans="1:12">
      <c r="A2434" s="4" t="s">
        <v>7569</v>
      </c>
      <c r="B2434" s="4" t="s">
        <v>3561</v>
      </c>
      <c r="C2434" s="4" t="s">
        <v>4971</v>
      </c>
      <c r="D2434" s="5"/>
      <c r="E2434" s="4" t="s">
        <v>5022</v>
      </c>
      <c r="F2434" s="4" t="s">
        <v>4898</v>
      </c>
      <c r="G2434" s="4" t="s">
        <v>4997</v>
      </c>
      <c r="H2434" s="4" t="s">
        <v>4928</v>
      </c>
      <c r="I2434" s="4">
        <v>1424</v>
      </c>
      <c r="J2434" s="4" t="s">
        <v>5191</v>
      </c>
      <c r="K2434" s="4" t="s">
        <v>5003</v>
      </c>
      <c r="L2434" s="4"/>
    </row>
    <row r="2435" spans="1:12">
      <c r="A2435" s="4" t="s">
        <v>7570</v>
      </c>
      <c r="B2435" s="4" t="s">
        <v>1775</v>
      </c>
      <c r="C2435" s="4" t="s">
        <v>5033</v>
      </c>
      <c r="D2435" s="5"/>
      <c r="E2435" s="4" t="s">
        <v>5094</v>
      </c>
      <c r="F2435" s="4" t="s">
        <v>4891</v>
      </c>
      <c r="G2435" s="4" t="s">
        <v>5059</v>
      </c>
      <c r="H2435" s="4" t="s">
        <v>5060</v>
      </c>
      <c r="I2435" s="4">
        <v>2137</v>
      </c>
      <c r="J2435" s="4" t="s">
        <v>5191</v>
      </c>
      <c r="K2435" s="4"/>
      <c r="L2435" s="4"/>
    </row>
    <row r="2436" spans="1:12">
      <c r="A2436" s="4" t="s">
        <v>7571</v>
      </c>
      <c r="B2436" s="4" t="s">
        <v>2816</v>
      </c>
      <c r="C2436" s="4" t="s">
        <v>5109</v>
      </c>
      <c r="D2436" s="5"/>
      <c r="E2436" s="4" t="s">
        <v>4954</v>
      </c>
      <c r="F2436" s="4" t="s">
        <v>4875</v>
      </c>
      <c r="G2436" s="4" t="s">
        <v>5062</v>
      </c>
      <c r="H2436" s="4" t="s">
        <v>4939</v>
      </c>
      <c r="I2436" s="4">
        <v>1588</v>
      </c>
      <c r="J2436" s="4"/>
      <c r="K2436" s="4" t="s">
        <v>5035</v>
      </c>
      <c r="L2436" s="4"/>
    </row>
    <row r="2437" spans="1:12">
      <c r="A2437" s="4" t="s">
        <v>7572</v>
      </c>
      <c r="B2437" s="4" t="s">
        <v>3284</v>
      </c>
      <c r="C2437" s="4" t="s">
        <v>4971</v>
      </c>
      <c r="D2437" s="5">
        <v>45924</v>
      </c>
      <c r="E2437" s="4" t="s">
        <v>5094</v>
      </c>
      <c r="F2437" s="4" t="s">
        <v>4839</v>
      </c>
      <c r="G2437" s="4" t="s">
        <v>4961</v>
      </c>
      <c r="H2437" s="4" t="s">
        <v>4928</v>
      </c>
      <c r="I2437" s="4"/>
      <c r="J2437" s="4" t="s">
        <v>5100</v>
      </c>
      <c r="K2437" s="4" t="s">
        <v>4930</v>
      </c>
      <c r="L2437" s="4"/>
    </row>
    <row r="2438" spans="1:12">
      <c r="A2438" s="4" t="s">
        <v>7573</v>
      </c>
      <c r="B2438" s="4" t="s">
        <v>978</v>
      </c>
      <c r="C2438" s="4" t="s">
        <v>5078</v>
      </c>
      <c r="D2438" s="5"/>
      <c r="E2438" s="4" t="s">
        <v>5034</v>
      </c>
      <c r="F2438" s="4" t="s">
        <v>4898</v>
      </c>
      <c r="G2438" s="4" t="s">
        <v>5010</v>
      </c>
      <c r="H2438" s="4" t="s">
        <v>5052</v>
      </c>
      <c r="I2438" s="4">
        <v>1905</v>
      </c>
      <c r="J2438" s="4" t="s">
        <v>5049</v>
      </c>
      <c r="K2438" s="4" t="s">
        <v>5023</v>
      </c>
      <c r="L2438" s="4"/>
    </row>
    <row r="2439" spans="1:12">
      <c r="A2439" s="4" t="s">
        <v>7574</v>
      </c>
      <c r="B2439" s="4" t="s">
        <v>4668</v>
      </c>
      <c r="C2439" s="4" t="s">
        <v>5086</v>
      </c>
      <c r="D2439" s="5">
        <v>45717</v>
      </c>
      <c r="E2439" s="4"/>
      <c r="F2439" s="4" t="s">
        <v>4857</v>
      </c>
      <c r="G2439" s="4" t="s">
        <v>5071</v>
      </c>
      <c r="H2439" s="4" t="s">
        <v>4951</v>
      </c>
      <c r="I2439" s="4">
        <v>2016</v>
      </c>
      <c r="J2439" s="4" t="s">
        <v>5107</v>
      </c>
      <c r="K2439" s="4" t="s">
        <v>5035</v>
      </c>
      <c r="L2439" s="4"/>
    </row>
    <row r="2440" spans="1:12">
      <c r="A2440" s="4" t="s">
        <v>7575</v>
      </c>
      <c r="B2440" s="4" t="s">
        <v>1553</v>
      </c>
      <c r="C2440" s="4" t="s">
        <v>5016</v>
      </c>
      <c r="D2440" s="5">
        <v>45773</v>
      </c>
      <c r="E2440" s="4" t="s">
        <v>5034</v>
      </c>
      <c r="F2440" s="4" t="s">
        <v>4898</v>
      </c>
      <c r="G2440" s="4" t="s">
        <v>4955</v>
      </c>
      <c r="H2440" s="4" t="s">
        <v>5011</v>
      </c>
      <c r="I2440" s="4">
        <v>566</v>
      </c>
      <c r="J2440" s="4" t="s">
        <v>4973</v>
      </c>
      <c r="K2440" s="4" t="s">
        <v>4947</v>
      </c>
      <c r="L2440" s="4"/>
    </row>
    <row r="2441" spans="1:12">
      <c r="A2441" s="4" t="s">
        <v>7576</v>
      </c>
      <c r="B2441" s="4" t="s">
        <v>1471</v>
      </c>
      <c r="C2441" s="4" t="s">
        <v>5160</v>
      </c>
      <c r="D2441" s="5">
        <v>45694</v>
      </c>
      <c r="E2441" s="4" t="s">
        <v>5043</v>
      </c>
      <c r="F2441" s="4" t="s">
        <v>4824</v>
      </c>
      <c r="G2441" s="4" t="s">
        <v>5189</v>
      </c>
      <c r="H2441" s="4" t="s">
        <v>5080</v>
      </c>
      <c r="I2441" s="4">
        <v>2320</v>
      </c>
      <c r="J2441" s="4" t="s">
        <v>4929</v>
      </c>
      <c r="K2441" s="4" t="s">
        <v>4978</v>
      </c>
      <c r="L2441" s="4"/>
    </row>
    <row r="2442" spans="1:12">
      <c r="A2442" s="4" t="s">
        <v>7577</v>
      </c>
      <c r="B2442" s="4" t="s">
        <v>2057</v>
      </c>
      <c r="C2442" s="4" t="s">
        <v>5029</v>
      </c>
      <c r="D2442" s="5">
        <v>45813</v>
      </c>
      <c r="E2442" s="4" t="s">
        <v>21</v>
      </c>
      <c r="F2442" s="4" t="s">
        <v>4824</v>
      </c>
      <c r="G2442" s="4" t="s">
        <v>5120</v>
      </c>
      <c r="H2442" s="4" t="s">
        <v>5072</v>
      </c>
      <c r="I2442" s="4"/>
      <c r="J2442" s="4" t="s">
        <v>5100</v>
      </c>
      <c r="K2442" s="4" t="s">
        <v>4947</v>
      </c>
      <c r="L2442" s="4"/>
    </row>
    <row r="2443" spans="1:12">
      <c r="A2443" s="4" t="s">
        <v>7578</v>
      </c>
      <c r="B2443" s="4" t="s">
        <v>3791</v>
      </c>
      <c r="C2443" s="4" t="s">
        <v>5176</v>
      </c>
      <c r="D2443" s="5">
        <v>46004</v>
      </c>
      <c r="E2443" s="4" t="s">
        <v>4966</v>
      </c>
      <c r="F2443" s="4" t="s">
        <v>4819</v>
      </c>
      <c r="G2443" s="4" t="s">
        <v>5010</v>
      </c>
      <c r="H2443" s="4" t="s">
        <v>4998</v>
      </c>
      <c r="I2443" s="4">
        <v>2106</v>
      </c>
      <c r="J2443" s="4" t="s">
        <v>4962</v>
      </c>
      <c r="K2443" s="4" t="s">
        <v>5012</v>
      </c>
      <c r="L2443" s="4"/>
    </row>
    <row r="2444" spans="1:12">
      <c r="A2444" s="4" t="s">
        <v>7579</v>
      </c>
      <c r="B2444" s="4" t="s">
        <v>1121</v>
      </c>
      <c r="C2444" s="4" t="s">
        <v>5097</v>
      </c>
      <c r="D2444" s="5">
        <v>45951</v>
      </c>
      <c r="E2444" s="4" t="s">
        <v>4966</v>
      </c>
      <c r="F2444" s="4" t="s">
        <v>4898</v>
      </c>
      <c r="G2444" s="4" t="s">
        <v>4987</v>
      </c>
      <c r="H2444" s="4" t="s">
        <v>5011</v>
      </c>
      <c r="I2444" s="4">
        <v>2097</v>
      </c>
      <c r="J2444" s="4" t="s">
        <v>4946</v>
      </c>
      <c r="K2444" s="4" t="s">
        <v>5053</v>
      </c>
      <c r="L2444" s="4"/>
    </row>
    <row r="2445" spans="1:12">
      <c r="A2445" s="4" t="s">
        <v>7580</v>
      </c>
      <c r="B2445" s="4" t="s">
        <v>2155</v>
      </c>
      <c r="C2445" s="4" t="s">
        <v>4975</v>
      </c>
      <c r="D2445" s="5">
        <v>45720</v>
      </c>
      <c r="E2445" s="4" t="s">
        <v>5056</v>
      </c>
      <c r="F2445" s="4" t="s">
        <v>4819</v>
      </c>
      <c r="G2445" s="4"/>
      <c r="H2445" s="4"/>
      <c r="I2445" s="4">
        <v>180</v>
      </c>
      <c r="J2445" s="4" t="s">
        <v>5092</v>
      </c>
      <c r="K2445" s="4"/>
      <c r="L2445" s="4"/>
    </row>
    <row r="2446" spans="1:12">
      <c r="A2446" s="4" t="s">
        <v>7581</v>
      </c>
      <c r="B2446" s="4" t="s">
        <v>4641</v>
      </c>
      <c r="C2446" s="4" t="s">
        <v>5206</v>
      </c>
      <c r="D2446" s="5">
        <v>45697</v>
      </c>
      <c r="E2446" s="4" t="s">
        <v>5134</v>
      </c>
      <c r="F2446" s="4" t="s">
        <v>4898</v>
      </c>
      <c r="G2446" s="4" t="s">
        <v>5130</v>
      </c>
      <c r="H2446" s="4" t="s">
        <v>5080</v>
      </c>
      <c r="I2446" s="4">
        <v>390</v>
      </c>
      <c r="J2446" s="4" t="s">
        <v>5049</v>
      </c>
      <c r="K2446" s="4"/>
      <c r="L2446" s="4"/>
    </row>
    <row r="2447" spans="1:12">
      <c r="A2447" s="4" t="s">
        <v>7582</v>
      </c>
      <c r="B2447" s="4" t="s">
        <v>3869</v>
      </c>
      <c r="C2447" s="4" t="s">
        <v>4953</v>
      </c>
      <c r="D2447" s="5">
        <v>45799</v>
      </c>
      <c r="E2447" s="4"/>
      <c r="F2447" s="4" t="s">
        <v>4898</v>
      </c>
      <c r="G2447" s="4" t="s">
        <v>5059</v>
      </c>
      <c r="H2447" s="4" t="s">
        <v>5084</v>
      </c>
      <c r="I2447" s="4">
        <v>285</v>
      </c>
      <c r="J2447" s="4"/>
      <c r="K2447" s="4" t="s">
        <v>4978</v>
      </c>
      <c r="L2447" s="4"/>
    </row>
    <row r="2448" spans="1:12">
      <c r="A2448" s="4" t="s">
        <v>7583</v>
      </c>
      <c r="B2448" s="4" t="s">
        <v>1450</v>
      </c>
      <c r="C2448" s="4" t="s">
        <v>5037</v>
      </c>
      <c r="D2448" s="5">
        <v>45989</v>
      </c>
      <c r="E2448" s="4"/>
      <c r="F2448" s="4" t="s">
        <v>4875</v>
      </c>
      <c r="G2448" s="4" t="s">
        <v>4967</v>
      </c>
      <c r="H2448" s="4" t="s">
        <v>4968</v>
      </c>
      <c r="I2448" s="4">
        <v>1913</v>
      </c>
      <c r="J2448" s="4"/>
      <c r="K2448" s="4" t="s">
        <v>4978</v>
      </c>
      <c r="L2448" s="4" t="s">
        <v>5529</v>
      </c>
    </row>
    <row r="2449" spans="1:11">
      <c r="A2449" s="4" t="s">
        <v>7584</v>
      </c>
      <c r="B2449" s="4" t="s">
        <v>3344</v>
      </c>
      <c r="C2449" s="4" t="s">
        <v>5240</v>
      </c>
      <c r="D2449" s="5">
        <v>45887</v>
      </c>
      <c r="E2449" s="4"/>
      <c r="F2449" s="4"/>
      <c r="G2449" s="4" t="s">
        <v>5014</v>
      </c>
      <c r="H2449" s="4" t="s">
        <v>5006</v>
      </c>
      <c r="I2449" s="4">
        <v>1623</v>
      </c>
      <c r="J2449" s="4" t="s">
        <v>4929</v>
      </c>
      <c r="K2449" s="4" t="s">
        <v>5003</v>
      </c>
    </row>
    <row r="2450" spans="1:11">
      <c r="A2450" s="4" t="s">
        <v>7585</v>
      </c>
      <c r="B2450" s="4" t="s">
        <v>1931</v>
      </c>
      <c r="C2450" s="4" t="s">
        <v>4932</v>
      </c>
      <c r="D2450" s="5">
        <v>45964</v>
      </c>
      <c r="E2450" s="4" t="s">
        <v>5094</v>
      </c>
      <c r="F2450" s="4" t="s">
        <v>4824</v>
      </c>
      <c r="G2450" s="4" t="s">
        <v>5044</v>
      </c>
      <c r="H2450" s="4" t="s">
        <v>5017</v>
      </c>
      <c r="I2450" s="4">
        <v>1518</v>
      </c>
      <c r="J2450" s="4" t="s">
        <v>4984</v>
      </c>
      <c r="K2450" s="4"/>
    </row>
    <row r="2451" spans="1:11">
      <c r="A2451" s="4" t="s">
        <v>7586</v>
      </c>
      <c r="B2451" s="4" t="s">
        <v>2389</v>
      </c>
      <c r="C2451" s="4" t="s">
        <v>4990</v>
      </c>
      <c r="D2451" s="5"/>
      <c r="E2451" s="4"/>
      <c r="F2451" s="4"/>
      <c r="G2451" s="4" t="s">
        <v>4961</v>
      </c>
      <c r="H2451" s="4" t="s">
        <v>222</v>
      </c>
      <c r="I2451" s="4">
        <v>648</v>
      </c>
      <c r="J2451" s="4" t="s">
        <v>4935</v>
      </c>
      <c r="K2451" s="4" t="s">
        <v>4969</v>
      </c>
    </row>
    <row r="2452" spans="1:11">
      <c r="A2452" s="4" t="s">
        <v>7587</v>
      </c>
      <c r="B2452" s="4" t="s">
        <v>795</v>
      </c>
      <c r="C2452" s="4" t="s">
        <v>5005</v>
      </c>
      <c r="D2452" s="5">
        <v>46012</v>
      </c>
      <c r="E2452" s="4" t="s">
        <v>5034</v>
      </c>
      <c r="F2452" s="4" t="s">
        <v>4865</v>
      </c>
      <c r="G2452" s="4" t="s">
        <v>5132</v>
      </c>
      <c r="H2452" s="4" t="s">
        <v>4983</v>
      </c>
      <c r="I2452" s="4">
        <v>2219</v>
      </c>
      <c r="J2452" s="4" t="s">
        <v>5107</v>
      </c>
      <c r="K2452" s="4" t="s">
        <v>5026</v>
      </c>
    </row>
    <row r="2453" spans="1:11">
      <c r="A2453" s="4" t="s">
        <v>7588</v>
      </c>
      <c r="B2453" s="4" t="s">
        <v>2712</v>
      </c>
      <c r="C2453" s="4" t="s">
        <v>5226</v>
      </c>
      <c r="D2453" s="5">
        <v>45732</v>
      </c>
      <c r="E2453" s="4" t="s">
        <v>369</v>
      </c>
      <c r="F2453" s="4" t="s">
        <v>4824</v>
      </c>
      <c r="G2453" s="4" t="s">
        <v>4997</v>
      </c>
      <c r="H2453" s="4" t="s">
        <v>5063</v>
      </c>
      <c r="I2453" s="4">
        <v>1753</v>
      </c>
      <c r="J2453" s="4" t="s">
        <v>5137</v>
      </c>
      <c r="K2453" s="4" t="s">
        <v>5012</v>
      </c>
    </row>
    <row r="2454" spans="1:11">
      <c r="A2454" s="4" t="s">
        <v>7589</v>
      </c>
      <c r="B2454" s="4" t="s">
        <v>4203</v>
      </c>
      <c r="C2454" s="4" t="s">
        <v>5160</v>
      </c>
      <c r="D2454" s="5">
        <v>45720</v>
      </c>
      <c r="E2454" s="4" t="s">
        <v>5034</v>
      </c>
      <c r="F2454" s="4" t="s">
        <v>4875</v>
      </c>
      <c r="G2454" s="4" t="s">
        <v>4944</v>
      </c>
      <c r="H2454" s="4" t="s">
        <v>4945</v>
      </c>
      <c r="I2454" s="4">
        <v>2279</v>
      </c>
      <c r="J2454" s="4" t="s">
        <v>4940</v>
      </c>
      <c r="K2454" s="4"/>
    </row>
    <row r="2455" spans="1:11">
      <c r="A2455" s="4" t="s">
        <v>7590</v>
      </c>
      <c r="B2455" s="4" t="s">
        <v>1321</v>
      </c>
      <c r="C2455" s="4" t="s">
        <v>5147</v>
      </c>
      <c r="D2455" s="5">
        <v>45910</v>
      </c>
      <c r="E2455" s="4" t="s">
        <v>21</v>
      </c>
      <c r="F2455" s="4" t="s">
        <v>4865</v>
      </c>
      <c r="G2455" s="4"/>
      <c r="H2455" s="4" t="s">
        <v>4998</v>
      </c>
      <c r="I2455" s="4">
        <v>2143</v>
      </c>
      <c r="J2455" s="4" t="s">
        <v>5100</v>
      </c>
      <c r="K2455" s="4" t="s">
        <v>4930</v>
      </c>
    </row>
    <row r="2456" spans="1:11">
      <c r="A2456" s="4" t="s">
        <v>7591</v>
      </c>
      <c r="B2456" s="4" t="s">
        <v>2150</v>
      </c>
      <c r="C2456" s="4" t="s">
        <v>4937</v>
      </c>
      <c r="D2456" s="5">
        <v>45820</v>
      </c>
      <c r="E2456" s="4"/>
      <c r="F2456" s="4"/>
      <c r="G2456" s="4" t="s">
        <v>5062</v>
      </c>
      <c r="H2456" s="4" t="s">
        <v>4951</v>
      </c>
      <c r="I2456" s="4">
        <v>271</v>
      </c>
      <c r="J2456" s="4"/>
      <c r="K2456" s="4" t="s">
        <v>4999</v>
      </c>
    </row>
    <row r="2457" spans="1:11">
      <c r="A2457" s="4" t="s">
        <v>7592</v>
      </c>
      <c r="B2457" s="4" t="s">
        <v>3061</v>
      </c>
      <c r="C2457" s="4" t="s">
        <v>4981</v>
      </c>
      <c r="D2457" s="5">
        <v>45966</v>
      </c>
      <c r="E2457" s="4" t="s">
        <v>4960</v>
      </c>
      <c r="F2457" s="4" t="s">
        <v>4847</v>
      </c>
      <c r="G2457" s="4" t="s">
        <v>5142</v>
      </c>
      <c r="H2457" s="4" t="s">
        <v>4994</v>
      </c>
      <c r="I2457" s="4"/>
      <c r="J2457" s="4" t="s">
        <v>5018</v>
      </c>
      <c r="K2457" s="4" t="s">
        <v>5023</v>
      </c>
    </row>
    <row r="2458" spans="1:11">
      <c r="A2458" s="4" t="s">
        <v>7593</v>
      </c>
      <c r="B2458" s="4" t="s">
        <v>3978</v>
      </c>
      <c r="C2458" s="4" t="s">
        <v>4926</v>
      </c>
      <c r="D2458" s="5">
        <v>45742</v>
      </c>
      <c r="E2458" s="4" t="s">
        <v>5034</v>
      </c>
      <c r="F2458" s="4" t="s">
        <v>4819</v>
      </c>
      <c r="G2458" s="4" t="s">
        <v>5174</v>
      </c>
      <c r="H2458" s="4" t="s">
        <v>4988</v>
      </c>
      <c r="I2458" s="4">
        <v>1618</v>
      </c>
      <c r="J2458" s="4" t="s">
        <v>5018</v>
      </c>
      <c r="K2458" s="4" t="s">
        <v>4969</v>
      </c>
    </row>
    <row r="2459" spans="1:11">
      <c r="A2459" s="4" t="s">
        <v>7594</v>
      </c>
      <c r="B2459" s="4" t="s">
        <v>3171</v>
      </c>
      <c r="C2459" s="4" t="s">
        <v>5116</v>
      </c>
      <c r="D2459" s="5">
        <v>45945</v>
      </c>
      <c r="E2459" s="4" t="s">
        <v>4982</v>
      </c>
      <c r="F2459" s="4" t="s">
        <v>4898</v>
      </c>
      <c r="G2459" s="4" t="s">
        <v>5062</v>
      </c>
      <c r="H2459" s="4" t="s">
        <v>133</v>
      </c>
      <c r="I2459" s="4">
        <v>1504</v>
      </c>
      <c r="J2459" s="4" t="s">
        <v>4940</v>
      </c>
      <c r="K2459" s="4" t="s">
        <v>4999</v>
      </c>
    </row>
    <row r="2460" spans="1:11">
      <c r="A2460" s="4" t="s">
        <v>7595</v>
      </c>
      <c r="B2460" s="4" t="s">
        <v>4279</v>
      </c>
      <c r="C2460" s="4" t="s">
        <v>5116</v>
      </c>
      <c r="D2460" s="5">
        <v>45710</v>
      </c>
      <c r="E2460" s="4" t="s">
        <v>5034</v>
      </c>
      <c r="F2460" s="4" t="s">
        <v>4839</v>
      </c>
      <c r="G2460" s="4" t="s">
        <v>4927</v>
      </c>
      <c r="H2460" s="4" t="s">
        <v>5090</v>
      </c>
      <c r="I2460" s="4"/>
      <c r="J2460" s="4" t="s">
        <v>4929</v>
      </c>
      <c r="K2460" s="4" t="s">
        <v>4930</v>
      </c>
    </row>
    <row r="2461" spans="1:11">
      <c r="A2461" s="4" t="s">
        <v>7596</v>
      </c>
      <c r="B2461" s="4" t="s">
        <v>3047</v>
      </c>
      <c r="C2461" s="4" t="s">
        <v>4953</v>
      </c>
      <c r="D2461" s="5">
        <v>45894</v>
      </c>
      <c r="E2461" s="4" t="s">
        <v>4966</v>
      </c>
      <c r="F2461" s="4" t="s">
        <v>4839</v>
      </c>
      <c r="G2461" s="4" t="s">
        <v>4997</v>
      </c>
      <c r="H2461" s="4" t="s">
        <v>4939</v>
      </c>
      <c r="I2461" s="4">
        <v>1297</v>
      </c>
      <c r="J2461" s="4" t="s">
        <v>4929</v>
      </c>
      <c r="K2461" s="4" t="s">
        <v>4957</v>
      </c>
    </row>
    <row r="2462" spans="1:11">
      <c r="A2462" s="4" t="s">
        <v>7597</v>
      </c>
      <c r="B2462" s="4" t="s">
        <v>1728</v>
      </c>
      <c r="C2462" s="4" t="s">
        <v>4975</v>
      </c>
      <c r="D2462" s="5">
        <v>45840</v>
      </c>
      <c r="E2462" s="4" t="s">
        <v>5065</v>
      </c>
      <c r="F2462" s="4" t="s">
        <v>4847</v>
      </c>
      <c r="G2462" s="4" t="s">
        <v>4933</v>
      </c>
      <c r="H2462" s="4" t="s">
        <v>4968</v>
      </c>
      <c r="I2462" s="4"/>
      <c r="J2462" s="4" t="s">
        <v>5191</v>
      </c>
      <c r="K2462" s="4" t="s">
        <v>5053</v>
      </c>
    </row>
    <row r="2463" spans="1:11">
      <c r="A2463" s="4" t="s">
        <v>7598</v>
      </c>
      <c r="B2463" s="4" t="s">
        <v>2334</v>
      </c>
      <c r="C2463" s="4" t="s">
        <v>5260</v>
      </c>
      <c r="D2463" s="5">
        <v>45875</v>
      </c>
      <c r="E2463" s="4"/>
      <c r="F2463" s="4"/>
      <c r="G2463" s="4" t="s">
        <v>5062</v>
      </c>
      <c r="H2463" s="4" t="s">
        <v>5006</v>
      </c>
      <c r="I2463" s="4">
        <v>981</v>
      </c>
      <c r="J2463" s="4" t="s">
        <v>4973</v>
      </c>
      <c r="K2463" s="4" t="s">
        <v>5053</v>
      </c>
    </row>
    <row r="2464" spans="1:11">
      <c r="A2464" s="4" t="s">
        <v>7599</v>
      </c>
      <c r="B2464" s="4" t="s">
        <v>1241</v>
      </c>
      <c r="C2464" s="4" t="s">
        <v>5037</v>
      </c>
      <c r="D2464" s="5">
        <v>45876</v>
      </c>
      <c r="E2464" s="4" t="s">
        <v>4894</v>
      </c>
      <c r="F2464" s="4" t="s">
        <v>4908</v>
      </c>
      <c r="G2464" s="4" t="s">
        <v>5010</v>
      </c>
      <c r="H2464" s="4" t="s">
        <v>5006</v>
      </c>
      <c r="I2464" s="4">
        <v>1250</v>
      </c>
      <c r="J2464" s="4" t="s">
        <v>4973</v>
      </c>
      <c r="K2464" s="4" t="s">
        <v>4999</v>
      </c>
    </row>
    <row r="2465" spans="1:12">
      <c r="A2465" s="4" t="s">
        <v>7600</v>
      </c>
      <c r="B2465" s="4" t="s">
        <v>4668</v>
      </c>
      <c r="C2465" s="4" t="s">
        <v>5109</v>
      </c>
      <c r="D2465" s="5">
        <v>45659</v>
      </c>
      <c r="E2465" s="4" t="s">
        <v>5094</v>
      </c>
      <c r="F2465" s="4" t="s">
        <v>4891</v>
      </c>
      <c r="G2465" s="4"/>
      <c r="H2465" s="4"/>
      <c r="I2465" s="4">
        <v>649</v>
      </c>
      <c r="J2465" s="4" t="s">
        <v>4929</v>
      </c>
      <c r="K2465" s="4"/>
      <c r="L2465" s="4"/>
    </row>
    <row r="2466" spans="1:12">
      <c r="A2466" s="4" t="s">
        <v>7601</v>
      </c>
      <c r="B2466" s="4" t="s">
        <v>2135</v>
      </c>
      <c r="C2466" s="4" t="s">
        <v>5001</v>
      </c>
      <c r="D2466" s="5">
        <v>45971</v>
      </c>
      <c r="E2466" s="4"/>
      <c r="F2466" s="4"/>
      <c r="G2466" s="4" t="s">
        <v>5062</v>
      </c>
      <c r="H2466" s="4" t="s">
        <v>5006</v>
      </c>
      <c r="I2466" s="4">
        <v>301</v>
      </c>
      <c r="J2466" s="4" t="s">
        <v>5092</v>
      </c>
      <c r="K2466" s="4" t="s">
        <v>4969</v>
      </c>
      <c r="L2466" s="4"/>
    </row>
    <row r="2467" spans="1:12">
      <c r="A2467" s="4" t="s">
        <v>7602</v>
      </c>
      <c r="B2467" s="4" t="s">
        <v>2912</v>
      </c>
      <c r="C2467" s="4" t="s">
        <v>5111</v>
      </c>
      <c r="D2467" s="5">
        <v>45954</v>
      </c>
      <c r="E2467" s="4"/>
      <c r="F2467" s="4" t="s">
        <v>4875</v>
      </c>
      <c r="G2467" s="4" t="s">
        <v>5142</v>
      </c>
      <c r="H2467" s="4" t="s">
        <v>5017</v>
      </c>
      <c r="I2467" s="4"/>
      <c r="J2467" s="4" t="s">
        <v>5191</v>
      </c>
      <c r="K2467" s="4" t="s">
        <v>5057</v>
      </c>
      <c r="L2467" s="4"/>
    </row>
    <row r="2468" spans="1:12">
      <c r="A2468" s="4" t="s">
        <v>7603</v>
      </c>
      <c r="B2468" s="4" t="s">
        <v>2664</v>
      </c>
      <c r="C2468" s="4" t="s">
        <v>5016</v>
      </c>
      <c r="D2468" s="5">
        <v>45658</v>
      </c>
      <c r="E2468" s="4" t="s">
        <v>5094</v>
      </c>
      <c r="F2468" s="4"/>
      <c r="G2468" s="4" t="s">
        <v>5130</v>
      </c>
      <c r="H2468" s="4" t="s">
        <v>5080</v>
      </c>
      <c r="I2468" s="4">
        <v>2250</v>
      </c>
      <c r="J2468" s="4"/>
      <c r="K2468" s="4" t="s">
        <v>4957</v>
      </c>
      <c r="L2468" s="4" t="s">
        <v>5165</v>
      </c>
    </row>
    <row r="2469" spans="1:12">
      <c r="A2469" s="4" t="s">
        <v>7604</v>
      </c>
      <c r="B2469" s="4" t="s">
        <v>1927</v>
      </c>
      <c r="C2469" s="4" t="s">
        <v>5160</v>
      </c>
      <c r="D2469" s="5">
        <v>45978</v>
      </c>
      <c r="E2469" s="4" t="s">
        <v>4982</v>
      </c>
      <c r="F2469" s="4" t="s">
        <v>4898</v>
      </c>
      <c r="G2469" s="4" t="s">
        <v>5120</v>
      </c>
      <c r="H2469" s="4" t="s">
        <v>4988</v>
      </c>
      <c r="I2469" s="4">
        <v>623</v>
      </c>
      <c r="J2469" s="4" t="s">
        <v>4956</v>
      </c>
      <c r="K2469" s="4" t="s">
        <v>5122</v>
      </c>
      <c r="L2469" s="4" t="s">
        <v>5865</v>
      </c>
    </row>
    <row r="2470" spans="1:12">
      <c r="A2470" s="4" t="s">
        <v>7605</v>
      </c>
      <c r="B2470" s="4" t="s">
        <v>4582</v>
      </c>
      <c r="C2470" s="4" t="s">
        <v>5176</v>
      </c>
      <c r="D2470" s="5">
        <v>45981</v>
      </c>
      <c r="E2470" s="4" t="s">
        <v>5034</v>
      </c>
      <c r="F2470" s="4"/>
      <c r="G2470" s="4" t="s">
        <v>5025</v>
      </c>
      <c r="H2470" s="4" t="s">
        <v>5017</v>
      </c>
      <c r="I2470" s="4">
        <v>1219</v>
      </c>
      <c r="J2470" s="4" t="s">
        <v>5100</v>
      </c>
      <c r="K2470" s="4" t="s">
        <v>5026</v>
      </c>
      <c r="L2470" s="4"/>
    </row>
    <row r="2471" spans="1:12">
      <c r="A2471" s="4" t="s">
        <v>7606</v>
      </c>
      <c r="B2471" s="4" t="s">
        <v>712</v>
      </c>
      <c r="C2471" s="4" t="s">
        <v>5078</v>
      </c>
      <c r="D2471" s="5">
        <v>45664</v>
      </c>
      <c r="E2471" s="4" t="s">
        <v>21</v>
      </c>
      <c r="F2471" s="4" t="s">
        <v>4857</v>
      </c>
      <c r="G2471" s="4" t="s">
        <v>5095</v>
      </c>
      <c r="H2471" s="4"/>
      <c r="I2471" s="4">
        <v>2253</v>
      </c>
      <c r="J2471" s="4" t="s">
        <v>4984</v>
      </c>
      <c r="K2471" s="4" t="s">
        <v>5053</v>
      </c>
      <c r="L2471" s="4" t="s">
        <v>5066</v>
      </c>
    </row>
    <row r="2472" spans="1:12">
      <c r="A2472" s="4" t="s">
        <v>7607</v>
      </c>
      <c r="B2472" s="4" t="s">
        <v>320</v>
      </c>
      <c r="C2472" s="4" t="s">
        <v>5140</v>
      </c>
      <c r="D2472" s="5">
        <v>45852</v>
      </c>
      <c r="E2472" s="4" t="s">
        <v>4960</v>
      </c>
      <c r="F2472" s="4" t="s">
        <v>4891</v>
      </c>
      <c r="G2472" s="4" t="s">
        <v>5132</v>
      </c>
      <c r="H2472" s="4" t="s">
        <v>133</v>
      </c>
      <c r="I2472" s="4">
        <v>2288</v>
      </c>
      <c r="J2472" s="4" t="s">
        <v>4977</v>
      </c>
      <c r="K2472" s="4"/>
      <c r="L2472" s="4"/>
    </row>
    <row r="2473" spans="1:12">
      <c r="A2473" s="4" t="s">
        <v>7608</v>
      </c>
      <c r="B2473" s="4" t="s">
        <v>1048</v>
      </c>
      <c r="C2473" s="4" t="s">
        <v>5383</v>
      </c>
      <c r="D2473" s="5">
        <v>45854</v>
      </c>
      <c r="E2473" s="4" t="s">
        <v>5056</v>
      </c>
      <c r="F2473" s="4" t="s">
        <v>4857</v>
      </c>
      <c r="G2473" s="4" t="s">
        <v>5071</v>
      </c>
      <c r="H2473" s="4" t="s">
        <v>4934</v>
      </c>
      <c r="I2473" s="4">
        <v>1407</v>
      </c>
      <c r="J2473" s="4" t="s">
        <v>5002</v>
      </c>
      <c r="K2473" s="4" t="s">
        <v>4978</v>
      </c>
      <c r="L2473" s="4"/>
    </row>
    <row r="2474" spans="1:12">
      <c r="A2474" s="4" t="s">
        <v>7609</v>
      </c>
      <c r="B2474" s="4" t="s">
        <v>2251</v>
      </c>
      <c r="C2474" s="4" t="s">
        <v>5147</v>
      </c>
      <c r="D2474" s="5">
        <v>45948</v>
      </c>
      <c r="E2474" s="4" t="s">
        <v>20</v>
      </c>
      <c r="F2474" s="4"/>
      <c r="G2474" s="4" t="s">
        <v>5039</v>
      </c>
      <c r="H2474" s="4" t="s">
        <v>4994</v>
      </c>
      <c r="I2474" s="4">
        <v>1469</v>
      </c>
      <c r="J2474" s="4" t="s">
        <v>5031</v>
      </c>
      <c r="K2474" s="4" t="s">
        <v>4930</v>
      </c>
      <c r="L2474" s="4"/>
    </row>
    <row r="2475" spans="1:12">
      <c r="A2475" s="4" t="s">
        <v>7610</v>
      </c>
      <c r="B2475" s="4" t="s">
        <v>2365</v>
      </c>
      <c r="C2475" s="4" t="s">
        <v>5147</v>
      </c>
      <c r="D2475" s="5">
        <v>45722</v>
      </c>
      <c r="E2475" s="4"/>
      <c r="F2475" s="4" t="s">
        <v>4857</v>
      </c>
      <c r="G2475" s="4" t="s">
        <v>4933</v>
      </c>
      <c r="H2475" s="4" t="s">
        <v>5076</v>
      </c>
      <c r="I2475" s="4">
        <v>260</v>
      </c>
      <c r="J2475" s="4" t="s">
        <v>4935</v>
      </c>
      <c r="K2475" s="4" t="s">
        <v>5023</v>
      </c>
      <c r="L2475" s="4"/>
    </row>
    <row r="2476" spans="1:12">
      <c r="A2476" s="4" t="s">
        <v>7611</v>
      </c>
      <c r="B2476" s="4" t="s">
        <v>1528</v>
      </c>
      <c r="C2476" s="4" t="s">
        <v>4971</v>
      </c>
      <c r="D2476" s="5"/>
      <c r="E2476" s="4" t="s">
        <v>5022</v>
      </c>
      <c r="F2476" s="4" t="s">
        <v>4839</v>
      </c>
      <c r="G2476" s="4" t="s">
        <v>5132</v>
      </c>
      <c r="H2476" s="4" t="s">
        <v>5072</v>
      </c>
      <c r="I2476" s="4">
        <v>1563</v>
      </c>
      <c r="J2476" s="4" t="s">
        <v>4946</v>
      </c>
      <c r="K2476" s="4" t="s">
        <v>4969</v>
      </c>
      <c r="L2476" s="4"/>
    </row>
    <row r="2477" spans="1:12">
      <c r="A2477" s="4" t="s">
        <v>7612</v>
      </c>
      <c r="B2477" s="4" t="s">
        <v>2651</v>
      </c>
      <c r="C2477" s="4" t="s">
        <v>5163</v>
      </c>
      <c r="D2477" s="5">
        <v>45794</v>
      </c>
      <c r="E2477" s="4" t="s">
        <v>5127</v>
      </c>
      <c r="F2477" s="4" t="s">
        <v>4847</v>
      </c>
      <c r="G2477" s="4" t="s">
        <v>5014</v>
      </c>
      <c r="H2477" s="4" t="s">
        <v>5084</v>
      </c>
      <c r="I2477" s="4"/>
      <c r="J2477" s="4" t="s">
        <v>4935</v>
      </c>
      <c r="K2477" s="4"/>
      <c r="L2477" s="4"/>
    </row>
    <row r="2478" spans="1:12">
      <c r="A2478" s="4" t="s">
        <v>7613</v>
      </c>
      <c r="B2478" s="4" t="s">
        <v>3573</v>
      </c>
      <c r="C2478" s="4" t="s">
        <v>5263</v>
      </c>
      <c r="D2478" s="5">
        <v>46006</v>
      </c>
      <c r="E2478" s="4" t="s">
        <v>5043</v>
      </c>
      <c r="F2478" s="4"/>
      <c r="G2478" s="4" t="s">
        <v>5189</v>
      </c>
      <c r="H2478" s="4" t="s">
        <v>4951</v>
      </c>
      <c r="I2478" s="4">
        <v>1170</v>
      </c>
      <c r="J2478" s="4" t="s">
        <v>4977</v>
      </c>
      <c r="K2478" s="4"/>
      <c r="L2478" s="4"/>
    </row>
    <row r="2479" spans="1:12">
      <c r="A2479" s="4" t="s">
        <v>7614</v>
      </c>
      <c r="B2479" s="4" t="s">
        <v>2163</v>
      </c>
      <c r="C2479" s="4" t="s">
        <v>5001</v>
      </c>
      <c r="D2479" s="5">
        <v>45715</v>
      </c>
      <c r="E2479" s="4" t="s">
        <v>5134</v>
      </c>
      <c r="F2479" s="4" t="s">
        <v>4819</v>
      </c>
      <c r="G2479" s="4" t="s">
        <v>5030</v>
      </c>
      <c r="H2479" s="4" t="s">
        <v>4939</v>
      </c>
      <c r="I2479" s="4">
        <v>968</v>
      </c>
      <c r="J2479" s="4" t="s">
        <v>4940</v>
      </c>
      <c r="K2479" s="4" t="s">
        <v>5053</v>
      </c>
      <c r="L2479" s="4"/>
    </row>
    <row r="2480" spans="1:12">
      <c r="A2480" s="4" t="s">
        <v>7615</v>
      </c>
      <c r="B2480" s="4" t="s">
        <v>147</v>
      </c>
      <c r="C2480" s="4" t="s">
        <v>5383</v>
      </c>
      <c r="D2480" s="5">
        <v>45946</v>
      </c>
      <c r="E2480" s="4"/>
      <c r="F2480" s="4" t="s">
        <v>4819</v>
      </c>
      <c r="G2480" s="4" t="s">
        <v>4987</v>
      </c>
      <c r="H2480" s="4" t="s">
        <v>4934</v>
      </c>
      <c r="I2480" s="4">
        <v>554</v>
      </c>
      <c r="J2480" s="4" t="s">
        <v>4977</v>
      </c>
      <c r="K2480" s="4" t="s">
        <v>5035</v>
      </c>
      <c r="L2480" s="4"/>
    </row>
    <row r="2481" spans="1:12">
      <c r="A2481" s="4" t="s">
        <v>7616</v>
      </c>
      <c r="B2481" s="4" t="s">
        <v>4049</v>
      </c>
      <c r="C2481" s="4" t="s">
        <v>5078</v>
      </c>
      <c r="D2481" s="5">
        <v>45915</v>
      </c>
      <c r="E2481" s="4" t="s">
        <v>5065</v>
      </c>
      <c r="F2481" s="4" t="s">
        <v>4819</v>
      </c>
      <c r="G2481" s="4" t="s">
        <v>4976</v>
      </c>
      <c r="H2481" s="4" t="s">
        <v>133</v>
      </c>
      <c r="I2481" s="4"/>
      <c r="J2481" s="4"/>
      <c r="K2481" s="4" t="s">
        <v>5003</v>
      </c>
      <c r="L2481" s="4"/>
    </row>
    <row r="2482" spans="1:12">
      <c r="A2482" s="4" t="s">
        <v>7617</v>
      </c>
      <c r="B2482" s="4" t="s">
        <v>3247</v>
      </c>
      <c r="C2482" s="4" t="s">
        <v>5213</v>
      </c>
      <c r="D2482" s="5">
        <v>45907</v>
      </c>
      <c r="E2482" s="4" t="s">
        <v>5113</v>
      </c>
      <c r="F2482" s="4" t="s">
        <v>4824</v>
      </c>
      <c r="G2482" s="4" t="s">
        <v>5132</v>
      </c>
      <c r="H2482" s="4" t="s">
        <v>5090</v>
      </c>
      <c r="I2482" s="4">
        <v>2094</v>
      </c>
      <c r="J2482" s="4" t="s">
        <v>5082</v>
      </c>
      <c r="K2482" s="4" t="s">
        <v>5035</v>
      </c>
      <c r="L2482" s="4"/>
    </row>
    <row r="2483" spans="1:12">
      <c r="A2483" s="4" t="s">
        <v>7618</v>
      </c>
      <c r="B2483" s="4" t="s">
        <v>2581</v>
      </c>
      <c r="C2483" s="4" t="s">
        <v>5029</v>
      </c>
      <c r="D2483" s="5">
        <v>45708</v>
      </c>
      <c r="E2483" s="4" t="s">
        <v>251</v>
      </c>
      <c r="F2483" s="4" t="s">
        <v>4824</v>
      </c>
      <c r="G2483" s="4" t="s">
        <v>5014</v>
      </c>
      <c r="H2483" s="4" t="s">
        <v>5060</v>
      </c>
      <c r="I2483" s="4">
        <v>138</v>
      </c>
      <c r="J2483" s="4" t="s">
        <v>5082</v>
      </c>
      <c r="K2483" s="4"/>
      <c r="L2483" s="4"/>
    </row>
    <row r="2484" spans="1:12">
      <c r="A2484" s="4" t="s">
        <v>7619</v>
      </c>
      <c r="B2484" s="4" t="s">
        <v>571</v>
      </c>
      <c r="C2484" s="4" t="s">
        <v>5210</v>
      </c>
      <c r="D2484" s="5">
        <v>45877</v>
      </c>
      <c r="E2484" s="4" t="s">
        <v>5056</v>
      </c>
      <c r="F2484" s="4" t="s">
        <v>4847</v>
      </c>
      <c r="G2484" s="4"/>
      <c r="H2484" s="4" t="s">
        <v>4983</v>
      </c>
      <c r="I2484" s="4">
        <v>1441</v>
      </c>
      <c r="J2484" s="4" t="s">
        <v>4929</v>
      </c>
      <c r="K2484" s="4"/>
      <c r="L2484" s="4"/>
    </row>
    <row r="2485" spans="1:12">
      <c r="A2485" s="4" t="s">
        <v>7620</v>
      </c>
      <c r="B2485" s="4" t="s">
        <v>1275</v>
      </c>
      <c r="C2485" s="4" t="s">
        <v>5140</v>
      </c>
      <c r="D2485" s="5">
        <v>45913</v>
      </c>
      <c r="E2485" s="4" t="s">
        <v>4943</v>
      </c>
      <c r="F2485" s="4"/>
      <c r="G2485" s="4" t="s">
        <v>5132</v>
      </c>
      <c r="H2485" s="4"/>
      <c r="I2485" s="4">
        <v>2117</v>
      </c>
      <c r="J2485" s="4"/>
      <c r="K2485" s="4" t="s">
        <v>4930</v>
      </c>
      <c r="L2485" s="4" t="s">
        <v>5221</v>
      </c>
    </row>
    <row r="2486" spans="1:12">
      <c r="A2486" s="4" t="s">
        <v>7621</v>
      </c>
      <c r="B2486" s="4" t="s">
        <v>3013</v>
      </c>
      <c r="C2486" s="4" t="s">
        <v>4932</v>
      </c>
      <c r="D2486" s="5">
        <v>45950</v>
      </c>
      <c r="E2486" s="4" t="s">
        <v>4966</v>
      </c>
      <c r="F2486" s="4"/>
      <c r="G2486" s="4" t="s">
        <v>5030</v>
      </c>
      <c r="H2486" s="4" t="s">
        <v>4928</v>
      </c>
      <c r="I2486" s="4">
        <v>2400</v>
      </c>
      <c r="J2486" s="4" t="s">
        <v>5092</v>
      </c>
      <c r="K2486" s="4" t="s">
        <v>5057</v>
      </c>
      <c r="L2486" s="4"/>
    </row>
    <row r="2487" spans="1:12">
      <c r="A2487" s="4" t="s">
        <v>7622</v>
      </c>
      <c r="B2487" s="4" t="s">
        <v>4271</v>
      </c>
      <c r="C2487" s="4" t="s">
        <v>5118</v>
      </c>
      <c r="D2487" s="5"/>
      <c r="E2487" s="4"/>
      <c r="F2487" s="4" t="s">
        <v>4819</v>
      </c>
      <c r="G2487" s="4" t="s">
        <v>4972</v>
      </c>
      <c r="H2487" s="4" t="s">
        <v>5052</v>
      </c>
      <c r="I2487" s="4">
        <v>1418</v>
      </c>
      <c r="J2487" s="4" t="s">
        <v>4940</v>
      </c>
      <c r="K2487" s="4" t="s">
        <v>5053</v>
      </c>
      <c r="L2487" s="4"/>
    </row>
    <row r="2488" spans="1:12">
      <c r="A2488" s="4" t="s">
        <v>7623</v>
      </c>
      <c r="B2488" s="4" t="s">
        <v>1007</v>
      </c>
      <c r="C2488" s="4" t="s">
        <v>5042</v>
      </c>
      <c r="D2488" s="5">
        <v>45896</v>
      </c>
      <c r="E2488" s="4" t="s">
        <v>4982</v>
      </c>
      <c r="F2488" s="4"/>
      <c r="G2488" s="4" t="s">
        <v>5014</v>
      </c>
      <c r="H2488" s="4" t="s">
        <v>5063</v>
      </c>
      <c r="I2488" s="4">
        <v>272</v>
      </c>
      <c r="J2488" s="4" t="s">
        <v>5031</v>
      </c>
      <c r="K2488" s="4" t="s">
        <v>4957</v>
      </c>
      <c r="L2488" s="4"/>
    </row>
    <row r="2489" spans="1:12">
      <c r="A2489" s="4" t="s">
        <v>7624</v>
      </c>
      <c r="B2489" s="4" t="s">
        <v>2988</v>
      </c>
      <c r="C2489" s="4" t="s">
        <v>5145</v>
      </c>
      <c r="D2489" s="5">
        <v>45831</v>
      </c>
      <c r="E2489" s="4" t="s">
        <v>5043</v>
      </c>
      <c r="F2489" s="4" t="s">
        <v>4847</v>
      </c>
      <c r="G2489" s="4" t="s">
        <v>4967</v>
      </c>
      <c r="H2489" s="4" t="s">
        <v>316</v>
      </c>
      <c r="I2489" s="4">
        <v>307</v>
      </c>
      <c r="J2489" s="4" t="s">
        <v>4977</v>
      </c>
      <c r="K2489" s="4"/>
      <c r="L2489" s="4"/>
    </row>
    <row r="2490" spans="1:12">
      <c r="A2490" s="4" t="s">
        <v>7625</v>
      </c>
      <c r="B2490" s="4" t="s">
        <v>2037</v>
      </c>
      <c r="C2490" s="4" t="s">
        <v>5037</v>
      </c>
      <c r="D2490" s="5">
        <v>45811</v>
      </c>
      <c r="E2490" s="4" t="s">
        <v>4960</v>
      </c>
      <c r="F2490" s="4" t="s">
        <v>4857</v>
      </c>
      <c r="G2490" s="4" t="s">
        <v>5074</v>
      </c>
      <c r="H2490" s="4" t="s">
        <v>5136</v>
      </c>
      <c r="I2490" s="4">
        <v>2265</v>
      </c>
      <c r="J2490" s="4" t="s">
        <v>4929</v>
      </c>
      <c r="K2490" s="4" t="s">
        <v>4930</v>
      </c>
      <c r="L2490" s="4"/>
    </row>
    <row r="2491" spans="1:12">
      <c r="A2491" s="4" t="s">
        <v>7626</v>
      </c>
      <c r="B2491" s="4" t="s">
        <v>2497</v>
      </c>
      <c r="C2491" s="4" t="s">
        <v>5078</v>
      </c>
      <c r="D2491" s="5"/>
      <c r="E2491" s="4" t="s">
        <v>5034</v>
      </c>
      <c r="F2491" s="4" t="s">
        <v>4847</v>
      </c>
      <c r="G2491" s="4" t="s">
        <v>5059</v>
      </c>
      <c r="H2491" s="4" t="s">
        <v>5011</v>
      </c>
      <c r="I2491" s="4">
        <v>2125</v>
      </c>
      <c r="J2491" s="4"/>
      <c r="K2491" s="4"/>
      <c r="L2491" s="4"/>
    </row>
    <row r="2492" spans="1:12">
      <c r="A2492" s="4" t="s">
        <v>7627</v>
      </c>
      <c r="B2492" s="4" t="s">
        <v>1091</v>
      </c>
      <c r="C2492" s="4" t="s">
        <v>5118</v>
      </c>
      <c r="D2492" s="5">
        <v>45680</v>
      </c>
      <c r="E2492" s="4" t="s">
        <v>5038</v>
      </c>
      <c r="F2492" s="4" t="s">
        <v>4891</v>
      </c>
      <c r="G2492" s="4" t="s">
        <v>5074</v>
      </c>
      <c r="H2492" s="4"/>
      <c r="I2492" s="4">
        <v>1493</v>
      </c>
      <c r="J2492" s="4" t="s">
        <v>4940</v>
      </c>
      <c r="K2492" s="4" t="s">
        <v>4963</v>
      </c>
      <c r="L2492" s="4"/>
    </row>
    <row r="2493" spans="1:12">
      <c r="A2493" s="4" t="s">
        <v>7628</v>
      </c>
      <c r="B2493" s="4" t="s">
        <v>1872</v>
      </c>
      <c r="C2493" s="4" t="s">
        <v>4996</v>
      </c>
      <c r="D2493" s="5"/>
      <c r="E2493" s="4"/>
      <c r="F2493" s="4" t="s">
        <v>4857</v>
      </c>
      <c r="G2493" s="4" t="s">
        <v>4976</v>
      </c>
      <c r="H2493" s="4" t="s">
        <v>5063</v>
      </c>
      <c r="I2493" s="4">
        <v>2359</v>
      </c>
      <c r="J2493" s="4" t="s">
        <v>5092</v>
      </c>
      <c r="K2493" s="4" t="s">
        <v>4969</v>
      </c>
      <c r="L2493" s="4" t="s">
        <v>5165</v>
      </c>
    </row>
    <row r="2494" spans="1:12">
      <c r="A2494" s="4" t="s">
        <v>7629</v>
      </c>
      <c r="B2494" s="4" t="s">
        <v>3631</v>
      </c>
      <c r="C2494" s="4" t="s">
        <v>5001</v>
      </c>
      <c r="D2494" s="5">
        <v>46011</v>
      </c>
      <c r="E2494" s="4" t="s">
        <v>5127</v>
      </c>
      <c r="F2494" s="4"/>
      <c r="G2494" s="4" t="s">
        <v>4961</v>
      </c>
      <c r="H2494" s="4" t="s">
        <v>5052</v>
      </c>
      <c r="I2494" s="4">
        <v>287</v>
      </c>
      <c r="J2494" s="4" t="s">
        <v>4984</v>
      </c>
      <c r="K2494" s="4" t="s">
        <v>5026</v>
      </c>
      <c r="L2494" s="4"/>
    </row>
    <row r="2495" spans="1:12">
      <c r="A2495" s="4" t="s">
        <v>7630</v>
      </c>
      <c r="B2495" s="4" t="s">
        <v>3378</v>
      </c>
      <c r="C2495" s="4" t="s">
        <v>5213</v>
      </c>
      <c r="D2495" s="5">
        <v>45739</v>
      </c>
      <c r="E2495" s="4" t="s">
        <v>5094</v>
      </c>
      <c r="F2495" s="4"/>
      <c r="G2495" s="4" t="s">
        <v>4961</v>
      </c>
      <c r="H2495" s="4" t="s">
        <v>5084</v>
      </c>
      <c r="I2495" s="4">
        <v>1585</v>
      </c>
      <c r="J2495" s="4" t="s">
        <v>5049</v>
      </c>
      <c r="K2495" s="4" t="s">
        <v>5053</v>
      </c>
      <c r="L2495" s="4"/>
    </row>
    <row r="2496" spans="1:12">
      <c r="A2496" s="4" t="s">
        <v>7631</v>
      </c>
      <c r="B2496" s="4" t="s">
        <v>520</v>
      </c>
      <c r="C2496" s="4" t="s">
        <v>5240</v>
      </c>
      <c r="D2496" s="5">
        <v>45780</v>
      </c>
      <c r="E2496" s="4" t="s">
        <v>4896</v>
      </c>
      <c r="F2496" s="4"/>
      <c r="G2496" s="4" t="s">
        <v>5156</v>
      </c>
      <c r="H2496" s="4" t="s">
        <v>4994</v>
      </c>
      <c r="I2496" s="4">
        <v>70</v>
      </c>
      <c r="J2496" s="4" t="s">
        <v>5031</v>
      </c>
      <c r="K2496" s="4" t="s">
        <v>4957</v>
      </c>
      <c r="L2496" s="4" t="s">
        <v>5150</v>
      </c>
    </row>
    <row r="2497" spans="1:11">
      <c r="A2497" s="4" t="s">
        <v>7632</v>
      </c>
      <c r="B2497" s="4" t="s">
        <v>4179</v>
      </c>
      <c r="C2497" s="4" t="s">
        <v>5325</v>
      </c>
      <c r="D2497" s="5"/>
      <c r="E2497" s="4"/>
      <c r="F2497" s="4" t="s">
        <v>4908</v>
      </c>
      <c r="G2497" s="4" t="s">
        <v>4987</v>
      </c>
      <c r="H2497" s="4" t="s">
        <v>5017</v>
      </c>
      <c r="I2497" s="4">
        <v>503</v>
      </c>
      <c r="J2497" s="4" t="s">
        <v>4940</v>
      </c>
      <c r="K2497" s="4" t="s">
        <v>4978</v>
      </c>
    </row>
    <row r="2498" spans="1:11">
      <c r="A2498" s="4" t="s">
        <v>7633</v>
      </c>
      <c r="B2498" s="4" t="s">
        <v>4164</v>
      </c>
      <c r="C2498" s="4" t="s">
        <v>4953</v>
      </c>
      <c r="D2498" s="5">
        <v>45714</v>
      </c>
      <c r="E2498" s="4" t="s">
        <v>4943</v>
      </c>
      <c r="F2498" s="4"/>
      <c r="G2498" s="4" t="s">
        <v>5071</v>
      </c>
      <c r="H2498" s="4" t="s">
        <v>4939</v>
      </c>
      <c r="I2498" s="4">
        <v>2117</v>
      </c>
      <c r="J2498" s="4" t="s">
        <v>5137</v>
      </c>
      <c r="K2498" s="4" t="s">
        <v>5053</v>
      </c>
    </row>
    <row r="2499" spans="1:11">
      <c r="A2499" s="4" t="s">
        <v>7634</v>
      </c>
      <c r="B2499" s="4" t="s">
        <v>2637</v>
      </c>
      <c r="C2499" s="4" t="s">
        <v>4975</v>
      </c>
      <c r="D2499" s="5">
        <v>45766</v>
      </c>
      <c r="E2499" s="4" t="s">
        <v>5079</v>
      </c>
      <c r="F2499" s="4" t="s">
        <v>4857</v>
      </c>
      <c r="G2499" s="4" t="s">
        <v>5069</v>
      </c>
      <c r="H2499" s="4" t="s">
        <v>5076</v>
      </c>
      <c r="I2499" s="4">
        <v>738</v>
      </c>
      <c r="J2499" s="4" t="s">
        <v>5002</v>
      </c>
      <c r="K2499" s="4"/>
    </row>
    <row r="2500" spans="1:11">
      <c r="A2500" s="4" t="s">
        <v>7635</v>
      </c>
      <c r="B2500" s="4" t="s">
        <v>651</v>
      </c>
      <c r="C2500" s="4" t="s">
        <v>5111</v>
      </c>
      <c r="D2500" s="5">
        <v>45993</v>
      </c>
      <c r="E2500" s="4" t="s">
        <v>21</v>
      </c>
      <c r="F2500" s="4" t="s">
        <v>4857</v>
      </c>
      <c r="G2500" s="4" t="s">
        <v>4927</v>
      </c>
      <c r="H2500" s="4" t="s">
        <v>5136</v>
      </c>
      <c r="I2500" s="4">
        <v>1637</v>
      </c>
      <c r="J2500" s="4" t="s">
        <v>5002</v>
      </c>
      <c r="K2500" s="4" t="s">
        <v>5023</v>
      </c>
    </row>
    <row r="2501" spans="1:11">
      <c r="A2501" s="4" t="s">
        <v>7636</v>
      </c>
      <c r="B2501" s="4" t="s">
        <v>116</v>
      </c>
      <c r="C2501" s="4" t="s">
        <v>4959</v>
      </c>
      <c r="D2501" s="5">
        <v>45896</v>
      </c>
      <c r="E2501" s="4" t="s">
        <v>5113</v>
      </c>
      <c r="F2501" s="4"/>
      <c r="G2501" s="4" t="s">
        <v>5062</v>
      </c>
      <c r="H2501" s="4" t="s">
        <v>4988</v>
      </c>
      <c r="I2501" s="4">
        <v>647</v>
      </c>
      <c r="J2501" s="4" t="s">
        <v>4984</v>
      </c>
      <c r="K2501" s="4"/>
    </row>
    <row r="2502" spans="1:11">
      <c r="A2502" s="4" t="s">
        <v>7637</v>
      </c>
      <c r="B2502" s="4" t="s">
        <v>3189</v>
      </c>
      <c r="C2502" s="4" t="s">
        <v>5046</v>
      </c>
      <c r="D2502" s="5">
        <v>45813</v>
      </c>
      <c r="E2502" s="4" t="s">
        <v>5038</v>
      </c>
      <c r="F2502" s="4" t="s">
        <v>4865</v>
      </c>
      <c r="G2502" s="4" t="s">
        <v>4955</v>
      </c>
      <c r="H2502" s="4" t="s">
        <v>4988</v>
      </c>
      <c r="I2502" s="4">
        <v>773</v>
      </c>
      <c r="J2502" s="4" t="s">
        <v>5002</v>
      </c>
      <c r="K2502" s="4" t="s">
        <v>4947</v>
      </c>
    </row>
    <row r="2503" spans="1:11">
      <c r="A2503" s="4" t="s">
        <v>7638</v>
      </c>
      <c r="B2503" s="4" t="s">
        <v>4682</v>
      </c>
      <c r="C2503" s="4" t="s">
        <v>5109</v>
      </c>
      <c r="D2503" s="5">
        <v>46006</v>
      </c>
      <c r="E2503" s="4" t="s">
        <v>4966</v>
      </c>
      <c r="F2503" s="4"/>
      <c r="G2503" s="4" t="s">
        <v>4950</v>
      </c>
      <c r="H2503" s="4" t="s">
        <v>5090</v>
      </c>
      <c r="I2503" s="4">
        <v>1375</v>
      </c>
      <c r="J2503" s="4" t="s">
        <v>4977</v>
      </c>
      <c r="K2503" s="4" t="s">
        <v>5012</v>
      </c>
    </row>
    <row r="2504" spans="1:11">
      <c r="A2504" s="4" t="s">
        <v>7639</v>
      </c>
      <c r="B2504" s="4" t="s">
        <v>1720</v>
      </c>
      <c r="C2504" s="4" t="s">
        <v>5145</v>
      </c>
      <c r="D2504" s="5">
        <v>45756</v>
      </c>
      <c r="E2504" s="4" t="s">
        <v>308</v>
      </c>
      <c r="F2504" s="4" t="s">
        <v>4824</v>
      </c>
      <c r="G2504" s="4" t="s">
        <v>5030</v>
      </c>
      <c r="H2504" s="4" t="s">
        <v>5080</v>
      </c>
      <c r="I2504" s="4">
        <v>2076</v>
      </c>
      <c r="J2504" s="4"/>
      <c r="K2504" s="4" t="s">
        <v>4947</v>
      </c>
    </row>
    <row r="2505" spans="1:11">
      <c r="A2505" s="4" t="s">
        <v>7640</v>
      </c>
      <c r="B2505" s="4" t="s">
        <v>135</v>
      </c>
      <c r="C2505" s="4" t="s">
        <v>5009</v>
      </c>
      <c r="D2505" s="5">
        <v>45737</v>
      </c>
      <c r="E2505" s="4" t="s">
        <v>5056</v>
      </c>
      <c r="F2505" s="4" t="s">
        <v>4891</v>
      </c>
      <c r="G2505" s="4" t="s">
        <v>5039</v>
      </c>
      <c r="H2505" s="4" t="s">
        <v>4998</v>
      </c>
      <c r="I2505" s="4">
        <v>1858</v>
      </c>
      <c r="J2505" s="4" t="s">
        <v>5100</v>
      </c>
      <c r="K2505" s="4"/>
    </row>
    <row r="2506" spans="1:11">
      <c r="A2506" s="4" t="s">
        <v>7641</v>
      </c>
      <c r="B2506" s="4" t="s">
        <v>699</v>
      </c>
      <c r="C2506" s="4" t="s">
        <v>5229</v>
      </c>
      <c r="D2506" s="5">
        <v>45987</v>
      </c>
      <c r="E2506" s="4"/>
      <c r="F2506" s="4"/>
      <c r="G2506" s="4" t="s">
        <v>4972</v>
      </c>
      <c r="H2506" s="4" t="s">
        <v>5017</v>
      </c>
      <c r="I2506" s="4">
        <v>1628</v>
      </c>
      <c r="J2506" s="4" t="s">
        <v>5107</v>
      </c>
      <c r="K2506" s="4"/>
    </row>
    <row r="2507" spans="1:11">
      <c r="A2507" s="4" t="s">
        <v>7642</v>
      </c>
      <c r="B2507" s="4" t="s">
        <v>3501</v>
      </c>
      <c r="C2507" s="4" t="s">
        <v>5238</v>
      </c>
      <c r="D2507" s="5">
        <v>45817</v>
      </c>
      <c r="E2507" s="4" t="s">
        <v>5034</v>
      </c>
      <c r="F2507" s="4" t="s">
        <v>4891</v>
      </c>
      <c r="G2507" s="4" t="s">
        <v>5089</v>
      </c>
      <c r="H2507" s="4" t="s">
        <v>5011</v>
      </c>
      <c r="I2507" s="4">
        <v>2097</v>
      </c>
      <c r="J2507" s="4" t="s">
        <v>5031</v>
      </c>
      <c r="K2507" s="4" t="s">
        <v>4930</v>
      </c>
    </row>
    <row r="2508" spans="1:11">
      <c r="A2508" s="4" t="s">
        <v>7643</v>
      </c>
      <c r="B2508" s="4" t="s">
        <v>3994</v>
      </c>
      <c r="C2508" s="4" t="s">
        <v>5001</v>
      </c>
      <c r="D2508" s="5">
        <v>45815</v>
      </c>
      <c r="E2508" s="4" t="s">
        <v>5065</v>
      </c>
      <c r="F2508" s="4" t="s">
        <v>4875</v>
      </c>
      <c r="G2508" s="4" t="s">
        <v>4976</v>
      </c>
      <c r="H2508" s="4" t="s">
        <v>5136</v>
      </c>
      <c r="I2508" s="4"/>
      <c r="J2508" s="4" t="s">
        <v>4977</v>
      </c>
      <c r="K2508" s="4" t="s">
        <v>5023</v>
      </c>
    </row>
    <row r="2509" spans="1:11">
      <c r="A2509" s="4" t="s">
        <v>7644</v>
      </c>
      <c r="B2509" s="4" t="s">
        <v>3431</v>
      </c>
      <c r="C2509" s="4" t="s">
        <v>5383</v>
      </c>
      <c r="D2509" s="5">
        <v>45720</v>
      </c>
      <c r="E2509" s="4" t="s">
        <v>5134</v>
      </c>
      <c r="F2509" s="4" t="s">
        <v>4898</v>
      </c>
      <c r="G2509" s="4" t="s">
        <v>5069</v>
      </c>
      <c r="H2509" s="4" t="s">
        <v>5072</v>
      </c>
      <c r="I2509" s="4">
        <v>1049</v>
      </c>
      <c r="J2509" s="4"/>
      <c r="K2509" s="4" t="s">
        <v>4999</v>
      </c>
    </row>
    <row r="2510" spans="1:11">
      <c r="A2510" s="4" t="s">
        <v>7645</v>
      </c>
      <c r="B2510" s="4" t="s">
        <v>1350</v>
      </c>
      <c r="C2510" s="4" t="s">
        <v>4965</v>
      </c>
      <c r="D2510" s="5">
        <v>45994</v>
      </c>
      <c r="E2510" s="4"/>
      <c r="F2510" s="4"/>
      <c r="G2510" s="4" t="s">
        <v>5142</v>
      </c>
      <c r="H2510" s="4" t="s">
        <v>133</v>
      </c>
      <c r="I2510" s="4">
        <v>1593</v>
      </c>
      <c r="J2510" s="4"/>
      <c r="K2510" s="4" t="s">
        <v>4969</v>
      </c>
    </row>
    <row r="2511" spans="1:11">
      <c r="A2511" s="4" t="s">
        <v>7646</v>
      </c>
      <c r="B2511" s="4" t="s">
        <v>3225</v>
      </c>
      <c r="C2511" s="4" t="s">
        <v>5186</v>
      </c>
      <c r="D2511" s="5">
        <v>45970</v>
      </c>
      <c r="E2511" s="4" t="s">
        <v>308</v>
      </c>
      <c r="F2511" s="4" t="s">
        <v>4839</v>
      </c>
      <c r="G2511" s="4" t="s">
        <v>4997</v>
      </c>
      <c r="H2511" s="4" t="s">
        <v>4988</v>
      </c>
      <c r="I2511" s="4">
        <v>1185</v>
      </c>
      <c r="J2511" s="4" t="s">
        <v>4940</v>
      </c>
      <c r="K2511" s="4" t="s">
        <v>5053</v>
      </c>
    </row>
    <row r="2512" spans="1:11">
      <c r="A2512" s="4" t="s">
        <v>7647</v>
      </c>
      <c r="B2512" s="4" t="s">
        <v>296</v>
      </c>
      <c r="C2512" s="4" t="s">
        <v>5037</v>
      </c>
      <c r="D2512" s="5">
        <v>45841</v>
      </c>
      <c r="E2512" s="4"/>
      <c r="F2512" s="4" t="s">
        <v>4908</v>
      </c>
      <c r="G2512" s="4" t="s">
        <v>5095</v>
      </c>
      <c r="H2512" s="4" t="s">
        <v>489</v>
      </c>
      <c r="I2512" s="4">
        <v>1115</v>
      </c>
      <c r="J2512" s="4" t="s">
        <v>5002</v>
      </c>
      <c r="K2512" s="4" t="s">
        <v>5047</v>
      </c>
    </row>
    <row r="2513" spans="1:11">
      <c r="A2513" s="4" t="s">
        <v>7648</v>
      </c>
      <c r="B2513" s="4" t="s">
        <v>1892</v>
      </c>
      <c r="C2513" s="4" t="s">
        <v>5145</v>
      </c>
      <c r="D2513" s="5">
        <v>45865</v>
      </c>
      <c r="E2513" s="4" t="s">
        <v>5079</v>
      </c>
      <c r="F2513" s="4" t="s">
        <v>4847</v>
      </c>
      <c r="G2513" s="4" t="s">
        <v>5174</v>
      </c>
      <c r="H2513" s="4" t="s">
        <v>4934</v>
      </c>
      <c r="I2513" s="4">
        <v>1217</v>
      </c>
      <c r="J2513" s="4" t="s">
        <v>5049</v>
      </c>
      <c r="K2513" s="4" t="s">
        <v>4957</v>
      </c>
    </row>
    <row r="2514" spans="1:11">
      <c r="A2514" s="4" t="s">
        <v>7649</v>
      </c>
      <c r="B2514" s="4" t="s">
        <v>296</v>
      </c>
      <c r="C2514" s="4" t="s">
        <v>5210</v>
      </c>
      <c r="D2514" s="5">
        <v>45815</v>
      </c>
      <c r="E2514" s="4" t="s">
        <v>4943</v>
      </c>
      <c r="F2514" s="4" t="s">
        <v>4898</v>
      </c>
      <c r="G2514" s="4" t="s">
        <v>5069</v>
      </c>
      <c r="H2514" s="4" t="s">
        <v>5076</v>
      </c>
      <c r="I2514" s="4">
        <v>1122</v>
      </c>
      <c r="J2514" s="4" t="s">
        <v>4973</v>
      </c>
      <c r="K2514" s="4" t="s">
        <v>4947</v>
      </c>
    </row>
    <row r="2515" spans="1:11">
      <c r="A2515" s="4" t="s">
        <v>7650</v>
      </c>
      <c r="B2515" s="4" t="s">
        <v>4587</v>
      </c>
      <c r="C2515" s="4" t="s">
        <v>4953</v>
      </c>
      <c r="D2515" s="5">
        <v>45812</v>
      </c>
      <c r="E2515" s="4" t="s">
        <v>251</v>
      </c>
      <c r="F2515" s="4" t="s">
        <v>4865</v>
      </c>
      <c r="G2515" s="4" t="s">
        <v>4927</v>
      </c>
      <c r="H2515" s="4" t="s">
        <v>4939</v>
      </c>
      <c r="I2515" s="4">
        <v>1676</v>
      </c>
      <c r="J2515" s="4" t="s">
        <v>5137</v>
      </c>
      <c r="K2515" s="4" t="s">
        <v>4963</v>
      </c>
    </row>
    <row r="2516" spans="1:11">
      <c r="A2516" s="4" t="s">
        <v>7651</v>
      </c>
      <c r="B2516" s="4" t="s">
        <v>1326</v>
      </c>
      <c r="C2516" s="4" t="s">
        <v>5238</v>
      </c>
      <c r="D2516" s="5">
        <v>45791</v>
      </c>
      <c r="E2516" s="4" t="s">
        <v>5043</v>
      </c>
      <c r="F2516" s="4" t="s">
        <v>4865</v>
      </c>
      <c r="G2516" s="4" t="s">
        <v>5142</v>
      </c>
      <c r="H2516" s="4" t="s">
        <v>5080</v>
      </c>
      <c r="I2516" s="4"/>
      <c r="J2516" s="4" t="s">
        <v>5137</v>
      </c>
      <c r="K2516" s="4"/>
    </row>
    <row r="2517" spans="1:11">
      <c r="A2517" s="4" t="s">
        <v>7652</v>
      </c>
      <c r="B2517" s="4" t="s">
        <v>3991</v>
      </c>
      <c r="C2517" s="4" t="s">
        <v>5068</v>
      </c>
      <c r="D2517" s="5">
        <v>45895</v>
      </c>
      <c r="E2517" s="4" t="s">
        <v>5034</v>
      </c>
      <c r="F2517" s="4" t="s">
        <v>4891</v>
      </c>
      <c r="G2517" s="4" t="s">
        <v>5156</v>
      </c>
      <c r="H2517" s="4"/>
      <c r="I2517" s="4"/>
      <c r="J2517" s="4" t="s">
        <v>4946</v>
      </c>
      <c r="K2517" s="4" t="s">
        <v>5012</v>
      </c>
    </row>
    <row r="2518" spans="1:11">
      <c r="A2518" s="4" t="s">
        <v>7653</v>
      </c>
      <c r="B2518" s="4" t="s">
        <v>4267</v>
      </c>
      <c r="C2518" s="4" t="s">
        <v>5383</v>
      </c>
      <c r="D2518" s="5">
        <v>45922</v>
      </c>
      <c r="E2518" s="4" t="s">
        <v>308</v>
      </c>
      <c r="F2518" s="4" t="s">
        <v>4857</v>
      </c>
      <c r="G2518" s="4" t="s">
        <v>5062</v>
      </c>
      <c r="H2518" s="4" t="s">
        <v>5072</v>
      </c>
      <c r="I2518" s="4"/>
      <c r="J2518" s="4" t="s">
        <v>5191</v>
      </c>
      <c r="K2518" s="4" t="s">
        <v>4969</v>
      </c>
    </row>
    <row r="2519" spans="1:11">
      <c r="A2519" s="4" t="s">
        <v>7654</v>
      </c>
      <c r="B2519" s="4" t="s">
        <v>2337</v>
      </c>
      <c r="C2519" s="4" t="s">
        <v>5202</v>
      </c>
      <c r="D2519" s="5">
        <v>45832</v>
      </c>
      <c r="E2519" s="4" t="s">
        <v>369</v>
      </c>
      <c r="F2519" s="4"/>
      <c r="G2519" s="4" t="s">
        <v>5156</v>
      </c>
      <c r="H2519" s="4" t="s">
        <v>5136</v>
      </c>
      <c r="I2519" s="4">
        <v>835</v>
      </c>
      <c r="J2519" s="4" t="s">
        <v>5100</v>
      </c>
      <c r="K2519" s="4"/>
    </row>
    <row r="2520" spans="1:11">
      <c r="A2520" s="4" t="s">
        <v>7655</v>
      </c>
      <c r="B2520" s="4" t="s">
        <v>3152</v>
      </c>
      <c r="C2520" s="4" t="s">
        <v>5293</v>
      </c>
      <c r="D2520" s="5">
        <v>45831</v>
      </c>
      <c r="E2520" s="4" t="s">
        <v>308</v>
      </c>
      <c r="F2520" s="4" t="s">
        <v>4875</v>
      </c>
      <c r="G2520" s="4" t="s">
        <v>5095</v>
      </c>
      <c r="H2520" s="4" t="s">
        <v>4994</v>
      </c>
      <c r="I2520" s="4">
        <v>1231</v>
      </c>
      <c r="J2520" s="4" t="s">
        <v>4956</v>
      </c>
      <c r="K2520" s="4" t="s">
        <v>4947</v>
      </c>
    </row>
    <row r="2521" spans="1:11">
      <c r="A2521" s="4" t="s">
        <v>7656</v>
      </c>
      <c r="B2521" s="4" t="s">
        <v>2791</v>
      </c>
      <c r="C2521" s="4" t="s">
        <v>5068</v>
      </c>
      <c r="D2521" s="5">
        <v>45748</v>
      </c>
      <c r="E2521" s="4" t="s">
        <v>4966</v>
      </c>
      <c r="F2521" s="4" t="s">
        <v>4898</v>
      </c>
      <c r="G2521" s="4" t="s">
        <v>5132</v>
      </c>
      <c r="H2521" s="4" t="s">
        <v>4939</v>
      </c>
      <c r="I2521" s="4"/>
      <c r="J2521" s="4" t="s">
        <v>4935</v>
      </c>
      <c r="K2521" s="4"/>
    </row>
    <row r="2522" spans="1:11">
      <c r="A2522" s="4" t="s">
        <v>7657</v>
      </c>
      <c r="B2522" s="4" t="s">
        <v>897</v>
      </c>
      <c r="C2522" s="4" t="s">
        <v>5097</v>
      </c>
      <c r="D2522" s="5">
        <v>45924</v>
      </c>
      <c r="E2522" s="4" t="s">
        <v>369</v>
      </c>
      <c r="F2522" s="4"/>
      <c r="G2522" s="4" t="s">
        <v>5132</v>
      </c>
      <c r="H2522" s="4" t="s">
        <v>4928</v>
      </c>
      <c r="I2522" s="4"/>
      <c r="J2522" s="4" t="s">
        <v>5107</v>
      </c>
      <c r="K2522" s="4" t="s">
        <v>4963</v>
      </c>
    </row>
    <row r="2523" spans="1:11">
      <c r="A2523" s="4" t="s">
        <v>7658</v>
      </c>
      <c r="B2523" s="4" t="s">
        <v>3277</v>
      </c>
      <c r="C2523" s="4" t="s">
        <v>5097</v>
      </c>
      <c r="D2523" s="5">
        <v>45738</v>
      </c>
      <c r="E2523" s="4" t="s">
        <v>369</v>
      </c>
      <c r="F2523" s="4" t="s">
        <v>4898</v>
      </c>
      <c r="G2523" s="4" t="s">
        <v>4972</v>
      </c>
      <c r="H2523" s="4" t="s">
        <v>133</v>
      </c>
      <c r="I2523" s="4"/>
      <c r="J2523" s="4" t="s">
        <v>4962</v>
      </c>
      <c r="K2523" s="4" t="s">
        <v>5003</v>
      </c>
    </row>
    <row r="2524" spans="1:11">
      <c r="A2524" s="4" t="s">
        <v>7659</v>
      </c>
      <c r="B2524" s="4" t="s">
        <v>2393</v>
      </c>
      <c r="C2524" s="4" t="s">
        <v>5109</v>
      </c>
      <c r="D2524" s="5">
        <v>45774</v>
      </c>
      <c r="E2524" s="4"/>
      <c r="F2524" s="4"/>
      <c r="G2524" s="4" t="s">
        <v>4972</v>
      </c>
      <c r="H2524" s="4" t="s">
        <v>133</v>
      </c>
      <c r="I2524" s="4">
        <v>245</v>
      </c>
      <c r="J2524" s="4" t="s">
        <v>4929</v>
      </c>
      <c r="K2524" s="4" t="s">
        <v>5012</v>
      </c>
    </row>
    <row r="2525" spans="1:11">
      <c r="A2525" s="4" t="s">
        <v>7660</v>
      </c>
      <c r="B2525" s="4" t="s">
        <v>2902</v>
      </c>
      <c r="C2525" s="4" t="s">
        <v>5152</v>
      </c>
      <c r="D2525" s="5">
        <v>45832</v>
      </c>
      <c r="E2525" s="4" t="s">
        <v>4894</v>
      </c>
      <c r="F2525" s="4" t="s">
        <v>4898</v>
      </c>
      <c r="G2525" s="4" t="s">
        <v>5189</v>
      </c>
      <c r="H2525" s="4" t="s">
        <v>4934</v>
      </c>
      <c r="I2525" s="4">
        <v>2026</v>
      </c>
      <c r="J2525" s="4" t="s">
        <v>5049</v>
      </c>
      <c r="K2525" s="4" t="s">
        <v>4978</v>
      </c>
    </row>
    <row r="2526" spans="1:11">
      <c r="A2526" s="4" t="s">
        <v>7661</v>
      </c>
      <c r="B2526" s="4" t="s">
        <v>1518</v>
      </c>
      <c r="C2526" s="4" t="s">
        <v>5147</v>
      </c>
      <c r="D2526" s="5">
        <v>45910</v>
      </c>
      <c r="E2526" s="4" t="s">
        <v>5043</v>
      </c>
      <c r="F2526" s="4" t="s">
        <v>4891</v>
      </c>
      <c r="G2526" s="4" t="s">
        <v>4967</v>
      </c>
      <c r="H2526" s="4" t="s">
        <v>4939</v>
      </c>
      <c r="I2526" s="4">
        <v>750</v>
      </c>
      <c r="J2526" s="4" t="s">
        <v>5092</v>
      </c>
      <c r="K2526" s="4"/>
    </row>
    <row r="2527" spans="1:11">
      <c r="A2527" s="4" t="s">
        <v>7662</v>
      </c>
      <c r="B2527" s="4" t="s">
        <v>2295</v>
      </c>
      <c r="C2527" s="4" t="s">
        <v>4971</v>
      </c>
      <c r="D2527" s="5">
        <v>45774</v>
      </c>
      <c r="E2527" s="4" t="s">
        <v>251</v>
      </c>
      <c r="F2527" s="4" t="s">
        <v>4819</v>
      </c>
      <c r="G2527" s="4" t="s">
        <v>5010</v>
      </c>
      <c r="H2527" s="4" t="s">
        <v>5063</v>
      </c>
      <c r="I2527" s="4">
        <v>23</v>
      </c>
      <c r="J2527" s="4" t="s">
        <v>5092</v>
      </c>
      <c r="K2527" s="4" t="s">
        <v>4978</v>
      </c>
    </row>
    <row r="2528" spans="1:11">
      <c r="A2528" s="4" t="s">
        <v>7663</v>
      </c>
      <c r="B2528" s="4" t="s">
        <v>4335</v>
      </c>
      <c r="C2528" s="4" t="s">
        <v>4953</v>
      </c>
      <c r="D2528" s="5">
        <v>45704</v>
      </c>
      <c r="E2528" s="4" t="s">
        <v>4966</v>
      </c>
      <c r="F2528" s="4" t="s">
        <v>4908</v>
      </c>
      <c r="G2528" s="4" t="s">
        <v>5172</v>
      </c>
      <c r="H2528" s="4" t="s">
        <v>5052</v>
      </c>
      <c r="I2528" s="4"/>
      <c r="J2528" s="4" t="s">
        <v>5031</v>
      </c>
      <c r="K2528" s="4" t="s">
        <v>5053</v>
      </c>
    </row>
    <row r="2529" spans="1:12">
      <c r="A2529" s="4" t="s">
        <v>7664</v>
      </c>
      <c r="B2529" s="4" t="s">
        <v>3044</v>
      </c>
      <c r="C2529" s="4" t="s">
        <v>5109</v>
      </c>
      <c r="D2529" s="5">
        <v>46002</v>
      </c>
      <c r="E2529" s="4" t="s">
        <v>4894</v>
      </c>
      <c r="F2529" s="4" t="s">
        <v>4824</v>
      </c>
      <c r="G2529" s="4" t="s">
        <v>4993</v>
      </c>
      <c r="H2529" s="4" t="s">
        <v>4983</v>
      </c>
      <c r="I2529" s="4"/>
      <c r="J2529" s="4" t="s">
        <v>5107</v>
      </c>
      <c r="K2529" s="4" t="s">
        <v>4963</v>
      </c>
      <c r="L2529" s="4"/>
    </row>
    <row r="2530" spans="1:12">
      <c r="A2530" s="4" t="s">
        <v>7665</v>
      </c>
      <c r="B2530" s="4" t="s">
        <v>2816</v>
      </c>
      <c r="C2530" s="4" t="s">
        <v>4965</v>
      </c>
      <c r="D2530" s="5">
        <v>45980</v>
      </c>
      <c r="E2530" s="4" t="s">
        <v>5094</v>
      </c>
      <c r="F2530" s="4"/>
      <c r="G2530" s="4" t="s">
        <v>5074</v>
      </c>
      <c r="H2530" s="4"/>
      <c r="I2530" s="4">
        <v>578</v>
      </c>
      <c r="J2530" s="4" t="s">
        <v>4946</v>
      </c>
      <c r="K2530" s="4" t="s">
        <v>4957</v>
      </c>
      <c r="L2530" s="4" t="s">
        <v>5165</v>
      </c>
    </row>
    <row r="2531" spans="1:12">
      <c r="A2531" s="4" t="s">
        <v>7666</v>
      </c>
      <c r="B2531" s="4" t="s">
        <v>2528</v>
      </c>
      <c r="C2531" s="4" t="s">
        <v>5051</v>
      </c>
      <c r="D2531" s="5">
        <v>46006</v>
      </c>
      <c r="E2531" s="4" t="s">
        <v>4982</v>
      </c>
      <c r="F2531" s="4" t="s">
        <v>4898</v>
      </c>
      <c r="G2531" s="4"/>
      <c r="H2531" s="4" t="s">
        <v>5011</v>
      </c>
      <c r="I2531" s="4">
        <v>811</v>
      </c>
      <c r="J2531" s="4" t="s">
        <v>5100</v>
      </c>
      <c r="K2531" s="4" t="s">
        <v>5035</v>
      </c>
      <c r="L2531" s="4"/>
    </row>
    <row r="2532" spans="1:12">
      <c r="A2532" s="4" t="s">
        <v>7667</v>
      </c>
      <c r="B2532" s="4" t="s">
        <v>4150</v>
      </c>
      <c r="C2532" s="4" t="s">
        <v>5140</v>
      </c>
      <c r="D2532" s="5">
        <v>45736</v>
      </c>
      <c r="E2532" s="4" t="s">
        <v>4943</v>
      </c>
      <c r="F2532" s="4" t="s">
        <v>4875</v>
      </c>
      <c r="G2532" s="4" t="s">
        <v>5130</v>
      </c>
      <c r="H2532" s="4" t="s">
        <v>5063</v>
      </c>
      <c r="I2532" s="4">
        <v>1956</v>
      </c>
      <c r="J2532" s="4" t="s">
        <v>4973</v>
      </c>
      <c r="K2532" s="4" t="s">
        <v>4978</v>
      </c>
      <c r="L2532" s="4"/>
    </row>
    <row r="2533" spans="1:12">
      <c r="A2533" s="4" t="s">
        <v>7668</v>
      </c>
      <c r="B2533" s="4" t="s">
        <v>147</v>
      </c>
      <c r="C2533" s="4" t="s">
        <v>5152</v>
      </c>
      <c r="D2533" s="5">
        <v>45666</v>
      </c>
      <c r="E2533" s="4" t="s">
        <v>5079</v>
      </c>
      <c r="F2533" s="4" t="s">
        <v>4847</v>
      </c>
      <c r="G2533" s="4" t="s">
        <v>5044</v>
      </c>
      <c r="H2533" s="4" t="s">
        <v>133</v>
      </c>
      <c r="I2533" s="4">
        <v>623</v>
      </c>
      <c r="J2533" s="4" t="s">
        <v>4946</v>
      </c>
      <c r="K2533" s="4" t="s">
        <v>5047</v>
      </c>
      <c r="L2533" s="4"/>
    </row>
    <row r="2534" spans="1:12">
      <c r="A2534" s="4" t="s">
        <v>7669</v>
      </c>
      <c r="B2534" s="4" t="s">
        <v>1231</v>
      </c>
      <c r="C2534" s="4" t="s">
        <v>5160</v>
      </c>
      <c r="D2534" s="5">
        <v>45988</v>
      </c>
      <c r="E2534" s="4" t="s">
        <v>4896</v>
      </c>
      <c r="F2534" s="4" t="s">
        <v>4847</v>
      </c>
      <c r="G2534" s="4" t="s">
        <v>5172</v>
      </c>
      <c r="H2534" s="4" t="s">
        <v>4945</v>
      </c>
      <c r="I2534" s="4">
        <v>368</v>
      </c>
      <c r="J2534" s="4" t="s">
        <v>4940</v>
      </c>
      <c r="K2534" s="4" t="s">
        <v>5047</v>
      </c>
      <c r="L2534" s="4" t="s">
        <v>5219</v>
      </c>
    </row>
    <row r="2535" spans="1:12">
      <c r="A2535" s="4" t="s">
        <v>7670</v>
      </c>
      <c r="B2535" s="4" t="s">
        <v>866</v>
      </c>
      <c r="C2535" s="4" t="s">
        <v>4965</v>
      </c>
      <c r="D2535" s="5">
        <v>45813</v>
      </c>
      <c r="E2535" s="4" t="s">
        <v>4896</v>
      </c>
      <c r="F2535" s="4" t="s">
        <v>4891</v>
      </c>
      <c r="G2535" s="4" t="s">
        <v>5135</v>
      </c>
      <c r="H2535" s="4" t="s">
        <v>489</v>
      </c>
      <c r="I2535" s="4">
        <v>1199</v>
      </c>
      <c r="J2535" s="4" t="s">
        <v>4977</v>
      </c>
      <c r="K2535" s="4" t="s">
        <v>5047</v>
      </c>
      <c r="L2535" s="4"/>
    </row>
    <row r="2536" spans="1:12">
      <c r="A2536" s="4" t="s">
        <v>7671</v>
      </c>
      <c r="B2536" s="4" t="s">
        <v>2337</v>
      </c>
      <c r="C2536" s="4" t="s">
        <v>4975</v>
      </c>
      <c r="D2536" s="5">
        <v>45762</v>
      </c>
      <c r="E2536" s="4" t="s">
        <v>4896</v>
      </c>
      <c r="F2536" s="4" t="s">
        <v>4891</v>
      </c>
      <c r="G2536" s="4" t="s">
        <v>4933</v>
      </c>
      <c r="H2536" s="4" t="s">
        <v>4945</v>
      </c>
      <c r="I2536" s="4">
        <v>968</v>
      </c>
      <c r="J2536" s="4" t="s">
        <v>5018</v>
      </c>
      <c r="K2536" s="4"/>
      <c r="L2536" s="4"/>
    </row>
    <row r="2537" spans="1:12">
      <c r="A2537" s="4" t="s">
        <v>7672</v>
      </c>
      <c r="B2537" s="4" t="s">
        <v>4573</v>
      </c>
      <c r="C2537" s="4" t="s">
        <v>4937</v>
      </c>
      <c r="D2537" s="5">
        <v>45697</v>
      </c>
      <c r="E2537" s="4" t="s">
        <v>251</v>
      </c>
      <c r="F2537" s="4" t="s">
        <v>4839</v>
      </c>
      <c r="G2537" s="4" t="s">
        <v>5071</v>
      </c>
      <c r="H2537" s="4" t="s">
        <v>5072</v>
      </c>
      <c r="I2537" s="4">
        <v>1079</v>
      </c>
      <c r="J2537" s="4" t="s">
        <v>4929</v>
      </c>
      <c r="K2537" s="4" t="s">
        <v>5053</v>
      </c>
      <c r="L2537" s="4"/>
    </row>
    <row r="2538" spans="1:12">
      <c r="A2538" s="4" t="s">
        <v>7673</v>
      </c>
      <c r="B2538" s="4" t="s">
        <v>3505</v>
      </c>
      <c r="C2538" s="4" t="s">
        <v>5020</v>
      </c>
      <c r="D2538" s="5">
        <v>45792</v>
      </c>
      <c r="E2538" s="4"/>
      <c r="F2538" s="4" t="s">
        <v>4819</v>
      </c>
      <c r="G2538" s="4" t="s">
        <v>5044</v>
      </c>
      <c r="H2538" s="4" t="s">
        <v>4934</v>
      </c>
      <c r="I2538" s="4"/>
      <c r="J2538" s="4" t="s">
        <v>5049</v>
      </c>
      <c r="K2538" s="4" t="s">
        <v>5047</v>
      </c>
      <c r="L2538" s="4"/>
    </row>
    <row r="2539" spans="1:12">
      <c r="A2539" s="4" t="s">
        <v>7674</v>
      </c>
      <c r="B2539" s="4" t="s">
        <v>4466</v>
      </c>
      <c r="C2539" s="4" t="s">
        <v>5210</v>
      </c>
      <c r="D2539" s="5">
        <v>45933</v>
      </c>
      <c r="E2539" s="4" t="s">
        <v>4966</v>
      </c>
      <c r="F2539" s="4" t="s">
        <v>4857</v>
      </c>
      <c r="G2539" s="4" t="s">
        <v>5044</v>
      </c>
      <c r="H2539" s="4" t="s">
        <v>489</v>
      </c>
      <c r="I2539" s="4">
        <v>1532</v>
      </c>
      <c r="J2539" s="4" t="s">
        <v>5031</v>
      </c>
      <c r="K2539" s="4" t="s">
        <v>4930</v>
      </c>
      <c r="L2539" s="4"/>
    </row>
    <row r="2540" spans="1:12">
      <c r="A2540" s="4" t="s">
        <v>7675</v>
      </c>
      <c r="B2540" s="4" t="s">
        <v>1789</v>
      </c>
      <c r="C2540" s="4" t="s">
        <v>5126</v>
      </c>
      <c r="D2540" s="5">
        <v>45828</v>
      </c>
      <c r="E2540" s="4" t="s">
        <v>21</v>
      </c>
      <c r="F2540" s="4" t="s">
        <v>4824</v>
      </c>
      <c r="G2540" s="4" t="s">
        <v>5074</v>
      </c>
      <c r="H2540" s="4" t="s">
        <v>5017</v>
      </c>
      <c r="I2540" s="4">
        <v>1648</v>
      </c>
      <c r="J2540" s="4"/>
      <c r="K2540" s="4" t="s">
        <v>4999</v>
      </c>
      <c r="L2540" s="4" t="s">
        <v>5165</v>
      </c>
    </row>
    <row r="2541" spans="1:12">
      <c r="A2541" s="4" t="s">
        <v>7676</v>
      </c>
      <c r="B2541" s="4" t="s">
        <v>2205</v>
      </c>
      <c r="C2541" s="4" t="s">
        <v>5051</v>
      </c>
      <c r="D2541" s="5">
        <v>45970</v>
      </c>
      <c r="E2541" s="4" t="s">
        <v>5134</v>
      </c>
      <c r="F2541" s="4" t="s">
        <v>4839</v>
      </c>
      <c r="G2541" s="4" t="s">
        <v>5044</v>
      </c>
      <c r="H2541" s="4"/>
      <c r="I2541" s="4">
        <v>2321</v>
      </c>
      <c r="J2541" s="4" t="s">
        <v>4984</v>
      </c>
      <c r="K2541" s="4"/>
      <c r="L2541" s="4"/>
    </row>
    <row r="2542" spans="1:12">
      <c r="A2542" s="4" t="s">
        <v>7677</v>
      </c>
      <c r="B2542" s="4" t="s">
        <v>2389</v>
      </c>
      <c r="C2542" s="4" t="s">
        <v>5033</v>
      </c>
      <c r="D2542" s="5">
        <v>45694</v>
      </c>
      <c r="E2542" s="4" t="s">
        <v>251</v>
      </c>
      <c r="F2542" s="4" t="s">
        <v>4875</v>
      </c>
      <c r="G2542" s="4" t="s">
        <v>5132</v>
      </c>
      <c r="H2542" s="4" t="s">
        <v>4934</v>
      </c>
      <c r="I2542" s="4">
        <v>1345</v>
      </c>
      <c r="J2542" s="4" t="s">
        <v>4956</v>
      </c>
      <c r="K2542" s="4" t="s">
        <v>5053</v>
      </c>
      <c r="L2542" s="4"/>
    </row>
    <row r="2543" spans="1:12">
      <c r="A2543" s="4" t="s">
        <v>7678</v>
      </c>
      <c r="B2543" s="4" t="s">
        <v>4386</v>
      </c>
      <c r="C2543" s="4" t="s">
        <v>5202</v>
      </c>
      <c r="D2543" s="5"/>
      <c r="E2543" s="4" t="s">
        <v>4894</v>
      </c>
      <c r="F2543" s="4" t="s">
        <v>4839</v>
      </c>
      <c r="G2543" s="4" t="s">
        <v>5132</v>
      </c>
      <c r="H2543" s="4" t="s">
        <v>222</v>
      </c>
      <c r="I2543" s="4">
        <v>1110</v>
      </c>
      <c r="J2543" s="4" t="s">
        <v>5092</v>
      </c>
      <c r="K2543" s="4" t="s">
        <v>5023</v>
      </c>
      <c r="L2543" s="4" t="s">
        <v>6225</v>
      </c>
    </row>
    <row r="2544" spans="1:12">
      <c r="A2544" s="4" t="s">
        <v>7679</v>
      </c>
      <c r="B2544" s="4" t="s">
        <v>2531</v>
      </c>
      <c r="C2544" s="4" t="s">
        <v>5238</v>
      </c>
      <c r="D2544" s="5">
        <v>45676</v>
      </c>
      <c r="E2544" s="4" t="s">
        <v>21</v>
      </c>
      <c r="F2544" s="4" t="s">
        <v>4865</v>
      </c>
      <c r="G2544" s="4" t="s">
        <v>4950</v>
      </c>
      <c r="H2544" s="4" t="s">
        <v>4928</v>
      </c>
      <c r="I2544" s="4">
        <v>2123</v>
      </c>
      <c r="J2544" s="4" t="s">
        <v>4956</v>
      </c>
      <c r="K2544" s="4" t="s">
        <v>5047</v>
      </c>
      <c r="L2544" s="4"/>
    </row>
    <row r="2545" spans="1:12">
      <c r="A2545" s="4" t="s">
        <v>7680</v>
      </c>
      <c r="B2545" s="4" t="s">
        <v>726</v>
      </c>
      <c r="C2545" s="4" t="s">
        <v>5016</v>
      </c>
      <c r="D2545" s="5">
        <v>45973</v>
      </c>
      <c r="E2545" s="4" t="s">
        <v>5079</v>
      </c>
      <c r="F2545" s="4" t="s">
        <v>4891</v>
      </c>
      <c r="G2545" s="4" t="s">
        <v>5135</v>
      </c>
      <c r="H2545" s="4" t="s">
        <v>222</v>
      </c>
      <c r="I2545" s="4">
        <v>455</v>
      </c>
      <c r="J2545" s="4" t="s">
        <v>4935</v>
      </c>
      <c r="K2545" s="4" t="s">
        <v>4978</v>
      </c>
      <c r="L2545" s="4"/>
    </row>
    <row r="2546" spans="1:12">
      <c r="A2546" s="4" t="s">
        <v>7681</v>
      </c>
      <c r="B2546" s="4" t="s">
        <v>1086</v>
      </c>
      <c r="C2546" s="4" t="s">
        <v>5111</v>
      </c>
      <c r="D2546" s="5"/>
      <c r="E2546" s="4" t="s">
        <v>5022</v>
      </c>
      <c r="F2546" s="4" t="s">
        <v>4891</v>
      </c>
      <c r="G2546" s="4" t="s">
        <v>4927</v>
      </c>
      <c r="H2546" s="4" t="s">
        <v>5011</v>
      </c>
      <c r="I2546" s="4">
        <v>871</v>
      </c>
      <c r="J2546" s="4" t="s">
        <v>5191</v>
      </c>
      <c r="K2546" s="4" t="s">
        <v>5003</v>
      </c>
      <c r="L2546" s="4"/>
    </row>
    <row r="2547" spans="1:12">
      <c r="A2547" s="4" t="s">
        <v>7682</v>
      </c>
      <c r="B2547" s="4" t="s">
        <v>2563</v>
      </c>
      <c r="C2547" s="4" t="s">
        <v>5118</v>
      </c>
      <c r="D2547" s="5">
        <v>45928</v>
      </c>
      <c r="E2547" s="4" t="s">
        <v>5043</v>
      </c>
      <c r="F2547" s="4" t="s">
        <v>4839</v>
      </c>
      <c r="G2547" s="4" t="s">
        <v>5174</v>
      </c>
      <c r="H2547" s="4"/>
      <c r="I2547" s="4">
        <v>1491</v>
      </c>
      <c r="J2547" s="4" t="s">
        <v>5092</v>
      </c>
      <c r="K2547" s="4" t="s">
        <v>4947</v>
      </c>
      <c r="L2547" s="4"/>
    </row>
    <row r="2548" spans="1:12">
      <c r="A2548" s="4" t="s">
        <v>7683</v>
      </c>
      <c r="B2548" s="4" t="s">
        <v>4322</v>
      </c>
      <c r="C2548" s="4" t="s">
        <v>4986</v>
      </c>
      <c r="D2548" s="5">
        <v>45829</v>
      </c>
      <c r="E2548" s="4"/>
      <c r="F2548" s="4" t="s">
        <v>4908</v>
      </c>
      <c r="G2548" s="4" t="s">
        <v>5069</v>
      </c>
      <c r="H2548" s="4" t="s">
        <v>5011</v>
      </c>
      <c r="I2548" s="4"/>
      <c r="J2548" s="4" t="s">
        <v>5100</v>
      </c>
      <c r="K2548" s="4" t="s">
        <v>4930</v>
      </c>
      <c r="L2548" s="4"/>
    </row>
    <row r="2549" spans="1:12">
      <c r="A2549" s="4" t="s">
        <v>7684</v>
      </c>
      <c r="B2549" s="4" t="s">
        <v>1574</v>
      </c>
      <c r="C2549" s="4" t="s">
        <v>4990</v>
      </c>
      <c r="D2549" s="5">
        <v>45785</v>
      </c>
      <c r="E2549" s="4" t="s">
        <v>5127</v>
      </c>
      <c r="F2549" s="4" t="s">
        <v>4891</v>
      </c>
      <c r="G2549" s="4" t="s">
        <v>5172</v>
      </c>
      <c r="H2549" s="4" t="s">
        <v>5052</v>
      </c>
      <c r="I2549" s="4">
        <v>12</v>
      </c>
      <c r="J2549" s="4" t="s">
        <v>5031</v>
      </c>
      <c r="K2549" s="4"/>
      <c r="L2549" s="4"/>
    </row>
    <row r="2550" spans="1:12">
      <c r="A2550" s="4" t="s">
        <v>7685</v>
      </c>
      <c r="B2550" s="4" t="s">
        <v>3833</v>
      </c>
      <c r="C2550" s="4" t="s">
        <v>5293</v>
      </c>
      <c r="D2550" s="5">
        <v>45866</v>
      </c>
      <c r="E2550" s="4" t="s">
        <v>308</v>
      </c>
      <c r="F2550" s="4"/>
      <c r="G2550" s="4" t="s">
        <v>4997</v>
      </c>
      <c r="H2550" s="4" t="s">
        <v>5017</v>
      </c>
      <c r="I2550" s="4">
        <v>634</v>
      </c>
      <c r="J2550" s="4"/>
      <c r="K2550" s="4" t="s">
        <v>5122</v>
      </c>
      <c r="L2550" s="4"/>
    </row>
    <row r="2551" spans="1:12">
      <c r="A2551" s="4" t="s">
        <v>7686</v>
      </c>
      <c r="B2551" s="4" t="s">
        <v>3489</v>
      </c>
      <c r="C2551" s="4" t="s">
        <v>5037</v>
      </c>
      <c r="D2551" s="5">
        <v>45772</v>
      </c>
      <c r="E2551" s="4" t="s">
        <v>5034</v>
      </c>
      <c r="F2551" s="4" t="s">
        <v>4839</v>
      </c>
      <c r="G2551" s="4" t="s">
        <v>5089</v>
      </c>
      <c r="H2551" s="4" t="s">
        <v>4968</v>
      </c>
      <c r="I2551" s="4">
        <v>416</v>
      </c>
      <c r="J2551" s="4"/>
      <c r="K2551" s="4" t="s">
        <v>4963</v>
      </c>
      <c r="L2551" s="4"/>
    </row>
    <row r="2552" spans="1:12">
      <c r="A2552" s="4" t="s">
        <v>7687</v>
      </c>
      <c r="B2552" s="4" t="s">
        <v>2848</v>
      </c>
      <c r="C2552" s="4" t="s">
        <v>5020</v>
      </c>
      <c r="D2552" s="5"/>
      <c r="E2552" s="4" t="s">
        <v>5094</v>
      </c>
      <c r="F2552" s="4" t="s">
        <v>4865</v>
      </c>
      <c r="G2552" s="4" t="s">
        <v>5069</v>
      </c>
      <c r="H2552" s="4" t="s">
        <v>5011</v>
      </c>
      <c r="I2552" s="4">
        <v>1364</v>
      </c>
      <c r="J2552" s="4" t="s">
        <v>5100</v>
      </c>
      <c r="K2552" s="4" t="s">
        <v>4963</v>
      </c>
      <c r="L2552" s="4" t="s">
        <v>5549</v>
      </c>
    </row>
    <row r="2553" spans="1:12">
      <c r="A2553" s="4" t="s">
        <v>7688</v>
      </c>
      <c r="B2553" s="4" t="s">
        <v>4447</v>
      </c>
      <c r="C2553" s="4" t="s">
        <v>5348</v>
      </c>
      <c r="D2553" s="5">
        <v>45736</v>
      </c>
      <c r="E2553" s="4" t="s">
        <v>4982</v>
      </c>
      <c r="F2553" s="4" t="s">
        <v>4839</v>
      </c>
      <c r="G2553" s="4" t="s">
        <v>5071</v>
      </c>
      <c r="H2553" s="4" t="s">
        <v>222</v>
      </c>
      <c r="I2553" s="4"/>
      <c r="J2553" s="4" t="s">
        <v>5100</v>
      </c>
      <c r="K2553" s="4"/>
      <c r="L2553" s="4"/>
    </row>
    <row r="2554" spans="1:12">
      <c r="A2554" s="4" t="s">
        <v>7689</v>
      </c>
      <c r="B2554" s="4" t="s">
        <v>2735</v>
      </c>
      <c r="C2554" s="4" t="s">
        <v>5046</v>
      </c>
      <c r="D2554" s="5">
        <v>45912</v>
      </c>
      <c r="E2554" s="4" t="s">
        <v>4982</v>
      </c>
      <c r="F2554" s="4" t="s">
        <v>4898</v>
      </c>
      <c r="G2554" s="4" t="s">
        <v>5071</v>
      </c>
      <c r="H2554" s="4" t="s">
        <v>5011</v>
      </c>
      <c r="I2554" s="4"/>
      <c r="J2554" s="4" t="s">
        <v>4977</v>
      </c>
      <c r="K2554" s="4"/>
      <c r="L2554" s="4"/>
    </row>
    <row r="2555" spans="1:12">
      <c r="A2555" s="4" t="s">
        <v>7690</v>
      </c>
      <c r="B2555" s="4" t="s">
        <v>1836</v>
      </c>
      <c r="C2555" s="4" t="s">
        <v>5186</v>
      </c>
      <c r="D2555" s="5">
        <v>45820</v>
      </c>
      <c r="E2555" s="4" t="s">
        <v>308</v>
      </c>
      <c r="F2555" s="4"/>
      <c r="G2555" s="4" t="s">
        <v>5089</v>
      </c>
      <c r="H2555" s="4" t="s">
        <v>133</v>
      </c>
      <c r="I2555" s="4"/>
      <c r="J2555" s="4" t="s">
        <v>5100</v>
      </c>
      <c r="K2555" s="4" t="s">
        <v>5053</v>
      </c>
      <c r="L2555" s="4"/>
    </row>
    <row r="2556" spans="1:12">
      <c r="A2556" s="4" t="s">
        <v>7691</v>
      </c>
      <c r="B2556" s="4" t="s">
        <v>3115</v>
      </c>
      <c r="C2556" s="4" t="s">
        <v>5229</v>
      </c>
      <c r="D2556" s="5"/>
      <c r="E2556" s="4" t="s">
        <v>4966</v>
      </c>
      <c r="F2556" s="4" t="s">
        <v>4865</v>
      </c>
      <c r="G2556" s="4" t="s">
        <v>4972</v>
      </c>
      <c r="H2556" s="4" t="s">
        <v>4968</v>
      </c>
      <c r="I2556" s="4">
        <v>2230</v>
      </c>
      <c r="J2556" s="4" t="s">
        <v>4946</v>
      </c>
      <c r="K2556" s="4" t="s">
        <v>5047</v>
      </c>
      <c r="L2556" s="4" t="s">
        <v>6225</v>
      </c>
    </row>
    <row r="2557" spans="1:12">
      <c r="A2557" s="4" t="s">
        <v>7692</v>
      </c>
      <c r="B2557" s="4" t="s">
        <v>948</v>
      </c>
      <c r="C2557" s="4" t="s">
        <v>5186</v>
      </c>
      <c r="D2557" s="5">
        <v>45802</v>
      </c>
      <c r="E2557" s="4" t="s">
        <v>5043</v>
      </c>
      <c r="F2557" s="4" t="s">
        <v>4898</v>
      </c>
      <c r="G2557" s="4" t="s">
        <v>4933</v>
      </c>
      <c r="H2557" s="4" t="s">
        <v>4945</v>
      </c>
      <c r="I2557" s="4">
        <v>1181</v>
      </c>
      <c r="J2557" s="4" t="s">
        <v>5191</v>
      </c>
      <c r="K2557" s="4" t="s">
        <v>5023</v>
      </c>
      <c r="L2557" s="4"/>
    </row>
    <row r="2558" spans="1:12">
      <c r="A2558" s="4" t="s">
        <v>7693</v>
      </c>
      <c r="B2558" s="4" t="s">
        <v>1284</v>
      </c>
      <c r="C2558" s="4" t="s">
        <v>5033</v>
      </c>
      <c r="D2558" s="5">
        <v>45937</v>
      </c>
      <c r="E2558" s="4" t="s">
        <v>20</v>
      </c>
      <c r="F2558" s="4" t="s">
        <v>4908</v>
      </c>
      <c r="G2558" s="4" t="s">
        <v>4972</v>
      </c>
      <c r="H2558" s="4" t="s">
        <v>4994</v>
      </c>
      <c r="I2558" s="4">
        <v>811</v>
      </c>
      <c r="J2558" s="4"/>
      <c r="K2558" s="4" t="s">
        <v>4969</v>
      </c>
      <c r="L2558" s="4"/>
    </row>
    <row r="2559" spans="1:12">
      <c r="A2559" s="4" t="s">
        <v>7694</v>
      </c>
      <c r="B2559" s="4" t="s">
        <v>2159</v>
      </c>
      <c r="C2559" s="4" t="s">
        <v>5005</v>
      </c>
      <c r="D2559" s="5"/>
      <c r="E2559" s="4"/>
      <c r="F2559" s="4" t="s">
        <v>4839</v>
      </c>
      <c r="G2559" s="4" t="s">
        <v>5089</v>
      </c>
      <c r="H2559" s="4" t="s">
        <v>4983</v>
      </c>
      <c r="I2559" s="4">
        <v>2358</v>
      </c>
      <c r="J2559" s="4" t="s">
        <v>4962</v>
      </c>
      <c r="K2559" s="4" t="s">
        <v>5057</v>
      </c>
      <c r="L2559" s="4"/>
    </row>
    <row r="2560" spans="1:12">
      <c r="A2560" s="4" t="s">
        <v>7695</v>
      </c>
      <c r="B2560" s="4" t="s">
        <v>3318</v>
      </c>
      <c r="C2560" s="4" t="s">
        <v>5202</v>
      </c>
      <c r="D2560" s="5">
        <v>45742</v>
      </c>
      <c r="E2560" s="4" t="s">
        <v>251</v>
      </c>
      <c r="F2560" s="4" t="s">
        <v>4865</v>
      </c>
      <c r="G2560" s="4" t="s">
        <v>4987</v>
      </c>
      <c r="H2560" s="4" t="s">
        <v>4988</v>
      </c>
      <c r="I2560" s="4">
        <v>869</v>
      </c>
      <c r="J2560" s="4" t="s">
        <v>5082</v>
      </c>
      <c r="K2560" s="4" t="s">
        <v>5026</v>
      </c>
      <c r="L2560" s="4"/>
    </row>
    <row r="2561" spans="1:12">
      <c r="A2561" s="4" t="s">
        <v>7696</v>
      </c>
      <c r="B2561" s="4" t="s">
        <v>3670</v>
      </c>
      <c r="C2561" s="4" t="s">
        <v>5152</v>
      </c>
      <c r="D2561" s="5">
        <v>45710</v>
      </c>
      <c r="E2561" s="4" t="s">
        <v>4896</v>
      </c>
      <c r="F2561" s="4" t="s">
        <v>4865</v>
      </c>
      <c r="G2561" s="4"/>
      <c r="H2561" s="4" t="s">
        <v>222</v>
      </c>
      <c r="I2561" s="4">
        <v>2248</v>
      </c>
      <c r="J2561" s="4" t="s">
        <v>5107</v>
      </c>
      <c r="K2561" s="4" t="s">
        <v>5122</v>
      </c>
      <c r="L2561" s="4"/>
    </row>
    <row r="2562" spans="1:12">
      <c r="A2562" s="4" t="s">
        <v>7697</v>
      </c>
      <c r="B2562" s="4" t="s">
        <v>3766</v>
      </c>
      <c r="C2562" s="4" t="s">
        <v>5116</v>
      </c>
      <c r="D2562" s="5">
        <v>45920</v>
      </c>
      <c r="E2562" s="4"/>
      <c r="F2562" s="4" t="s">
        <v>4898</v>
      </c>
      <c r="G2562" s="4" t="s">
        <v>5039</v>
      </c>
      <c r="H2562" s="4" t="s">
        <v>5072</v>
      </c>
      <c r="I2562" s="4">
        <v>1653</v>
      </c>
      <c r="J2562" s="4" t="s">
        <v>5031</v>
      </c>
      <c r="K2562" s="4"/>
      <c r="L2562" s="4"/>
    </row>
    <row r="2563" spans="1:12">
      <c r="A2563" s="4" t="s">
        <v>7698</v>
      </c>
      <c r="B2563" s="4" t="s">
        <v>3564</v>
      </c>
      <c r="C2563" s="4" t="s">
        <v>4990</v>
      </c>
      <c r="D2563" s="5">
        <v>45855</v>
      </c>
      <c r="E2563" s="4" t="s">
        <v>5113</v>
      </c>
      <c r="F2563" s="4" t="s">
        <v>4898</v>
      </c>
      <c r="G2563" s="4" t="s">
        <v>5189</v>
      </c>
      <c r="H2563" s="4" t="s">
        <v>4951</v>
      </c>
      <c r="I2563" s="4">
        <v>365</v>
      </c>
      <c r="J2563" s="4" t="s">
        <v>4929</v>
      </c>
      <c r="K2563" s="4" t="s">
        <v>4947</v>
      </c>
      <c r="L2563" s="4" t="s">
        <v>5180</v>
      </c>
    </row>
    <row r="2564" spans="1:12">
      <c r="A2564" s="4" t="s">
        <v>7699</v>
      </c>
      <c r="B2564" s="4" t="s">
        <v>1408</v>
      </c>
      <c r="C2564" s="4" t="s">
        <v>5213</v>
      </c>
      <c r="D2564" s="5">
        <v>45710</v>
      </c>
      <c r="E2564" s="4" t="s">
        <v>4954</v>
      </c>
      <c r="F2564" s="4" t="s">
        <v>4891</v>
      </c>
      <c r="G2564" s="4" t="s">
        <v>5172</v>
      </c>
      <c r="H2564" s="4" t="s">
        <v>5006</v>
      </c>
      <c r="I2564" s="4">
        <v>185</v>
      </c>
      <c r="J2564" s="4" t="s">
        <v>4977</v>
      </c>
      <c r="K2564" s="4" t="s">
        <v>5057</v>
      </c>
      <c r="L2564" s="4" t="s">
        <v>5464</v>
      </c>
    </row>
    <row r="2565" spans="1:12">
      <c r="A2565" s="4" t="s">
        <v>7700</v>
      </c>
      <c r="B2565" s="4" t="s">
        <v>1340</v>
      </c>
      <c r="C2565" s="4" t="s">
        <v>4981</v>
      </c>
      <c r="D2565" s="5">
        <v>45858</v>
      </c>
      <c r="E2565" s="4" t="s">
        <v>4960</v>
      </c>
      <c r="F2565" s="4" t="s">
        <v>4908</v>
      </c>
      <c r="G2565" s="4"/>
      <c r="H2565" s="4" t="s">
        <v>5090</v>
      </c>
      <c r="I2565" s="4">
        <v>1007</v>
      </c>
      <c r="J2565" s="4" t="s">
        <v>5002</v>
      </c>
      <c r="K2565" s="4" t="s">
        <v>5047</v>
      </c>
      <c r="L2565" s="4"/>
    </row>
    <row r="2566" spans="1:12">
      <c r="A2566" s="4" t="s">
        <v>7701</v>
      </c>
      <c r="B2566" s="4" t="s">
        <v>1878</v>
      </c>
      <c r="C2566" s="4" t="s">
        <v>4975</v>
      </c>
      <c r="D2566" s="5">
        <v>45875</v>
      </c>
      <c r="E2566" s="4" t="s">
        <v>5038</v>
      </c>
      <c r="F2566" s="4"/>
      <c r="G2566" s="4"/>
      <c r="H2566" s="4" t="s">
        <v>4998</v>
      </c>
      <c r="I2566" s="4"/>
      <c r="J2566" s="4"/>
      <c r="K2566" s="4" t="s">
        <v>4978</v>
      </c>
      <c r="L2566" s="4"/>
    </row>
    <row r="2567" spans="1:12">
      <c r="A2567" s="4" t="s">
        <v>7702</v>
      </c>
      <c r="B2567" s="4" t="s">
        <v>2127</v>
      </c>
      <c r="C2567" s="4" t="s">
        <v>5009</v>
      </c>
      <c r="D2567" s="5">
        <v>45843</v>
      </c>
      <c r="E2567" s="4" t="s">
        <v>20</v>
      </c>
      <c r="F2567" s="4" t="s">
        <v>4824</v>
      </c>
      <c r="G2567" s="4" t="s">
        <v>5174</v>
      </c>
      <c r="H2567" s="4" t="s">
        <v>4928</v>
      </c>
      <c r="I2567" s="4">
        <v>147</v>
      </c>
      <c r="J2567" s="4" t="s">
        <v>5092</v>
      </c>
      <c r="K2567" s="4" t="s">
        <v>5023</v>
      </c>
      <c r="L2567" s="4"/>
    </row>
    <row r="2568" spans="1:12">
      <c r="A2568" s="4" t="s">
        <v>7703</v>
      </c>
      <c r="B2568" s="4" t="s">
        <v>3677</v>
      </c>
      <c r="C2568" s="4" t="s">
        <v>4981</v>
      </c>
      <c r="D2568" s="5">
        <v>45979</v>
      </c>
      <c r="E2568" s="4" t="s">
        <v>4982</v>
      </c>
      <c r="F2568" s="4" t="s">
        <v>4824</v>
      </c>
      <c r="G2568" s="4" t="s">
        <v>4997</v>
      </c>
      <c r="H2568" s="4" t="s">
        <v>222</v>
      </c>
      <c r="I2568" s="4">
        <v>1456</v>
      </c>
      <c r="J2568" s="4"/>
      <c r="K2568" s="4" t="s">
        <v>4963</v>
      </c>
      <c r="L2568" s="4"/>
    </row>
    <row r="2569" spans="1:12">
      <c r="A2569" s="4" t="s">
        <v>7704</v>
      </c>
      <c r="B2569" s="4" t="s">
        <v>493</v>
      </c>
      <c r="C2569" s="4" t="s">
        <v>4932</v>
      </c>
      <c r="D2569" s="5">
        <v>45903</v>
      </c>
      <c r="E2569" s="4" t="s">
        <v>5022</v>
      </c>
      <c r="F2569" s="4" t="s">
        <v>4891</v>
      </c>
      <c r="G2569" s="4" t="s">
        <v>5044</v>
      </c>
      <c r="H2569" s="4" t="s">
        <v>5072</v>
      </c>
      <c r="I2569" s="4"/>
      <c r="J2569" s="4" t="s">
        <v>5092</v>
      </c>
      <c r="K2569" s="4" t="s">
        <v>5035</v>
      </c>
      <c r="L2569" s="4"/>
    </row>
    <row r="2570" spans="1:12">
      <c r="A2570" s="4" t="s">
        <v>7705</v>
      </c>
      <c r="B2570" s="4" t="s">
        <v>1029</v>
      </c>
      <c r="C2570" s="4" t="s">
        <v>5202</v>
      </c>
      <c r="D2570" s="5">
        <v>45854</v>
      </c>
      <c r="E2570" s="4" t="s">
        <v>5034</v>
      </c>
      <c r="F2570" s="4"/>
      <c r="G2570" s="4" t="s">
        <v>5095</v>
      </c>
      <c r="H2570" s="4" t="s">
        <v>5063</v>
      </c>
      <c r="I2570" s="4">
        <v>370</v>
      </c>
      <c r="J2570" s="4" t="s">
        <v>5082</v>
      </c>
      <c r="K2570" s="4" t="s">
        <v>5023</v>
      </c>
      <c r="L2570" s="4"/>
    </row>
    <row r="2571" spans="1:12">
      <c r="A2571" s="4" t="s">
        <v>7706</v>
      </c>
      <c r="B2571" s="4" t="s">
        <v>520</v>
      </c>
      <c r="C2571" s="4" t="s">
        <v>4926</v>
      </c>
      <c r="D2571" s="5">
        <v>45989</v>
      </c>
      <c r="E2571" s="4" t="s">
        <v>4982</v>
      </c>
      <c r="F2571" s="4" t="s">
        <v>4875</v>
      </c>
      <c r="G2571" s="4" t="s">
        <v>5039</v>
      </c>
      <c r="H2571" s="4" t="s">
        <v>4951</v>
      </c>
      <c r="I2571" s="4">
        <v>1955</v>
      </c>
      <c r="J2571" s="4" t="s">
        <v>5100</v>
      </c>
      <c r="K2571" s="4"/>
      <c r="L2571" s="4"/>
    </row>
    <row r="2572" spans="1:12">
      <c r="A2572" s="4" t="s">
        <v>7707</v>
      </c>
      <c r="B2572" s="4" t="s">
        <v>4659</v>
      </c>
      <c r="C2572" s="4" t="s">
        <v>5293</v>
      </c>
      <c r="D2572" s="5">
        <v>45813</v>
      </c>
      <c r="E2572" s="4" t="s">
        <v>5034</v>
      </c>
      <c r="F2572" s="4" t="s">
        <v>4839</v>
      </c>
      <c r="G2572" s="4" t="s">
        <v>5174</v>
      </c>
      <c r="H2572" s="4" t="s">
        <v>4939</v>
      </c>
      <c r="I2572" s="4">
        <v>2395</v>
      </c>
      <c r="J2572" s="4" t="s">
        <v>5082</v>
      </c>
      <c r="K2572" s="4" t="s">
        <v>5023</v>
      </c>
      <c r="L2572" s="4"/>
    </row>
    <row r="2573" spans="1:12">
      <c r="A2573" s="4" t="s">
        <v>7708</v>
      </c>
      <c r="B2573" s="4" t="s">
        <v>1494</v>
      </c>
      <c r="C2573" s="4" t="s">
        <v>5263</v>
      </c>
      <c r="D2573" s="5">
        <v>45822</v>
      </c>
      <c r="E2573" s="4" t="s">
        <v>5038</v>
      </c>
      <c r="F2573" s="4" t="s">
        <v>4819</v>
      </c>
      <c r="G2573" s="4" t="s">
        <v>4927</v>
      </c>
      <c r="H2573" s="4" t="s">
        <v>5052</v>
      </c>
      <c r="I2573" s="4">
        <v>813</v>
      </c>
      <c r="J2573" s="4" t="s">
        <v>5100</v>
      </c>
      <c r="K2573" s="4" t="s">
        <v>4957</v>
      </c>
      <c r="L2573" s="4"/>
    </row>
    <row r="2574" spans="1:12">
      <c r="A2574" s="4" t="s">
        <v>7709</v>
      </c>
      <c r="B2574" s="4" t="s">
        <v>2926</v>
      </c>
      <c r="C2574" s="4" t="s">
        <v>5163</v>
      </c>
      <c r="D2574" s="5">
        <v>45932</v>
      </c>
      <c r="E2574" s="4" t="s">
        <v>20</v>
      </c>
      <c r="F2574" s="4"/>
      <c r="G2574" s="4" t="s">
        <v>5132</v>
      </c>
      <c r="H2574" s="4" t="s">
        <v>4998</v>
      </c>
      <c r="I2574" s="4">
        <v>727</v>
      </c>
      <c r="J2574" s="4" t="s">
        <v>5107</v>
      </c>
      <c r="K2574" s="4" t="s">
        <v>5003</v>
      </c>
      <c r="L2574" s="4"/>
    </row>
    <row r="2575" spans="1:12">
      <c r="A2575" s="4" t="s">
        <v>7710</v>
      </c>
      <c r="B2575" s="4" t="s">
        <v>2488</v>
      </c>
      <c r="C2575" s="4" t="s">
        <v>4937</v>
      </c>
      <c r="D2575" s="5">
        <v>45670</v>
      </c>
      <c r="E2575" s="4" t="s">
        <v>4982</v>
      </c>
      <c r="F2575" s="4" t="s">
        <v>4857</v>
      </c>
      <c r="G2575" s="4" t="s">
        <v>4944</v>
      </c>
      <c r="H2575" s="4" t="s">
        <v>133</v>
      </c>
      <c r="I2575" s="4">
        <v>1931</v>
      </c>
      <c r="J2575" s="4" t="s">
        <v>5031</v>
      </c>
      <c r="K2575" s="4"/>
      <c r="L2575" s="4"/>
    </row>
    <row r="2576" spans="1:12">
      <c r="A2576" s="4" t="s">
        <v>7711</v>
      </c>
      <c r="B2576" s="4" t="s">
        <v>880</v>
      </c>
      <c r="C2576" s="4" t="s">
        <v>5126</v>
      </c>
      <c r="D2576" s="5">
        <v>45910</v>
      </c>
      <c r="E2576" s="4" t="s">
        <v>4960</v>
      </c>
      <c r="F2576" s="4" t="s">
        <v>4875</v>
      </c>
      <c r="G2576" s="4" t="s">
        <v>5030</v>
      </c>
      <c r="H2576" s="4" t="s">
        <v>4939</v>
      </c>
      <c r="I2576" s="4">
        <v>721</v>
      </c>
      <c r="J2576" s="4" t="s">
        <v>5049</v>
      </c>
      <c r="K2576" s="4" t="s">
        <v>5057</v>
      </c>
      <c r="L2576" s="4"/>
    </row>
    <row r="2577" spans="1:12">
      <c r="A2577" s="4" t="s">
        <v>7712</v>
      </c>
      <c r="B2577" s="4" t="s">
        <v>3293</v>
      </c>
      <c r="C2577" s="4" t="s">
        <v>5240</v>
      </c>
      <c r="D2577" s="5">
        <v>46011</v>
      </c>
      <c r="E2577" s="4" t="s">
        <v>308</v>
      </c>
      <c r="F2577" s="4" t="s">
        <v>4824</v>
      </c>
      <c r="G2577" s="4" t="s">
        <v>4967</v>
      </c>
      <c r="H2577" s="4" t="s">
        <v>5072</v>
      </c>
      <c r="I2577" s="4">
        <v>2310</v>
      </c>
      <c r="J2577" s="4" t="s">
        <v>4935</v>
      </c>
      <c r="K2577" s="4" t="s">
        <v>5003</v>
      </c>
      <c r="L2577" s="4"/>
    </row>
    <row r="2578" spans="1:12">
      <c r="A2578" s="4" t="s">
        <v>7713</v>
      </c>
      <c r="B2578" s="4" t="s">
        <v>2627</v>
      </c>
      <c r="C2578" s="4" t="s">
        <v>5383</v>
      </c>
      <c r="D2578" s="5">
        <v>45975</v>
      </c>
      <c r="E2578" s="4" t="s">
        <v>4960</v>
      </c>
      <c r="F2578" s="4" t="s">
        <v>4875</v>
      </c>
      <c r="G2578" s="4" t="s">
        <v>4955</v>
      </c>
      <c r="H2578" s="4" t="s">
        <v>133</v>
      </c>
      <c r="I2578" s="4">
        <v>2324</v>
      </c>
      <c r="J2578" s="4" t="s">
        <v>5137</v>
      </c>
      <c r="K2578" s="4" t="s">
        <v>5003</v>
      </c>
      <c r="L2578" s="4"/>
    </row>
    <row r="2579" spans="1:12">
      <c r="A2579" s="4" t="s">
        <v>7714</v>
      </c>
      <c r="B2579" s="4" t="s">
        <v>2195</v>
      </c>
      <c r="C2579" s="4" t="s">
        <v>5005</v>
      </c>
      <c r="D2579" s="5">
        <v>45923</v>
      </c>
      <c r="E2579" s="4"/>
      <c r="F2579" s="4" t="s">
        <v>4857</v>
      </c>
      <c r="G2579" s="4" t="s">
        <v>5025</v>
      </c>
      <c r="H2579" s="4" t="s">
        <v>5052</v>
      </c>
      <c r="I2579" s="4">
        <v>357</v>
      </c>
      <c r="J2579" s="4"/>
      <c r="K2579" s="4" t="s">
        <v>4963</v>
      </c>
      <c r="L2579" s="4"/>
    </row>
    <row r="2580" spans="1:12">
      <c r="A2580" s="4" t="s">
        <v>7715</v>
      </c>
      <c r="B2580" s="4" t="s">
        <v>3978</v>
      </c>
      <c r="C2580" s="4" t="s">
        <v>4932</v>
      </c>
      <c r="D2580" s="5"/>
      <c r="E2580" s="4" t="s">
        <v>5079</v>
      </c>
      <c r="F2580" s="4" t="s">
        <v>4865</v>
      </c>
      <c r="G2580" s="4" t="s">
        <v>5174</v>
      </c>
      <c r="H2580" s="4" t="s">
        <v>4951</v>
      </c>
      <c r="I2580" s="4">
        <v>2138</v>
      </c>
      <c r="J2580" s="4" t="s">
        <v>5049</v>
      </c>
      <c r="K2580" s="4" t="s">
        <v>5122</v>
      </c>
      <c r="L2580" s="4"/>
    </row>
    <row r="2581" spans="1:12">
      <c r="A2581" s="4" t="s">
        <v>7716</v>
      </c>
      <c r="B2581" s="4" t="s">
        <v>4554</v>
      </c>
      <c r="C2581" s="4" t="s">
        <v>5078</v>
      </c>
      <c r="D2581" s="5">
        <v>45804</v>
      </c>
      <c r="E2581" s="4" t="s">
        <v>4954</v>
      </c>
      <c r="F2581" s="4" t="s">
        <v>4908</v>
      </c>
      <c r="G2581" s="4"/>
      <c r="H2581" s="4" t="s">
        <v>5080</v>
      </c>
      <c r="I2581" s="4">
        <v>2035</v>
      </c>
      <c r="J2581" s="4" t="s">
        <v>4962</v>
      </c>
      <c r="K2581" s="4" t="s">
        <v>5047</v>
      </c>
      <c r="L2581" s="4"/>
    </row>
    <row r="2582" spans="1:12">
      <c r="A2582" s="4" t="s">
        <v>7717</v>
      </c>
      <c r="B2582" s="4" t="s">
        <v>3277</v>
      </c>
      <c r="C2582" s="4" t="s">
        <v>4942</v>
      </c>
      <c r="D2582" s="5">
        <v>45787</v>
      </c>
      <c r="E2582" s="4" t="s">
        <v>4982</v>
      </c>
      <c r="F2582" s="4" t="s">
        <v>4865</v>
      </c>
      <c r="G2582" s="4" t="s">
        <v>4967</v>
      </c>
      <c r="H2582" s="4" t="s">
        <v>5084</v>
      </c>
      <c r="I2582" s="4">
        <v>1057</v>
      </c>
      <c r="J2582" s="4" t="s">
        <v>4940</v>
      </c>
      <c r="K2582" s="4" t="s">
        <v>4999</v>
      </c>
      <c r="L2582" s="4"/>
    </row>
    <row r="2583" spans="1:12">
      <c r="A2583" s="4" t="s">
        <v>7718</v>
      </c>
      <c r="B2583" s="4" t="s">
        <v>3017</v>
      </c>
      <c r="C2583" s="4" t="s">
        <v>5383</v>
      </c>
      <c r="D2583" s="5">
        <v>45689</v>
      </c>
      <c r="E2583" s="4" t="s">
        <v>4894</v>
      </c>
      <c r="F2583" s="4"/>
      <c r="G2583" s="4" t="s">
        <v>4944</v>
      </c>
      <c r="H2583" s="4" t="s">
        <v>5060</v>
      </c>
      <c r="I2583" s="4">
        <v>306</v>
      </c>
      <c r="J2583" s="4" t="s">
        <v>5018</v>
      </c>
      <c r="K2583" s="4"/>
      <c r="L2583" s="4" t="s">
        <v>5416</v>
      </c>
    </row>
    <row r="2584" spans="1:12">
      <c r="A2584" s="4" t="s">
        <v>7719</v>
      </c>
      <c r="B2584" s="4" t="s">
        <v>2063</v>
      </c>
      <c r="C2584" s="4" t="s">
        <v>5020</v>
      </c>
      <c r="D2584" s="5">
        <v>45723</v>
      </c>
      <c r="E2584" s="4" t="s">
        <v>5094</v>
      </c>
      <c r="F2584" s="4"/>
      <c r="G2584" s="4"/>
      <c r="H2584" s="4" t="s">
        <v>5136</v>
      </c>
      <c r="I2584" s="4">
        <v>138</v>
      </c>
      <c r="J2584" s="4" t="s">
        <v>5002</v>
      </c>
      <c r="K2584" s="4"/>
      <c r="L2584" s="4"/>
    </row>
    <row r="2585" spans="1:12">
      <c r="A2585" s="4" t="s">
        <v>7720</v>
      </c>
      <c r="B2585" s="4" t="s">
        <v>1498</v>
      </c>
      <c r="C2585" s="4" t="s">
        <v>5240</v>
      </c>
      <c r="D2585" s="5">
        <v>45812</v>
      </c>
      <c r="E2585" s="4" t="s">
        <v>4894</v>
      </c>
      <c r="F2585" s="4" t="s">
        <v>4865</v>
      </c>
      <c r="G2585" s="4" t="s">
        <v>4955</v>
      </c>
      <c r="H2585" s="4" t="s">
        <v>5011</v>
      </c>
      <c r="I2585" s="4">
        <v>710</v>
      </c>
      <c r="J2585" s="4"/>
      <c r="K2585" s="4" t="s">
        <v>5057</v>
      </c>
      <c r="L2585" s="4"/>
    </row>
    <row r="2586" spans="1:12">
      <c r="A2586" s="4" t="s">
        <v>7721</v>
      </c>
      <c r="B2586" s="4" t="s">
        <v>4004</v>
      </c>
      <c r="C2586" s="4" t="s">
        <v>5202</v>
      </c>
      <c r="D2586" s="5">
        <v>45664</v>
      </c>
      <c r="E2586" s="4" t="s">
        <v>4894</v>
      </c>
      <c r="F2586" s="4" t="s">
        <v>4891</v>
      </c>
      <c r="G2586" s="4" t="s">
        <v>5130</v>
      </c>
      <c r="H2586" s="4" t="s">
        <v>5076</v>
      </c>
      <c r="I2586" s="4">
        <v>232</v>
      </c>
      <c r="J2586" s="4" t="s">
        <v>5082</v>
      </c>
      <c r="K2586" s="4" t="s">
        <v>4957</v>
      </c>
      <c r="L2586" s="4"/>
    </row>
    <row r="2587" spans="1:12">
      <c r="A2587" s="4" t="s">
        <v>7722</v>
      </c>
      <c r="B2587" s="4" t="s">
        <v>1707</v>
      </c>
      <c r="C2587" s="4" t="s">
        <v>4996</v>
      </c>
      <c r="D2587" s="5"/>
      <c r="E2587" s="4" t="s">
        <v>5034</v>
      </c>
      <c r="F2587" s="4" t="s">
        <v>4865</v>
      </c>
      <c r="G2587" s="4" t="s">
        <v>5074</v>
      </c>
      <c r="H2587" s="4" t="s">
        <v>5136</v>
      </c>
      <c r="I2587" s="4"/>
      <c r="J2587" s="4" t="s">
        <v>5082</v>
      </c>
      <c r="K2587" s="4" t="s">
        <v>5057</v>
      </c>
      <c r="L2587" s="4"/>
    </row>
    <row r="2588" spans="1:12">
      <c r="A2588" s="4" t="s">
        <v>7723</v>
      </c>
      <c r="B2588" s="4" t="s">
        <v>1455</v>
      </c>
      <c r="C2588" s="4" t="s">
        <v>5263</v>
      </c>
      <c r="D2588" s="5">
        <v>45800</v>
      </c>
      <c r="E2588" s="4" t="s">
        <v>4943</v>
      </c>
      <c r="F2588" s="4"/>
      <c r="G2588" s="4" t="s">
        <v>5014</v>
      </c>
      <c r="H2588" s="4" t="s">
        <v>5063</v>
      </c>
      <c r="I2588" s="4">
        <v>504</v>
      </c>
      <c r="J2588" s="4" t="s">
        <v>4984</v>
      </c>
      <c r="K2588" s="4" t="s">
        <v>4978</v>
      </c>
      <c r="L2588" s="4"/>
    </row>
    <row r="2589" spans="1:12">
      <c r="A2589" s="4" t="s">
        <v>7724</v>
      </c>
      <c r="B2589" s="4" t="s">
        <v>1309</v>
      </c>
      <c r="C2589" s="4" t="s">
        <v>4959</v>
      </c>
      <c r="D2589" s="5">
        <v>45831</v>
      </c>
      <c r="E2589" s="4" t="s">
        <v>308</v>
      </c>
      <c r="F2589" s="4" t="s">
        <v>4898</v>
      </c>
      <c r="G2589" s="4" t="s">
        <v>5062</v>
      </c>
      <c r="H2589" s="4" t="s">
        <v>5084</v>
      </c>
      <c r="I2589" s="4">
        <v>2176</v>
      </c>
      <c r="J2589" s="4" t="s">
        <v>5082</v>
      </c>
      <c r="K2589" s="4" t="s">
        <v>4963</v>
      </c>
      <c r="L2589" s="4"/>
    </row>
    <row r="2590" spans="1:12">
      <c r="A2590" s="4" t="s">
        <v>7725</v>
      </c>
      <c r="B2590" s="4" t="s">
        <v>659</v>
      </c>
      <c r="C2590" s="4" t="s">
        <v>4990</v>
      </c>
      <c r="D2590" s="5">
        <v>45819</v>
      </c>
      <c r="E2590" s="4" t="s">
        <v>4966</v>
      </c>
      <c r="F2590" s="4"/>
      <c r="G2590" s="4" t="s">
        <v>4987</v>
      </c>
      <c r="H2590" s="4" t="s">
        <v>5006</v>
      </c>
      <c r="I2590" s="4">
        <v>2287</v>
      </c>
      <c r="J2590" s="4" t="s">
        <v>5191</v>
      </c>
      <c r="K2590" s="4" t="s">
        <v>5057</v>
      </c>
      <c r="L2590" s="4"/>
    </row>
    <row r="2591" spans="1:12">
      <c r="A2591" s="4" t="s">
        <v>7726</v>
      </c>
      <c r="B2591" s="4" t="s">
        <v>3882</v>
      </c>
      <c r="C2591" s="4" t="s">
        <v>5111</v>
      </c>
      <c r="D2591" s="5">
        <v>45704</v>
      </c>
      <c r="E2591" s="4" t="s">
        <v>4894</v>
      </c>
      <c r="F2591" s="4" t="s">
        <v>4875</v>
      </c>
      <c r="G2591" s="4" t="s">
        <v>4976</v>
      </c>
      <c r="H2591" s="4" t="s">
        <v>5063</v>
      </c>
      <c r="I2591" s="4">
        <v>713</v>
      </c>
      <c r="J2591" s="4" t="s">
        <v>4935</v>
      </c>
      <c r="K2591" s="4" t="s">
        <v>5026</v>
      </c>
      <c r="L2591" s="4"/>
    </row>
    <row r="2592" spans="1:12">
      <c r="A2592" s="4" t="s">
        <v>7727</v>
      </c>
      <c r="B2592" s="4" t="s">
        <v>4004</v>
      </c>
      <c r="C2592" s="4" t="s">
        <v>5206</v>
      </c>
      <c r="D2592" s="5">
        <v>45815</v>
      </c>
      <c r="E2592" s="4" t="s">
        <v>5056</v>
      </c>
      <c r="F2592" s="4" t="s">
        <v>4908</v>
      </c>
      <c r="G2592" s="4" t="s">
        <v>5130</v>
      </c>
      <c r="H2592" s="4"/>
      <c r="I2592" s="4">
        <v>336</v>
      </c>
      <c r="J2592" s="4" t="s">
        <v>5191</v>
      </c>
      <c r="K2592" s="4" t="s">
        <v>5047</v>
      </c>
      <c r="L2592" s="4"/>
    </row>
    <row r="2593" spans="1:11">
      <c r="A2593" s="4" t="s">
        <v>7728</v>
      </c>
      <c r="B2593" s="4" t="s">
        <v>4368</v>
      </c>
      <c r="C2593" s="4" t="s">
        <v>4975</v>
      </c>
      <c r="D2593" s="5">
        <v>45962</v>
      </c>
      <c r="E2593" s="4"/>
      <c r="F2593" s="4" t="s">
        <v>4839</v>
      </c>
      <c r="G2593" s="4" t="s">
        <v>5014</v>
      </c>
      <c r="H2593" s="4" t="s">
        <v>5072</v>
      </c>
      <c r="I2593" s="4"/>
      <c r="J2593" s="4" t="s">
        <v>5002</v>
      </c>
      <c r="K2593" s="4" t="s">
        <v>4947</v>
      </c>
    </row>
    <row r="2594" spans="1:11">
      <c r="A2594" s="4" t="s">
        <v>7729</v>
      </c>
      <c r="B2594" s="4" t="s">
        <v>2804</v>
      </c>
      <c r="C2594" s="4" t="s">
        <v>5106</v>
      </c>
      <c r="D2594" s="5">
        <v>45679</v>
      </c>
      <c r="E2594" s="4" t="s">
        <v>5113</v>
      </c>
      <c r="F2594" s="4" t="s">
        <v>4908</v>
      </c>
      <c r="G2594" s="4" t="s">
        <v>5014</v>
      </c>
      <c r="H2594" s="4"/>
      <c r="I2594" s="4">
        <v>1912</v>
      </c>
      <c r="J2594" s="4" t="s">
        <v>5137</v>
      </c>
      <c r="K2594" s="4" t="s">
        <v>5035</v>
      </c>
    </row>
    <row r="2595" spans="1:11">
      <c r="A2595" s="4" t="s">
        <v>7730</v>
      </c>
      <c r="B2595" s="4" t="s">
        <v>3573</v>
      </c>
      <c r="C2595" s="4" t="s">
        <v>5260</v>
      </c>
      <c r="D2595" s="5">
        <v>45981</v>
      </c>
      <c r="E2595" s="4" t="s">
        <v>5079</v>
      </c>
      <c r="F2595" s="4" t="s">
        <v>4908</v>
      </c>
      <c r="G2595" s="4"/>
      <c r="H2595" s="4" t="s">
        <v>5006</v>
      </c>
      <c r="I2595" s="4">
        <v>1351</v>
      </c>
      <c r="J2595" s="4" t="s">
        <v>4940</v>
      </c>
      <c r="K2595" s="4" t="s">
        <v>5003</v>
      </c>
    </row>
    <row r="2596" spans="1:11">
      <c r="A2596" s="4" t="s">
        <v>7731</v>
      </c>
      <c r="B2596" s="4" t="s">
        <v>848</v>
      </c>
      <c r="C2596" s="4" t="s">
        <v>5163</v>
      </c>
      <c r="D2596" s="5">
        <v>45685</v>
      </c>
      <c r="E2596" s="4" t="s">
        <v>5113</v>
      </c>
      <c r="F2596" s="4" t="s">
        <v>4898</v>
      </c>
      <c r="G2596" s="4" t="s">
        <v>5062</v>
      </c>
      <c r="H2596" s="4" t="s">
        <v>5136</v>
      </c>
      <c r="I2596" s="4">
        <v>1368</v>
      </c>
      <c r="J2596" s="4" t="s">
        <v>4984</v>
      </c>
      <c r="K2596" s="4" t="s">
        <v>5057</v>
      </c>
    </row>
    <row r="2597" spans="1:11">
      <c r="A2597" s="4" t="s">
        <v>7732</v>
      </c>
      <c r="B2597" s="4" t="s">
        <v>4597</v>
      </c>
      <c r="C2597" s="4" t="s">
        <v>5016</v>
      </c>
      <c r="D2597" s="5">
        <v>45872</v>
      </c>
      <c r="E2597" s="4" t="s">
        <v>5094</v>
      </c>
      <c r="F2597" s="4" t="s">
        <v>4839</v>
      </c>
      <c r="G2597" s="4" t="s">
        <v>4972</v>
      </c>
      <c r="H2597" s="4" t="s">
        <v>222</v>
      </c>
      <c r="I2597" s="4"/>
      <c r="J2597" s="4" t="s">
        <v>4940</v>
      </c>
      <c r="K2597" s="4"/>
    </row>
    <row r="2598" spans="1:11">
      <c r="A2598" s="4" t="s">
        <v>7733</v>
      </c>
      <c r="B2598" s="4" t="s">
        <v>2398</v>
      </c>
      <c r="C2598" s="4" t="s">
        <v>5116</v>
      </c>
      <c r="D2598" s="5">
        <v>45918</v>
      </c>
      <c r="E2598" s="4" t="s">
        <v>4943</v>
      </c>
      <c r="F2598" s="4" t="s">
        <v>4847</v>
      </c>
      <c r="G2598" s="4" t="s">
        <v>4972</v>
      </c>
      <c r="H2598" s="4" t="s">
        <v>5076</v>
      </c>
      <c r="I2598" s="4">
        <v>827</v>
      </c>
      <c r="J2598" s="4" t="s">
        <v>5031</v>
      </c>
      <c r="K2598" s="4" t="s">
        <v>4963</v>
      </c>
    </row>
    <row r="2599" spans="1:11">
      <c r="A2599" s="4" t="s">
        <v>7734</v>
      </c>
      <c r="B2599" s="4" t="s">
        <v>2795</v>
      </c>
      <c r="C2599" s="4" t="s">
        <v>5160</v>
      </c>
      <c r="D2599" s="5">
        <v>45803</v>
      </c>
      <c r="E2599" s="4" t="s">
        <v>4896</v>
      </c>
      <c r="F2599" s="4" t="s">
        <v>4847</v>
      </c>
      <c r="G2599" s="4" t="s">
        <v>5120</v>
      </c>
      <c r="H2599" s="4" t="s">
        <v>5017</v>
      </c>
      <c r="I2599" s="4">
        <v>344</v>
      </c>
      <c r="J2599" s="4" t="s">
        <v>4935</v>
      </c>
      <c r="K2599" s="4" t="s">
        <v>4963</v>
      </c>
    </row>
    <row r="2600" spans="1:11">
      <c r="A2600" s="4" t="s">
        <v>7735</v>
      </c>
      <c r="B2600" s="4" t="s">
        <v>2258</v>
      </c>
      <c r="C2600" s="4" t="s">
        <v>5078</v>
      </c>
      <c r="D2600" s="5">
        <v>45911</v>
      </c>
      <c r="E2600" s="4" t="s">
        <v>4894</v>
      </c>
      <c r="F2600" s="4" t="s">
        <v>4847</v>
      </c>
      <c r="G2600" s="4"/>
      <c r="H2600" s="4" t="s">
        <v>5076</v>
      </c>
      <c r="I2600" s="4">
        <v>332</v>
      </c>
      <c r="J2600" s="4" t="s">
        <v>5191</v>
      </c>
      <c r="K2600" s="4"/>
    </row>
    <row r="2601" spans="1:11">
      <c r="A2601" s="4" t="s">
        <v>7736</v>
      </c>
      <c r="B2601" s="4" t="s">
        <v>2877</v>
      </c>
      <c r="C2601" s="4" t="s">
        <v>5116</v>
      </c>
      <c r="D2601" s="5">
        <v>45902</v>
      </c>
      <c r="E2601" s="4" t="s">
        <v>5127</v>
      </c>
      <c r="F2601" s="4"/>
      <c r="G2601" s="4" t="s">
        <v>4938</v>
      </c>
      <c r="H2601" s="4" t="s">
        <v>489</v>
      </c>
      <c r="I2601" s="4">
        <v>1656</v>
      </c>
      <c r="J2601" s="4" t="s">
        <v>4929</v>
      </c>
      <c r="K2601" s="4"/>
    </row>
    <row r="2602" spans="1:11">
      <c r="A2602" s="4" t="s">
        <v>7737</v>
      </c>
      <c r="B2602" s="4" t="s">
        <v>3413</v>
      </c>
      <c r="C2602" s="4" t="s">
        <v>5126</v>
      </c>
      <c r="D2602" s="5">
        <v>45857</v>
      </c>
      <c r="E2602" s="4" t="s">
        <v>4943</v>
      </c>
      <c r="F2602" s="4" t="s">
        <v>4875</v>
      </c>
      <c r="G2602" s="4" t="s">
        <v>5132</v>
      </c>
      <c r="H2602" s="4" t="s">
        <v>5060</v>
      </c>
      <c r="I2602" s="4">
        <v>825</v>
      </c>
      <c r="J2602" s="4"/>
      <c r="K2602" s="4" t="s">
        <v>5053</v>
      </c>
    </row>
    <row r="2603" spans="1:11">
      <c r="A2603" s="4" t="s">
        <v>7738</v>
      </c>
      <c r="B2603" s="4" t="s">
        <v>2984</v>
      </c>
      <c r="C2603" s="4" t="s">
        <v>5068</v>
      </c>
      <c r="D2603" s="5">
        <v>45974</v>
      </c>
      <c r="E2603" s="4" t="s">
        <v>5043</v>
      </c>
      <c r="F2603" s="4" t="s">
        <v>4908</v>
      </c>
      <c r="G2603" s="4" t="s">
        <v>5142</v>
      </c>
      <c r="H2603" s="4" t="s">
        <v>4983</v>
      </c>
      <c r="I2603" s="4"/>
      <c r="J2603" s="4" t="s">
        <v>4946</v>
      </c>
      <c r="K2603" s="4" t="s">
        <v>4969</v>
      </c>
    </row>
    <row r="2604" spans="1:11">
      <c r="A2604" s="4" t="s">
        <v>7739</v>
      </c>
      <c r="B2604" s="4" t="s">
        <v>2555</v>
      </c>
      <c r="C2604" s="4" t="s">
        <v>5186</v>
      </c>
      <c r="D2604" s="5"/>
      <c r="E2604" s="4" t="s">
        <v>5094</v>
      </c>
      <c r="F2604" s="4" t="s">
        <v>4898</v>
      </c>
      <c r="G2604" s="4" t="s">
        <v>4967</v>
      </c>
      <c r="H2604" s="4" t="s">
        <v>5080</v>
      </c>
      <c r="I2604" s="4"/>
      <c r="J2604" s="4" t="s">
        <v>4956</v>
      </c>
      <c r="K2604" s="4" t="s">
        <v>5053</v>
      </c>
    </row>
    <row r="2605" spans="1:11">
      <c r="A2605" s="4" t="s">
        <v>7740</v>
      </c>
      <c r="B2605" s="4" t="s">
        <v>4395</v>
      </c>
      <c r="C2605" s="4" t="s">
        <v>4926</v>
      </c>
      <c r="D2605" s="5">
        <v>45724</v>
      </c>
      <c r="E2605" s="4" t="s">
        <v>4960</v>
      </c>
      <c r="F2605" s="4"/>
      <c r="G2605" s="4" t="s">
        <v>5025</v>
      </c>
      <c r="H2605" s="4" t="s">
        <v>5006</v>
      </c>
      <c r="I2605" s="4">
        <v>777</v>
      </c>
      <c r="J2605" s="4" t="s">
        <v>4962</v>
      </c>
      <c r="K2605" s="4" t="s">
        <v>4957</v>
      </c>
    </row>
    <row r="2606" spans="1:11">
      <c r="A2606" s="4" t="s">
        <v>7741</v>
      </c>
      <c r="B2606" s="4" t="s">
        <v>4466</v>
      </c>
      <c r="C2606" s="4" t="s">
        <v>5202</v>
      </c>
      <c r="D2606" s="5">
        <v>45865</v>
      </c>
      <c r="E2606" s="4" t="s">
        <v>4896</v>
      </c>
      <c r="F2606" s="4" t="s">
        <v>4875</v>
      </c>
      <c r="G2606" s="4" t="s">
        <v>5095</v>
      </c>
      <c r="H2606" s="4" t="s">
        <v>4968</v>
      </c>
      <c r="I2606" s="4">
        <v>756</v>
      </c>
      <c r="J2606" s="4" t="s">
        <v>4929</v>
      </c>
      <c r="K2606" s="4" t="s">
        <v>5026</v>
      </c>
    </row>
    <row r="2607" spans="1:11">
      <c r="A2607" s="4" t="s">
        <v>7742</v>
      </c>
      <c r="B2607" s="4" t="s">
        <v>4738</v>
      </c>
      <c r="C2607" s="4" t="s">
        <v>5145</v>
      </c>
      <c r="D2607" s="5">
        <v>45956</v>
      </c>
      <c r="E2607" s="4" t="s">
        <v>5022</v>
      </c>
      <c r="F2607" s="4" t="s">
        <v>4839</v>
      </c>
      <c r="G2607" s="4" t="s">
        <v>5059</v>
      </c>
      <c r="H2607" s="4" t="s">
        <v>4983</v>
      </c>
      <c r="I2607" s="4">
        <v>489</v>
      </c>
      <c r="J2607" s="4" t="s">
        <v>5107</v>
      </c>
      <c r="K2607" s="4" t="s">
        <v>5012</v>
      </c>
    </row>
    <row r="2608" spans="1:11">
      <c r="A2608" s="4" t="s">
        <v>7743</v>
      </c>
      <c r="B2608" s="4" t="s">
        <v>2087</v>
      </c>
      <c r="C2608" s="4" t="s">
        <v>5068</v>
      </c>
      <c r="D2608" s="5">
        <v>45874</v>
      </c>
      <c r="E2608" s="4" t="s">
        <v>5079</v>
      </c>
      <c r="F2608" s="4"/>
      <c r="G2608" s="4" t="s">
        <v>5172</v>
      </c>
      <c r="H2608" s="4" t="s">
        <v>5006</v>
      </c>
      <c r="I2608" s="4">
        <v>1774</v>
      </c>
      <c r="J2608" s="4" t="s">
        <v>5191</v>
      </c>
      <c r="K2608" s="4"/>
    </row>
    <row r="2609" spans="1:12">
      <c r="A2609" s="4" t="s">
        <v>7744</v>
      </c>
      <c r="B2609" s="4" t="s">
        <v>1688</v>
      </c>
      <c r="C2609" s="4" t="s">
        <v>5046</v>
      </c>
      <c r="D2609" s="5">
        <v>45669</v>
      </c>
      <c r="E2609" s="4" t="s">
        <v>5043</v>
      </c>
      <c r="F2609" s="4" t="s">
        <v>4891</v>
      </c>
      <c r="G2609" s="4" t="s">
        <v>5174</v>
      </c>
      <c r="H2609" s="4" t="s">
        <v>4998</v>
      </c>
      <c r="I2609" s="4">
        <v>1328</v>
      </c>
      <c r="J2609" s="4" t="s">
        <v>4935</v>
      </c>
      <c r="K2609" s="4" t="s">
        <v>4978</v>
      </c>
      <c r="L2609" s="4"/>
    </row>
    <row r="2610" spans="1:12">
      <c r="A2610" s="4" t="s">
        <v>7745</v>
      </c>
      <c r="B2610" s="4" t="s">
        <v>1605</v>
      </c>
      <c r="C2610" s="4" t="s">
        <v>5160</v>
      </c>
      <c r="D2610" s="5">
        <v>45993</v>
      </c>
      <c r="E2610" s="4" t="s">
        <v>4960</v>
      </c>
      <c r="F2610" s="4"/>
      <c r="G2610" s="4"/>
      <c r="H2610" s="4" t="s">
        <v>4951</v>
      </c>
      <c r="I2610" s="4"/>
      <c r="J2610" s="4" t="s">
        <v>5191</v>
      </c>
      <c r="K2610" s="4"/>
      <c r="L2610" s="4"/>
    </row>
    <row r="2611" spans="1:12">
      <c r="A2611" s="4" t="s">
        <v>7746</v>
      </c>
      <c r="B2611" s="4" t="s">
        <v>3002</v>
      </c>
      <c r="C2611" s="4" t="s">
        <v>5118</v>
      </c>
      <c r="D2611" s="5">
        <v>45871</v>
      </c>
      <c r="E2611" s="4" t="s">
        <v>308</v>
      </c>
      <c r="F2611" s="4" t="s">
        <v>4908</v>
      </c>
      <c r="G2611" s="4" t="s">
        <v>5010</v>
      </c>
      <c r="H2611" s="4" t="s">
        <v>222</v>
      </c>
      <c r="I2611" s="4"/>
      <c r="J2611" s="4"/>
      <c r="K2611" s="4" t="s">
        <v>5026</v>
      </c>
      <c r="L2611" s="4"/>
    </row>
    <row r="2612" spans="1:12">
      <c r="A2612" s="4" t="s">
        <v>7747</v>
      </c>
      <c r="B2612" s="4" t="s">
        <v>3247</v>
      </c>
      <c r="C2612" s="4" t="s">
        <v>4992</v>
      </c>
      <c r="D2612" s="5">
        <v>45933</v>
      </c>
      <c r="E2612" s="4" t="s">
        <v>5094</v>
      </c>
      <c r="F2612" s="4" t="s">
        <v>4865</v>
      </c>
      <c r="G2612" s="4" t="s">
        <v>5025</v>
      </c>
      <c r="H2612" s="4"/>
      <c r="I2612" s="4">
        <v>122</v>
      </c>
      <c r="J2612" s="4" t="s">
        <v>4962</v>
      </c>
      <c r="K2612" s="4" t="s">
        <v>5057</v>
      </c>
      <c r="L2612" s="4"/>
    </row>
    <row r="2613" spans="1:12">
      <c r="A2613" s="4" t="s">
        <v>7748</v>
      </c>
      <c r="B2613" s="4" t="s">
        <v>2479</v>
      </c>
      <c r="C2613" s="4" t="s">
        <v>5240</v>
      </c>
      <c r="D2613" s="5"/>
      <c r="E2613" s="4" t="s">
        <v>5022</v>
      </c>
      <c r="F2613" s="4"/>
      <c r="G2613" s="4"/>
      <c r="H2613" s="4" t="s">
        <v>5076</v>
      </c>
      <c r="I2613" s="4">
        <v>694</v>
      </c>
      <c r="J2613" s="4" t="s">
        <v>4973</v>
      </c>
      <c r="K2613" s="4" t="s">
        <v>5012</v>
      </c>
      <c r="L2613" s="4"/>
    </row>
    <row r="2614" spans="1:12">
      <c r="A2614" s="4" t="s">
        <v>7749</v>
      </c>
      <c r="B2614" s="4" t="s">
        <v>4545</v>
      </c>
      <c r="C2614" s="4" t="s">
        <v>5005</v>
      </c>
      <c r="D2614" s="5">
        <v>45682</v>
      </c>
      <c r="E2614" s="4" t="s">
        <v>5127</v>
      </c>
      <c r="F2614" s="4" t="s">
        <v>4891</v>
      </c>
      <c r="G2614" s="4" t="s">
        <v>4976</v>
      </c>
      <c r="H2614" s="4" t="s">
        <v>4934</v>
      </c>
      <c r="I2614" s="4">
        <v>1297</v>
      </c>
      <c r="J2614" s="4" t="s">
        <v>4935</v>
      </c>
      <c r="K2614" s="4" t="s">
        <v>5053</v>
      </c>
      <c r="L2614" s="4"/>
    </row>
    <row r="2615" spans="1:12">
      <c r="A2615" s="4" t="s">
        <v>7750</v>
      </c>
      <c r="B2615" s="4" t="s">
        <v>1803</v>
      </c>
      <c r="C2615" s="4" t="s">
        <v>5016</v>
      </c>
      <c r="D2615" s="5">
        <v>45787</v>
      </c>
      <c r="E2615" s="4" t="s">
        <v>251</v>
      </c>
      <c r="F2615" s="4" t="s">
        <v>4847</v>
      </c>
      <c r="G2615" s="4" t="s">
        <v>4933</v>
      </c>
      <c r="H2615" s="4" t="s">
        <v>5060</v>
      </c>
      <c r="I2615" s="4">
        <v>892</v>
      </c>
      <c r="J2615" s="4" t="s">
        <v>4956</v>
      </c>
      <c r="K2615" s="4" t="s">
        <v>4930</v>
      </c>
      <c r="L2615" s="4" t="s">
        <v>5150</v>
      </c>
    </row>
    <row r="2616" spans="1:12">
      <c r="A2616" s="4" t="s">
        <v>7751</v>
      </c>
      <c r="B2616" s="4" t="s">
        <v>2283</v>
      </c>
      <c r="C2616" s="4" t="s">
        <v>4996</v>
      </c>
      <c r="D2616" s="5">
        <v>45804</v>
      </c>
      <c r="E2616" s="4" t="s">
        <v>4896</v>
      </c>
      <c r="F2616" s="4" t="s">
        <v>4824</v>
      </c>
      <c r="G2616" s="4" t="s">
        <v>4955</v>
      </c>
      <c r="H2616" s="4" t="s">
        <v>4928</v>
      </c>
      <c r="I2616" s="4">
        <v>1398</v>
      </c>
      <c r="J2616" s="4" t="s">
        <v>4935</v>
      </c>
      <c r="K2616" s="4" t="s">
        <v>5057</v>
      </c>
      <c r="L2616" s="4"/>
    </row>
    <row r="2617" spans="1:12">
      <c r="A2617" s="4" t="s">
        <v>7752</v>
      </c>
      <c r="B2617" s="4" t="s">
        <v>286</v>
      </c>
      <c r="C2617" s="4" t="s">
        <v>5176</v>
      </c>
      <c r="D2617" s="5">
        <v>45751</v>
      </c>
      <c r="E2617" s="4" t="s">
        <v>5022</v>
      </c>
      <c r="F2617" s="4" t="s">
        <v>4898</v>
      </c>
      <c r="G2617" s="4" t="s">
        <v>4997</v>
      </c>
      <c r="H2617" s="4" t="s">
        <v>5076</v>
      </c>
      <c r="I2617" s="4"/>
      <c r="J2617" s="4" t="s">
        <v>5100</v>
      </c>
      <c r="K2617" s="4" t="s">
        <v>4957</v>
      </c>
      <c r="L2617" s="4" t="s">
        <v>5027</v>
      </c>
    </row>
    <row r="2618" spans="1:12">
      <c r="A2618" s="4" t="s">
        <v>7753</v>
      </c>
      <c r="B2618" s="4" t="s">
        <v>848</v>
      </c>
      <c r="C2618" s="4" t="s">
        <v>5170</v>
      </c>
      <c r="D2618" s="5">
        <v>45921</v>
      </c>
      <c r="E2618" s="4" t="s">
        <v>369</v>
      </c>
      <c r="F2618" s="4" t="s">
        <v>4824</v>
      </c>
      <c r="G2618" s="4" t="s">
        <v>5120</v>
      </c>
      <c r="H2618" s="4"/>
      <c r="I2618" s="4">
        <v>1417</v>
      </c>
      <c r="J2618" s="4" t="s">
        <v>5107</v>
      </c>
      <c r="K2618" s="4"/>
      <c r="L2618" s="4"/>
    </row>
    <row r="2619" spans="1:12">
      <c r="A2619" s="4" t="s">
        <v>7754</v>
      </c>
      <c r="B2619" s="4" t="s">
        <v>2692</v>
      </c>
      <c r="C2619" s="4" t="s">
        <v>4926</v>
      </c>
      <c r="D2619" s="5">
        <v>45948</v>
      </c>
      <c r="E2619" s="4"/>
      <c r="F2619" s="4"/>
      <c r="G2619" s="4" t="s">
        <v>5130</v>
      </c>
      <c r="H2619" s="4" t="s">
        <v>5136</v>
      </c>
      <c r="I2619" s="4">
        <v>2273</v>
      </c>
      <c r="J2619" s="4" t="s">
        <v>4977</v>
      </c>
      <c r="K2619" s="4" t="s">
        <v>4969</v>
      </c>
      <c r="L2619" s="4"/>
    </row>
    <row r="2620" spans="1:12">
      <c r="A2620" s="4" t="s">
        <v>7755</v>
      </c>
      <c r="B2620" s="4" t="s">
        <v>1716</v>
      </c>
      <c r="C2620" s="4" t="s">
        <v>5078</v>
      </c>
      <c r="D2620" s="5">
        <v>46017</v>
      </c>
      <c r="E2620" s="4" t="s">
        <v>21</v>
      </c>
      <c r="F2620" s="4" t="s">
        <v>4819</v>
      </c>
      <c r="G2620" s="4" t="s">
        <v>5025</v>
      </c>
      <c r="H2620" s="4" t="s">
        <v>5090</v>
      </c>
      <c r="I2620" s="4">
        <v>642</v>
      </c>
      <c r="J2620" s="4" t="s">
        <v>5092</v>
      </c>
      <c r="K2620" s="4" t="s">
        <v>4957</v>
      </c>
      <c r="L2620" s="4"/>
    </row>
    <row r="2621" spans="1:12">
      <c r="A2621" s="4" t="s">
        <v>7756</v>
      </c>
      <c r="B2621" s="4" t="s">
        <v>2889</v>
      </c>
      <c r="C2621" s="4" t="s">
        <v>5293</v>
      </c>
      <c r="D2621" s="5">
        <v>45783</v>
      </c>
      <c r="E2621" s="4" t="s">
        <v>4943</v>
      </c>
      <c r="F2621" s="4" t="s">
        <v>4824</v>
      </c>
      <c r="G2621" s="4" t="s">
        <v>5189</v>
      </c>
      <c r="H2621" s="4" t="s">
        <v>4994</v>
      </c>
      <c r="I2621" s="4">
        <v>1894</v>
      </c>
      <c r="J2621" s="4" t="s">
        <v>5082</v>
      </c>
      <c r="K2621" s="4"/>
      <c r="L2621" s="4"/>
    </row>
    <row r="2622" spans="1:12">
      <c r="A2622" s="4" t="s">
        <v>7757</v>
      </c>
      <c r="B2622" s="4" t="s">
        <v>2209</v>
      </c>
      <c r="C2622" s="4" t="s">
        <v>5160</v>
      </c>
      <c r="D2622" s="5">
        <v>45918</v>
      </c>
      <c r="E2622" s="4"/>
      <c r="F2622" s="4" t="s">
        <v>4875</v>
      </c>
      <c r="G2622" s="4" t="s">
        <v>5074</v>
      </c>
      <c r="H2622" s="4" t="s">
        <v>4994</v>
      </c>
      <c r="I2622" s="4">
        <v>350</v>
      </c>
      <c r="J2622" s="4" t="s">
        <v>4956</v>
      </c>
      <c r="K2622" s="4" t="s">
        <v>5057</v>
      </c>
      <c r="L2622" s="4"/>
    </row>
    <row r="2623" spans="1:12">
      <c r="A2623" s="4" t="s">
        <v>7758</v>
      </c>
      <c r="B2623" s="4" t="s">
        <v>719</v>
      </c>
      <c r="C2623" s="4" t="s">
        <v>5109</v>
      </c>
      <c r="D2623" s="5">
        <v>45683</v>
      </c>
      <c r="E2623" s="4" t="s">
        <v>5056</v>
      </c>
      <c r="F2623" s="4" t="s">
        <v>4857</v>
      </c>
      <c r="G2623" s="4" t="s">
        <v>5014</v>
      </c>
      <c r="H2623" s="4"/>
      <c r="I2623" s="4">
        <v>472</v>
      </c>
      <c r="J2623" s="4" t="s">
        <v>5031</v>
      </c>
      <c r="K2623" s="4" t="s">
        <v>4930</v>
      </c>
      <c r="L2623" s="4"/>
    </row>
    <row r="2624" spans="1:12">
      <c r="A2624" s="4" t="s">
        <v>7759</v>
      </c>
      <c r="B2624" s="4" t="s">
        <v>2311</v>
      </c>
      <c r="C2624" s="4" t="s">
        <v>5042</v>
      </c>
      <c r="D2624" s="5">
        <v>45740</v>
      </c>
      <c r="E2624" s="4" t="s">
        <v>5056</v>
      </c>
      <c r="F2624" s="4" t="s">
        <v>4824</v>
      </c>
      <c r="G2624" s="4" t="s">
        <v>4955</v>
      </c>
      <c r="H2624" s="4" t="s">
        <v>5063</v>
      </c>
      <c r="I2624" s="4">
        <v>670</v>
      </c>
      <c r="J2624" s="4" t="s">
        <v>4929</v>
      </c>
      <c r="K2624" s="4" t="s">
        <v>5053</v>
      </c>
      <c r="L2624" s="4" t="s">
        <v>5392</v>
      </c>
    </row>
    <row r="2625" spans="1:12">
      <c r="A2625" s="4" t="s">
        <v>7760</v>
      </c>
      <c r="B2625" s="4" t="s">
        <v>1673</v>
      </c>
      <c r="C2625" s="4" t="s">
        <v>4996</v>
      </c>
      <c r="D2625" s="5">
        <v>45663</v>
      </c>
      <c r="E2625" s="4" t="s">
        <v>4896</v>
      </c>
      <c r="F2625" s="4" t="s">
        <v>4819</v>
      </c>
      <c r="G2625" s="4" t="s">
        <v>5059</v>
      </c>
      <c r="H2625" s="4" t="s">
        <v>4939</v>
      </c>
      <c r="I2625" s="4">
        <v>280</v>
      </c>
      <c r="J2625" s="4" t="s">
        <v>4962</v>
      </c>
      <c r="K2625" s="4" t="s">
        <v>5012</v>
      </c>
      <c r="L2625" s="4"/>
    </row>
    <row r="2626" spans="1:12">
      <c r="A2626" s="4" t="s">
        <v>7761</v>
      </c>
      <c r="B2626" s="4" t="s">
        <v>1611</v>
      </c>
      <c r="C2626" s="4" t="s">
        <v>5111</v>
      </c>
      <c r="D2626" s="5">
        <v>45832</v>
      </c>
      <c r="E2626" s="4" t="s">
        <v>21</v>
      </c>
      <c r="F2626" s="4" t="s">
        <v>4824</v>
      </c>
      <c r="G2626" s="4" t="s">
        <v>5142</v>
      </c>
      <c r="H2626" s="4" t="s">
        <v>5006</v>
      </c>
      <c r="I2626" s="4">
        <v>2178</v>
      </c>
      <c r="J2626" s="4" t="s">
        <v>5191</v>
      </c>
      <c r="K2626" s="4" t="s">
        <v>5047</v>
      </c>
      <c r="L2626" s="4"/>
    </row>
    <row r="2627" spans="1:12">
      <c r="A2627" s="4" t="s">
        <v>7762</v>
      </c>
      <c r="B2627" s="4" t="s">
        <v>3039</v>
      </c>
      <c r="C2627" s="4" t="s">
        <v>5147</v>
      </c>
      <c r="D2627" s="5">
        <v>45711</v>
      </c>
      <c r="E2627" s="4" t="s">
        <v>5034</v>
      </c>
      <c r="F2627" s="4" t="s">
        <v>4857</v>
      </c>
      <c r="G2627" s="4" t="s">
        <v>5014</v>
      </c>
      <c r="H2627" s="4" t="s">
        <v>5006</v>
      </c>
      <c r="I2627" s="4">
        <v>1878</v>
      </c>
      <c r="J2627" s="4" t="s">
        <v>4956</v>
      </c>
      <c r="K2627" s="4"/>
      <c r="L2627" s="4"/>
    </row>
    <row r="2628" spans="1:12">
      <c r="A2628" s="4" t="s">
        <v>7763</v>
      </c>
      <c r="B2628" s="4" t="s">
        <v>618</v>
      </c>
      <c r="C2628" s="4" t="s">
        <v>5009</v>
      </c>
      <c r="D2628" s="5">
        <v>45946</v>
      </c>
      <c r="E2628" s="4" t="s">
        <v>4896</v>
      </c>
      <c r="F2628" s="4" t="s">
        <v>4819</v>
      </c>
      <c r="G2628" s="4" t="s">
        <v>5074</v>
      </c>
      <c r="H2628" s="4" t="s">
        <v>5017</v>
      </c>
      <c r="I2628" s="4">
        <v>585</v>
      </c>
      <c r="J2628" s="4" t="s">
        <v>5107</v>
      </c>
      <c r="K2628" s="4" t="s">
        <v>4957</v>
      </c>
      <c r="L2628" s="4"/>
    </row>
    <row r="2629" spans="1:12">
      <c r="A2629" s="4" t="s">
        <v>7764</v>
      </c>
      <c r="B2629" s="4" t="s">
        <v>4601</v>
      </c>
      <c r="C2629" s="4" t="s">
        <v>5202</v>
      </c>
      <c r="D2629" s="5">
        <v>45872</v>
      </c>
      <c r="E2629" s="4" t="s">
        <v>5043</v>
      </c>
      <c r="F2629" s="4" t="s">
        <v>4908</v>
      </c>
      <c r="G2629" s="4" t="s">
        <v>4961</v>
      </c>
      <c r="H2629" s="4" t="s">
        <v>133</v>
      </c>
      <c r="I2629" s="4">
        <v>1956</v>
      </c>
      <c r="J2629" s="4" t="s">
        <v>4973</v>
      </c>
      <c r="K2629" s="4" t="s">
        <v>5047</v>
      </c>
      <c r="L2629" s="4"/>
    </row>
    <row r="2630" spans="1:12">
      <c r="A2630" s="4" t="s">
        <v>7765</v>
      </c>
      <c r="B2630" s="4" t="s">
        <v>4255</v>
      </c>
      <c r="C2630" s="4" t="s">
        <v>4926</v>
      </c>
      <c r="D2630" s="5">
        <v>45719</v>
      </c>
      <c r="E2630" s="4" t="s">
        <v>5056</v>
      </c>
      <c r="F2630" s="4" t="s">
        <v>4875</v>
      </c>
      <c r="G2630" s="4" t="s">
        <v>5132</v>
      </c>
      <c r="H2630" s="4" t="s">
        <v>4983</v>
      </c>
      <c r="I2630" s="4">
        <v>320</v>
      </c>
      <c r="J2630" s="4" t="s">
        <v>4946</v>
      </c>
      <c r="K2630" s="4" t="s">
        <v>4999</v>
      </c>
      <c r="L2630" s="4"/>
    </row>
    <row r="2631" spans="1:12">
      <c r="A2631" s="4" t="s">
        <v>7766</v>
      </c>
      <c r="B2631" s="4" t="s">
        <v>4120</v>
      </c>
      <c r="C2631" s="4" t="s">
        <v>5170</v>
      </c>
      <c r="D2631" s="5">
        <v>45931</v>
      </c>
      <c r="E2631" s="4" t="s">
        <v>5034</v>
      </c>
      <c r="F2631" s="4" t="s">
        <v>4824</v>
      </c>
      <c r="G2631" s="4" t="s">
        <v>5059</v>
      </c>
      <c r="H2631" s="4" t="s">
        <v>5136</v>
      </c>
      <c r="I2631" s="4">
        <v>2311</v>
      </c>
      <c r="J2631" s="4"/>
      <c r="K2631" s="4" t="s">
        <v>5053</v>
      </c>
      <c r="L2631" s="4"/>
    </row>
    <row r="2632" spans="1:12">
      <c r="A2632" s="4" t="s">
        <v>7767</v>
      </c>
      <c r="B2632" s="4" t="s">
        <v>4244</v>
      </c>
      <c r="C2632" s="4" t="s">
        <v>5106</v>
      </c>
      <c r="D2632" s="5">
        <v>45782</v>
      </c>
      <c r="E2632" s="4" t="s">
        <v>21</v>
      </c>
      <c r="F2632" s="4" t="s">
        <v>4891</v>
      </c>
      <c r="G2632" s="4" t="s">
        <v>5074</v>
      </c>
      <c r="H2632" s="4" t="s">
        <v>4994</v>
      </c>
      <c r="I2632" s="4">
        <v>1220</v>
      </c>
      <c r="J2632" s="4" t="s">
        <v>4935</v>
      </c>
      <c r="K2632" s="4" t="s">
        <v>5012</v>
      </c>
      <c r="L2632" s="4"/>
    </row>
    <row r="2633" spans="1:12">
      <c r="A2633" s="4" t="s">
        <v>7768</v>
      </c>
      <c r="B2633" s="4" t="s">
        <v>4160</v>
      </c>
      <c r="C2633" s="4" t="s">
        <v>5238</v>
      </c>
      <c r="D2633" s="5">
        <v>45895</v>
      </c>
      <c r="E2633" s="4"/>
      <c r="F2633" s="4" t="s">
        <v>4847</v>
      </c>
      <c r="G2633" s="4" t="s">
        <v>5010</v>
      </c>
      <c r="H2633" s="4"/>
      <c r="I2633" s="4">
        <v>206</v>
      </c>
      <c r="J2633" s="4" t="s">
        <v>5107</v>
      </c>
      <c r="K2633" s="4" t="s">
        <v>5057</v>
      </c>
      <c r="L2633" s="4"/>
    </row>
    <row r="2634" spans="1:12">
      <c r="A2634" s="4" t="s">
        <v>7769</v>
      </c>
      <c r="B2634" s="4" t="s">
        <v>4485</v>
      </c>
      <c r="C2634" s="4" t="s">
        <v>5348</v>
      </c>
      <c r="D2634" s="5">
        <v>45725</v>
      </c>
      <c r="E2634" s="4" t="s">
        <v>5056</v>
      </c>
      <c r="F2634" s="4" t="s">
        <v>4875</v>
      </c>
      <c r="G2634" s="4" t="s">
        <v>4927</v>
      </c>
      <c r="H2634" s="4" t="s">
        <v>4945</v>
      </c>
      <c r="I2634" s="4">
        <v>1492</v>
      </c>
      <c r="J2634" s="4" t="s">
        <v>4929</v>
      </c>
      <c r="K2634" s="4" t="s">
        <v>5047</v>
      </c>
      <c r="L2634" s="4"/>
    </row>
    <row r="2635" spans="1:12">
      <c r="A2635" s="4" t="s">
        <v>7770</v>
      </c>
      <c r="B2635" s="4" t="s">
        <v>2244</v>
      </c>
      <c r="C2635" s="4" t="s">
        <v>5111</v>
      </c>
      <c r="D2635" s="5">
        <v>45715</v>
      </c>
      <c r="E2635" s="4" t="s">
        <v>4960</v>
      </c>
      <c r="F2635" s="4" t="s">
        <v>4824</v>
      </c>
      <c r="G2635" s="4" t="s">
        <v>4987</v>
      </c>
      <c r="H2635" s="4" t="s">
        <v>5060</v>
      </c>
      <c r="I2635" s="4">
        <v>185</v>
      </c>
      <c r="J2635" s="4" t="s">
        <v>5191</v>
      </c>
      <c r="K2635" s="4" t="s">
        <v>4957</v>
      </c>
      <c r="L2635" s="4"/>
    </row>
    <row r="2636" spans="1:12">
      <c r="A2636" s="4" t="s">
        <v>7771</v>
      </c>
      <c r="B2636" s="4" t="s">
        <v>4616</v>
      </c>
      <c r="C2636" s="4" t="s">
        <v>5116</v>
      </c>
      <c r="D2636" s="5">
        <v>45950</v>
      </c>
      <c r="E2636" s="4" t="s">
        <v>5022</v>
      </c>
      <c r="F2636" s="4" t="s">
        <v>4891</v>
      </c>
      <c r="G2636" s="4" t="s">
        <v>5014</v>
      </c>
      <c r="H2636" s="4" t="s">
        <v>4988</v>
      </c>
      <c r="I2636" s="4">
        <v>1660</v>
      </c>
      <c r="J2636" s="4" t="s">
        <v>4984</v>
      </c>
      <c r="K2636" s="4" t="s">
        <v>4963</v>
      </c>
      <c r="L2636" s="4"/>
    </row>
    <row r="2637" spans="1:12">
      <c r="A2637" s="4" t="s">
        <v>7772</v>
      </c>
      <c r="B2637" s="4" t="s">
        <v>2173</v>
      </c>
      <c r="C2637" s="4" t="s">
        <v>4942</v>
      </c>
      <c r="D2637" s="5">
        <v>45851</v>
      </c>
      <c r="E2637" s="4" t="s">
        <v>5079</v>
      </c>
      <c r="F2637" s="4"/>
      <c r="G2637" s="4" t="s">
        <v>4950</v>
      </c>
      <c r="H2637" s="4" t="s">
        <v>4968</v>
      </c>
      <c r="I2637" s="4">
        <v>903</v>
      </c>
      <c r="J2637" s="4"/>
      <c r="K2637" s="4"/>
      <c r="L2637" s="4"/>
    </row>
    <row r="2638" spans="1:12">
      <c r="A2638" s="4" t="s">
        <v>7773</v>
      </c>
      <c r="B2638" s="4" t="s">
        <v>4532</v>
      </c>
      <c r="C2638" s="4" t="s">
        <v>5086</v>
      </c>
      <c r="D2638" s="5">
        <v>46000</v>
      </c>
      <c r="E2638" s="4" t="s">
        <v>20</v>
      </c>
      <c r="F2638" s="4" t="s">
        <v>4865</v>
      </c>
      <c r="G2638" s="4" t="s">
        <v>5156</v>
      </c>
      <c r="H2638" s="4" t="s">
        <v>5017</v>
      </c>
      <c r="I2638" s="4">
        <v>664</v>
      </c>
      <c r="J2638" s="4" t="s">
        <v>4977</v>
      </c>
      <c r="K2638" s="4" t="s">
        <v>4999</v>
      </c>
      <c r="L2638" s="4"/>
    </row>
    <row r="2639" spans="1:12">
      <c r="A2639" s="4" t="s">
        <v>7774</v>
      </c>
      <c r="B2639" s="4" t="s">
        <v>1605</v>
      </c>
      <c r="C2639" s="4" t="s">
        <v>5106</v>
      </c>
      <c r="D2639" s="5">
        <v>45996</v>
      </c>
      <c r="E2639" s="4" t="s">
        <v>5113</v>
      </c>
      <c r="F2639" s="4" t="s">
        <v>4875</v>
      </c>
      <c r="G2639" s="4" t="s">
        <v>4967</v>
      </c>
      <c r="H2639" s="4"/>
      <c r="I2639" s="4">
        <v>494</v>
      </c>
      <c r="J2639" s="4"/>
      <c r="K2639" s="4" t="s">
        <v>5035</v>
      </c>
      <c r="L2639" s="4" t="s">
        <v>5620</v>
      </c>
    </row>
    <row r="2640" spans="1:12">
      <c r="A2640" s="4" t="s">
        <v>7775</v>
      </c>
      <c r="B2640" s="4" t="s">
        <v>1731</v>
      </c>
      <c r="C2640" s="4" t="s">
        <v>5051</v>
      </c>
      <c r="D2640" s="5">
        <v>45828</v>
      </c>
      <c r="E2640" s="4" t="s">
        <v>4896</v>
      </c>
      <c r="F2640" s="4" t="s">
        <v>4824</v>
      </c>
      <c r="G2640" s="4" t="s">
        <v>5120</v>
      </c>
      <c r="H2640" s="4" t="s">
        <v>5063</v>
      </c>
      <c r="I2640" s="4">
        <v>2299</v>
      </c>
      <c r="J2640" s="4" t="s">
        <v>4973</v>
      </c>
      <c r="K2640" s="4" t="s">
        <v>4999</v>
      </c>
      <c r="L2640" s="4"/>
    </row>
    <row r="2641" spans="1:11">
      <c r="A2641" s="4" t="s">
        <v>7776</v>
      </c>
      <c r="B2641" s="4" t="s">
        <v>3861</v>
      </c>
      <c r="C2641" s="4" t="s">
        <v>5202</v>
      </c>
      <c r="D2641" s="5">
        <v>45668</v>
      </c>
      <c r="E2641" s="4" t="s">
        <v>5134</v>
      </c>
      <c r="F2641" s="4"/>
      <c r="G2641" s="4" t="s">
        <v>4987</v>
      </c>
      <c r="H2641" s="4" t="s">
        <v>5076</v>
      </c>
      <c r="I2641" s="4">
        <v>1974</v>
      </c>
      <c r="J2641" s="4" t="s">
        <v>4929</v>
      </c>
      <c r="K2641" s="4" t="s">
        <v>4963</v>
      </c>
    </row>
    <row r="2642" spans="1:11">
      <c r="A2642" s="4" t="s">
        <v>7777</v>
      </c>
      <c r="B2642" s="4" t="s">
        <v>2524</v>
      </c>
      <c r="C2642" s="4" t="s">
        <v>5051</v>
      </c>
      <c r="D2642" s="5">
        <v>45668</v>
      </c>
      <c r="E2642" s="4" t="s">
        <v>5079</v>
      </c>
      <c r="F2642" s="4" t="s">
        <v>4898</v>
      </c>
      <c r="G2642" s="4" t="s">
        <v>5174</v>
      </c>
      <c r="H2642" s="4"/>
      <c r="I2642" s="4">
        <v>72</v>
      </c>
      <c r="J2642" s="4" t="s">
        <v>5031</v>
      </c>
      <c r="K2642" s="4" t="s">
        <v>5122</v>
      </c>
    </row>
    <row r="2643" spans="1:11">
      <c r="A2643" s="4" t="s">
        <v>7778</v>
      </c>
      <c r="B2643" s="4" t="s">
        <v>382</v>
      </c>
      <c r="C2643" s="4" t="s">
        <v>4953</v>
      </c>
      <c r="D2643" s="5">
        <v>45679</v>
      </c>
      <c r="E2643" s="4" t="s">
        <v>369</v>
      </c>
      <c r="F2643" s="4" t="s">
        <v>4839</v>
      </c>
      <c r="G2643" s="4" t="s">
        <v>5014</v>
      </c>
      <c r="H2643" s="4" t="s">
        <v>5052</v>
      </c>
      <c r="I2643" s="4">
        <v>462</v>
      </c>
      <c r="J2643" s="4" t="s">
        <v>4973</v>
      </c>
      <c r="K2643" s="4" t="s">
        <v>4999</v>
      </c>
    </row>
    <row r="2644" spans="1:11">
      <c r="A2644" s="4" t="s">
        <v>7779</v>
      </c>
      <c r="B2644" s="4" t="s">
        <v>398</v>
      </c>
      <c r="C2644" s="4" t="s">
        <v>5238</v>
      </c>
      <c r="D2644" s="5">
        <v>45940</v>
      </c>
      <c r="E2644" s="4" t="s">
        <v>4954</v>
      </c>
      <c r="F2644" s="4"/>
      <c r="G2644" s="4" t="s">
        <v>4993</v>
      </c>
      <c r="H2644" s="4"/>
      <c r="I2644" s="4">
        <v>2300</v>
      </c>
      <c r="J2644" s="4"/>
      <c r="K2644" s="4" t="s">
        <v>5012</v>
      </c>
    </row>
    <row r="2645" spans="1:11">
      <c r="A2645" s="4" t="s">
        <v>7780</v>
      </c>
      <c r="B2645" s="4" t="s">
        <v>4655</v>
      </c>
      <c r="C2645" s="4" t="s">
        <v>5068</v>
      </c>
      <c r="D2645" s="5">
        <v>45693</v>
      </c>
      <c r="E2645" s="4"/>
      <c r="F2645" s="4"/>
      <c r="G2645" s="4" t="s">
        <v>5039</v>
      </c>
      <c r="H2645" s="4" t="s">
        <v>5080</v>
      </c>
      <c r="I2645" s="4">
        <v>2351</v>
      </c>
      <c r="J2645" s="4"/>
      <c r="K2645" s="4" t="s">
        <v>5012</v>
      </c>
    </row>
    <row r="2646" spans="1:11">
      <c r="A2646" s="4" t="s">
        <v>7781</v>
      </c>
      <c r="B2646" s="4" t="s">
        <v>4518</v>
      </c>
      <c r="C2646" s="4" t="s">
        <v>5106</v>
      </c>
      <c r="D2646" s="5">
        <v>45725</v>
      </c>
      <c r="E2646" s="4" t="s">
        <v>4894</v>
      </c>
      <c r="F2646" s="4" t="s">
        <v>4908</v>
      </c>
      <c r="G2646" s="4" t="s">
        <v>5025</v>
      </c>
      <c r="H2646" s="4" t="s">
        <v>489</v>
      </c>
      <c r="I2646" s="4">
        <v>1387</v>
      </c>
      <c r="J2646" s="4"/>
      <c r="K2646" s="4" t="s">
        <v>4957</v>
      </c>
    </row>
    <row r="2647" spans="1:11">
      <c r="A2647" s="4" t="s">
        <v>7782</v>
      </c>
      <c r="B2647" s="4" t="s">
        <v>472</v>
      </c>
      <c r="C2647" s="4" t="s">
        <v>5383</v>
      </c>
      <c r="D2647" s="5">
        <v>45709</v>
      </c>
      <c r="E2647" s="4" t="s">
        <v>5034</v>
      </c>
      <c r="F2647" s="4"/>
      <c r="G2647" s="4" t="s">
        <v>5095</v>
      </c>
      <c r="H2647" s="4" t="s">
        <v>4951</v>
      </c>
      <c r="I2647" s="4"/>
      <c r="J2647" s="4" t="s">
        <v>4962</v>
      </c>
      <c r="K2647" s="4" t="s">
        <v>4978</v>
      </c>
    </row>
    <row r="2648" spans="1:11">
      <c r="A2648" s="4" t="s">
        <v>7783</v>
      </c>
      <c r="B2648" s="4" t="s">
        <v>2063</v>
      </c>
      <c r="C2648" s="4" t="s">
        <v>5068</v>
      </c>
      <c r="D2648" s="5">
        <v>45841</v>
      </c>
      <c r="E2648" s="4" t="s">
        <v>21</v>
      </c>
      <c r="F2648" s="4" t="s">
        <v>4875</v>
      </c>
      <c r="G2648" s="4" t="s">
        <v>4997</v>
      </c>
      <c r="H2648" s="4" t="s">
        <v>222</v>
      </c>
      <c r="I2648" s="4">
        <v>292</v>
      </c>
      <c r="J2648" s="4" t="s">
        <v>5018</v>
      </c>
      <c r="K2648" s="4" t="s">
        <v>4999</v>
      </c>
    </row>
    <row r="2649" spans="1:11">
      <c r="A2649" s="4" t="s">
        <v>7784</v>
      </c>
      <c r="B2649" s="4" t="s">
        <v>1856</v>
      </c>
      <c r="C2649" s="4" t="s">
        <v>5029</v>
      </c>
      <c r="D2649" s="5">
        <v>45904</v>
      </c>
      <c r="E2649" s="4" t="s">
        <v>4894</v>
      </c>
      <c r="F2649" s="4" t="s">
        <v>4847</v>
      </c>
      <c r="G2649" s="4" t="s">
        <v>4967</v>
      </c>
      <c r="H2649" s="4" t="s">
        <v>5052</v>
      </c>
      <c r="I2649" s="4">
        <v>2268</v>
      </c>
      <c r="J2649" s="4" t="s">
        <v>5049</v>
      </c>
      <c r="K2649" s="4" t="s">
        <v>5053</v>
      </c>
    </row>
    <row r="2650" spans="1:11">
      <c r="A2650" s="4" t="s">
        <v>7785</v>
      </c>
      <c r="B2650" s="4" t="s">
        <v>922</v>
      </c>
      <c r="C2650" s="4" t="s">
        <v>5116</v>
      </c>
      <c r="D2650" s="5">
        <v>45663</v>
      </c>
      <c r="E2650" s="4" t="s">
        <v>5056</v>
      </c>
      <c r="F2650" s="4" t="s">
        <v>4839</v>
      </c>
      <c r="G2650" s="4" t="s">
        <v>5174</v>
      </c>
      <c r="H2650" s="4" t="s">
        <v>5076</v>
      </c>
      <c r="I2650" s="4">
        <v>1057</v>
      </c>
      <c r="J2650" s="4"/>
      <c r="K2650" s="4" t="s">
        <v>5122</v>
      </c>
    </row>
    <row r="2651" spans="1:11">
      <c r="A2651" s="4" t="s">
        <v>7786</v>
      </c>
      <c r="B2651" s="4" t="s">
        <v>2100</v>
      </c>
      <c r="C2651" s="4" t="s">
        <v>4949</v>
      </c>
      <c r="D2651" s="5">
        <v>45943</v>
      </c>
      <c r="E2651" s="4" t="s">
        <v>5079</v>
      </c>
      <c r="F2651" s="4" t="s">
        <v>4865</v>
      </c>
      <c r="G2651" s="4" t="s">
        <v>4987</v>
      </c>
      <c r="H2651" s="4" t="s">
        <v>4951</v>
      </c>
      <c r="I2651" s="4">
        <v>624</v>
      </c>
      <c r="J2651" s="4" t="s">
        <v>4977</v>
      </c>
      <c r="K2651" s="4" t="s">
        <v>4957</v>
      </c>
    </row>
    <row r="2652" spans="1:11">
      <c r="A2652" s="4" t="s">
        <v>7787</v>
      </c>
      <c r="B2652" s="4" t="s">
        <v>4059</v>
      </c>
      <c r="C2652" s="4" t="s">
        <v>5210</v>
      </c>
      <c r="D2652" s="5">
        <v>46019</v>
      </c>
      <c r="E2652" s="4" t="s">
        <v>4954</v>
      </c>
      <c r="F2652" s="4" t="s">
        <v>4875</v>
      </c>
      <c r="G2652" s="4" t="s">
        <v>5059</v>
      </c>
      <c r="H2652" s="4" t="s">
        <v>5090</v>
      </c>
      <c r="I2652" s="4">
        <v>1564</v>
      </c>
      <c r="J2652" s="4" t="s">
        <v>5191</v>
      </c>
      <c r="K2652" s="4" t="s">
        <v>5035</v>
      </c>
    </row>
    <row r="2653" spans="1:11">
      <c r="A2653" s="4" t="s">
        <v>7788</v>
      </c>
      <c r="B2653" s="4" t="s">
        <v>3184</v>
      </c>
      <c r="C2653" s="4" t="s">
        <v>5383</v>
      </c>
      <c r="D2653" s="5">
        <v>46017</v>
      </c>
      <c r="E2653" s="4" t="s">
        <v>4982</v>
      </c>
      <c r="F2653" s="4" t="s">
        <v>4857</v>
      </c>
      <c r="G2653" s="4" t="s">
        <v>4987</v>
      </c>
      <c r="H2653" s="4" t="s">
        <v>5011</v>
      </c>
      <c r="I2653" s="4">
        <v>1133</v>
      </c>
      <c r="J2653" s="4" t="s">
        <v>5100</v>
      </c>
      <c r="K2653" s="4" t="s">
        <v>5023</v>
      </c>
    </row>
    <row r="2654" spans="1:11">
      <c r="A2654" s="4" t="s">
        <v>7789</v>
      </c>
      <c r="B2654" s="4" t="s">
        <v>57</v>
      </c>
      <c r="C2654" s="4" t="s">
        <v>5109</v>
      </c>
      <c r="D2654" s="5">
        <v>45791</v>
      </c>
      <c r="E2654" s="4"/>
      <c r="F2654" s="4" t="s">
        <v>4847</v>
      </c>
      <c r="G2654" s="4" t="s">
        <v>5172</v>
      </c>
      <c r="H2654" s="4" t="s">
        <v>4998</v>
      </c>
      <c r="I2654" s="4">
        <v>2268</v>
      </c>
      <c r="J2654" s="4" t="s">
        <v>5100</v>
      </c>
      <c r="K2654" s="4" t="s">
        <v>4969</v>
      </c>
    </row>
    <row r="2655" spans="1:11">
      <c r="A2655" s="4" t="s">
        <v>7790</v>
      </c>
      <c r="B2655" s="4" t="s">
        <v>1611</v>
      </c>
      <c r="C2655" s="4" t="s">
        <v>5263</v>
      </c>
      <c r="D2655" s="5">
        <v>45937</v>
      </c>
      <c r="E2655" s="4" t="s">
        <v>5094</v>
      </c>
      <c r="F2655" s="4" t="s">
        <v>4824</v>
      </c>
      <c r="G2655" s="4" t="s">
        <v>5132</v>
      </c>
      <c r="H2655" s="4" t="s">
        <v>222</v>
      </c>
      <c r="I2655" s="4">
        <v>449</v>
      </c>
      <c r="J2655" s="4" t="s">
        <v>4973</v>
      </c>
      <c r="K2655" s="4" t="s">
        <v>4957</v>
      </c>
    </row>
    <row r="2656" spans="1:11">
      <c r="A2656" s="4" t="s">
        <v>7791</v>
      </c>
      <c r="B2656" s="4" t="s">
        <v>1399</v>
      </c>
      <c r="C2656" s="4" t="s">
        <v>5206</v>
      </c>
      <c r="D2656" s="5">
        <v>45858</v>
      </c>
      <c r="E2656" s="4" t="s">
        <v>308</v>
      </c>
      <c r="F2656" s="4" t="s">
        <v>4847</v>
      </c>
      <c r="G2656" s="4" t="s">
        <v>5025</v>
      </c>
      <c r="H2656" s="4" t="s">
        <v>5080</v>
      </c>
      <c r="I2656" s="4"/>
      <c r="J2656" s="4" t="s">
        <v>5107</v>
      </c>
      <c r="K2656" s="4" t="s">
        <v>5023</v>
      </c>
    </row>
    <row r="2657" spans="1:12">
      <c r="A2657" s="4" t="s">
        <v>7792</v>
      </c>
      <c r="B2657" s="4" t="s">
        <v>2037</v>
      </c>
      <c r="C2657" s="4" t="s">
        <v>5037</v>
      </c>
      <c r="D2657" s="5">
        <v>45727</v>
      </c>
      <c r="E2657" s="4" t="s">
        <v>4943</v>
      </c>
      <c r="F2657" s="4" t="s">
        <v>4875</v>
      </c>
      <c r="G2657" s="4" t="s">
        <v>5135</v>
      </c>
      <c r="H2657" s="4"/>
      <c r="I2657" s="4">
        <v>1747</v>
      </c>
      <c r="J2657" s="4" t="s">
        <v>5031</v>
      </c>
      <c r="K2657" s="4" t="s">
        <v>5035</v>
      </c>
      <c r="L2657" s="4" t="s">
        <v>5101</v>
      </c>
    </row>
    <row r="2658" spans="1:12">
      <c r="A2658" s="4" t="s">
        <v>7793</v>
      </c>
      <c r="B2658" s="4" t="s">
        <v>4426</v>
      </c>
      <c r="C2658" s="4" t="s">
        <v>5016</v>
      </c>
      <c r="D2658" s="5">
        <v>45916</v>
      </c>
      <c r="E2658" s="4" t="s">
        <v>5134</v>
      </c>
      <c r="F2658" s="4" t="s">
        <v>4824</v>
      </c>
      <c r="G2658" s="4" t="s">
        <v>5120</v>
      </c>
      <c r="H2658" s="4" t="s">
        <v>4998</v>
      </c>
      <c r="I2658" s="4">
        <v>845</v>
      </c>
      <c r="J2658" s="4" t="s">
        <v>4962</v>
      </c>
      <c r="K2658" s="4" t="s">
        <v>4969</v>
      </c>
      <c r="L2658" s="4" t="s">
        <v>5250</v>
      </c>
    </row>
    <row r="2659" spans="1:12">
      <c r="A2659" s="4" t="s">
        <v>7794</v>
      </c>
      <c r="B2659" s="4" t="s">
        <v>3008</v>
      </c>
      <c r="C2659" s="4" t="s">
        <v>5118</v>
      </c>
      <c r="D2659" s="5">
        <v>45978</v>
      </c>
      <c r="E2659" s="4" t="s">
        <v>4943</v>
      </c>
      <c r="F2659" s="4" t="s">
        <v>4819</v>
      </c>
      <c r="G2659" s="4" t="s">
        <v>5071</v>
      </c>
      <c r="H2659" s="4" t="s">
        <v>5084</v>
      </c>
      <c r="I2659" s="4">
        <v>1813</v>
      </c>
      <c r="J2659" s="4" t="s">
        <v>4973</v>
      </c>
      <c r="K2659" s="4" t="s">
        <v>4930</v>
      </c>
      <c r="L2659" s="4"/>
    </row>
    <row r="2660" spans="1:12">
      <c r="A2660" s="4" t="s">
        <v>7795</v>
      </c>
      <c r="B2660" s="4" t="s">
        <v>1408</v>
      </c>
      <c r="C2660" s="4" t="s">
        <v>4992</v>
      </c>
      <c r="D2660" s="5">
        <v>45862</v>
      </c>
      <c r="E2660" s="4" t="s">
        <v>4954</v>
      </c>
      <c r="F2660" s="4"/>
      <c r="G2660" s="4"/>
      <c r="H2660" s="4" t="s">
        <v>5084</v>
      </c>
      <c r="I2660" s="4">
        <v>2234</v>
      </c>
      <c r="J2660" s="4" t="s">
        <v>4940</v>
      </c>
      <c r="K2660" s="4"/>
      <c r="L2660" s="4"/>
    </row>
    <row r="2661" spans="1:12">
      <c r="A2661" s="4" t="s">
        <v>7796</v>
      </c>
      <c r="B2661" s="4" t="s">
        <v>2674</v>
      </c>
      <c r="C2661" s="4" t="s">
        <v>5186</v>
      </c>
      <c r="D2661" s="5">
        <v>45694</v>
      </c>
      <c r="E2661" s="4" t="s">
        <v>4894</v>
      </c>
      <c r="F2661" s="4" t="s">
        <v>4875</v>
      </c>
      <c r="G2661" s="4" t="s">
        <v>5059</v>
      </c>
      <c r="H2661" s="4" t="s">
        <v>5072</v>
      </c>
      <c r="I2661" s="4">
        <v>784</v>
      </c>
      <c r="J2661" s="4" t="s">
        <v>5137</v>
      </c>
      <c r="K2661" s="4" t="s">
        <v>4978</v>
      </c>
      <c r="L2661" s="4"/>
    </row>
    <row r="2662" spans="1:12">
      <c r="A2662" s="4" t="s">
        <v>7797</v>
      </c>
      <c r="B2662" s="4" t="s">
        <v>1150</v>
      </c>
      <c r="C2662" s="4" t="s">
        <v>4953</v>
      </c>
      <c r="D2662" s="5">
        <v>45733</v>
      </c>
      <c r="E2662" s="4"/>
      <c r="F2662" s="4"/>
      <c r="G2662" s="4" t="s">
        <v>4993</v>
      </c>
      <c r="H2662" s="4" t="s">
        <v>5006</v>
      </c>
      <c r="I2662" s="4">
        <v>2096</v>
      </c>
      <c r="J2662" s="4" t="s">
        <v>4977</v>
      </c>
      <c r="K2662" s="4" t="s">
        <v>4963</v>
      </c>
      <c r="L2662" s="4"/>
    </row>
    <row r="2663" spans="1:12">
      <c r="A2663" s="4" t="s">
        <v>7798</v>
      </c>
      <c r="B2663" s="4" t="s">
        <v>2122</v>
      </c>
      <c r="C2663" s="4" t="s">
        <v>5106</v>
      </c>
      <c r="D2663" s="5">
        <v>45839</v>
      </c>
      <c r="E2663" s="4" t="s">
        <v>21</v>
      </c>
      <c r="F2663" s="4" t="s">
        <v>4824</v>
      </c>
      <c r="G2663" s="4" t="s">
        <v>5030</v>
      </c>
      <c r="H2663" s="4" t="s">
        <v>5076</v>
      </c>
      <c r="I2663" s="4">
        <v>1156</v>
      </c>
      <c r="J2663" s="4"/>
      <c r="K2663" s="4"/>
      <c r="L2663" s="4"/>
    </row>
    <row r="2664" spans="1:12">
      <c r="A2664" s="4" t="s">
        <v>7799</v>
      </c>
      <c r="B2664" s="4" t="s">
        <v>235</v>
      </c>
      <c r="C2664" s="4" t="s">
        <v>5037</v>
      </c>
      <c r="D2664" s="5">
        <v>45695</v>
      </c>
      <c r="E2664" s="4" t="s">
        <v>251</v>
      </c>
      <c r="F2664" s="4" t="s">
        <v>4839</v>
      </c>
      <c r="G2664" s="4" t="s">
        <v>5089</v>
      </c>
      <c r="H2664" s="4" t="s">
        <v>5136</v>
      </c>
      <c r="I2664" s="4">
        <v>652</v>
      </c>
      <c r="J2664" s="4" t="s">
        <v>5137</v>
      </c>
      <c r="K2664" s="4" t="s">
        <v>5012</v>
      </c>
      <c r="L2664" s="4"/>
    </row>
    <row r="2665" spans="1:12">
      <c r="A2665" s="4" t="s">
        <v>7800</v>
      </c>
      <c r="B2665" s="4" t="s">
        <v>1659</v>
      </c>
      <c r="C2665" s="4" t="s">
        <v>5005</v>
      </c>
      <c r="D2665" s="5">
        <v>45724</v>
      </c>
      <c r="E2665" s="4" t="s">
        <v>4943</v>
      </c>
      <c r="F2665" s="4"/>
      <c r="G2665" s="4" t="s">
        <v>4933</v>
      </c>
      <c r="H2665" s="4" t="s">
        <v>5084</v>
      </c>
      <c r="I2665" s="4">
        <v>1282</v>
      </c>
      <c r="J2665" s="4" t="s">
        <v>4973</v>
      </c>
      <c r="K2665" s="4" t="s">
        <v>5012</v>
      </c>
      <c r="L2665" s="4"/>
    </row>
    <row r="2666" spans="1:12">
      <c r="A2666" s="4" t="s">
        <v>7801</v>
      </c>
      <c r="B2666" s="4" t="s">
        <v>4023</v>
      </c>
      <c r="C2666" s="4" t="s">
        <v>5213</v>
      </c>
      <c r="D2666" s="5">
        <v>45943</v>
      </c>
      <c r="E2666" s="4" t="s">
        <v>20</v>
      </c>
      <c r="F2666" s="4" t="s">
        <v>4819</v>
      </c>
      <c r="G2666" s="4" t="s">
        <v>4993</v>
      </c>
      <c r="H2666" s="4" t="s">
        <v>5072</v>
      </c>
      <c r="I2666" s="4">
        <v>2226</v>
      </c>
      <c r="J2666" s="4" t="s">
        <v>4956</v>
      </c>
      <c r="K2666" s="4" t="s">
        <v>4978</v>
      </c>
      <c r="L2666" s="4"/>
    </row>
    <row r="2667" spans="1:12">
      <c r="A2667" s="4" t="s">
        <v>7802</v>
      </c>
      <c r="B2667" s="4" t="s">
        <v>3157</v>
      </c>
      <c r="C2667" s="4" t="s">
        <v>5238</v>
      </c>
      <c r="D2667" s="5">
        <v>45892</v>
      </c>
      <c r="E2667" s="4"/>
      <c r="F2667" s="4" t="s">
        <v>4898</v>
      </c>
      <c r="G2667" s="4" t="s">
        <v>4976</v>
      </c>
      <c r="H2667" s="4" t="s">
        <v>5090</v>
      </c>
      <c r="I2667" s="4">
        <v>1053</v>
      </c>
      <c r="J2667" s="4"/>
      <c r="K2667" s="4" t="s">
        <v>4999</v>
      </c>
      <c r="L2667" s="4"/>
    </row>
    <row r="2668" spans="1:12">
      <c r="A2668" s="4" t="s">
        <v>7803</v>
      </c>
      <c r="B2668" s="4" t="s">
        <v>3634</v>
      </c>
      <c r="C2668" s="4" t="s">
        <v>5147</v>
      </c>
      <c r="D2668" s="5"/>
      <c r="E2668" s="4" t="s">
        <v>369</v>
      </c>
      <c r="F2668" s="4"/>
      <c r="G2668" s="4" t="s">
        <v>4997</v>
      </c>
      <c r="H2668" s="4" t="s">
        <v>4945</v>
      </c>
      <c r="I2668" s="4">
        <v>2225</v>
      </c>
      <c r="J2668" s="4" t="s">
        <v>4929</v>
      </c>
      <c r="K2668" s="4"/>
      <c r="L2668" s="4"/>
    </row>
    <row r="2669" spans="1:12">
      <c r="A2669" s="4" t="s">
        <v>7804</v>
      </c>
      <c r="B2669" s="4" t="s">
        <v>2199</v>
      </c>
      <c r="C2669" s="4" t="s">
        <v>5160</v>
      </c>
      <c r="D2669" s="5">
        <v>45889</v>
      </c>
      <c r="E2669" s="4" t="s">
        <v>5134</v>
      </c>
      <c r="F2669" s="4" t="s">
        <v>4875</v>
      </c>
      <c r="G2669" s="4"/>
      <c r="H2669" s="4" t="s">
        <v>489</v>
      </c>
      <c r="I2669" s="4">
        <v>726</v>
      </c>
      <c r="J2669" s="4" t="s">
        <v>5137</v>
      </c>
      <c r="K2669" s="4" t="s">
        <v>4999</v>
      </c>
      <c r="L2669" s="4"/>
    </row>
    <row r="2670" spans="1:12">
      <c r="A2670" s="4" t="s">
        <v>7805</v>
      </c>
      <c r="B2670" s="4" t="s">
        <v>4782</v>
      </c>
      <c r="C2670" s="4" t="s">
        <v>5033</v>
      </c>
      <c r="D2670" s="5">
        <v>45731</v>
      </c>
      <c r="E2670" s="4" t="s">
        <v>5034</v>
      </c>
      <c r="F2670" s="4" t="s">
        <v>4847</v>
      </c>
      <c r="G2670" s="4" t="s">
        <v>5069</v>
      </c>
      <c r="H2670" s="4"/>
      <c r="I2670" s="4">
        <v>333</v>
      </c>
      <c r="J2670" s="4" t="s">
        <v>5018</v>
      </c>
      <c r="K2670" s="4" t="s">
        <v>4930</v>
      </c>
      <c r="L2670" s="4"/>
    </row>
    <row r="2671" spans="1:12">
      <c r="A2671" s="4" t="s">
        <v>7806</v>
      </c>
      <c r="B2671" s="4" t="s">
        <v>3106</v>
      </c>
      <c r="C2671" s="4" t="s">
        <v>5118</v>
      </c>
      <c r="D2671" s="5">
        <v>45999</v>
      </c>
      <c r="E2671" s="4" t="s">
        <v>4982</v>
      </c>
      <c r="F2671" s="4" t="s">
        <v>4875</v>
      </c>
      <c r="G2671" s="4" t="s">
        <v>5189</v>
      </c>
      <c r="H2671" s="4" t="s">
        <v>133</v>
      </c>
      <c r="I2671" s="4">
        <v>661</v>
      </c>
      <c r="J2671" s="4" t="s">
        <v>4940</v>
      </c>
      <c r="K2671" s="4" t="s">
        <v>4930</v>
      </c>
      <c r="L2671" s="4"/>
    </row>
    <row r="2672" spans="1:12">
      <c r="A2672" s="4" t="s">
        <v>7807</v>
      </c>
      <c r="B2672" s="4" t="s">
        <v>2735</v>
      </c>
      <c r="C2672" s="4" t="s">
        <v>5202</v>
      </c>
      <c r="D2672" s="5">
        <v>45681</v>
      </c>
      <c r="E2672" s="4"/>
      <c r="F2672" s="4" t="s">
        <v>4847</v>
      </c>
      <c r="G2672" s="4" t="s">
        <v>4950</v>
      </c>
      <c r="H2672" s="4" t="s">
        <v>4983</v>
      </c>
      <c r="I2672" s="4">
        <v>10</v>
      </c>
      <c r="J2672" s="4" t="s">
        <v>5031</v>
      </c>
      <c r="K2672" s="4" t="s">
        <v>5053</v>
      </c>
      <c r="L2672" s="4"/>
    </row>
    <row r="2673" spans="1:12">
      <c r="A2673" s="4" t="s">
        <v>7808</v>
      </c>
      <c r="B2673" s="4" t="s">
        <v>750</v>
      </c>
      <c r="C2673" s="4" t="s">
        <v>5016</v>
      </c>
      <c r="D2673" s="5">
        <v>45842</v>
      </c>
      <c r="E2673" s="4" t="s">
        <v>5034</v>
      </c>
      <c r="F2673" s="4"/>
      <c r="G2673" s="4" t="s">
        <v>4993</v>
      </c>
      <c r="H2673" s="4" t="s">
        <v>5080</v>
      </c>
      <c r="I2673" s="4">
        <v>2239</v>
      </c>
      <c r="J2673" s="4" t="s">
        <v>4956</v>
      </c>
      <c r="K2673" s="4"/>
      <c r="L2673" s="4"/>
    </row>
    <row r="2674" spans="1:12">
      <c r="A2674" s="4" t="s">
        <v>7809</v>
      </c>
      <c r="B2674" s="4" t="s">
        <v>1634</v>
      </c>
      <c r="C2674" s="4" t="s">
        <v>5033</v>
      </c>
      <c r="D2674" s="5">
        <v>45873</v>
      </c>
      <c r="E2674" s="4" t="s">
        <v>4966</v>
      </c>
      <c r="F2674" s="4"/>
      <c r="G2674" s="4" t="s">
        <v>5135</v>
      </c>
      <c r="H2674" s="4" t="s">
        <v>5072</v>
      </c>
      <c r="I2674" s="4"/>
      <c r="J2674" s="4"/>
      <c r="K2674" s="4" t="s">
        <v>4947</v>
      </c>
      <c r="L2674" s="4"/>
    </row>
    <row r="2675" spans="1:12">
      <c r="A2675" s="4" t="s">
        <v>7810</v>
      </c>
      <c r="B2675" s="4" t="s">
        <v>766</v>
      </c>
      <c r="C2675" s="4" t="s">
        <v>5325</v>
      </c>
      <c r="D2675" s="5">
        <v>45949</v>
      </c>
      <c r="E2675" s="4" t="s">
        <v>5038</v>
      </c>
      <c r="F2675" s="4" t="s">
        <v>4847</v>
      </c>
      <c r="G2675" s="4" t="s">
        <v>5156</v>
      </c>
      <c r="H2675" s="4" t="s">
        <v>489</v>
      </c>
      <c r="I2675" s="4">
        <v>1958</v>
      </c>
      <c r="J2675" s="4"/>
      <c r="K2675" s="4" t="s">
        <v>5047</v>
      </c>
      <c r="L2675" s="4"/>
    </row>
    <row r="2676" spans="1:12">
      <c r="A2676" s="4" t="s">
        <v>7811</v>
      </c>
      <c r="B2676" s="4" t="s">
        <v>4597</v>
      </c>
      <c r="C2676" s="4" t="s">
        <v>5160</v>
      </c>
      <c r="D2676" s="5">
        <v>46015</v>
      </c>
      <c r="E2676" s="4" t="s">
        <v>251</v>
      </c>
      <c r="F2676" s="4" t="s">
        <v>4819</v>
      </c>
      <c r="G2676" s="4" t="s">
        <v>5120</v>
      </c>
      <c r="H2676" s="4" t="s">
        <v>489</v>
      </c>
      <c r="I2676" s="4">
        <v>894</v>
      </c>
      <c r="J2676" s="4" t="s">
        <v>5049</v>
      </c>
      <c r="K2676" s="4" t="s">
        <v>5023</v>
      </c>
      <c r="L2676" s="4"/>
    </row>
    <row r="2677" spans="1:12">
      <c r="A2677" s="4" t="s">
        <v>7812</v>
      </c>
      <c r="B2677" s="4" t="s">
        <v>440</v>
      </c>
      <c r="C2677" s="4" t="s">
        <v>5348</v>
      </c>
      <c r="D2677" s="5">
        <v>45894</v>
      </c>
      <c r="E2677" s="4" t="s">
        <v>5056</v>
      </c>
      <c r="F2677" s="4"/>
      <c r="G2677" s="4" t="s">
        <v>5156</v>
      </c>
      <c r="H2677" s="4" t="s">
        <v>5080</v>
      </c>
      <c r="I2677" s="4"/>
      <c r="J2677" s="4" t="s">
        <v>5002</v>
      </c>
      <c r="K2677" s="4" t="s">
        <v>5053</v>
      </c>
      <c r="L2677" s="4"/>
    </row>
    <row r="2678" spans="1:12">
      <c r="A2678" s="4" t="s">
        <v>7813</v>
      </c>
      <c r="B2678" s="4" t="s">
        <v>4717</v>
      </c>
      <c r="C2678" s="4" t="s">
        <v>5238</v>
      </c>
      <c r="D2678" s="5"/>
      <c r="E2678" s="4" t="s">
        <v>251</v>
      </c>
      <c r="F2678" s="4" t="s">
        <v>4839</v>
      </c>
      <c r="G2678" s="4" t="s">
        <v>5135</v>
      </c>
      <c r="H2678" s="4" t="s">
        <v>489</v>
      </c>
      <c r="I2678" s="4">
        <v>1823</v>
      </c>
      <c r="J2678" s="4" t="s">
        <v>5137</v>
      </c>
      <c r="K2678" s="4" t="s">
        <v>4947</v>
      </c>
      <c r="L2678" s="4" t="s">
        <v>5221</v>
      </c>
    </row>
    <row r="2679" spans="1:12">
      <c r="A2679" s="4" t="s">
        <v>7814</v>
      </c>
      <c r="B2679" s="4" t="s">
        <v>4725</v>
      </c>
      <c r="C2679" s="4" t="s">
        <v>5001</v>
      </c>
      <c r="D2679" s="5">
        <v>46000</v>
      </c>
      <c r="E2679" s="4" t="s">
        <v>5038</v>
      </c>
      <c r="F2679" s="4" t="s">
        <v>4857</v>
      </c>
      <c r="G2679" s="4" t="s">
        <v>4950</v>
      </c>
      <c r="H2679" s="4" t="s">
        <v>4934</v>
      </c>
      <c r="I2679" s="4">
        <v>2077</v>
      </c>
      <c r="J2679" s="4" t="s">
        <v>4940</v>
      </c>
      <c r="K2679" s="4"/>
      <c r="L2679" s="4"/>
    </row>
    <row r="2680" spans="1:12">
      <c r="A2680" s="4" t="s">
        <v>7815</v>
      </c>
      <c r="B2680" s="4" t="s">
        <v>4115</v>
      </c>
      <c r="C2680" s="4" t="s">
        <v>4992</v>
      </c>
      <c r="D2680" s="5">
        <v>45714</v>
      </c>
      <c r="E2680" s="4" t="s">
        <v>5043</v>
      </c>
      <c r="F2680" s="4"/>
      <c r="G2680" s="4" t="s">
        <v>5135</v>
      </c>
      <c r="H2680" s="4" t="s">
        <v>5006</v>
      </c>
      <c r="I2680" s="4">
        <v>1290</v>
      </c>
      <c r="J2680" s="4"/>
      <c r="K2680" s="4" t="s">
        <v>5053</v>
      </c>
      <c r="L2680" s="4"/>
    </row>
    <row r="2681" spans="1:12">
      <c r="A2681" s="4" t="s">
        <v>7816</v>
      </c>
      <c r="B2681" s="4" t="s">
        <v>3162</v>
      </c>
      <c r="C2681" s="4" t="s">
        <v>5240</v>
      </c>
      <c r="D2681" s="5">
        <v>45895</v>
      </c>
      <c r="E2681" s="4" t="s">
        <v>4896</v>
      </c>
      <c r="F2681" s="4" t="s">
        <v>4857</v>
      </c>
      <c r="G2681" s="4" t="s">
        <v>4944</v>
      </c>
      <c r="H2681" s="4" t="s">
        <v>4945</v>
      </c>
      <c r="I2681" s="4">
        <v>2261</v>
      </c>
      <c r="J2681" s="4"/>
      <c r="K2681" s="4" t="s">
        <v>4963</v>
      </c>
      <c r="L2681" s="4"/>
    </row>
    <row r="2682" spans="1:12">
      <c r="A2682" s="4" t="s">
        <v>7817</v>
      </c>
      <c r="B2682" s="4" t="s">
        <v>1892</v>
      </c>
      <c r="C2682" s="4" t="s">
        <v>5033</v>
      </c>
      <c r="D2682" s="5">
        <v>45782</v>
      </c>
      <c r="E2682" s="4" t="s">
        <v>4954</v>
      </c>
      <c r="F2682" s="4" t="s">
        <v>4824</v>
      </c>
      <c r="G2682" s="4" t="s">
        <v>4938</v>
      </c>
      <c r="H2682" s="4" t="s">
        <v>5017</v>
      </c>
      <c r="I2682" s="4">
        <v>2059</v>
      </c>
      <c r="J2682" s="4" t="s">
        <v>4984</v>
      </c>
      <c r="K2682" s="4" t="s">
        <v>5053</v>
      </c>
      <c r="L2682" s="4"/>
    </row>
    <row r="2683" spans="1:12">
      <c r="A2683" s="4" t="s">
        <v>7818</v>
      </c>
      <c r="B2683" s="4" t="s">
        <v>4322</v>
      </c>
      <c r="C2683" s="4" t="s">
        <v>5176</v>
      </c>
      <c r="D2683" s="5">
        <v>45736</v>
      </c>
      <c r="E2683" s="4" t="s">
        <v>4960</v>
      </c>
      <c r="F2683" s="4"/>
      <c r="G2683" s="4" t="s">
        <v>5069</v>
      </c>
      <c r="H2683" s="4" t="s">
        <v>5084</v>
      </c>
      <c r="I2683" s="4">
        <v>1020</v>
      </c>
      <c r="J2683" s="4" t="s">
        <v>5018</v>
      </c>
      <c r="K2683" s="4" t="s">
        <v>4963</v>
      </c>
      <c r="L2683" s="4"/>
    </row>
    <row r="2684" spans="1:12">
      <c r="A2684" s="4" t="s">
        <v>7819</v>
      </c>
      <c r="B2684" s="4" t="s">
        <v>3534</v>
      </c>
      <c r="C2684" s="4" t="s">
        <v>4986</v>
      </c>
      <c r="D2684" s="5">
        <v>45975</v>
      </c>
      <c r="E2684" s="4"/>
      <c r="F2684" s="4" t="s">
        <v>4865</v>
      </c>
      <c r="G2684" s="4" t="s">
        <v>4993</v>
      </c>
      <c r="H2684" s="4" t="s">
        <v>4951</v>
      </c>
      <c r="I2684" s="4"/>
      <c r="J2684" s="4" t="s">
        <v>5018</v>
      </c>
      <c r="K2684" s="4" t="s">
        <v>5003</v>
      </c>
      <c r="L2684" s="4"/>
    </row>
    <row r="2685" spans="1:12">
      <c r="A2685" s="4" t="s">
        <v>7820</v>
      </c>
      <c r="B2685" s="4" t="s">
        <v>3202</v>
      </c>
      <c r="C2685" s="4" t="s">
        <v>5005</v>
      </c>
      <c r="D2685" s="5">
        <v>45835</v>
      </c>
      <c r="E2685" s="4" t="s">
        <v>5034</v>
      </c>
      <c r="F2685" s="4"/>
      <c r="G2685" s="4" t="s">
        <v>4972</v>
      </c>
      <c r="H2685" s="4" t="s">
        <v>4951</v>
      </c>
      <c r="I2685" s="4"/>
      <c r="J2685" s="4"/>
      <c r="K2685" s="4" t="s">
        <v>4930</v>
      </c>
      <c r="L2685" s="4"/>
    </row>
    <row r="2686" spans="1:12">
      <c r="A2686" s="4" t="s">
        <v>7821</v>
      </c>
      <c r="B2686" s="4" t="s">
        <v>2327</v>
      </c>
      <c r="C2686" s="4" t="s">
        <v>5238</v>
      </c>
      <c r="D2686" s="5">
        <v>45831</v>
      </c>
      <c r="E2686" s="4" t="s">
        <v>5094</v>
      </c>
      <c r="F2686" s="4"/>
      <c r="G2686" s="4" t="s">
        <v>4976</v>
      </c>
      <c r="H2686" s="4" t="s">
        <v>5090</v>
      </c>
      <c r="I2686" s="4">
        <v>1544</v>
      </c>
      <c r="J2686" s="4" t="s">
        <v>4973</v>
      </c>
      <c r="K2686" s="4"/>
      <c r="L2686" s="4"/>
    </row>
    <row r="2687" spans="1:12">
      <c r="A2687" s="4" t="s">
        <v>7822</v>
      </c>
      <c r="B2687" s="4" t="s">
        <v>2683</v>
      </c>
      <c r="C2687" s="4" t="s">
        <v>5042</v>
      </c>
      <c r="D2687" s="5">
        <v>45664</v>
      </c>
      <c r="E2687" s="4" t="s">
        <v>5094</v>
      </c>
      <c r="F2687" s="4" t="s">
        <v>4819</v>
      </c>
      <c r="G2687" s="4" t="s">
        <v>5071</v>
      </c>
      <c r="H2687" s="4" t="s">
        <v>5072</v>
      </c>
      <c r="I2687" s="4">
        <v>223</v>
      </c>
      <c r="J2687" s="4" t="s">
        <v>4956</v>
      </c>
      <c r="K2687" s="4" t="s">
        <v>5035</v>
      </c>
      <c r="L2687" s="4"/>
    </row>
    <row r="2688" spans="1:12">
      <c r="A2688" s="4" t="s">
        <v>7823</v>
      </c>
      <c r="B2688" s="4" t="s">
        <v>2512</v>
      </c>
      <c r="C2688" s="4" t="s">
        <v>4975</v>
      </c>
      <c r="D2688" s="5">
        <v>45880</v>
      </c>
      <c r="E2688" s="4" t="s">
        <v>4960</v>
      </c>
      <c r="F2688" s="4" t="s">
        <v>4875</v>
      </c>
      <c r="G2688" s="4" t="s">
        <v>5132</v>
      </c>
      <c r="H2688" s="4" t="s">
        <v>5011</v>
      </c>
      <c r="I2688" s="4">
        <v>276</v>
      </c>
      <c r="J2688" s="4" t="s">
        <v>5031</v>
      </c>
      <c r="K2688" s="4"/>
      <c r="L2688" s="4"/>
    </row>
    <row r="2689" spans="1:12">
      <c r="A2689" s="4" t="s">
        <v>7824</v>
      </c>
      <c r="B2689" s="4" t="s">
        <v>2926</v>
      </c>
      <c r="C2689" s="4" t="s">
        <v>4949</v>
      </c>
      <c r="D2689" s="5">
        <v>45917</v>
      </c>
      <c r="E2689" s="4" t="s">
        <v>4966</v>
      </c>
      <c r="F2689" s="4" t="s">
        <v>4891</v>
      </c>
      <c r="G2689" s="4" t="s">
        <v>5044</v>
      </c>
      <c r="H2689" s="4"/>
      <c r="I2689" s="4"/>
      <c r="J2689" s="4" t="s">
        <v>5092</v>
      </c>
      <c r="K2689" s="4"/>
      <c r="L2689" s="4"/>
    </row>
    <row r="2690" spans="1:12">
      <c r="A2690" s="4" t="s">
        <v>7825</v>
      </c>
      <c r="B2690" s="4" t="s">
        <v>2343</v>
      </c>
      <c r="C2690" s="4" t="s">
        <v>5042</v>
      </c>
      <c r="D2690" s="5"/>
      <c r="E2690" s="4" t="s">
        <v>21</v>
      </c>
      <c r="F2690" s="4" t="s">
        <v>4847</v>
      </c>
      <c r="G2690" s="4" t="s">
        <v>5095</v>
      </c>
      <c r="H2690" s="4"/>
      <c r="I2690" s="4">
        <v>2300</v>
      </c>
      <c r="J2690" s="4" t="s">
        <v>5031</v>
      </c>
      <c r="K2690" s="4" t="s">
        <v>5053</v>
      </c>
      <c r="L2690" s="4"/>
    </row>
    <row r="2691" spans="1:12">
      <c r="A2691" s="4" t="s">
        <v>7826</v>
      </c>
      <c r="B2691" s="4" t="s">
        <v>2493</v>
      </c>
      <c r="C2691" s="4" t="s">
        <v>5186</v>
      </c>
      <c r="D2691" s="5">
        <v>45811</v>
      </c>
      <c r="E2691" s="4" t="s">
        <v>5034</v>
      </c>
      <c r="F2691" s="4" t="s">
        <v>4847</v>
      </c>
      <c r="G2691" s="4" t="s">
        <v>4955</v>
      </c>
      <c r="H2691" s="4" t="s">
        <v>4968</v>
      </c>
      <c r="I2691" s="4">
        <v>2320</v>
      </c>
      <c r="J2691" s="4" t="s">
        <v>4984</v>
      </c>
      <c r="K2691" s="4" t="s">
        <v>5057</v>
      </c>
      <c r="L2691" s="4"/>
    </row>
    <row r="2692" spans="1:12">
      <c r="A2692" s="4" t="s">
        <v>7827</v>
      </c>
      <c r="B2692" s="4" t="s">
        <v>4225</v>
      </c>
      <c r="C2692" s="4" t="s">
        <v>5186</v>
      </c>
      <c r="D2692" s="5">
        <v>45671</v>
      </c>
      <c r="E2692" s="4" t="s">
        <v>308</v>
      </c>
      <c r="F2692" s="4"/>
      <c r="G2692" s="4" t="s">
        <v>4950</v>
      </c>
      <c r="H2692" s="4" t="s">
        <v>4934</v>
      </c>
      <c r="I2692" s="4">
        <v>1939</v>
      </c>
      <c r="J2692" s="4" t="s">
        <v>4935</v>
      </c>
      <c r="K2692" s="4" t="s">
        <v>5003</v>
      </c>
      <c r="L2692" s="4"/>
    </row>
    <row r="2693" spans="1:12">
      <c r="A2693" s="4" t="s">
        <v>7828</v>
      </c>
      <c r="B2693" s="4" t="s">
        <v>3501</v>
      </c>
      <c r="C2693" s="4" t="s">
        <v>4949</v>
      </c>
      <c r="D2693" s="5">
        <v>45791</v>
      </c>
      <c r="E2693" s="4" t="s">
        <v>5056</v>
      </c>
      <c r="F2693" s="4" t="s">
        <v>4847</v>
      </c>
      <c r="G2693" s="4" t="s">
        <v>4938</v>
      </c>
      <c r="H2693" s="4" t="s">
        <v>5072</v>
      </c>
      <c r="I2693" s="4">
        <v>1372</v>
      </c>
      <c r="J2693" s="4" t="s">
        <v>5092</v>
      </c>
      <c r="K2693" s="4" t="s">
        <v>5057</v>
      </c>
      <c r="L2693" s="4"/>
    </row>
    <row r="2694" spans="1:12">
      <c r="A2694" s="4" t="s">
        <v>7829</v>
      </c>
      <c r="B2694" s="4" t="s">
        <v>3986</v>
      </c>
      <c r="C2694" s="4" t="s">
        <v>5238</v>
      </c>
      <c r="D2694" s="5">
        <v>45926</v>
      </c>
      <c r="E2694" s="4" t="s">
        <v>5113</v>
      </c>
      <c r="F2694" s="4"/>
      <c r="G2694" s="4" t="s">
        <v>5030</v>
      </c>
      <c r="H2694" s="4" t="s">
        <v>4934</v>
      </c>
      <c r="I2694" s="4"/>
      <c r="J2694" s="4" t="s">
        <v>5031</v>
      </c>
      <c r="K2694" s="4" t="s">
        <v>5003</v>
      </c>
      <c r="L2694" s="4"/>
    </row>
    <row r="2695" spans="1:12">
      <c r="A2695" s="4" t="s">
        <v>7830</v>
      </c>
      <c r="B2695" s="4" t="s">
        <v>4569</v>
      </c>
      <c r="C2695" s="4" t="s">
        <v>5186</v>
      </c>
      <c r="D2695" s="5">
        <v>45969</v>
      </c>
      <c r="E2695" s="4" t="s">
        <v>5134</v>
      </c>
      <c r="F2695" s="4" t="s">
        <v>4839</v>
      </c>
      <c r="G2695" s="4" t="s">
        <v>5059</v>
      </c>
      <c r="H2695" s="4" t="s">
        <v>489</v>
      </c>
      <c r="I2695" s="4"/>
      <c r="J2695" s="4" t="s">
        <v>4929</v>
      </c>
      <c r="K2695" s="4" t="s">
        <v>4969</v>
      </c>
      <c r="L2695" s="4"/>
    </row>
    <row r="2696" spans="1:12">
      <c r="A2696" s="4" t="s">
        <v>7831</v>
      </c>
      <c r="B2696" s="4" t="s">
        <v>3534</v>
      </c>
      <c r="C2696" s="4" t="s">
        <v>5029</v>
      </c>
      <c r="D2696" s="5">
        <v>45834</v>
      </c>
      <c r="E2696" s="4" t="s">
        <v>5065</v>
      </c>
      <c r="F2696" s="4" t="s">
        <v>4857</v>
      </c>
      <c r="G2696" s="4" t="s">
        <v>5174</v>
      </c>
      <c r="H2696" s="4" t="s">
        <v>5090</v>
      </c>
      <c r="I2696" s="4">
        <v>227</v>
      </c>
      <c r="J2696" s="4" t="s">
        <v>5031</v>
      </c>
      <c r="K2696" s="4" t="s">
        <v>5012</v>
      </c>
      <c r="L2696" s="4"/>
    </row>
    <row r="2697" spans="1:12">
      <c r="A2697" s="4" t="s">
        <v>7832</v>
      </c>
      <c r="B2697" s="4" t="s">
        <v>3534</v>
      </c>
      <c r="C2697" s="4" t="s">
        <v>5147</v>
      </c>
      <c r="D2697" s="5">
        <v>45712</v>
      </c>
      <c r="E2697" s="4" t="s">
        <v>369</v>
      </c>
      <c r="F2697" s="4" t="s">
        <v>4891</v>
      </c>
      <c r="G2697" s="4" t="s">
        <v>5044</v>
      </c>
      <c r="H2697" s="4" t="s">
        <v>5084</v>
      </c>
      <c r="I2697" s="4">
        <v>52</v>
      </c>
      <c r="J2697" s="4" t="s">
        <v>4935</v>
      </c>
      <c r="K2697" s="4"/>
      <c r="L2697" s="4"/>
    </row>
    <row r="2698" spans="1:12">
      <c r="A2698" s="4" t="s">
        <v>7833</v>
      </c>
      <c r="B2698" s="4" t="s">
        <v>2195</v>
      </c>
      <c r="C2698" s="4" t="s">
        <v>4992</v>
      </c>
      <c r="D2698" s="5"/>
      <c r="E2698" s="4" t="s">
        <v>4896</v>
      </c>
      <c r="F2698" s="4" t="s">
        <v>4839</v>
      </c>
      <c r="G2698" s="4" t="s">
        <v>5074</v>
      </c>
      <c r="H2698" s="4"/>
      <c r="I2698" s="4">
        <v>117</v>
      </c>
      <c r="J2698" s="4"/>
      <c r="K2698" s="4" t="s">
        <v>4930</v>
      </c>
      <c r="L2698" s="4" t="s">
        <v>5709</v>
      </c>
    </row>
    <row r="2699" spans="1:12">
      <c r="A2699" s="4" t="s">
        <v>7834</v>
      </c>
      <c r="B2699" s="4" t="s">
        <v>1241</v>
      </c>
      <c r="C2699" s="4" t="s">
        <v>5163</v>
      </c>
      <c r="D2699" s="5">
        <v>45684</v>
      </c>
      <c r="E2699" s="4" t="s">
        <v>5022</v>
      </c>
      <c r="F2699" s="4"/>
      <c r="G2699" s="4" t="s">
        <v>5039</v>
      </c>
      <c r="H2699" s="4" t="s">
        <v>133</v>
      </c>
      <c r="I2699" s="4">
        <v>1151</v>
      </c>
      <c r="J2699" s="4" t="s">
        <v>4962</v>
      </c>
      <c r="K2699" s="4"/>
      <c r="L2699" s="4"/>
    </row>
    <row r="2700" spans="1:12">
      <c r="A2700" s="4" t="s">
        <v>7835</v>
      </c>
      <c r="B2700" s="4" t="s">
        <v>1682</v>
      </c>
      <c r="C2700" s="4" t="s">
        <v>5068</v>
      </c>
      <c r="D2700" s="5">
        <v>45955</v>
      </c>
      <c r="E2700" s="4" t="s">
        <v>369</v>
      </c>
      <c r="F2700" s="4" t="s">
        <v>4839</v>
      </c>
      <c r="G2700" s="4" t="s">
        <v>4927</v>
      </c>
      <c r="H2700" s="4" t="s">
        <v>489</v>
      </c>
      <c r="I2700" s="4">
        <v>602</v>
      </c>
      <c r="J2700" s="4"/>
      <c r="K2700" s="4" t="s">
        <v>4999</v>
      </c>
      <c r="L2700" s="4"/>
    </row>
    <row r="2701" spans="1:12">
      <c r="A2701" s="4" t="s">
        <v>7836</v>
      </c>
      <c r="B2701" s="4" t="s">
        <v>4466</v>
      </c>
      <c r="C2701" s="4" t="s">
        <v>4942</v>
      </c>
      <c r="D2701" s="5">
        <v>45726</v>
      </c>
      <c r="E2701" s="4" t="s">
        <v>4966</v>
      </c>
      <c r="F2701" s="4"/>
      <c r="G2701" s="4" t="s">
        <v>4987</v>
      </c>
      <c r="H2701" s="4" t="s">
        <v>4939</v>
      </c>
      <c r="I2701" s="4">
        <v>1070</v>
      </c>
      <c r="J2701" s="4" t="s">
        <v>5082</v>
      </c>
      <c r="K2701" s="4" t="s">
        <v>5047</v>
      </c>
      <c r="L2701" s="4"/>
    </row>
    <row r="2702" spans="1:12">
      <c r="A2702" s="4" t="s">
        <v>7837</v>
      </c>
      <c r="B2702" s="4" t="s">
        <v>4128</v>
      </c>
      <c r="C2702" s="4" t="s">
        <v>5126</v>
      </c>
      <c r="D2702" s="5">
        <v>46009</v>
      </c>
      <c r="E2702" s="4" t="s">
        <v>5043</v>
      </c>
      <c r="F2702" s="4" t="s">
        <v>4857</v>
      </c>
      <c r="G2702" s="4" t="s">
        <v>5044</v>
      </c>
      <c r="H2702" s="4" t="s">
        <v>5080</v>
      </c>
      <c r="I2702" s="4">
        <v>900</v>
      </c>
      <c r="J2702" s="4"/>
      <c r="K2702" s="4" t="s">
        <v>5053</v>
      </c>
      <c r="L2702" s="4"/>
    </row>
    <row r="2703" spans="1:12">
      <c r="A2703" s="4" t="s">
        <v>7838</v>
      </c>
      <c r="B2703" s="4" t="s">
        <v>2885</v>
      </c>
      <c r="C2703" s="4" t="s">
        <v>5111</v>
      </c>
      <c r="D2703" s="5">
        <v>46012</v>
      </c>
      <c r="E2703" s="4" t="s">
        <v>5134</v>
      </c>
      <c r="F2703" s="4" t="s">
        <v>4819</v>
      </c>
      <c r="G2703" s="4" t="s">
        <v>5135</v>
      </c>
      <c r="H2703" s="4" t="s">
        <v>5076</v>
      </c>
      <c r="I2703" s="4">
        <v>113</v>
      </c>
      <c r="J2703" s="4" t="s">
        <v>4929</v>
      </c>
      <c r="K2703" s="4" t="s">
        <v>4969</v>
      </c>
      <c r="L2703" s="4"/>
    </row>
    <row r="2704" spans="1:12">
      <c r="A2704" s="4" t="s">
        <v>7839</v>
      </c>
      <c r="B2704" s="4" t="s">
        <v>3829</v>
      </c>
      <c r="C2704" s="4" t="s">
        <v>5293</v>
      </c>
      <c r="D2704" s="5">
        <v>45792</v>
      </c>
      <c r="E2704" s="4" t="s">
        <v>4896</v>
      </c>
      <c r="F2704" s="4" t="s">
        <v>4908</v>
      </c>
      <c r="G2704" s="4" t="s">
        <v>5174</v>
      </c>
      <c r="H2704" s="4" t="s">
        <v>5052</v>
      </c>
      <c r="I2704" s="4"/>
      <c r="J2704" s="4"/>
      <c r="K2704" s="4"/>
      <c r="L2704" s="4"/>
    </row>
    <row r="2705" spans="1:12">
      <c r="A2705" s="4" t="s">
        <v>7840</v>
      </c>
      <c r="B2705" s="4" t="s">
        <v>3115</v>
      </c>
      <c r="C2705" s="4" t="s">
        <v>5001</v>
      </c>
      <c r="D2705" s="5">
        <v>45694</v>
      </c>
      <c r="E2705" s="4" t="s">
        <v>4966</v>
      </c>
      <c r="F2705" s="4" t="s">
        <v>4865</v>
      </c>
      <c r="G2705" s="4" t="s">
        <v>4950</v>
      </c>
      <c r="H2705" s="4" t="s">
        <v>5072</v>
      </c>
      <c r="I2705" s="4">
        <v>1047</v>
      </c>
      <c r="J2705" s="4" t="s">
        <v>5137</v>
      </c>
      <c r="K2705" s="4" t="s">
        <v>4957</v>
      </c>
      <c r="L2705" s="4" t="s">
        <v>5305</v>
      </c>
    </row>
    <row r="2706" spans="1:12">
      <c r="A2706" s="4" t="s">
        <v>7841</v>
      </c>
      <c r="B2706" s="4" t="s">
        <v>3568</v>
      </c>
      <c r="C2706" s="4" t="s">
        <v>5163</v>
      </c>
      <c r="D2706" s="5">
        <v>45897</v>
      </c>
      <c r="E2706" s="4" t="s">
        <v>4960</v>
      </c>
      <c r="F2706" s="4" t="s">
        <v>4875</v>
      </c>
      <c r="G2706" s="4" t="s">
        <v>4950</v>
      </c>
      <c r="H2706" s="4" t="s">
        <v>4988</v>
      </c>
      <c r="I2706" s="4">
        <v>256</v>
      </c>
      <c r="J2706" s="4" t="s">
        <v>5092</v>
      </c>
      <c r="K2706" s="4" t="s">
        <v>4978</v>
      </c>
      <c r="L2706" s="4" t="s">
        <v>5750</v>
      </c>
    </row>
    <row r="2707" spans="1:12">
      <c r="A2707" s="4" t="s">
        <v>7842</v>
      </c>
      <c r="B2707" s="4" t="s">
        <v>904</v>
      </c>
      <c r="C2707" s="4" t="s">
        <v>5046</v>
      </c>
      <c r="D2707" s="5">
        <v>45798</v>
      </c>
      <c r="E2707" s="4" t="s">
        <v>4982</v>
      </c>
      <c r="F2707" s="4" t="s">
        <v>4839</v>
      </c>
      <c r="G2707" s="4" t="s">
        <v>4933</v>
      </c>
      <c r="H2707" s="4" t="s">
        <v>4945</v>
      </c>
      <c r="I2707" s="4">
        <v>615</v>
      </c>
      <c r="J2707" s="4" t="s">
        <v>5031</v>
      </c>
      <c r="K2707" s="4" t="s">
        <v>4999</v>
      </c>
      <c r="L2707" s="4" t="s">
        <v>4979</v>
      </c>
    </row>
    <row r="2708" spans="1:12">
      <c r="A2708" s="4" t="s">
        <v>7843</v>
      </c>
      <c r="B2708" s="4" t="s">
        <v>677</v>
      </c>
      <c r="C2708" s="4" t="s">
        <v>5078</v>
      </c>
      <c r="D2708" s="5">
        <v>45865</v>
      </c>
      <c r="E2708" s="4" t="s">
        <v>5134</v>
      </c>
      <c r="F2708" s="4" t="s">
        <v>4847</v>
      </c>
      <c r="G2708" s="4" t="s">
        <v>4933</v>
      </c>
      <c r="H2708" s="4" t="s">
        <v>5136</v>
      </c>
      <c r="I2708" s="4"/>
      <c r="J2708" s="4" t="s">
        <v>5031</v>
      </c>
      <c r="K2708" s="4" t="s">
        <v>4969</v>
      </c>
      <c r="L2708" s="4"/>
    </row>
    <row r="2709" spans="1:12">
      <c r="A2709" s="4" t="s">
        <v>7844</v>
      </c>
      <c r="B2709" s="4" t="s">
        <v>3568</v>
      </c>
      <c r="C2709" s="4" t="s">
        <v>5097</v>
      </c>
      <c r="D2709" s="5">
        <v>45886</v>
      </c>
      <c r="E2709" s="4" t="s">
        <v>4896</v>
      </c>
      <c r="F2709" s="4" t="s">
        <v>4847</v>
      </c>
      <c r="G2709" s="4" t="s">
        <v>4997</v>
      </c>
      <c r="H2709" s="4" t="s">
        <v>4934</v>
      </c>
      <c r="I2709" s="4">
        <v>16</v>
      </c>
      <c r="J2709" s="4" t="s">
        <v>5002</v>
      </c>
      <c r="K2709" s="4" t="s">
        <v>5057</v>
      </c>
      <c r="L2709" s="4"/>
    </row>
    <row r="2710" spans="1:12">
      <c r="A2710" s="4" t="s">
        <v>7845</v>
      </c>
      <c r="B2710" s="4" t="s">
        <v>3968</v>
      </c>
      <c r="C2710" s="4" t="s">
        <v>5118</v>
      </c>
      <c r="D2710" s="5">
        <v>45772</v>
      </c>
      <c r="E2710" s="4" t="s">
        <v>5113</v>
      </c>
      <c r="F2710" s="4" t="s">
        <v>4857</v>
      </c>
      <c r="G2710" s="4" t="s">
        <v>5142</v>
      </c>
      <c r="H2710" s="4" t="s">
        <v>5084</v>
      </c>
      <c r="I2710" s="4">
        <v>369</v>
      </c>
      <c r="J2710" s="4" t="s">
        <v>5082</v>
      </c>
      <c r="K2710" s="4" t="s">
        <v>5012</v>
      </c>
      <c r="L2710" s="4"/>
    </row>
    <row r="2711" spans="1:12">
      <c r="A2711" s="4" t="s">
        <v>7846</v>
      </c>
      <c r="B2711" s="4" t="s">
        <v>1944</v>
      </c>
      <c r="C2711" s="4" t="s">
        <v>5109</v>
      </c>
      <c r="D2711" s="5">
        <v>45689</v>
      </c>
      <c r="E2711" s="4" t="s">
        <v>5043</v>
      </c>
      <c r="F2711" s="4" t="s">
        <v>4875</v>
      </c>
      <c r="G2711" s="4" t="s">
        <v>4944</v>
      </c>
      <c r="H2711" s="4"/>
      <c r="I2711" s="4">
        <v>543</v>
      </c>
      <c r="J2711" s="4" t="s">
        <v>5191</v>
      </c>
      <c r="K2711" s="4" t="s">
        <v>4963</v>
      </c>
      <c r="L2711" s="4"/>
    </row>
    <row r="2712" spans="1:12">
      <c r="A2712" s="4" t="s">
        <v>7847</v>
      </c>
      <c r="B2712" s="4" t="s">
        <v>2834</v>
      </c>
      <c r="C2712" s="4" t="s">
        <v>4926</v>
      </c>
      <c r="D2712" s="5">
        <v>45702</v>
      </c>
      <c r="E2712" s="4" t="s">
        <v>4943</v>
      </c>
      <c r="F2712" s="4" t="s">
        <v>4839</v>
      </c>
      <c r="G2712" s="4" t="s">
        <v>4987</v>
      </c>
      <c r="H2712" s="4" t="s">
        <v>5017</v>
      </c>
      <c r="I2712" s="4">
        <v>710</v>
      </c>
      <c r="J2712" s="4" t="s">
        <v>4935</v>
      </c>
      <c r="K2712" s="4" t="s">
        <v>5023</v>
      </c>
      <c r="L2712" s="4"/>
    </row>
    <row r="2713" spans="1:12">
      <c r="A2713" s="4" t="s">
        <v>7848</v>
      </c>
      <c r="B2713" s="4" t="s">
        <v>116</v>
      </c>
      <c r="C2713" s="4" t="s">
        <v>5020</v>
      </c>
      <c r="D2713" s="5">
        <v>45924</v>
      </c>
      <c r="E2713" s="4" t="s">
        <v>4960</v>
      </c>
      <c r="F2713" s="4"/>
      <c r="G2713" s="4" t="s">
        <v>4976</v>
      </c>
      <c r="H2713" s="4" t="s">
        <v>4945</v>
      </c>
      <c r="I2713" s="4">
        <v>440</v>
      </c>
      <c r="J2713" s="4"/>
      <c r="K2713" s="4" t="s">
        <v>4978</v>
      </c>
      <c r="L2713" s="4"/>
    </row>
    <row r="2714" spans="1:12">
      <c r="A2714" s="4" t="s">
        <v>7849</v>
      </c>
      <c r="B2714" s="4" t="s">
        <v>2463</v>
      </c>
      <c r="C2714" s="4" t="s">
        <v>5145</v>
      </c>
      <c r="D2714" s="5">
        <v>45912</v>
      </c>
      <c r="E2714" s="4" t="s">
        <v>4943</v>
      </c>
      <c r="F2714" s="4" t="s">
        <v>4819</v>
      </c>
      <c r="G2714" s="4" t="s">
        <v>4955</v>
      </c>
      <c r="H2714" s="4"/>
      <c r="I2714" s="4">
        <v>323</v>
      </c>
      <c r="J2714" s="4" t="s">
        <v>5100</v>
      </c>
      <c r="K2714" s="4" t="s">
        <v>5012</v>
      </c>
      <c r="L2714" s="4"/>
    </row>
    <row r="2715" spans="1:12">
      <c r="A2715" s="4" t="s">
        <v>7850</v>
      </c>
      <c r="B2715" s="4" t="s">
        <v>1747</v>
      </c>
      <c r="C2715" s="4" t="s">
        <v>5020</v>
      </c>
      <c r="D2715" s="5">
        <v>45993</v>
      </c>
      <c r="E2715" s="4"/>
      <c r="F2715" s="4" t="s">
        <v>4891</v>
      </c>
      <c r="G2715" s="4" t="s">
        <v>5059</v>
      </c>
      <c r="H2715" s="4" t="s">
        <v>5060</v>
      </c>
      <c r="I2715" s="4">
        <v>298</v>
      </c>
      <c r="J2715" s="4" t="s">
        <v>4940</v>
      </c>
      <c r="K2715" s="4" t="s">
        <v>4969</v>
      </c>
      <c r="L2715" s="4"/>
    </row>
    <row r="2716" spans="1:12">
      <c r="A2716" s="4" t="s">
        <v>7851</v>
      </c>
      <c r="B2716" s="4" t="s">
        <v>1523</v>
      </c>
      <c r="C2716" s="4" t="s">
        <v>5263</v>
      </c>
      <c r="D2716" s="5">
        <v>45877</v>
      </c>
      <c r="E2716" s="4" t="s">
        <v>4894</v>
      </c>
      <c r="F2716" s="4" t="s">
        <v>4847</v>
      </c>
      <c r="G2716" s="4" t="s">
        <v>5095</v>
      </c>
      <c r="H2716" s="4" t="s">
        <v>5006</v>
      </c>
      <c r="I2716" s="4">
        <v>1309</v>
      </c>
      <c r="J2716" s="4" t="s">
        <v>4973</v>
      </c>
      <c r="K2716" s="4"/>
      <c r="L2716" s="4"/>
    </row>
    <row r="2717" spans="1:12">
      <c r="A2717" s="4" t="s">
        <v>7852</v>
      </c>
      <c r="B2717" s="4" t="s">
        <v>1888</v>
      </c>
      <c r="C2717" s="4" t="s">
        <v>4971</v>
      </c>
      <c r="D2717" s="5">
        <v>45754</v>
      </c>
      <c r="E2717" s="4" t="s">
        <v>4943</v>
      </c>
      <c r="F2717" s="4" t="s">
        <v>4898</v>
      </c>
      <c r="G2717" s="4" t="s">
        <v>4938</v>
      </c>
      <c r="H2717" s="4" t="s">
        <v>489</v>
      </c>
      <c r="I2717" s="4">
        <v>1424</v>
      </c>
      <c r="J2717" s="4" t="s">
        <v>4935</v>
      </c>
      <c r="K2717" s="4" t="s">
        <v>5003</v>
      </c>
      <c r="L2717" s="4"/>
    </row>
    <row r="2718" spans="1:12">
      <c r="A2718" s="4" t="s">
        <v>7853</v>
      </c>
      <c r="B2718" s="4" t="s">
        <v>3047</v>
      </c>
      <c r="C2718" s="4" t="s">
        <v>5140</v>
      </c>
      <c r="D2718" s="5"/>
      <c r="E2718" s="4" t="s">
        <v>20</v>
      </c>
      <c r="F2718" s="4" t="s">
        <v>4891</v>
      </c>
      <c r="G2718" s="4" t="s">
        <v>4950</v>
      </c>
      <c r="H2718" s="4" t="s">
        <v>5063</v>
      </c>
      <c r="I2718" s="4">
        <v>1940</v>
      </c>
      <c r="J2718" s="4" t="s">
        <v>4956</v>
      </c>
      <c r="K2718" s="4" t="s">
        <v>4978</v>
      </c>
      <c r="L2718" s="4"/>
    </row>
    <row r="2719" spans="1:12">
      <c r="A2719" s="4" t="s">
        <v>7854</v>
      </c>
      <c r="B2719" s="4" t="s">
        <v>3905</v>
      </c>
      <c r="C2719" s="4" t="s">
        <v>5260</v>
      </c>
      <c r="D2719" s="5">
        <v>45918</v>
      </c>
      <c r="E2719" s="4" t="s">
        <v>4894</v>
      </c>
      <c r="F2719" s="4" t="s">
        <v>4847</v>
      </c>
      <c r="G2719" s="4"/>
      <c r="H2719" s="4" t="s">
        <v>5136</v>
      </c>
      <c r="I2719" s="4"/>
      <c r="J2719" s="4" t="s">
        <v>4962</v>
      </c>
      <c r="K2719" s="4"/>
      <c r="L2719" s="4"/>
    </row>
    <row r="2720" spans="1:12">
      <c r="A2720" s="4" t="s">
        <v>7855</v>
      </c>
      <c r="B2720" s="4" t="s">
        <v>3905</v>
      </c>
      <c r="C2720" s="4" t="s">
        <v>4992</v>
      </c>
      <c r="D2720" s="5">
        <v>45830</v>
      </c>
      <c r="E2720" s="4"/>
      <c r="F2720" s="4" t="s">
        <v>4908</v>
      </c>
      <c r="G2720" s="4" t="s">
        <v>4944</v>
      </c>
      <c r="H2720" s="4" t="s">
        <v>5052</v>
      </c>
      <c r="I2720" s="4">
        <v>1900</v>
      </c>
      <c r="J2720" s="4" t="s">
        <v>4962</v>
      </c>
      <c r="K2720" s="4" t="s">
        <v>5057</v>
      </c>
      <c r="L2720" s="4"/>
    </row>
    <row r="2721" spans="1:12">
      <c r="A2721" s="4" t="s">
        <v>7856</v>
      </c>
      <c r="B2721" s="4" t="s">
        <v>1455</v>
      </c>
      <c r="C2721" s="4" t="s">
        <v>5206</v>
      </c>
      <c r="D2721" s="5">
        <v>45883</v>
      </c>
      <c r="E2721" s="4" t="s">
        <v>5043</v>
      </c>
      <c r="F2721" s="4"/>
      <c r="G2721" s="4" t="s">
        <v>5010</v>
      </c>
      <c r="H2721" s="4" t="s">
        <v>222</v>
      </c>
      <c r="I2721" s="4">
        <v>539</v>
      </c>
      <c r="J2721" s="4"/>
      <c r="K2721" s="4" t="s">
        <v>5057</v>
      </c>
      <c r="L2721" s="4"/>
    </row>
    <row r="2722" spans="1:12">
      <c r="A2722" s="4" t="s">
        <v>7857</v>
      </c>
      <c r="B2722" s="4" t="s">
        <v>2189</v>
      </c>
      <c r="C2722" s="4" t="s">
        <v>5186</v>
      </c>
      <c r="D2722" s="5">
        <v>45895</v>
      </c>
      <c r="E2722" s="4" t="s">
        <v>20</v>
      </c>
      <c r="F2722" s="4" t="s">
        <v>4857</v>
      </c>
      <c r="G2722" s="4"/>
      <c r="H2722" s="4" t="s">
        <v>4945</v>
      </c>
      <c r="I2722" s="4">
        <v>2032</v>
      </c>
      <c r="J2722" s="4" t="s">
        <v>4956</v>
      </c>
      <c r="K2722" s="4" t="s">
        <v>4957</v>
      </c>
      <c r="L2722" s="4"/>
    </row>
    <row r="2723" spans="1:12">
      <c r="A2723" s="4" t="s">
        <v>7858</v>
      </c>
      <c r="B2723" s="4" t="s">
        <v>2091</v>
      </c>
      <c r="C2723" s="4" t="s">
        <v>4937</v>
      </c>
      <c r="D2723" s="5">
        <v>45720</v>
      </c>
      <c r="E2723" s="4" t="s">
        <v>4982</v>
      </c>
      <c r="F2723" s="4"/>
      <c r="G2723" s="4" t="s">
        <v>4972</v>
      </c>
      <c r="H2723" s="4" t="s">
        <v>4928</v>
      </c>
      <c r="I2723" s="4">
        <v>1584</v>
      </c>
      <c r="J2723" s="4" t="s">
        <v>5002</v>
      </c>
      <c r="K2723" s="4" t="s">
        <v>5053</v>
      </c>
      <c r="L2723" s="4"/>
    </row>
    <row r="2724" spans="1:12">
      <c r="A2724" s="4" t="s">
        <v>7859</v>
      </c>
      <c r="B2724" s="4" t="s">
        <v>1646</v>
      </c>
      <c r="C2724" s="4" t="s">
        <v>5145</v>
      </c>
      <c r="D2724" s="5">
        <v>45678</v>
      </c>
      <c r="E2724" s="4"/>
      <c r="F2724" s="4" t="s">
        <v>4875</v>
      </c>
      <c r="G2724" s="4" t="s">
        <v>5156</v>
      </c>
      <c r="H2724" s="4" t="s">
        <v>5084</v>
      </c>
      <c r="I2724" s="4">
        <v>1195</v>
      </c>
      <c r="J2724" s="4"/>
      <c r="K2724" s="4" t="s">
        <v>5035</v>
      </c>
      <c r="L2724" s="4"/>
    </row>
    <row r="2725" spans="1:12">
      <c r="A2725" s="4" t="s">
        <v>7860</v>
      </c>
      <c r="B2725" s="4" t="s">
        <v>3289</v>
      </c>
      <c r="C2725" s="4" t="s">
        <v>5097</v>
      </c>
      <c r="D2725" s="5">
        <v>45974</v>
      </c>
      <c r="E2725" s="4" t="s">
        <v>4960</v>
      </c>
      <c r="F2725" s="4" t="s">
        <v>4898</v>
      </c>
      <c r="G2725" s="4" t="s">
        <v>5069</v>
      </c>
      <c r="H2725" s="4" t="s">
        <v>5011</v>
      </c>
      <c r="I2725" s="4">
        <v>982</v>
      </c>
      <c r="J2725" s="4" t="s">
        <v>4956</v>
      </c>
      <c r="K2725" s="4" t="s">
        <v>5003</v>
      </c>
      <c r="L2725" s="4"/>
    </row>
    <row r="2726" spans="1:12">
      <c r="A2726" s="4" t="s">
        <v>7861</v>
      </c>
      <c r="B2726" s="4" t="s">
        <v>3465</v>
      </c>
      <c r="C2726" s="4" t="s">
        <v>4975</v>
      </c>
      <c r="D2726" s="5">
        <v>45754</v>
      </c>
      <c r="E2726" s="4"/>
      <c r="F2726" s="4" t="s">
        <v>4824</v>
      </c>
      <c r="G2726" s="4" t="s">
        <v>5014</v>
      </c>
      <c r="H2726" s="4" t="s">
        <v>5017</v>
      </c>
      <c r="I2726" s="4"/>
      <c r="J2726" s="4" t="s">
        <v>5049</v>
      </c>
      <c r="K2726" s="4" t="s">
        <v>4969</v>
      </c>
      <c r="L2726" s="4"/>
    </row>
    <row r="2727" spans="1:12">
      <c r="A2727" s="4" t="s">
        <v>7862</v>
      </c>
      <c r="B2727" s="4" t="s">
        <v>1394</v>
      </c>
      <c r="C2727" s="4" t="s">
        <v>5170</v>
      </c>
      <c r="D2727" s="5">
        <v>45925</v>
      </c>
      <c r="E2727" s="4" t="s">
        <v>5038</v>
      </c>
      <c r="F2727" s="4" t="s">
        <v>4819</v>
      </c>
      <c r="G2727" s="4" t="s">
        <v>4950</v>
      </c>
      <c r="H2727" s="4" t="s">
        <v>5072</v>
      </c>
      <c r="I2727" s="4">
        <v>60</v>
      </c>
      <c r="J2727" s="4"/>
      <c r="K2727" s="4" t="s">
        <v>5047</v>
      </c>
      <c r="L2727" s="4"/>
    </row>
    <row r="2728" spans="1:12">
      <c r="A2728" s="4" t="s">
        <v>7863</v>
      </c>
      <c r="B2728" s="4" t="s">
        <v>1615</v>
      </c>
      <c r="C2728" s="4" t="s">
        <v>5186</v>
      </c>
      <c r="D2728" s="5">
        <v>45799</v>
      </c>
      <c r="E2728" s="4"/>
      <c r="F2728" s="4"/>
      <c r="G2728" s="4" t="s">
        <v>4967</v>
      </c>
      <c r="H2728" s="4" t="s">
        <v>5052</v>
      </c>
      <c r="I2728" s="4"/>
      <c r="J2728" s="4" t="s">
        <v>4973</v>
      </c>
      <c r="K2728" s="4" t="s">
        <v>5003</v>
      </c>
      <c r="L2728" s="4"/>
    </row>
    <row r="2729" spans="1:12">
      <c r="A2729" s="4" t="s">
        <v>7864</v>
      </c>
      <c r="B2729" s="4" t="s">
        <v>3416</v>
      </c>
      <c r="C2729" s="4" t="s">
        <v>5348</v>
      </c>
      <c r="D2729" s="5">
        <v>45863</v>
      </c>
      <c r="E2729" s="4"/>
      <c r="F2729" s="4" t="s">
        <v>4875</v>
      </c>
      <c r="G2729" s="4" t="s">
        <v>5039</v>
      </c>
      <c r="H2729" s="4" t="s">
        <v>222</v>
      </c>
      <c r="I2729" s="4"/>
      <c r="J2729" s="4" t="s">
        <v>4962</v>
      </c>
      <c r="K2729" s="4" t="s">
        <v>4978</v>
      </c>
      <c r="L2729" s="4"/>
    </row>
    <row r="2730" spans="1:12">
      <c r="A2730" s="4" t="s">
        <v>7865</v>
      </c>
      <c r="B2730" s="4" t="s">
        <v>3102</v>
      </c>
      <c r="C2730" s="4" t="s">
        <v>5186</v>
      </c>
      <c r="D2730" s="5">
        <v>45878</v>
      </c>
      <c r="E2730" s="4"/>
      <c r="F2730" s="4" t="s">
        <v>4857</v>
      </c>
      <c r="G2730" s="4" t="s">
        <v>4997</v>
      </c>
      <c r="H2730" s="4" t="s">
        <v>5060</v>
      </c>
      <c r="I2730" s="4">
        <v>163</v>
      </c>
      <c r="J2730" s="4" t="s">
        <v>4929</v>
      </c>
      <c r="K2730" s="4" t="s">
        <v>5035</v>
      </c>
      <c r="L2730" s="4" t="s">
        <v>5221</v>
      </c>
    </row>
    <row r="2731" spans="1:12">
      <c r="A2731" s="4" t="s">
        <v>7866</v>
      </c>
      <c r="B2731" s="4" t="s">
        <v>3836</v>
      </c>
      <c r="C2731" s="4" t="s">
        <v>5078</v>
      </c>
      <c r="D2731" s="5"/>
      <c r="E2731" s="4" t="s">
        <v>5127</v>
      </c>
      <c r="F2731" s="4"/>
      <c r="G2731" s="4" t="s">
        <v>4938</v>
      </c>
      <c r="H2731" s="4" t="s">
        <v>4994</v>
      </c>
      <c r="I2731" s="4">
        <v>29</v>
      </c>
      <c r="J2731" s="4" t="s">
        <v>4956</v>
      </c>
      <c r="K2731" s="4"/>
      <c r="L2731" s="4"/>
    </row>
    <row r="2732" spans="1:12">
      <c r="A2732" s="4" t="s">
        <v>7867</v>
      </c>
      <c r="B2732" s="4" t="s">
        <v>802</v>
      </c>
      <c r="C2732" s="4" t="s">
        <v>4926</v>
      </c>
      <c r="D2732" s="5">
        <v>45917</v>
      </c>
      <c r="E2732" s="4" t="s">
        <v>4960</v>
      </c>
      <c r="F2732" s="4" t="s">
        <v>4824</v>
      </c>
      <c r="G2732" s="4" t="s">
        <v>5025</v>
      </c>
      <c r="H2732" s="4" t="s">
        <v>5006</v>
      </c>
      <c r="I2732" s="4"/>
      <c r="J2732" s="4" t="s">
        <v>4956</v>
      </c>
      <c r="K2732" s="4" t="s">
        <v>5122</v>
      </c>
      <c r="L2732" s="4"/>
    </row>
    <row r="2733" spans="1:12">
      <c r="A2733" s="4" t="s">
        <v>7868</v>
      </c>
      <c r="B2733" s="4" t="s">
        <v>1513</v>
      </c>
      <c r="C2733" s="4" t="s">
        <v>5186</v>
      </c>
      <c r="D2733" s="5">
        <v>45923</v>
      </c>
      <c r="E2733" s="4" t="s">
        <v>5079</v>
      </c>
      <c r="F2733" s="4" t="s">
        <v>4891</v>
      </c>
      <c r="G2733" s="4" t="s">
        <v>4993</v>
      </c>
      <c r="H2733" s="4" t="s">
        <v>5060</v>
      </c>
      <c r="I2733" s="4">
        <v>1738</v>
      </c>
      <c r="J2733" s="4" t="s">
        <v>5191</v>
      </c>
      <c r="K2733" s="4"/>
      <c r="L2733" s="4"/>
    </row>
    <row r="2734" spans="1:12">
      <c r="A2734" s="4" t="s">
        <v>7869</v>
      </c>
      <c r="B2734" s="4" t="s">
        <v>3247</v>
      </c>
      <c r="C2734" s="4" t="s">
        <v>4949</v>
      </c>
      <c r="D2734" s="5">
        <v>45923</v>
      </c>
      <c r="E2734" s="4"/>
      <c r="F2734" s="4" t="s">
        <v>4819</v>
      </c>
      <c r="G2734" s="4" t="s">
        <v>5074</v>
      </c>
      <c r="H2734" s="4" t="s">
        <v>4939</v>
      </c>
      <c r="I2734" s="4">
        <v>149</v>
      </c>
      <c r="J2734" s="4" t="s">
        <v>4962</v>
      </c>
      <c r="K2734" s="4"/>
      <c r="L2734" s="4"/>
    </row>
    <row r="2735" spans="1:12">
      <c r="A2735" s="4" t="s">
        <v>7870</v>
      </c>
      <c r="B2735" s="4" t="s">
        <v>2964</v>
      </c>
      <c r="C2735" s="4" t="s">
        <v>4949</v>
      </c>
      <c r="D2735" s="5">
        <v>45933</v>
      </c>
      <c r="E2735" s="4" t="s">
        <v>5022</v>
      </c>
      <c r="F2735" s="4" t="s">
        <v>4875</v>
      </c>
      <c r="G2735" s="4" t="s">
        <v>5044</v>
      </c>
      <c r="H2735" s="4" t="s">
        <v>5080</v>
      </c>
      <c r="I2735" s="4"/>
      <c r="J2735" s="4" t="s">
        <v>5049</v>
      </c>
      <c r="K2735" s="4" t="s">
        <v>5012</v>
      </c>
      <c r="L2735" s="4"/>
    </row>
    <row r="2736" spans="1:12">
      <c r="A2736" s="4" t="s">
        <v>7871</v>
      </c>
      <c r="B2736" s="4" t="s">
        <v>880</v>
      </c>
      <c r="C2736" s="4" t="s">
        <v>5240</v>
      </c>
      <c r="D2736" s="5">
        <v>46011</v>
      </c>
      <c r="E2736" s="4" t="s">
        <v>4943</v>
      </c>
      <c r="F2736" s="4" t="s">
        <v>4857</v>
      </c>
      <c r="G2736" s="4" t="s">
        <v>5130</v>
      </c>
      <c r="H2736" s="4" t="s">
        <v>4939</v>
      </c>
      <c r="I2736" s="4">
        <v>2105</v>
      </c>
      <c r="J2736" s="4" t="s">
        <v>4929</v>
      </c>
      <c r="K2736" s="4"/>
      <c r="L2736" s="4" t="s">
        <v>5416</v>
      </c>
    </row>
    <row r="2737" spans="1:12">
      <c r="A2737" s="4" t="s">
        <v>7872</v>
      </c>
      <c r="B2737" s="4" t="s">
        <v>2398</v>
      </c>
      <c r="C2737" s="4" t="s">
        <v>5078</v>
      </c>
      <c r="D2737" s="5">
        <v>46014</v>
      </c>
      <c r="E2737" s="4"/>
      <c r="F2737" s="4"/>
      <c r="G2737" s="4" t="s">
        <v>4976</v>
      </c>
      <c r="H2737" s="4" t="s">
        <v>5060</v>
      </c>
      <c r="I2737" s="4">
        <v>280</v>
      </c>
      <c r="J2737" s="4" t="s">
        <v>4929</v>
      </c>
      <c r="K2737" s="4" t="s">
        <v>5057</v>
      </c>
      <c r="L2737" s="4"/>
    </row>
    <row r="2738" spans="1:12">
      <c r="A2738" s="4" t="s">
        <v>7873</v>
      </c>
      <c r="B2738" s="4" t="s">
        <v>4359</v>
      </c>
      <c r="C2738" s="4" t="s">
        <v>4949</v>
      </c>
      <c r="D2738" s="5">
        <v>45872</v>
      </c>
      <c r="E2738" s="4" t="s">
        <v>251</v>
      </c>
      <c r="F2738" s="4" t="s">
        <v>4865</v>
      </c>
      <c r="G2738" s="4" t="s">
        <v>5172</v>
      </c>
      <c r="H2738" s="4" t="s">
        <v>133</v>
      </c>
      <c r="I2738" s="4">
        <v>378</v>
      </c>
      <c r="J2738" s="4" t="s">
        <v>4940</v>
      </c>
      <c r="K2738" s="4" t="s">
        <v>4999</v>
      </c>
      <c r="L2738" s="4"/>
    </row>
    <row r="2739" spans="1:12">
      <c r="A2739" s="4" t="s">
        <v>7874</v>
      </c>
      <c r="B2739" s="4" t="s">
        <v>2959</v>
      </c>
      <c r="C2739" s="4" t="s">
        <v>5046</v>
      </c>
      <c r="D2739" s="5">
        <v>45684</v>
      </c>
      <c r="E2739" s="4" t="s">
        <v>4896</v>
      </c>
      <c r="F2739" s="4" t="s">
        <v>4875</v>
      </c>
      <c r="G2739" s="4" t="s">
        <v>5071</v>
      </c>
      <c r="H2739" s="4" t="s">
        <v>5052</v>
      </c>
      <c r="I2739" s="4">
        <v>591</v>
      </c>
      <c r="J2739" s="4"/>
      <c r="K2739" s="4" t="s">
        <v>5035</v>
      </c>
      <c r="L2739" s="4"/>
    </row>
    <row r="2740" spans="1:12">
      <c r="A2740" s="4" t="s">
        <v>7875</v>
      </c>
      <c r="B2740" s="4" t="s">
        <v>3451</v>
      </c>
      <c r="C2740" s="4" t="s">
        <v>5229</v>
      </c>
      <c r="D2740" s="5">
        <v>46012</v>
      </c>
      <c r="E2740" s="4"/>
      <c r="F2740" s="4" t="s">
        <v>4908</v>
      </c>
      <c r="G2740" s="4" t="s">
        <v>5071</v>
      </c>
      <c r="H2740" s="4" t="s">
        <v>4998</v>
      </c>
      <c r="I2740" s="4">
        <v>331</v>
      </c>
      <c r="J2740" s="4" t="s">
        <v>5031</v>
      </c>
      <c r="K2740" s="4"/>
      <c r="L2740" s="4"/>
    </row>
    <row r="2741" spans="1:12">
      <c r="A2741" s="4" t="s">
        <v>7876</v>
      </c>
      <c r="B2741" s="4" t="s">
        <v>1173</v>
      </c>
      <c r="C2741" s="4" t="s">
        <v>5033</v>
      </c>
      <c r="D2741" s="5">
        <v>45791</v>
      </c>
      <c r="E2741" s="4" t="s">
        <v>4982</v>
      </c>
      <c r="F2741" s="4" t="s">
        <v>4847</v>
      </c>
      <c r="G2741" s="4" t="s">
        <v>5132</v>
      </c>
      <c r="H2741" s="4" t="s">
        <v>5063</v>
      </c>
      <c r="I2741" s="4"/>
      <c r="J2741" s="4" t="s">
        <v>4929</v>
      </c>
      <c r="K2741" s="4" t="s">
        <v>5003</v>
      </c>
      <c r="L2741" s="4"/>
    </row>
    <row r="2742" spans="1:12">
      <c r="A2742" s="4" t="s">
        <v>7877</v>
      </c>
      <c r="B2742" s="4" t="s">
        <v>3777</v>
      </c>
      <c r="C2742" s="4" t="s">
        <v>5078</v>
      </c>
      <c r="D2742" s="5">
        <v>45841</v>
      </c>
      <c r="E2742" s="4" t="s">
        <v>4960</v>
      </c>
      <c r="F2742" s="4" t="s">
        <v>4908</v>
      </c>
      <c r="G2742" s="4" t="s">
        <v>5059</v>
      </c>
      <c r="H2742" s="4"/>
      <c r="I2742" s="4"/>
      <c r="J2742" s="4" t="s">
        <v>5031</v>
      </c>
      <c r="K2742" s="4" t="s">
        <v>4999</v>
      </c>
      <c r="L2742" s="4"/>
    </row>
    <row r="2743" spans="1:12">
      <c r="A2743" s="4" t="s">
        <v>7878</v>
      </c>
      <c r="B2743" s="4" t="s">
        <v>2389</v>
      </c>
      <c r="C2743" s="4" t="s">
        <v>5037</v>
      </c>
      <c r="D2743" s="5">
        <v>45789</v>
      </c>
      <c r="E2743" s="4" t="s">
        <v>20</v>
      </c>
      <c r="F2743" s="4"/>
      <c r="G2743" s="4" t="s">
        <v>4961</v>
      </c>
      <c r="H2743" s="4" t="s">
        <v>5076</v>
      </c>
      <c r="I2743" s="4"/>
      <c r="J2743" s="4" t="s">
        <v>5049</v>
      </c>
      <c r="K2743" s="4"/>
      <c r="L2743" s="4"/>
    </row>
    <row r="2744" spans="1:12">
      <c r="A2744" s="4" t="s">
        <v>7879</v>
      </c>
      <c r="B2744" s="4" t="s">
        <v>545</v>
      </c>
      <c r="C2744" s="4" t="s">
        <v>5213</v>
      </c>
      <c r="D2744" s="5">
        <v>45802</v>
      </c>
      <c r="E2744" s="4" t="s">
        <v>5022</v>
      </c>
      <c r="F2744" s="4" t="s">
        <v>4865</v>
      </c>
      <c r="G2744" s="4" t="s">
        <v>5044</v>
      </c>
      <c r="H2744" s="4" t="s">
        <v>4945</v>
      </c>
      <c r="I2744" s="4"/>
      <c r="J2744" s="4"/>
      <c r="K2744" s="4" t="s">
        <v>5003</v>
      </c>
      <c r="L2744" s="4"/>
    </row>
    <row r="2745" spans="1:12">
      <c r="A2745" s="4" t="s">
        <v>7880</v>
      </c>
      <c r="B2745" s="4" t="s">
        <v>3841</v>
      </c>
      <c r="C2745" s="4" t="s">
        <v>4942</v>
      </c>
      <c r="D2745" s="5">
        <v>46004</v>
      </c>
      <c r="E2745" s="4" t="s">
        <v>5056</v>
      </c>
      <c r="F2745" s="4" t="s">
        <v>4898</v>
      </c>
      <c r="G2745" s="4" t="s">
        <v>4987</v>
      </c>
      <c r="H2745" s="4" t="s">
        <v>5060</v>
      </c>
      <c r="I2745" s="4">
        <v>1345</v>
      </c>
      <c r="J2745" s="4" t="s">
        <v>5092</v>
      </c>
      <c r="K2745" s="4" t="s">
        <v>5003</v>
      </c>
      <c r="L2745" s="4"/>
    </row>
    <row r="2746" spans="1:12">
      <c r="A2746" s="4" t="s">
        <v>7881</v>
      </c>
      <c r="B2746" s="4" t="s">
        <v>3999</v>
      </c>
      <c r="C2746" s="4" t="s">
        <v>5097</v>
      </c>
      <c r="D2746" s="5">
        <v>45938</v>
      </c>
      <c r="E2746" s="4"/>
      <c r="F2746" s="4"/>
      <c r="G2746" s="4" t="s">
        <v>5174</v>
      </c>
      <c r="H2746" s="4" t="s">
        <v>5076</v>
      </c>
      <c r="I2746" s="4">
        <v>73</v>
      </c>
      <c r="J2746" s="4" t="s">
        <v>4962</v>
      </c>
      <c r="K2746" s="4" t="s">
        <v>5035</v>
      </c>
      <c r="L2746" s="4" t="s">
        <v>5770</v>
      </c>
    </row>
    <row r="2747" spans="1:12">
      <c r="A2747" s="4" t="s">
        <v>7882</v>
      </c>
      <c r="B2747" s="4" t="s">
        <v>3378</v>
      </c>
      <c r="C2747" s="4" t="s">
        <v>5145</v>
      </c>
      <c r="D2747" s="5">
        <v>45919</v>
      </c>
      <c r="E2747" s="4" t="s">
        <v>5079</v>
      </c>
      <c r="F2747" s="4" t="s">
        <v>4908</v>
      </c>
      <c r="G2747" s="4" t="s">
        <v>5142</v>
      </c>
      <c r="H2747" s="4" t="s">
        <v>4983</v>
      </c>
      <c r="I2747" s="4">
        <v>1893</v>
      </c>
      <c r="J2747" s="4"/>
      <c r="K2747" s="4" t="s">
        <v>4999</v>
      </c>
      <c r="L2747" s="4"/>
    </row>
    <row r="2748" spans="1:12">
      <c r="A2748" s="4" t="s">
        <v>7883</v>
      </c>
      <c r="B2748" s="4" t="s">
        <v>3777</v>
      </c>
      <c r="C2748" s="4" t="s">
        <v>5206</v>
      </c>
      <c r="D2748" s="5">
        <v>45798</v>
      </c>
      <c r="E2748" s="4" t="s">
        <v>5056</v>
      </c>
      <c r="F2748" s="4" t="s">
        <v>4824</v>
      </c>
      <c r="G2748" s="4"/>
      <c r="H2748" s="4" t="s">
        <v>4968</v>
      </c>
      <c r="I2748" s="4">
        <v>1518</v>
      </c>
      <c r="J2748" s="4" t="s">
        <v>4956</v>
      </c>
      <c r="K2748" s="4" t="s">
        <v>5122</v>
      </c>
      <c r="L2748" s="4"/>
    </row>
    <row r="2749" spans="1:12">
      <c r="A2749" s="4" t="s">
        <v>7884</v>
      </c>
      <c r="B2749" s="4" t="s">
        <v>4770</v>
      </c>
      <c r="C2749" s="4" t="s">
        <v>5210</v>
      </c>
      <c r="D2749" s="5">
        <v>45801</v>
      </c>
      <c r="E2749" s="4" t="s">
        <v>20</v>
      </c>
      <c r="F2749" s="4" t="s">
        <v>4865</v>
      </c>
      <c r="G2749" s="4" t="s">
        <v>5089</v>
      </c>
      <c r="H2749" s="4" t="s">
        <v>5084</v>
      </c>
      <c r="I2749" s="4">
        <v>1227</v>
      </c>
      <c r="J2749" s="4" t="s">
        <v>5082</v>
      </c>
      <c r="K2749" s="4" t="s">
        <v>4957</v>
      </c>
      <c r="L2749" s="4"/>
    </row>
    <row r="2750" spans="1:12">
      <c r="A2750" s="4" t="s">
        <v>7885</v>
      </c>
      <c r="B2750" s="4" t="s">
        <v>4645</v>
      </c>
      <c r="C2750" s="4" t="s">
        <v>5186</v>
      </c>
      <c r="D2750" s="5">
        <v>45928</v>
      </c>
      <c r="E2750" s="4" t="s">
        <v>308</v>
      </c>
      <c r="F2750" s="4"/>
      <c r="G2750" s="4" t="s">
        <v>4938</v>
      </c>
      <c r="H2750" s="4" t="s">
        <v>5080</v>
      </c>
      <c r="I2750" s="4">
        <v>556</v>
      </c>
      <c r="J2750" s="4"/>
      <c r="K2750" s="4" t="s">
        <v>4947</v>
      </c>
      <c r="L2750" s="4"/>
    </row>
    <row r="2751" spans="1:12">
      <c r="A2751" s="4" t="s">
        <v>7886</v>
      </c>
      <c r="B2751" s="4" t="s">
        <v>4309</v>
      </c>
      <c r="C2751" s="4" t="s">
        <v>5260</v>
      </c>
      <c r="D2751" s="5">
        <v>45722</v>
      </c>
      <c r="E2751" s="4" t="s">
        <v>4960</v>
      </c>
      <c r="F2751" s="4" t="s">
        <v>4839</v>
      </c>
      <c r="G2751" s="4" t="s">
        <v>4961</v>
      </c>
      <c r="H2751" s="4" t="s">
        <v>5090</v>
      </c>
      <c r="I2751" s="4"/>
      <c r="J2751" s="4" t="s">
        <v>4946</v>
      </c>
      <c r="K2751" s="4" t="s">
        <v>5035</v>
      </c>
      <c r="L2751" s="4"/>
    </row>
    <row r="2752" spans="1:12">
      <c r="A2752" s="4" t="s">
        <v>7887</v>
      </c>
      <c r="B2752" s="4" t="s">
        <v>1081</v>
      </c>
      <c r="C2752" s="4" t="s">
        <v>4932</v>
      </c>
      <c r="D2752" s="5">
        <v>45925</v>
      </c>
      <c r="E2752" s="4" t="s">
        <v>5094</v>
      </c>
      <c r="F2752" s="4" t="s">
        <v>4847</v>
      </c>
      <c r="G2752" s="4" t="s">
        <v>5071</v>
      </c>
      <c r="H2752" s="4" t="s">
        <v>4951</v>
      </c>
      <c r="I2752" s="4">
        <v>877</v>
      </c>
      <c r="J2752" s="4" t="s">
        <v>5107</v>
      </c>
      <c r="K2752" s="4" t="s">
        <v>4963</v>
      </c>
      <c r="L2752" s="4"/>
    </row>
    <row r="2753" spans="1:12">
      <c r="A2753" s="4" t="s">
        <v>7888</v>
      </c>
      <c r="B2753" s="4" t="s">
        <v>4056</v>
      </c>
      <c r="C2753" s="4" t="s">
        <v>4953</v>
      </c>
      <c r="D2753" s="5">
        <v>45751</v>
      </c>
      <c r="E2753" s="4" t="s">
        <v>4894</v>
      </c>
      <c r="F2753" s="4" t="s">
        <v>4847</v>
      </c>
      <c r="G2753" s="4" t="s">
        <v>5071</v>
      </c>
      <c r="H2753" s="4" t="s">
        <v>222</v>
      </c>
      <c r="I2753" s="4"/>
      <c r="J2753" s="4" t="s">
        <v>4973</v>
      </c>
      <c r="K2753" s="4" t="s">
        <v>4999</v>
      </c>
      <c r="L2753" s="4"/>
    </row>
    <row r="2754" spans="1:12">
      <c r="A2754" s="4" t="s">
        <v>7889</v>
      </c>
      <c r="B2754" s="4" t="s">
        <v>3538</v>
      </c>
      <c r="C2754" s="4" t="s">
        <v>5260</v>
      </c>
      <c r="D2754" s="5"/>
      <c r="E2754" s="4" t="s">
        <v>4954</v>
      </c>
      <c r="F2754" s="4"/>
      <c r="G2754" s="4" t="s">
        <v>4997</v>
      </c>
      <c r="H2754" s="4" t="s">
        <v>4951</v>
      </c>
      <c r="I2754" s="4">
        <v>1520</v>
      </c>
      <c r="J2754" s="4" t="s">
        <v>5018</v>
      </c>
      <c r="K2754" s="4" t="s">
        <v>5053</v>
      </c>
      <c r="L2754" s="4"/>
    </row>
    <row r="2755" spans="1:12">
      <c r="A2755" s="4" t="s">
        <v>7890</v>
      </c>
      <c r="B2755" s="4" t="s">
        <v>1099</v>
      </c>
      <c r="C2755" s="4" t="s">
        <v>5109</v>
      </c>
      <c r="D2755" s="5">
        <v>45692</v>
      </c>
      <c r="E2755" s="4" t="s">
        <v>4960</v>
      </c>
      <c r="F2755" s="4" t="s">
        <v>4908</v>
      </c>
      <c r="G2755" s="4" t="s">
        <v>5132</v>
      </c>
      <c r="H2755" s="4" t="s">
        <v>4968</v>
      </c>
      <c r="I2755" s="4">
        <v>203</v>
      </c>
      <c r="J2755" s="4" t="s">
        <v>5002</v>
      </c>
      <c r="K2755" s="4"/>
      <c r="L2755" s="4"/>
    </row>
    <row r="2756" spans="1:12">
      <c r="A2756" s="4" t="s">
        <v>7891</v>
      </c>
      <c r="B2756" s="4" t="s">
        <v>1408</v>
      </c>
      <c r="C2756" s="4" t="s">
        <v>5046</v>
      </c>
      <c r="D2756" s="5">
        <v>45677</v>
      </c>
      <c r="E2756" s="4" t="s">
        <v>4966</v>
      </c>
      <c r="F2756" s="4" t="s">
        <v>4847</v>
      </c>
      <c r="G2756" s="4" t="s">
        <v>5059</v>
      </c>
      <c r="H2756" s="4" t="s">
        <v>5136</v>
      </c>
      <c r="I2756" s="4">
        <v>340</v>
      </c>
      <c r="J2756" s="4" t="s">
        <v>5018</v>
      </c>
      <c r="K2756" s="4" t="s">
        <v>4969</v>
      </c>
      <c r="L2756" s="4"/>
    </row>
    <row r="2757" spans="1:12">
      <c r="A2757" s="4" t="s">
        <v>7892</v>
      </c>
      <c r="B2757" s="4" t="s">
        <v>4076</v>
      </c>
      <c r="C2757" s="4" t="s">
        <v>5001</v>
      </c>
      <c r="D2757" s="5">
        <v>45663</v>
      </c>
      <c r="E2757" s="4" t="s">
        <v>20</v>
      </c>
      <c r="F2757" s="4"/>
      <c r="G2757" s="4" t="s">
        <v>5135</v>
      </c>
      <c r="H2757" s="4" t="s">
        <v>5060</v>
      </c>
      <c r="I2757" s="4">
        <v>1670</v>
      </c>
      <c r="J2757" s="4" t="s">
        <v>4935</v>
      </c>
      <c r="K2757" s="4"/>
      <c r="L2757" s="4"/>
    </row>
    <row r="2758" spans="1:12">
      <c r="A2758" s="4" t="s">
        <v>7893</v>
      </c>
      <c r="B2758" s="4" t="s">
        <v>2922</v>
      </c>
      <c r="C2758" s="4" t="s">
        <v>5383</v>
      </c>
      <c r="D2758" s="5">
        <v>45772</v>
      </c>
      <c r="E2758" s="4" t="s">
        <v>4943</v>
      </c>
      <c r="F2758" s="4"/>
      <c r="G2758" s="4"/>
      <c r="H2758" s="4" t="s">
        <v>4994</v>
      </c>
      <c r="I2758" s="4">
        <v>2224</v>
      </c>
      <c r="J2758" s="4" t="s">
        <v>4946</v>
      </c>
      <c r="K2758" s="4" t="s">
        <v>4963</v>
      </c>
      <c r="L2758" s="4"/>
    </row>
    <row r="2759" spans="1:12">
      <c r="A2759" s="4" t="s">
        <v>7894</v>
      </c>
      <c r="B2759" s="4" t="s">
        <v>2988</v>
      </c>
      <c r="C2759" s="4" t="s">
        <v>4959</v>
      </c>
      <c r="D2759" s="5">
        <v>45917</v>
      </c>
      <c r="E2759" s="4"/>
      <c r="F2759" s="4" t="s">
        <v>4891</v>
      </c>
      <c r="G2759" s="4" t="s">
        <v>5089</v>
      </c>
      <c r="H2759" s="4" t="s">
        <v>133</v>
      </c>
      <c r="I2759" s="4">
        <v>1787</v>
      </c>
      <c r="J2759" s="4" t="s">
        <v>5002</v>
      </c>
      <c r="K2759" s="4" t="s">
        <v>5122</v>
      </c>
      <c r="L2759" s="4"/>
    </row>
    <row r="2760" spans="1:12">
      <c r="A2760" s="4" t="s">
        <v>7895</v>
      </c>
      <c r="B2760" s="4" t="s">
        <v>2967</v>
      </c>
      <c r="C2760" s="4" t="s">
        <v>5116</v>
      </c>
      <c r="D2760" s="5">
        <v>45725</v>
      </c>
      <c r="E2760" s="4" t="s">
        <v>21</v>
      </c>
      <c r="F2760" s="4" t="s">
        <v>4819</v>
      </c>
      <c r="G2760" s="4" t="s">
        <v>4950</v>
      </c>
      <c r="H2760" s="4" t="s">
        <v>5090</v>
      </c>
      <c r="I2760" s="4">
        <v>820</v>
      </c>
      <c r="J2760" s="4" t="s">
        <v>5018</v>
      </c>
      <c r="K2760" s="4" t="s">
        <v>4963</v>
      </c>
      <c r="L2760" s="4"/>
    </row>
    <row r="2761" spans="1:12">
      <c r="A2761" s="4" t="s">
        <v>7896</v>
      </c>
      <c r="B2761" s="4" t="s">
        <v>2853</v>
      </c>
      <c r="C2761" s="4" t="s">
        <v>5226</v>
      </c>
      <c r="D2761" s="5">
        <v>46004</v>
      </c>
      <c r="E2761" s="4" t="s">
        <v>308</v>
      </c>
      <c r="F2761" s="4" t="s">
        <v>4898</v>
      </c>
      <c r="G2761" s="4" t="s">
        <v>5014</v>
      </c>
      <c r="H2761" s="4" t="s">
        <v>4998</v>
      </c>
      <c r="I2761" s="4">
        <v>2394</v>
      </c>
      <c r="J2761" s="4" t="s">
        <v>5092</v>
      </c>
      <c r="K2761" s="4"/>
      <c r="L2761" s="4" t="s">
        <v>5182</v>
      </c>
    </row>
    <row r="2762" spans="1:12">
      <c r="A2762" s="4" t="s">
        <v>7897</v>
      </c>
      <c r="B2762" s="4" t="s">
        <v>3057</v>
      </c>
      <c r="C2762" s="4" t="s">
        <v>5152</v>
      </c>
      <c r="D2762" s="5">
        <v>45817</v>
      </c>
      <c r="E2762" s="4" t="s">
        <v>5065</v>
      </c>
      <c r="F2762" s="4"/>
      <c r="G2762" s="4" t="s">
        <v>4993</v>
      </c>
      <c r="H2762" s="4" t="s">
        <v>5052</v>
      </c>
      <c r="I2762" s="4">
        <v>2273</v>
      </c>
      <c r="J2762" s="4" t="s">
        <v>4940</v>
      </c>
      <c r="K2762" s="4"/>
      <c r="L2762" s="4" t="s">
        <v>5464</v>
      </c>
    </row>
    <row r="2763" spans="1:12">
      <c r="A2763" s="4" t="s">
        <v>7898</v>
      </c>
      <c r="B2763" s="4" t="s">
        <v>2550</v>
      </c>
      <c r="C2763" s="4" t="s">
        <v>5037</v>
      </c>
      <c r="D2763" s="5">
        <v>45925</v>
      </c>
      <c r="E2763" s="4" t="s">
        <v>369</v>
      </c>
      <c r="F2763" s="4" t="s">
        <v>4819</v>
      </c>
      <c r="G2763" s="4" t="s">
        <v>5059</v>
      </c>
      <c r="H2763" s="4" t="s">
        <v>4945</v>
      </c>
      <c r="I2763" s="4">
        <v>444</v>
      </c>
      <c r="J2763" s="4"/>
      <c r="K2763" s="4" t="s">
        <v>4969</v>
      </c>
      <c r="L2763" s="4"/>
    </row>
    <row r="2764" spans="1:12">
      <c r="A2764" s="4" t="s">
        <v>7899</v>
      </c>
      <c r="B2764" s="4" t="s">
        <v>3866</v>
      </c>
      <c r="C2764" s="4" t="s">
        <v>5078</v>
      </c>
      <c r="D2764" s="5">
        <v>45978</v>
      </c>
      <c r="E2764" s="4"/>
      <c r="F2764" s="4" t="s">
        <v>4847</v>
      </c>
      <c r="G2764" s="4" t="s">
        <v>5014</v>
      </c>
      <c r="H2764" s="4" t="s">
        <v>4934</v>
      </c>
      <c r="I2764" s="4">
        <v>1113</v>
      </c>
      <c r="J2764" s="4" t="s">
        <v>5031</v>
      </c>
      <c r="K2764" s="4" t="s">
        <v>5057</v>
      </c>
      <c r="L2764" s="4"/>
    </row>
    <row r="2765" spans="1:12">
      <c r="A2765" s="4" t="s">
        <v>7900</v>
      </c>
      <c r="B2765" s="4" t="s">
        <v>4746</v>
      </c>
      <c r="C2765" s="4" t="s">
        <v>5140</v>
      </c>
      <c r="D2765" s="5">
        <v>45853</v>
      </c>
      <c r="E2765" s="4" t="s">
        <v>5043</v>
      </c>
      <c r="F2765" s="4" t="s">
        <v>4865</v>
      </c>
      <c r="G2765" s="4" t="s">
        <v>5030</v>
      </c>
      <c r="H2765" s="4" t="s">
        <v>4994</v>
      </c>
      <c r="I2765" s="4">
        <v>1070</v>
      </c>
      <c r="J2765" s="4"/>
      <c r="K2765" s="4"/>
      <c r="L2765" s="4" t="s">
        <v>5831</v>
      </c>
    </row>
    <row r="2766" spans="1:12">
      <c r="A2766" s="4" t="s">
        <v>7901</v>
      </c>
      <c r="B2766" s="4" t="s">
        <v>638</v>
      </c>
      <c r="C2766" s="4" t="s">
        <v>5109</v>
      </c>
      <c r="D2766" s="5">
        <v>45835</v>
      </c>
      <c r="E2766" s="4" t="s">
        <v>5043</v>
      </c>
      <c r="F2766" s="4" t="s">
        <v>4819</v>
      </c>
      <c r="G2766" s="4" t="s">
        <v>5010</v>
      </c>
      <c r="H2766" s="4" t="s">
        <v>5006</v>
      </c>
      <c r="I2766" s="4"/>
      <c r="J2766" s="4"/>
      <c r="K2766" s="4" t="s">
        <v>5047</v>
      </c>
      <c r="L2766" s="4"/>
    </row>
    <row r="2767" spans="1:12">
      <c r="A2767" s="4" t="s">
        <v>7902</v>
      </c>
      <c r="B2767" s="4" t="s">
        <v>2215</v>
      </c>
      <c r="C2767" s="4" t="s">
        <v>5160</v>
      </c>
      <c r="D2767" s="5">
        <v>45796</v>
      </c>
      <c r="E2767" s="4" t="s">
        <v>4896</v>
      </c>
      <c r="F2767" s="4" t="s">
        <v>4898</v>
      </c>
      <c r="G2767" s="4" t="s">
        <v>5142</v>
      </c>
      <c r="H2767" s="4" t="s">
        <v>222</v>
      </c>
      <c r="I2767" s="4"/>
      <c r="J2767" s="4" t="s">
        <v>5049</v>
      </c>
      <c r="K2767" s="4" t="s">
        <v>5122</v>
      </c>
      <c r="L2767" s="4"/>
    </row>
    <row r="2768" spans="1:12">
      <c r="A2768" s="4" t="s">
        <v>7903</v>
      </c>
      <c r="B2768" s="4" t="s">
        <v>795</v>
      </c>
      <c r="C2768" s="4" t="s">
        <v>5118</v>
      </c>
      <c r="D2768" s="5">
        <v>45722</v>
      </c>
      <c r="E2768" s="4" t="s">
        <v>5113</v>
      </c>
      <c r="F2768" s="4" t="s">
        <v>4865</v>
      </c>
      <c r="G2768" s="4" t="s">
        <v>5120</v>
      </c>
      <c r="H2768" s="4" t="s">
        <v>5052</v>
      </c>
      <c r="I2768" s="4">
        <v>1714</v>
      </c>
      <c r="J2768" s="4" t="s">
        <v>5107</v>
      </c>
      <c r="K2768" s="4" t="s">
        <v>5035</v>
      </c>
      <c r="L2768" s="4"/>
    </row>
    <row r="2769" spans="1:11">
      <c r="A2769" s="4" t="s">
        <v>7904</v>
      </c>
      <c r="B2769" s="4" t="s">
        <v>2816</v>
      </c>
      <c r="C2769" s="4" t="s">
        <v>5229</v>
      </c>
      <c r="D2769" s="5">
        <v>45722</v>
      </c>
      <c r="E2769" s="4"/>
      <c r="F2769" s="4" t="s">
        <v>4908</v>
      </c>
      <c r="G2769" s="4" t="s">
        <v>4944</v>
      </c>
      <c r="H2769" s="4" t="s">
        <v>4998</v>
      </c>
      <c r="I2769" s="4">
        <v>1235</v>
      </c>
      <c r="J2769" s="4"/>
      <c r="K2769" s="4" t="s">
        <v>4957</v>
      </c>
    </row>
    <row r="2770" spans="1:11">
      <c r="A2770" s="4" t="s">
        <v>7905</v>
      </c>
      <c r="B2770" s="4" t="s">
        <v>4036</v>
      </c>
      <c r="C2770" s="4" t="s">
        <v>5106</v>
      </c>
      <c r="D2770" s="5">
        <v>45926</v>
      </c>
      <c r="E2770" s="4" t="s">
        <v>21</v>
      </c>
      <c r="F2770" s="4" t="s">
        <v>4898</v>
      </c>
      <c r="G2770" s="4" t="s">
        <v>5130</v>
      </c>
      <c r="H2770" s="4"/>
      <c r="I2770" s="4">
        <v>2186</v>
      </c>
      <c r="J2770" s="4" t="s">
        <v>4977</v>
      </c>
      <c r="K2770" s="4"/>
    </row>
    <row r="2771" spans="1:11">
      <c r="A2771" s="4" t="s">
        <v>7906</v>
      </c>
      <c r="B2771" s="4" t="s">
        <v>2442</v>
      </c>
      <c r="C2771" s="4" t="s">
        <v>5106</v>
      </c>
      <c r="D2771" s="5">
        <v>45855</v>
      </c>
      <c r="E2771" s="4" t="s">
        <v>5065</v>
      </c>
      <c r="F2771" s="4" t="s">
        <v>4819</v>
      </c>
      <c r="G2771" s="4" t="s">
        <v>5174</v>
      </c>
      <c r="H2771" s="4" t="s">
        <v>5006</v>
      </c>
      <c r="I2771" s="4">
        <v>51</v>
      </c>
      <c r="J2771" s="4" t="s">
        <v>5018</v>
      </c>
      <c r="K2771" s="4" t="s">
        <v>5122</v>
      </c>
    </row>
    <row r="2772" spans="1:11">
      <c r="A2772" s="4" t="s">
        <v>7907</v>
      </c>
      <c r="B2772" s="4" t="s">
        <v>3075</v>
      </c>
      <c r="C2772" s="4" t="s">
        <v>4942</v>
      </c>
      <c r="D2772" s="5">
        <v>45768</v>
      </c>
      <c r="E2772" s="4"/>
      <c r="F2772" s="4" t="s">
        <v>4824</v>
      </c>
      <c r="G2772" s="4" t="s">
        <v>4927</v>
      </c>
      <c r="H2772" s="4" t="s">
        <v>4994</v>
      </c>
      <c r="I2772" s="4">
        <v>146</v>
      </c>
      <c r="J2772" s="4" t="s">
        <v>4984</v>
      </c>
      <c r="K2772" s="4"/>
    </row>
    <row r="2773" spans="1:11">
      <c r="A2773" s="4" t="s">
        <v>7908</v>
      </c>
      <c r="B2773" s="4" t="s">
        <v>2433</v>
      </c>
      <c r="C2773" s="4" t="s">
        <v>5147</v>
      </c>
      <c r="D2773" s="5">
        <v>45754</v>
      </c>
      <c r="E2773" s="4" t="s">
        <v>21</v>
      </c>
      <c r="F2773" s="4" t="s">
        <v>4824</v>
      </c>
      <c r="G2773" s="4" t="s">
        <v>5069</v>
      </c>
      <c r="H2773" s="4"/>
      <c r="I2773" s="4">
        <v>222</v>
      </c>
      <c r="J2773" s="4"/>
      <c r="K2773" s="4" t="s">
        <v>4947</v>
      </c>
    </row>
    <row r="2774" spans="1:11">
      <c r="A2774" s="4" t="s">
        <v>7909</v>
      </c>
      <c r="B2774" s="4" t="s">
        <v>338</v>
      </c>
      <c r="C2774" s="4" t="s">
        <v>5383</v>
      </c>
      <c r="D2774" s="5">
        <v>45988</v>
      </c>
      <c r="E2774" s="4" t="s">
        <v>369</v>
      </c>
      <c r="F2774" s="4" t="s">
        <v>4865</v>
      </c>
      <c r="G2774" s="4" t="s">
        <v>5059</v>
      </c>
      <c r="H2774" s="4" t="s">
        <v>5063</v>
      </c>
      <c r="I2774" s="4">
        <v>1194</v>
      </c>
      <c r="J2774" s="4" t="s">
        <v>4946</v>
      </c>
      <c r="K2774" s="4" t="s">
        <v>5003</v>
      </c>
    </row>
    <row r="2775" spans="1:11">
      <c r="A2775" s="4" t="s">
        <v>7910</v>
      </c>
      <c r="B2775" s="4" t="s">
        <v>2581</v>
      </c>
      <c r="C2775" s="4" t="s">
        <v>5226</v>
      </c>
      <c r="D2775" s="5">
        <v>45977</v>
      </c>
      <c r="E2775" s="4" t="s">
        <v>5022</v>
      </c>
      <c r="F2775" s="4" t="s">
        <v>4875</v>
      </c>
      <c r="G2775" s="4" t="s">
        <v>4972</v>
      </c>
      <c r="H2775" s="4"/>
      <c r="I2775" s="4">
        <v>2055</v>
      </c>
      <c r="J2775" s="4" t="s">
        <v>5002</v>
      </c>
      <c r="K2775" s="4" t="s">
        <v>4963</v>
      </c>
    </row>
    <row r="2776" spans="1:11">
      <c r="A2776" s="4" t="s">
        <v>7911</v>
      </c>
      <c r="B2776" s="4" t="s">
        <v>1611</v>
      </c>
      <c r="C2776" s="4" t="s">
        <v>5186</v>
      </c>
      <c r="D2776" s="5">
        <v>45842</v>
      </c>
      <c r="E2776" s="4" t="s">
        <v>5113</v>
      </c>
      <c r="F2776" s="4" t="s">
        <v>4824</v>
      </c>
      <c r="G2776" s="4" t="s">
        <v>4997</v>
      </c>
      <c r="H2776" s="4" t="s">
        <v>5011</v>
      </c>
      <c r="I2776" s="4">
        <v>1313</v>
      </c>
      <c r="J2776" s="4" t="s">
        <v>4956</v>
      </c>
      <c r="K2776" s="4" t="s">
        <v>5035</v>
      </c>
    </row>
    <row r="2777" spans="1:11">
      <c r="A2777" s="4" t="s">
        <v>7912</v>
      </c>
      <c r="B2777" s="4" t="s">
        <v>1197</v>
      </c>
      <c r="C2777" s="4" t="s">
        <v>5111</v>
      </c>
      <c r="D2777" s="5">
        <v>45672</v>
      </c>
      <c r="E2777" s="4" t="s">
        <v>5022</v>
      </c>
      <c r="F2777" s="4"/>
      <c r="G2777" s="4"/>
      <c r="H2777" s="4" t="s">
        <v>5072</v>
      </c>
      <c r="I2777" s="4">
        <v>1381</v>
      </c>
      <c r="J2777" s="4" t="s">
        <v>5049</v>
      </c>
      <c r="K2777" s="4"/>
    </row>
    <row r="2778" spans="1:11">
      <c r="A2778" s="4" t="s">
        <v>7913</v>
      </c>
      <c r="B2778" s="4" t="s">
        <v>2935</v>
      </c>
      <c r="C2778" s="4" t="s">
        <v>5202</v>
      </c>
      <c r="D2778" s="5">
        <v>45669</v>
      </c>
      <c r="E2778" s="4" t="s">
        <v>21</v>
      </c>
      <c r="F2778" s="4" t="s">
        <v>4857</v>
      </c>
      <c r="G2778" s="4" t="s">
        <v>5132</v>
      </c>
      <c r="H2778" s="4"/>
      <c r="I2778" s="4">
        <v>372</v>
      </c>
      <c r="J2778" s="4" t="s">
        <v>5002</v>
      </c>
      <c r="K2778" s="4" t="s">
        <v>4999</v>
      </c>
    </row>
    <row r="2779" spans="1:11">
      <c r="A2779" s="4" t="s">
        <v>7914</v>
      </c>
      <c r="B2779" s="4" t="s">
        <v>2767</v>
      </c>
      <c r="C2779" s="4" t="s">
        <v>5325</v>
      </c>
      <c r="D2779" s="5">
        <v>45846</v>
      </c>
      <c r="E2779" s="4"/>
      <c r="F2779" s="4" t="s">
        <v>4875</v>
      </c>
      <c r="G2779" s="4" t="s">
        <v>4933</v>
      </c>
      <c r="H2779" s="4" t="s">
        <v>4939</v>
      </c>
      <c r="I2779" s="4">
        <v>2238</v>
      </c>
      <c r="J2779" s="4" t="s">
        <v>5082</v>
      </c>
      <c r="K2779" s="4" t="s">
        <v>5047</v>
      </c>
    </row>
    <row r="2780" spans="1:11">
      <c r="A2780" s="4" t="s">
        <v>7915</v>
      </c>
      <c r="B2780" s="4" t="s">
        <v>4067</v>
      </c>
      <c r="C2780" s="4" t="s">
        <v>5348</v>
      </c>
      <c r="D2780" s="5">
        <v>45781</v>
      </c>
      <c r="E2780" s="4" t="s">
        <v>5127</v>
      </c>
      <c r="F2780" s="4" t="s">
        <v>4847</v>
      </c>
      <c r="G2780" s="4" t="s">
        <v>5135</v>
      </c>
      <c r="H2780" s="4"/>
      <c r="I2780" s="4">
        <v>1900</v>
      </c>
      <c r="J2780" s="4" t="s">
        <v>5082</v>
      </c>
      <c r="K2780" s="4" t="s">
        <v>4963</v>
      </c>
    </row>
    <row r="2781" spans="1:11">
      <c r="A2781" s="4" t="s">
        <v>7916</v>
      </c>
      <c r="B2781" s="4" t="s">
        <v>3986</v>
      </c>
      <c r="C2781" s="4" t="s">
        <v>5106</v>
      </c>
      <c r="D2781" s="5">
        <v>45772</v>
      </c>
      <c r="E2781" s="4" t="s">
        <v>5056</v>
      </c>
      <c r="F2781" s="4" t="s">
        <v>4908</v>
      </c>
      <c r="G2781" s="4" t="s">
        <v>5014</v>
      </c>
      <c r="H2781" s="4" t="s">
        <v>5136</v>
      </c>
      <c r="I2781" s="4">
        <v>2208</v>
      </c>
      <c r="J2781" s="4" t="s">
        <v>5031</v>
      </c>
      <c r="K2781" s="4" t="s">
        <v>5026</v>
      </c>
    </row>
    <row r="2782" spans="1:11">
      <c r="A2782" s="4" t="s">
        <v>7917</v>
      </c>
      <c r="B2782" s="4" t="s">
        <v>3588</v>
      </c>
      <c r="C2782" s="4" t="s">
        <v>5213</v>
      </c>
      <c r="D2782" s="5">
        <v>45939</v>
      </c>
      <c r="E2782" s="4" t="s">
        <v>5094</v>
      </c>
      <c r="F2782" s="4" t="s">
        <v>4865</v>
      </c>
      <c r="G2782" s="4" t="s">
        <v>4944</v>
      </c>
      <c r="H2782" s="4" t="s">
        <v>4983</v>
      </c>
      <c r="I2782" s="4">
        <v>2182</v>
      </c>
      <c r="J2782" s="4" t="s">
        <v>5002</v>
      </c>
      <c r="K2782" s="4" t="s">
        <v>5035</v>
      </c>
    </row>
    <row r="2783" spans="1:11">
      <c r="A2783" s="4" t="s">
        <v>7918</v>
      </c>
      <c r="B2783" s="4" t="s">
        <v>3844</v>
      </c>
      <c r="C2783" s="4" t="s">
        <v>5068</v>
      </c>
      <c r="D2783" s="5">
        <v>45793</v>
      </c>
      <c r="E2783" s="4" t="s">
        <v>251</v>
      </c>
      <c r="F2783" s="4" t="s">
        <v>4891</v>
      </c>
      <c r="G2783" s="4" t="s">
        <v>4967</v>
      </c>
      <c r="H2783" s="4" t="s">
        <v>5011</v>
      </c>
      <c r="I2783" s="4">
        <v>1277</v>
      </c>
      <c r="J2783" s="4" t="s">
        <v>4984</v>
      </c>
      <c r="K2783" s="4" t="s">
        <v>5053</v>
      </c>
    </row>
    <row r="2784" spans="1:11">
      <c r="A2784" s="4" t="s">
        <v>7919</v>
      </c>
      <c r="B2784" s="4" t="s">
        <v>4641</v>
      </c>
      <c r="C2784" s="4" t="s">
        <v>5016</v>
      </c>
      <c r="D2784" s="5">
        <v>45937</v>
      </c>
      <c r="E2784" s="4" t="s">
        <v>5056</v>
      </c>
      <c r="F2784" s="4"/>
      <c r="G2784" s="4"/>
      <c r="H2784" s="4" t="s">
        <v>4998</v>
      </c>
      <c r="I2784" s="4">
        <v>527</v>
      </c>
      <c r="J2784" s="4" t="s">
        <v>4946</v>
      </c>
      <c r="K2784" s="4" t="s">
        <v>4957</v>
      </c>
    </row>
    <row r="2785" spans="1:11">
      <c r="A2785" s="4" t="s">
        <v>7920</v>
      </c>
      <c r="B2785" s="4" t="s">
        <v>2782</v>
      </c>
      <c r="C2785" s="4" t="s">
        <v>5126</v>
      </c>
      <c r="D2785" s="5">
        <v>45995</v>
      </c>
      <c r="E2785" s="4" t="s">
        <v>4943</v>
      </c>
      <c r="F2785" s="4" t="s">
        <v>4839</v>
      </c>
      <c r="G2785" s="4" t="s">
        <v>5014</v>
      </c>
      <c r="H2785" s="4" t="s">
        <v>5006</v>
      </c>
      <c r="I2785" s="4">
        <v>901</v>
      </c>
      <c r="J2785" s="4" t="s">
        <v>4984</v>
      </c>
      <c r="K2785" s="4" t="s">
        <v>4978</v>
      </c>
    </row>
    <row r="2786" spans="1:11">
      <c r="A2786" s="4" t="s">
        <v>7921</v>
      </c>
      <c r="B2786" s="4" t="s">
        <v>3123</v>
      </c>
      <c r="C2786" s="4" t="s">
        <v>5263</v>
      </c>
      <c r="D2786" s="5">
        <v>45992</v>
      </c>
      <c r="E2786" s="4" t="s">
        <v>308</v>
      </c>
      <c r="F2786" s="4"/>
      <c r="G2786" s="4" t="s">
        <v>5039</v>
      </c>
      <c r="H2786" s="4" t="s">
        <v>5090</v>
      </c>
      <c r="I2786" s="4">
        <v>1380</v>
      </c>
      <c r="J2786" s="4" t="s">
        <v>5031</v>
      </c>
      <c r="K2786" s="4"/>
    </row>
    <row r="2787" spans="1:11">
      <c r="A2787" s="4" t="s">
        <v>7922</v>
      </c>
      <c r="B2787" s="4" t="s">
        <v>719</v>
      </c>
      <c r="C2787" s="4" t="s">
        <v>5111</v>
      </c>
      <c r="D2787" s="5">
        <v>45752</v>
      </c>
      <c r="E2787" s="4" t="s">
        <v>251</v>
      </c>
      <c r="F2787" s="4" t="s">
        <v>4839</v>
      </c>
      <c r="G2787" s="4" t="s">
        <v>5069</v>
      </c>
      <c r="H2787" s="4"/>
      <c r="I2787" s="4">
        <v>136</v>
      </c>
      <c r="J2787" s="4" t="s">
        <v>5191</v>
      </c>
      <c r="K2787" s="4" t="s">
        <v>4978</v>
      </c>
    </row>
    <row r="2788" spans="1:11">
      <c r="A2788" s="4" t="s">
        <v>7923</v>
      </c>
      <c r="B2788" s="4" t="s">
        <v>2748</v>
      </c>
      <c r="C2788" s="4" t="s">
        <v>4937</v>
      </c>
      <c r="D2788" s="5">
        <v>45817</v>
      </c>
      <c r="E2788" s="4"/>
      <c r="F2788" s="4" t="s">
        <v>4898</v>
      </c>
      <c r="G2788" s="4" t="s">
        <v>4967</v>
      </c>
      <c r="H2788" s="4" t="s">
        <v>4934</v>
      </c>
      <c r="I2788" s="4">
        <v>1161</v>
      </c>
      <c r="J2788" s="4" t="s">
        <v>4956</v>
      </c>
      <c r="K2788" s="4" t="s">
        <v>5003</v>
      </c>
    </row>
    <row r="2789" spans="1:11">
      <c r="A2789" s="4" t="s">
        <v>7924</v>
      </c>
      <c r="B2789" s="4" t="s">
        <v>4804</v>
      </c>
      <c r="C2789" s="4" t="s">
        <v>5176</v>
      </c>
      <c r="D2789" s="5">
        <v>45946</v>
      </c>
      <c r="E2789" s="4" t="s">
        <v>5043</v>
      </c>
      <c r="F2789" s="4"/>
      <c r="G2789" s="4"/>
      <c r="H2789" s="4" t="s">
        <v>5136</v>
      </c>
      <c r="I2789" s="4">
        <v>1671</v>
      </c>
      <c r="J2789" s="4" t="s">
        <v>5107</v>
      </c>
      <c r="K2789" s="4" t="s">
        <v>5003</v>
      </c>
    </row>
    <row r="2790" spans="1:11">
      <c r="A2790" s="4" t="s">
        <v>7925</v>
      </c>
      <c r="B2790" s="4" t="s">
        <v>2291</v>
      </c>
      <c r="C2790" s="4" t="s">
        <v>5348</v>
      </c>
      <c r="D2790" s="5">
        <v>45974</v>
      </c>
      <c r="E2790" s="4" t="s">
        <v>5113</v>
      </c>
      <c r="F2790" s="4" t="s">
        <v>4891</v>
      </c>
      <c r="G2790" s="4" t="s">
        <v>5069</v>
      </c>
      <c r="H2790" s="4" t="s">
        <v>4951</v>
      </c>
      <c r="I2790" s="4">
        <v>2322</v>
      </c>
      <c r="J2790" s="4" t="s">
        <v>5092</v>
      </c>
      <c r="K2790" s="4"/>
    </row>
    <row r="2791" spans="1:11">
      <c r="A2791" s="4" t="s">
        <v>7926</v>
      </c>
      <c r="B2791" s="4" t="s">
        <v>3474</v>
      </c>
      <c r="C2791" s="4" t="s">
        <v>5068</v>
      </c>
      <c r="D2791" s="5">
        <v>45993</v>
      </c>
      <c r="E2791" s="4"/>
      <c r="F2791" s="4"/>
      <c r="G2791" s="4" t="s">
        <v>5089</v>
      </c>
      <c r="H2791" s="4" t="s">
        <v>4968</v>
      </c>
      <c r="I2791" s="4">
        <v>173</v>
      </c>
      <c r="J2791" s="4" t="s">
        <v>4940</v>
      </c>
      <c r="K2791" s="4"/>
    </row>
    <row r="2792" spans="1:11">
      <c r="A2792" s="4" t="s">
        <v>7927</v>
      </c>
      <c r="B2792" s="4" t="s">
        <v>4625</v>
      </c>
      <c r="C2792" s="4" t="s">
        <v>5020</v>
      </c>
      <c r="D2792" s="5">
        <v>45967</v>
      </c>
      <c r="E2792" s="4" t="s">
        <v>20</v>
      </c>
      <c r="F2792" s="4" t="s">
        <v>4891</v>
      </c>
      <c r="G2792" s="4" t="s">
        <v>5069</v>
      </c>
      <c r="H2792" s="4" t="s">
        <v>5136</v>
      </c>
      <c r="I2792" s="4">
        <v>999</v>
      </c>
      <c r="J2792" s="4" t="s">
        <v>5002</v>
      </c>
      <c r="K2792" s="4" t="s">
        <v>5003</v>
      </c>
    </row>
    <row r="2793" spans="1:11">
      <c r="A2793" s="4" t="s">
        <v>7928</v>
      </c>
      <c r="B2793" s="4" t="s">
        <v>863</v>
      </c>
      <c r="C2793" s="4" t="s">
        <v>4953</v>
      </c>
      <c r="D2793" s="5">
        <v>45843</v>
      </c>
      <c r="E2793" s="4" t="s">
        <v>308</v>
      </c>
      <c r="F2793" s="4" t="s">
        <v>4824</v>
      </c>
      <c r="G2793" s="4" t="s">
        <v>5135</v>
      </c>
      <c r="H2793" s="4"/>
      <c r="I2793" s="4">
        <v>1372</v>
      </c>
      <c r="J2793" s="4" t="s">
        <v>4935</v>
      </c>
      <c r="K2793" s="4" t="s">
        <v>5026</v>
      </c>
    </row>
    <row r="2794" spans="1:11">
      <c r="A2794" s="4" t="s">
        <v>7929</v>
      </c>
      <c r="B2794" s="4" t="s">
        <v>3622</v>
      </c>
      <c r="C2794" s="4" t="s">
        <v>5037</v>
      </c>
      <c r="D2794" s="5">
        <v>45854</v>
      </c>
      <c r="E2794" s="4" t="s">
        <v>21</v>
      </c>
      <c r="F2794" s="4" t="s">
        <v>4875</v>
      </c>
      <c r="G2794" s="4" t="s">
        <v>4938</v>
      </c>
      <c r="H2794" s="4" t="s">
        <v>4994</v>
      </c>
      <c r="I2794" s="4">
        <v>794</v>
      </c>
      <c r="J2794" s="4" t="s">
        <v>5092</v>
      </c>
      <c r="K2794" s="4" t="s">
        <v>5026</v>
      </c>
    </row>
    <row r="2795" spans="1:11">
      <c r="A2795" s="4" t="s">
        <v>7930</v>
      </c>
      <c r="B2795" s="4" t="s">
        <v>4527</v>
      </c>
      <c r="C2795" s="4" t="s">
        <v>5106</v>
      </c>
      <c r="D2795" s="5">
        <v>45818</v>
      </c>
      <c r="E2795" s="4" t="s">
        <v>4966</v>
      </c>
      <c r="F2795" s="4" t="s">
        <v>4819</v>
      </c>
      <c r="G2795" s="4" t="s">
        <v>5062</v>
      </c>
      <c r="H2795" s="4"/>
      <c r="I2795" s="4">
        <v>2135</v>
      </c>
      <c r="J2795" s="4" t="s">
        <v>4935</v>
      </c>
      <c r="K2795" s="4" t="s">
        <v>5047</v>
      </c>
    </row>
    <row r="2796" spans="1:11">
      <c r="A2796" s="4" t="s">
        <v>7931</v>
      </c>
      <c r="B2796" s="4" t="s">
        <v>2967</v>
      </c>
      <c r="C2796" s="4" t="s">
        <v>5029</v>
      </c>
      <c r="D2796" s="5">
        <v>45682</v>
      </c>
      <c r="E2796" s="4" t="s">
        <v>5038</v>
      </c>
      <c r="F2796" s="4" t="s">
        <v>4908</v>
      </c>
      <c r="G2796" s="4" t="s">
        <v>5120</v>
      </c>
      <c r="H2796" s="4" t="s">
        <v>5090</v>
      </c>
      <c r="I2796" s="4">
        <v>744</v>
      </c>
      <c r="J2796" s="4" t="s">
        <v>5107</v>
      </c>
      <c r="K2796" s="4" t="s">
        <v>5023</v>
      </c>
    </row>
    <row r="2797" spans="1:11">
      <c r="A2797" s="4" t="s">
        <v>7932</v>
      </c>
      <c r="B2797" s="4" t="s">
        <v>3026</v>
      </c>
      <c r="C2797" s="4" t="s">
        <v>5106</v>
      </c>
      <c r="D2797" s="5">
        <v>45803</v>
      </c>
      <c r="E2797" s="4" t="s">
        <v>251</v>
      </c>
      <c r="F2797" s="4"/>
      <c r="G2797" s="4" t="s">
        <v>5025</v>
      </c>
      <c r="H2797" s="4" t="s">
        <v>5072</v>
      </c>
      <c r="I2797" s="4">
        <v>1216</v>
      </c>
      <c r="J2797" s="4" t="s">
        <v>5092</v>
      </c>
      <c r="K2797" s="4" t="s">
        <v>5047</v>
      </c>
    </row>
    <row r="2798" spans="1:11">
      <c r="A2798" s="4" t="s">
        <v>7933</v>
      </c>
      <c r="B2798" s="4" t="s">
        <v>2740</v>
      </c>
      <c r="C2798" s="4" t="s">
        <v>4942</v>
      </c>
      <c r="D2798" s="5">
        <v>45696</v>
      </c>
      <c r="E2798" s="4"/>
      <c r="F2798" s="4" t="s">
        <v>4891</v>
      </c>
      <c r="G2798" s="4" t="s">
        <v>5030</v>
      </c>
      <c r="H2798" s="4" t="s">
        <v>133</v>
      </c>
      <c r="I2798" s="4">
        <v>645</v>
      </c>
      <c r="J2798" s="4" t="s">
        <v>5031</v>
      </c>
      <c r="K2798" s="4"/>
    </row>
    <row r="2799" spans="1:11">
      <c r="A2799" s="4" t="s">
        <v>7934</v>
      </c>
      <c r="B2799" s="4" t="s">
        <v>4141</v>
      </c>
      <c r="C2799" s="4" t="s">
        <v>5152</v>
      </c>
      <c r="D2799" s="5">
        <v>45943</v>
      </c>
      <c r="E2799" s="4" t="s">
        <v>5134</v>
      </c>
      <c r="F2799" s="4"/>
      <c r="G2799" s="4" t="s">
        <v>5010</v>
      </c>
      <c r="H2799" s="4" t="s">
        <v>5011</v>
      </c>
      <c r="I2799" s="4">
        <v>2169</v>
      </c>
      <c r="J2799" s="4" t="s">
        <v>4935</v>
      </c>
      <c r="K2799" s="4" t="s">
        <v>4947</v>
      </c>
    </row>
    <row r="2800" spans="1:11">
      <c r="A2800" s="4" t="s">
        <v>7935</v>
      </c>
      <c r="B2800" s="4" t="s">
        <v>2559</v>
      </c>
      <c r="C2800" s="4" t="s">
        <v>4949</v>
      </c>
      <c r="D2800" s="5">
        <v>45694</v>
      </c>
      <c r="E2800" s="4" t="s">
        <v>5065</v>
      </c>
      <c r="F2800" s="4" t="s">
        <v>4824</v>
      </c>
      <c r="G2800" s="4" t="s">
        <v>5089</v>
      </c>
      <c r="H2800" s="4" t="s">
        <v>5060</v>
      </c>
      <c r="I2800" s="4"/>
      <c r="J2800" s="4"/>
      <c r="K2800" s="4" t="s">
        <v>5012</v>
      </c>
    </row>
    <row r="2801" spans="1:12">
      <c r="A2801" s="4" t="s">
        <v>7936</v>
      </c>
      <c r="B2801" s="4" t="s">
        <v>3302</v>
      </c>
      <c r="C2801" s="4" t="s">
        <v>5042</v>
      </c>
      <c r="D2801" s="5">
        <v>45663</v>
      </c>
      <c r="E2801" s="4" t="s">
        <v>4954</v>
      </c>
      <c r="F2801" s="4" t="s">
        <v>4857</v>
      </c>
      <c r="G2801" s="4" t="s">
        <v>5014</v>
      </c>
      <c r="H2801" s="4" t="s">
        <v>222</v>
      </c>
      <c r="I2801" s="4">
        <v>948</v>
      </c>
      <c r="J2801" s="4" t="s">
        <v>5092</v>
      </c>
      <c r="K2801" s="4" t="s">
        <v>5003</v>
      </c>
      <c r="L2801" s="4"/>
    </row>
    <row r="2802" spans="1:12">
      <c r="A2802" s="4" t="s">
        <v>7937</v>
      </c>
      <c r="B2802" s="4" t="s">
        <v>4225</v>
      </c>
      <c r="C2802" s="4" t="s">
        <v>5226</v>
      </c>
      <c r="D2802" s="5">
        <v>45887</v>
      </c>
      <c r="E2802" s="4" t="s">
        <v>20</v>
      </c>
      <c r="F2802" s="4" t="s">
        <v>4824</v>
      </c>
      <c r="G2802" s="4" t="s">
        <v>5044</v>
      </c>
      <c r="H2802" s="4" t="s">
        <v>5076</v>
      </c>
      <c r="I2802" s="4">
        <v>1678</v>
      </c>
      <c r="J2802" s="4" t="s">
        <v>5100</v>
      </c>
      <c r="K2802" s="4" t="s">
        <v>5026</v>
      </c>
      <c r="L2802" s="4"/>
    </row>
    <row r="2803" spans="1:12">
      <c r="A2803" s="4" t="s">
        <v>7938</v>
      </c>
      <c r="B2803" s="4" t="s">
        <v>1494</v>
      </c>
      <c r="C2803" s="4" t="s">
        <v>5163</v>
      </c>
      <c r="D2803" s="5">
        <v>45819</v>
      </c>
      <c r="E2803" s="4" t="s">
        <v>5038</v>
      </c>
      <c r="F2803" s="4" t="s">
        <v>4824</v>
      </c>
      <c r="G2803" s="4" t="s">
        <v>5025</v>
      </c>
      <c r="H2803" s="4" t="s">
        <v>4945</v>
      </c>
      <c r="I2803" s="4">
        <v>720</v>
      </c>
      <c r="J2803" s="4" t="s">
        <v>5107</v>
      </c>
      <c r="K2803" s="4" t="s">
        <v>5122</v>
      </c>
      <c r="L2803" s="4"/>
    </row>
    <row r="2804" spans="1:12">
      <c r="A2804" s="4" t="s">
        <v>7939</v>
      </c>
      <c r="B2804" s="4" t="s">
        <v>3716</v>
      </c>
      <c r="C2804" s="4" t="s">
        <v>5009</v>
      </c>
      <c r="D2804" s="5">
        <v>45742</v>
      </c>
      <c r="E2804" s="4" t="s">
        <v>21</v>
      </c>
      <c r="F2804" s="4" t="s">
        <v>4875</v>
      </c>
      <c r="G2804" s="4" t="s">
        <v>4955</v>
      </c>
      <c r="H2804" s="4" t="s">
        <v>489</v>
      </c>
      <c r="I2804" s="4">
        <v>1573</v>
      </c>
      <c r="J2804" s="4" t="s">
        <v>4977</v>
      </c>
      <c r="K2804" s="4" t="s">
        <v>5023</v>
      </c>
      <c r="L2804" s="4"/>
    </row>
    <row r="2805" spans="1:12">
      <c r="A2805" s="4" t="s">
        <v>7940</v>
      </c>
      <c r="B2805" s="4" t="s">
        <v>1884</v>
      </c>
      <c r="C2805" s="4" t="s">
        <v>4942</v>
      </c>
      <c r="D2805" s="5">
        <v>45666</v>
      </c>
      <c r="E2805" s="4" t="s">
        <v>5056</v>
      </c>
      <c r="F2805" s="4" t="s">
        <v>4908</v>
      </c>
      <c r="G2805" s="4" t="s">
        <v>5059</v>
      </c>
      <c r="H2805" s="4" t="s">
        <v>4994</v>
      </c>
      <c r="I2805" s="4">
        <v>1568</v>
      </c>
      <c r="J2805" s="4" t="s">
        <v>5100</v>
      </c>
      <c r="K2805" s="4" t="s">
        <v>4930</v>
      </c>
      <c r="L2805" s="4"/>
    </row>
    <row r="2806" spans="1:12">
      <c r="A2806" s="4" t="s">
        <v>7941</v>
      </c>
      <c r="B2806" s="4" t="s">
        <v>866</v>
      </c>
      <c r="C2806" s="4" t="s">
        <v>5046</v>
      </c>
      <c r="D2806" s="5">
        <v>45722</v>
      </c>
      <c r="E2806" s="4" t="s">
        <v>4954</v>
      </c>
      <c r="F2806" s="4" t="s">
        <v>4875</v>
      </c>
      <c r="G2806" s="4" t="s">
        <v>4997</v>
      </c>
      <c r="H2806" s="4" t="s">
        <v>316</v>
      </c>
      <c r="I2806" s="4">
        <v>679</v>
      </c>
      <c r="J2806" s="4" t="s">
        <v>4940</v>
      </c>
      <c r="K2806" s="4" t="s">
        <v>4963</v>
      </c>
      <c r="L2806" s="4" t="s">
        <v>5620</v>
      </c>
    </row>
    <row r="2807" spans="1:12">
      <c r="A2807" s="4" t="s">
        <v>7942</v>
      </c>
      <c r="B2807" s="4" t="s">
        <v>971</v>
      </c>
      <c r="C2807" s="4" t="s">
        <v>4986</v>
      </c>
      <c r="D2807" s="5">
        <v>45997</v>
      </c>
      <c r="E2807" s="4"/>
      <c r="F2807" s="4"/>
      <c r="G2807" s="4" t="s">
        <v>4997</v>
      </c>
      <c r="H2807" s="4" t="s">
        <v>4951</v>
      </c>
      <c r="I2807" s="4">
        <v>559</v>
      </c>
      <c r="J2807" s="4" t="s">
        <v>5031</v>
      </c>
      <c r="K2807" s="4" t="s">
        <v>4947</v>
      </c>
      <c r="L2807" s="4"/>
    </row>
    <row r="2808" spans="1:12">
      <c r="A2808" s="4" t="s">
        <v>7943</v>
      </c>
      <c r="B2808" s="4" t="s">
        <v>4190</v>
      </c>
      <c r="C2808" s="4" t="s">
        <v>5078</v>
      </c>
      <c r="D2808" s="5">
        <v>45783</v>
      </c>
      <c r="E2808" s="4" t="s">
        <v>5034</v>
      </c>
      <c r="F2808" s="4" t="s">
        <v>4865</v>
      </c>
      <c r="G2808" s="4" t="s">
        <v>4938</v>
      </c>
      <c r="H2808" s="4" t="s">
        <v>4934</v>
      </c>
      <c r="I2808" s="4">
        <v>412</v>
      </c>
      <c r="J2808" s="4" t="s">
        <v>5100</v>
      </c>
      <c r="K2808" s="4" t="s">
        <v>4969</v>
      </c>
      <c r="L2808" s="4" t="s">
        <v>5298</v>
      </c>
    </row>
    <row r="2809" spans="1:12">
      <c r="A2809" s="4" t="s">
        <v>7944</v>
      </c>
      <c r="B2809" s="4" t="s">
        <v>511</v>
      </c>
      <c r="C2809" s="4" t="s">
        <v>5206</v>
      </c>
      <c r="D2809" s="5">
        <v>45957</v>
      </c>
      <c r="E2809" s="4" t="s">
        <v>5043</v>
      </c>
      <c r="F2809" s="4" t="s">
        <v>4839</v>
      </c>
      <c r="G2809" s="4" t="s">
        <v>4927</v>
      </c>
      <c r="H2809" s="4" t="s">
        <v>133</v>
      </c>
      <c r="I2809" s="4"/>
      <c r="J2809" s="4" t="s">
        <v>5082</v>
      </c>
      <c r="K2809" s="4" t="s">
        <v>5023</v>
      </c>
      <c r="L2809" s="4"/>
    </row>
    <row r="2810" spans="1:12">
      <c r="A2810" s="4" t="s">
        <v>7945</v>
      </c>
      <c r="B2810" s="4" t="s">
        <v>2622</v>
      </c>
      <c r="C2810" s="4" t="s">
        <v>5078</v>
      </c>
      <c r="D2810" s="5">
        <v>45987</v>
      </c>
      <c r="E2810" s="4" t="s">
        <v>4954</v>
      </c>
      <c r="F2810" s="4"/>
      <c r="G2810" s="4"/>
      <c r="H2810" s="4" t="s">
        <v>4939</v>
      </c>
      <c r="I2810" s="4">
        <v>1013</v>
      </c>
      <c r="J2810" s="4" t="s">
        <v>5018</v>
      </c>
      <c r="K2810" s="4" t="s">
        <v>4947</v>
      </c>
      <c r="L2810" s="4"/>
    </row>
    <row r="2811" spans="1:12">
      <c r="A2811" s="4" t="s">
        <v>7946</v>
      </c>
      <c r="B2811" s="4" t="s">
        <v>3642</v>
      </c>
      <c r="C2811" s="4" t="s">
        <v>5097</v>
      </c>
      <c r="D2811" s="5">
        <v>45800</v>
      </c>
      <c r="E2811" s="4" t="s">
        <v>5022</v>
      </c>
      <c r="F2811" s="4" t="s">
        <v>4847</v>
      </c>
      <c r="G2811" s="4" t="s">
        <v>5069</v>
      </c>
      <c r="H2811" s="4" t="s">
        <v>4983</v>
      </c>
      <c r="I2811" s="4">
        <v>2203</v>
      </c>
      <c r="J2811" s="4" t="s">
        <v>5082</v>
      </c>
      <c r="K2811" s="4"/>
      <c r="L2811" s="4"/>
    </row>
    <row r="2812" spans="1:12">
      <c r="A2812" s="4" t="s">
        <v>7947</v>
      </c>
      <c r="B2812" s="4" t="s">
        <v>267</v>
      </c>
      <c r="C2812" s="4" t="s">
        <v>4942</v>
      </c>
      <c r="D2812" s="5">
        <v>45985</v>
      </c>
      <c r="E2812" s="4"/>
      <c r="F2812" s="4" t="s">
        <v>4847</v>
      </c>
      <c r="G2812" s="4" t="s">
        <v>5039</v>
      </c>
      <c r="H2812" s="4" t="s">
        <v>5080</v>
      </c>
      <c r="I2812" s="4">
        <v>859</v>
      </c>
      <c r="J2812" s="4" t="s">
        <v>4977</v>
      </c>
      <c r="K2812" s="4" t="s">
        <v>4999</v>
      </c>
      <c r="L2812" s="4"/>
    </row>
    <row r="2813" spans="1:12">
      <c r="A2813" s="4" t="s">
        <v>7948</v>
      </c>
      <c r="B2813" s="4" t="s">
        <v>511</v>
      </c>
      <c r="C2813" s="4" t="s">
        <v>4965</v>
      </c>
      <c r="D2813" s="5">
        <v>45689</v>
      </c>
      <c r="E2813" s="4" t="s">
        <v>21</v>
      </c>
      <c r="F2813" s="4"/>
      <c r="G2813" s="4"/>
      <c r="H2813" s="4" t="s">
        <v>5136</v>
      </c>
      <c r="I2813" s="4"/>
      <c r="J2813" s="4" t="s">
        <v>5107</v>
      </c>
      <c r="K2813" s="4" t="s">
        <v>4999</v>
      </c>
      <c r="L2813" s="4"/>
    </row>
    <row r="2814" spans="1:12">
      <c r="A2814" s="4" t="s">
        <v>7949</v>
      </c>
      <c r="B2814" s="4" t="s">
        <v>2028</v>
      </c>
      <c r="C2814" s="4" t="s">
        <v>5037</v>
      </c>
      <c r="D2814" s="5">
        <v>45982</v>
      </c>
      <c r="E2814" s="4" t="s">
        <v>20</v>
      </c>
      <c r="F2814" s="4"/>
      <c r="G2814" s="4" t="s">
        <v>5132</v>
      </c>
      <c r="H2814" s="4" t="s">
        <v>4988</v>
      </c>
      <c r="I2814" s="4">
        <v>725</v>
      </c>
      <c r="J2814" s="4" t="s">
        <v>5049</v>
      </c>
      <c r="K2814" s="4" t="s">
        <v>4957</v>
      </c>
      <c r="L2814" s="4"/>
    </row>
    <row r="2815" spans="1:12">
      <c r="A2815" s="4" t="s">
        <v>7950</v>
      </c>
      <c r="B2815" s="4" t="s">
        <v>2122</v>
      </c>
      <c r="C2815" s="4" t="s">
        <v>5240</v>
      </c>
      <c r="D2815" s="5">
        <v>45980</v>
      </c>
      <c r="E2815" s="4" t="s">
        <v>369</v>
      </c>
      <c r="F2815" s="4" t="s">
        <v>4908</v>
      </c>
      <c r="G2815" s="4" t="s">
        <v>5062</v>
      </c>
      <c r="H2815" s="4" t="s">
        <v>5060</v>
      </c>
      <c r="I2815" s="4">
        <v>520</v>
      </c>
      <c r="J2815" s="4" t="s">
        <v>4962</v>
      </c>
      <c r="K2815" s="4" t="s">
        <v>4947</v>
      </c>
      <c r="L2815" s="4"/>
    </row>
    <row r="2816" spans="1:12">
      <c r="A2816" s="4" t="s">
        <v>7951</v>
      </c>
      <c r="B2816" s="4" t="s">
        <v>2318</v>
      </c>
      <c r="C2816" s="4" t="s">
        <v>5206</v>
      </c>
      <c r="D2816" s="5">
        <v>45953</v>
      </c>
      <c r="E2816" s="4" t="s">
        <v>5056</v>
      </c>
      <c r="F2816" s="4"/>
      <c r="G2816" s="4" t="s">
        <v>4972</v>
      </c>
      <c r="H2816" s="4" t="s">
        <v>4983</v>
      </c>
      <c r="I2816" s="4">
        <v>296</v>
      </c>
      <c r="J2816" s="4" t="s">
        <v>4956</v>
      </c>
      <c r="K2816" s="4"/>
      <c r="L2816" s="4"/>
    </row>
    <row r="2817" spans="1:12">
      <c r="A2817" s="4" t="s">
        <v>7952</v>
      </c>
      <c r="B2817" s="4" t="s">
        <v>4704</v>
      </c>
      <c r="C2817" s="4" t="s">
        <v>5046</v>
      </c>
      <c r="D2817" s="5">
        <v>45800</v>
      </c>
      <c r="E2817" s="4" t="s">
        <v>20</v>
      </c>
      <c r="F2817" s="4" t="s">
        <v>4847</v>
      </c>
      <c r="G2817" s="4" t="s">
        <v>4927</v>
      </c>
      <c r="H2817" s="4" t="s">
        <v>4998</v>
      </c>
      <c r="I2817" s="4">
        <v>2364</v>
      </c>
      <c r="J2817" s="4" t="s">
        <v>4984</v>
      </c>
      <c r="K2817" s="4" t="s">
        <v>5026</v>
      </c>
      <c r="L2817" s="4"/>
    </row>
    <row r="2818" spans="1:12">
      <c r="A2818" s="4" t="s">
        <v>7953</v>
      </c>
      <c r="B2818" s="4" t="s">
        <v>1350</v>
      </c>
      <c r="C2818" s="4" t="s">
        <v>4986</v>
      </c>
      <c r="D2818" s="5">
        <v>45726</v>
      </c>
      <c r="E2818" s="4"/>
      <c r="F2818" s="4"/>
      <c r="G2818" s="4" t="s">
        <v>4955</v>
      </c>
      <c r="H2818" s="4" t="s">
        <v>4983</v>
      </c>
      <c r="I2818" s="4">
        <v>1879</v>
      </c>
      <c r="J2818" s="4" t="s">
        <v>4935</v>
      </c>
      <c r="K2818" s="4" t="s">
        <v>4957</v>
      </c>
      <c r="L2818" s="4" t="s">
        <v>5392</v>
      </c>
    </row>
    <row r="2819" spans="1:12">
      <c r="A2819" s="4" t="s">
        <v>7954</v>
      </c>
      <c r="B2819" s="4" t="s">
        <v>2377</v>
      </c>
      <c r="C2819" s="4" t="s">
        <v>5005</v>
      </c>
      <c r="D2819" s="5">
        <v>45887</v>
      </c>
      <c r="E2819" s="4" t="s">
        <v>5094</v>
      </c>
      <c r="F2819" s="4" t="s">
        <v>4847</v>
      </c>
      <c r="G2819" s="4" t="s">
        <v>5069</v>
      </c>
      <c r="H2819" s="4" t="s">
        <v>4928</v>
      </c>
      <c r="I2819" s="4">
        <v>251</v>
      </c>
      <c r="J2819" s="4" t="s">
        <v>4935</v>
      </c>
      <c r="K2819" s="4" t="s">
        <v>5026</v>
      </c>
      <c r="L2819" s="4"/>
    </row>
    <row r="2820" spans="1:12">
      <c r="A2820" s="4" t="s">
        <v>7955</v>
      </c>
      <c r="B2820" s="4" t="s">
        <v>1043</v>
      </c>
      <c r="C2820" s="4" t="s">
        <v>5020</v>
      </c>
      <c r="D2820" s="5">
        <v>45779</v>
      </c>
      <c r="E2820" s="4" t="s">
        <v>308</v>
      </c>
      <c r="F2820" s="4" t="s">
        <v>4824</v>
      </c>
      <c r="G2820" s="4" t="s">
        <v>4993</v>
      </c>
      <c r="H2820" s="4" t="s">
        <v>5084</v>
      </c>
      <c r="I2820" s="4">
        <v>1758</v>
      </c>
      <c r="J2820" s="4" t="s">
        <v>5191</v>
      </c>
      <c r="K2820" s="4"/>
      <c r="L2820" s="4"/>
    </row>
    <row r="2821" spans="1:12">
      <c r="A2821" s="4" t="s">
        <v>7956</v>
      </c>
      <c r="B2821" s="4" t="s">
        <v>1892</v>
      </c>
      <c r="C2821" s="4" t="s">
        <v>5016</v>
      </c>
      <c r="D2821" s="5">
        <v>45834</v>
      </c>
      <c r="E2821" s="4" t="s">
        <v>5094</v>
      </c>
      <c r="F2821" s="4"/>
      <c r="G2821" s="4" t="s">
        <v>5172</v>
      </c>
      <c r="H2821" s="4" t="s">
        <v>4928</v>
      </c>
      <c r="I2821" s="4">
        <v>2217</v>
      </c>
      <c r="J2821" s="4" t="s">
        <v>5100</v>
      </c>
      <c r="K2821" s="4"/>
      <c r="L2821" s="4"/>
    </row>
    <row r="2822" spans="1:12">
      <c r="A2822" s="4" t="s">
        <v>7957</v>
      </c>
      <c r="B2822" s="4" t="s">
        <v>3833</v>
      </c>
      <c r="C2822" s="4" t="s">
        <v>5186</v>
      </c>
      <c r="D2822" s="5">
        <v>45788</v>
      </c>
      <c r="E2822" s="4" t="s">
        <v>4966</v>
      </c>
      <c r="F2822" s="4"/>
      <c r="G2822" s="4"/>
      <c r="H2822" s="4" t="s">
        <v>4928</v>
      </c>
      <c r="I2822" s="4">
        <v>2252</v>
      </c>
      <c r="J2822" s="4" t="s">
        <v>5082</v>
      </c>
      <c r="K2822" s="4" t="s">
        <v>5047</v>
      </c>
      <c r="L2822" s="4"/>
    </row>
    <row r="2823" spans="1:12">
      <c r="A2823" s="4" t="s">
        <v>7958</v>
      </c>
      <c r="B2823" s="4" t="s">
        <v>4804</v>
      </c>
      <c r="C2823" s="4" t="s">
        <v>5152</v>
      </c>
      <c r="D2823" s="5">
        <v>46005</v>
      </c>
      <c r="E2823" s="4" t="s">
        <v>21</v>
      </c>
      <c r="F2823" s="4" t="s">
        <v>4908</v>
      </c>
      <c r="G2823" s="4" t="s">
        <v>5062</v>
      </c>
      <c r="H2823" s="4" t="s">
        <v>133</v>
      </c>
      <c r="I2823" s="4"/>
      <c r="J2823" s="4" t="s">
        <v>5049</v>
      </c>
      <c r="K2823" s="4" t="s">
        <v>5026</v>
      </c>
      <c r="L2823" s="4"/>
    </row>
    <row r="2824" spans="1:12">
      <c r="A2824" s="4" t="s">
        <v>7959</v>
      </c>
      <c r="B2824" s="4" t="s">
        <v>1202</v>
      </c>
      <c r="C2824" s="4" t="s">
        <v>5293</v>
      </c>
      <c r="D2824" s="5">
        <v>45699</v>
      </c>
      <c r="E2824" s="4" t="s">
        <v>251</v>
      </c>
      <c r="F2824" s="4" t="s">
        <v>4865</v>
      </c>
      <c r="G2824" s="4" t="s">
        <v>5014</v>
      </c>
      <c r="H2824" s="4" t="s">
        <v>5080</v>
      </c>
      <c r="I2824" s="4">
        <v>2232</v>
      </c>
      <c r="J2824" s="4"/>
      <c r="K2824" s="4" t="s">
        <v>4957</v>
      </c>
      <c r="L2824" s="4" t="s">
        <v>5821</v>
      </c>
    </row>
    <row r="2825" spans="1:12">
      <c r="A2825" s="4" t="s">
        <v>7960</v>
      </c>
      <c r="B2825" s="4" t="s">
        <v>1029</v>
      </c>
      <c r="C2825" s="4" t="s">
        <v>4990</v>
      </c>
      <c r="D2825" s="5">
        <v>45917</v>
      </c>
      <c r="E2825" s="4" t="s">
        <v>4966</v>
      </c>
      <c r="F2825" s="4" t="s">
        <v>4865</v>
      </c>
      <c r="G2825" s="4" t="s">
        <v>5174</v>
      </c>
      <c r="H2825" s="4" t="s">
        <v>489</v>
      </c>
      <c r="I2825" s="4"/>
      <c r="J2825" s="4" t="s">
        <v>5092</v>
      </c>
      <c r="K2825" s="4" t="s">
        <v>5122</v>
      </c>
      <c r="L2825" s="4"/>
    </row>
    <row r="2826" spans="1:12">
      <c r="A2826" s="4" t="s">
        <v>7961</v>
      </c>
      <c r="B2826" s="4" t="s">
        <v>3538</v>
      </c>
      <c r="C2826" s="4" t="s">
        <v>5240</v>
      </c>
      <c r="D2826" s="5"/>
      <c r="E2826" s="4" t="s">
        <v>5038</v>
      </c>
      <c r="F2826" s="4" t="s">
        <v>4819</v>
      </c>
      <c r="G2826" s="4" t="s">
        <v>4950</v>
      </c>
      <c r="H2826" s="4" t="s">
        <v>5011</v>
      </c>
      <c r="I2826" s="4">
        <v>42</v>
      </c>
      <c r="J2826" s="4" t="s">
        <v>4973</v>
      </c>
      <c r="K2826" s="4" t="s">
        <v>5057</v>
      </c>
      <c r="L2826" s="4"/>
    </row>
    <row r="2827" spans="1:12">
      <c r="A2827" s="4" t="s">
        <v>7962</v>
      </c>
      <c r="B2827" s="4" t="s">
        <v>1989</v>
      </c>
      <c r="C2827" s="4" t="s">
        <v>5020</v>
      </c>
      <c r="D2827" s="5">
        <v>45850</v>
      </c>
      <c r="E2827" s="4"/>
      <c r="F2827" s="4" t="s">
        <v>4908</v>
      </c>
      <c r="G2827" s="4" t="s">
        <v>4944</v>
      </c>
      <c r="H2827" s="4" t="s">
        <v>4939</v>
      </c>
      <c r="I2827" s="4">
        <v>1931</v>
      </c>
      <c r="J2827" s="4" t="s">
        <v>5100</v>
      </c>
      <c r="K2827" s="4" t="s">
        <v>4978</v>
      </c>
      <c r="L2827" s="4"/>
    </row>
    <row r="2828" spans="1:12">
      <c r="A2828" s="4" t="s">
        <v>7963</v>
      </c>
      <c r="B2828" s="4" t="s">
        <v>3895</v>
      </c>
      <c r="C2828" s="4" t="s">
        <v>4932</v>
      </c>
      <c r="D2828" s="5">
        <v>45787</v>
      </c>
      <c r="E2828" s="4"/>
      <c r="F2828" s="4"/>
      <c r="G2828" s="4" t="s">
        <v>5189</v>
      </c>
      <c r="H2828" s="4" t="s">
        <v>5072</v>
      </c>
      <c r="I2828" s="4">
        <v>2310</v>
      </c>
      <c r="J2828" s="4" t="s">
        <v>4956</v>
      </c>
      <c r="K2828" s="4" t="s">
        <v>5023</v>
      </c>
      <c r="L2828" s="4"/>
    </row>
    <row r="2829" spans="1:12">
      <c r="A2829" s="4" t="s">
        <v>7964</v>
      </c>
      <c r="B2829" s="4" t="s">
        <v>1716</v>
      </c>
      <c r="C2829" s="4" t="s">
        <v>4949</v>
      </c>
      <c r="D2829" s="5">
        <v>45933</v>
      </c>
      <c r="E2829" s="4" t="s">
        <v>4954</v>
      </c>
      <c r="F2829" s="4"/>
      <c r="G2829" s="4"/>
      <c r="H2829" s="4" t="s">
        <v>4951</v>
      </c>
      <c r="I2829" s="4"/>
      <c r="J2829" s="4" t="s">
        <v>4977</v>
      </c>
      <c r="K2829" s="4"/>
      <c r="L2829" s="4"/>
    </row>
    <row r="2830" spans="1:12">
      <c r="A2830" s="4" t="s">
        <v>7965</v>
      </c>
      <c r="B2830" s="4" t="s">
        <v>3030</v>
      </c>
      <c r="C2830" s="4" t="s">
        <v>4971</v>
      </c>
      <c r="D2830" s="5">
        <v>45940</v>
      </c>
      <c r="E2830" s="4" t="s">
        <v>308</v>
      </c>
      <c r="F2830" s="4" t="s">
        <v>4857</v>
      </c>
      <c r="G2830" s="4" t="s">
        <v>5030</v>
      </c>
      <c r="H2830" s="4" t="s">
        <v>5063</v>
      </c>
      <c r="I2830" s="4">
        <v>579</v>
      </c>
      <c r="J2830" s="4" t="s">
        <v>5137</v>
      </c>
      <c r="K2830" s="4" t="s">
        <v>5012</v>
      </c>
      <c r="L2830" s="4"/>
    </row>
    <row r="2831" spans="1:12">
      <c r="A2831" s="4" t="s">
        <v>7966</v>
      </c>
      <c r="B2831" s="4" t="s">
        <v>2726</v>
      </c>
      <c r="C2831" s="4" t="s">
        <v>5046</v>
      </c>
      <c r="D2831" s="5">
        <v>45782</v>
      </c>
      <c r="E2831" s="4" t="s">
        <v>5079</v>
      </c>
      <c r="F2831" s="4" t="s">
        <v>4908</v>
      </c>
      <c r="G2831" s="4" t="s">
        <v>5010</v>
      </c>
      <c r="H2831" s="4"/>
      <c r="I2831" s="4">
        <v>1142</v>
      </c>
      <c r="J2831" s="4" t="s">
        <v>5137</v>
      </c>
      <c r="K2831" s="4" t="s">
        <v>4947</v>
      </c>
      <c r="L2831" s="4"/>
    </row>
    <row r="2832" spans="1:12">
      <c r="A2832" s="4" t="s">
        <v>7967</v>
      </c>
      <c r="B2832" s="4" t="s">
        <v>1994</v>
      </c>
      <c r="C2832" s="4" t="s">
        <v>5186</v>
      </c>
      <c r="D2832" s="5">
        <v>45792</v>
      </c>
      <c r="E2832" s="4" t="s">
        <v>5127</v>
      </c>
      <c r="F2832" s="4"/>
      <c r="G2832" s="4" t="s">
        <v>5044</v>
      </c>
      <c r="H2832" s="4"/>
      <c r="I2832" s="4">
        <v>1781</v>
      </c>
      <c r="J2832" s="4" t="s">
        <v>4973</v>
      </c>
      <c r="K2832" s="4"/>
      <c r="L2832" s="4"/>
    </row>
    <row r="2833" spans="1:12">
      <c r="A2833" s="4" t="s">
        <v>7968</v>
      </c>
      <c r="B2833" s="4" t="s">
        <v>1191</v>
      </c>
      <c r="C2833" s="4" t="s">
        <v>5078</v>
      </c>
      <c r="D2833" s="5">
        <v>45689</v>
      </c>
      <c r="E2833" s="4"/>
      <c r="F2833" s="4" t="s">
        <v>4839</v>
      </c>
      <c r="G2833" s="4" t="s">
        <v>5069</v>
      </c>
      <c r="H2833" s="4"/>
      <c r="I2833" s="4">
        <v>421</v>
      </c>
      <c r="J2833" s="4" t="s">
        <v>5092</v>
      </c>
      <c r="K2833" s="4" t="s">
        <v>4930</v>
      </c>
      <c r="L2833" s="4"/>
    </row>
    <row r="2834" spans="1:12">
      <c r="A2834" s="4" t="s">
        <v>7969</v>
      </c>
      <c r="B2834" s="4" t="s">
        <v>4504</v>
      </c>
      <c r="C2834" s="4" t="s">
        <v>5078</v>
      </c>
      <c r="D2834" s="5">
        <v>45790</v>
      </c>
      <c r="E2834" s="4" t="s">
        <v>4954</v>
      </c>
      <c r="F2834" s="4" t="s">
        <v>4865</v>
      </c>
      <c r="G2834" s="4" t="s">
        <v>5039</v>
      </c>
      <c r="H2834" s="4" t="s">
        <v>4939</v>
      </c>
      <c r="I2834" s="4">
        <v>1543</v>
      </c>
      <c r="J2834" s="4"/>
      <c r="K2834" s="4" t="s">
        <v>4963</v>
      </c>
      <c r="L2834" s="4"/>
    </row>
    <row r="2835" spans="1:12">
      <c r="A2835" s="4" t="s">
        <v>7970</v>
      </c>
      <c r="B2835" s="4" t="s">
        <v>4422</v>
      </c>
      <c r="C2835" s="4" t="s">
        <v>4926</v>
      </c>
      <c r="D2835" s="5">
        <v>45748</v>
      </c>
      <c r="E2835" s="4" t="s">
        <v>4896</v>
      </c>
      <c r="F2835" s="4"/>
      <c r="G2835" s="4" t="s">
        <v>4967</v>
      </c>
      <c r="H2835" s="4" t="s">
        <v>5063</v>
      </c>
      <c r="I2835" s="4">
        <v>794</v>
      </c>
      <c r="J2835" s="4" t="s">
        <v>4973</v>
      </c>
      <c r="K2835" s="4" t="s">
        <v>4947</v>
      </c>
      <c r="L2835" s="4"/>
    </row>
    <row r="2836" spans="1:12">
      <c r="A2836" s="4" t="s">
        <v>7971</v>
      </c>
      <c r="B2836" s="4" t="s">
        <v>4340</v>
      </c>
      <c r="C2836" s="4" t="s">
        <v>5152</v>
      </c>
      <c r="D2836" s="5">
        <v>45865</v>
      </c>
      <c r="E2836" s="4" t="s">
        <v>21</v>
      </c>
      <c r="F2836" s="4" t="s">
        <v>4824</v>
      </c>
      <c r="G2836" s="4" t="s">
        <v>5062</v>
      </c>
      <c r="H2836" s="4" t="s">
        <v>133</v>
      </c>
      <c r="I2836" s="4">
        <v>1498</v>
      </c>
      <c r="J2836" s="4"/>
      <c r="K2836" s="4" t="s">
        <v>5035</v>
      </c>
      <c r="L2836" s="4"/>
    </row>
    <row r="2837" spans="1:12">
      <c r="A2837" s="4" t="s">
        <v>7972</v>
      </c>
      <c r="B2837" s="4" t="s">
        <v>4240</v>
      </c>
      <c r="C2837" s="4" t="s">
        <v>4965</v>
      </c>
      <c r="D2837" s="5">
        <v>45862</v>
      </c>
      <c r="E2837" s="4" t="s">
        <v>5079</v>
      </c>
      <c r="F2837" s="4" t="s">
        <v>4865</v>
      </c>
      <c r="G2837" s="4" t="s">
        <v>5120</v>
      </c>
      <c r="H2837" s="4" t="s">
        <v>4988</v>
      </c>
      <c r="I2837" s="4">
        <v>599</v>
      </c>
      <c r="J2837" s="4" t="s">
        <v>5002</v>
      </c>
      <c r="K2837" s="4" t="s">
        <v>4957</v>
      </c>
      <c r="L2837" s="4"/>
    </row>
    <row r="2838" spans="1:12">
      <c r="A2838" s="4" t="s">
        <v>7973</v>
      </c>
      <c r="B2838" s="4" t="s">
        <v>4179</v>
      </c>
      <c r="C2838" s="4" t="s">
        <v>5260</v>
      </c>
      <c r="D2838" s="5">
        <v>45728</v>
      </c>
      <c r="E2838" s="4"/>
      <c r="F2838" s="4" t="s">
        <v>4891</v>
      </c>
      <c r="G2838" s="4" t="s">
        <v>5062</v>
      </c>
      <c r="H2838" s="4" t="s">
        <v>5090</v>
      </c>
      <c r="I2838" s="4">
        <v>1612</v>
      </c>
      <c r="J2838" s="4" t="s">
        <v>4977</v>
      </c>
      <c r="K2838" s="4" t="s">
        <v>4999</v>
      </c>
      <c r="L2838" s="4"/>
    </row>
    <row r="2839" spans="1:12">
      <c r="A2839" s="4" t="s">
        <v>7974</v>
      </c>
      <c r="B2839" s="4" t="s">
        <v>2105</v>
      </c>
      <c r="C2839" s="4" t="s">
        <v>4990</v>
      </c>
      <c r="D2839" s="5">
        <v>45823</v>
      </c>
      <c r="E2839" s="4" t="s">
        <v>4982</v>
      </c>
      <c r="F2839" s="4" t="s">
        <v>4875</v>
      </c>
      <c r="G2839" s="4" t="s">
        <v>5095</v>
      </c>
      <c r="H2839" s="4" t="s">
        <v>5084</v>
      </c>
      <c r="I2839" s="4">
        <v>1571</v>
      </c>
      <c r="J2839" s="4"/>
      <c r="K2839" s="4" t="s">
        <v>4947</v>
      </c>
      <c r="L2839" s="4"/>
    </row>
    <row r="2840" spans="1:12">
      <c r="A2840" s="4" t="s">
        <v>7975</v>
      </c>
      <c r="B2840" s="4" t="s">
        <v>904</v>
      </c>
      <c r="C2840" s="4" t="s">
        <v>5263</v>
      </c>
      <c r="D2840" s="5">
        <v>45671</v>
      </c>
      <c r="E2840" s="4" t="s">
        <v>5043</v>
      </c>
      <c r="F2840" s="4" t="s">
        <v>4819</v>
      </c>
      <c r="G2840" s="4" t="s">
        <v>5062</v>
      </c>
      <c r="H2840" s="4" t="s">
        <v>4968</v>
      </c>
      <c r="I2840" s="4">
        <v>926</v>
      </c>
      <c r="J2840" s="4" t="s">
        <v>5137</v>
      </c>
      <c r="K2840" s="4" t="s">
        <v>5053</v>
      </c>
      <c r="L2840" s="4"/>
    </row>
    <row r="2841" spans="1:12">
      <c r="A2841" s="4" t="s">
        <v>7976</v>
      </c>
      <c r="B2841" s="4" t="s">
        <v>3093</v>
      </c>
      <c r="C2841" s="4" t="s">
        <v>5097</v>
      </c>
      <c r="D2841" s="5">
        <v>45724</v>
      </c>
      <c r="E2841" s="4" t="s">
        <v>21</v>
      </c>
      <c r="F2841" s="4" t="s">
        <v>4875</v>
      </c>
      <c r="G2841" s="4" t="s">
        <v>5059</v>
      </c>
      <c r="H2841" s="4" t="s">
        <v>4994</v>
      </c>
      <c r="I2841" s="4">
        <v>708</v>
      </c>
      <c r="J2841" s="4" t="s">
        <v>5002</v>
      </c>
      <c r="K2841" s="4" t="s">
        <v>4947</v>
      </c>
      <c r="L2841" s="4" t="s">
        <v>5168</v>
      </c>
    </row>
    <row r="2842" spans="1:12">
      <c r="A2842" s="4" t="s">
        <v>7977</v>
      </c>
      <c r="B2842" s="4" t="s">
        <v>1275</v>
      </c>
      <c r="C2842" s="4" t="s">
        <v>5348</v>
      </c>
      <c r="D2842" s="5">
        <v>45889</v>
      </c>
      <c r="E2842" s="4"/>
      <c r="F2842" s="4" t="s">
        <v>4875</v>
      </c>
      <c r="G2842" s="4" t="s">
        <v>5025</v>
      </c>
      <c r="H2842" s="4" t="s">
        <v>4983</v>
      </c>
      <c r="I2842" s="4">
        <v>286</v>
      </c>
      <c r="J2842" s="4" t="s">
        <v>5049</v>
      </c>
      <c r="K2842" s="4" t="s">
        <v>4957</v>
      </c>
      <c r="L2842" s="4"/>
    </row>
    <row r="2843" spans="1:12">
      <c r="A2843" s="4" t="s">
        <v>7978</v>
      </c>
      <c r="B2843" s="4" t="s">
        <v>1570</v>
      </c>
      <c r="C2843" s="4" t="s">
        <v>4990</v>
      </c>
      <c r="D2843" s="5">
        <v>45661</v>
      </c>
      <c r="E2843" s="4" t="s">
        <v>4896</v>
      </c>
      <c r="F2843" s="4" t="s">
        <v>4891</v>
      </c>
      <c r="G2843" s="4"/>
      <c r="H2843" s="4" t="s">
        <v>4994</v>
      </c>
      <c r="I2843" s="4">
        <v>187</v>
      </c>
      <c r="J2843" s="4"/>
      <c r="K2843" s="4" t="s">
        <v>4957</v>
      </c>
      <c r="L2843" s="4"/>
    </row>
    <row r="2844" spans="1:12">
      <c r="A2844" s="4" t="s">
        <v>7979</v>
      </c>
      <c r="B2844" s="4" t="s">
        <v>1958</v>
      </c>
      <c r="C2844" s="4" t="s">
        <v>5152</v>
      </c>
      <c r="D2844" s="5">
        <v>45927</v>
      </c>
      <c r="E2844" s="4" t="s">
        <v>5022</v>
      </c>
      <c r="F2844" s="4"/>
      <c r="G2844" s="4" t="s">
        <v>5039</v>
      </c>
      <c r="H2844" s="4" t="s">
        <v>4994</v>
      </c>
      <c r="I2844" s="4">
        <v>1487</v>
      </c>
      <c r="J2844" s="4"/>
      <c r="K2844" s="4" t="s">
        <v>4969</v>
      </c>
      <c r="L2844" s="4"/>
    </row>
    <row r="2845" spans="1:12">
      <c r="A2845" s="4" t="s">
        <v>7980</v>
      </c>
      <c r="B2845" s="4" t="s">
        <v>2902</v>
      </c>
      <c r="C2845" s="4" t="s">
        <v>4926</v>
      </c>
      <c r="D2845" s="5">
        <v>45678</v>
      </c>
      <c r="E2845" s="4" t="s">
        <v>5113</v>
      </c>
      <c r="F2845" s="4" t="s">
        <v>4819</v>
      </c>
      <c r="G2845" s="4" t="s">
        <v>5039</v>
      </c>
      <c r="H2845" s="4" t="s">
        <v>5136</v>
      </c>
      <c r="I2845" s="4">
        <v>1567</v>
      </c>
      <c r="J2845" s="4"/>
      <c r="K2845" s="4"/>
      <c r="L2845" s="4"/>
    </row>
    <row r="2846" spans="1:12">
      <c r="A2846" s="4" t="s">
        <v>7981</v>
      </c>
      <c r="B2846" s="4" t="s">
        <v>2692</v>
      </c>
      <c r="C2846" s="4" t="s">
        <v>5037</v>
      </c>
      <c r="D2846" s="5"/>
      <c r="E2846" s="4" t="s">
        <v>4960</v>
      </c>
      <c r="F2846" s="4"/>
      <c r="G2846" s="4" t="s">
        <v>4944</v>
      </c>
      <c r="H2846" s="4" t="s">
        <v>5072</v>
      </c>
      <c r="I2846" s="4">
        <v>1605</v>
      </c>
      <c r="J2846" s="4"/>
      <c r="K2846" s="4" t="s">
        <v>4999</v>
      </c>
      <c r="L2846" s="4"/>
    </row>
    <row r="2847" spans="1:12">
      <c r="A2847" s="4" t="s">
        <v>7982</v>
      </c>
      <c r="B2847" s="4" t="s">
        <v>303</v>
      </c>
      <c r="C2847" s="4" t="s">
        <v>5111</v>
      </c>
      <c r="D2847" s="5">
        <v>45769</v>
      </c>
      <c r="E2847" s="4" t="s">
        <v>4954</v>
      </c>
      <c r="F2847" s="4" t="s">
        <v>4875</v>
      </c>
      <c r="G2847" s="4" t="s">
        <v>5172</v>
      </c>
      <c r="H2847" s="4" t="s">
        <v>5076</v>
      </c>
      <c r="I2847" s="4">
        <v>1660</v>
      </c>
      <c r="J2847" s="4" t="s">
        <v>5092</v>
      </c>
      <c r="K2847" s="4" t="s">
        <v>5026</v>
      </c>
      <c r="L2847" s="4"/>
    </row>
    <row r="2848" spans="1:12">
      <c r="A2848" s="4" t="s">
        <v>7983</v>
      </c>
      <c r="B2848" s="4" t="s">
        <v>4527</v>
      </c>
      <c r="C2848" s="4" t="s">
        <v>5260</v>
      </c>
      <c r="D2848" s="5">
        <v>45719</v>
      </c>
      <c r="E2848" s="4" t="s">
        <v>5079</v>
      </c>
      <c r="F2848" s="4" t="s">
        <v>4865</v>
      </c>
      <c r="G2848" s="4" t="s">
        <v>5010</v>
      </c>
      <c r="H2848" s="4" t="s">
        <v>5084</v>
      </c>
      <c r="I2848" s="4">
        <v>1381</v>
      </c>
      <c r="J2848" s="4" t="s">
        <v>4929</v>
      </c>
      <c r="K2848" s="4" t="s">
        <v>4999</v>
      </c>
      <c r="L2848" s="4"/>
    </row>
    <row r="2849" spans="1:12">
      <c r="A2849" s="4" t="s">
        <v>7984</v>
      </c>
      <c r="B2849" s="4" t="s">
        <v>3194</v>
      </c>
      <c r="C2849" s="4" t="s">
        <v>5042</v>
      </c>
      <c r="D2849" s="5">
        <v>45986</v>
      </c>
      <c r="E2849" s="4" t="s">
        <v>4896</v>
      </c>
      <c r="F2849" s="4" t="s">
        <v>4891</v>
      </c>
      <c r="G2849" s="4" t="s">
        <v>5156</v>
      </c>
      <c r="H2849" s="4" t="s">
        <v>222</v>
      </c>
      <c r="I2849" s="4">
        <v>671</v>
      </c>
      <c r="J2849" s="4" t="s">
        <v>4935</v>
      </c>
      <c r="K2849" s="4" t="s">
        <v>4957</v>
      </c>
      <c r="L2849" s="4"/>
    </row>
    <row r="2850" spans="1:12">
      <c r="A2850" s="4" t="s">
        <v>7985</v>
      </c>
      <c r="B2850" s="4" t="s">
        <v>3646</v>
      </c>
      <c r="C2850" s="4" t="s">
        <v>5263</v>
      </c>
      <c r="D2850" s="5">
        <v>45792</v>
      </c>
      <c r="E2850" s="4" t="s">
        <v>5022</v>
      </c>
      <c r="F2850" s="4" t="s">
        <v>4819</v>
      </c>
      <c r="G2850" s="4" t="s">
        <v>5010</v>
      </c>
      <c r="H2850" s="4" t="s">
        <v>5080</v>
      </c>
      <c r="I2850" s="4">
        <v>1926</v>
      </c>
      <c r="J2850" s="4" t="s">
        <v>5018</v>
      </c>
      <c r="K2850" s="4" t="s">
        <v>4930</v>
      </c>
      <c r="L2850" s="4"/>
    </row>
    <row r="2851" spans="1:12">
      <c r="A2851" s="4" t="s">
        <v>7986</v>
      </c>
      <c r="B2851" s="4" t="s">
        <v>320</v>
      </c>
      <c r="C2851" s="4" t="s">
        <v>4953</v>
      </c>
      <c r="D2851" s="5">
        <v>45842</v>
      </c>
      <c r="E2851" s="4" t="s">
        <v>5022</v>
      </c>
      <c r="F2851" s="4"/>
      <c r="G2851" s="4" t="s">
        <v>5172</v>
      </c>
      <c r="H2851" s="4" t="s">
        <v>5063</v>
      </c>
      <c r="I2851" s="4">
        <v>2387</v>
      </c>
      <c r="J2851" s="4" t="s">
        <v>5100</v>
      </c>
      <c r="K2851" s="4" t="s">
        <v>4947</v>
      </c>
      <c r="L2851" s="4"/>
    </row>
    <row r="2852" spans="1:12">
      <c r="A2852" s="4" t="s">
        <v>7987</v>
      </c>
      <c r="B2852" s="4" t="s">
        <v>1222</v>
      </c>
      <c r="C2852" s="4" t="s">
        <v>5140</v>
      </c>
      <c r="D2852" s="5">
        <v>45933</v>
      </c>
      <c r="E2852" s="4" t="s">
        <v>5079</v>
      </c>
      <c r="F2852" s="4" t="s">
        <v>4819</v>
      </c>
      <c r="G2852" s="4" t="s">
        <v>5014</v>
      </c>
      <c r="H2852" s="4" t="s">
        <v>5076</v>
      </c>
      <c r="I2852" s="4">
        <v>756</v>
      </c>
      <c r="J2852" s="4" t="s">
        <v>4929</v>
      </c>
      <c r="K2852" s="4" t="s">
        <v>4930</v>
      </c>
      <c r="L2852" s="4"/>
    </row>
    <row r="2853" spans="1:12">
      <c r="A2853" s="4" t="s">
        <v>7988</v>
      </c>
      <c r="B2853" s="4" t="s">
        <v>2834</v>
      </c>
      <c r="C2853" s="4" t="s">
        <v>4926</v>
      </c>
      <c r="D2853" s="5">
        <v>45950</v>
      </c>
      <c r="E2853" s="4" t="s">
        <v>4943</v>
      </c>
      <c r="F2853" s="4"/>
      <c r="G2853" s="4" t="s">
        <v>4976</v>
      </c>
      <c r="H2853" s="4" t="s">
        <v>5136</v>
      </c>
      <c r="I2853" s="4">
        <v>2304</v>
      </c>
      <c r="J2853" s="4" t="s">
        <v>4946</v>
      </c>
      <c r="K2853" s="4" t="s">
        <v>4957</v>
      </c>
      <c r="L2853" s="4"/>
    </row>
    <row r="2854" spans="1:12">
      <c r="A2854" s="4" t="s">
        <v>7989</v>
      </c>
      <c r="B2854" s="4" t="s">
        <v>3853</v>
      </c>
      <c r="C2854" s="4" t="s">
        <v>5186</v>
      </c>
      <c r="D2854" s="5">
        <v>45665</v>
      </c>
      <c r="E2854" s="4" t="s">
        <v>4966</v>
      </c>
      <c r="F2854" s="4" t="s">
        <v>4865</v>
      </c>
      <c r="G2854" s="4" t="s">
        <v>4997</v>
      </c>
      <c r="H2854" s="4" t="s">
        <v>5080</v>
      </c>
      <c r="I2854" s="4">
        <v>1714</v>
      </c>
      <c r="J2854" s="4" t="s">
        <v>5049</v>
      </c>
      <c r="K2854" s="4" t="s">
        <v>5023</v>
      </c>
      <c r="L2854" s="4"/>
    </row>
    <row r="2855" spans="1:12">
      <c r="A2855" s="4" t="s">
        <v>7990</v>
      </c>
      <c r="B2855" s="4" t="s">
        <v>4132</v>
      </c>
      <c r="C2855" s="4" t="s">
        <v>4986</v>
      </c>
      <c r="D2855" s="5">
        <v>45963</v>
      </c>
      <c r="E2855" s="4" t="s">
        <v>5127</v>
      </c>
      <c r="F2855" s="4"/>
      <c r="G2855" s="4" t="s">
        <v>5120</v>
      </c>
      <c r="H2855" s="4" t="s">
        <v>4939</v>
      </c>
      <c r="I2855" s="4">
        <v>819</v>
      </c>
      <c r="J2855" s="4" t="s">
        <v>5031</v>
      </c>
      <c r="K2855" s="4" t="s">
        <v>5035</v>
      </c>
      <c r="L2855" s="4" t="s">
        <v>5370</v>
      </c>
    </row>
    <row r="2856" spans="1:12">
      <c r="A2856" s="4" t="s">
        <v>7991</v>
      </c>
      <c r="B2856" s="4" t="s">
        <v>2278</v>
      </c>
      <c r="C2856" s="4" t="s">
        <v>5206</v>
      </c>
      <c r="D2856" s="5">
        <v>45948</v>
      </c>
      <c r="E2856" s="4" t="s">
        <v>5134</v>
      </c>
      <c r="F2856" s="4" t="s">
        <v>4839</v>
      </c>
      <c r="G2856" s="4" t="s">
        <v>5010</v>
      </c>
      <c r="H2856" s="4"/>
      <c r="I2856" s="4">
        <v>263</v>
      </c>
      <c r="J2856" s="4" t="s">
        <v>4962</v>
      </c>
      <c r="K2856" s="4" t="s">
        <v>4957</v>
      </c>
      <c r="L2856" s="4" t="s">
        <v>5180</v>
      </c>
    </row>
    <row r="2857" spans="1:12">
      <c r="A2857" s="4" t="s">
        <v>7992</v>
      </c>
      <c r="B2857" s="4" t="s">
        <v>4164</v>
      </c>
      <c r="C2857" s="4" t="s">
        <v>5033</v>
      </c>
      <c r="D2857" s="5">
        <v>45825</v>
      </c>
      <c r="E2857" s="4" t="s">
        <v>4982</v>
      </c>
      <c r="F2857" s="4" t="s">
        <v>4865</v>
      </c>
      <c r="G2857" s="4"/>
      <c r="H2857" s="4"/>
      <c r="I2857" s="4">
        <v>118</v>
      </c>
      <c r="J2857" s="4" t="s">
        <v>5100</v>
      </c>
      <c r="K2857" s="4" t="s">
        <v>5122</v>
      </c>
      <c r="L2857" s="4"/>
    </row>
    <row r="2858" spans="1:12">
      <c r="A2858" s="4" t="s">
        <v>7993</v>
      </c>
      <c r="B2858" s="4" t="s">
        <v>3890</v>
      </c>
      <c r="C2858" s="4" t="s">
        <v>5140</v>
      </c>
      <c r="D2858" s="5">
        <v>45841</v>
      </c>
      <c r="E2858" s="4" t="s">
        <v>4982</v>
      </c>
      <c r="F2858" s="4" t="s">
        <v>4819</v>
      </c>
      <c r="G2858" s="4" t="s">
        <v>5039</v>
      </c>
      <c r="H2858" s="4" t="s">
        <v>4951</v>
      </c>
      <c r="I2858" s="4">
        <v>1630</v>
      </c>
      <c r="J2858" s="4" t="s">
        <v>4973</v>
      </c>
      <c r="K2858" s="4" t="s">
        <v>4947</v>
      </c>
      <c r="L2858" s="4"/>
    </row>
    <row r="2859" spans="1:12">
      <c r="A2859" s="4" t="s">
        <v>7994</v>
      </c>
      <c r="B2859" s="4" t="s">
        <v>2032</v>
      </c>
      <c r="C2859" s="4" t="s">
        <v>5068</v>
      </c>
      <c r="D2859" s="5">
        <v>45841</v>
      </c>
      <c r="E2859" s="4" t="s">
        <v>4966</v>
      </c>
      <c r="F2859" s="4"/>
      <c r="G2859" s="4" t="s">
        <v>5095</v>
      </c>
      <c r="H2859" s="4" t="s">
        <v>5017</v>
      </c>
      <c r="I2859" s="4">
        <v>84</v>
      </c>
      <c r="J2859" s="4" t="s">
        <v>5002</v>
      </c>
      <c r="K2859" s="4"/>
      <c r="L2859" s="4"/>
    </row>
    <row r="2860" spans="1:12">
      <c r="A2860" s="4" t="s">
        <v>7995</v>
      </c>
      <c r="B2860" s="4" t="s">
        <v>1868</v>
      </c>
      <c r="C2860" s="4" t="s">
        <v>4971</v>
      </c>
      <c r="D2860" s="5">
        <v>45805</v>
      </c>
      <c r="E2860" s="4" t="s">
        <v>5113</v>
      </c>
      <c r="F2860" s="4" t="s">
        <v>4908</v>
      </c>
      <c r="G2860" s="4"/>
      <c r="H2860" s="4"/>
      <c r="I2860" s="4">
        <v>1478</v>
      </c>
      <c r="J2860" s="4" t="s">
        <v>5002</v>
      </c>
      <c r="K2860" s="4" t="s">
        <v>5057</v>
      </c>
      <c r="L2860" s="4"/>
    </row>
    <row r="2861" spans="1:12">
      <c r="A2861" s="4" t="s">
        <v>7996</v>
      </c>
      <c r="B2861" s="4" t="s">
        <v>4240</v>
      </c>
      <c r="C2861" s="4" t="s">
        <v>5042</v>
      </c>
      <c r="D2861" s="5">
        <v>45938</v>
      </c>
      <c r="E2861" s="4" t="s">
        <v>4960</v>
      </c>
      <c r="F2861" s="4" t="s">
        <v>4891</v>
      </c>
      <c r="G2861" s="4" t="s">
        <v>4961</v>
      </c>
      <c r="H2861" s="4" t="s">
        <v>5063</v>
      </c>
      <c r="I2861" s="4">
        <v>585</v>
      </c>
      <c r="J2861" s="4" t="s">
        <v>4984</v>
      </c>
      <c r="K2861" s="4" t="s">
        <v>5012</v>
      </c>
      <c r="L2861" s="4"/>
    </row>
    <row r="2862" spans="1:12">
      <c r="A2862" s="4" t="s">
        <v>7997</v>
      </c>
      <c r="B2862" s="4" t="s">
        <v>1978</v>
      </c>
      <c r="C2862" s="4" t="s">
        <v>4942</v>
      </c>
      <c r="D2862" s="5">
        <v>45799</v>
      </c>
      <c r="E2862" s="4" t="s">
        <v>308</v>
      </c>
      <c r="F2862" s="4" t="s">
        <v>4839</v>
      </c>
      <c r="G2862" s="4"/>
      <c r="H2862" s="4" t="s">
        <v>5052</v>
      </c>
      <c r="I2862" s="4">
        <v>98</v>
      </c>
      <c r="J2862" s="4"/>
      <c r="K2862" s="4"/>
      <c r="L2862" s="4"/>
    </row>
    <row r="2863" spans="1:12">
      <c r="A2863" s="4" t="s">
        <v>7998</v>
      </c>
      <c r="B2863" s="4" t="s">
        <v>1354</v>
      </c>
      <c r="C2863" s="4" t="s">
        <v>5097</v>
      </c>
      <c r="D2863" s="5">
        <v>45707</v>
      </c>
      <c r="E2863" s="4"/>
      <c r="F2863" s="4" t="s">
        <v>4908</v>
      </c>
      <c r="G2863" s="4" t="s">
        <v>4938</v>
      </c>
      <c r="H2863" s="4" t="s">
        <v>5060</v>
      </c>
      <c r="I2863" s="4">
        <v>1138</v>
      </c>
      <c r="J2863" s="4"/>
      <c r="K2863" s="4"/>
      <c r="L2863" s="4"/>
    </row>
    <row r="2864" spans="1:12">
      <c r="A2864" s="4" t="s">
        <v>7999</v>
      </c>
      <c r="B2864" s="4" t="s">
        <v>1202</v>
      </c>
      <c r="C2864" s="4" t="s">
        <v>5029</v>
      </c>
      <c r="D2864" s="5">
        <v>46012</v>
      </c>
      <c r="E2864" s="4" t="s">
        <v>4982</v>
      </c>
      <c r="F2864" s="4" t="s">
        <v>4819</v>
      </c>
      <c r="G2864" s="4" t="s">
        <v>4927</v>
      </c>
      <c r="H2864" s="4" t="s">
        <v>4994</v>
      </c>
      <c r="I2864" s="4">
        <v>1472</v>
      </c>
      <c r="J2864" s="4" t="s">
        <v>4977</v>
      </c>
      <c r="K2864" s="4" t="s">
        <v>5026</v>
      </c>
      <c r="L2864" s="4"/>
    </row>
    <row r="2865" spans="1:11">
      <c r="A2865" s="4" t="s">
        <v>8000</v>
      </c>
      <c r="B2865" s="4" t="s">
        <v>719</v>
      </c>
      <c r="C2865" s="4" t="s">
        <v>4990</v>
      </c>
      <c r="D2865" s="5">
        <v>45889</v>
      </c>
      <c r="E2865" s="4" t="s">
        <v>5043</v>
      </c>
      <c r="F2865" s="4" t="s">
        <v>4819</v>
      </c>
      <c r="G2865" s="4" t="s">
        <v>4927</v>
      </c>
      <c r="H2865" s="4" t="s">
        <v>5052</v>
      </c>
      <c r="I2865" s="4"/>
      <c r="J2865" s="4" t="s">
        <v>4984</v>
      </c>
      <c r="K2865" s="4" t="s">
        <v>4978</v>
      </c>
    </row>
    <row r="2866" spans="1:11">
      <c r="A2866" s="4" t="s">
        <v>8001</v>
      </c>
      <c r="B2866" s="4" t="s">
        <v>4577</v>
      </c>
      <c r="C2866" s="4" t="s">
        <v>5068</v>
      </c>
      <c r="D2866" s="5">
        <v>45927</v>
      </c>
      <c r="E2866" s="4" t="s">
        <v>5038</v>
      </c>
      <c r="F2866" s="4" t="s">
        <v>4819</v>
      </c>
      <c r="G2866" s="4"/>
      <c r="H2866" s="4" t="s">
        <v>4945</v>
      </c>
      <c r="I2866" s="4">
        <v>2342</v>
      </c>
      <c r="J2866" s="4" t="s">
        <v>5018</v>
      </c>
      <c r="K2866" s="4" t="s">
        <v>4947</v>
      </c>
    </row>
    <row r="2867" spans="1:11">
      <c r="A2867" s="4" t="s">
        <v>8002</v>
      </c>
      <c r="B2867" s="4" t="s">
        <v>3726</v>
      </c>
      <c r="C2867" s="4" t="s">
        <v>5226</v>
      </c>
      <c r="D2867" s="5">
        <v>45683</v>
      </c>
      <c r="E2867" s="4" t="s">
        <v>5056</v>
      </c>
      <c r="F2867" s="4" t="s">
        <v>4839</v>
      </c>
      <c r="G2867" s="4" t="s">
        <v>4933</v>
      </c>
      <c r="H2867" s="4" t="s">
        <v>5063</v>
      </c>
      <c r="I2867" s="4">
        <v>1110</v>
      </c>
      <c r="J2867" s="4" t="s">
        <v>4973</v>
      </c>
      <c r="K2867" s="4" t="s">
        <v>4930</v>
      </c>
    </row>
    <row r="2868" spans="1:11">
      <c r="A2868" s="4" t="s">
        <v>8003</v>
      </c>
      <c r="B2868" s="4" t="s">
        <v>2389</v>
      </c>
      <c r="C2868" s="4" t="s">
        <v>5240</v>
      </c>
      <c r="D2868" s="5">
        <v>45771</v>
      </c>
      <c r="E2868" s="4" t="s">
        <v>4943</v>
      </c>
      <c r="F2868" s="4" t="s">
        <v>4819</v>
      </c>
      <c r="G2868" s="4" t="s">
        <v>5030</v>
      </c>
      <c r="H2868" s="4" t="s">
        <v>489</v>
      </c>
      <c r="I2868" s="4">
        <v>1075</v>
      </c>
      <c r="J2868" s="4" t="s">
        <v>4973</v>
      </c>
      <c r="K2868" s="4" t="s">
        <v>4978</v>
      </c>
    </row>
    <row r="2869" spans="1:11">
      <c r="A2869" s="4" t="s">
        <v>8004</v>
      </c>
      <c r="B2869" s="4" t="s">
        <v>2474</v>
      </c>
      <c r="C2869" s="4" t="s">
        <v>4965</v>
      </c>
      <c r="D2869" s="5">
        <v>45717</v>
      </c>
      <c r="E2869" s="4" t="s">
        <v>4943</v>
      </c>
      <c r="F2869" s="4" t="s">
        <v>4891</v>
      </c>
      <c r="G2869" s="4" t="s">
        <v>5189</v>
      </c>
      <c r="H2869" s="4" t="s">
        <v>4988</v>
      </c>
      <c r="I2869" s="4"/>
      <c r="J2869" s="4" t="s">
        <v>5082</v>
      </c>
      <c r="K2869" s="4" t="s">
        <v>4978</v>
      </c>
    </row>
    <row r="2870" spans="1:11">
      <c r="A2870" s="4" t="s">
        <v>8005</v>
      </c>
      <c r="B2870" s="4" t="s">
        <v>2377</v>
      </c>
      <c r="C2870" s="4" t="s">
        <v>4959</v>
      </c>
      <c r="D2870" s="5">
        <v>45733</v>
      </c>
      <c r="E2870" s="4" t="s">
        <v>5134</v>
      </c>
      <c r="F2870" s="4" t="s">
        <v>4891</v>
      </c>
      <c r="G2870" s="4" t="s">
        <v>5172</v>
      </c>
      <c r="H2870" s="4" t="s">
        <v>5006</v>
      </c>
      <c r="I2870" s="4">
        <v>2096</v>
      </c>
      <c r="J2870" s="4" t="s">
        <v>4984</v>
      </c>
      <c r="K2870" s="4" t="s">
        <v>5122</v>
      </c>
    </row>
    <row r="2871" spans="1:11">
      <c r="A2871" s="4" t="s">
        <v>8006</v>
      </c>
      <c r="B2871" s="4" t="s">
        <v>1591</v>
      </c>
      <c r="C2871" s="4" t="s">
        <v>5160</v>
      </c>
      <c r="D2871" s="5">
        <v>46002</v>
      </c>
      <c r="E2871" s="4"/>
      <c r="F2871" s="4" t="s">
        <v>4865</v>
      </c>
      <c r="G2871" s="4" t="s">
        <v>4997</v>
      </c>
      <c r="H2871" s="4" t="s">
        <v>133</v>
      </c>
      <c r="I2871" s="4">
        <v>1929</v>
      </c>
      <c r="J2871" s="4" t="s">
        <v>5191</v>
      </c>
      <c r="K2871" s="4" t="s">
        <v>5012</v>
      </c>
    </row>
    <row r="2872" spans="1:11">
      <c r="A2872" s="4" t="s">
        <v>8007</v>
      </c>
      <c r="B2872" s="4" t="s">
        <v>2618</v>
      </c>
      <c r="C2872" s="4" t="s">
        <v>5186</v>
      </c>
      <c r="D2872" s="5"/>
      <c r="E2872" s="4" t="s">
        <v>5113</v>
      </c>
      <c r="F2872" s="4" t="s">
        <v>4908</v>
      </c>
      <c r="G2872" s="4" t="s">
        <v>5044</v>
      </c>
      <c r="H2872" s="4" t="s">
        <v>4934</v>
      </c>
      <c r="I2872" s="4">
        <v>1789</v>
      </c>
      <c r="J2872" s="4" t="s">
        <v>4984</v>
      </c>
      <c r="K2872" s="4" t="s">
        <v>5047</v>
      </c>
    </row>
    <row r="2873" spans="1:11">
      <c r="A2873" s="4" t="s">
        <v>8008</v>
      </c>
      <c r="B2873" s="4" t="s">
        <v>3348</v>
      </c>
      <c r="C2873" s="4" t="s">
        <v>5033</v>
      </c>
      <c r="D2873" s="5">
        <v>45955</v>
      </c>
      <c r="E2873" s="4" t="s">
        <v>251</v>
      </c>
      <c r="F2873" s="4" t="s">
        <v>4875</v>
      </c>
      <c r="G2873" s="4" t="s">
        <v>4944</v>
      </c>
      <c r="H2873" s="4" t="s">
        <v>4945</v>
      </c>
      <c r="I2873" s="4">
        <v>293</v>
      </c>
      <c r="J2873" s="4" t="s">
        <v>4929</v>
      </c>
      <c r="K2873" s="4" t="s">
        <v>4930</v>
      </c>
    </row>
    <row r="2874" spans="1:11">
      <c r="A2874" s="4" t="s">
        <v>8009</v>
      </c>
      <c r="B2874" s="4" t="s">
        <v>2100</v>
      </c>
      <c r="C2874" s="4" t="s">
        <v>5046</v>
      </c>
      <c r="D2874" s="5">
        <v>45845</v>
      </c>
      <c r="E2874" s="4" t="s">
        <v>251</v>
      </c>
      <c r="F2874" s="4" t="s">
        <v>4819</v>
      </c>
      <c r="G2874" s="4" t="s">
        <v>5132</v>
      </c>
      <c r="H2874" s="4" t="s">
        <v>4994</v>
      </c>
      <c r="I2874" s="4">
        <v>335</v>
      </c>
      <c r="J2874" s="4" t="s">
        <v>5107</v>
      </c>
      <c r="K2874" s="4" t="s">
        <v>5003</v>
      </c>
    </row>
    <row r="2875" spans="1:11">
      <c r="A2875" s="4" t="s">
        <v>8010</v>
      </c>
      <c r="B2875" s="4" t="s">
        <v>3525</v>
      </c>
      <c r="C2875" s="4" t="s">
        <v>5145</v>
      </c>
      <c r="D2875" s="5">
        <v>45723</v>
      </c>
      <c r="E2875" s="4" t="s">
        <v>20</v>
      </c>
      <c r="F2875" s="4" t="s">
        <v>4865</v>
      </c>
      <c r="G2875" s="4" t="s">
        <v>5130</v>
      </c>
      <c r="H2875" s="4" t="s">
        <v>222</v>
      </c>
      <c r="I2875" s="4">
        <v>2066</v>
      </c>
      <c r="J2875" s="4"/>
      <c r="K2875" s="4"/>
    </row>
    <row r="2876" spans="1:11">
      <c r="A2876" s="4" t="s">
        <v>8011</v>
      </c>
      <c r="B2876" s="4" t="s">
        <v>416</v>
      </c>
      <c r="C2876" s="4" t="s">
        <v>5020</v>
      </c>
      <c r="D2876" s="5">
        <v>45932</v>
      </c>
      <c r="E2876" s="4" t="s">
        <v>369</v>
      </c>
      <c r="F2876" s="4" t="s">
        <v>4839</v>
      </c>
      <c r="G2876" s="4" t="s">
        <v>5132</v>
      </c>
      <c r="H2876" s="4" t="s">
        <v>4951</v>
      </c>
      <c r="I2876" s="4">
        <v>1116</v>
      </c>
      <c r="J2876" s="4" t="s">
        <v>4956</v>
      </c>
      <c r="K2876" s="4" t="s">
        <v>5122</v>
      </c>
    </row>
    <row r="2877" spans="1:11">
      <c r="A2877" s="4" t="s">
        <v>8012</v>
      </c>
      <c r="B2877" s="4" t="s">
        <v>2756</v>
      </c>
      <c r="C2877" s="4" t="s">
        <v>5226</v>
      </c>
      <c r="D2877" s="5">
        <v>46008</v>
      </c>
      <c r="E2877" s="4"/>
      <c r="F2877" s="4" t="s">
        <v>4824</v>
      </c>
      <c r="G2877" s="4" t="s">
        <v>5014</v>
      </c>
      <c r="H2877" s="4" t="s">
        <v>5060</v>
      </c>
      <c r="I2877" s="4">
        <v>2274</v>
      </c>
      <c r="J2877" s="4"/>
      <c r="K2877" s="4" t="s">
        <v>4930</v>
      </c>
    </row>
    <row r="2878" spans="1:11">
      <c r="A2878" s="4" t="s">
        <v>8013</v>
      </c>
      <c r="B2878" s="4" t="s">
        <v>3416</v>
      </c>
      <c r="C2878" s="4" t="s">
        <v>5001</v>
      </c>
      <c r="D2878" s="5">
        <v>45924</v>
      </c>
      <c r="E2878" s="4" t="s">
        <v>251</v>
      </c>
      <c r="F2878" s="4" t="s">
        <v>4908</v>
      </c>
      <c r="G2878" s="4" t="s">
        <v>5156</v>
      </c>
      <c r="H2878" s="4" t="s">
        <v>4939</v>
      </c>
      <c r="I2878" s="4">
        <v>1282</v>
      </c>
      <c r="J2878" s="4" t="s">
        <v>4946</v>
      </c>
      <c r="K2878" s="4" t="s">
        <v>5035</v>
      </c>
    </row>
    <row r="2879" spans="1:11">
      <c r="A2879" s="4" t="s">
        <v>8014</v>
      </c>
      <c r="B2879" s="4" t="s">
        <v>2018</v>
      </c>
      <c r="C2879" s="4" t="s">
        <v>5009</v>
      </c>
      <c r="D2879" s="5">
        <v>45773</v>
      </c>
      <c r="E2879" s="4"/>
      <c r="F2879" s="4"/>
      <c r="G2879" s="4" t="s">
        <v>4950</v>
      </c>
      <c r="H2879" s="4" t="s">
        <v>5084</v>
      </c>
      <c r="I2879" s="4">
        <v>1979</v>
      </c>
      <c r="J2879" s="4" t="s">
        <v>4929</v>
      </c>
      <c r="K2879" s="4" t="s">
        <v>5035</v>
      </c>
    </row>
    <row r="2880" spans="1:11">
      <c r="A2880" s="4" t="s">
        <v>8015</v>
      </c>
      <c r="B2880" s="4" t="s">
        <v>3229</v>
      </c>
      <c r="C2880" s="4" t="s">
        <v>5111</v>
      </c>
      <c r="D2880" s="5"/>
      <c r="E2880" s="4" t="s">
        <v>20</v>
      </c>
      <c r="F2880" s="4"/>
      <c r="G2880" s="4" t="s">
        <v>5089</v>
      </c>
      <c r="H2880" s="4" t="s">
        <v>4951</v>
      </c>
      <c r="I2880" s="4">
        <v>986</v>
      </c>
      <c r="J2880" s="4" t="s">
        <v>5002</v>
      </c>
      <c r="K2880" s="4"/>
    </row>
    <row r="2881" spans="1:12">
      <c r="A2881" s="4" t="s">
        <v>8016</v>
      </c>
      <c r="B2881" s="4" t="s">
        <v>1759</v>
      </c>
      <c r="C2881" s="4" t="s">
        <v>4971</v>
      </c>
      <c r="D2881" s="5">
        <v>45785</v>
      </c>
      <c r="E2881" s="4" t="s">
        <v>4960</v>
      </c>
      <c r="F2881" s="4"/>
      <c r="G2881" s="4" t="s">
        <v>5120</v>
      </c>
      <c r="H2881" s="4" t="s">
        <v>4998</v>
      </c>
      <c r="I2881" s="4">
        <v>687</v>
      </c>
      <c r="J2881" s="4"/>
      <c r="K2881" s="4"/>
      <c r="L2881" s="4" t="s">
        <v>5993</v>
      </c>
    </row>
    <row r="2882" spans="1:12">
      <c r="A2882" s="4" t="s">
        <v>8017</v>
      </c>
      <c r="B2882" s="4" t="s">
        <v>4458</v>
      </c>
      <c r="C2882" s="4" t="s">
        <v>5106</v>
      </c>
      <c r="D2882" s="5">
        <v>45817</v>
      </c>
      <c r="E2882" s="4" t="s">
        <v>4954</v>
      </c>
      <c r="F2882" s="4" t="s">
        <v>4898</v>
      </c>
      <c r="G2882" s="4" t="s">
        <v>5071</v>
      </c>
      <c r="H2882" s="4" t="s">
        <v>5080</v>
      </c>
      <c r="I2882" s="4">
        <v>2212</v>
      </c>
      <c r="J2882" s="4" t="s">
        <v>5049</v>
      </c>
      <c r="K2882" s="4" t="s">
        <v>5057</v>
      </c>
      <c r="L2882" s="4"/>
    </row>
    <row r="2883" spans="1:12">
      <c r="A2883" s="4" t="s">
        <v>8018</v>
      </c>
      <c r="B2883" s="4" t="s">
        <v>476</v>
      </c>
      <c r="C2883" s="4" t="s">
        <v>5086</v>
      </c>
      <c r="D2883" s="5">
        <v>45902</v>
      </c>
      <c r="E2883" s="4" t="s">
        <v>5038</v>
      </c>
      <c r="F2883" s="4"/>
      <c r="G2883" s="4" t="s">
        <v>4967</v>
      </c>
      <c r="H2883" s="4" t="s">
        <v>133</v>
      </c>
      <c r="I2883" s="4">
        <v>1084</v>
      </c>
      <c r="J2883" s="4" t="s">
        <v>5002</v>
      </c>
      <c r="K2883" s="4" t="s">
        <v>5012</v>
      </c>
      <c r="L2883" s="4"/>
    </row>
    <row r="2884" spans="1:12">
      <c r="A2884" s="4" t="s">
        <v>8019</v>
      </c>
      <c r="B2884" s="4" t="s">
        <v>105</v>
      </c>
      <c r="C2884" s="4" t="s">
        <v>5046</v>
      </c>
      <c r="D2884" s="5">
        <v>45865</v>
      </c>
      <c r="E2884" s="4" t="s">
        <v>4896</v>
      </c>
      <c r="F2884" s="4" t="s">
        <v>4898</v>
      </c>
      <c r="G2884" s="4" t="s">
        <v>5132</v>
      </c>
      <c r="H2884" s="4"/>
      <c r="I2884" s="4">
        <v>1508</v>
      </c>
      <c r="J2884" s="4" t="s">
        <v>4946</v>
      </c>
      <c r="K2884" s="4" t="s">
        <v>5012</v>
      </c>
      <c r="L2884" s="4"/>
    </row>
    <row r="2885" spans="1:12">
      <c r="A2885" s="4" t="s">
        <v>8020</v>
      </c>
      <c r="B2885" s="4" t="s">
        <v>3610</v>
      </c>
      <c r="C2885" s="4" t="s">
        <v>5226</v>
      </c>
      <c r="D2885" s="5">
        <v>45833</v>
      </c>
      <c r="E2885" s="4" t="s">
        <v>4982</v>
      </c>
      <c r="F2885" s="4" t="s">
        <v>4891</v>
      </c>
      <c r="G2885" s="4" t="s">
        <v>4972</v>
      </c>
      <c r="H2885" s="4" t="s">
        <v>5006</v>
      </c>
      <c r="I2885" s="4"/>
      <c r="J2885" s="4" t="s">
        <v>5107</v>
      </c>
      <c r="K2885" s="4" t="s">
        <v>5057</v>
      </c>
      <c r="L2885" s="4"/>
    </row>
    <row r="2886" spans="1:12">
      <c r="A2886" s="4" t="s">
        <v>8021</v>
      </c>
      <c r="B2886" s="4" t="s">
        <v>416</v>
      </c>
      <c r="C2886" s="4" t="s">
        <v>5086</v>
      </c>
      <c r="D2886" s="5">
        <v>45944</v>
      </c>
      <c r="E2886" s="4"/>
      <c r="F2886" s="4" t="s">
        <v>4839</v>
      </c>
      <c r="G2886" s="4" t="s">
        <v>4967</v>
      </c>
      <c r="H2886" s="4"/>
      <c r="I2886" s="4">
        <v>2155</v>
      </c>
      <c r="J2886" s="4" t="s">
        <v>5018</v>
      </c>
      <c r="K2886" s="4" t="s">
        <v>5012</v>
      </c>
      <c r="L2886" s="4"/>
    </row>
    <row r="2887" spans="1:12">
      <c r="A2887" s="4" t="s">
        <v>8022</v>
      </c>
      <c r="B2887" s="4" t="s">
        <v>1803</v>
      </c>
      <c r="C2887" s="4" t="s">
        <v>4926</v>
      </c>
      <c r="D2887" s="5">
        <v>45773</v>
      </c>
      <c r="E2887" s="4"/>
      <c r="F2887" s="4" t="s">
        <v>4898</v>
      </c>
      <c r="G2887" s="4" t="s">
        <v>5095</v>
      </c>
      <c r="H2887" s="4"/>
      <c r="I2887" s="4">
        <v>1686</v>
      </c>
      <c r="J2887" s="4" t="s">
        <v>4946</v>
      </c>
      <c r="K2887" s="4" t="s">
        <v>5057</v>
      </c>
      <c r="L2887" s="4"/>
    </row>
    <row r="2888" spans="1:12">
      <c r="A2888" s="4" t="s">
        <v>8023</v>
      </c>
      <c r="B2888" s="4" t="s">
        <v>4527</v>
      </c>
      <c r="C2888" s="4" t="s">
        <v>4926</v>
      </c>
      <c r="D2888" s="5">
        <v>46004</v>
      </c>
      <c r="E2888" s="4" t="s">
        <v>5034</v>
      </c>
      <c r="F2888" s="4" t="s">
        <v>4898</v>
      </c>
      <c r="G2888" s="4" t="s">
        <v>4933</v>
      </c>
      <c r="H2888" s="4" t="s">
        <v>5090</v>
      </c>
      <c r="I2888" s="4">
        <v>1821</v>
      </c>
      <c r="J2888" s="4" t="s">
        <v>5018</v>
      </c>
      <c r="K2888" s="4"/>
      <c r="L2888" s="4" t="s">
        <v>5821</v>
      </c>
    </row>
    <row r="2889" spans="1:12">
      <c r="A2889" s="4" t="s">
        <v>8024</v>
      </c>
      <c r="B2889" s="4" t="s">
        <v>3525</v>
      </c>
      <c r="C2889" s="4" t="s">
        <v>5147</v>
      </c>
      <c r="D2889" s="5">
        <v>45789</v>
      </c>
      <c r="E2889" s="4"/>
      <c r="F2889" s="4" t="s">
        <v>4857</v>
      </c>
      <c r="G2889" s="4" t="s">
        <v>4955</v>
      </c>
      <c r="H2889" s="4" t="s">
        <v>4928</v>
      </c>
      <c r="I2889" s="4">
        <v>766</v>
      </c>
      <c r="J2889" s="4" t="s">
        <v>5100</v>
      </c>
      <c r="K2889" s="4" t="s">
        <v>5012</v>
      </c>
      <c r="L2889" s="4"/>
    </row>
    <row r="2890" spans="1:12">
      <c r="A2890" s="4" t="s">
        <v>8025</v>
      </c>
      <c r="B2890" s="4" t="s">
        <v>2926</v>
      </c>
      <c r="C2890" s="4" t="s">
        <v>4959</v>
      </c>
      <c r="D2890" s="5">
        <v>45788</v>
      </c>
      <c r="E2890" s="4" t="s">
        <v>5043</v>
      </c>
      <c r="F2890" s="4" t="s">
        <v>4857</v>
      </c>
      <c r="G2890" s="4" t="s">
        <v>5039</v>
      </c>
      <c r="H2890" s="4" t="s">
        <v>4945</v>
      </c>
      <c r="I2890" s="4">
        <v>832</v>
      </c>
      <c r="J2890" s="4" t="s">
        <v>4977</v>
      </c>
      <c r="K2890" s="4" t="s">
        <v>5122</v>
      </c>
      <c r="L2890" s="4"/>
    </row>
    <row r="2891" spans="1:12">
      <c r="A2891" s="4" t="s">
        <v>8026</v>
      </c>
      <c r="B2891" s="4" t="s">
        <v>4415</v>
      </c>
      <c r="C2891" s="4" t="s">
        <v>4996</v>
      </c>
      <c r="D2891" s="5">
        <v>45913</v>
      </c>
      <c r="E2891" s="4"/>
      <c r="F2891" s="4" t="s">
        <v>4908</v>
      </c>
      <c r="G2891" s="4" t="s">
        <v>4950</v>
      </c>
      <c r="H2891" s="4" t="s">
        <v>5006</v>
      </c>
      <c r="I2891" s="4">
        <v>2254</v>
      </c>
      <c r="J2891" s="4" t="s">
        <v>5100</v>
      </c>
      <c r="K2891" s="4" t="s">
        <v>5003</v>
      </c>
      <c r="L2891" s="4"/>
    </row>
    <row r="2892" spans="1:12">
      <c r="A2892" s="4" t="s">
        <v>8027</v>
      </c>
      <c r="B2892" s="4" t="s">
        <v>3731</v>
      </c>
      <c r="C2892" s="4" t="s">
        <v>5116</v>
      </c>
      <c r="D2892" s="5">
        <v>45710</v>
      </c>
      <c r="E2892" s="4" t="s">
        <v>5034</v>
      </c>
      <c r="F2892" s="4" t="s">
        <v>4898</v>
      </c>
      <c r="G2892" s="4" t="s">
        <v>5025</v>
      </c>
      <c r="H2892" s="4"/>
      <c r="I2892" s="4">
        <v>487</v>
      </c>
      <c r="J2892" s="4" t="s">
        <v>5107</v>
      </c>
      <c r="K2892" s="4" t="s">
        <v>4947</v>
      </c>
      <c r="L2892" s="4"/>
    </row>
    <row r="2893" spans="1:12">
      <c r="A2893" s="4" t="s">
        <v>8028</v>
      </c>
      <c r="B2893" s="4" t="s">
        <v>1309</v>
      </c>
      <c r="C2893" s="4" t="s">
        <v>5046</v>
      </c>
      <c r="D2893" s="5">
        <v>45744</v>
      </c>
      <c r="E2893" s="4" t="s">
        <v>308</v>
      </c>
      <c r="F2893" s="4" t="s">
        <v>4819</v>
      </c>
      <c r="G2893" s="4" t="s">
        <v>5174</v>
      </c>
      <c r="H2893" s="4" t="s">
        <v>4934</v>
      </c>
      <c r="I2893" s="4">
        <v>1396</v>
      </c>
      <c r="J2893" s="4" t="s">
        <v>4935</v>
      </c>
      <c r="K2893" s="4"/>
      <c r="L2893" s="4"/>
    </row>
    <row r="2894" spans="1:12">
      <c r="A2894" s="4" t="s">
        <v>8029</v>
      </c>
      <c r="B2894" s="4" t="s">
        <v>2331</v>
      </c>
      <c r="C2894" s="4" t="s">
        <v>5229</v>
      </c>
      <c r="D2894" s="5">
        <v>45824</v>
      </c>
      <c r="E2894" s="4" t="s">
        <v>5127</v>
      </c>
      <c r="F2894" s="4" t="s">
        <v>4819</v>
      </c>
      <c r="G2894" s="4" t="s">
        <v>5010</v>
      </c>
      <c r="H2894" s="4" t="s">
        <v>5084</v>
      </c>
      <c r="I2894" s="4">
        <v>877</v>
      </c>
      <c r="J2894" s="4" t="s">
        <v>4929</v>
      </c>
      <c r="K2894" s="4" t="s">
        <v>5023</v>
      </c>
      <c r="L2894" s="4"/>
    </row>
    <row r="2895" spans="1:12">
      <c r="A2895" s="4" t="s">
        <v>8030</v>
      </c>
      <c r="B2895" s="4" t="s">
        <v>1062</v>
      </c>
      <c r="C2895" s="4" t="s">
        <v>5005</v>
      </c>
      <c r="D2895" s="5">
        <v>45983</v>
      </c>
      <c r="E2895" s="4" t="s">
        <v>5022</v>
      </c>
      <c r="F2895" s="4" t="s">
        <v>4857</v>
      </c>
      <c r="G2895" s="4" t="s">
        <v>5014</v>
      </c>
      <c r="H2895" s="4" t="s">
        <v>5011</v>
      </c>
      <c r="I2895" s="4">
        <v>339</v>
      </c>
      <c r="J2895" s="4"/>
      <c r="K2895" s="4" t="s">
        <v>5057</v>
      </c>
      <c r="L2895" s="4"/>
    </row>
    <row r="2896" spans="1:12">
      <c r="A2896" s="4" t="s">
        <v>8031</v>
      </c>
      <c r="B2896" s="4" t="s">
        <v>3061</v>
      </c>
      <c r="C2896" s="4" t="s">
        <v>5078</v>
      </c>
      <c r="D2896" s="5">
        <v>45786</v>
      </c>
      <c r="E2896" s="4" t="s">
        <v>5022</v>
      </c>
      <c r="F2896" s="4"/>
      <c r="G2896" s="4" t="s">
        <v>5039</v>
      </c>
      <c r="H2896" s="4" t="s">
        <v>5076</v>
      </c>
      <c r="I2896" s="4">
        <v>274</v>
      </c>
      <c r="J2896" s="4" t="s">
        <v>5137</v>
      </c>
      <c r="K2896" s="4" t="s">
        <v>4969</v>
      </c>
      <c r="L2896" s="4"/>
    </row>
    <row r="2897" spans="1:12">
      <c r="A2897" s="4" t="s">
        <v>8032</v>
      </c>
      <c r="B2897" s="4" t="s">
        <v>1359</v>
      </c>
      <c r="C2897" s="4" t="s">
        <v>5206</v>
      </c>
      <c r="D2897" s="5">
        <v>46005</v>
      </c>
      <c r="E2897" s="4" t="s">
        <v>5065</v>
      </c>
      <c r="F2897" s="4"/>
      <c r="G2897" s="4"/>
      <c r="H2897" s="4" t="s">
        <v>4968</v>
      </c>
      <c r="I2897" s="4">
        <v>2096</v>
      </c>
      <c r="J2897" s="4" t="s">
        <v>4956</v>
      </c>
      <c r="K2897" s="4" t="s">
        <v>4978</v>
      </c>
      <c r="L2897" s="4"/>
    </row>
    <row r="2898" spans="1:12">
      <c r="A2898" s="4" t="s">
        <v>8033</v>
      </c>
      <c r="B2898" s="4" t="s">
        <v>320</v>
      </c>
      <c r="C2898" s="4" t="s">
        <v>5160</v>
      </c>
      <c r="D2898" s="5">
        <v>45663</v>
      </c>
      <c r="E2898" s="4" t="s">
        <v>369</v>
      </c>
      <c r="F2898" s="4" t="s">
        <v>4865</v>
      </c>
      <c r="G2898" s="4" t="s">
        <v>5135</v>
      </c>
      <c r="H2898" s="4" t="s">
        <v>4998</v>
      </c>
      <c r="I2898" s="4">
        <v>1008</v>
      </c>
      <c r="J2898" s="4" t="s">
        <v>4956</v>
      </c>
      <c r="K2898" s="4"/>
      <c r="L2898" s="4"/>
    </row>
    <row r="2899" spans="1:12">
      <c r="A2899" s="4" t="s">
        <v>8034</v>
      </c>
      <c r="B2899" s="4" t="s">
        <v>1262</v>
      </c>
      <c r="C2899" s="4" t="s">
        <v>5238</v>
      </c>
      <c r="D2899" s="5">
        <v>46016</v>
      </c>
      <c r="E2899" s="4" t="s">
        <v>5034</v>
      </c>
      <c r="F2899" s="4" t="s">
        <v>4839</v>
      </c>
      <c r="G2899" s="4"/>
      <c r="H2899" s="4"/>
      <c r="I2899" s="4">
        <v>403</v>
      </c>
      <c r="J2899" s="4" t="s">
        <v>4977</v>
      </c>
      <c r="K2899" s="4" t="s">
        <v>4999</v>
      </c>
      <c r="L2899" s="4"/>
    </row>
    <row r="2900" spans="1:12">
      <c r="A2900" s="4" t="s">
        <v>8035</v>
      </c>
      <c r="B2900" s="4" t="s">
        <v>3044</v>
      </c>
      <c r="C2900" s="4" t="s">
        <v>5037</v>
      </c>
      <c r="D2900" s="5">
        <v>45957</v>
      </c>
      <c r="E2900" s="4"/>
      <c r="F2900" s="4" t="s">
        <v>4891</v>
      </c>
      <c r="G2900" s="4" t="s">
        <v>4961</v>
      </c>
      <c r="H2900" s="4" t="s">
        <v>5136</v>
      </c>
      <c r="I2900" s="4">
        <v>490</v>
      </c>
      <c r="J2900" s="4" t="s">
        <v>5100</v>
      </c>
      <c r="K2900" s="4"/>
      <c r="L2900" s="4"/>
    </row>
    <row r="2901" spans="1:12">
      <c r="A2901" s="4" t="s">
        <v>8036</v>
      </c>
      <c r="B2901" s="4" t="s">
        <v>4179</v>
      </c>
      <c r="C2901" s="4" t="s">
        <v>5383</v>
      </c>
      <c r="D2901" s="5">
        <v>45711</v>
      </c>
      <c r="E2901" s="4" t="s">
        <v>4943</v>
      </c>
      <c r="F2901" s="4" t="s">
        <v>4908</v>
      </c>
      <c r="G2901" s="4" t="s">
        <v>5059</v>
      </c>
      <c r="H2901" s="4" t="s">
        <v>5136</v>
      </c>
      <c r="I2901" s="4"/>
      <c r="J2901" s="4" t="s">
        <v>5191</v>
      </c>
      <c r="K2901" s="4" t="s">
        <v>5026</v>
      </c>
      <c r="L2901" s="4"/>
    </row>
    <row r="2902" spans="1:12">
      <c r="A2902" s="4" t="s">
        <v>8037</v>
      </c>
      <c r="B2902" s="4" t="s">
        <v>4471</v>
      </c>
      <c r="C2902" s="4" t="s">
        <v>4937</v>
      </c>
      <c r="D2902" s="5">
        <v>45863</v>
      </c>
      <c r="E2902" s="4" t="s">
        <v>5056</v>
      </c>
      <c r="F2902" s="4" t="s">
        <v>4847</v>
      </c>
      <c r="G2902" s="4"/>
      <c r="H2902" s="4"/>
      <c r="I2902" s="4">
        <v>2321</v>
      </c>
      <c r="J2902" s="4" t="s">
        <v>5092</v>
      </c>
      <c r="K2902" s="4"/>
      <c r="L2902" s="4"/>
    </row>
    <row r="2903" spans="1:12">
      <c r="A2903" s="4" t="s">
        <v>8038</v>
      </c>
      <c r="B2903" s="4" t="s">
        <v>3657</v>
      </c>
      <c r="C2903" s="4" t="s">
        <v>5140</v>
      </c>
      <c r="D2903" s="5">
        <v>46013</v>
      </c>
      <c r="E2903" s="4" t="s">
        <v>308</v>
      </c>
      <c r="F2903" s="4" t="s">
        <v>4824</v>
      </c>
      <c r="G2903" s="4" t="s">
        <v>5172</v>
      </c>
      <c r="H2903" s="4" t="s">
        <v>4994</v>
      </c>
      <c r="I2903" s="4">
        <v>189</v>
      </c>
      <c r="J2903" s="4" t="s">
        <v>4935</v>
      </c>
      <c r="K2903" s="4"/>
      <c r="L2903" s="4"/>
    </row>
    <row r="2904" spans="1:12">
      <c r="A2904" s="4" t="s">
        <v>8039</v>
      </c>
      <c r="B2904" s="4" t="s">
        <v>1465</v>
      </c>
      <c r="C2904" s="4" t="s">
        <v>5229</v>
      </c>
      <c r="D2904" s="5">
        <v>46009</v>
      </c>
      <c r="E2904" s="4"/>
      <c r="F2904" s="4" t="s">
        <v>4908</v>
      </c>
      <c r="G2904" s="4" t="s">
        <v>5062</v>
      </c>
      <c r="H2904" s="4" t="s">
        <v>5017</v>
      </c>
      <c r="I2904" s="4">
        <v>872</v>
      </c>
      <c r="J2904" s="4"/>
      <c r="K2904" s="4" t="s">
        <v>5047</v>
      </c>
      <c r="L2904" s="4" t="s">
        <v>5927</v>
      </c>
    </row>
    <row r="2905" spans="1:12">
      <c r="A2905" s="4" t="s">
        <v>8040</v>
      </c>
      <c r="B2905" s="4" t="s">
        <v>3999</v>
      </c>
      <c r="C2905" s="4" t="s">
        <v>4949</v>
      </c>
      <c r="D2905" s="5">
        <v>45910</v>
      </c>
      <c r="E2905" s="4" t="s">
        <v>4954</v>
      </c>
      <c r="F2905" s="4" t="s">
        <v>4824</v>
      </c>
      <c r="G2905" s="4" t="s">
        <v>5189</v>
      </c>
      <c r="H2905" s="4" t="s">
        <v>4988</v>
      </c>
      <c r="I2905" s="4">
        <v>1031</v>
      </c>
      <c r="J2905" s="4" t="s">
        <v>5137</v>
      </c>
      <c r="K2905" s="4" t="s">
        <v>5053</v>
      </c>
      <c r="L2905" s="4"/>
    </row>
    <row r="2906" spans="1:12">
      <c r="A2906" s="4" t="s">
        <v>8041</v>
      </c>
      <c r="B2906" s="4" t="s">
        <v>2212</v>
      </c>
      <c r="C2906" s="4" t="s">
        <v>4937</v>
      </c>
      <c r="D2906" s="5">
        <v>45853</v>
      </c>
      <c r="E2906" s="4" t="s">
        <v>4943</v>
      </c>
      <c r="F2906" s="4" t="s">
        <v>4865</v>
      </c>
      <c r="G2906" s="4"/>
      <c r="H2906" s="4" t="s">
        <v>4994</v>
      </c>
      <c r="I2906" s="4">
        <v>2120</v>
      </c>
      <c r="J2906" s="4" t="s">
        <v>5082</v>
      </c>
      <c r="K2906" s="4" t="s">
        <v>5047</v>
      </c>
      <c r="L2906" s="4"/>
    </row>
    <row r="2907" spans="1:12">
      <c r="A2907" s="4" t="s">
        <v>8042</v>
      </c>
      <c r="B2907" s="4" t="s">
        <v>3353</v>
      </c>
      <c r="C2907" s="4" t="s">
        <v>5111</v>
      </c>
      <c r="D2907" s="5">
        <v>45738</v>
      </c>
      <c r="E2907" s="4" t="s">
        <v>21</v>
      </c>
      <c r="F2907" s="4" t="s">
        <v>4847</v>
      </c>
      <c r="G2907" s="4" t="s">
        <v>5059</v>
      </c>
      <c r="H2907" s="4"/>
      <c r="I2907" s="4">
        <v>2003</v>
      </c>
      <c r="J2907" s="4" t="s">
        <v>4973</v>
      </c>
      <c r="K2907" s="4" t="s">
        <v>4957</v>
      </c>
      <c r="L2907" s="4"/>
    </row>
    <row r="2908" spans="1:12">
      <c r="A2908" s="4" t="s">
        <v>8043</v>
      </c>
      <c r="B2908" s="4" t="s">
        <v>4746</v>
      </c>
      <c r="C2908" s="4" t="s">
        <v>5293</v>
      </c>
      <c r="D2908" s="5">
        <v>45674</v>
      </c>
      <c r="E2908" s="4" t="s">
        <v>5056</v>
      </c>
      <c r="F2908" s="4" t="s">
        <v>4908</v>
      </c>
      <c r="G2908" s="4" t="s">
        <v>5189</v>
      </c>
      <c r="H2908" s="4" t="s">
        <v>5017</v>
      </c>
      <c r="I2908" s="4">
        <v>2340</v>
      </c>
      <c r="J2908" s="4" t="s">
        <v>4962</v>
      </c>
      <c r="K2908" s="4" t="s">
        <v>5026</v>
      </c>
      <c r="L2908" s="4" t="s">
        <v>5529</v>
      </c>
    </row>
    <row r="2909" spans="1:12">
      <c r="A2909" s="4" t="s">
        <v>8044</v>
      </c>
      <c r="B2909" s="4" t="s">
        <v>1037</v>
      </c>
      <c r="C2909" s="4" t="s">
        <v>5176</v>
      </c>
      <c r="D2909" s="5">
        <v>45828</v>
      </c>
      <c r="E2909" s="4" t="s">
        <v>5043</v>
      </c>
      <c r="F2909" s="4" t="s">
        <v>4847</v>
      </c>
      <c r="G2909" s="4" t="s">
        <v>5069</v>
      </c>
      <c r="H2909" s="4" t="s">
        <v>5060</v>
      </c>
      <c r="I2909" s="4"/>
      <c r="J2909" s="4" t="s">
        <v>5049</v>
      </c>
      <c r="K2909" s="4"/>
      <c r="L2909" s="4"/>
    </row>
    <row r="2910" spans="1:12">
      <c r="A2910" s="4" t="s">
        <v>8045</v>
      </c>
      <c r="B2910" s="4" t="s">
        <v>4577</v>
      </c>
      <c r="C2910" s="4" t="s">
        <v>5118</v>
      </c>
      <c r="D2910" s="5">
        <v>46008</v>
      </c>
      <c r="E2910" s="4"/>
      <c r="F2910" s="4" t="s">
        <v>4857</v>
      </c>
      <c r="G2910" s="4" t="s">
        <v>5069</v>
      </c>
      <c r="H2910" s="4" t="s">
        <v>4994</v>
      </c>
      <c r="I2910" s="4"/>
      <c r="J2910" s="4" t="s">
        <v>5092</v>
      </c>
      <c r="K2910" s="4" t="s">
        <v>5023</v>
      </c>
      <c r="L2910" s="4"/>
    </row>
    <row r="2911" spans="1:12">
      <c r="A2911" s="4" t="s">
        <v>8046</v>
      </c>
      <c r="B2911" s="4" t="s">
        <v>1860</v>
      </c>
      <c r="C2911" s="4" t="s">
        <v>5240</v>
      </c>
      <c r="D2911" s="5">
        <v>45915</v>
      </c>
      <c r="E2911" s="4" t="s">
        <v>20</v>
      </c>
      <c r="F2911" s="4" t="s">
        <v>4824</v>
      </c>
      <c r="G2911" s="4" t="s">
        <v>4997</v>
      </c>
      <c r="H2911" s="4" t="s">
        <v>4968</v>
      </c>
      <c r="I2911" s="4"/>
      <c r="J2911" s="4" t="s">
        <v>5092</v>
      </c>
      <c r="K2911" s="4" t="s">
        <v>5047</v>
      </c>
      <c r="L2911" s="4"/>
    </row>
    <row r="2912" spans="1:12">
      <c r="A2912" s="4" t="s">
        <v>8047</v>
      </c>
      <c r="B2912" s="4" t="s">
        <v>3816</v>
      </c>
      <c r="C2912" s="4" t="s">
        <v>5160</v>
      </c>
      <c r="D2912" s="5">
        <v>45709</v>
      </c>
      <c r="E2912" s="4" t="s">
        <v>5113</v>
      </c>
      <c r="F2912" s="4"/>
      <c r="G2912" s="4" t="s">
        <v>5172</v>
      </c>
      <c r="H2912" s="4" t="s">
        <v>5072</v>
      </c>
      <c r="I2912" s="4">
        <v>1663</v>
      </c>
      <c r="J2912" s="4" t="s">
        <v>4956</v>
      </c>
      <c r="K2912" s="4" t="s">
        <v>5057</v>
      </c>
      <c r="L2912" s="4"/>
    </row>
    <row r="2913" spans="1:12">
      <c r="A2913" s="4" t="s">
        <v>8048</v>
      </c>
      <c r="B2913" s="4" t="s">
        <v>2540</v>
      </c>
      <c r="C2913" s="4" t="s">
        <v>4990</v>
      </c>
      <c r="D2913" s="5">
        <v>45935</v>
      </c>
      <c r="E2913" s="4"/>
      <c r="F2913" s="4" t="s">
        <v>4824</v>
      </c>
      <c r="G2913" s="4" t="s">
        <v>4972</v>
      </c>
      <c r="H2913" s="4" t="s">
        <v>4994</v>
      </c>
      <c r="I2913" s="4">
        <v>1069</v>
      </c>
      <c r="J2913" s="4"/>
      <c r="K2913" s="4" t="s">
        <v>4999</v>
      </c>
      <c r="L2913" s="4"/>
    </row>
    <row r="2914" spans="1:12">
      <c r="A2914" s="4" t="s">
        <v>8049</v>
      </c>
      <c r="B2914" s="4" t="s">
        <v>4597</v>
      </c>
      <c r="C2914" s="4" t="s">
        <v>4926</v>
      </c>
      <c r="D2914" s="5">
        <v>45871</v>
      </c>
      <c r="E2914" s="4" t="s">
        <v>369</v>
      </c>
      <c r="F2914" s="4" t="s">
        <v>4891</v>
      </c>
      <c r="G2914" s="4" t="s">
        <v>5074</v>
      </c>
      <c r="H2914" s="4" t="s">
        <v>4983</v>
      </c>
      <c r="I2914" s="4"/>
      <c r="J2914" s="4" t="s">
        <v>4962</v>
      </c>
      <c r="K2914" s="4" t="s">
        <v>5012</v>
      </c>
      <c r="L2914" s="4"/>
    </row>
    <row r="2915" spans="1:12">
      <c r="A2915" s="4" t="s">
        <v>8050</v>
      </c>
      <c r="B2915" s="4" t="s">
        <v>4800</v>
      </c>
      <c r="C2915" s="4" t="s">
        <v>5033</v>
      </c>
      <c r="D2915" s="5">
        <v>46003</v>
      </c>
      <c r="E2915" s="4" t="s">
        <v>5034</v>
      </c>
      <c r="F2915" s="4"/>
      <c r="G2915" s="4" t="s">
        <v>5142</v>
      </c>
      <c r="H2915" s="4" t="s">
        <v>316</v>
      </c>
      <c r="I2915" s="4">
        <v>2167</v>
      </c>
      <c r="J2915" s="4" t="s">
        <v>4956</v>
      </c>
      <c r="K2915" s="4" t="s">
        <v>4947</v>
      </c>
      <c r="L2915" s="4"/>
    </row>
    <row r="2916" spans="1:12">
      <c r="A2916" s="4" t="s">
        <v>8051</v>
      </c>
      <c r="B2916" s="4" t="s">
        <v>2502</v>
      </c>
      <c r="C2916" s="4" t="s">
        <v>5163</v>
      </c>
      <c r="D2916" s="5">
        <v>45762</v>
      </c>
      <c r="E2916" s="4" t="s">
        <v>4894</v>
      </c>
      <c r="F2916" s="4" t="s">
        <v>4847</v>
      </c>
      <c r="G2916" s="4" t="s">
        <v>4976</v>
      </c>
      <c r="H2916" s="4" t="s">
        <v>4945</v>
      </c>
      <c r="I2916" s="4">
        <v>2281</v>
      </c>
      <c r="J2916" s="4"/>
      <c r="K2916" s="4" t="s">
        <v>5035</v>
      </c>
      <c r="L2916" s="4"/>
    </row>
    <row r="2917" spans="1:12">
      <c r="A2917" s="4" t="s">
        <v>8052</v>
      </c>
      <c r="B2917" s="4" t="s">
        <v>3538</v>
      </c>
      <c r="C2917" s="4" t="s">
        <v>5109</v>
      </c>
      <c r="D2917" s="5">
        <v>45896</v>
      </c>
      <c r="E2917" s="4" t="s">
        <v>5127</v>
      </c>
      <c r="F2917" s="4" t="s">
        <v>4847</v>
      </c>
      <c r="G2917" s="4" t="s">
        <v>5135</v>
      </c>
      <c r="H2917" s="4" t="s">
        <v>5076</v>
      </c>
      <c r="I2917" s="4">
        <v>1350</v>
      </c>
      <c r="J2917" s="4" t="s">
        <v>5002</v>
      </c>
      <c r="K2917" s="4" t="s">
        <v>5003</v>
      </c>
      <c r="L2917" s="4"/>
    </row>
    <row r="2918" spans="1:12">
      <c r="A2918" s="4" t="s">
        <v>8053</v>
      </c>
      <c r="B2918" s="4" t="s">
        <v>3115</v>
      </c>
      <c r="C2918" s="4" t="s">
        <v>5176</v>
      </c>
      <c r="D2918" s="5">
        <v>45975</v>
      </c>
      <c r="E2918" s="4" t="s">
        <v>5065</v>
      </c>
      <c r="F2918" s="4" t="s">
        <v>4865</v>
      </c>
      <c r="G2918" s="4" t="s">
        <v>5174</v>
      </c>
      <c r="H2918" s="4" t="s">
        <v>4983</v>
      </c>
      <c r="I2918" s="4">
        <v>236</v>
      </c>
      <c r="J2918" s="4" t="s">
        <v>5002</v>
      </c>
      <c r="K2918" s="4"/>
      <c r="L2918" s="4" t="s">
        <v>5007</v>
      </c>
    </row>
    <row r="2919" spans="1:12">
      <c r="A2919" s="4" t="s">
        <v>8054</v>
      </c>
      <c r="B2919" s="4" t="s">
        <v>2613</v>
      </c>
      <c r="C2919" s="4" t="s">
        <v>4965</v>
      </c>
      <c r="D2919" s="5">
        <v>45865</v>
      </c>
      <c r="E2919" s="4" t="s">
        <v>4954</v>
      </c>
      <c r="F2919" s="4"/>
      <c r="G2919" s="4" t="s">
        <v>5039</v>
      </c>
      <c r="H2919" s="4" t="s">
        <v>4998</v>
      </c>
      <c r="I2919" s="4">
        <v>79</v>
      </c>
      <c r="J2919" s="4" t="s">
        <v>5100</v>
      </c>
      <c r="K2919" s="4"/>
      <c r="L2919" s="4"/>
    </row>
    <row r="2920" spans="1:12">
      <c r="A2920" s="4" t="s">
        <v>8055</v>
      </c>
      <c r="B2920" s="4" t="s">
        <v>633</v>
      </c>
      <c r="C2920" s="4" t="s">
        <v>5176</v>
      </c>
      <c r="D2920" s="5">
        <v>45779</v>
      </c>
      <c r="E2920" s="4" t="s">
        <v>5094</v>
      </c>
      <c r="F2920" s="4"/>
      <c r="G2920" s="4" t="s">
        <v>5120</v>
      </c>
      <c r="H2920" s="4" t="s">
        <v>5052</v>
      </c>
      <c r="I2920" s="4">
        <v>1392</v>
      </c>
      <c r="J2920" s="4" t="s">
        <v>4940</v>
      </c>
      <c r="K2920" s="4" t="s">
        <v>5122</v>
      </c>
      <c r="L2920" s="4"/>
    </row>
    <row r="2921" spans="1:12">
      <c r="A2921" s="4" t="s">
        <v>8056</v>
      </c>
      <c r="B2921" s="4" t="s">
        <v>1309</v>
      </c>
      <c r="C2921" s="4" t="s">
        <v>4953</v>
      </c>
      <c r="D2921" s="5">
        <v>45675</v>
      </c>
      <c r="E2921" s="4" t="s">
        <v>5094</v>
      </c>
      <c r="F2921" s="4" t="s">
        <v>4847</v>
      </c>
      <c r="G2921" s="4" t="s">
        <v>5189</v>
      </c>
      <c r="H2921" s="4" t="s">
        <v>4994</v>
      </c>
      <c r="I2921" s="4">
        <v>340</v>
      </c>
      <c r="J2921" s="4" t="s">
        <v>4962</v>
      </c>
      <c r="K2921" s="4" t="s">
        <v>5026</v>
      </c>
      <c r="L2921" s="4"/>
    </row>
    <row r="2922" spans="1:12">
      <c r="A2922" s="4" t="s">
        <v>8057</v>
      </c>
      <c r="B2922" s="4" t="s">
        <v>2531</v>
      </c>
      <c r="C2922" s="4" t="s">
        <v>4926</v>
      </c>
      <c r="D2922" s="5">
        <v>45763</v>
      </c>
      <c r="E2922" s="4"/>
      <c r="F2922" s="4" t="s">
        <v>4898</v>
      </c>
      <c r="G2922" s="4" t="s">
        <v>5059</v>
      </c>
      <c r="H2922" s="4" t="s">
        <v>4983</v>
      </c>
      <c r="I2922" s="4">
        <v>1737</v>
      </c>
      <c r="J2922" s="4" t="s">
        <v>4956</v>
      </c>
      <c r="K2922" s="4" t="s">
        <v>4978</v>
      </c>
      <c r="L2922" s="4"/>
    </row>
    <row r="2923" spans="1:12">
      <c r="A2923" s="4" t="s">
        <v>8058</v>
      </c>
      <c r="B2923" s="4" t="s">
        <v>4318</v>
      </c>
      <c r="C2923" s="4" t="s">
        <v>4953</v>
      </c>
      <c r="D2923" s="5">
        <v>45660</v>
      </c>
      <c r="E2923" s="4" t="s">
        <v>5065</v>
      </c>
      <c r="F2923" s="4" t="s">
        <v>4819</v>
      </c>
      <c r="G2923" s="4" t="s">
        <v>5132</v>
      </c>
      <c r="H2923" s="4"/>
      <c r="I2923" s="4">
        <v>1669</v>
      </c>
      <c r="J2923" s="4" t="s">
        <v>5092</v>
      </c>
      <c r="K2923" s="4" t="s">
        <v>4969</v>
      </c>
      <c r="L2923" s="4"/>
    </row>
    <row r="2924" spans="1:12">
      <c r="A2924" s="4" t="s">
        <v>8059</v>
      </c>
      <c r="B2924" s="4" t="s">
        <v>2212</v>
      </c>
      <c r="C2924" s="4" t="s">
        <v>5086</v>
      </c>
      <c r="D2924" s="5">
        <v>45760</v>
      </c>
      <c r="E2924" s="4" t="s">
        <v>5065</v>
      </c>
      <c r="F2924" s="4" t="s">
        <v>4824</v>
      </c>
      <c r="G2924" s="4" t="s">
        <v>5039</v>
      </c>
      <c r="H2924" s="4" t="s">
        <v>316</v>
      </c>
      <c r="I2924" s="4">
        <v>419</v>
      </c>
      <c r="J2924" s="4" t="s">
        <v>5100</v>
      </c>
      <c r="K2924" s="4"/>
      <c r="L2924" s="4"/>
    </row>
    <row r="2925" spans="1:12">
      <c r="A2925" s="4" t="s">
        <v>8060</v>
      </c>
      <c r="B2925" s="4" t="s">
        <v>2429</v>
      </c>
      <c r="C2925" s="4" t="s">
        <v>5213</v>
      </c>
      <c r="D2925" s="5"/>
      <c r="E2925" s="4" t="s">
        <v>5022</v>
      </c>
      <c r="F2925" s="4" t="s">
        <v>4908</v>
      </c>
      <c r="G2925" s="4" t="s">
        <v>5135</v>
      </c>
      <c r="H2925" s="4" t="s">
        <v>5084</v>
      </c>
      <c r="I2925" s="4">
        <v>2060</v>
      </c>
      <c r="J2925" s="4" t="s">
        <v>4977</v>
      </c>
      <c r="K2925" s="4" t="s">
        <v>5003</v>
      </c>
      <c r="L2925" s="4"/>
    </row>
    <row r="2926" spans="1:12">
      <c r="A2926" s="4" t="s">
        <v>8061</v>
      </c>
      <c r="B2926" s="4" t="s">
        <v>1350</v>
      </c>
      <c r="C2926" s="4" t="s">
        <v>5383</v>
      </c>
      <c r="D2926" s="5">
        <v>46008</v>
      </c>
      <c r="E2926" s="4" t="s">
        <v>5127</v>
      </c>
      <c r="F2926" s="4" t="s">
        <v>4839</v>
      </c>
      <c r="G2926" s="4" t="s">
        <v>5059</v>
      </c>
      <c r="H2926" s="4" t="s">
        <v>5080</v>
      </c>
      <c r="I2926" s="4">
        <v>788</v>
      </c>
      <c r="J2926" s="4"/>
      <c r="K2926" s="4"/>
      <c r="L2926" s="4"/>
    </row>
    <row r="2927" spans="1:12">
      <c r="A2927" s="4" t="s">
        <v>8062</v>
      </c>
      <c r="B2927" s="4" t="s">
        <v>2389</v>
      </c>
      <c r="C2927" s="4" t="s">
        <v>4986</v>
      </c>
      <c r="D2927" s="5">
        <v>46001</v>
      </c>
      <c r="E2927" s="4" t="s">
        <v>5079</v>
      </c>
      <c r="F2927" s="4" t="s">
        <v>4898</v>
      </c>
      <c r="G2927" s="4"/>
      <c r="H2927" s="4" t="s">
        <v>5072</v>
      </c>
      <c r="I2927" s="4">
        <v>582</v>
      </c>
      <c r="J2927" s="4"/>
      <c r="K2927" s="4" t="s">
        <v>4947</v>
      </c>
      <c r="L2927" s="4"/>
    </row>
    <row r="2928" spans="1:12">
      <c r="A2928" s="4" t="s">
        <v>8063</v>
      </c>
      <c r="B2928" s="4" t="s">
        <v>4435</v>
      </c>
      <c r="C2928" s="4" t="s">
        <v>5383</v>
      </c>
      <c r="D2928" s="5">
        <v>45887</v>
      </c>
      <c r="E2928" s="4" t="s">
        <v>5056</v>
      </c>
      <c r="F2928" s="4"/>
      <c r="G2928" s="4" t="s">
        <v>5174</v>
      </c>
      <c r="H2928" s="4" t="s">
        <v>4951</v>
      </c>
      <c r="I2928" s="4">
        <v>2016</v>
      </c>
      <c r="J2928" s="4" t="s">
        <v>4956</v>
      </c>
      <c r="K2928" s="4" t="s">
        <v>4957</v>
      </c>
      <c r="L2928" s="4"/>
    </row>
    <row r="2929" spans="1:12">
      <c r="A2929" s="4" t="s">
        <v>8064</v>
      </c>
      <c r="B2929" s="4" t="s">
        <v>2955</v>
      </c>
      <c r="C2929" s="4" t="s">
        <v>5009</v>
      </c>
      <c r="D2929" s="5">
        <v>45767</v>
      </c>
      <c r="E2929" s="4" t="s">
        <v>4954</v>
      </c>
      <c r="F2929" s="4"/>
      <c r="G2929" s="4" t="s">
        <v>5062</v>
      </c>
      <c r="H2929" s="4" t="s">
        <v>5011</v>
      </c>
      <c r="I2929" s="4">
        <v>836</v>
      </c>
      <c r="J2929" s="4" t="s">
        <v>5002</v>
      </c>
      <c r="K2929" s="4"/>
      <c r="L2929" s="4" t="s">
        <v>5549</v>
      </c>
    </row>
    <row r="2930" spans="1:12">
      <c r="A2930" s="4" t="s">
        <v>8065</v>
      </c>
      <c r="B2930" s="4" t="s">
        <v>1738</v>
      </c>
      <c r="C2930" s="4" t="s">
        <v>5147</v>
      </c>
      <c r="D2930" s="5">
        <v>45831</v>
      </c>
      <c r="E2930" s="4" t="s">
        <v>21</v>
      </c>
      <c r="F2930" s="4" t="s">
        <v>4891</v>
      </c>
      <c r="G2930" s="4" t="s">
        <v>4938</v>
      </c>
      <c r="H2930" s="4" t="s">
        <v>5080</v>
      </c>
      <c r="I2930" s="4">
        <v>1211</v>
      </c>
      <c r="J2930" s="4" t="s">
        <v>4977</v>
      </c>
      <c r="K2930" s="4" t="s">
        <v>4957</v>
      </c>
      <c r="L2930" s="4"/>
    </row>
    <row r="2931" spans="1:12">
      <c r="A2931" s="4" t="s">
        <v>8066</v>
      </c>
      <c r="B2931" s="4" t="s">
        <v>4179</v>
      </c>
      <c r="C2931" s="4" t="s">
        <v>5260</v>
      </c>
      <c r="D2931" s="5"/>
      <c r="E2931" s="4" t="s">
        <v>5034</v>
      </c>
      <c r="F2931" s="4" t="s">
        <v>4824</v>
      </c>
      <c r="G2931" s="4" t="s">
        <v>5156</v>
      </c>
      <c r="H2931" s="4"/>
      <c r="I2931" s="4">
        <v>2394</v>
      </c>
      <c r="J2931" s="4" t="s">
        <v>5137</v>
      </c>
      <c r="K2931" s="4" t="s">
        <v>4930</v>
      </c>
      <c r="L2931" s="4"/>
    </row>
    <row r="2932" spans="1:12">
      <c r="A2932" s="4" t="s">
        <v>8067</v>
      </c>
      <c r="B2932" s="4" t="s">
        <v>848</v>
      </c>
      <c r="C2932" s="4" t="s">
        <v>4959</v>
      </c>
      <c r="D2932" s="5">
        <v>45704</v>
      </c>
      <c r="E2932" s="4" t="s">
        <v>5127</v>
      </c>
      <c r="F2932" s="4" t="s">
        <v>4891</v>
      </c>
      <c r="G2932" s="4" t="s">
        <v>5135</v>
      </c>
      <c r="H2932" s="4" t="s">
        <v>4968</v>
      </c>
      <c r="I2932" s="4">
        <v>1462</v>
      </c>
      <c r="J2932" s="4" t="s">
        <v>4973</v>
      </c>
      <c r="K2932" s="4" t="s">
        <v>5035</v>
      </c>
      <c r="L2932" s="4"/>
    </row>
    <row r="2933" spans="1:12">
      <c r="A2933" s="4" t="s">
        <v>8068</v>
      </c>
      <c r="B2933" s="4" t="s">
        <v>33</v>
      </c>
      <c r="C2933" s="4" t="s">
        <v>5140</v>
      </c>
      <c r="D2933" s="5">
        <v>45833</v>
      </c>
      <c r="E2933" s="4" t="s">
        <v>21</v>
      </c>
      <c r="F2933" s="4" t="s">
        <v>4839</v>
      </c>
      <c r="G2933" s="4" t="s">
        <v>5089</v>
      </c>
      <c r="H2933" s="4" t="s">
        <v>4988</v>
      </c>
      <c r="I2933" s="4">
        <v>2035</v>
      </c>
      <c r="J2933" s="4"/>
      <c r="K2933" s="4" t="s">
        <v>4978</v>
      </c>
      <c r="L2933" s="4"/>
    </row>
    <row r="2934" spans="1:12">
      <c r="A2934" s="4" t="s">
        <v>8069</v>
      </c>
      <c r="B2934" s="4" t="s">
        <v>2512</v>
      </c>
      <c r="C2934" s="4" t="s">
        <v>5111</v>
      </c>
      <c r="D2934" s="5">
        <v>45866</v>
      </c>
      <c r="E2934" s="4" t="s">
        <v>5022</v>
      </c>
      <c r="F2934" s="4" t="s">
        <v>4908</v>
      </c>
      <c r="G2934" s="4" t="s">
        <v>5142</v>
      </c>
      <c r="H2934" s="4" t="s">
        <v>4951</v>
      </c>
      <c r="I2934" s="4">
        <v>1050</v>
      </c>
      <c r="J2934" s="4"/>
      <c r="K2934" s="4" t="s">
        <v>5057</v>
      </c>
      <c r="L2934" s="4"/>
    </row>
    <row r="2935" spans="1:12">
      <c r="A2935" s="4" t="s">
        <v>8070</v>
      </c>
      <c r="B2935" s="4" t="s">
        <v>2608</v>
      </c>
      <c r="C2935" s="4" t="s">
        <v>5226</v>
      </c>
      <c r="D2935" s="5">
        <v>45722</v>
      </c>
      <c r="E2935" s="4" t="s">
        <v>4982</v>
      </c>
      <c r="F2935" s="4" t="s">
        <v>4908</v>
      </c>
      <c r="G2935" s="4" t="s">
        <v>4938</v>
      </c>
      <c r="H2935" s="4" t="s">
        <v>4939</v>
      </c>
      <c r="I2935" s="4">
        <v>994</v>
      </c>
      <c r="J2935" s="4" t="s">
        <v>4929</v>
      </c>
      <c r="K2935" s="4" t="s">
        <v>4969</v>
      </c>
      <c r="L2935" s="4"/>
    </row>
    <row r="2936" spans="1:12">
      <c r="A2936" s="4" t="s">
        <v>8071</v>
      </c>
      <c r="B2936" s="4" t="s">
        <v>4355</v>
      </c>
      <c r="C2936" s="4" t="s">
        <v>5152</v>
      </c>
      <c r="D2936" s="5">
        <v>45713</v>
      </c>
      <c r="E2936" s="4" t="s">
        <v>5065</v>
      </c>
      <c r="F2936" s="4" t="s">
        <v>4839</v>
      </c>
      <c r="G2936" s="4" t="s">
        <v>5135</v>
      </c>
      <c r="H2936" s="4" t="s">
        <v>5080</v>
      </c>
      <c r="I2936" s="4">
        <v>1280</v>
      </c>
      <c r="J2936" s="4" t="s">
        <v>4962</v>
      </c>
      <c r="K2936" s="4" t="s">
        <v>5026</v>
      </c>
      <c r="L2936" s="4"/>
    </row>
    <row r="2937" spans="1:12">
      <c r="A2937" s="4" t="s">
        <v>8072</v>
      </c>
      <c r="B2937" s="4" t="s">
        <v>4510</v>
      </c>
      <c r="C2937" s="4" t="s">
        <v>5186</v>
      </c>
      <c r="D2937" s="5">
        <v>45942</v>
      </c>
      <c r="E2937" s="4" t="s">
        <v>251</v>
      </c>
      <c r="F2937" s="4" t="s">
        <v>4898</v>
      </c>
      <c r="G2937" s="4" t="s">
        <v>4976</v>
      </c>
      <c r="H2937" s="4" t="s">
        <v>4998</v>
      </c>
      <c r="I2937" s="4">
        <v>1067</v>
      </c>
      <c r="J2937" s="4" t="s">
        <v>4962</v>
      </c>
      <c r="K2937" s="4" t="s">
        <v>5003</v>
      </c>
      <c r="L2937" s="4"/>
    </row>
    <row r="2938" spans="1:12">
      <c r="A2938" s="4" t="s">
        <v>8073</v>
      </c>
      <c r="B2938" s="4" t="s">
        <v>4292</v>
      </c>
      <c r="C2938" s="4" t="s">
        <v>5116</v>
      </c>
      <c r="D2938" s="5">
        <v>45943</v>
      </c>
      <c r="E2938" s="4" t="s">
        <v>5034</v>
      </c>
      <c r="F2938" s="4" t="s">
        <v>4898</v>
      </c>
      <c r="G2938" s="4" t="s">
        <v>5172</v>
      </c>
      <c r="H2938" s="4" t="s">
        <v>4994</v>
      </c>
      <c r="I2938" s="4">
        <v>2011</v>
      </c>
      <c r="J2938" s="4" t="s">
        <v>5191</v>
      </c>
      <c r="K2938" s="4" t="s">
        <v>4969</v>
      </c>
      <c r="L2938" s="4"/>
    </row>
    <row r="2939" spans="1:12">
      <c r="A2939" s="4" t="s">
        <v>8074</v>
      </c>
      <c r="B2939" s="4" t="s">
        <v>2255</v>
      </c>
      <c r="C2939" s="4" t="s">
        <v>5109</v>
      </c>
      <c r="D2939" s="5"/>
      <c r="E2939" s="4"/>
      <c r="F2939" s="4" t="s">
        <v>4908</v>
      </c>
      <c r="G2939" s="4" t="s">
        <v>5071</v>
      </c>
      <c r="H2939" s="4" t="s">
        <v>489</v>
      </c>
      <c r="I2939" s="4">
        <v>97</v>
      </c>
      <c r="J2939" s="4"/>
      <c r="K2939" s="4" t="s">
        <v>5047</v>
      </c>
      <c r="L2939" s="4"/>
    </row>
    <row r="2940" spans="1:12">
      <c r="A2940" s="4" t="s">
        <v>8075</v>
      </c>
      <c r="B2940" s="4" t="s">
        <v>3202</v>
      </c>
      <c r="C2940" s="4" t="s">
        <v>5202</v>
      </c>
      <c r="D2940" s="5">
        <v>45810</v>
      </c>
      <c r="E2940" s="4"/>
      <c r="F2940" s="4"/>
      <c r="G2940" s="4" t="s">
        <v>4938</v>
      </c>
      <c r="H2940" s="4" t="s">
        <v>5006</v>
      </c>
      <c r="I2940" s="4"/>
      <c r="J2940" s="4" t="s">
        <v>4940</v>
      </c>
      <c r="K2940" s="4" t="s">
        <v>5057</v>
      </c>
      <c r="L2940" s="4"/>
    </row>
    <row r="2941" spans="1:12">
      <c r="A2941" s="4" t="s">
        <v>8076</v>
      </c>
      <c r="B2941" s="4" t="s">
        <v>2305</v>
      </c>
      <c r="C2941" s="4" t="s">
        <v>4992</v>
      </c>
      <c r="D2941" s="5">
        <v>45822</v>
      </c>
      <c r="E2941" s="4" t="s">
        <v>4966</v>
      </c>
      <c r="F2941" s="4"/>
      <c r="G2941" s="4" t="s">
        <v>5156</v>
      </c>
      <c r="H2941" s="4" t="s">
        <v>4983</v>
      </c>
      <c r="I2941" s="4">
        <v>1580</v>
      </c>
      <c r="J2941" s="4" t="s">
        <v>5082</v>
      </c>
      <c r="K2941" s="4" t="s">
        <v>5023</v>
      </c>
      <c r="L2941" s="4"/>
    </row>
    <row r="2942" spans="1:12">
      <c r="A2942" s="4" t="s">
        <v>8077</v>
      </c>
      <c r="B2942" s="4" t="s">
        <v>416</v>
      </c>
      <c r="C2942" s="4" t="s">
        <v>5042</v>
      </c>
      <c r="D2942" s="5">
        <v>45934</v>
      </c>
      <c r="E2942" s="4" t="s">
        <v>5034</v>
      </c>
      <c r="F2942" s="4"/>
      <c r="G2942" s="4" t="s">
        <v>5039</v>
      </c>
      <c r="H2942" s="4" t="s">
        <v>4988</v>
      </c>
      <c r="I2942" s="4">
        <v>1005</v>
      </c>
      <c r="J2942" s="4" t="s">
        <v>4984</v>
      </c>
      <c r="K2942" s="4" t="s">
        <v>5026</v>
      </c>
      <c r="L2942" s="4"/>
    </row>
    <row r="2943" spans="1:12">
      <c r="A2943" s="4" t="s">
        <v>8078</v>
      </c>
      <c r="B2943" s="4" t="s">
        <v>795</v>
      </c>
      <c r="C2943" s="4" t="s">
        <v>4937</v>
      </c>
      <c r="D2943" s="5">
        <v>46000</v>
      </c>
      <c r="E2943" s="4" t="s">
        <v>20</v>
      </c>
      <c r="F2943" s="4" t="s">
        <v>4898</v>
      </c>
      <c r="G2943" s="4"/>
      <c r="H2943" s="4" t="s">
        <v>5136</v>
      </c>
      <c r="I2943" s="4">
        <v>2368</v>
      </c>
      <c r="J2943" s="4" t="s">
        <v>4984</v>
      </c>
      <c r="K2943" s="4" t="s">
        <v>4963</v>
      </c>
      <c r="L2943" s="4"/>
    </row>
    <row r="2944" spans="1:12">
      <c r="A2944" s="4" t="s">
        <v>8079</v>
      </c>
      <c r="B2944" s="4" t="s">
        <v>665</v>
      </c>
      <c r="C2944" s="4" t="s">
        <v>5176</v>
      </c>
      <c r="D2944" s="5">
        <v>45700</v>
      </c>
      <c r="E2944" s="4"/>
      <c r="F2944" s="4" t="s">
        <v>4875</v>
      </c>
      <c r="G2944" s="4" t="s">
        <v>4938</v>
      </c>
      <c r="H2944" s="4"/>
      <c r="I2944" s="4"/>
      <c r="J2944" s="4"/>
      <c r="K2944" s="4" t="s">
        <v>4957</v>
      </c>
      <c r="L2944" s="4"/>
    </row>
    <row r="2945" spans="1:12">
      <c r="A2945" s="4" t="s">
        <v>8080</v>
      </c>
      <c r="B2945" s="4" t="s">
        <v>3547</v>
      </c>
      <c r="C2945" s="4" t="s">
        <v>5097</v>
      </c>
      <c r="D2945" s="5">
        <v>45733</v>
      </c>
      <c r="E2945" s="4" t="s">
        <v>5127</v>
      </c>
      <c r="F2945" s="4" t="s">
        <v>4865</v>
      </c>
      <c r="G2945" s="4" t="s">
        <v>5044</v>
      </c>
      <c r="H2945" s="4" t="s">
        <v>5072</v>
      </c>
      <c r="I2945" s="4">
        <v>1894</v>
      </c>
      <c r="J2945" s="4" t="s">
        <v>5107</v>
      </c>
      <c r="K2945" s="4" t="s">
        <v>5122</v>
      </c>
      <c r="L2945" s="4"/>
    </row>
    <row r="2946" spans="1:12">
      <c r="A2946" s="4" t="s">
        <v>8081</v>
      </c>
      <c r="B2946" s="4" t="s">
        <v>1591</v>
      </c>
      <c r="C2946" s="4" t="s">
        <v>4971</v>
      </c>
      <c r="D2946" s="5">
        <v>45918</v>
      </c>
      <c r="E2946" s="4" t="s">
        <v>5094</v>
      </c>
      <c r="F2946" s="4" t="s">
        <v>4898</v>
      </c>
      <c r="G2946" s="4" t="s">
        <v>5172</v>
      </c>
      <c r="H2946" s="4"/>
      <c r="I2946" s="4">
        <v>2014</v>
      </c>
      <c r="J2946" s="4"/>
      <c r="K2946" s="4"/>
      <c r="L2946" s="4"/>
    </row>
    <row r="2947" spans="1:12">
      <c r="A2947" s="4" t="s">
        <v>8082</v>
      </c>
      <c r="B2947" s="4" t="s">
        <v>3106</v>
      </c>
      <c r="C2947" s="4" t="s">
        <v>5016</v>
      </c>
      <c r="D2947" s="5">
        <v>45915</v>
      </c>
      <c r="E2947" s="4" t="s">
        <v>4954</v>
      </c>
      <c r="F2947" s="4"/>
      <c r="G2947" s="4" t="s">
        <v>5059</v>
      </c>
      <c r="H2947" s="4" t="s">
        <v>4934</v>
      </c>
      <c r="I2947" s="4">
        <v>1399</v>
      </c>
      <c r="J2947" s="4"/>
      <c r="K2947" s="4"/>
      <c r="L2947" s="4"/>
    </row>
    <row r="2948" spans="1:12">
      <c r="A2948" s="4" t="s">
        <v>8083</v>
      </c>
      <c r="B2948" s="4" t="s">
        <v>2295</v>
      </c>
      <c r="C2948" s="4" t="s">
        <v>4975</v>
      </c>
      <c r="D2948" s="5">
        <v>45849</v>
      </c>
      <c r="E2948" s="4" t="s">
        <v>5127</v>
      </c>
      <c r="F2948" s="4" t="s">
        <v>4875</v>
      </c>
      <c r="G2948" s="4" t="s">
        <v>5039</v>
      </c>
      <c r="H2948" s="4"/>
      <c r="I2948" s="4">
        <v>29</v>
      </c>
      <c r="J2948" s="4" t="s">
        <v>4962</v>
      </c>
      <c r="K2948" s="4" t="s">
        <v>4969</v>
      </c>
      <c r="L2948" s="4"/>
    </row>
    <row r="2949" spans="1:12">
      <c r="A2949" s="4" t="s">
        <v>8084</v>
      </c>
      <c r="B2949" s="4" t="s">
        <v>1143</v>
      </c>
      <c r="C2949" s="4" t="s">
        <v>5145</v>
      </c>
      <c r="D2949" s="5"/>
      <c r="E2949" s="4" t="s">
        <v>21</v>
      </c>
      <c r="F2949" s="4" t="s">
        <v>4819</v>
      </c>
      <c r="G2949" s="4" t="s">
        <v>5030</v>
      </c>
      <c r="H2949" s="4" t="s">
        <v>4998</v>
      </c>
      <c r="I2949" s="4">
        <v>1756</v>
      </c>
      <c r="J2949" s="4" t="s">
        <v>5049</v>
      </c>
      <c r="K2949" s="4" t="s">
        <v>5053</v>
      </c>
      <c r="L2949" s="4"/>
    </row>
    <row r="2950" spans="1:12">
      <c r="A2950" s="4" t="s">
        <v>8085</v>
      </c>
      <c r="B2950" s="4" t="s">
        <v>2731</v>
      </c>
      <c r="C2950" s="4" t="s">
        <v>4986</v>
      </c>
      <c r="D2950" s="5">
        <v>45707</v>
      </c>
      <c r="E2950" s="4" t="s">
        <v>4966</v>
      </c>
      <c r="F2950" s="4" t="s">
        <v>4875</v>
      </c>
      <c r="G2950" s="4" t="s">
        <v>4987</v>
      </c>
      <c r="H2950" s="4"/>
      <c r="I2950" s="4">
        <v>746</v>
      </c>
      <c r="J2950" s="4" t="s">
        <v>5002</v>
      </c>
      <c r="K2950" s="4" t="s">
        <v>5053</v>
      </c>
      <c r="L2950" s="4"/>
    </row>
    <row r="2951" spans="1:12">
      <c r="A2951" s="4" t="s">
        <v>8086</v>
      </c>
      <c r="B2951" s="4" t="s">
        <v>1350</v>
      </c>
      <c r="C2951" s="4" t="s">
        <v>5226</v>
      </c>
      <c r="D2951" s="5">
        <v>45962</v>
      </c>
      <c r="E2951" s="4" t="s">
        <v>4954</v>
      </c>
      <c r="F2951" s="4" t="s">
        <v>4819</v>
      </c>
      <c r="G2951" s="4" t="s">
        <v>5189</v>
      </c>
      <c r="H2951" s="4"/>
      <c r="I2951" s="4">
        <v>632</v>
      </c>
      <c r="J2951" s="4" t="s">
        <v>5031</v>
      </c>
      <c r="K2951" s="4" t="s">
        <v>5122</v>
      </c>
      <c r="L2951" s="4"/>
    </row>
    <row r="2952" spans="1:12">
      <c r="A2952" s="4" t="s">
        <v>8087</v>
      </c>
      <c r="B2952" s="4" t="s">
        <v>2018</v>
      </c>
      <c r="C2952" s="4" t="s">
        <v>5126</v>
      </c>
      <c r="D2952" s="5">
        <v>45722</v>
      </c>
      <c r="E2952" s="4"/>
      <c r="F2952" s="4" t="s">
        <v>4819</v>
      </c>
      <c r="G2952" s="4" t="s">
        <v>4938</v>
      </c>
      <c r="H2952" s="4" t="s">
        <v>4945</v>
      </c>
      <c r="I2952" s="4">
        <v>351</v>
      </c>
      <c r="J2952" s="4" t="s">
        <v>4984</v>
      </c>
      <c r="K2952" s="4"/>
      <c r="L2952" s="4"/>
    </row>
    <row r="2953" spans="1:12">
      <c r="A2953" s="4" t="s">
        <v>8088</v>
      </c>
      <c r="B2953" s="4" t="s">
        <v>4720</v>
      </c>
      <c r="C2953" s="4" t="s">
        <v>5097</v>
      </c>
      <c r="D2953" s="5">
        <v>45823</v>
      </c>
      <c r="E2953" s="4" t="s">
        <v>4960</v>
      </c>
      <c r="F2953" s="4" t="s">
        <v>4865</v>
      </c>
      <c r="G2953" s="4" t="s">
        <v>4972</v>
      </c>
      <c r="H2953" s="4" t="s">
        <v>316</v>
      </c>
      <c r="I2953" s="4">
        <v>2178</v>
      </c>
      <c r="J2953" s="4" t="s">
        <v>4977</v>
      </c>
      <c r="K2953" s="4" t="s">
        <v>5026</v>
      </c>
      <c r="L2953" s="4"/>
    </row>
    <row r="2954" spans="1:12">
      <c r="A2954" s="4" t="s">
        <v>8089</v>
      </c>
      <c r="B2954" s="4" t="s">
        <v>1917</v>
      </c>
      <c r="C2954" s="4" t="s">
        <v>5206</v>
      </c>
      <c r="D2954" s="5">
        <v>45813</v>
      </c>
      <c r="E2954" s="4" t="s">
        <v>5094</v>
      </c>
      <c r="F2954" s="4" t="s">
        <v>4824</v>
      </c>
      <c r="G2954" s="4" t="s">
        <v>4933</v>
      </c>
      <c r="H2954" s="4" t="s">
        <v>4939</v>
      </c>
      <c r="I2954" s="4">
        <v>2212</v>
      </c>
      <c r="J2954" s="4" t="s">
        <v>5018</v>
      </c>
      <c r="K2954" s="4" t="s">
        <v>4930</v>
      </c>
      <c r="L2954" s="4"/>
    </row>
    <row r="2955" spans="1:12">
      <c r="A2955" s="4" t="s">
        <v>8090</v>
      </c>
      <c r="B2955" s="4" t="s">
        <v>4536</v>
      </c>
      <c r="C2955" s="4" t="s">
        <v>4953</v>
      </c>
      <c r="D2955" s="5">
        <v>45673</v>
      </c>
      <c r="E2955" s="4" t="s">
        <v>369</v>
      </c>
      <c r="F2955" s="4" t="s">
        <v>4898</v>
      </c>
      <c r="G2955" s="4"/>
      <c r="H2955" s="4" t="s">
        <v>5063</v>
      </c>
      <c r="I2955" s="4">
        <v>253</v>
      </c>
      <c r="J2955" s="4" t="s">
        <v>5082</v>
      </c>
      <c r="K2955" s="4" t="s">
        <v>5026</v>
      </c>
      <c r="L2955" s="4"/>
    </row>
    <row r="2956" spans="1:12">
      <c r="A2956" s="4" t="s">
        <v>8091</v>
      </c>
      <c r="B2956" s="4" t="s">
        <v>1019</v>
      </c>
      <c r="C2956" s="4" t="s">
        <v>5118</v>
      </c>
      <c r="D2956" s="5">
        <v>46016</v>
      </c>
      <c r="E2956" s="4"/>
      <c r="F2956" s="4"/>
      <c r="G2956" s="4" t="s">
        <v>5010</v>
      </c>
      <c r="H2956" s="4" t="s">
        <v>5080</v>
      </c>
      <c r="I2956" s="4">
        <v>392</v>
      </c>
      <c r="J2956" s="4" t="s">
        <v>4962</v>
      </c>
      <c r="K2956" s="4" t="s">
        <v>5003</v>
      </c>
      <c r="L2956" s="4" t="s">
        <v>5821</v>
      </c>
    </row>
    <row r="2957" spans="1:12">
      <c r="A2957" s="4" t="s">
        <v>8092</v>
      </c>
      <c r="B2957" s="4" t="s">
        <v>1682</v>
      </c>
      <c r="C2957" s="4" t="s">
        <v>5229</v>
      </c>
      <c r="D2957" s="5">
        <v>45681</v>
      </c>
      <c r="E2957" s="4" t="s">
        <v>5038</v>
      </c>
      <c r="F2957" s="4"/>
      <c r="G2957" s="4" t="s">
        <v>5074</v>
      </c>
      <c r="H2957" s="4" t="s">
        <v>4934</v>
      </c>
      <c r="I2957" s="4">
        <v>2364</v>
      </c>
      <c r="J2957" s="4" t="s">
        <v>5082</v>
      </c>
      <c r="K2957" s="4" t="s">
        <v>5003</v>
      </c>
      <c r="L2957" s="4"/>
    </row>
    <row r="2958" spans="1:12">
      <c r="A2958" s="4" t="s">
        <v>8093</v>
      </c>
      <c r="B2958" s="4" t="s">
        <v>3692</v>
      </c>
      <c r="C2958" s="4" t="s">
        <v>4937</v>
      </c>
      <c r="D2958" s="5">
        <v>45901</v>
      </c>
      <c r="E2958" s="4" t="s">
        <v>4960</v>
      </c>
      <c r="F2958" s="4"/>
      <c r="G2958" s="4" t="s">
        <v>4944</v>
      </c>
      <c r="H2958" s="4" t="s">
        <v>4945</v>
      </c>
      <c r="I2958" s="4"/>
      <c r="J2958" s="4" t="s">
        <v>5082</v>
      </c>
      <c r="K2958" s="4" t="s">
        <v>4947</v>
      </c>
      <c r="L2958" s="4" t="s">
        <v>5040</v>
      </c>
    </row>
    <row r="2959" spans="1:12">
      <c r="A2959" s="4" t="s">
        <v>8094</v>
      </c>
      <c r="B2959" s="4" t="s">
        <v>1815</v>
      </c>
      <c r="C2959" s="4" t="s">
        <v>5126</v>
      </c>
      <c r="D2959" s="5">
        <v>45740</v>
      </c>
      <c r="E2959" s="4" t="s">
        <v>4943</v>
      </c>
      <c r="F2959" s="4" t="s">
        <v>4824</v>
      </c>
      <c r="G2959" s="4" t="s">
        <v>4961</v>
      </c>
      <c r="H2959" s="4" t="s">
        <v>489</v>
      </c>
      <c r="I2959" s="4">
        <v>2066</v>
      </c>
      <c r="J2959" s="4" t="s">
        <v>4984</v>
      </c>
      <c r="K2959" s="4" t="s">
        <v>4947</v>
      </c>
      <c r="L2959" s="4" t="s">
        <v>5697</v>
      </c>
    </row>
    <row r="2960" spans="1:12">
      <c r="A2960" s="4" t="s">
        <v>8095</v>
      </c>
      <c r="B2960" s="4" t="s">
        <v>1258</v>
      </c>
      <c r="C2960" s="4" t="s">
        <v>5293</v>
      </c>
      <c r="D2960" s="5">
        <v>45664</v>
      </c>
      <c r="E2960" s="4" t="s">
        <v>5043</v>
      </c>
      <c r="F2960" s="4" t="s">
        <v>4824</v>
      </c>
      <c r="G2960" s="4" t="s">
        <v>4955</v>
      </c>
      <c r="H2960" s="4" t="s">
        <v>222</v>
      </c>
      <c r="I2960" s="4">
        <v>36</v>
      </c>
      <c r="J2960" s="4" t="s">
        <v>4984</v>
      </c>
      <c r="K2960" s="4" t="s">
        <v>4969</v>
      </c>
      <c r="L2960" s="4"/>
    </row>
    <row r="2961" spans="1:12">
      <c r="A2961" s="4" t="s">
        <v>8096</v>
      </c>
      <c r="B2961" s="4" t="s">
        <v>1735</v>
      </c>
      <c r="C2961" s="4" t="s">
        <v>4981</v>
      </c>
      <c r="D2961" s="5">
        <v>45873</v>
      </c>
      <c r="E2961" s="4" t="s">
        <v>5134</v>
      </c>
      <c r="F2961" s="4" t="s">
        <v>4847</v>
      </c>
      <c r="G2961" s="4" t="s">
        <v>4933</v>
      </c>
      <c r="H2961" s="4" t="s">
        <v>5090</v>
      </c>
      <c r="I2961" s="4">
        <v>1244</v>
      </c>
      <c r="J2961" s="4" t="s">
        <v>4977</v>
      </c>
      <c r="K2961" s="4" t="s">
        <v>5057</v>
      </c>
      <c r="L2961" s="4"/>
    </row>
    <row r="2962" spans="1:12">
      <c r="A2962" s="4" t="s">
        <v>8097</v>
      </c>
      <c r="B2962" s="4" t="s">
        <v>2889</v>
      </c>
      <c r="C2962" s="4" t="s">
        <v>5078</v>
      </c>
      <c r="D2962" s="5">
        <v>45714</v>
      </c>
      <c r="E2962" s="4" t="s">
        <v>5034</v>
      </c>
      <c r="F2962" s="4" t="s">
        <v>4839</v>
      </c>
      <c r="G2962" s="4" t="s">
        <v>5010</v>
      </c>
      <c r="H2962" s="4" t="s">
        <v>4939</v>
      </c>
      <c r="I2962" s="4"/>
      <c r="J2962" s="4"/>
      <c r="K2962" s="4"/>
      <c r="L2962" s="4"/>
    </row>
    <row r="2963" spans="1:12">
      <c r="A2963" s="4" t="s">
        <v>8098</v>
      </c>
      <c r="B2963" s="4" t="s">
        <v>4774</v>
      </c>
      <c r="C2963" s="4" t="s">
        <v>5202</v>
      </c>
      <c r="D2963" s="5">
        <v>45758</v>
      </c>
      <c r="E2963" s="4" t="s">
        <v>5134</v>
      </c>
      <c r="F2963" s="4" t="s">
        <v>4847</v>
      </c>
      <c r="G2963" s="4" t="s">
        <v>5156</v>
      </c>
      <c r="H2963" s="4" t="s">
        <v>4983</v>
      </c>
      <c r="I2963" s="4">
        <v>936</v>
      </c>
      <c r="J2963" s="4" t="s">
        <v>4929</v>
      </c>
      <c r="K2963" s="4" t="s">
        <v>5053</v>
      </c>
      <c r="L2963" s="4"/>
    </row>
    <row r="2964" spans="1:12">
      <c r="A2964" s="4" t="s">
        <v>8099</v>
      </c>
      <c r="B2964" s="4" t="s">
        <v>4318</v>
      </c>
      <c r="C2964" s="4" t="s">
        <v>4996</v>
      </c>
      <c r="D2964" s="5">
        <v>45954</v>
      </c>
      <c r="E2964" s="4" t="s">
        <v>4896</v>
      </c>
      <c r="F2964" s="4" t="s">
        <v>4839</v>
      </c>
      <c r="G2964" s="4" t="s">
        <v>5030</v>
      </c>
      <c r="H2964" s="4"/>
      <c r="I2964" s="4">
        <v>793</v>
      </c>
      <c r="J2964" s="4" t="s">
        <v>4935</v>
      </c>
      <c r="K2964" s="4" t="s">
        <v>5047</v>
      </c>
      <c r="L2964" s="4"/>
    </row>
    <row r="2965" spans="1:12">
      <c r="A2965" s="4" t="s">
        <v>8100</v>
      </c>
      <c r="B2965" s="4" t="s">
        <v>177</v>
      </c>
      <c r="C2965" s="4" t="s">
        <v>5147</v>
      </c>
      <c r="D2965" s="5">
        <v>45958</v>
      </c>
      <c r="E2965" s="4" t="s">
        <v>4894</v>
      </c>
      <c r="F2965" s="4" t="s">
        <v>4891</v>
      </c>
      <c r="G2965" s="4"/>
      <c r="H2965" s="4" t="s">
        <v>4951</v>
      </c>
      <c r="I2965" s="4">
        <v>1730</v>
      </c>
      <c r="J2965" s="4" t="s">
        <v>4973</v>
      </c>
      <c r="K2965" s="4" t="s">
        <v>5035</v>
      </c>
      <c r="L2965" s="4"/>
    </row>
    <row r="2966" spans="1:12">
      <c r="A2966" s="4" t="s">
        <v>8101</v>
      </c>
      <c r="B2966" s="4" t="s">
        <v>1669</v>
      </c>
      <c r="C2966" s="4" t="s">
        <v>5029</v>
      </c>
      <c r="D2966" s="5"/>
      <c r="E2966" s="4" t="s">
        <v>4966</v>
      </c>
      <c r="F2966" s="4"/>
      <c r="G2966" s="4" t="s">
        <v>4944</v>
      </c>
      <c r="H2966" s="4" t="s">
        <v>5136</v>
      </c>
      <c r="I2966" s="4">
        <v>2075</v>
      </c>
      <c r="J2966" s="4" t="s">
        <v>5031</v>
      </c>
      <c r="K2966" s="4" t="s">
        <v>5003</v>
      </c>
      <c r="L2966" s="4"/>
    </row>
    <row r="2967" spans="1:12">
      <c r="A2967" s="4" t="s">
        <v>8102</v>
      </c>
      <c r="B2967" s="4" t="s">
        <v>2140</v>
      </c>
      <c r="C2967" s="4" t="s">
        <v>4932</v>
      </c>
      <c r="D2967" s="5">
        <v>45704</v>
      </c>
      <c r="E2967" s="4" t="s">
        <v>20</v>
      </c>
      <c r="F2967" s="4" t="s">
        <v>4891</v>
      </c>
      <c r="G2967" s="4" t="s">
        <v>5025</v>
      </c>
      <c r="H2967" s="4" t="s">
        <v>5080</v>
      </c>
      <c r="I2967" s="4">
        <v>1778</v>
      </c>
      <c r="J2967" s="4" t="s">
        <v>4956</v>
      </c>
      <c r="K2967" s="4"/>
      <c r="L2967" s="4" t="s">
        <v>5865</v>
      </c>
    </row>
    <row r="2968" spans="1:12">
      <c r="A2968" s="4" t="s">
        <v>8103</v>
      </c>
      <c r="B2968" s="4" t="s">
        <v>836</v>
      </c>
      <c r="C2968" s="4" t="s">
        <v>5152</v>
      </c>
      <c r="D2968" s="5">
        <v>45665</v>
      </c>
      <c r="E2968" s="4" t="s">
        <v>20</v>
      </c>
      <c r="F2968" s="4" t="s">
        <v>4891</v>
      </c>
      <c r="G2968" s="4" t="s">
        <v>5174</v>
      </c>
      <c r="H2968" s="4"/>
      <c r="I2968" s="4">
        <v>961</v>
      </c>
      <c r="J2968" s="4" t="s">
        <v>5031</v>
      </c>
      <c r="K2968" s="4" t="s">
        <v>5035</v>
      </c>
      <c r="L2968" s="4"/>
    </row>
    <row r="2969" spans="1:12">
      <c r="A2969" s="4" t="s">
        <v>8104</v>
      </c>
      <c r="B2969" s="4" t="s">
        <v>4279</v>
      </c>
      <c r="C2969" s="4" t="s">
        <v>5078</v>
      </c>
      <c r="D2969" s="5">
        <v>45957</v>
      </c>
      <c r="E2969" s="4" t="s">
        <v>5079</v>
      </c>
      <c r="F2969" s="4" t="s">
        <v>4898</v>
      </c>
      <c r="G2969" s="4" t="s">
        <v>5132</v>
      </c>
      <c r="H2969" s="4" t="s">
        <v>4998</v>
      </c>
      <c r="I2969" s="4">
        <v>2302</v>
      </c>
      <c r="J2969" s="4" t="s">
        <v>5191</v>
      </c>
      <c r="K2969" s="4" t="s">
        <v>4930</v>
      </c>
      <c r="L2969" s="4"/>
    </row>
    <row r="2970" spans="1:12">
      <c r="A2970" s="4" t="s">
        <v>8105</v>
      </c>
      <c r="B2970" s="4" t="s">
        <v>2393</v>
      </c>
      <c r="C2970" s="4" t="s">
        <v>4981</v>
      </c>
      <c r="D2970" s="5"/>
      <c r="E2970" s="4" t="s">
        <v>4960</v>
      </c>
      <c r="F2970" s="4" t="s">
        <v>4839</v>
      </c>
      <c r="G2970" s="4" t="s">
        <v>5071</v>
      </c>
      <c r="H2970" s="4" t="s">
        <v>5090</v>
      </c>
      <c r="I2970" s="4">
        <v>1343</v>
      </c>
      <c r="J2970" s="4"/>
      <c r="K2970" s="4" t="s">
        <v>5122</v>
      </c>
      <c r="L2970" s="4"/>
    </row>
    <row r="2971" spans="1:12">
      <c r="A2971" s="4" t="s">
        <v>8106</v>
      </c>
      <c r="B2971" s="4" t="s">
        <v>1789</v>
      </c>
      <c r="C2971" s="4" t="s">
        <v>5009</v>
      </c>
      <c r="D2971" s="5">
        <v>45787</v>
      </c>
      <c r="E2971" s="4" t="s">
        <v>251</v>
      </c>
      <c r="F2971" s="4"/>
      <c r="G2971" s="4" t="s">
        <v>4955</v>
      </c>
      <c r="H2971" s="4" t="s">
        <v>5090</v>
      </c>
      <c r="I2971" s="4">
        <v>691</v>
      </c>
      <c r="J2971" s="4" t="s">
        <v>5191</v>
      </c>
      <c r="K2971" s="4" t="s">
        <v>5035</v>
      </c>
      <c r="L2971" s="4"/>
    </row>
    <row r="2972" spans="1:12">
      <c r="A2972" s="4" t="s">
        <v>8107</v>
      </c>
      <c r="B2972" s="4" t="s">
        <v>3895</v>
      </c>
      <c r="C2972" s="4" t="s">
        <v>5111</v>
      </c>
      <c r="D2972" s="5">
        <v>45812</v>
      </c>
      <c r="E2972" s="4" t="s">
        <v>5043</v>
      </c>
      <c r="F2972" s="4"/>
      <c r="G2972" s="4"/>
      <c r="H2972" s="4" t="s">
        <v>489</v>
      </c>
      <c r="I2972" s="4">
        <v>937</v>
      </c>
      <c r="J2972" s="4" t="s">
        <v>5031</v>
      </c>
      <c r="K2972" s="4" t="s">
        <v>4978</v>
      </c>
      <c r="L2972" s="4"/>
    </row>
    <row r="2973" spans="1:12">
      <c r="A2973" s="4" t="s">
        <v>8108</v>
      </c>
      <c r="B2973" s="4" t="s">
        <v>4522</v>
      </c>
      <c r="C2973" s="4" t="s">
        <v>5206</v>
      </c>
      <c r="D2973" s="5">
        <v>45971</v>
      </c>
      <c r="E2973" s="4" t="s">
        <v>4894</v>
      </c>
      <c r="F2973" s="4" t="s">
        <v>4839</v>
      </c>
      <c r="G2973" s="4" t="s">
        <v>5120</v>
      </c>
      <c r="H2973" s="4" t="s">
        <v>5052</v>
      </c>
      <c r="I2973" s="4">
        <v>655</v>
      </c>
      <c r="J2973" s="4" t="s">
        <v>4984</v>
      </c>
      <c r="K2973" s="4"/>
      <c r="L2973" s="4"/>
    </row>
    <row r="2974" spans="1:12">
      <c r="A2974" s="4" t="s">
        <v>8109</v>
      </c>
      <c r="B2974" s="4" t="s">
        <v>3493</v>
      </c>
      <c r="C2974" s="4" t="s">
        <v>4937</v>
      </c>
      <c r="D2974" s="5">
        <v>45826</v>
      </c>
      <c r="E2974" s="4" t="s">
        <v>5134</v>
      </c>
      <c r="F2974" s="4" t="s">
        <v>4908</v>
      </c>
      <c r="G2974" s="4" t="s">
        <v>5010</v>
      </c>
      <c r="H2974" s="4" t="s">
        <v>489</v>
      </c>
      <c r="I2974" s="4">
        <v>1609</v>
      </c>
      <c r="J2974" s="4" t="s">
        <v>5107</v>
      </c>
      <c r="K2974" s="4" t="s">
        <v>5122</v>
      </c>
      <c r="L2974" s="4" t="s">
        <v>6225</v>
      </c>
    </row>
    <row r="2975" spans="1:12">
      <c r="A2975" s="4" t="s">
        <v>8110</v>
      </c>
      <c r="B2975" s="4" t="s">
        <v>912</v>
      </c>
      <c r="C2975" s="4" t="s">
        <v>4986</v>
      </c>
      <c r="D2975" s="5">
        <v>45982</v>
      </c>
      <c r="E2975" s="4" t="s">
        <v>5034</v>
      </c>
      <c r="F2975" s="4" t="s">
        <v>4898</v>
      </c>
      <c r="G2975" s="4" t="s">
        <v>5025</v>
      </c>
      <c r="H2975" s="4" t="s">
        <v>4939</v>
      </c>
      <c r="I2975" s="4">
        <v>2218</v>
      </c>
      <c r="J2975" s="4" t="s">
        <v>5049</v>
      </c>
      <c r="K2975" s="4" t="s">
        <v>4969</v>
      </c>
      <c r="L2975" s="4"/>
    </row>
    <row r="2976" spans="1:12">
      <c r="A2976" s="4" t="s">
        <v>8111</v>
      </c>
      <c r="B2976" s="4" t="s">
        <v>3438</v>
      </c>
      <c r="C2976" s="4" t="s">
        <v>5348</v>
      </c>
      <c r="D2976" s="5">
        <v>45936</v>
      </c>
      <c r="E2976" s="4" t="s">
        <v>5043</v>
      </c>
      <c r="F2976" s="4" t="s">
        <v>4865</v>
      </c>
      <c r="G2976" s="4" t="s">
        <v>5074</v>
      </c>
      <c r="H2976" s="4" t="s">
        <v>4968</v>
      </c>
      <c r="I2976" s="4"/>
      <c r="J2976" s="4" t="s">
        <v>4984</v>
      </c>
      <c r="K2976" s="4"/>
      <c r="L2976" s="4"/>
    </row>
    <row r="2977" spans="1:12">
      <c r="A2977" s="4" t="s">
        <v>8112</v>
      </c>
      <c r="B2977" s="4" t="s">
        <v>1892</v>
      </c>
      <c r="C2977" s="4" t="s">
        <v>5163</v>
      </c>
      <c r="D2977" s="5">
        <v>45677</v>
      </c>
      <c r="E2977" s="4" t="s">
        <v>4966</v>
      </c>
      <c r="F2977" s="4" t="s">
        <v>4824</v>
      </c>
      <c r="G2977" s="4" t="s">
        <v>5010</v>
      </c>
      <c r="H2977" s="4" t="s">
        <v>4928</v>
      </c>
      <c r="I2977" s="4">
        <v>109</v>
      </c>
      <c r="J2977" s="4" t="s">
        <v>4940</v>
      </c>
      <c r="K2977" s="4" t="s">
        <v>5057</v>
      </c>
      <c r="L2977" s="4"/>
    </row>
    <row r="2978" spans="1:12">
      <c r="A2978" s="4" t="s">
        <v>8113</v>
      </c>
      <c r="B2978" s="4" t="s">
        <v>2195</v>
      </c>
      <c r="C2978" s="4" t="s">
        <v>4942</v>
      </c>
      <c r="D2978" s="5">
        <v>45836</v>
      </c>
      <c r="E2978" s="4" t="s">
        <v>20</v>
      </c>
      <c r="F2978" s="4" t="s">
        <v>4819</v>
      </c>
      <c r="G2978" s="4"/>
      <c r="H2978" s="4" t="s">
        <v>4968</v>
      </c>
      <c r="I2978" s="4"/>
      <c r="J2978" s="4" t="s">
        <v>5092</v>
      </c>
      <c r="K2978" s="4" t="s">
        <v>4963</v>
      </c>
      <c r="L2978" s="4"/>
    </row>
    <row r="2979" spans="1:12">
      <c r="A2979" s="4" t="s">
        <v>8114</v>
      </c>
      <c r="B2979" s="4" t="s">
        <v>3736</v>
      </c>
      <c r="C2979" s="4" t="s">
        <v>5145</v>
      </c>
      <c r="D2979" s="5">
        <v>45925</v>
      </c>
      <c r="E2979" s="4"/>
      <c r="F2979" s="4" t="s">
        <v>4908</v>
      </c>
      <c r="G2979" s="4" t="s">
        <v>5062</v>
      </c>
      <c r="H2979" s="4" t="s">
        <v>4951</v>
      </c>
      <c r="I2979" s="4">
        <v>2291</v>
      </c>
      <c r="J2979" s="4" t="s">
        <v>5100</v>
      </c>
      <c r="K2979" s="4" t="s">
        <v>5023</v>
      </c>
      <c r="L2979" s="4"/>
    </row>
    <row r="2980" spans="1:12">
      <c r="A2980" s="4" t="s">
        <v>8115</v>
      </c>
      <c r="B2980" s="4" t="s">
        <v>155</v>
      </c>
      <c r="C2980" s="4" t="s">
        <v>5118</v>
      </c>
      <c r="D2980" s="5">
        <v>45931</v>
      </c>
      <c r="E2980" s="4" t="s">
        <v>4954</v>
      </c>
      <c r="F2980" s="4" t="s">
        <v>4875</v>
      </c>
      <c r="G2980" s="4" t="s">
        <v>4997</v>
      </c>
      <c r="H2980" s="4" t="s">
        <v>4994</v>
      </c>
      <c r="I2980" s="4">
        <v>429</v>
      </c>
      <c r="J2980" s="4" t="s">
        <v>5049</v>
      </c>
      <c r="K2980" s="4"/>
      <c r="L2980" s="4"/>
    </row>
    <row r="2981" spans="1:12">
      <c r="A2981" s="4" t="s">
        <v>8116</v>
      </c>
      <c r="B2981" s="4" t="s">
        <v>1296</v>
      </c>
      <c r="C2981" s="4" t="s">
        <v>5116</v>
      </c>
      <c r="D2981" s="5">
        <v>45894</v>
      </c>
      <c r="E2981" s="4" t="s">
        <v>251</v>
      </c>
      <c r="F2981" s="4" t="s">
        <v>4824</v>
      </c>
      <c r="G2981" s="4" t="s">
        <v>5069</v>
      </c>
      <c r="H2981" s="4" t="s">
        <v>5072</v>
      </c>
      <c r="I2981" s="4"/>
      <c r="J2981" s="4" t="s">
        <v>4946</v>
      </c>
      <c r="K2981" s="4" t="s">
        <v>4957</v>
      </c>
      <c r="L2981" s="4"/>
    </row>
    <row r="2982" spans="1:12">
      <c r="A2982" s="4" t="s">
        <v>8117</v>
      </c>
      <c r="B2982" s="4" t="s">
        <v>909</v>
      </c>
      <c r="C2982" s="4" t="s">
        <v>5016</v>
      </c>
      <c r="D2982" s="5">
        <v>45812</v>
      </c>
      <c r="E2982" s="4" t="s">
        <v>4960</v>
      </c>
      <c r="F2982" s="4" t="s">
        <v>4819</v>
      </c>
      <c r="G2982" s="4" t="s">
        <v>4967</v>
      </c>
      <c r="H2982" s="4" t="s">
        <v>4983</v>
      </c>
      <c r="I2982" s="4"/>
      <c r="J2982" s="4" t="s">
        <v>5002</v>
      </c>
      <c r="K2982" s="4" t="s">
        <v>4963</v>
      </c>
      <c r="L2982" s="4"/>
    </row>
    <row r="2983" spans="1:12">
      <c r="A2983" s="4" t="s">
        <v>8118</v>
      </c>
      <c r="B2983" s="4" t="s">
        <v>1884</v>
      </c>
      <c r="C2983" s="4" t="s">
        <v>5152</v>
      </c>
      <c r="D2983" s="5">
        <v>45696</v>
      </c>
      <c r="E2983" s="4"/>
      <c r="F2983" s="4" t="s">
        <v>4891</v>
      </c>
      <c r="G2983" s="4" t="s">
        <v>4967</v>
      </c>
      <c r="H2983" s="4"/>
      <c r="I2983" s="4">
        <v>2003</v>
      </c>
      <c r="J2983" s="4" t="s">
        <v>4977</v>
      </c>
      <c r="K2983" s="4" t="s">
        <v>4963</v>
      </c>
      <c r="L2983" s="4"/>
    </row>
    <row r="2984" spans="1:12">
      <c r="A2984" s="4" t="s">
        <v>8119</v>
      </c>
      <c r="B2984" s="4" t="s">
        <v>2077</v>
      </c>
      <c r="C2984" s="4" t="s">
        <v>5042</v>
      </c>
      <c r="D2984" s="5">
        <v>45873</v>
      </c>
      <c r="E2984" s="4" t="s">
        <v>4943</v>
      </c>
      <c r="F2984" s="4"/>
      <c r="G2984" s="4" t="s">
        <v>5132</v>
      </c>
      <c r="H2984" s="4" t="s">
        <v>4998</v>
      </c>
      <c r="I2984" s="4">
        <v>2275</v>
      </c>
      <c r="J2984" s="4" t="s">
        <v>5002</v>
      </c>
      <c r="K2984" s="4" t="s">
        <v>4978</v>
      </c>
      <c r="L2984" s="4"/>
    </row>
    <row r="2985" spans="1:12">
      <c r="A2985" s="4" t="s">
        <v>8120</v>
      </c>
      <c r="B2985" s="4" t="s">
        <v>1086</v>
      </c>
      <c r="C2985" s="4" t="s">
        <v>5001</v>
      </c>
      <c r="D2985" s="5">
        <v>45660</v>
      </c>
      <c r="E2985" s="4" t="s">
        <v>5065</v>
      </c>
      <c r="F2985" s="4" t="s">
        <v>4824</v>
      </c>
      <c r="G2985" s="4" t="s">
        <v>4993</v>
      </c>
      <c r="H2985" s="4"/>
      <c r="I2985" s="4">
        <v>443</v>
      </c>
      <c r="J2985" s="4"/>
      <c r="K2985" s="4" t="s">
        <v>5026</v>
      </c>
      <c r="L2985" s="4"/>
    </row>
    <row r="2986" spans="1:12">
      <c r="A2986" s="4" t="s">
        <v>8121</v>
      </c>
      <c r="B2986" s="4" t="s">
        <v>4267</v>
      </c>
      <c r="C2986" s="4" t="s">
        <v>5325</v>
      </c>
      <c r="D2986" s="5"/>
      <c r="E2986" s="4" t="s">
        <v>5113</v>
      </c>
      <c r="F2986" s="4"/>
      <c r="G2986" s="4" t="s">
        <v>4972</v>
      </c>
      <c r="H2986" s="4" t="s">
        <v>133</v>
      </c>
      <c r="I2986" s="4">
        <v>1497</v>
      </c>
      <c r="J2986" s="4" t="s">
        <v>5049</v>
      </c>
      <c r="K2986" s="4" t="s">
        <v>4947</v>
      </c>
      <c r="L2986" s="4"/>
    </row>
    <row r="2987" spans="1:12">
      <c r="A2987" s="4" t="s">
        <v>8122</v>
      </c>
      <c r="B2987" s="4" t="s">
        <v>842</v>
      </c>
      <c r="C2987" s="4" t="s">
        <v>5226</v>
      </c>
      <c r="D2987" s="5">
        <v>45858</v>
      </c>
      <c r="E2987" s="4"/>
      <c r="F2987" s="4" t="s">
        <v>4891</v>
      </c>
      <c r="G2987" s="4" t="s">
        <v>4993</v>
      </c>
      <c r="H2987" s="4" t="s">
        <v>5080</v>
      </c>
      <c r="I2987" s="4"/>
      <c r="J2987" s="4" t="s">
        <v>5107</v>
      </c>
      <c r="K2987" s="4" t="s">
        <v>4999</v>
      </c>
      <c r="L2987" s="4"/>
    </row>
    <row r="2988" spans="1:12">
      <c r="A2988" s="4" t="s">
        <v>8123</v>
      </c>
      <c r="B2988" s="4" t="s">
        <v>2563</v>
      </c>
      <c r="C2988" s="4" t="s">
        <v>4986</v>
      </c>
      <c r="D2988" s="5">
        <v>45915</v>
      </c>
      <c r="E2988" s="4"/>
      <c r="F2988" s="4"/>
      <c r="G2988" s="4" t="s">
        <v>4955</v>
      </c>
      <c r="H2988" s="4" t="s">
        <v>5090</v>
      </c>
      <c r="I2988" s="4">
        <v>609</v>
      </c>
      <c r="J2988" s="4" t="s">
        <v>4935</v>
      </c>
      <c r="K2988" s="4" t="s">
        <v>4957</v>
      </c>
      <c r="L2988" s="4"/>
    </row>
    <row r="2989" spans="1:12">
      <c r="A2989" s="4" t="s">
        <v>8124</v>
      </c>
      <c r="B2989" s="4" t="s">
        <v>2018</v>
      </c>
      <c r="C2989" s="4" t="s">
        <v>5126</v>
      </c>
      <c r="D2989" s="5">
        <v>45979</v>
      </c>
      <c r="E2989" s="4" t="s">
        <v>4894</v>
      </c>
      <c r="F2989" s="4"/>
      <c r="G2989" s="4" t="s">
        <v>5089</v>
      </c>
      <c r="H2989" s="4" t="s">
        <v>5136</v>
      </c>
      <c r="I2989" s="4">
        <v>937</v>
      </c>
      <c r="J2989" s="4"/>
      <c r="K2989" s="4"/>
      <c r="L2989" s="4" t="s">
        <v>5158</v>
      </c>
    </row>
    <row r="2990" spans="1:12">
      <c r="A2990" s="4" t="s">
        <v>8125</v>
      </c>
      <c r="B2990" s="4" t="s">
        <v>558</v>
      </c>
      <c r="C2990" s="4" t="s">
        <v>5086</v>
      </c>
      <c r="D2990" s="5">
        <v>46016</v>
      </c>
      <c r="E2990" s="4" t="s">
        <v>5094</v>
      </c>
      <c r="F2990" s="4" t="s">
        <v>4819</v>
      </c>
      <c r="G2990" s="4" t="s">
        <v>4997</v>
      </c>
      <c r="H2990" s="4" t="s">
        <v>222</v>
      </c>
      <c r="I2990" s="4">
        <v>1479</v>
      </c>
      <c r="J2990" s="4" t="s">
        <v>5002</v>
      </c>
      <c r="K2990" s="4"/>
      <c r="L2990" s="4" t="s">
        <v>5927</v>
      </c>
    </row>
    <row r="2991" spans="1:12">
      <c r="A2991" s="4" t="s">
        <v>8126</v>
      </c>
      <c r="B2991" s="4" t="s">
        <v>4403</v>
      </c>
      <c r="C2991" s="4" t="s">
        <v>5147</v>
      </c>
      <c r="D2991" s="5">
        <v>45896</v>
      </c>
      <c r="E2991" s="4" t="s">
        <v>4982</v>
      </c>
      <c r="F2991" s="4" t="s">
        <v>4824</v>
      </c>
      <c r="G2991" s="4" t="s">
        <v>5010</v>
      </c>
      <c r="H2991" s="4" t="s">
        <v>4939</v>
      </c>
      <c r="I2991" s="4">
        <v>1848</v>
      </c>
      <c r="J2991" s="4" t="s">
        <v>5082</v>
      </c>
      <c r="K2991" s="4" t="s">
        <v>5026</v>
      </c>
      <c r="L2991" s="4"/>
    </row>
    <row r="2992" spans="1:12">
      <c r="A2992" s="4" t="s">
        <v>8127</v>
      </c>
      <c r="B2992" s="4" t="s">
        <v>1994</v>
      </c>
      <c r="C2992" s="4" t="s">
        <v>5206</v>
      </c>
      <c r="D2992" s="5"/>
      <c r="E2992" s="4" t="s">
        <v>5079</v>
      </c>
      <c r="F2992" s="4" t="s">
        <v>4839</v>
      </c>
      <c r="G2992" s="4"/>
      <c r="H2992" s="4" t="s">
        <v>5090</v>
      </c>
      <c r="I2992" s="4">
        <v>480</v>
      </c>
      <c r="J2992" s="4" t="s">
        <v>4935</v>
      </c>
      <c r="K2992" s="4"/>
      <c r="L2992" s="4"/>
    </row>
    <row r="2993" spans="1:12">
      <c r="A2993" s="4" t="s">
        <v>8128</v>
      </c>
      <c r="B2993" s="4" t="s">
        <v>1138</v>
      </c>
      <c r="C2993" s="4" t="s">
        <v>5029</v>
      </c>
      <c r="D2993" s="5">
        <v>45847</v>
      </c>
      <c r="E2993" s="4" t="s">
        <v>4896</v>
      </c>
      <c r="F2993" s="4"/>
      <c r="G2993" s="4"/>
      <c r="H2993" s="4" t="s">
        <v>4951</v>
      </c>
      <c r="I2993" s="4">
        <v>1122</v>
      </c>
      <c r="J2993" s="4"/>
      <c r="K2993" s="4" t="s">
        <v>4957</v>
      </c>
      <c r="L2993" s="4"/>
    </row>
    <row r="2994" spans="1:12">
      <c r="A2994" s="4" t="s">
        <v>8129</v>
      </c>
      <c r="B2994" s="4" t="s">
        <v>1262</v>
      </c>
      <c r="C2994" s="4" t="s">
        <v>5046</v>
      </c>
      <c r="D2994" s="5">
        <v>45831</v>
      </c>
      <c r="E2994" s="4" t="s">
        <v>4943</v>
      </c>
      <c r="F2994" s="4" t="s">
        <v>4908</v>
      </c>
      <c r="G2994" s="4" t="s">
        <v>4987</v>
      </c>
      <c r="H2994" s="4" t="s">
        <v>4934</v>
      </c>
      <c r="I2994" s="4">
        <v>1856</v>
      </c>
      <c r="J2994" s="4" t="s">
        <v>4977</v>
      </c>
      <c r="K2994" s="4"/>
      <c r="L2994" s="4"/>
    </row>
    <row r="2995" spans="1:12">
      <c r="A2995" s="4" t="s">
        <v>8130</v>
      </c>
      <c r="B2995" s="4" t="s">
        <v>2429</v>
      </c>
      <c r="C2995" s="4" t="s">
        <v>5037</v>
      </c>
      <c r="D2995" s="5">
        <v>45758</v>
      </c>
      <c r="E2995" s="4" t="s">
        <v>5034</v>
      </c>
      <c r="F2995" s="4" t="s">
        <v>4908</v>
      </c>
      <c r="G2995" s="4" t="s">
        <v>5095</v>
      </c>
      <c r="H2995" s="4" t="s">
        <v>5063</v>
      </c>
      <c r="I2995" s="4">
        <v>2081</v>
      </c>
      <c r="J2995" s="4" t="s">
        <v>5082</v>
      </c>
      <c r="K2995" s="4"/>
      <c r="L2995" s="4"/>
    </row>
    <row r="2996" spans="1:12">
      <c r="A2996" s="4" t="s">
        <v>8131</v>
      </c>
      <c r="B2996" s="4" t="s">
        <v>2812</v>
      </c>
      <c r="C2996" s="4" t="s">
        <v>5068</v>
      </c>
      <c r="D2996" s="5">
        <v>45672</v>
      </c>
      <c r="E2996" s="4"/>
      <c r="F2996" s="4" t="s">
        <v>4865</v>
      </c>
      <c r="G2996" s="4"/>
      <c r="H2996" s="4"/>
      <c r="I2996" s="4">
        <v>1350</v>
      </c>
      <c r="J2996" s="4"/>
      <c r="K2996" s="4" t="s">
        <v>4978</v>
      </c>
      <c r="L2996" s="4"/>
    </row>
    <row r="2997" spans="1:12">
      <c r="A2997" s="4" t="s">
        <v>8132</v>
      </c>
      <c r="B2997" s="4" t="s">
        <v>854</v>
      </c>
      <c r="C2997" s="4" t="s">
        <v>5383</v>
      </c>
      <c r="D2997" s="5">
        <v>45864</v>
      </c>
      <c r="E2997" s="4" t="s">
        <v>5134</v>
      </c>
      <c r="F2997" s="4" t="s">
        <v>4908</v>
      </c>
      <c r="G2997" s="4" t="s">
        <v>5030</v>
      </c>
      <c r="H2997" s="4" t="s">
        <v>5136</v>
      </c>
      <c r="I2997" s="4">
        <v>561</v>
      </c>
      <c r="J2997" s="4" t="s">
        <v>4956</v>
      </c>
      <c r="K2997" s="4" t="s">
        <v>5057</v>
      </c>
      <c r="L2997" s="4"/>
    </row>
    <row r="2998" spans="1:12">
      <c r="A2998" s="4" t="s">
        <v>8133</v>
      </c>
      <c r="B2998" s="4" t="s">
        <v>2463</v>
      </c>
      <c r="C2998" s="4" t="s">
        <v>4990</v>
      </c>
      <c r="D2998" s="5">
        <v>45955</v>
      </c>
      <c r="E2998" s="4" t="s">
        <v>5113</v>
      </c>
      <c r="F2998" s="4" t="s">
        <v>4865</v>
      </c>
      <c r="G2998" s="4" t="s">
        <v>5189</v>
      </c>
      <c r="H2998" s="4" t="s">
        <v>5063</v>
      </c>
      <c r="I2998" s="4">
        <v>1945</v>
      </c>
      <c r="J2998" s="4" t="s">
        <v>5018</v>
      </c>
      <c r="K2998" s="4" t="s">
        <v>5035</v>
      </c>
      <c r="L2998" s="4" t="s">
        <v>5709</v>
      </c>
    </row>
    <row r="2999" spans="1:12">
      <c r="A2999" s="4" t="s">
        <v>8134</v>
      </c>
      <c r="B2999" s="4" t="s">
        <v>831</v>
      </c>
      <c r="C2999" s="4" t="s">
        <v>5186</v>
      </c>
      <c r="D2999" s="5">
        <v>45914</v>
      </c>
      <c r="E2999" s="4" t="s">
        <v>5065</v>
      </c>
      <c r="F2999" s="4" t="s">
        <v>4875</v>
      </c>
      <c r="G2999" s="4" t="s">
        <v>4944</v>
      </c>
      <c r="H2999" s="4" t="s">
        <v>4951</v>
      </c>
      <c r="I2999" s="4"/>
      <c r="J2999" s="4" t="s">
        <v>4977</v>
      </c>
      <c r="K2999" s="4" t="s">
        <v>4947</v>
      </c>
      <c r="L2999" s="4"/>
    </row>
    <row r="3000" spans="1:12">
      <c r="A3000" s="4" t="s">
        <v>8135</v>
      </c>
      <c r="B3000" s="4" t="s">
        <v>854</v>
      </c>
      <c r="C3000" s="4" t="s">
        <v>5020</v>
      </c>
      <c r="D3000" s="5">
        <v>45849</v>
      </c>
      <c r="E3000" s="4" t="s">
        <v>5065</v>
      </c>
      <c r="F3000" s="4" t="s">
        <v>4857</v>
      </c>
      <c r="G3000" s="4" t="s">
        <v>5062</v>
      </c>
      <c r="H3000" s="4" t="s">
        <v>489</v>
      </c>
      <c r="I3000" s="4">
        <v>1651</v>
      </c>
      <c r="J3000" s="4" t="s">
        <v>5002</v>
      </c>
      <c r="K3000" s="4" t="s">
        <v>5057</v>
      </c>
      <c r="L3000" s="4"/>
    </row>
    <row r="3001" spans="1:12">
      <c r="A3001" s="4" t="s">
        <v>8136</v>
      </c>
      <c r="B3001" s="4" t="s">
        <v>4207</v>
      </c>
      <c r="C3001" s="4" t="s">
        <v>5005</v>
      </c>
      <c r="D3001" s="5">
        <v>45836</v>
      </c>
      <c r="E3001" s="4" t="s">
        <v>5094</v>
      </c>
      <c r="F3001" s="4" t="s">
        <v>4839</v>
      </c>
      <c r="G3001" s="4"/>
      <c r="H3001" s="4" t="s">
        <v>5090</v>
      </c>
      <c r="I3001" s="4"/>
      <c r="J3001" s="4" t="s">
        <v>5092</v>
      </c>
      <c r="K3001" s="4" t="s">
        <v>5012</v>
      </c>
      <c r="L3001" s="4" t="s">
        <v>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KPI's &amp; Pivot Tables</vt:lpstr>
      <vt:lpstr>scoring_results</vt:lpstr>
      <vt:lpstr>model</vt:lpstr>
      <vt:lpstr>segment_thresholds</vt:lpstr>
      <vt:lpstr>scoring_weights</vt:lpstr>
      <vt:lpstr>clean_leads</vt:lpstr>
      <vt:lpstr>clean_spend</vt:lpstr>
      <vt:lpstr>clean_interactions</vt:lpstr>
      <vt:lpstr>raw_leads</vt:lpstr>
      <vt:lpstr>raw_spend</vt:lpstr>
      <vt:lpstr>raw_interactions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 Ali</dc:creator>
  <cp:lastModifiedBy>Owais Ali</cp:lastModifiedBy>
  <dcterms:created xsi:type="dcterms:W3CDTF">2015-06-05T18:17:20Z</dcterms:created>
  <dcterms:modified xsi:type="dcterms:W3CDTF">2026-04-05T14:35:04Z</dcterms:modified>
</cp:coreProperties>
</file>